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0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ФЕР'!$22:$22</definedName>
    <definedName name="_xlnm.Print_Area" localSheetId="0">'Смета 12 гр. по ФЕР'!$A$1:$L$1090</definedName>
  </definedNames>
  <calcPr calcId="145621"/>
</workbook>
</file>

<file path=xl/calcChain.xml><?xml version="1.0" encoding="utf-8"?>
<calcChain xmlns="http://schemas.openxmlformats.org/spreadsheetml/2006/main">
  <c r="AD8" i="5" l="1"/>
  <c r="C1088" i="5"/>
  <c r="C1087" i="5"/>
  <c r="C1086" i="5"/>
  <c r="Z1083" i="5"/>
  <c r="Y1083" i="5"/>
  <c r="X1083" i="5"/>
  <c r="J1082" i="5"/>
  <c r="G1082" i="5"/>
  <c r="F1082" i="5"/>
  <c r="U1082" i="5"/>
  <c r="S1082" i="5"/>
  <c r="E1082" i="5"/>
  <c r="D1082" i="5"/>
  <c r="I1082" i="5"/>
  <c r="C1082" i="5"/>
  <c r="B1082" i="5"/>
  <c r="A1082" i="5"/>
  <c r="Z1081" i="5"/>
  <c r="Y1081" i="5"/>
  <c r="X1081" i="5"/>
  <c r="J1080" i="5"/>
  <c r="G1080" i="5"/>
  <c r="F1080" i="5"/>
  <c r="U1080" i="5"/>
  <c r="S1080" i="5"/>
  <c r="E1080" i="5"/>
  <c r="D1080" i="5"/>
  <c r="I1080" i="5"/>
  <c r="C1080" i="5"/>
  <c r="B1080" i="5"/>
  <c r="A1080" i="5"/>
  <c r="A1079" i="5"/>
  <c r="Z1077" i="5"/>
  <c r="Y1077" i="5"/>
  <c r="W1077" i="5"/>
  <c r="J1076" i="5"/>
  <c r="Z1076" i="5"/>
  <c r="Y1076" i="5"/>
  <c r="W1076" i="5"/>
  <c r="F1076" i="5"/>
  <c r="D1076" i="5"/>
  <c r="C1076" i="5"/>
  <c r="B1076" i="5"/>
  <c r="A1076" i="5"/>
  <c r="G1075" i="5"/>
  <c r="E1075" i="5"/>
  <c r="J1074" i="5"/>
  <c r="E1074" i="5"/>
  <c r="J1073" i="5"/>
  <c r="E1073" i="5"/>
  <c r="J1072" i="5"/>
  <c r="G1072" i="5"/>
  <c r="F1072" i="5"/>
  <c r="J1071" i="5"/>
  <c r="G1071" i="5"/>
  <c r="F1071" i="5"/>
  <c r="J1070" i="5"/>
  <c r="G1070" i="5"/>
  <c r="F1070" i="5"/>
  <c r="J1069" i="5"/>
  <c r="G1069" i="5"/>
  <c r="F1069" i="5"/>
  <c r="F1067" i="5"/>
  <c r="D1067" i="5"/>
  <c r="I1067" i="5"/>
  <c r="C1067" i="5"/>
  <c r="B1067" i="5"/>
  <c r="A1067" i="5"/>
  <c r="Z1066" i="5"/>
  <c r="Y1066" i="5"/>
  <c r="W1066" i="5"/>
  <c r="J1065" i="5"/>
  <c r="Z1065" i="5"/>
  <c r="Y1065" i="5"/>
  <c r="W1065" i="5"/>
  <c r="F1065" i="5"/>
  <c r="D1065" i="5"/>
  <c r="C1065" i="5"/>
  <c r="B1065" i="5"/>
  <c r="A1065" i="5"/>
  <c r="G1064" i="5"/>
  <c r="E1064" i="5"/>
  <c r="J1063" i="5"/>
  <c r="E1063" i="5"/>
  <c r="J1062" i="5"/>
  <c r="E1062" i="5"/>
  <c r="J1061" i="5"/>
  <c r="G1061" i="5"/>
  <c r="F1061" i="5"/>
  <c r="J1060" i="5"/>
  <c r="G1060" i="5"/>
  <c r="F1060" i="5"/>
  <c r="F1058" i="5"/>
  <c r="D1058" i="5"/>
  <c r="I1058" i="5"/>
  <c r="C1058" i="5"/>
  <c r="B1058" i="5"/>
  <c r="A1058" i="5"/>
  <c r="Z1057" i="5"/>
  <c r="Y1057" i="5"/>
  <c r="W1057" i="5"/>
  <c r="G1056" i="5"/>
  <c r="E1056" i="5"/>
  <c r="J1055" i="5"/>
  <c r="E1055" i="5"/>
  <c r="J1054" i="5"/>
  <c r="E1054" i="5"/>
  <c r="J1053" i="5"/>
  <c r="G1053" i="5"/>
  <c r="F1053" i="5"/>
  <c r="J1052" i="5"/>
  <c r="G1052" i="5"/>
  <c r="F1052" i="5"/>
  <c r="J1051" i="5"/>
  <c r="G1051" i="5"/>
  <c r="F1051" i="5"/>
  <c r="F1049" i="5"/>
  <c r="D1049" i="5"/>
  <c r="I1049" i="5"/>
  <c r="C1049" i="5"/>
  <c r="B1049" i="5"/>
  <c r="A1049" i="5"/>
  <c r="Z1048" i="5"/>
  <c r="Y1048" i="5"/>
  <c r="X1048" i="5"/>
  <c r="G1047" i="5"/>
  <c r="E1047" i="5"/>
  <c r="J1046" i="5"/>
  <c r="E1046" i="5"/>
  <c r="J1045" i="5"/>
  <c r="E1045" i="5"/>
  <c r="J1044" i="5"/>
  <c r="G1044" i="5"/>
  <c r="F1044" i="5"/>
  <c r="J1043" i="5"/>
  <c r="G1043" i="5"/>
  <c r="F1043" i="5"/>
  <c r="J1042" i="5"/>
  <c r="G1042" i="5"/>
  <c r="F1042" i="5"/>
  <c r="F1040" i="5"/>
  <c r="D1040" i="5"/>
  <c r="I1040" i="5"/>
  <c r="C1040" i="5"/>
  <c r="B1040" i="5"/>
  <c r="A1040" i="5"/>
  <c r="Z1039" i="5"/>
  <c r="Y1039" i="5"/>
  <c r="W1039" i="5"/>
  <c r="J1038" i="5"/>
  <c r="Z1038" i="5"/>
  <c r="Y1038" i="5"/>
  <c r="W1038" i="5"/>
  <c r="F1038" i="5"/>
  <c r="D1038" i="5"/>
  <c r="C1038" i="5"/>
  <c r="B1038" i="5"/>
  <c r="A1038" i="5"/>
  <c r="G1037" i="5"/>
  <c r="E1037" i="5"/>
  <c r="J1036" i="5"/>
  <c r="E1036" i="5"/>
  <c r="J1035" i="5"/>
  <c r="E1035" i="5"/>
  <c r="J1034" i="5"/>
  <c r="G1034" i="5"/>
  <c r="F1034" i="5"/>
  <c r="J1033" i="5"/>
  <c r="G1033" i="5"/>
  <c r="F1033" i="5"/>
  <c r="F1032" i="5"/>
  <c r="E1032" i="5"/>
  <c r="D1032" i="5"/>
  <c r="I1032" i="5"/>
  <c r="C1032" i="5"/>
  <c r="B1032" i="5"/>
  <c r="A1032" i="5"/>
  <c r="Z1031" i="5"/>
  <c r="Y1031" i="5"/>
  <c r="W1031" i="5"/>
  <c r="G1030" i="5"/>
  <c r="E1030" i="5"/>
  <c r="J1029" i="5"/>
  <c r="E1029" i="5"/>
  <c r="J1028" i="5"/>
  <c r="E1028" i="5"/>
  <c r="J1027" i="5"/>
  <c r="G1027" i="5"/>
  <c r="F1027" i="5"/>
  <c r="F1026" i="5"/>
  <c r="E1026" i="5"/>
  <c r="D1026" i="5"/>
  <c r="I1026" i="5"/>
  <c r="C1026" i="5"/>
  <c r="B1026" i="5"/>
  <c r="A1026" i="5"/>
  <c r="A1025" i="5"/>
  <c r="Z1023" i="5"/>
  <c r="Y1023" i="5"/>
  <c r="W1023" i="5"/>
  <c r="J1022" i="5"/>
  <c r="Z1022" i="5"/>
  <c r="Y1022" i="5"/>
  <c r="W1022" i="5"/>
  <c r="F1022" i="5"/>
  <c r="D1022" i="5"/>
  <c r="C1022" i="5"/>
  <c r="B1022" i="5"/>
  <c r="A1022" i="5"/>
  <c r="G1021" i="5"/>
  <c r="E1021" i="5"/>
  <c r="J1020" i="5"/>
  <c r="E1020" i="5"/>
  <c r="J1019" i="5"/>
  <c r="E1019" i="5"/>
  <c r="J1018" i="5"/>
  <c r="G1018" i="5"/>
  <c r="F1018" i="5"/>
  <c r="J1017" i="5"/>
  <c r="G1017" i="5"/>
  <c r="F1017" i="5"/>
  <c r="F1015" i="5"/>
  <c r="D1015" i="5"/>
  <c r="I1015" i="5"/>
  <c r="C1015" i="5"/>
  <c r="B1015" i="5"/>
  <c r="A1015" i="5"/>
  <c r="Z1014" i="5"/>
  <c r="Y1014" i="5"/>
  <c r="W1014" i="5"/>
  <c r="J1013" i="5"/>
  <c r="Z1013" i="5"/>
  <c r="Y1013" i="5"/>
  <c r="W1013" i="5"/>
  <c r="F1013" i="5"/>
  <c r="D1013" i="5"/>
  <c r="C1013" i="5"/>
  <c r="B1013" i="5"/>
  <c r="A1013" i="5"/>
  <c r="G1012" i="5"/>
  <c r="E1012" i="5"/>
  <c r="J1011" i="5"/>
  <c r="E1011" i="5"/>
  <c r="J1010" i="5"/>
  <c r="E1010" i="5"/>
  <c r="J1009" i="5"/>
  <c r="G1009" i="5"/>
  <c r="F1009" i="5"/>
  <c r="J1008" i="5"/>
  <c r="G1008" i="5"/>
  <c r="F1008" i="5"/>
  <c r="J1007" i="5"/>
  <c r="G1007" i="5"/>
  <c r="F1007" i="5"/>
  <c r="J1006" i="5"/>
  <c r="G1006" i="5"/>
  <c r="F1006" i="5"/>
  <c r="F1004" i="5"/>
  <c r="D1004" i="5"/>
  <c r="I1004" i="5"/>
  <c r="C1004" i="5"/>
  <c r="B1004" i="5"/>
  <c r="A1004" i="5"/>
  <c r="Z1003" i="5"/>
  <c r="Y1003" i="5"/>
  <c r="W1003" i="5"/>
  <c r="J1002" i="5"/>
  <c r="Z1002" i="5"/>
  <c r="Y1002" i="5"/>
  <c r="W1002" i="5"/>
  <c r="F1002" i="5"/>
  <c r="D1002" i="5"/>
  <c r="C1002" i="5"/>
  <c r="B1002" i="5"/>
  <c r="A1002" i="5"/>
  <c r="G1001" i="5"/>
  <c r="E1001" i="5"/>
  <c r="J1000" i="5"/>
  <c r="E1000" i="5"/>
  <c r="J999" i="5"/>
  <c r="E999" i="5"/>
  <c r="J998" i="5"/>
  <c r="G998" i="5"/>
  <c r="F998" i="5"/>
  <c r="J997" i="5"/>
  <c r="G997" i="5"/>
  <c r="F997" i="5"/>
  <c r="J996" i="5"/>
  <c r="G996" i="5"/>
  <c r="F996" i="5"/>
  <c r="J995" i="5"/>
  <c r="G995" i="5"/>
  <c r="F995" i="5"/>
  <c r="F993" i="5"/>
  <c r="D993" i="5"/>
  <c r="I993" i="5"/>
  <c r="C993" i="5"/>
  <c r="B993" i="5"/>
  <c r="A993" i="5"/>
  <c r="Z992" i="5"/>
  <c r="Y992" i="5"/>
  <c r="W992" i="5"/>
  <c r="J991" i="5"/>
  <c r="Z991" i="5"/>
  <c r="Y991" i="5"/>
  <c r="W991" i="5"/>
  <c r="F991" i="5"/>
  <c r="D991" i="5"/>
  <c r="C991" i="5"/>
  <c r="B991" i="5"/>
  <c r="A991" i="5"/>
  <c r="G990" i="5"/>
  <c r="E990" i="5"/>
  <c r="J989" i="5"/>
  <c r="E989" i="5"/>
  <c r="J988" i="5"/>
  <c r="E988" i="5"/>
  <c r="J987" i="5"/>
  <c r="G987" i="5"/>
  <c r="F987" i="5"/>
  <c r="J986" i="5"/>
  <c r="G986" i="5"/>
  <c r="F986" i="5"/>
  <c r="J985" i="5"/>
  <c r="G985" i="5"/>
  <c r="F985" i="5"/>
  <c r="J984" i="5"/>
  <c r="G984" i="5"/>
  <c r="F984" i="5"/>
  <c r="F982" i="5"/>
  <c r="D982" i="5"/>
  <c r="I982" i="5"/>
  <c r="C982" i="5"/>
  <c r="B982" i="5"/>
  <c r="A982" i="5"/>
  <c r="Z981" i="5"/>
  <c r="Y981" i="5"/>
  <c r="W981" i="5"/>
  <c r="J980" i="5"/>
  <c r="Z980" i="5"/>
  <c r="Y980" i="5"/>
  <c r="W980" i="5"/>
  <c r="F980" i="5"/>
  <c r="D980" i="5"/>
  <c r="C980" i="5"/>
  <c r="B980" i="5"/>
  <c r="A980" i="5"/>
  <c r="G979" i="5"/>
  <c r="E979" i="5"/>
  <c r="J978" i="5"/>
  <c r="E978" i="5"/>
  <c r="J977" i="5"/>
  <c r="E977" i="5"/>
  <c r="J976" i="5"/>
  <c r="G976" i="5"/>
  <c r="F976" i="5"/>
  <c r="J975" i="5"/>
  <c r="G975" i="5"/>
  <c r="F975" i="5"/>
  <c r="J974" i="5"/>
  <c r="G974" i="5"/>
  <c r="F974" i="5"/>
  <c r="J973" i="5"/>
  <c r="G973" i="5"/>
  <c r="F973" i="5"/>
  <c r="F971" i="5"/>
  <c r="D971" i="5"/>
  <c r="I971" i="5"/>
  <c r="C971" i="5"/>
  <c r="B971" i="5"/>
  <c r="A971" i="5"/>
  <c r="Z970" i="5"/>
  <c r="Y970" i="5"/>
  <c r="W970" i="5"/>
  <c r="J969" i="5"/>
  <c r="Z969" i="5"/>
  <c r="Y969" i="5"/>
  <c r="W969" i="5"/>
  <c r="F969" i="5"/>
  <c r="D969" i="5"/>
  <c r="C969" i="5"/>
  <c r="B969" i="5"/>
  <c r="A969" i="5"/>
  <c r="G968" i="5"/>
  <c r="E968" i="5"/>
  <c r="J967" i="5"/>
  <c r="E967" i="5"/>
  <c r="J966" i="5"/>
  <c r="E966" i="5"/>
  <c r="J965" i="5"/>
  <c r="G965" i="5"/>
  <c r="F965" i="5"/>
  <c r="J964" i="5"/>
  <c r="G964" i="5"/>
  <c r="F964" i="5"/>
  <c r="J963" i="5"/>
  <c r="G963" i="5"/>
  <c r="F963" i="5"/>
  <c r="J962" i="5"/>
  <c r="G962" i="5"/>
  <c r="F962" i="5"/>
  <c r="F960" i="5"/>
  <c r="D960" i="5"/>
  <c r="I960" i="5"/>
  <c r="C960" i="5"/>
  <c r="B960" i="5"/>
  <c r="A960" i="5"/>
  <c r="A959" i="5"/>
  <c r="Z957" i="5"/>
  <c r="Y957" i="5"/>
  <c r="X957" i="5"/>
  <c r="G956" i="5"/>
  <c r="E956" i="5"/>
  <c r="J955" i="5"/>
  <c r="F955" i="5"/>
  <c r="E955" i="5"/>
  <c r="J954" i="5"/>
  <c r="F954" i="5"/>
  <c r="E954" i="5"/>
  <c r="J953" i="5"/>
  <c r="G953" i="5"/>
  <c r="F953" i="5"/>
  <c r="J952" i="5"/>
  <c r="G952" i="5"/>
  <c r="F952" i="5"/>
  <c r="F950" i="5"/>
  <c r="D950" i="5"/>
  <c r="I950" i="5"/>
  <c r="C950" i="5"/>
  <c r="B950" i="5"/>
  <c r="A950" i="5"/>
  <c r="Z949" i="5"/>
  <c r="Y949" i="5"/>
  <c r="W949" i="5"/>
  <c r="J948" i="5"/>
  <c r="Z948" i="5"/>
  <c r="Y948" i="5"/>
  <c r="W948" i="5"/>
  <c r="F948" i="5"/>
  <c r="D948" i="5"/>
  <c r="C948" i="5"/>
  <c r="B948" i="5"/>
  <c r="A948" i="5"/>
  <c r="G947" i="5"/>
  <c r="E947" i="5"/>
  <c r="J946" i="5"/>
  <c r="E946" i="5"/>
  <c r="J945" i="5"/>
  <c r="E945" i="5"/>
  <c r="J944" i="5"/>
  <c r="G944" i="5"/>
  <c r="F944" i="5"/>
  <c r="J943" i="5"/>
  <c r="G943" i="5"/>
  <c r="F943" i="5"/>
  <c r="F942" i="5"/>
  <c r="E942" i="5"/>
  <c r="D942" i="5"/>
  <c r="I942" i="5"/>
  <c r="C942" i="5"/>
  <c r="B942" i="5"/>
  <c r="A942" i="5"/>
  <c r="Z941" i="5"/>
  <c r="Y941" i="5"/>
  <c r="X941" i="5"/>
  <c r="G940" i="5"/>
  <c r="E940" i="5"/>
  <c r="J939" i="5"/>
  <c r="F939" i="5"/>
  <c r="E939" i="5"/>
  <c r="J938" i="5"/>
  <c r="F938" i="5"/>
  <c r="E938" i="5"/>
  <c r="J937" i="5"/>
  <c r="G937" i="5"/>
  <c r="F937" i="5"/>
  <c r="J936" i="5"/>
  <c r="G936" i="5"/>
  <c r="F936" i="5"/>
  <c r="F934" i="5"/>
  <c r="D934" i="5"/>
  <c r="I934" i="5"/>
  <c r="C934" i="5"/>
  <c r="B934" i="5"/>
  <c r="A934" i="5"/>
  <c r="Z933" i="5"/>
  <c r="Y933" i="5"/>
  <c r="W933" i="5"/>
  <c r="J932" i="5"/>
  <c r="Z932" i="5"/>
  <c r="Y932" i="5"/>
  <c r="W932" i="5"/>
  <c r="F932" i="5"/>
  <c r="D932" i="5"/>
  <c r="C932" i="5"/>
  <c r="B932" i="5"/>
  <c r="A932" i="5"/>
  <c r="G931" i="5"/>
  <c r="E931" i="5"/>
  <c r="J930" i="5"/>
  <c r="E930" i="5"/>
  <c r="J929" i="5"/>
  <c r="E929" i="5"/>
  <c r="J928" i="5"/>
  <c r="G928" i="5"/>
  <c r="F928" i="5"/>
  <c r="J927" i="5"/>
  <c r="G927" i="5"/>
  <c r="F927" i="5"/>
  <c r="J926" i="5"/>
  <c r="G926" i="5"/>
  <c r="F926" i="5"/>
  <c r="J925" i="5"/>
  <c r="G925" i="5"/>
  <c r="F925" i="5"/>
  <c r="F923" i="5"/>
  <c r="D923" i="5"/>
  <c r="I923" i="5"/>
  <c r="C923" i="5"/>
  <c r="B923" i="5"/>
  <c r="A923" i="5"/>
  <c r="Z922" i="5"/>
  <c r="Y922" i="5"/>
  <c r="W922" i="5"/>
  <c r="J921" i="5"/>
  <c r="Z921" i="5"/>
  <c r="Y921" i="5"/>
  <c r="W921" i="5"/>
  <c r="F921" i="5"/>
  <c r="D921" i="5"/>
  <c r="C921" i="5"/>
  <c r="B921" i="5"/>
  <c r="A921" i="5"/>
  <c r="J920" i="5"/>
  <c r="Z920" i="5"/>
  <c r="Y920" i="5"/>
  <c r="W920" i="5"/>
  <c r="F920" i="5"/>
  <c r="D920" i="5"/>
  <c r="C920" i="5"/>
  <c r="B920" i="5"/>
  <c r="A920" i="5"/>
  <c r="G919" i="5"/>
  <c r="E919" i="5"/>
  <c r="J918" i="5"/>
  <c r="E918" i="5"/>
  <c r="J917" i="5"/>
  <c r="E917" i="5"/>
  <c r="J916" i="5"/>
  <c r="G916" i="5"/>
  <c r="F916" i="5"/>
  <c r="J915" i="5"/>
  <c r="G915" i="5"/>
  <c r="F915" i="5"/>
  <c r="J914" i="5"/>
  <c r="G914" i="5"/>
  <c r="F914" i="5"/>
  <c r="J913" i="5"/>
  <c r="G913" i="5"/>
  <c r="F913" i="5"/>
  <c r="F911" i="5"/>
  <c r="D911" i="5"/>
  <c r="I911" i="5"/>
  <c r="C911" i="5"/>
  <c r="B911" i="5"/>
  <c r="A911" i="5"/>
  <c r="Z910" i="5"/>
  <c r="Y910" i="5"/>
  <c r="X910" i="5"/>
  <c r="G909" i="5"/>
  <c r="E909" i="5"/>
  <c r="J908" i="5"/>
  <c r="F908" i="5"/>
  <c r="E908" i="5"/>
  <c r="J907" i="5"/>
  <c r="F907" i="5"/>
  <c r="E907" i="5"/>
  <c r="J906" i="5"/>
  <c r="G906" i="5"/>
  <c r="F906" i="5"/>
  <c r="J905" i="5"/>
  <c r="G905" i="5"/>
  <c r="F905" i="5"/>
  <c r="F903" i="5"/>
  <c r="D903" i="5"/>
  <c r="I903" i="5"/>
  <c r="C903" i="5"/>
  <c r="B903" i="5"/>
  <c r="A903" i="5"/>
  <c r="Z902" i="5"/>
  <c r="Y902" i="5"/>
  <c r="X902" i="5"/>
  <c r="G901" i="5"/>
  <c r="E901" i="5"/>
  <c r="J900" i="5"/>
  <c r="F900" i="5"/>
  <c r="E900" i="5"/>
  <c r="J899" i="5"/>
  <c r="F899" i="5"/>
  <c r="E899" i="5"/>
  <c r="J898" i="5"/>
  <c r="G898" i="5"/>
  <c r="F898" i="5"/>
  <c r="J897" i="5"/>
  <c r="G897" i="5"/>
  <c r="F897" i="5"/>
  <c r="F895" i="5"/>
  <c r="D895" i="5"/>
  <c r="I895" i="5"/>
  <c r="C895" i="5"/>
  <c r="B895" i="5"/>
  <c r="A895" i="5"/>
  <c r="Z894" i="5"/>
  <c r="Y894" i="5"/>
  <c r="W894" i="5"/>
  <c r="J893" i="5"/>
  <c r="Z893" i="5"/>
  <c r="Y893" i="5"/>
  <c r="W893" i="5"/>
  <c r="F893" i="5"/>
  <c r="D893" i="5"/>
  <c r="C893" i="5"/>
  <c r="B893" i="5"/>
  <c r="A893" i="5"/>
  <c r="G892" i="5"/>
  <c r="E892" i="5"/>
  <c r="J891" i="5"/>
  <c r="E891" i="5"/>
  <c r="J890" i="5"/>
  <c r="E890" i="5"/>
  <c r="J889" i="5"/>
  <c r="G889" i="5"/>
  <c r="F889" i="5"/>
  <c r="J888" i="5"/>
  <c r="G888" i="5"/>
  <c r="F888" i="5"/>
  <c r="J887" i="5"/>
  <c r="G887" i="5"/>
  <c r="F887" i="5"/>
  <c r="J886" i="5"/>
  <c r="G886" i="5"/>
  <c r="F886" i="5"/>
  <c r="F884" i="5"/>
  <c r="D884" i="5"/>
  <c r="I884" i="5"/>
  <c r="C884" i="5"/>
  <c r="B884" i="5"/>
  <c r="A884" i="5"/>
  <c r="Z883" i="5"/>
  <c r="Y883" i="5"/>
  <c r="W883" i="5"/>
  <c r="J882" i="5"/>
  <c r="Z882" i="5"/>
  <c r="Y882" i="5"/>
  <c r="W882" i="5"/>
  <c r="F882" i="5"/>
  <c r="D882" i="5"/>
  <c r="C882" i="5"/>
  <c r="B882" i="5"/>
  <c r="A882" i="5"/>
  <c r="J881" i="5"/>
  <c r="Z881" i="5"/>
  <c r="Y881" i="5"/>
  <c r="W881" i="5"/>
  <c r="F881" i="5"/>
  <c r="D881" i="5"/>
  <c r="C881" i="5"/>
  <c r="B881" i="5"/>
  <c r="A881" i="5"/>
  <c r="G880" i="5"/>
  <c r="E880" i="5"/>
  <c r="J879" i="5"/>
  <c r="E879" i="5"/>
  <c r="J878" i="5"/>
  <c r="E878" i="5"/>
  <c r="J877" i="5"/>
  <c r="G877" i="5"/>
  <c r="F877" i="5"/>
  <c r="J876" i="5"/>
  <c r="G876" i="5"/>
  <c r="F876" i="5"/>
  <c r="J875" i="5"/>
  <c r="G875" i="5"/>
  <c r="F875" i="5"/>
  <c r="J874" i="5"/>
  <c r="G874" i="5"/>
  <c r="F874" i="5"/>
  <c r="F872" i="5"/>
  <c r="D872" i="5"/>
  <c r="I872" i="5"/>
  <c r="C872" i="5"/>
  <c r="B872" i="5"/>
  <c r="A872" i="5"/>
  <c r="Z871" i="5"/>
  <c r="Y871" i="5"/>
  <c r="W871" i="5"/>
  <c r="J870" i="5"/>
  <c r="Z870" i="5"/>
  <c r="Y870" i="5"/>
  <c r="W870" i="5"/>
  <c r="F870" i="5"/>
  <c r="D870" i="5"/>
  <c r="C870" i="5"/>
  <c r="B870" i="5"/>
  <c r="A870" i="5"/>
  <c r="G869" i="5"/>
  <c r="E869" i="5"/>
  <c r="J868" i="5"/>
  <c r="E868" i="5"/>
  <c r="J867" i="5"/>
  <c r="E867" i="5"/>
  <c r="J866" i="5"/>
  <c r="G866" i="5"/>
  <c r="F866" i="5"/>
  <c r="J865" i="5"/>
  <c r="G865" i="5"/>
  <c r="F865" i="5"/>
  <c r="F863" i="5"/>
  <c r="D863" i="5"/>
  <c r="I863" i="5"/>
  <c r="C863" i="5"/>
  <c r="B863" i="5"/>
  <c r="A863" i="5"/>
  <c r="Z862" i="5"/>
  <c r="Y862" i="5"/>
  <c r="W862" i="5"/>
  <c r="J861" i="5"/>
  <c r="Z861" i="5"/>
  <c r="Y861" i="5"/>
  <c r="W861" i="5"/>
  <c r="F861" i="5"/>
  <c r="D861" i="5"/>
  <c r="C861" i="5"/>
  <c r="B861" i="5"/>
  <c r="A861" i="5"/>
  <c r="G860" i="5"/>
  <c r="E860" i="5"/>
  <c r="J859" i="5"/>
  <c r="E859" i="5"/>
  <c r="J858" i="5"/>
  <c r="E858" i="5"/>
  <c r="J857" i="5"/>
  <c r="G857" i="5"/>
  <c r="F857" i="5"/>
  <c r="J856" i="5"/>
  <c r="G856" i="5"/>
  <c r="F856" i="5"/>
  <c r="J855" i="5"/>
  <c r="G855" i="5"/>
  <c r="F855" i="5"/>
  <c r="J854" i="5"/>
  <c r="G854" i="5"/>
  <c r="F854" i="5"/>
  <c r="F852" i="5"/>
  <c r="D852" i="5"/>
  <c r="I852" i="5"/>
  <c r="C852" i="5"/>
  <c r="B852" i="5"/>
  <c r="A852" i="5"/>
  <c r="Z851" i="5"/>
  <c r="Y851" i="5"/>
  <c r="W851" i="5"/>
  <c r="J850" i="5"/>
  <c r="Z850" i="5"/>
  <c r="Y850" i="5"/>
  <c r="W850" i="5"/>
  <c r="F850" i="5"/>
  <c r="D850" i="5"/>
  <c r="C850" i="5"/>
  <c r="B850" i="5"/>
  <c r="A850" i="5"/>
  <c r="G849" i="5"/>
  <c r="E849" i="5"/>
  <c r="J848" i="5"/>
  <c r="E848" i="5"/>
  <c r="J847" i="5"/>
  <c r="E847" i="5"/>
  <c r="J846" i="5"/>
  <c r="G846" i="5"/>
  <c r="F846" i="5"/>
  <c r="J845" i="5"/>
  <c r="G845" i="5"/>
  <c r="F845" i="5"/>
  <c r="J844" i="5"/>
  <c r="G844" i="5"/>
  <c r="F844" i="5"/>
  <c r="J843" i="5"/>
  <c r="G843" i="5"/>
  <c r="F843" i="5"/>
  <c r="F841" i="5"/>
  <c r="D841" i="5"/>
  <c r="I841" i="5"/>
  <c r="C841" i="5"/>
  <c r="B841" i="5"/>
  <c r="A841" i="5"/>
  <c r="Z840" i="5"/>
  <c r="Y840" i="5"/>
  <c r="W840" i="5"/>
  <c r="J839" i="5"/>
  <c r="Z839" i="5"/>
  <c r="Y839" i="5"/>
  <c r="W839" i="5"/>
  <c r="F839" i="5"/>
  <c r="D839" i="5"/>
  <c r="C839" i="5"/>
  <c r="B839" i="5"/>
  <c r="A839" i="5"/>
  <c r="G838" i="5"/>
  <c r="E838" i="5"/>
  <c r="J837" i="5"/>
  <c r="E837" i="5"/>
  <c r="J836" i="5"/>
  <c r="E836" i="5"/>
  <c r="J835" i="5"/>
  <c r="G835" i="5"/>
  <c r="F835" i="5"/>
  <c r="J834" i="5"/>
  <c r="G834" i="5"/>
  <c r="F834" i="5"/>
  <c r="J833" i="5"/>
  <c r="G833" i="5"/>
  <c r="F833" i="5"/>
  <c r="J832" i="5"/>
  <c r="G832" i="5"/>
  <c r="F832" i="5"/>
  <c r="F830" i="5"/>
  <c r="D830" i="5"/>
  <c r="I830" i="5"/>
  <c r="C830" i="5"/>
  <c r="B830" i="5"/>
  <c r="A830" i="5"/>
  <c r="Z829" i="5"/>
  <c r="Y829" i="5"/>
  <c r="W829" i="5"/>
  <c r="J828" i="5"/>
  <c r="Z828" i="5"/>
  <c r="Y828" i="5"/>
  <c r="W828" i="5"/>
  <c r="F828" i="5"/>
  <c r="D828" i="5"/>
  <c r="C828" i="5"/>
  <c r="B828" i="5"/>
  <c r="A828" i="5"/>
  <c r="J827" i="5"/>
  <c r="Z827" i="5"/>
  <c r="Y827" i="5"/>
  <c r="W827" i="5"/>
  <c r="F827" i="5"/>
  <c r="D827" i="5"/>
  <c r="C827" i="5"/>
  <c r="B827" i="5"/>
  <c r="A827" i="5"/>
  <c r="G826" i="5"/>
  <c r="E826" i="5"/>
  <c r="J825" i="5"/>
  <c r="E825" i="5"/>
  <c r="J824" i="5"/>
  <c r="E824" i="5"/>
  <c r="J823" i="5"/>
  <c r="G823" i="5"/>
  <c r="F823" i="5"/>
  <c r="J822" i="5"/>
  <c r="G822" i="5"/>
  <c r="F822" i="5"/>
  <c r="J821" i="5"/>
  <c r="G821" i="5"/>
  <c r="F821" i="5"/>
  <c r="J820" i="5"/>
  <c r="G820" i="5"/>
  <c r="F820" i="5"/>
  <c r="F818" i="5"/>
  <c r="D818" i="5"/>
  <c r="I818" i="5"/>
  <c r="C818" i="5"/>
  <c r="B818" i="5"/>
  <c r="A818" i="5"/>
  <c r="Z817" i="5"/>
  <c r="Y817" i="5"/>
  <c r="W817" i="5"/>
  <c r="J816" i="5"/>
  <c r="Z816" i="5"/>
  <c r="Y816" i="5"/>
  <c r="W816" i="5"/>
  <c r="F816" i="5"/>
  <c r="D816" i="5"/>
  <c r="C816" i="5"/>
  <c r="B816" i="5"/>
  <c r="A816" i="5"/>
  <c r="J815" i="5"/>
  <c r="Z815" i="5"/>
  <c r="Y815" i="5"/>
  <c r="W815" i="5"/>
  <c r="F815" i="5"/>
  <c r="D815" i="5"/>
  <c r="C815" i="5"/>
  <c r="B815" i="5"/>
  <c r="A815" i="5"/>
  <c r="G814" i="5"/>
  <c r="E814" i="5"/>
  <c r="J813" i="5"/>
  <c r="E813" i="5"/>
  <c r="J812" i="5"/>
  <c r="E812" i="5"/>
  <c r="J811" i="5"/>
  <c r="G811" i="5"/>
  <c r="F811" i="5"/>
  <c r="J810" i="5"/>
  <c r="G810" i="5"/>
  <c r="F810" i="5"/>
  <c r="J809" i="5"/>
  <c r="G809" i="5"/>
  <c r="F809" i="5"/>
  <c r="J808" i="5"/>
  <c r="G808" i="5"/>
  <c r="F808" i="5"/>
  <c r="F806" i="5"/>
  <c r="D806" i="5"/>
  <c r="I806" i="5"/>
  <c r="C806" i="5"/>
  <c r="B806" i="5"/>
  <c r="A806" i="5"/>
  <c r="Z805" i="5"/>
  <c r="Y805" i="5"/>
  <c r="W805" i="5"/>
  <c r="G804" i="5"/>
  <c r="E804" i="5"/>
  <c r="J803" i="5"/>
  <c r="E803" i="5"/>
  <c r="J802" i="5"/>
  <c r="E802" i="5"/>
  <c r="J801" i="5"/>
  <c r="G801" i="5"/>
  <c r="F801" i="5"/>
  <c r="J800" i="5"/>
  <c r="G800" i="5"/>
  <c r="F800" i="5"/>
  <c r="J799" i="5"/>
  <c r="G799" i="5"/>
  <c r="F799" i="5"/>
  <c r="J798" i="5"/>
  <c r="G798" i="5"/>
  <c r="F798" i="5"/>
  <c r="F796" i="5"/>
  <c r="D796" i="5"/>
  <c r="I796" i="5"/>
  <c r="C796" i="5"/>
  <c r="B796" i="5"/>
  <c r="A796" i="5"/>
  <c r="Z795" i="5"/>
  <c r="Y795" i="5"/>
  <c r="W795" i="5"/>
  <c r="G794" i="5"/>
  <c r="E794" i="5"/>
  <c r="J793" i="5"/>
  <c r="E793" i="5"/>
  <c r="J792" i="5"/>
  <c r="E792" i="5"/>
  <c r="J791" i="5"/>
  <c r="G791" i="5"/>
  <c r="F791" i="5"/>
  <c r="J790" i="5"/>
  <c r="G790" i="5"/>
  <c r="F790" i="5"/>
  <c r="J789" i="5"/>
  <c r="G789" i="5"/>
  <c r="F789" i="5"/>
  <c r="J788" i="5"/>
  <c r="G788" i="5"/>
  <c r="F788" i="5"/>
  <c r="F786" i="5"/>
  <c r="D786" i="5"/>
  <c r="I786" i="5"/>
  <c r="C786" i="5"/>
  <c r="B786" i="5"/>
  <c r="A786" i="5"/>
  <c r="Z785" i="5"/>
  <c r="Y785" i="5"/>
  <c r="W785" i="5"/>
  <c r="J784" i="5"/>
  <c r="Z784" i="5"/>
  <c r="Y784" i="5"/>
  <c r="W784" i="5"/>
  <c r="F784" i="5"/>
  <c r="D784" i="5"/>
  <c r="C784" i="5"/>
  <c r="B784" i="5"/>
  <c r="A784" i="5"/>
  <c r="G783" i="5"/>
  <c r="E783" i="5"/>
  <c r="J782" i="5"/>
  <c r="E782" i="5"/>
  <c r="J781" i="5"/>
  <c r="E781" i="5"/>
  <c r="J780" i="5"/>
  <c r="G780" i="5"/>
  <c r="F780" i="5"/>
  <c r="J779" i="5"/>
  <c r="G779" i="5"/>
  <c r="F779" i="5"/>
  <c r="J778" i="5"/>
  <c r="G778" i="5"/>
  <c r="F778" i="5"/>
  <c r="J777" i="5"/>
  <c r="G777" i="5"/>
  <c r="F777" i="5"/>
  <c r="F776" i="5"/>
  <c r="E776" i="5"/>
  <c r="D776" i="5"/>
  <c r="I776" i="5"/>
  <c r="C776" i="5"/>
  <c r="B776" i="5"/>
  <c r="A776" i="5"/>
  <c r="Z775" i="5"/>
  <c r="Y775" i="5"/>
  <c r="W775" i="5"/>
  <c r="J774" i="5"/>
  <c r="Z774" i="5"/>
  <c r="Y774" i="5"/>
  <c r="W774" i="5"/>
  <c r="F774" i="5"/>
  <c r="D774" i="5"/>
  <c r="C774" i="5"/>
  <c r="B774" i="5"/>
  <c r="A774" i="5"/>
  <c r="J773" i="5"/>
  <c r="Z773" i="5"/>
  <c r="Y773" i="5"/>
  <c r="W773" i="5"/>
  <c r="F773" i="5"/>
  <c r="D773" i="5"/>
  <c r="C773" i="5"/>
  <c r="B773" i="5"/>
  <c r="A773" i="5"/>
  <c r="G772" i="5"/>
  <c r="E772" i="5"/>
  <c r="J771" i="5"/>
  <c r="E771" i="5"/>
  <c r="J770" i="5"/>
  <c r="E770" i="5"/>
  <c r="J769" i="5"/>
  <c r="G769" i="5"/>
  <c r="F769" i="5"/>
  <c r="J768" i="5"/>
  <c r="G768" i="5"/>
  <c r="F768" i="5"/>
  <c r="J767" i="5"/>
  <c r="G767" i="5"/>
  <c r="F767" i="5"/>
  <c r="F766" i="5"/>
  <c r="E766" i="5"/>
  <c r="D766" i="5"/>
  <c r="I766" i="5"/>
  <c r="C766" i="5"/>
  <c r="B766" i="5"/>
  <c r="A766" i="5"/>
  <c r="Z765" i="5"/>
  <c r="Y765" i="5"/>
  <c r="W765" i="5"/>
  <c r="J764" i="5"/>
  <c r="Z764" i="5"/>
  <c r="Y764" i="5"/>
  <c r="W764" i="5"/>
  <c r="F764" i="5"/>
  <c r="D764" i="5"/>
  <c r="C764" i="5"/>
  <c r="B764" i="5"/>
  <c r="A764" i="5"/>
  <c r="G763" i="5"/>
  <c r="E763" i="5"/>
  <c r="J762" i="5"/>
  <c r="E762" i="5"/>
  <c r="J761" i="5"/>
  <c r="E761" i="5"/>
  <c r="J760" i="5"/>
  <c r="G760" i="5"/>
  <c r="F760" i="5"/>
  <c r="J759" i="5"/>
  <c r="G759" i="5"/>
  <c r="F759" i="5"/>
  <c r="J758" i="5"/>
  <c r="G758" i="5"/>
  <c r="F758" i="5"/>
  <c r="J757" i="5"/>
  <c r="G757" i="5"/>
  <c r="F757" i="5"/>
  <c r="F756" i="5"/>
  <c r="E756" i="5"/>
  <c r="D756" i="5"/>
  <c r="I756" i="5"/>
  <c r="C756" i="5"/>
  <c r="B756" i="5"/>
  <c r="A756" i="5"/>
  <c r="Z755" i="5"/>
  <c r="Y755" i="5"/>
  <c r="X755" i="5"/>
  <c r="G754" i="5"/>
  <c r="E754" i="5"/>
  <c r="J753" i="5"/>
  <c r="E753" i="5"/>
  <c r="J752" i="5"/>
  <c r="E752" i="5"/>
  <c r="J751" i="5"/>
  <c r="G751" i="5"/>
  <c r="F751" i="5"/>
  <c r="J750" i="5"/>
  <c r="G750" i="5"/>
  <c r="F750" i="5"/>
  <c r="J749" i="5"/>
  <c r="G749" i="5"/>
  <c r="F749" i="5"/>
  <c r="F747" i="5"/>
  <c r="D747" i="5"/>
  <c r="I747" i="5"/>
  <c r="C747" i="5"/>
  <c r="B747" i="5"/>
  <c r="A747" i="5"/>
  <c r="Z746" i="5"/>
  <c r="Y746" i="5"/>
  <c r="X746" i="5"/>
  <c r="G745" i="5"/>
  <c r="E745" i="5"/>
  <c r="J744" i="5"/>
  <c r="E744" i="5"/>
  <c r="J743" i="5"/>
  <c r="E743" i="5"/>
  <c r="J742" i="5"/>
  <c r="G742" i="5"/>
  <c r="F742" i="5"/>
  <c r="J741" i="5"/>
  <c r="G741" i="5"/>
  <c r="F741" i="5"/>
  <c r="J740" i="5"/>
  <c r="G740" i="5"/>
  <c r="F740" i="5"/>
  <c r="J739" i="5"/>
  <c r="G739" i="5"/>
  <c r="F739" i="5"/>
  <c r="F737" i="5"/>
  <c r="D737" i="5"/>
  <c r="I737" i="5"/>
  <c r="C737" i="5"/>
  <c r="B737" i="5"/>
  <c r="A737" i="5"/>
  <c r="Z736" i="5"/>
  <c r="Y736" i="5"/>
  <c r="X736" i="5"/>
  <c r="G735" i="5"/>
  <c r="E735" i="5"/>
  <c r="J734" i="5"/>
  <c r="E734" i="5"/>
  <c r="J733" i="5"/>
  <c r="E733" i="5"/>
  <c r="J732" i="5"/>
  <c r="G732" i="5"/>
  <c r="F732" i="5"/>
  <c r="F730" i="5"/>
  <c r="D730" i="5"/>
  <c r="I730" i="5"/>
  <c r="C730" i="5"/>
  <c r="B730" i="5"/>
  <c r="A730" i="5"/>
  <c r="Z729" i="5"/>
  <c r="Y729" i="5"/>
  <c r="W729" i="5"/>
  <c r="G728" i="5"/>
  <c r="E728" i="5"/>
  <c r="J727" i="5"/>
  <c r="E727" i="5"/>
  <c r="J726" i="5"/>
  <c r="E726" i="5"/>
  <c r="J725" i="5"/>
  <c r="G725" i="5"/>
  <c r="F725" i="5"/>
  <c r="F724" i="5"/>
  <c r="E724" i="5"/>
  <c r="D724" i="5"/>
  <c r="I724" i="5"/>
  <c r="C724" i="5"/>
  <c r="B724" i="5"/>
  <c r="A724" i="5"/>
  <c r="Z723" i="5"/>
  <c r="Y723" i="5"/>
  <c r="W723" i="5"/>
  <c r="G722" i="5"/>
  <c r="E722" i="5"/>
  <c r="J721" i="5"/>
  <c r="E721" i="5"/>
  <c r="J720" i="5"/>
  <c r="E720" i="5"/>
  <c r="J719" i="5"/>
  <c r="G719" i="5"/>
  <c r="F719" i="5"/>
  <c r="J718" i="5"/>
  <c r="G718" i="5"/>
  <c r="F718" i="5"/>
  <c r="J717" i="5"/>
  <c r="G717" i="5"/>
  <c r="F717" i="5"/>
  <c r="F716" i="5"/>
  <c r="E716" i="5"/>
  <c r="D716" i="5"/>
  <c r="I716" i="5"/>
  <c r="C716" i="5"/>
  <c r="B716" i="5"/>
  <c r="A716" i="5"/>
  <c r="Z715" i="5"/>
  <c r="Y715" i="5"/>
  <c r="W715" i="5"/>
  <c r="G714" i="5"/>
  <c r="E714" i="5"/>
  <c r="J713" i="5"/>
  <c r="E713" i="5"/>
  <c r="J712" i="5"/>
  <c r="E712" i="5"/>
  <c r="J711" i="5"/>
  <c r="G711" i="5"/>
  <c r="F711" i="5"/>
  <c r="J710" i="5"/>
  <c r="G710" i="5"/>
  <c r="F710" i="5"/>
  <c r="F709" i="5"/>
  <c r="E709" i="5"/>
  <c r="D709" i="5"/>
  <c r="I709" i="5"/>
  <c r="C709" i="5"/>
  <c r="B709" i="5"/>
  <c r="A709" i="5"/>
  <c r="Z708" i="5"/>
  <c r="Y708" i="5"/>
  <c r="W708" i="5"/>
  <c r="G707" i="5"/>
  <c r="E707" i="5"/>
  <c r="J706" i="5"/>
  <c r="E706" i="5"/>
  <c r="J705" i="5"/>
  <c r="E705" i="5"/>
  <c r="J704" i="5"/>
  <c r="G704" i="5"/>
  <c r="F704" i="5"/>
  <c r="J703" i="5"/>
  <c r="G703" i="5"/>
  <c r="F703" i="5"/>
  <c r="J702" i="5"/>
  <c r="G702" i="5"/>
  <c r="F702" i="5"/>
  <c r="F701" i="5"/>
  <c r="E701" i="5"/>
  <c r="D701" i="5"/>
  <c r="I701" i="5"/>
  <c r="C701" i="5"/>
  <c r="B701" i="5"/>
  <c r="A701" i="5"/>
  <c r="Z700" i="5"/>
  <c r="Y700" i="5"/>
  <c r="X700" i="5"/>
  <c r="G699" i="5"/>
  <c r="E699" i="5"/>
  <c r="J698" i="5"/>
  <c r="E698" i="5"/>
  <c r="J697" i="5"/>
  <c r="E697" i="5"/>
  <c r="J696" i="5"/>
  <c r="G696" i="5"/>
  <c r="F696" i="5"/>
  <c r="F694" i="5"/>
  <c r="D694" i="5"/>
  <c r="I694" i="5"/>
  <c r="C694" i="5"/>
  <c r="B694" i="5"/>
  <c r="A694" i="5"/>
  <c r="Z693" i="5"/>
  <c r="Y693" i="5"/>
  <c r="X693" i="5"/>
  <c r="G692" i="5"/>
  <c r="E692" i="5"/>
  <c r="J691" i="5"/>
  <c r="E691" i="5"/>
  <c r="J690" i="5"/>
  <c r="E690" i="5"/>
  <c r="J689" i="5"/>
  <c r="G689" i="5"/>
  <c r="F689" i="5"/>
  <c r="J688" i="5"/>
  <c r="G688" i="5"/>
  <c r="F688" i="5"/>
  <c r="J687" i="5"/>
  <c r="G687" i="5"/>
  <c r="F687" i="5"/>
  <c r="F685" i="5"/>
  <c r="D685" i="5"/>
  <c r="I685" i="5"/>
  <c r="C685" i="5"/>
  <c r="B685" i="5"/>
  <c r="A685" i="5"/>
  <c r="A684" i="5"/>
  <c r="Z682" i="5"/>
  <c r="Y682" i="5"/>
  <c r="X682" i="5"/>
  <c r="J681" i="5"/>
  <c r="Z681" i="5"/>
  <c r="Y681" i="5"/>
  <c r="X681" i="5"/>
  <c r="F681" i="5"/>
  <c r="D681" i="5"/>
  <c r="C681" i="5"/>
  <c r="B681" i="5"/>
  <c r="A681" i="5"/>
  <c r="G680" i="5"/>
  <c r="E680" i="5"/>
  <c r="J679" i="5"/>
  <c r="F679" i="5"/>
  <c r="E679" i="5"/>
  <c r="J678" i="5"/>
  <c r="F678" i="5"/>
  <c r="E678" i="5"/>
  <c r="J677" i="5"/>
  <c r="G677" i="5"/>
  <c r="F677" i="5"/>
  <c r="J676" i="5"/>
  <c r="G676" i="5"/>
  <c r="F676" i="5"/>
  <c r="J675" i="5"/>
  <c r="G675" i="5"/>
  <c r="F675" i="5"/>
  <c r="J674" i="5"/>
  <c r="G674" i="5"/>
  <c r="F674" i="5"/>
  <c r="F673" i="5"/>
  <c r="E673" i="5"/>
  <c r="D673" i="5"/>
  <c r="I673" i="5"/>
  <c r="C673" i="5"/>
  <c r="B673" i="5"/>
  <c r="A673" i="5"/>
  <c r="Z672" i="5"/>
  <c r="Y672" i="5"/>
  <c r="X672" i="5"/>
  <c r="J671" i="5"/>
  <c r="Z671" i="5"/>
  <c r="Y671" i="5"/>
  <c r="X671" i="5"/>
  <c r="F671" i="5"/>
  <c r="D671" i="5"/>
  <c r="C671" i="5"/>
  <c r="B671" i="5"/>
  <c r="A671" i="5"/>
  <c r="G670" i="5"/>
  <c r="E670" i="5"/>
  <c r="J669" i="5"/>
  <c r="F669" i="5"/>
  <c r="E669" i="5"/>
  <c r="J668" i="5"/>
  <c r="F668" i="5"/>
  <c r="E668" i="5"/>
  <c r="J667" i="5"/>
  <c r="G667" i="5"/>
  <c r="F667" i="5"/>
  <c r="J666" i="5"/>
  <c r="G666" i="5"/>
  <c r="F666" i="5"/>
  <c r="J665" i="5"/>
  <c r="G665" i="5"/>
  <c r="F665" i="5"/>
  <c r="F664" i="5"/>
  <c r="E664" i="5"/>
  <c r="D664" i="5"/>
  <c r="I664" i="5"/>
  <c r="C664" i="5"/>
  <c r="B664" i="5"/>
  <c r="A664" i="5"/>
  <c r="Z663" i="5"/>
  <c r="Y663" i="5"/>
  <c r="X663" i="5"/>
  <c r="J662" i="5"/>
  <c r="Z662" i="5"/>
  <c r="Y662" i="5"/>
  <c r="X662" i="5"/>
  <c r="F662" i="5"/>
  <c r="D662" i="5"/>
  <c r="C662" i="5"/>
  <c r="B662" i="5"/>
  <c r="A662" i="5"/>
  <c r="J661" i="5"/>
  <c r="Z661" i="5"/>
  <c r="Y661" i="5"/>
  <c r="X661" i="5"/>
  <c r="F661" i="5"/>
  <c r="D661" i="5"/>
  <c r="C661" i="5"/>
  <c r="B661" i="5"/>
  <c r="A661" i="5"/>
  <c r="G660" i="5"/>
  <c r="E660" i="5"/>
  <c r="J659" i="5"/>
  <c r="F659" i="5"/>
  <c r="E659" i="5"/>
  <c r="J658" i="5"/>
  <c r="F658" i="5"/>
  <c r="E658" i="5"/>
  <c r="J657" i="5"/>
  <c r="G657" i="5"/>
  <c r="F657" i="5"/>
  <c r="J656" i="5"/>
  <c r="G656" i="5"/>
  <c r="F656" i="5"/>
  <c r="J655" i="5"/>
  <c r="G655" i="5"/>
  <c r="F655" i="5"/>
  <c r="J654" i="5"/>
  <c r="G654" i="5"/>
  <c r="F654" i="5"/>
  <c r="F652" i="5"/>
  <c r="D652" i="5"/>
  <c r="I652" i="5"/>
  <c r="C652" i="5"/>
  <c r="B652" i="5"/>
  <c r="A652" i="5"/>
  <c r="A651" i="5"/>
  <c r="Z649" i="5"/>
  <c r="Y649" i="5"/>
  <c r="X649" i="5"/>
  <c r="J648" i="5"/>
  <c r="Z648" i="5"/>
  <c r="Y648" i="5"/>
  <c r="X648" i="5"/>
  <c r="F648" i="5"/>
  <c r="D648" i="5"/>
  <c r="C648" i="5"/>
  <c r="B648" i="5"/>
  <c r="A648" i="5"/>
  <c r="J647" i="5"/>
  <c r="Z647" i="5"/>
  <c r="Y647" i="5"/>
  <c r="X647" i="5"/>
  <c r="F647" i="5"/>
  <c r="D647" i="5"/>
  <c r="C647" i="5"/>
  <c r="B647" i="5"/>
  <c r="A647" i="5"/>
  <c r="G646" i="5"/>
  <c r="E646" i="5"/>
  <c r="J645" i="5"/>
  <c r="F645" i="5"/>
  <c r="E645" i="5"/>
  <c r="J644" i="5"/>
  <c r="F644" i="5"/>
  <c r="E644" i="5"/>
  <c r="J643" i="5"/>
  <c r="G643" i="5"/>
  <c r="F643" i="5"/>
  <c r="J642" i="5"/>
  <c r="G642" i="5"/>
  <c r="F642" i="5"/>
  <c r="J641" i="5"/>
  <c r="G641" i="5"/>
  <c r="F641" i="5"/>
  <c r="J640" i="5"/>
  <c r="G640" i="5"/>
  <c r="F640" i="5"/>
  <c r="F639" i="5"/>
  <c r="E639" i="5"/>
  <c r="D639" i="5"/>
  <c r="I639" i="5"/>
  <c r="C639" i="5"/>
  <c r="B639" i="5"/>
  <c r="A639" i="5"/>
  <c r="Z638" i="5"/>
  <c r="Y638" i="5"/>
  <c r="X638" i="5"/>
  <c r="G637" i="5"/>
  <c r="E637" i="5"/>
  <c r="J636" i="5"/>
  <c r="F636" i="5"/>
  <c r="E636" i="5"/>
  <c r="J635" i="5"/>
  <c r="F635" i="5"/>
  <c r="E635" i="5"/>
  <c r="J634" i="5"/>
  <c r="G634" i="5"/>
  <c r="F634" i="5"/>
  <c r="J633" i="5"/>
  <c r="G633" i="5"/>
  <c r="F633" i="5"/>
  <c r="F631" i="5"/>
  <c r="D631" i="5"/>
  <c r="I631" i="5"/>
  <c r="C631" i="5"/>
  <c r="B631" i="5"/>
  <c r="A631" i="5"/>
  <c r="Z630" i="5"/>
  <c r="Y630" i="5"/>
  <c r="X630" i="5"/>
  <c r="G629" i="5"/>
  <c r="E629" i="5"/>
  <c r="J628" i="5"/>
  <c r="F628" i="5"/>
  <c r="E628" i="5"/>
  <c r="J627" i="5"/>
  <c r="F627" i="5"/>
  <c r="E627" i="5"/>
  <c r="J626" i="5"/>
  <c r="G626" i="5"/>
  <c r="F626" i="5"/>
  <c r="J625" i="5"/>
  <c r="G625" i="5"/>
  <c r="F625" i="5"/>
  <c r="F623" i="5"/>
  <c r="D623" i="5"/>
  <c r="I623" i="5"/>
  <c r="C623" i="5"/>
  <c r="B623" i="5"/>
  <c r="A623" i="5"/>
  <c r="Z622" i="5"/>
  <c r="Y622" i="5"/>
  <c r="X622" i="5"/>
  <c r="G621" i="5"/>
  <c r="E621" i="5"/>
  <c r="J620" i="5"/>
  <c r="F620" i="5"/>
  <c r="E620" i="5"/>
  <c r="J619" i="5"/>
  <c r="F619" i="5"/>
  <c r="E619" i="5"/>
  <c r="J618" i="5"/>
  <c r="G618" i="5"/>
  <c r="F618" i="5"/>
  <c r="J617" i="5"/>
  <c r="G617" i="5"/>
  <c r="F617" i="5"/>
  <c r="J616" i="5"/>
  <c r="G616" i="5"/>
  <c r="F616" i="5"/>
  <c r="F614" i="5"/>
  <c r="D614" i="5"/>
  <c r="I614" i="5"/>
  <c r="C614" i="5"/>
  <c r="B614" i="5"/>
  <c r="A614" i="5"/>
  <c r="Z613" i="5"/>
  <c r="Y613" i="5"/>
  <c r="X613" i="5"/>
  <c r="J612" i="5"/>
  <c r="Z612" i="5"/>
  <c r="Y612" i="5"/>
  <c r="X612" i="5"/>
  <c r="F612" i="5"/>
  <c r="D612" i="5"/>
  <c r="C612" i="5"/>
  <c r="B612" i="5"/>
  <c r="A612" i="5"/>
  <c r="J611" i="5"/>
  <c r="Z611" i="5"/>
  <c r="Y611" i="5"/>
  <c r="X611" i="5"/>
  <c r="F611" i="5"/>
  <c r="D611" i="5"/>
  <c r="C611" i="5"/>
  <c r="B611" i="5"/>
  <c r="A611" i="5"/>
  <c r="G610" i="5"/>
  <c r="E610" i="5"/>
  <c r="J609" i="5"/>
  <c r="F609" i="5"/>
  <c r="E609" i="5"/>
  <c r="J608" i="5"/>
  <c r="F608" i="5"/>
  <c r="E608" i="5"/>
  <c r="J607" i="5"/>
  <c r="G607" i="5"/>
  <c r="F607" i="5"/>
  <c r="J606" i="5"/>
  <c r="G606" i="5"/>
  <c r="F606" i="5"/>
  <c r="J605" i="5"/>
  <c r="G605" i="5"/>
  <c r="F605" i="5"/>
  <c r="J604" i="5"/>
  <c r="G604" i="5"/>
  <c r="F604" i="5"/>
  <c r="F602" i="5"/>
  <c r="D602" i="5"/>
  <c r="I602" i="5"/>
  <c r="C602" i="5"/>
  <c r="B602" i="5"/>
  <c r="A602" i="5"/>
  <c r="Z601" i="5"/>
  <c r="Y601" i="5"/>
  <c r="X601" i="5"/>
  <c r="J600" i="5"/>
  <c r="Z600" i="5"/>
  <c r="Y600" i="5"/>
  <c r="X600" i="5"/>
  <c r="F600" i="5"/>
  <c r="D600" i="5"/>
  <c r="C600" i="5"/>
  <c r="B600" i="5"/>
  <c r="A600" i="5"/>
  <c r="G599" i="5"/>
  <c r="E599" i="5"/>
  <c r="J598" i="5"/>
  <c r="F598" i="5"/>
  <c r="E598" i="5"/>
  <c r="J597" i="5"/>
  <c r="F597" i="5"/>
  <c r="E597" i="5"/>
  <c r="J596" i="5"/>
  <c r="G596" i="5"/>
  <c r="F596" i="5"/>
  <c r="J595" i="5"/>
  <c r="G595" i="5"/>
  <c r="F595" i="5"/>
  <c r="J594" i="5"/>
  <c r="G594" i="5"/>
  <c r="F594" i="5"/>
  <c r="J593" i="5"/>
  <c r="G593" i="5"/>
  <c r="F593" i="5"/>
  <c r="F592" i="5"/>
  <c r="E592" i="5"/>
  <c r="D592" i="5"/>
  <c r="I592" i="5"/>
  <c r="C592" i="5"/>
  <c r="B592" i="5"/>
  <c r="A592" i="5"/>
  <c r="Z591" i="5"/>
  <c r="Y591" i="5"/>
  <c r="X591" i="5"/>
  <c r="J590" i="5"/>
  <c r="Z590" i="5"/>
  <c r="Y590" i="5"/>
  <c r="X590" i="5"/>
  <c r="F590" i="5"/>
  <c r="D590" i="5"/>
  <c r="C590" i="5"/>
  <c r="B590" i="5"/>
  <c r="A590" i="5"/>
  <c r="J589" i="5"/>
  <c r="Z589" i="5"/>
  <c r="Y589" i="5"/>
  <c r="X589" i="5"/>
  <c r="F589" i="5"/>
  <c r="D589" i="5"/>
  <c r="C589" i="5"/>
  <c r="B589" i="5"/>
  <c r="A589" i="5"/>
  <c r="G588" i="5"/>
  <c r="E588" i="5"/>
  <c r="J587" i="5"/>
  <c r="F587" i="5"/>
  <c r="E587" i="5"/>
  <c r="J586" i="5"/>
  <c r="F586" i="5"/>
  <c r="E586" i="5"/>
  <c r="J585" i="5"/>
  <c r="G585" i="5"/>
  <c r="F585" i="5"/>
  <c r="J584" i="5"/>
  <c r="G584" i="5"/>
  <c r="F584" i="5"/>
  <c r="J583" i="5"/>
  <c r="G583" i="5"/>
  <c r="F583" i="5"/>
  <c r="J582" i="5"/>
  <c r="G582" i="5"/>
  <c r="F582" i="5"/>
  <c r="F580" i="5"/>
  <c r="D580" i="5"/>
  <c r="I580" i="5"/>
  <c r="C580" i="5"/>
  <c r="B580" i="5"/>
  <c r="A580" i="5"/>
  <c r="Z579" i="5"/>
  <c r="Y579" i="5"/>
  <c r="X579" i="5"/>
  <c r="J578" i="5"/>
  <c r="Z578" i="5"/>
  <c r="Y578" i="5"/>
  <c r="X578" i="5"/>
  <c r="F578" i="5"/>
  <c r="D578" i="5"/>
  <c r="C578" i="5"/>
  <c r="B578" i="5"/>
  <c r="A578" i="5"/>
  <c r="J577" i="5"/>
  <c r="Z577" i="5"/>
  <c r="Y577" i="5"/>
  <c r="X577" i="5"/>
  <c r="F577" i="5"/>
  <c r="D577" i="5"/>
  <c r="C577" i="5"/>
  <c r="B577" i="5"/>
  <c r="A577" i="5"/>
  <c r="G576" i="5"/>
  <c r="E576" i="5"/>
  <c r="J575" i="5"/>
  <c r="F575" i="5"/>
  <c r="E575" i="5"/>
  <c r="J574" i="5"/>
  <c r="F574" i="5"/>
  <c r="E574" i="5"/>
  <c r="J573" i="5"/>
  <c r="G573" i="5"/>
  <c r="F573" i="5"/>
  <c r="J572" i="5"/>
  <c r="G572" i="5"/>
  <c r="F572" i="5"/>
  <c r="J571" i="5"/>
  <c r="G571" i="5"/>
  <c r="F571" i="5"/>
  <c r="J570" i="5"/>
  <c r="G570" i="5"/>
  <c r="F570" i="5"/>
  <c r="F569" i="5"/>
  <c r="E569" i="5"/>
  <c r="D569" i="5"/>
  <c r="I569" i="5"/>
  <c r="C569" i="5"/>
  <c r="B569" i="5"/>
  <c r="A569" i="5"/>
  <c r="Z568" i="5"/>
  <c r="Y568" i="5"/>
  <c r="X568" i="5"/>
  <c r="G567" i="5"/>
  <c r="E567" i="5"/>
  <c r="J566" i="5"/>
  <c r="F566" i="5"/>
  <c r="E566" i="5"/>
  <c r="J565" i="5"/>
  <c r="F565" i="5"/>
  <c r="E565" i="5"/>
  <c r="J564" i="5"/>
  <c r="G564" i="5"/>
  <c r="F564" i="5"/>
  <c r="J563" i="5"/>
  <c r="G563" i="5"/>
  <c r="F563" i="5"/>
  <c r="J562" i="5"/>
  <c r="G562" i="5"/>
  <c r="F562" i="5"/>
  <c r="F560" i="5"/>
  <c r="D560" i="5"/>
  <c r="I560" i="5"/>
  <c r="C560" i="5"/>
  <c r="B560" i="5"/>
  <c r="A560" i="5"/>
  <c r="Z559" i="5"/>
  <c r="Y559" i="5"/>
  <c r="X559" i="5"/>
  <c r="G558" i="5"/>
  <c r="E558" i="5"/>
  <c r="J557" i="5"/>
  <c r="E557" i="5"/>
  <c r="J556" i="5"/>
  <c r="E556" i="5"/>
  <c r="J555" i="5"/>
  <c r="G555" i="5"/>
  <c r="F555" i="5"/>
  <c r="J554" i="5"/>
  <c r="G554" i="5"/>
  <c r="F554" i="5"/>
  <c r="J553" i="5"/>
  <c r="G553" i="5"/>
  <c r="F553" i="5"/>
  <c r="F551" i="5"/>
  <c r="D551" i="5"/>
  <c r="I551" i="5"/>
  <c r="C551" i="5"/>
  <c r="B551" i="5"/>
  <c r="A551" i="5"/>
  <c r="Z550" i="5"/>
  <c r="Y550" i="5"/>
  <c r="X550" i="5"/>
  <c r="G549" i="5"/>
  <c r="E549" i="5"/>
  <c r="J548" i="5"/>
  <c r="E548" i="5"/>
  <c r="J547" i="5"/>
  <c r="E547" i="5"/>
  <c r="J546" i="5"/>
  <c r="G546" i="5"/>
  <c r="F546" i="5"/>
  <c r="J545" i="5"/>
  <c r="G545" i="5"/>
  <c r="F545" i="5"/>
  <c r="J544" i="5"/>
  <c r="G544" i="5"/>
  <c r="F544" i="5"/>
  <c r="J543" i="5"/>
  <c r="G543" i="5"/>
  <c r="F543" i="5"/>
  <c r="F541" i="5"/>
  <c r="D541" i="5"/>
  <c r="I541" i="5"/>
  <c r="C541" i="5"/>
  <c r="B541" i="5"/>
  <c r="A541" i="5"/>
  <c r="A540" i="5"/>
  <c r="Z538" i="5"/>
  <c r="Y538" i="5"/>
  <c r="X538" i="5"/>
  <c r="J537" i="5"/>
  <c r="Z537" i="5"/>
  <c r="Y537" i="5"/>
  <c r="X537" i="5"/>
  <c r="F537" i="5"/>
  <c r="D537" i="5"/>
  <c r="C537" i="5"/>
  <c r="B537" i="5"/>
  <c r="A537" i="5"/>
  <c r="J536" i="5"/>
  <c r="Z536" i="5"/>
  <c r="Y536" i="5"/>
  <c r="X536" i="5"/>
  <c r="F536" i="5"/>
  <c r="D536" i="5"/>
  <c r="C536" i="5"/>
  <c r="B536" i="5"/>
  <c r="A536" i="5"/>
  <c r="J535" i="5"/>
  <c r="Z535" i="5"/>
  <c r="Y535" i="5"/>
  <c r="X535" i="5"/>
  <c r="F535" i="5"/>
  <c r="D535" i="5"/>
  <c r="C535" i="5"/>
  <c r="B535" i="5"/>
  <c r="A535" i="5"/>
  <c r="J534" i="5"/>
  <c r="Z534" i="5"/>
  <c r="Y534" i="5"/>
  <c r="X534" i="5"/>
  <c r="F534" i="5"/>
  <c r="D534" i="5"/>
  <c r="C534" i="5"/>
  <c r="B534" i="5"/>
  <c r="A534" i="5"/>
  <c r="G533" i="5"/>
  <c r="E533" i="5"/>
  <c r="J532" i="5"/>
  <c r="F532" i="5"/>
  <c r="E532" i="5"/>
  <c r="J531" i="5"/>
  <c r="F531" i="5"/>
  <c r="E531" i="5"/>
  <c r="J530" i="5"/>
  <c r="G530" i="5"/>
  <c r="F530" i="5"/>
  <c r="J529" i="5"/>
  <c r="G529" i="5"/>
  <c r="F529" i="5"/>
  <c r="J528" i="5"/>
  <c r="G528" i="5"/>
  <c r="F528" i="5"/>
  <c r="J527" i="5"/>
  <c r="G527" i="5"/>
  <c r="F527" i="5"/>
  <c r="F526" i="5"/>
  <c r="E526" i="5"/>
  <c r="D526" i="5"/>
  <c r="I526" i="5"/>
  <c r="C526" i="5"/>
  <c r="B526" i="5"/>
  <c r="A526" i="5"/>
  <c r="Z525" i="5"/>
  <c r="Y525" i="5"/>
  <c r="X525" i="5"/>
  <c r="J524" i="5"/>
  <c r="Z524" i="5"/>
  <c r="Y524" i="5"/>
  <c r="X524" i="5"/>
  <c r="F524" i="5"/>
  <c r="D524" i="5"/>
  <c r="C524" i="5"/>
  <c r="B524" i="5"/>
  <c r="A524" i="5"/>
  <c r="J523" i="5"/>
  <c r="Z523" i="5"/>
  <c r="Y523" i="5"/>
  <c r="X523" i="5"/>
  <c r="F523" i="5"/>
  <c r="D523" i="5"/>
  <c r="C523" i="5"/>
  <c r="B523" i="5"/>
  <c r="A523" i="5"/>
  <c r="J522" i="5"/>
  <c r="Z522" i="5"/>
  <c r="Y522" i="5"/>
  <c r="X522" i="5"/>
  <c r="F522" i="5"/>
  <c r="D522" i="5"/>
  <c r="C522" i="5"/>
  <c r="B522" i="5"/>
  <c r="A522" i="5"/>
  <c r="J521" i="5"/>
  <c r="Z521" i="5"/>
  <c r="Y521" i="5"/>
  <c r="X521" i="5"/>
  <c r="F521" i="5"/>
  <c r="D521" i="5"/>
  <c r="C521" i="5"/>
  <c r="B521" i="5"/>
  <c r="A521" i="5"/>
  <c r="G520" i="5"/>
  <c r="E520" i="5"/>
  <c r="J519" i="5"/>
  <c r="F519" i="5"/>
  <c r="E519" i="5"/>
  <c r="J518" i="5"/>
  <c r="F518" i="5"/>
  <c r="E518" i="5"/>
  <c r="J517" i="5"/>
  <c r="G517" i="5"/>
  <c r="F517" i="5"/>
  <c r="J516" i="5"/>
  <c r="G516" i="5"/>
  <c r="F516" i="5"/>
  <c r="J515" i="5"/>
  <c r="G515" i="5"/>
  <c r="F515" i="5"/>
  <c r="J514" i="5"/>
  <c r="G514" i="5"/>
  <c r="F514" i="5"/>
  <c r="F512" i="5"/>
  <c r="D512" i="5"/>
  <c r="I512" i="5"/>
  <c r="C512" i="5"/>
  <c r="B512" i="5"/>
  <c r="A512" i="5"/>
  <c r="Z511" i="5"/>
  <c r="Y511" i="5"/>
  <c r="X511" i="5"/>
  <c r="G510" i="5"/>
  <c r="E510" i="5"/>
  <c r="J509" i="5"/>
  <c r="F509" i="5"/>
  <c r="E509" i="5"/>
  <c r="J508" i="5"/>
  <c r="F508" i="5"/>
  <c r="E508" i="5"/>
  <c r="J507" i="5"/>
  <c r="G507" i="5"/>
  <c r="F507" i="5"/>
  <c r="J506" i="5"/>
  <c r="G506" i="5"/>
  <c r="F506" i="5"/>
  <c r="J505" i="5"/>
  <c r="G505" i="5"/>
  <c r="F505" i="5"/>
  <c r="F503" i="5"/>
  <c r="D503" i="5"/>
  <c r="I503" i="5"/>
  <c r="C503" i="5"/>
  <c r="B503" i="5"/>
  <c r="A503" i="5"/>
  <c r="Z502" i="5"/>
  <c r="Y502" i="5"/>
  <c r="X502" i="5"/>
  <c r="J501" i="5"/>
  <c r="Z501" i="5"/>
  <c r="Y501" i="5"/>
  <c r="X501" i="5"/>
  <c r="F501" i="5"/>
  <c r="D501" i="5"/>
  <c r="C501" i="5"/>
  <c r="B501" i="5"/>
  <c r="A501" i="5"/>
  <c r="J500" i="5"/>
  <c r="Z500" i="5"/>
  <c r="Y500" i="5"/>
  <c r="X500" i="5"/>
  <c r="F500" i="5"/>
  <c r="D500" i="5"/>
  <c r="C500" i="5"/>
  <c r="B500" i="5"/>
  <c r="A500" i="5"/>
  <c r="J499" i="5"/>
  <c r="Z499" i="5"/>
  <c r="Y499" i="5"/>
  <c r="X499" i="5"/>
  <c r="F499" i="5"/>
  <c r="D499" i="5"/>
  <c r="C499" i="5"/>
  <c r="B499" i="5"/>
  <c r="A499" i="5"/>
  <c r="G498" i="5"/>
  <c r="E498" i="5"/>
  <c r="J497" i="5"/>
  <c r="F497" i="5"/>
  <c r="E497" i="5"/>
  <c r="J496" i="5"/>
  <c r="F496" i="5"/>
  <c r="E496" i="5"/>
  <c r="J495" i="5"/>
  <c r="G495" i="5"/>
  <c r="F495" i="5"/>
  <c r="J494" i="5"/>
  <c r="G494" i="5"/>
  <c r="F494" i="5"/>
  <c r="J493" i="5"/>
  <c r="G493" i="5"/>
  <c r="F493" i="5"/>
  <c r="J492" i="5"/>
  <c r="G492" i="5"/>
  <c r="F492" i="5"/>
  <c r="F490" i="5"/>
  <c r="D490" i="5"/>
  <c r="I490" i="5"/>
  <c r="C490" i="5"/>
  <c r="B490" i="5"/>
  <c r="A490" i="5"/>
  <c r="Z489" i="5"/>
  <c r="Y489" i="5"/>
  <c r="X489" i="5"/>
  <c r="J488" i="5"/>
  <c r="Z488" i="5"/>
  <c r="Y488" i="5"/>
  <c r="X488" i="5"/>
  <c r="F488" i="5"/>
  <c r="D488" i="5"/>
  <c r="C488" i="5"/>
  <c r="B488" i="5"/>
  <c r="A488" i="5"/>
  <c r="J487" i="5"/>
  <c r="Z487" i="5"/>
  <c r="Y487" i="5"/>
  <c r="X487" i="5"/>
  <c r="F487" i="5"/>
  <c r="D487" i="5"/>
  <c r="C487" i="5"/>
  <c r="B487" i="5"/>
  <c r="A487" i="5"/>
  <c r="G486" i="5"/>
  <c r="E486" i="5"/>
  <c r="J485" i="5"/>
  <c r="F485" i="5"/>
  <c r="E485" i="5"/>
  <c r="J484" i="5"/>
  <c r="F484" i="5"/>
  <c r="E484" i="5"/>
  <c r="J483" i="5"/>
  <c r="G483" i="5"/>
  <c r="F483" i="5"/>
  <c r="J482" i="5"/>
  <c r="G482" i="5"/>
  <c r="F482" i="5"/>
  <c r="F480" i="5"/>
  <c r="D480" i="5"/>
  <c r="I480" i="5"/>
  <c r="C480" i="5"/>
  <c r="B480" i="5"/>
  <c r="A480" i="5"/>
  <c r="Z479" i="5"/>
  <c r="Y479" i="5"/>
  <c r="X479" i="5"/>
  <c r="J478" i="5"/>
  <c r="Z478" i="5"/>
  <c r="Y478" i="5"/>
  <c r="X478" i="5"/>
  <c r="F478" i="5"/>
  <c r="D478" i="5"/>
  <c r="C478" i="5"/>
  <c r="B478" i="5"/>
  <c r="A478" i="5"/>
  <c r="J477" i="5"/>
  <c r="Z477" i="5"/>
  <c r="Y477" i="5"/>
  <c r="X477" i="5"/>
  <c r="F477" i="5"/>
  <c r="D477" i="5"/>
  <c r="C477" i="5"/>
  <c r="B477" i="5"/>
  <c r="A477" i="5"/>
  <c r="J476" i="5"/>
  <c r="Z476" i="5"/>
  <c r="Y476" i="5"/>
  <c r="X476" i="5"/>
  <c r="F476" i="5"/>
  <c r="D476" i="5"/>
  <c r="C476" i="5"/>
  <c r="B476" i="5"/>
  <c r="A476" i="5"/>
  <c r="J475" i="5"/>
  <c r="Z475" i="5"/>
  <c r="Y475" i="5"/>
  <c r="X475" i="5"/>
  <c r="F475" i="5"/>
  <c r="D475" i="5"/>
  <c r="C475" i="5"/>
  <c r="B475" i="5"/>
  <c r="A475" i="5"/>
  <c r="G474" i="5"/>
  <c r="E474" i="5"/>
  <c r="J473" i="5"/>
  <c r="F473" i="5"/>
  <c r="E473" i="5"/>
  <c r="J472" i="5"/>
  <c r="F472" i="5"/>
  <c r="E472" i="5"/>
  <c r="J471" i="5"/>
  <c r="G471" i="5"/>
  <c r="F471" i="5"/>
  <c r="J470" i="5"/>
  <c r="G470" i="5"/>
  <c r="F470" i="5"/>
  <c r="J469" i="5"/>
  <c r="G469" i="5"/>
  <c r="F469" i="5"/>
  <c r="J468" i="5"/>
  <c r="G468" i="5"/>
  <c r="F468" i="5"/>
  <c r="F466" i="5"/>
  <c r="D466" i="5"/>
  <c r="I466" i="5"/>
  <c r="C466" i="5"/>
  <c r="B466" i="5"/>
  <c r="A466" i="5"/>
  <c r="Z465" i="5"/>
  <c r="Y465" i="5"/>
  <c r="X465" i="5"/>
  <c r="G464" i="5"/>
  <c r="E464" i="5"/>
  <c r="J463" i="5"/>
  <c r="E463" i="5"/>
  <c r="J462" i="5"/>
  <c r="E462" i="5"/>
  <c r="J461" i="5"/>
  <c r="G461" i="5"/>
  <c r="F461" i="5"/>
  <c r="J460" i="5"/>
  <c r="G460" i="5"/>
  <c r="F460" i="5"/>
  <c r="J459" i="5"/>
  <c r="G459" i="5"/>
  <c r="F459" i="5"/>
  <c r="F457" i="5"/>
  <c r="D457" i="5"/>
  <c r="I457" i="5"/>
  <c r="C457" i="5"/>
  <c r="B457" i="5"/>
  <c r="A457" i="5"/>
  <c r="Z456" i="5"/>
  <c r="Y456" i="5"/>
  <c r="X456" i="5"/>
  <c r="G455" i="5"/>
  <c r="E455" i="5"/>
  <c r="J454" i="5"/>
  <c r="E454" i="5"/>
  <c r="J453" i="5"/>
  <c r="E453" i="5"/>
  <c r="J452" i="5"/>
  <c r="G452" i="5"/>
  <c r="F452" i="5"/>
  <c r="J451" i="5"/>
  <c r="G451" i="5"/>
  <c r="F451" i="5"/>
  <c r="J450" i="5"/>
  <c r="G450" i="5"/>
  <c r="F450" i="5"/>
  <c r="F448" i="5"/>
  <c r="D448" i="5"/>
  <c r="I448" i="5"/>
  <c r="C448" i="5"/>
  <c r="B448" i="5"/>
  <c r="A448" i="5"/>
  <c r="Z447" i="5"/>
  <c r="Y447" i="5"/>
  <c r="X447" i="5"/>
  <c r="G446" i="5"/>
  <c r="E446" i="5"/>
  <c r="J445" i="5"/>
  <c r="E445" i="5"/>
  <c r="J444" i="5"/>
  <c r="E444" i="5"/>
  <c r="J443" i="5"/>
  <c r="G443" i="5"/>
  <c r="F443" i="5"/>
  <c r="J442" i="5"/>
  <c r="G442" i="5"/>
  <c r="F442" i="5"/>
  <c r="J441" i="5"/>
  <c r="G441" i="5"/>
  <c r="F441" i="5"/>
  <c r="F439" i="5"/>
  <c r="D439" i="5"/>
  <c r="I439" i="5"/>
  <c r="C439" i="5"/>
  <c r="B439" i="5"/>
  <c r="A439" i="5"/>
  <c r="Z438" i="5"/>
  <c r="Y438" i="5"/>
  <c r="X438" i="5"/>
  <c r="G437" i="5"/>
  <c r="E437" i="5"/>
  <c r="J436" i="5"/>
  <c r="E436" i="5"/>
  <c r="J435" i="5"/>
  <c r="E435" i="5"/>
  <c r="J434" i="5"/>
  <c r="G434" i="5"/>
  <c r="F434" i="5"/>
  <c r="J433" i="5"/>
  <c r="G433" i="5"/>
  <c r="F433" i="5"/>
  <c r="J432" i="5"/>
  <c r="G432" i="5"/>
  <c r="F432" i="5"/>
  <c r="F430" i="5"/>
  <c r="D430" i="5"/>
  <c r="I430" i="5"/>
  <c r="C430" i="5"/>
  <c r="B430" i="5"/>
  <c r="A430" i="5"/>
  <c r="A429" i="5"/>
  <c r="Z427" i="5"/>
  <c r="Y427" i="5"/>
  <c r="X427" i="5"/>
  <c r="J426" i="5"/>
  <c r="Z426" i="5"/>
  <c r="Y426" i="5"/>
  <c r="X426" i="5"/>
  <c r="F426" i="5"/>
  <c r="D426" i="5"/>
  <c r="C426" i="5"/>
  <c r="B426" i="5"/>
  <c r="A426" i="5"/>
  <c r="J425" i="5"/>
  <c r="Z425" i="5"/>
  <c r="Y425" i="5"/>
  <c r="X425" i="5"/>
  <c r="F425" i="5"/>
  <c r="D425" i="5"/>
  <c r="C425" i="5"/>
  <c r="B425" i="5"/>
  <c r="A425" i="5"/>
  <c r="J424" i="5"/>
  <c r="Z424" i="5"/>
  <c r="Y424" i="5"/>
  <c r="X424" i="5"/>
  <c r="F424" i="5"/>
  <c r="D424" i="5"/>
  <c r="C424" i="5"/>
  <c r="B424" i="5"/>
  <c r="A424" i="5"/>
  <c r="J423" i="5"/>
  <c r="Z423" i="5"/>
  <c r="Y423" i="5"/>
  <c r="X423" i="5"/>
  <c r="F423" i="5"/>
  <c r="D423" i="5"/>
  <c r="C423" i="5"/>
  <c r="B423" i="5"/>
  <c r="A423" i="5"/>
  <c r="J422" i="5"/>
  <c r="Z422" i="5"/>
  <c r="Y422" i="5"/>
  <c r="X422" i="5"/>
  <c r="F422" i="5"/>
  <c r="D422" i="5"/>
  <c r="C422" i="5"/>
  <c r="B422" i="5"/>
  <c r="A422" i="5"/>
  <c r="J421" i="5"/>
  <c r="Z421" i="5"/>
  <c r="Y421" i="5"/>
  <c r="X421" i="5"/>
  <c r="F421" i="5"/>
  <c r="D421" i="5"/>
  <c r="C421" i="5"/>
  <c r="B421" i="5"/>
  <c r="A421" i="5"/>
  <c r="J420" i="5"/>
  <c r="Z420" i="5"/>
  <c r="Y420" i="5"/>
  <c r="X420" i="5"/>
  <c r="F420" i="5"/>
  <c r="D420" i="5"/>
  <c r="C420" i="5"/>
  <c r="B420" i="5"/>
  <c r="A420" i="5"/>
  <c r="G419" i="5"/>
  <c r="E419" i="5"/>
  <c r="J418" i="5"/>
  <c r="F418" i="5"/>
  <c r="E418" i="5"/>
  <c r="J417" i="5"/>
  <c r="F417" i="5"/>
  <c r="E417" i="5"/>
  <c r="J416" i="5"/>
  <c r="G416" i="5"/>
  <c r="F416" i="5"/>
  <c r="J415" i="5"/>
  <c r="G415" i="5"/>
  <c r="F415" i="5"/>
  <c r="J414" i="5"/>
  <c r="G414" i="5"/>
  <c r="F414" i="5"/>
  <c r="J413" i="5"/>
  <c r="G413" i="5"/>
  <c r="F413" i="5"/>
  <c r="F411" i="5"/>
  <c r="D411" i="5"/>
  <c r="I411" i="5"/>
  <c r="C411" i="5"/>
  <c r="B411" i="5"/>
  <c r="A411" i="5"/>
  <c r="Z410" i="5"/>
  <c r="Y410" i="5"/>
  <c r="X410" i="5"/>
  <c r="J409" i="5"/>
  <c r="Z409" i="5"/>
  <c r="Y409" i="5"/>
  <c r="X409" i="5"/>
  <c r="F409" i="5"/>
  <c r="D409" i="5"/>
  <c r="C409" i="5"/>
  <c r="B409" i="5"/>
  <c r="A409" i="5"/>
  <c r="J408" i="5"/>
  <c r="Z408" i="5"/>
  <c r="Y408" i="5"/>
  <c r="X408" i="5"/>
  <c r="F408" i="5"/>
  <c r="D408" i="5"/>
  <c r="C408" i="5"/>
  <c r="B408" i="5"/>
  <c r="A408" i="5"/>
  <c r="G407" i="5"/>
  <c r="E407" i="5"/>
  <c r="J406" i="5"/>
  <c r="F406" i="5"/>
  <c r="E406" i="5"/>
  <c r="J405" i="5"/>
  <c r="F405" i="5"/>
  <c r="E405" i="5"/>
  <c r="J404" i="5"/>
  <c r="G404" i="5"/>
  <c r="F404" i="5"/>
  <c r="J403" i="5"/>
  <c r="G403" i="5"/>
  <c r="F403" i="5"/>
  <c r="J402" i="5"/>
  <c r="G402" i="5"/>
  <c r="F402" i="5"/>
  <c r="J401" i="5"/>
  <c r="G401" i="5"/>
  <c r="F401" i="5"/>
  <c r="F399" i="5"/>
  <c r="D399" i="5"/>
  <c r="I399" i="5"/>
  <c r="C399" i="5"/>
  <c r="B399" i="5"/>
  <c r="A399" i="5"/>
  <c r="Z398" i="5"/>
  <c r="Y398" i="5"/>
  <c r="X398" i="5"/>
  <c r="J397" i="5"/>
  <c r="Z397" i="5"/>
  <c r="Y397" i="5"/>
  <c r="X397" i="5"/>
  <c r="F397" i="5"/>
  <c r="D397" i="5"/>
  <c r="C397" i="5"/>
  <c r="B397" i="5"/>
  <c r="A397" i="5"/>
  <c r="J396" i="5"/>
  <c r="Z396" i="5"/>
  <c r="Y396" i="5"/>
  <c r="X396" i="5"/>
  <c r="F396" i="5"/>
  <c r="D396" i="5"/>
  <c r="C396" i="5"/>
  <c r="B396" i="5"/>
  <c r="A396" i="5"/>
  <c r="G395" i="5"/>
  <c r="E395" i="5"/>
  <c r="J394" i="5"/>
  <c r="F394" i="5"/>
  <c r="E394" i="5"/>
  <c r="J393" i="5"/>
  <c r="F393" i="5"/>
  <c r="E393" i="5"/>
  <c r="J392" i="5"/>
  <c r="G392" i="5"/>
  <c r="F392" i="5"/>
  <c r="J391" i="5"/>
  <c r="G391" i="5"/>
  <c r="F391" i="5"/>
  <c r="J390" i="5"/>
  <c r="G390" i="5"/>
  <c r="F390" i="5"/>
  <c r="F388" i="5"/>
  <c r="D388" i="5"/>
  <c r="I388" i="5"/>
  <c r="C388" i="5"/>
  <c r="B388" i="5"/>
  <c r="A388" i="5"/>
  <c r="Z387" i="5"/>
  <c r="Y387" i="5"/>
  <c r="X387" i="5"/>
  <c r="J386" i="5"/>
  <c r="Z386" i="5"/>
  <c r="Y386" i="5"/>
  <c r="X386" i="5"/>
  <c r="F386" i="5"/>
  <c r="D386" i="5"/>
  <c r="C386" i="5"/>
  <c r="B386" i="5"/>
  <c r="A386" i="5"/>
  <c r="J385" i="5"/>
  <c r="Z385" i="5"/>
  <c r="Y385" i="5"/>
  <c r="X385" i="5"/>
  <c r="F385" i="5"/>
  <c r="D385" i="5"/>
  <c r="C385" i="5"/>
  <c r="B385" i="5"/>
  <c r="A385" i="5"/>
  <c r="G384" i="5"/>
  <c r="E384" i="5"/>
  <c r="J383" i="5"/>
  <c r="F383" i="5"/>
  <c r="E383" i="5"/>
  <c r="J382" i="5"/>
  <c r="F382" i="5"/>
  <c r="E382" i="5"/>
  <c r="J381" i="5"/>
  <c r="G381" i="5"/>
  <c r="F381" i="5"/>
  <c r="J380" i="5"/>
  <c r="G380" i="5"/>
  <c r="F380" i="5"/>
  <c r="J379" i="5"/>
  <c r="G379" i="5"/>
  <c r="F379" i="5"/>
  <c r="J378" i="5"/>
  <c r="G378" i="5"/>
  <c r="F378" i="5"/>
  <c r="F376" i="5"/>
  <c r="D376" i="5"/>
  <c r="I376" i="5"/>
  <c r="C376" i="5"/>
  <c r="B376" i="5"/>
  <c r="A376" i="5"/>
  <c r="Z375" i="5"/>
  <c r="Y375" i="5"/>
  <c r="X375" i="5"/>
  <c r="G374" i="5"/>
  <c r="E374" i="5"/>
  <c r="J373" i="5"/>
  <c r="F373" i="5"/>
  <c r="E373" i="5"/>
  <c r="J372" i="5"/>
  <c r="F372" i="5"/>
  <c r="E372" i="5"/>
  <c r="J371" i="5"/>
  <c r="G371" i="5"/>
  <c r="F371" i="5"/>
  <c r="J370" i="5"/>
  <c r="G370" i="5"/>
  <c r="F370" i="5"/>
  <c r="J369" i="5"/>
  <c r="G369" i="5"/>
  <c r="F369" i="5"/>
  <c r="J368" i="5"/>
  <c r="G368" i="5"/>
  <c r="F368" i="5"/>
  <c r="F366" i="5"/>
  <c r="D366" i="5"/>
  <c r="I366" i="5"/>
  <c r="C366" i="5"/>
  <c r="B366" i="5"/>
  <c r="A366" i="5"/>
  <c r="Z365" i="5"/>
  <c r="Y365" i="5"/>
  <c r="X365" i="5"/>
  <c r="G364" i="5"/>
  <c r="E364" i="5"/>
  <c r="J363" i="5"/>
  <c r="F363" i="5"/>
  <c r="E363" i="5"/>
  <c r="J362" i="5"/>
  <c r="F362" i="5"/>
  <c r="E362" i="5"/>
  <c r="J361" i="5"/>
  <c r="G361" i="5"/>
  <c r="F361" i="5"/>
  <c r="J360" i="5"/>
  <c r="G360" i="5"/>
  <c r="F360" i="5"/>
  <c r="J359" i="5"/>
  <c r="G359" i="5"/>
  <c r="F359" i="5"/>
  <c r="F357" i="5"/>
  <c r="D357" i="5"/>
  <c r="I357" i="5"/>
  <c r="C357" i="5"/>
  <c r="B357" i="5"/>
  <c r="A357" i="5"/>
  <c r="Z356" i="5"/>
  <c r="Y356" i="5"/>
  <c r="X356" i="5"/>
  <c r="J355" i="5"/>
  <c r="Z355" i="5"/>
  <c r="Y355" i="5"/>
  <c r="X355" i="5"/>
  <c r="F355" i="5"/>
  <c r="D355" i="5"/>
  <c r="C355" i="5"/>
  <c r="B355" i="5"/>
  <c r="A355" i="5"/>
  <c r="J354" i="5"/>
  <c r="Z354" i="5"/>
  <c r="Y354" i="5"/>
  <c r="X354" i="5"/>
  <c r="F354" i="5"/>
  <c r="D354" i="5"/>
  <c r="C354" i="5"/>
  <c r="B354" i="5"/>
  <c r="A354" i="5"/>
  <c r="G353" i="5"/>
  <c r="E353" i="5"/>
  <c r="J352" i="5"/>
  <c r="F352" i="5"/>
  <c r="E352" i="5"/>
  <c r="J351" i="5"/>
  <c r="F351" i="5"/>
  <c r="E351" i="5"/>
  <c r="J350" i="5"/>
  <c r="G350" i="5"/>
  <c r="F350" i="5"/>
  <c r="J349" i="5"/>
  <c r="G349" i="5"/>
  <c r="F349" i="5"/>
  <c r="J348" i="5"/>
  <c r="G348" i="5"/>
  <c r="F348" i="5"/>
  <c r="J347" i="5"/>
  <c r="G347" i="5"/>
  <c r="F347" i="5"/>
  <c r="F346" i="5"/>
  <c r="E346" i="5"/>
  <c r="D346" i="5"/>
  <c r="I346" i="5"/>
  <c r="C346" i="5"/>
  <c r="B346" i="5"/>
  <c r="A346" i="5"/>
  <c r="Z345" i="5"/>
  <c r="Y345" i="5"/>
  <c r="X345" i="5"/>
  <c r="G344" i="5"/>
  <c r="E344" i="5"/>
  <c r="J343" i="5"/>
  <c r="F343" i="5"/>
  <c r="E343" i="5"/>
  <c r="J342" i="5"/>
  <c r="F342" i="5"/>
  <c r="E342" i="5"/>
  <c r="J341" i="5"/>
  <c r="G341" i="5"/>
  <c r="F341" i="5"/>
  <c r="J340" i="5"/>
  <c r="G340" i="5"/>
  <c r="F340" i="5"/>
  <c r="J339" i="5"/>
  <c r="G339" i="5"/>
  <c r="F339" i="5"/>
  <c r="F337" i="5"/>
  <c r="D337" i="5"/>
  <c r="I337" i="5"/>
  <c r="C337" i="5"/>
  <c r="B337" i="5"/>
  <c r="A337" i="5"/>
  <c r="Z336" i="5"/>
  <c r="Y336" i="5"/>
  <c r="X336" i="5"/>
  <c r="G335" i="5"/>
  <c r="E335" i="5"/>
  <c r="J334" i="5"/>
  <c r="F334" i="5"/>
  <c r="E334" i="5"/>
  <c r="J333" i="5"/>
  <c r="F333" i="5"/>
  <c r="E333" i="5"/>
  <c r="J332" i="5"/>
  <c r="G332" i="5"/>
  <c r="F332" i="5"/>
  <c r="J331" i="5"/>
  <c r="G331" i="5"/>
  <c r="F331" i="5"/>
  <c r="J330" i="5"/>
  <c r="G330" i="5"/>
  <c r="F330" i="5"/>
  <c r="F328" i="5"/>
  <c r="D328" i="5"/>
  <c r="I328" i="5"/>
  <c r="C328" i="5"/>
  <c r="B328" i="5"/>
  <c r="A328" i="5"/>
  <c r="Z327" i="5"/>
  <c r="Y327" i="5"/>
  <c r="X327" i="5"/>
  <c r="G326" i="5"/>
  <c r="E326" i="5"/>
  <c r="J325" i="5"/>
  <c r="E325" i="5"/>
  <c r="J324" i="5"/>
  <c r="E324" i="5"/>
  <c r="J323" i="5"/>
  <c r="G323" i="5"/>
  <c r="F323" i="5"/>
  <c r="J322" i="5"/>
  <c r="G322" i="5"/>
  <c r="F322" i="5"/>
  <c r="J321" i="5"/>
  <c r="G321" i="5"/>
  <c r="F321" i="5"/>
  <c r="F319" i="5"/>
  <c r="D319" i="5"/>
  <c r="I319" i="5"/>
  <c r="C319" i="5"/>
  <c r="B319" i="5"/>
  <c r="A319" i="5"/>
  <c r="Z318" i="5"/>
  <c r="Y318" i="5"/>
  <c r="X318" i="5"/>
  <c r="G317" i="5"/>
  <c r="E317" i="5"/>
  <c r="J316" i="5"/>
  <c r="E316" i="5"/>
  <c r="J315" i="5"/>
  <c r="E315" i="5"/>
  <c r="J314" i="5"/>
  <c r="G314" i="5"/>
  <c r="F314" i="5"/>
  <c r="F312" i="5"/>
  <c r="D312" i="5"/>
  <c r="I312" i="5"/>
  <c r="C312" i="5"/>
  <c r="B312" i="5"/>
  <c r="A312" i="5"/>
  <c r="Z311" i="5"/>
  <c r="Y311" i="5"/>
  <c r="X311" i="5"/>
  <c r="G310" i="5"/>
  <c r="E310" i="5"/>
  <c r="J309" i="5"/>
  <c r="E309" i="5"/>
  <c r="J308" i="5"/>
  <c r="E308" i="5"/>
  <c r="J307" i="5"/>
  <c r="G307" i="5"/>
  <c r="F307" i="5"/>
  <c r="J306" i="5"/>
  <c r="G306" i="5"/>
  <c r="F306" i="5"/>
  <c r="J305" i="5"/>
  <c r="G305" i="5"/>
  <c r="F305" i="5"/>
  <c r="J304" i="5"/>
  <c r="G304" i="5"/>
  <c r="F304" i="5"/>
  <c r="F302" i="5"/>
  <c r="D302" i="5"/>
  <c r="I302" i="5"/>
  <c r="C302" i="5"/>
  <c r="B302" i="5"/>
  <c r="A302" i="5"/>
  <c r="Z301" i="5"/>
  <c r="Y301" i="5"/>
  <c r="X301" i="5"/>
  <c r="J300" i="5"/>
  <c r="Z300" i="5"/>
  <c r="Y300" i="5"/>
  <c r="X300" i="5"/>
  <c r="F300" i="5"/>
  <c r="D300" i="5"/>
  <c r="C300" i="5"/>
  <c r="B300" i="5"/>
  <c r="A300" i="5"/>
  <c r="J299" i="5"/>
  <c r="Z299" i="5"/>
  <c r="Y299" i="5"/>
  <c r="X299" i="5"/>
  <c r="F299" i="5"/>
  <c r="D299" i="5"/>
  <c r="C299" i="5"/>
  <c r="B299" i="5"/>
  <c r="A299" i="5"/>
  <c r="G298" i="5"/>
  <c r="E298" i="5"/>
  <c r="J297" i="5"/>
  <c r="E297" i="5"/>
  <c r="J296" i="5"/>
  <c r="E296" i="5"/>
  <c r="J295" i="5"/>
  <c r="G295" i="5"/>
  <c r="F295" i="5"/>
  <c r="J294" i="5"/>
  <c r="G294" i="5"/>
  <c r="F294" i="5"/>
  <c r="J293" i="5"/>
  <c r="G293" i="5"/>
  <c r="F293" i="5"/>
  <c r="J292" i="5"/>
  <c r="G292" i="5"/>
  <c r="F292" i="5"/>
  <c r="F290" i="5"/>
  <c r="D290" i="5"/>
  <c r="I290" i="5"/>
  <c r="C290" i="5"/>
  <c r="B290" i="5"/>
  <c r="A290" i="5"/>
  <c r="Z289" i="5"/>
  <c r="Y289" i="5"/>
  <c r="X289" i="5"/>
  <c r="J288" i="5"/>
  <c r="Z288" i="5"/>
  <c r="Y288" i="5"/>
  <c r="X288" i="5"/>
  <c r="F288" i="5"/>
  <c r="D288" i="5"/>
  <c r="C288" i="5"/>
  <c r="B288" i="5"/>
  <c r="A288" i="5"/>
  <c r="J287" i="5"/>
  <c r="Z287" i="5"/>
  <c r="Y287" i="5"/>
  <c r="X287" i="5"/>
  <c r="F287" i="5"/>
  <c r="D287" i="5"/>
  <c r="C287" i="5"/>
  <c r="B287" i="5"/>
  <c r="A287" i="5"/>
  <c r="G286" i="5"/>
  <c r="E286" i="5"/>
  <c r="J285" i="5"/>
  <c r="F285" i="5"/>
  <c r="E285" i="5"/>
  <c r="J284" i="5"/>
  <c r="F284" i="5"/>
  <c r="E284" i="5"/>
  <c r="J283" i="5"/>
  <c r="G283" i="5"/>
  <c r="F283" i="5"/>
  <c r="J282" i="5"/>
  <c r="G282" i="5"/>
  <c r="F282" i="5"/>
  <c r="F280" i="5"/>
  <c r="D280" i="5"/>
  <c r="I280" i="5"/>
  <c r="C280" i="5"/>
  <c r="B280" i="5"/>
  <c r="A280" i="5"/>
  <c r="Z279" i="5"/>
  <c r="Y279" i="5"/>
  <c r="X279" i="5"/>
  <c r="G278" i="5"/>
  <c r="E278" i="5"/>
  <c r="J277" i="5"/>
  <c r="F277" i="5"/>
  <c r="E277" i="5"/>
  <c r="J276" i="5"/>
  <c r="F276" i="5"/>
  <c r="E276" i="5"/>
  <c r="J275" i="5"/>
  <c r="G275" i="5"/>
  <c r="F275" i="5"/>
  <c r="J274" i="5"/>
  <c r="G274" i="5"/>
  <c r="F274" i="5"/>
  <c r="J273" i="5"/>
  <c r="G273" i="5"/>
  <c r="F273" i="5"/>
  <c r="J272" i="5"/>
  <c r="G272" i="5"/>
  <c r="F272" i="5"/>
  <c r="F270" i="5"/>
  <c r="D270" i="5"/>
  <c r="I270" i="5"/>
  <c r="C270" i="5"/>
  <c r="B270" i="5"/>
  <c r="A270" i="5"/>
  <c r="Z269" i="5"/>
  <c r="Y269" i="5"/>
  <c r="X269" i="5"/>
  <c r="J268" i="5"/>
  <c r="Z268" i="5"/>
  <c r="Y268" i="5"/>
  <c r="X268" i="5"/>
  <c r="F268" i="5"/>
  <c r="D268" i="5"/>
  <c r="C268" i="5"/>
  <c r="B268" i="5"/>
  <c r="A268" i="5"/>
  <c r="J267" i="5"/>
  <c r="Z267" i="5"/>
  <c r="Y267" i="5"/>
  <c r="X267" i="5"/>
  <c r="F267" i="5"/>
  <c r="D267" i="5"/>
  <c r="C267" i="5"/>
  <c r="B267" i="5"/>
  <c r="A267" i="5"/>
  <c r="G266" i="5"/>
  <c r="E266" i="5"/>
  <c r="J265" i="5"/>
  <c r="F265" i="5"/>
  <c r="E265" i="5"/>
  <c r="J264" i="5"/>
  <c r="F264" i="5"/>
  <c r="E264" i="5"/>
  <c r="J263" i="5"/>
  <c r="G263" i="5"/>
  <c r="F263" i="5"/>
  <c r="F261" i="5"/>
  <c r="D261" i="5"/>
  <c r="I261" i="5"/>
  <c r="C261" i="5"/>
  <c r="B261" i="5"/>
  <c r="A261" i="5"/>
  <c r="Z260" i="5"/>
  <c r="Y260" i="5"/>
  <c r="X260" i="5"/>
  <c r="J259" i="5"/>
  <c r="Z259" i="5"/>
  <c r="Y259" i="5"/>
  <c r="X259" i="5"/>
  <c r="F259" i="5"/>
  <c r="D259" i="5"/>
  <c r="C259" i="5"/>
  <c r="B259" i="5"/>
  <c r="A259" i="5"/>
  <c r="J258" i="5"/>
  <c r="Z258" i="5"/>
  <c r="Y258" i="5"/>
  <c r="X258" i="5"/>
  <c r="F258" i="5"/>
  <c r="D258" i="5"/>
  <c r="C258" i="5"/>
  <c r="B258" i="5"/>
  <c r="A258" i="5"/>
  <c r="G257" i="5"/>
  <c r="E257" i="5"/>
  <c r="J256" i="5"/>
  <c r="F256" i="5"/>
  <c r="E256" i="5"/>
  <c r="J255" i="5"/>
  <c r="F255" i="5"/>
  <c r="E255" i="5"/>
  <c r="J254" i="5"/>
  <c r="G254" i="5"/>
  <c r="F254" i="5"/>
  <c r="J253" i="5"/>
  <c r="G253" i="5"/>
  <c r="F253" i="5"/>
  <c r="J252" i="5"/>
  <c r="G252" i="5"/>
  <c r="F252" i="5"/>
  <c r="J251" i="5"/>
  <c r="G251" i="5"/>
  <c r="F251" i="5"/>
  <c r="F249" i="5"/>
  <c r="D249" i="5"/>
  <c r="I249" i="5"/>
  <c r="C249" i="5"/>
  <c r="B249" i="5"/>
  <c r="A249" i="5"/>
  <c r="Z248" i="5"/>
  <c r="Y248" i="5"/>
  <c r="X248" i="5"/>
  <c r="J247" i="5"/>
  <c r="Z247" i="5"/>
  <c r="Y247" i="5"/>
  <c r="X247" i="5"/>
  <c r="F247" i="5"/>
  <c r="D247" i="5"/>
  <c r="C247" i="5"/>
  <c r="B247" i="5"/>
  <c r="A247" i="5"/>
  <c r="J246" i="5"/>
  <c r="Z246" i="5"/>
  <c r="Y246" i="5"/>
  <c r="X246" i="5"/>
  <c r="F246" i="5"/>
  <c r="D246" i="5"/>
  <c r="C246" i="5"/>
  <c r="B246" i="5"/>
  <c r="A246" i="5"/>
  <c r="G245" i="5"/>
  <c r="E245" i="5"/>
  <c r="J244" i="5"/>
  <c r="F244" i="5"/>
  <c r="E244" i="5"/>
  <c r="J243" i="5"/>
  <c r="F243" i="5"/>
  <c r="E243" i="5"/>
  <c r="J242" i="5"/>
  <c r="G242" i="5"/>
  <c r="F242" i="5"/>
  <c r="J241" i="5"/>
  <c r="G241" i="5"/>
  <c r="F241" i="5"/>
  <c r="J240" i="5"/>
  <c r="G240" i="5"/>
  <c r="F240" i="5"/>
  <c r="J239" i="5"/>
  <c r="G239" i="5"/>
  <c r="F239" i="5"/>
  <c r="F237" i="5"/>
  <c r="D237" i="5"/>
  <c r="I237" i="5"/>
  <c r="C237" i="5"/>
  <c r="B237" i="5"/>
  <c r="A237" i="5"/>
  <c r="Z236" i="5"/>
  <c r="Y236" i="5"/>
  <c r="X236" i="5"/>
  <c r="G235" i="5"/>
  <c r="E235" i="5"/>
  <c r="J234" i="5"/>
  <c r="E234" i="5"/>
  <c r="J233" i="5"/>
  <c r="E233" i="5"/>
  <c r="J232" i="5"/>
  <c r="G232" i="5"/>
  <c r="F232" i="5"/>
  <c r="J231" i="5"/>
  <c r="G231" i="5"/>
  <c r="F231" i="5"/>
  <c r="J230" i="5"/>
  <c r="G230" i="5"/>
  <c r="F230" i="5"/>
  <c r="J229" i="5"/>
  <c r="G229" i="5"/>
  <c r="F229" i="5"/>
  <c r="F227" i="5"/>
  <c r="D227" i="5"/>
  <c r="I227" i="5"/>
  <c r="C227" i="5"/>
  <c r="B227" i="5"/>
  <c r="A227" i="5"/>
  <c r="Z226" i="5"/>
  <c r="Y226" i="5"/>
  <c r="X226" i="5"/>
  <c r="G225" i="5"/>
  <c r="E225" i="5"/>
  <c r="J224" i="5"/>
  <c r="F224" i="5"/>
  <c r="E224" i="5"/>
  <c r="J223" i="5"/>
  <c r="F223" i="5"/>
  <c r="E223" i="5"/>
  <c r="J222" i="5"/>
  <c r="G222" i="5"/>
  <c r="F222" i="5"/>
  <c r="J221" i="5"/>
  <c r="G221" i="5"/>
  <c r="F221" i="5"/>
  <c r="J220" i="5"/>
  <c r="G220" i="5"/>
  <c r="F220" i="5"/>
  <c r="J219" i="5"/>
  <c r="G219" i="5"/>
  <c r="F219" i="5"/>
  <c r="F217" i="5"/>
  <c r="D217" i="5"/>
  <c r="I217" i="5"/>
  <c r="C217" i="5"/>
  <c r="B217" i="5"/>
  <c r="A217" i="5"/>
  <c r="Z216" i="5"/>
  <c r="Y216" i="5"/>
  <c r="X216" i="5"/>
  <c r="J215" i="5"/>
  <c r="Z215" i="5"/>
  <c r="Y215" i="5"/>
  <c r="X215" i="5"/>
  <c r="F215" i="5"/>
  <c r="D215" i="5"/>
  <c r="C215" i="5"/>
  <c r="B215" i="5"/>
  <c r="A215" i="5"/>
  <c r="J214" i="5"/>
  <c r="Z214" i="5"/>
  <c r="Y214" i="5"/>
  <c r="X214" i="5"/>
  <c r="F214" i="5"/>
  <c r="D214" i="5"/>
  <c r="C214" i="5"/>
  <c r="B214" i="5"/>
  <c r="A214" i="5"/>
  <c r="G213" i="5"/>
  <c r="E213" i="5"/>
  <c r="J212" i="5"/>
  <c r="F212" i="5"/>
  <c r="E212" i="5"/>
  <c r="J211" i="5"/>
  <c r="F211" i="5"/>
  <c r="E211" i="5"/>
  <c r="J210" i="5"/>
  <c r="G210" i="5"/>
  <c r="F210" i="5"/>
  <c r="J209" i="5"/>
  <c r="G209" i="5"/>
  <c r="F209" i="5"/>
  <c r="J208" i="5"/>
  <c r="G208" i="5"/>
  <c r="F208" i="5"/>
  <c r="J207" i="5"/>
  <c r="G207" i="5"/>
  <c r="F207" i="5"/>
  <c r="F205" i="5"/>
  <c r="D205" i="5"/>
  <c r="I205" i="5"/>
  <c r="C205" i="5"/>
  <c r="B205" i="5"/>
  <c r="A205" i="5"/>
  <c r="Z204" i="5"/>
  <c r="Y204" i="5"/>
  <c r="X204" i="5"/>
  <c r="J203" i="5"/>
  <c r="Z203" i="5"/>
  <c r="Y203" i="5"/>
  <c r="X203" i="5"/>
  <c r="F203" i="5"/>
  <c r="D203" i="5"/>
  <c r="C203" i="5"/>
  <c r="B203" i="5"/>
  <c r="A203" i="5"/>
  <c r="J202" i="5"/>
  <c r="Z202" i="5"/>
  <c r="Y202" i="5"/>
  <c r="X202" i="5"/>
  <c r="F202" i="5"/>
  <c r="D202" i="5"/>
  <c r="C202" i="5"/>
  <c r="B202" i="5"/>
  <c r="A202" i="5"/>
  <c r="G201" i="5"/>
  <c r="E201" i="5"/>
  <c r="J200" i="5"/>
  <c r="E200" i="5"/>
  <c r="J199" i="5"/>
  <c r="E199" i="5"/>
  <c r="J198" i="5"/>
  <c r="G198" i="5"/>
  <c r="F198" i="5"/>
  <c r="J197" i="5"/>
  <c r="G197" i="5"/>
  <c r="F197" i="5"/>
  <c r="F195" i="5"/>
  <c r="D195" i="5"/>
  <c r="I195" i="5"/>
  <c r="C195" i="5"/>
  <c r="B195" i="5"/>
  <c r="A195" i="5"/>
  <c r="Z194" i="5"/>
  <c r="Y194" i="5"/>
  <c r="X194" i="5"/>
  <c r="G193" i="5"/>
  <c r="E193" i="5"/>
  <c r="J192" i="5"/>
  <c r="F192" i="5"/>
  <c r="E192" i="5"/>
  <c r="J191" i="5"/>
  <c r="F191" i="5"/>
  <c r="E191" i="5"/>
  <c r="J190" i="5"/>
  <c r="G190" i="5"/>
  <c r="F190" i="5"/>
  <c r="F188" i="5"/>
  <c r="D188" i="5"/>
  <c r="I188" i="5"/>
  <c r="C188" i="5"/>
  <c r="B188" i="5"/>
  <c r="A188" i="5"/>
  <c r="Z187" i="5"/>
  <c r="Y187" i="5"/>
  <c r="X187" i="5"/>
  <c r="J186" i="5"/>
  <c r="Z186" i="5"/>
  <c r="Y186" i="5"/>
  <c r="X186" i="5"/>
  <c r="F186" i="5"/>
  <c r="D186" i="5"/>
  <c r="B186" i="5"/>
  <c r="A186" i="5"/>
  <c r="G185" i="5"/>
  <c r="E185" i="5"/>
  <c r="J184" i="5"/>
  <c r="F184" i="5"/>
  <c r="E184" i="5"/>
  <c r="J183" i="5"/>
  <c r="F183" i="5"/>
  <c r="E183" i="5"/>
  <c r="J182" i="5"/>
  <c r="G182" i="5"/>
  <c r="F182" i="5"/>
  <c r="J181" i="5"/>
  <c r="G181" i="5"/>
  <c r="F181" i="5"/>
  <c r="J180" i="5"/>
  <c r="G180" i="5"/>
  <c r="F180" i="5"/>
  <c r="J179" i="5"/>
  <c r="G179" i="5"/>
  <c r="F179" i="5"/>
  <c r="F177" i="5"/>
  <c r="D177" i="5"/>
  <c r="I177" i="5"/>
  <c r="C177" i="5"/>
  <c r="B177" i="5"/>
  <c r="A177" i="5"/>
  <c r="Z176" i="5"/>
  <c r="Y176" i="5"/>
  <c r="X176" i="5"/>
  <c r="J175" i="5"/>
  <c r="Z175" i="5"/>
  <c r="Y175" i="5"/>
  <c r="X175" i="5"/>
  <c r="F175" i="5"/>
  <c r="D175" i="5"/>
  <c r="C175" i="5"/>
  <c r="B175" i="5"/>
  <c r="A175" i="5"/>
  <c r="J174" i="5"/>
  <c r="Z174" i="5"/>
  <c r="Y174" i="5"/>
  <c r="X174" i="5"/>
  <c r="F174" i="5"/>
  <c r="D174" i="5"/>
  <c r="C174" i="5"/>
  <c r="B174" i="5"/>
  <c r="A174" i="5"/>
  <c r="J173" i="5"/>
  <c r="Z173" i="5"/>
  <c r="Y173" i="5"/>
  <c r="X173" i="5"/>
  <c r="F173" i="5"/>
  <c r="D173" i="5"/>
  <c r="C173" i="5"/>
  <c r="B173" i="5"/>
  <c r="A173" i="5"/>
  <c r="J172" i="5"/>
  <c r="Z172" i="5"/>
  <c r="Y172" i="5"/>
  <c r="X172" i="5"/>
  <c r="F172" i="5"/>
  <c r="D172" i="5"/>
  <c r="C172" i="5"/>
  <c r="B172" i="5"/>
  <c r="A172" i="5"/>
  <c r="J171" i="5"/>
  <c r="Z171" i="5"/>
  <c r="Y171" i="5"/>
  <c r="X171" i="5"/>
  <c r="F171" i="5"/>
  <c r="D171" i="5"/>
  <c r="C171" i="5"/>
  <c r="B171" i="5"/>
  <c r="A171" i="5"/>
  <c r="J170" i="5"/>
  <c r="Z170" i="5"/>
  <c r="Y170" i="5"/>
  <c r="X170" i="5"/>
  <c r="F170" i="5"/>
  <c r="D170" i="5"/>
  <c r="C170" i="5"/>
  <c r="B170" i="5"/>
  <c r="A170" i="5"/>
  <c r="J169" i="5"/>
  <c r="Z169" i="5"/>
  <c r="Y169" i="5"/>
  <c r="X169" i="5"/>
  <c r="F169" i="5"/>
  <c r="D169" i="5"/>
  <c r="C169" i="5"/>
  <c r="B169" i="5"/>
  <c r="A169" i="5"/>
  <c r="J168" i="5"/>
  <c r="Z168" i="5"/>
  <c r="Y168" i="5"/>
  <c r="X168" i="5"/>
  <c r="F168" i="5"/>
  <c r="D168" i="5"/>
  <c r="C168" i="5"/>
  <c r="B168" i="5"/>
  <c r="A168" i="5"/>
  <c r="J167" i="5"/>
  <c r="Z167" i="5"/>
  <c r="Y167" i="5"/>
  <c r="X167" i="5"/>
  <c r="F167" i="5"/>
  <c r="D167" i="5"/>
  <c r="C167" i="5"/>
  <c r="B167" i="5"/>
  <c r="A167" i="5"/>
  <c r="J166" i="5"/>
  <c r="Z166" i="5"/>
  <c r="Y166" i="5"/>
  <c r="X166" i="5"/>
  <c r="F166" i="5"/>
  <c r="D166" i="5"/>
  <c r="C166" i="5"/>
  <c r="B166" i="5"/>
  <c r="A166" i="5"/>
  <c r="G165" i="5"/>
  <c r="E165" i="5"/>
  <c r="J164" i="5"/>
  <c r="F164" i="5"/>
  <c r="E164" i="5"/>
  <c r="J163" i="5"/>
  <c r="F163" i="5"/>
  <c r="E163" i="5"/>
  <c r="J162" i="5"/>
  <c r="G162" i="5"/>
  <c r="F162" i="5"/>
  <c r="J161" i="5"/>
  <c r="G161" i="5"/>
  <c r="F161" i="5"/>
  <c r="J160" i="5"/>
  <c r="G160" i="5"/>
  <c r="F160" i="5"/>
  <c r="F158" i="5"/>
  <c r="D158" i="5"/>
  <c r="I158" i="5"/>
  <c r="C158" i="5"/>
  <c r="B158" i="5"/>
  <c r="A158" i="5"/>
  <c r="Z157" i="5"/>
  <c r="Y157" i="5"/>
  <c r="X157" i="5"/>
  <c r="J156" i="5"/>
  <c r="Z156" i="5"/>
  <c r="Y156" i="5"/>
  <c r="X156" i="5"/>
  <c r="F156" i="5"/>
  <c r="D156" i="5"/>
  <c r="C156" i="5"/>
  <c r="B156" i="5"/>
  <c r="A156" i="5"/>
  <c r="J155" i="5"/>
  <c r="Z155" i="5"/>
  <c r="Y155" i="5"/>
  <c r="X155" i="5"/>
  <c r="F155" i="5"/>
  <c r="D155" i="5"/>
  <c r="C155" i="5"/>
  <c r="B155" i="5"/>
  <c r="A155" i="5"/>
  <c r="G154" i="5"/>
  <c r="E154" i="5"/>
  <c r="J153" i="5"/>
  <c r="F153" i="5"/>
  <c r="E153" i="5"/>
  <c r="J152" i="5"/>
  <c r="F152" i="5"/>
  <c r="E152" i="5"/>
  <c r="J151" i="5"/>
  <c r="G151" i="5"/>
  <c r="F151" i="5"/>
  <c r="J150" i="5"/>
  <c r="G150" i="5"/>
  <c r="F150" i="5"/>
  <c r="J149" i="5"/>
  <c r="G149" i="5"/>
  <c r="F149" i="5"/>
  <c r="J148" i="5"/>
  <c r="G148" i="5"/>
  <c r="F148" i="5"/>
  <c r="F146" i="5"/>
  <c r="D146" i="5"/>
  <c r="I146" i="5"/>
  <c r="C146" i="5"/>
  <c r="B146" i="5"/>
  <c r="A146" i="5"/>
  <c r="Z145" i="5"/>
  <c r="Y145" i="5"/>
  <c r="X145" i="5"/>
  <c r="G144" i="5"/>
  <c r="E144" i="5"/>
  <c r="J143" i="5"/>
  <c r="E143" i="5"/>
  <c r="J142" i="5"/>
  <c r="E142" i="5"/>
  <c r="J141" i="5"/>
  <c r="G141" i="5"/>
  <c r="F141" i="5"/>
  <c r="J140" i="5"/>
  <c r="G140" i="5"/>
  <c r="F140" i="5"/>
  <c r="F138" i="5"/>
  <c r="D138" i="5"/>
  <c r="I138" i="5"/>
  <c r="C138" i="5"/>
  <c r="B138" i="5"/>
  <c r="A138" i="5"/>
  <c r="Z137" i="5"/>
  <c r="Y137" i="5"/>
  <c r="X137" i="5"/>
  <c r="J136" i="5"/>
  <c r="Z136" i="5"/>
  <c r="Y136" i="5"/>
  <c r="X136" i="5"/>
  <c r="F136" i="5"/>
  <c r="D136" i="5"/>
  <c r="C136" i="5"/>
  <c r="B136" i="5"/>
  <c r="A136" i="5"/>
  <c r="J135" i="5"/>
  <c r="Z135" i="5"/>
  <c r="Y135" i="5"/>
  <c r="X135" i="5"/>
  <c r="F135" i="5"/>
  <c r="D135" i="5"/>
  <c r="C135" i="5"/>
  <c r="B135" i="5"/>
  <c r="A135" i="5"/>
  <c r="J134" i="5"/>
  <c r="Z134" i="5"/>
  <c r="Y134" i="5"/>
  <c r="X134" i="5"/>
  <c r="F134" i="5"/>
  <c r="D134" i="5"/>
  <c r="C134" i="5"/>
  <c r="B134" i="5"/>
  <c r="A134" i="5"/>
  <c r="G133" i="5"/>
  <c r="E133" i="5"/>
  <c r="J132" i="5"/>
  <c r="F132" i="5"/>
  <c r="E132" i="5"/>
  <c r="J131" i="5"/>
  <c r="F131" i="5"/>
  <c r="E131" i="5"/>
  <c r="J130" i="5"/>
  <c r="G130" i="5"/>
  <c r="F130" i="5"/>
  <c r="J129" i="5"/>
  <c r="G129" i="5"/>
  <c r="F129" i="5"/>
  <c r="J128" i="5"/>
  <c r="G128" i="5"/>
  <c r="F128" i="5"/>
  <c r="J127" i="5"/>
  <c r="G127" i="5"/>
  <c r="F127" i="5"/>
  <c r="F126" i="5"/>
  <c r="E126" i="5"/>
  <c r="D126" i="5"/>
  <c r="I126" i="5"/>
  <c r="C126" i="5"/>
  <c r="B126" i="5"/>
  <c r="A126" i="5"/>
  <c r="Z125" i="5"/>
  <c r="Y125" i="5"/>
  <c r="X125" i="5"/>
  <c r="J124" i="5"/>
  <c r="Z124" i="5"/>
  <c r="Y124" i="5"/>
  <c r="X124" i="5"/>
  <c r="F124" i="5"/>
  <c r="D124" i="5"/>
  <c r="C124" i="5"/>
  <c r="B124" i="5"/>
  <c r="A124" i="5"/>
  <c r="J123" i="5"/>
  <c r="Z123" i="5"/>
  <c r="Y123" i="5"/>
  <c r="X123" i="5"/>
  <c r="F123" i="5"/>
  <c r="D123" i="5"/>
  <c r="C123" i="5"/>
  <c r="B123" i="5"/>
  <c r="A123" i="5"/>
  <c r="G122" i="5"/>
  <c r="E122" i="5"/>
  <c r="J121" i="5"/>
  <c r="F121" i="5"/>
  <c r="E121" i="5"/>
  <c r="J120" i="5"/>
  <c r="F120" i="5"/>
  <c r="E120" i="5"/>
  <c r="J119" i="5"/>
  <c r="G119" i="5"/>
  <c r="F119" i="5"/>
  <c r="J118" i="5"/>
  <c r="G118" i="5"/>
  <c r="F118" i="5"/>
  <c r="J117" i="5"/>
  <c r="G117" i="5"/>
  <c r="F117" i="5"/>
  <c r="J116" i="5"/>
  <c r="G116" i="5"/>
  <c r="F116" i="5"/>
  <c r="F114" i="5"/>
  <c r="D114" i="5"/>
  <c r="I114" i="5"/>
  <c r="C114" i="5"/>
  <c r="B114" i="5"/>
  <c r="A114" i="5"/>
  <c r="Z113" i="5"/>
  <c r="Y113" i="5"/>
  <c r="X113" i="5"/>
  <c r="G112" i="5"/>
  <c r="E112" i="5"/>
  <c r="J111" i="5"/>
  <c r="F111" i="5"/>
  <c r="E111" i="5"/>
  <c r="J110" i="5"/>
  <c r="F110" i="5"/>
  <c r="E110" i="5"/>
  <c r="J109" i="5"/>
  <c r="G109" i="5"/>
  <c r="F109" i="5"/>
  <c r="J108" i="5"/>
  <c r="G108" i="5"/>
  <c r="F108" i="5"/>
  <c r="J107" i="5"/>
  <c r="G107" i="5"/>
  <c r="F107" i="5"/>
  <c r="J106" i="5"/>
  <c r="G106" i="5"/>
  <c r="F106" i="5"/>
  <c r="F104" i="5"/>
  <c r="D104" i="5"/>
  <c r="I104" i="5"/>
  <c r="C104" i="5"/>
  <c r="B104" i="5"/>
  <c r="A104" i="5"/>
  <c r="Z103" i="5"/>
  <c r="Y103" i="5"/>
  <c r="X103" i="5"/>
  <c r="J102" i="5"/>
  <c r="Z102" i="5"/>
  <c r="Y102" i="5"/>
  <c r="X102" i="5"/>
  <c r="F102" i="5"/>
  <c r="D102" i="5"/>
  <c r="C102" i="5"/>
  <c r="B102" i="5"/>
  <c r="A102" i="5"/>
  <c r="J101" i="5"/>
  <c r="Z101" i="5"/>
  <c r="Y101" i="5"/>
  <c r="X101" i="5"/>
  <c r="F101" i="5"/>
  <c r="D101" i="5"/>
  <c r="C101" i="5"/>
  <c r="B101" i="5"/>
  <c r="A101" i="5"/>
  <c r="G100" i="5"/>
  <c r="E100" i="5"/>
  <c r="J99" i="5"/>
  <c r="F99" i="5"/>
  <c r="E99" i="5"/>
  <c r="J98" i="5"/>
  <c r="F98" i="5"/>
  <c r="E98" i="5"/>
  <c r="J97" i="5"/>
  <c r="G97" i="5"/>
  <c r="F97" i="5"/>
  <c r="J96" i="5"/>
  <c r="G96" i="5"/>
  <c r="F96" i="5"/>
  <c r="J95" i="5"/>
  <c r="G95" i="5"/>
  <c r="F95" i="5"/>
  <c r="J94" i="5"/>
  <c r="G94" i="5"/>
  <c r="F94" i="5"/>
  <c r="F92" i="5"/>
  <c r="D92" i="5"/>
  <c r="I92" i="5"/>
  <c r="C92" i="5"/>
  <c r="B92" i="5"/>
  <c r="A92" i="5"/>
  <c r="Z91" i="5"/>
  <c r="Y91" i="5"/>
  <c r="X91" i="5"/>
  <c r="J90" i="5"/>
  <c r="Z90" i="5"/>
  <c r="Y90" i="5"/>
  <c r="X90" i="5"/>
  <c r="F90" i="5"/>
  <c r="D90" i="5"/>
  <c r="C90" i="5"/>
  <c r="B90" i="5"/>
  <c r="A90" i="5"/>
  <c r="J89" i="5"/>
  <c r="Z89" i="5"/>
  <c r="Y89" i="5"/>
  <c r="X89" i="5"/>
  <c r="F89" i="5"/>
  <c r="D89" i="5"/>
  <c r="C89" i="5"/>
  <c r="B89" i="5"/>
  <c r="A89" i="5"/>
  <c r="J88" i="5"/>
  <c r="Z88" i="5"/>
  <c r="Y88" i="5"/>
  <c r="X88" i="5"/>
  <c r="F88" i="5"/>
  <c r="D88" i="5"/>
  <c r="C88" i="5"/>
  <c r="B88" i="5"/>
  <c r="A88" i="5"/>
  <c r="J87" i="5"/>
  <c r="Z87" i="5"/>
  <c r="Y87" i="5"/>
  <c r="X87" i="5"/>
  <c r="F87" i="5"/>
  <c r="D87" i="5"/>
  <c r="C87" i="5"/>
  <c r="B87" i="5"/>
  <c r="A87" i="5"/>
  <c r="J86" i="5"/>
  <c r="Z86" i="5"/>
  <c r="Y86" i="5"/>
  <c r="X86" i="5"/>
  <c r="F86" i="5"/>
  <c r="D86" i="5"/>
  <c r="C86" i="5"/>
  <c r="B86" i="5"/>
  <c r="A86" i="5"/>
  <c r="J85" i="5"/>
  <c r="Z85" i="5"/>
  <c r="Y85" i="5"/>
  <c r="X85" i="5"/>
  <c r="F85" i="5"/>
  <c r="D85" i="5"/>
  <c r="C85" i="5"/>
  <c r="B85" i="5"/>
  <c r="A85" i="5"/>
  <c r="G84" i="5"/>
  <c r="E84" i="5"/>
  <c r="J83" i="5"/>
  <c r="F83" i="5"/>
  <c r="E83" i="5"/>
  <c r="J82" i="5"/>
  <c r="F82" i="5"/>
  <c r="E82" i="5"/>
  <c r="J81" i="5"/>
  <c r="G81" i="5"/>
  <c r="F81" i="5"/>
  <c r="J80" i="5"/>
  <c r="G80" i="5"/>
  <c r="F80" i="5"/>
  <c r="J79" i="5"/>
  <c r="G79" i="5"/>
  <c r="F79" i="5"/>
  <c r="J78" i="5"/>
  <c r="G78" i="5"/>
  <c r="F78" i="5"/>
  <c r="F76" i="5"/>
  <c r="D76" i="5"/>
  <c r="I76" i="5"/>
  <c r="C76" i="5"/>
  <c r="B76" i="5"/>
  <c r="A76" i="5"/>
  <c r="Z75" i="5"/>
  <c r="Y75" i="5"/>
  <c r="X75" i="5"/>
  <c r="J74" i="5"/>
  <c r="Z74" i="5"/>
  <c r="Y74" i="5"/>
  <c r="X74" i="5"/>
  <c r="F74" i="5"/>
  <c r="D74" i="5"/>
  <c r="C74" i="5"/>
  <c r="B74" i="5"/>
  <c r="A74" i="5"/>
  <c r="G73" i="5"/>
  <c r="E73" i="5"/>
  <c r="J72" i="5"/>
  <c r="F72" i="5"/>
  <c r="E72" i="5"/>
  <c r="J71" i="5"/>
  <c r="F71" i="5"/>
  <c r="E71" i="5"/>
  <c r="J70" i="5"/>
  <c r="G70" i="5"/>
  <c r="F70" i="5"/>
  <c r="J69" i="5"/>
  <c r="G69" i="5"/>
  <c r="F69" i="5"/>
  <c r="J68" i="5"/>
  <c r="G68" i="5"/>
  <c r="F68" i="5"/>
  <c r="J67" i="5"/>
  <c r="G67" i="5"/>
  <c r="F67" i="5"/>
  <c r="F65" i="5"/>
  <c r="D65" i="5"/>
  <c r="I65" i="5"/>
  <c r="C65" i="5"/>
  <c r="B65" i="5"/>
  <c r="A65" i="5"/>
  <c r="Z64" i="5"/>
  <c r="Y64" i="5"/>
  <c r="X64" i="5"/>
  <c r="J63" i="5"/>
  <c r="Z63" i="5"/>
  <c r="Y63" i="5"/>
  <c r="X63" i="5"/>
  <c r="F63" i="5"/>
  <c r="D63" i="5"/>
  <c r="C63" i="5"/>
  <c r="B63" i="5"/>
  <c r="A63" i="5"/>
  <c r="J62" i="5"/>
  <c r="Z62" i="5"/>
  <c r="Y62" i="5"/>
  <c r="X62" i="5"/>
  <c r="F62" i="5"/>
  <c r="D62" i="5"/>
  <c r="C62" i="5"/>
  <c r="B62" i="5"/>
  <c r="A62" i="5"/>
  <c r="G61" i="5"/>
  <c r="E61" i="5"/>
  <c r="J60" i="5"/>
  <c r="F60" i="5"/>
  <c r="E60" i="5"/>
  <c r="J59" i="5"/>
  <c r="F59" i="5"/>
  <c r="E59" i="5"/>
  <c r="J58" i="5"/>
  <c r="G58" i="5"/>
  <c r="F58" i="5"/>
  <c r="J57" i="5"/>
  <c r="G57" i="5"/>
  <c r="F57" i="5"/>
  <c r="J56" i="5"/>
  <c r="G56" i="5"/>
  <c r="F56" i="5"/>
  <c r="J55" i="5"/>
  <c r="G55" i="5"/>
  <c r="F55" i="5"/>
  <c r="F53" i="5"/>
  <c r="D53" i="5"/>
  <c r="I53" i="5"/>
  <c r="C53" i="5"/>
  <c r="B53" i="5"/>
  <c r="A53" i="5"/>
  <c r="Z52" i="5"/>
  <c r="Y52" i="5"/>
  <c r="X52" i="5"/>
  <c r="J51" i="5"/>
  <c r="Z51" i="5"/>
  <c r="Y51" i="5"/>
  <c r="X51" i="5"/>
  <c r="F51" i="5"/>
  <c r="D51" i="5"/>
  <c r="B51" i="5"/>
  <c r="A51" i="5"/>
  <c r="G50" i="5"/>
  <c r="E50" i="5"/>
  <c r="J49" i="5"/>
  <c r="F49" i="5"/>
  <c r="E49" i="5"/>
  <c r="J48" i="5"/>
  <c r="F48" i="5"/>
  <c r="E48" i="5"/>
  <c r="J47" i="5"/>
  <c r="G47" i="5"/>
  <c r="F47" i="5"/>
  <c r="J46" i="5"/>
  <c r="G46" i="5"/>
  <c r="F46" i="5"/>
  <c r="J45" i="5"/>
  <c r="G45" i="5"/>
  <c r="F45" i="5"/>
  <c r="J44" i="5"/>
  <c r="G44" i="5"/>
  <c r="F44" i="5"/>
  <c r="F42" i="5"/>
  <c r="D42" i="5"/>
  <c r="I42" i="5"/>
  <c r="C42" i="5"/>
  <c r="B42" i="5"/>
  <c r="A42" i="5"/>
  <c r="Z41" i="5"/>
  <c r="Y41" i="5"/>
  <c r="X41" i="5"/>
  <c r="G40" i="5"/>
  <c r="E40" i="5"/>
  <c r="J39" i="5"/>
  <c r="F39" i="5"/>
  <c r="E39" i="5"/>
  <c r="J38" i="5"/>
  <c r="F38" i="5"/>
  <c r="E38" i="5"/>
  <c r="J37" i="5"/>
  <c r="G37" i="5"/>
  <c r="F37" i="5"/>
  <c r="J36" i="5"/>
  <c r="G36" i="5"/>
  <c r="F36" i="5"/>
  <c r="J35" i="5"/>
  <c r="G35" i="5"/>
  <c r="F35" i="5"/>
  <c r="F33" i="5"/>
  <c r="D33" i="5"/>
  <c r="I33" i="5"/>
  <c r="C33" i="5"/>
  <c r="B33" i="5"/>
  <c r="A33" i="5"/>
  <c r="Z32" i="5"/>
  <c r="Y32" i="5"/>
  <c r="X32" i="5"/>
  <c r="G31" i="5"/>
  <c r="E31" i="5"/>
  <c r="J30" i="5"/>
  <c r="F30" i="5"/>
  <c r="E30" i="5"/>
  <c r="J29" i="5"/>
  <c r="F29" i="5"/>
  <c r="E29" i="5"/>
  <c r="J28" i="5"/>
  <c r="G28" i="5"/>
  <c r="F28" i="5"/>
  <c r="J27" i="5"/>
  <c r="G27" i="5"/>
  <c r="F27" i="5"/>
  <c r="J26" i="5"/>
  <c r="G26" i="5"/>
  <c r="F26" i="5"/>
  <c r="F24" i="5"/>
  <c r="D24" i="5"/>
  <c r="I24" i="5"/>
  <c r="C24" i="5"/>
  <c r="B24" i="5"/>
  <c r="A24" i="5"/>
  <c r="B8" i="5"/>
  <c r="B6" i="5"/>
  <c r="A1" i="5"/>
  <c r="G16" i="5" l="1"/>
  <c r="G15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Y497" i="3"/>
  <c r="CZ497" i="3"/>
  <c r="DA497" i="3"/>
  <c r="A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Y527" i="3"/>
  <c r="CZ527" i="3"/>
  <c r="DA527" i="3"/>
  <c r="A528" i="3"/>
  <c r="CY528" i="3"/>
  <c r="CZ528" i="3"/>
  <c r="DA528" i="3"/>
  <c r="A529" i="3"/>
  <c r="CY529" i="3"/>
  <c r="CZ529" i="3"/>
  <c r="DA529" i="3"/>
  <c r="A530" i="3"/>
  <c r="CY530" i="3"/>
  <c r="CZ530" i="3"/>
  <c r="DA530" i="3"/>
  <c r="A531" i="3"/>
  <c r="CY531" i="3"/>
  <c r="CZ531" i="3"/>
  <c r="DA531" i="3"/>
  <c r="A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A543" i="3"/>
  <c r="CY543" i="3"/>
  <c r="CZ543" i="3"/>
  <c r="DA543" i="3"/>
  <c r="A544" i="3"/>
  <c r="CY544" i="3"/>
  <c r="CZ544" i="3"/>
  <c r="DA544" i="3"/>
  <c r="A545" i="3"/>
  <c r="CY545" i="3"/>
  <c r="CZ545" i="3"/>
  <c r="DA545" i="3"/>
  <c r="A546" i="3"/>
  <c r="CY546" i="3"/>
  <c r="CZ546" i="3"/>
  <c r="DA546" i="3"/>
  <c r="A547" i="3"/>
  <c r="CY547" i="3"/>
  <c r="CZ547" i="3"/>
  <c r="DA547" i="3"/>
  <c r="A548" i="3"/>
  <c r="CY548" i="3"/>
  <c r="CZ548" i="3"/>
  <c r="DA548" i="3"/>
  <c r="A549" i="3"/>
  <c r="CY549" i="3"/>
  <c r="CZ549" i="3"/>
  <c r="DA549" i="3"/>
  <c r="A550" i="3"/>
  <c r="CY550" i="3"/>
  <c r="CZ550" i="3"/>
  <c r="DA550" i="3"/>
  <c r="A551" i="3"/>
  <c r="CY551" i="3"/>
  <c r="CZ551" i="3"/>
  <c r="DA551" i="3"/>
  <c r="A552" i="3"/>
  <c r="CY552" i="3"/>
  <c r="CZ552" i="3"/>
  <c r="DA552" i="3"/>
  <c r="A553" i="3"/>
  <c r="CY553" i="3"/>
  <c r="CZ553" i="3"/>
  <c r="DA553" i="3"/>
  <c r="A554" i="3"/>
  <c r="CY554" i="3"/>
  <c r="CZ554" i="3"/>
  <c r="DA554" i="3"/>
  <c r="A555" i="3"/>
  <c r="CY555" i="3"/>
  <c r="CZ555" i="3"/>
  <c r="DA555" i="3"/>
  <c r="A556" i="3"/>
  <c r="CY556" i="3"/>
  <c r="CZ556" i="3"/>
  <c r="DA556" i="3"/>
  <c r="A557" i="3"/>
  <c r="CY557" i="3"/>
  <c r="CZ557" i="3"/>
  <c r="DA557" i="3"/>
  <c r="A558" i="3"/>
  <c r="CY558" i="3"/>
  <c r="CZ558" i="3"/>
  <c r="DA558" i="3"/>
  <c r="A559" i="3"/>
  <c r="CY559" i="3"/>
  <c r="CZ559" i="3"/>
  <c r="DA559" i="3"/>
  <c r="A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Y605" i="3"/>
  <c r="CZ605" i="3"/>
  <c r="DA605" i="3"/>
  <c r="A606" i="3"/>
  <c r="CY606" i="3"/>
  <c r="CZ606" i="3"/>
  <c r="DA606" i="3"/>
  <c r="A607" i="3"/>
  <c r="CY607" i="3"/>
  <c r="CZ607" i="3"/>
  <c r="DA607" i="3"/>
  <c r="A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Y613" i="3"/>
  <c r="CZ613" i="3"/>
  <c r="DA613" i="3"/>
  <c r="A614" i="3"/>
  <c r="CY614" i="3"/>
  <c r="CZ614" i="3"/>
  <c r="DA614" i="3"/>
  <c r="A615" i="3"/>
  <c r="CY615" i="3"/>
  <c r="CZ615" i="3"/>
  <c r="DA615" i="3"/>
  <c r="A616" i="3"/>
  <c r="CY616" i="3"/>
  <c r="CZ616" i="3"/>
  <c r="DA616" i="3"/>
  <c r="A617" i="3"/>
  <c r="CY617" i="3"/>
  <c r="CZ617" i="3"/>
  <c r="DA617" i="3"/>
  <c r="A618" i="3"/>
  <c r="CY618" i="3"/>
  <c r="CZ618" i="3"/>
  <c r="DA618" i="3"/>
  <c r="A619" i="3"/>
  <c r="CY619" i="3"/>
  <c r="CZ619" i="3"/>
  <c r="DA619" i="3"/>
  <c r="A620" i="3"/>
  <c r="CY620" i="3"/>
  <c r="CZ620" i="3"/>
  <c r="DA620" i="3"/>
  <c r="A621" i="3"/>
  <c r="CY621" i="3"/>
  <c r="CZ621" i="3"/>
  <c r="DA621" i="3"/>
  <c r="A622" i="3"/>
  <c r="CY622" i="3"/>
  <c r="CZ622" i="3"/>
  <c r="DA622" i="3"/>
  <c r="A623" i="3"/>
  <c r="CY623" i="3"/>
  <c r="CZ623" i="3"/>
  <c r="DA623" i="3"/>
  <c r="A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X701" i="3"/>
  <c r="CY701" i="3"/>
  <c r="CZ701" i="3"/>
  <c r="DA701" i="3"/>
  <c r="A702" i="3"/>
  <c r="CX702" i="3"/>
  <c r="CY702" i="3"/>
  <c r="CZ702" i="3"/>
  <c r="DA702" i="3"/>
  <c r="A703" i="3"/>
  <c r="CX703" i="3"/>
  <c r="CY703" i="3"/>
  <c r="CZ703" i="3"/>
  <c r="DA703" i="3"/>
  <c r="A704" i="3"/>
  <c r="CX704" i="3"/>
  <c r="CY704" i="3"/>
  <c r="CZ704" i="3"/>
  <c r="DA704" i="3"/>
  <c r="A705" i="3"/>
  <c r="CX705" i="3"/>
  <c r="CY705" i="3"/>
  <c r="CZ705" i="3"/>
  <c r="DA705" i="3"/>
  <c r="A706" i="3"/>
  <c r="CX706" i="3"/>
  <c r="CY706" i="3"/>
  <c r="CZ706" i="3"/>
  <c r="DA706" i="3"/>
  <c r="A707" i="3"/>
  <c r="CX707" i="3"/>
  <c r="CY707" i="3"/>
  <c r="CZ707" i="3"/>
  <c r="DA707" i="3"/>
  <c r="A708" i="3"/>
  <c r="CX708" i="3"/>
  <c r="CY708" i="3"/>
  <c r="CZ708" i="3"/>
  <c r="DA708" i="3"/>
  <c r="A709" i="3"/>
  <c r="CX709" i="3"/>
  <c r="CY709" i="3"/>
  <c r="CZ709" i="3"/>
  <c r="DA709" i="3"/>
  <c r="A710" i="3"/>
  <c r="CX710" i="3"/>
  <c r="CY710" i="3"/>
  <c r="CZ710" i="3"/>
  <c r="DA710" i="3"/>
  <c r="A711" i="3"/>
  <c r="CX711" i="3"/>
  <c r="CY711" i="3"/>
  <c r="CZ711" i="3"/>
  <c r="DA711" i="3"/>
  <c r="A712" i="3"/>
  <c r="CX712" i="3"/>
  <c r="CY712" i="3"/>
  <c r="CZ712" i="3"/>
  <c r="DA712" i="3"/>
  <c r="A713" i="3"/>
  <c r="CX713" i="3"/>
  <c r="CY713" i="3"/>
  <c r="CZ713" i="3"/>
  <c r="DA713" i="3"/>
  <c r="A714" i="3"/>
  <c r="CX714" i="3"/>
  <c r="CY714" i="3"/>
  <c r="CZ714" i="3"/>
  <c r="DA714" i="3"/>
  <c r="A715" i="3"/>
  <c r="CX715" i="3"/>
  <c r="CY715" i="3"/>
  <c r="CZ715" i="3"/>
  <c r="DA715" i="3"/>
  <c r="A716" i="3"/>
  <c r="CX716" i="3"/>
  <c r="CY716" i="3"/>
  <c r="CZ716" i="3"/>
  <c r="DA716" i="3"/>
  <c r="A717" i="3"/>
  <c r="CX717" i="3"/>
  <c r="CY717" i="3"/>
  <c r="CZ717" i="3"/>
  <c r="DA717" i="3"/>
  <c r="A718" i="3"/>
  <c r="CX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X763" i="3"/>
  <c r="CY763" i="3"/>
  <c r="CZ763" i="3"/>
  <c r="DA763" i="3"/>
  <c r="A764" i="3"/>
  <c r="CX764" i="3"/>
  <c r="CY764" i="3"/>
  <c r="CZ764" i="3"/>
  <c r="DA764" i="3"/>
  <c r="A765" i="3"/>
  <c r="CX765" i="3"/>
  <c r="CY765" i="3"/>
  <c r="CZ765" i="3"/>
  <c r="DA765" i="3"/>
  <c r="A766" i="3"/>
  <c r="CX766" i="3"/>
  <c r="CY766" i="3"/>
  <c r="CZ766" i="3"/>
  <c r="DA766" i="3"/>
  <c r="A767" i="3"/>
  <c r="CX767" i="3"/>
  <c r="CY767" i="3"/>
  <c r="CZ767" i="3"/>
  <c r="DA767" i="3"/>
  <c r="A768" i="3"/>
  <c r="CX768" i="3"/>
  <c r="CY768" i="3"/>
  <c r="CZ768" i="3"/>
  <c r="DA768" i="3"/>
  <c r="A769" i="3"/>
  <c r="CX769" i="3"/>
  <c r="CY769" i="3"/>
  <c r="CZ769" i="3"/>
  <c r="DA769" i="3"/>
  <c r="A770" i="3"/>
  <c r="CX770" i="3"/>
  <c r="CY770" i="3"/>
  <c r="CZ770" i="3"/>
  <c r="DA770" i="3"/>
  <c r="A771" i="3"/>
  <c r="CX771" i="3"/>
  <c r="CY771" i="3"/>
  <c r="CZ771" i="3"/>
  <c r="DA771" i="3"/>
  <c r="A772" i="3"/>
  <c r="CX772" i="3"/>
  <c r="CY772" i="3"/>
  <c r="CZ772" i="3"/>
  <c r="DA772" i="3"/>
  <c r="A773" i="3"/>
  <c r="CX773" i="3"/>
  <c r="CY773" i="3"/>
  <c r="CZ773" i="3"/>
  <c r="DA773" i="3"/>
  <c r="A774" i="3"/>
  <c r="CX774" i="3"/>
  <c r="CY774" i="3"/>
  <c r="CZ774" i="3"/>
  <c r="DA774" i="3"/>
  <c r="A775" i="3"/>
  <c r="CX775" i="3"/>
  <c r="CY775" i="3"/>
  <c r="CZ775" i="3"/>
  <c r="DA775" i="3"/>
  <c r="A776" i="3"/>
  <c r="CX776" i="3"/>
  <c r="CY776" i="3"/>
  <c r="CZ776" i="3"/>
  <c r="DA776" i="3"/>
  <c r="A777" i="3"/>
  <c r="CX777" i="3"/>
  <c r="CY777" i="3"/>
  <c r="CZ777" i="3"/>
  <c r="DA777" i="3"/>
  <c r="A778" i="3"/>
  <c r="CX778" i="3"/>
  <c r="CY778" i="3"/>
  <c r="CZ778" i="3"/>
  <c r="DA778" i="3"/>
  <c r="A779" i="3"/>
  <c r="CX779" i="3"/>
  <c r="CY779" i="3"/>
  <c r="CZ779" i="3"/>
  <c r="DA779" i="3"/>
  <c r="A780" i="3"/>
  <c r="CX780" i="3"/>
  <c r="CY780" i="3"/>
  <c r="CZ780" i="3"/>
  <c r="DA780" i="3"/>
  <c r="A781" i="3"/>
  <c r="CX781" i="3"/>
  <c r="CY781" i="3"/>
  <c r="CZ781" i="3"/>
  <c r="DA781" i="3"/>
  <c r="A782" i="3"/>
  <c r="CX782" i="3"/>
  <c r="CY782" i="3"/>
  <c r="CZ782" i="3"/>
  <c r="DA782" i="3"/>
  <c r="A783" i="3"/>
  <c r="CX783" i="3"/>
  <c r="CY783" i="3"/>
  <c r="CZ783" i="3"/>
  <c r="DA783" i="3"/>
  <c r="A784" i="3"/>
  <c r="CX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Y791" i="3"/>
  <c r="CZ791" i="3"/>
  <c r="DA791" i="3"/>
  <c r="A792" i="3"/>
  <c r="CY792" i="3"/>
  <c r="CZ792" i="3"/>
  <c r="DA792" i="3"/>
  <c r="A793" i="3"/>
  <c r="CY793" i="3"/>
  <c r="CZ793" i="3"/>
  <c r="DA793" i="3"/>
  <c r="A794" i="3"/>
  <c r="CY794" i="3"/>
  <c r="CZ794" i="3"/>
  <c r="DA794" i="3"/>
  <c r="A795" i="3"/>
  <c r="CY795" i="3"/>
  <c r="CZ795" i="3"/>
  <c r="DA795" i="3"/>
  <c r="A796" i="3"/>
  <c r="CY796" i="3"/>
  <c r="CZ796" i="3"/>
  <c r="DA796" i="3"/>
  <c r="A797" i="3"/>
  <c r="CY797" i="3"/>
  <c r="CZ797" i="3"/>
  <c r="DA797" i="3"/>
  <c r="A798" i="3"/>
  <c r="CY798" i="3"/>
  <c r="CZ798" i="3"/>
  <c r="DA798" i="3"/>
  <c r="A799" i="3"/>
  <c r="CY799" i="3"/>
  <c r="CZ799" i="3"/>
  <c r="DA799" i="3"/>
  <c r="A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Y807" i="3"/>
  <c r="CZ807" i="3"/>
  <c r="DA807" i="3"/>
  <c r="A808" i="3"/>
  <c r="CY808" i="3"/>
  <c r="CZ808" i="3"/>
  <c r="DA808" i="3"/>
  <c r="A809" i="3"/>
  <c r="CX809" i="3"/>
  <c r="CY809" i="3"/>
  <c r="CZ809" i="3"/>
  <c r="DA809" i="3"/>
  <c r="A810" i="3"/>
  <c r="CX810" i="3"/>
  <c r="CY810" i="3"/>
  <c r="CZ810" i="3"/>
  <c r="DA810" i="3"/>
  <c r="A811" i="3"/>
  <c r="CX811" i="3"/>
  <c r="CY811" i="3"/>
  <c r="CZ811" i="3"/>
  <c r="DA811" i="3"/>
  <c r="A812" i="3"/>
  <c r="CX812" i="3"/>
  <c r="CY812" i="3"/>
  <c r="CZ812" i="3"/>
  <c r="DA812" i="3"/>
  <c r="A813" i="3"/>
  <c r="CX813" i="3"/>
  <c r="CY813" i="3"/>
  <c r="CZ813" i="3"/>
  <c r="DA813" i="3"/>
  <c r="A814" i="3"/>
  <c r="CX814" i="3"/>
  <c r="CY814" i="3"/>
  <c r="CZ814" i="3"/>
  <c r="DA814" i="3"/>
  <c r="A815" i="3"/>
  <c r="CX815" i="3"/>
  <c r="CY815" i="3"/>
  <c r="CZ815" i="3"/>
  <c r="DA815" i="3"/>
  <c r="A816" i="3"/>
  <c r="CX816" i="3"/>
  <c r="CY816" i="3"/>
  <c r="CZ816" i="3"/>
  <c r="DA816" i="3"/>
  <c r="A817" i="3"/>
  <c r="CX817" i="3"/>
  <c r="CY817" i="3"/>
  <c r="CZ817" i="3"/>
  <c r="DA817" i="3"/>
  <c r="A818" i="3"/>
  <c r="CX818" i="3"/>
  <c r="CY818" i="3"/>
  <c r="CZ818" i="3"/>
  <c r="DA818" i="3"/>
  <c r="A819" i="3"/>
  <c r="CX819" i="3"/>
  <c r="CY819" i="3"/>
  <c r="CZ819" i="3"/>
  <c r="DA819" i="3"/>
  <c r="A820" i="3"/>
  <c r="CX820" i="3"/>
  <c r="CY820" i="3"/>
  <c r="CZ820" i="3"/>
  <c r="DA820" i="3"/>
  <c r="A821" i="3"/>
  <c r="CX821" i="3"/>
  <c r="CY821" i="3"/>
  <c r="CZ821" i="3"/>
  <c r="DA821" i="3"/>
  <c r="A822" i="3"/>
  <c r="CX822" i="3"/>
  <c r="CY822" i="3"/>
  <c r="CZ822" i="3"/>
  <c r="DA822" i="3"/>
  <c r="A823" i="3"/>
  <c r="CX823" i="3"/>
  <c r="CY823" i="3"/>
  <c r="CZ823" i="3"/>
  <c r="DA823" i="3"/>
  <c r="A824" i="3"/>
  <c r="CX824" i="3"/>
  <c r="CY824" i="3"/>
  <c r="CZ824" i="3"/>
  <c r="DA824" i="3"/>
  <c r="A825" i="3"/>
  <c r="CY825" i="3"/>
  <c r="CZ825" i="3"/>
  <c r="DA825" i="3"/>
  <c r="A826" i="3"/>
  <c r="CY826" i="3"/>
  <c r="CZ826" i="3"/>
  <c r="DA826" i="3"/>
  <c r="A827" i="3"/>
  <c r="CY827" i="3"/>
  <c r="CZ827" i="3"/>
  <c r="DA827" i="3"/>
  <c r="A828" i="3"/>
  <c r="CY828" i="3"/>
  <c r="CZ828" i="3"/>
  <c r="DA828" i="3"/>
  <c r="A829" i="3"/>
  <c r="CY829" i="3"/>
  <c r="CZ829" i="3"/>
  <c r="DA829" i="3"/>
  <c r="A830" i="3"/>
  <c r="CY830" i="3"/>
  <c r="CZ830" i="3"/>
  <c r="DA830" i="3"/>
  <c r="A831" i="3"/>
  <c r="CY831" i="3"/>
  <c r="CZ831" i="3"/>
  <c r="DA831" i="3"/>
  <c r="A832" i="3"/>
  <c r="CY832" i="3"/>
  <c r="CZ832" i="3"/>
  <c r="DA832" i="3"/>
  <c r="A833" i="3"/>
  <c r="CY833" i="3"/>
  <c r="CZ833" i="3"/>
  <c r="DA833" i="3"/>
  <c r="A834" i="3"/>
  <c r="CY834" i="3"/>
  <c r="CZ834" i="3"/>
  <c r="DA834" i="3"/>
  <c r="A835" i="3"/>
  <c r="CY835" i="3"/>
  <c r="CZ835" i="3"/>
  <c r="DA835" i="3"/>
  <c r="A836" i="3"/>
  <c r="CY836" i="3"/>
  <c r="CZ836" i="3"/>
  <c r="DA836" i="3"/>
  <c r="A837" i="3"/>
  <c r="CY837" i="3"/>
  <c r="CZ837" i="3"/>
  <c r="DA837" i="3"/>
  <c r="A838" i="3"/>
  <c r="CY838" i="3"/>
  <c r="CZ838" i="3"/>
  <c r="DA838" i="3"/>
  <c r="A839" i="3"/>
  <c r="CY839" i="3"/>
  <c r="CZ839" i="3"/>
  <c r="DA839" i="3"/>
  <c r="A840" i="3"/>
  <c r="CY840" i="3"/>
  <c r="CZ840" i="3"/>
  <c r="DA840" i="3"/>
  <c r="A841" i="3"/>
  <c r="CY841" i="3"/>
  <c r="CZ841" i="3"/>
  <c r="DA841" i="3"/>
  <c r="A842" i="3"/>
  <c r="CY842" i="3"/>
  <c r="CZ842" i="3"/>
  <c r="DA842" i="3"/>
  <c r="A843" i="3"/>
  <c r="CY843" i="3"/>
  <c r="CZ843" i="3"/>
  <c r="DA843" i="3"/>
  <c r="A844" i="3"/>
  <c r="CY844" i="3"/>
  <c r="CZ844" i="3"/>
  <c r="DA844" i="3"/>
  <c r="A845" i="3"/>
  <c r="CY845" i="3"/>
  <c r="CZ845" i="3"/>
  <c r="DA845" i="3"/>
  <c r="A846" i="3"/>
  <c r="CY846" i="3"/>
  <c r="CZ846" i="3"/>
  <c r="DA846" i="3"/>
  <c r="A847" i="3"/>
  <c r="CY847" i="3"/>
  <c r="CZ847" i="3"/>
  <c r="DA847" i="3"/>
  <c r="A848" i="3"/>
  <c r="CY848" i="3"/>
  <c r="CZ848" i="3"/>
  <c r="DA848" i="3"/>
  <c r="A849" i="3"/>
  <c r="CY849" i="3"/>
  <c r="CZ849" i="3"/>
  <c r="DA849" i="3"/>
  <c r="A850" i="3"/>
  <c r="CY850" i="3"/>
  <c r="CZ850" i="3"/>
  <c r="DA850" i="3"/>
  <c r="A851" i="3"/>
  <c r="CY851" i="3"/>
  <c r="CZ851" i="3"/>
  <c r="DA851" i="3"/>
  <c r="A852" i="3"/>
  <c r="CY852" i="3"/>
  <c r="CZ852" i="3"/>
  <c r="DA852" i="3"/>
  <c r="A853" i="3"/>
  <c r="CY853" i="3"/>
  <c r="CZ853" i="3"/>
  <c r="DA853" i="3"/>
  <c r="A854" i="3"/>
  <c r="CY854" i="3"/>
  <c r="CZ854" i="3"/>
  <c r="DA854" i="3"/>
  <c r="A855" i="3"/>
  <c r="CY855" i="3"/>
  <c r="CZ855" i="3"/>
  <c r="DA855" i="3"/>
  <c r="A856" i="3"/>
  <c r="CY856" i="3"/>
  <c r="CZ856" i="3"/>
  <c r="DA856" i="3"/>
  <c r="A857" i="3"/>
  <c r="CY857" i="3"/>
  <c r="CZ857" i="3"/>
  <c r="DA857" i="3"/>
  <c r="A858" i="3"/>
  <c r="CY858" i="3"/>
  <c r="CZ858" i="3"/>
  <c r="DA858" i="3"/>
  <c r="A859" i="3"/>
  <c r="CY859" i="3"/>
  <c r="CZ859" i="3"/>
  <c r="DA859" i="3"/>
  <c r="A860" i="3"/>
  <c r="CY860" i="3"/>
  <c r="CZ860" i="3"/>
  <c r="DA860" i="3"/>
  <c r="A861" i="3"/>
  <c r="CY861" i="3"/>
  <c r="CZ861" i="3"/>
  <c r="DA861" i="3"/>
  <c r="A862" i="3"/>
  <c r="CY862" i="3"/>
  <c r="CZ862" i="3"/>
  <c r="DA862" i="3"/>
  <c r="A863" i="3"/>
  <c r="CY863" i="3"/>
  <c r="CZ863" i="3"/>
  <c r="DA863" i="3"/>
  <c r="A864" i="3"/>
  <c r="CY864" i="3"/>
  <c r="CZ864" i="3"/>
  <c r="DA864" i="3"/>
  <c r="A865" i="3"/>
  <c r="CY865" i="3"/>
  <c r="CZ865" i="3"/>
  <c r="DA865" i="3"/>
  <c r="A866" i="3"/>
  <c r="CY866" i="3"/>
  <c r="CZ866" i="3"/>
  <c r="DA866" i="3"/>
  <c r="A867" i="3"/>
  <c r="CY867" i="3"/>
  <c r="CZ867" i="3"/>
  <c r="DA867" i="3"/>
  <c r="A868" i="3"/>
  <c r="CY868" i="3"/>
  <c r="CZ868" i="3"/>
  <c r="DA868" i="3"/>
  <c r="A869" i="3"/>
  <c r="CX869" i="3"/>
  <c r="CY869" i="3"/>
  <c r="CZ869" i="3"/>
  <c r="DA869" i="3"/>
  <c r="A870" i="3"/>
  <c r="CX870" i="3"/>
  <c r="CY870" i="3"/>
  <c r="CZ870" i="3"/>
  <c r="DA870" i="3"/>
  <c r="A871" i="3"/>
  <c r="CX871" i="3"/>
  <c r="CY871" i="3"/>
  <c r="CZ871" i="3"/>
  <c r="DA871" i="3"/>
  <c r="A872" i="3"/>
  <c r="CX872" i="3"/>
  <c r="CY872" i="3"/>
  <c r="CZ872" i="3"/>
  <c r="DA872" i="3"/>
  <c r="A873" i="3"/>
  <c r="CX873" i="3"/>
  <c r="CY873" i="3"/>
  <c r="CZ873" i="3"/>
  <c r="DA873" i="3"/>
  <c r="A874" i="3"/>
  <c r="CX874" i="3"/>
  <c r="CY874" i="3"/>
  <c r="CZ874" i="3"/>
  <c r="DA874" i="3"/>
  <c r="A875" i="3"/>
  <c r="CX875" i="3"/>
  <c r="CY875" i="3"/>
  <c r="CZ875" i="3"/>
  <c r="DA875" i="3"/>
  <c r="A876" i="3"/>
  <c r="CX876" i="3"/>
  <c r="CY876" i="3"/>
  <c r="CZ876" i="3"/>
  <c r="DA876" i="3"/>
  <c r="A877" i="3"/>
  <c r="CX877" i="3"/>
  <c r="CY877" i="3"/>
  <c r="CZ877" i="3"/>
  <c r="DA877" i="3"/>
  <c r="A878" i="3"/>
  <c r="CX878" i="3"/>
  <c r="CY878" i="3"/>
  <c r="CZ878" i="3"/>
  <c r="DA878" i="3"/>
  <c r="A879" i="3"/>
  <c r="CX879" i="3"/>
  <c r="CY879" i="3"/>
  <c r="CZ879" i="3"/>
  <c r="DA879" i="3"/>
  <c r="A880" i="3"/>
  <c r="CX880" i="3"/>
  <c r="CY880" i="3"/>
  <c r="CZ880" i="3"/>
  <c r="DA880" i="3"/>
  <c r="A881" i="3"/>
  <c r="CX881" i="3"/>
  <c r="CY881" i="3"/>
  <c r="CZ881" i="3"/>
  <c r="DA881" i="3"/>
  <c r="A882" i="3"/>
  <c r="CX882" i="3"/>
  <c r="CY882" i="3"/>
  <c r="CZ882" i="3"/>
  <c r="DA882" i="3"/>
  <c r="A883" i="3"/>
  <c r="CX883" i="3"/>
  <c r="CY883" i="3"/>
  <c r="CZ883" i="3"/>
  <c r="DA883" i="3"/>
  <c r="A884" i="3"/>
  <c r="CX884" i="3"/>
  <c r="CY884" i="3"/>
  <c r="CZ884" i="3"/>
  <c r="DA884" i="3"/>
  <c r="A885" i="3"/>
  <c r="CX885" i="3"/>
  <c r="CY885" i="3"/>
  <c r="CZ885" i="3"/>
  <c r="DA885" i="3"/>
  <c r="A886" i="3"/>
  <c r="CX886" i="3"/>
  <c r="CY886" i="3"/>
  <c r="CZ886" i="3"/>
  <c r="DA886" i="3"/>
  <c r="A887" i="3"/>
  <c r="CX887" i="3"/>
  <c r="CY887" i="3"/>
  <c r="CZ887" i="3"/>
  <c r="DA887" i="3"/>
  <c r="A888" i="3"/>
  <c r="CX888" i="3"/>
  <c r="CY888" i="3"/>
  <c r="CZ888" i="3"/>
  <c r="DA888" i="3"/>
  <c r="A889" i="3"/>
  <c r="CX889" i="3"/>
  <c r="CY889" i="3"/>
  <c r="CZ889" i="3"/>
  <c r="DA889" i="3"/>
  <c r="A890" i="3"/>
  <c r="CX890" i="3"/>
  <c r="CY890" i="3"/>
  <c r="CZ890" i="3"/>
  <c r="DA890" i="3"/>
  <c r="A891" i="3"/>
  <c r="CY891" i="3"/>
  <c r="CZ891" i="3"/>
  <c r="DA891" i="3"/>
  <c r="A892" i="3"/>
  <c r="CY892" i="3"/>
  <c r="CZ892" i="3"/>
  <c r="DA892" i="3"/>
  <c r="A893" i="3"/>
  <c r="CY893" i="3"/>
  <c r="CZ893" i="3"/>
  <c r="DA893" i="3"/>
  <c r="A894" i="3"/>
  <c r="CY894" i="3"/>
  <c r="CZ894" i="3"/>
  <c r="DA894" i="3"/>
  <c r="A895" i="3"/>
  <c r="CY895" i="3"/>
  <c r="CZ895" i="3"/>
  <c r="DA895" i="3"/>
  <c r="A896" i="3"/>
  <c r="CY896" i="3"/>
  <c r="CZ896" i="3"/>
  <c r="DA896" i="3"/>
  <c r="A897" i="3"/>
  <c r="CY897" i="3"/>
  <c r="CZ897" i="3"/>
  <c r="DA897" i="3"/>
  <c r="A898" i="3"/>
  <c r="CY898" i="3"/>
  <c r="CZ898" i="3"/>
  <c r="DA898" i="3"/>
  <c r="A899" i="3"/>
  <c r="CY899" i="3"/>
  <c r="CZ899" i="3"/>
  <c r="DA899" i="3"/>
  <c r="A900" i="3"/>
  <c r="CY900" i="3"/>
  <c r="CZ900" i="3"/>
  <c r="DA900" i="3"/>
  <c r="A901" i="3"/>
  <c r="CY901" i="3"/>
  <c r="CZ901" i="3"/>
  <c r="DA901" i="3"/>
  <c r="A902" i="3"/>
  <c r="CY902" i="3"/>
  <c r="CZ902" i="3"/>
  <c r="DA902" i="3"/>
  <c r="A903" i="3"/>
  <c r="CY903" i="3"/>
  <c r="CZ903" i="3"/>
  <c r="DA903" i="3"/>
  <c r="A904" i="3"/>
  <c r="CY904" i="3"/>
  <c r="CZ904" i="3"/>
  <c r="DA904" i="3"/>
  <c r="A905" i="3"/>
  <c r="CY905" i="3"/>
  <c r="CZ905" i="3"/>
  <c r="DA905" i="3"/>
  <c r="A906" i="3"/>
  <c r="CY906" i="3"/>
  <c r="CZ906" i="3"/>
  <c r="DA906" i="3"/>
  <c r="A907" i="3"/>
  <c r="CY907" i="3"/>
  <c r="CZ907" i="3"/>
  <c r="DA907" i="3"/>
  <c r="A908" i="3"/>
  <c r="CY908" i="3"/>
  <c r="CZ908" i="3"/>
  <c r="DA908" i="3"/>
  <c r="A909" i="3"/>
  <c r="CY909" i="3"/>
  <c r="CZ909" i="3"/>
  <c r="DA909" i="3"/>
  <c r="A910" i="3"/>
  <c r="CY910" i="3"/>
  <c r="CZ910" i="3"/>
  <c r="DA910" i="3"/>
  <c r="A911" i="3"/>
  <c r="CY911" i="3"/>
  <c r="CZ911" i="3"/>
  <c r="DA911" i="3"/>
  <c r="A912" i="3"/>
  <c r="CY912" i="3"/>
  <c r="CZ912" i="3"/>
  <c r="DA912" i="3"/>
  <c r="A913" i="3"/>
  <c r="CY913" i="3"/>
  <c r="CZ913" i="3"/>
  <c r="DA913" i="3"/>
  <c r="A914" i="3"/>
  <c r="CY914" i="3"/>
  <c r="CZ914" i="3"/>
  <c r="DA914" i="3"/>
  <c r="A915" i="3"/>
  <c r="CY915" i="3"/>
  <c r="CZ915" i="3"/>
  <c r="DA915" i="3"/>
  <c r="A916" i="3"/>
  <c r="CY916" i="3"/>
  <c r="CZ916" i="3"/>
  <c r="DA916" i="3"/>
  <c r="A917" i="3"/>
  <c r="CX917" i="3"/>
  <c r="CY917" i="3"/>
  <c r="CZ917" i="3"/>
  <c r="DA917" i="3"/>
  <c r="A918" i="3"/>
  <c r="CX918" i="3"/>
  <c r="CY918" i="3"/>
  <c r="CZ918" i="3"/>
  <c r="DA918" i="3"/>
  <c r="A919" i="3"/>
  <c r="CX919" i="3"/>
  <c r="CY919" i="3"/>
  <c r="CZ919" i="3"/>
  <c r="DA919" i="3"/>
  <c r="A920" i="3"/>
  <c r="CX920" i="3"/>
  <c r="CY920" i="3"/>
  <c r="CZ920" i="3"/>
  <c r="DA920" i="3"/>
  <c r="A921" i="3"/>
  <c r="CX921" i="3"/>
  <c r="CY921" i="3"/>
  <c r="CZ921" i="3"/>
  <c r="DA921" i="3"/>
  <c r="A922" i="3"/>
  <c r="CX922" i="3"/>
  <c r="CY922" i="3"/>
  <c r="CZ922" i="3"/>
  <c r="DA922" i="3"/>
  <c r="A923" i="3"/>
  <c r="CX923" i="3"/>
  <c r="CY923" i="3"/>
  <c r="CZ923" i="3"/>
  <c r="DA923" i="3"/>
  <c r="A924" i="3"/>
  <c r="CX924" i="3"/>
  <c r="CY924" i="3"/>
  <c r="CZ924" i="3"/>
  <c r="DA924" i="3"/>
  <c r="A925" i="3"/>
  <c r="CX925" i="3"/>
  <c r="CY925" i="3"/>
  <c r="CZ925" i="3"/>
  <c r="DA925" i="3"/>
  <c r="A926" i="3"/>
  <c r="CX926" i="3"/>
  <c r="CY926" i="3"/>
  <c r="CZ926" i="3"/>
  <c r="DA926" i="3"/>
  <c r="A927" i="3"/>
  <c r="CX927" i="3"/>
  <c r="CY927" i="3"/>
  <c r="CZ927" i="3"/>
  <c r="DA927" i="3"/>
  <c r="A928" i="3"/>
  <c r="CX928" i="3"/>
  <c r="CY928" i="3"/>
  <c r="CZ928" i="3"/>
  <c r="DA928" i="3"/>
  <c r="A929" i="3"/>
  <c r="CX929" i="3"/>
  <c r="CY929" i="3"/>
  <c r="CZ929" i="3"/>
  <c r="DA929" i="3"/>
  <c r="A930" i="3"/>
  <c r="CX930" i="3"/>
  <c r="CY930" i="3"/>
  <c r="CZ930" i="3"/>
  <c r="DA930" i="3"/>
  <c r="A931" i="3"/>
  <c r="CX931" i="3"/>
  <c r="CY931" i="3"/>
  <c r="CZ931" i="3"/>
  <c r="DA931" i="3"/>
  <c r="A932" i="3"/>
  <c r="CX932" i="3"/>
  <c r="CY932" i="3"/>
  <c r="CZ932" i="3"/>
  <c r="DA932" i="3"/>
  <c r="A933" i="3"/>
  <c r="CX933" i="3"/>
  <c r="CY933" i="3"/>
  <c r="CZ933" i="3"/>
  <c r="DA933" i="3"/>
  <c r="A934" i="3"/>
  <c r="CX934" i="3"/>
  <c r="CY934" i="3"/>
  <c r="CZ934" i="3"/>
  <c r="DA934" i="3"/>
  <c r="A935" i="3"/>
  <c r="CX935" i="3"/>
  <c r="CY935" i="3"/>
  <c r="CZ935" i="3"/>
  <c r="DA935" i="3"/>
  <c r="A936" i="3"/>
  <c r="CX936" i="3"/>
  <c r="CY936" i="3"/>
  <c r="CZ936" i="3"/>
  <c r="DA936" i="3"/>
  <c r="A937" i="3"/>
  <c r="CX937" i="3"/>
  <c r="CY937" i="3"/>
  <c r="CZ937" i="3"/>
  <c r="DA937" i="3"/>
  <c r="A938" i="3"/>
  <c r="CX938" i="3"/>
  <c r="CY938" i="3"/>
  <c r="CZ938" i="3"/>
  <c r="DA938" i="3"/>
  <c r="A939" i="3"/>
  <c r="CX939" i="3"/>
  <c r="CY939" i="3"/>
  <c r="CZ939" i="3"/>
  <c r="DA939" i="3"/>
  <c r="A940" i="3"/>
  <c r="CX940" i="3"/>
  <c r="CY940" i="3"/>
  <c r="CZ940" i="3"/>
  <c r="DA940" i="3"/>
  <c r="A941" i="3"/>
  <c r="CX941" i="3"/>
  <c r="CY941" i="3"/>
  <c r="CZ941" i="3"/>
  <c r="DA941" i="3"/>
  <c r="A942" i="3"/>
  <c r="CX942" i="3"/>
  <c r="CY942" i="3"/>
  <c r="CZ942" i="3"/>
  <c r="DA942" i="3"/>
  <c r="A943" i="3"/>
  <c r="CX943" i="3"/>
  <c r="CY943" i="3"/>
  <c r="CZ943" i="3"/>
  <c r="DA943" i="3"/>
  <c r="A944" i="3"/>
  <c r="CX944" i="3"/>
  <c r="CY944" i="3"/>
  <c r="CZ944" i="3"/>
  <c r="DA944" i="3"/>
  <c r="A945" i="3"/>
  <c r="CX945" i="3"/>
  <c r="CY945" i="3"/>
  <c r="CZ945" i="3"/>
  <c r="DA945" i="3"/>
  <c r="A946" i="3"/>
  <c r="CX946" i="3"/>
  <c r="CY946" i="3"/>
  <c r="CZ946" i="3"/>
  <c r="DA946" i="3"/>
  <c r="A947" i="3"/>
  <c r="CY947" i="3"/>
  <c r="CZ947" i="3"/>
  <c r="DA947" i="3"/>
  <c r="A948" i="3"/>
  <c r="CY948" i="3"/>
  <c r="CZ948" i="3"/>
  <c r="DA948" i="3"/>
  <c r="A949" i="3"/>
  <c r="CY949" i="3"/>
  <c r="CZ949" i="3"/>
  <c r="DA949" i="3"/>
  <c r="A950" i="3"/>
  <c r="CY950" i="3"/>
  <c r="CZ950" i="3"/>
  <c r="DA950" i="3"/>
  <c r="A951" i="3"/>
  <c r="CY951" i="3"/>
  <c r="CZ951" i="3"/>
  <c r="DA951" i="3"/>
  <c r="A952" i="3"/>
  <c r="CY952" i="3"/>
  <c r="CZ952" i="3"/>
  <c r="DA952" i="3"/>
  <c r="A953" i="3"/>
  <c r="CY953" i="3"/>
  <c r="CZ953" i="3"/>
  <c r="DA953" i="3"/>
  <c r="A954" i="3"/>
  <c r="CY954" i="3"/>
  <c r="CZ954" i="3"/>
  <c r="DA954" i="3"/>
  <c r="A955" i="3"/>
  <c r="CX955" i="3"/>
  <c r="CY955" i="3"/>
  <c r="CZ955" i="3"/>
  <c r="DA955" i="3"/>
  <c r="A956" i="3"/>
  <c r="CX956" i="3"/>
  <c r="CY956" i="3"/>
  <c r="CZ956" i="3"/>
  <c r="DA956" i="3"/>
  <c r="A957" i="3"/>
  <c r="CX957" i="3"/>
  <c r="CY957" i="3"/>
  <c r="CZ957" i="3"/>
  <c r="DA957" i="3"/>
  <c r="A958" i="3"/>
  <c r="CX958" i="3"/>
  <c r="CY958" i="3"/>
  <c r="CZ958" i="3"/>
  <c r="DA958" i="3"/>
  <c r="A959" i="3"/>
  <c r="CX959" i="3"/>
  <c r="CY959" i="3"/>
  <c r="CZ959" i="3"/>
  <c r="DA959" i="3"/>
  <c r="A960" i="3"/>
  <c r="CX960" i="3"/>
  <c r="CY960" i="3"/>
  <c r="CZ960" i="3"/>
  <c r="DA960" i="3"/>
  <c r="A961" i="3"/>
  <c r="CX961" i="3"/>
  <c r="CY961" i="3"/>
  <c r="CZ961" i="3"/>
  <c r="DA961" i="3"/>
  <c r="A962" i="3"/>
  <c r="CX962" i="3"/>
  <c r="CY962" i="3"/>
  <c r="CZ962" i="3"/>
  <c r="DA962" i="3"/>
  <c r="A963" i="3"/>
  <c r="CX963" i="3"/>
  <c r="CY963" i="3"/>
  <c r="CZ963" i="3"/>
  <c r="DA963" i="3"/>
  <c r="A964" i="3"/>
  <c r="CX964" i="3"/>
  <c r="CY964" i="3"/>
  <c r="CZ964" i="3"/>
  <c r="DA964" i="3"/>
  <c r="A965" i="3"/>
  <c r="CX965" i="3"/>
  <c r="CY965" i="3"/>
  <c r="CZ965" i="3"/>
  <c r="DA965" i="3"/>
  <c r="A966" i="3"/>
  <c r="CX966" i="3"/>
  <c r="CY966" i="3"/>
  <c r="CZ966" i="3"/>
  <c r="DA966" i="3"/>
  <c r="A967" i="3"/>
  <c r="CX967" i="3"/>
  <c r="CY967" i="3"/>
  <c r="CZ967" i="3"/>
  <c r="DA967" i="3"/>
  <c r="A968" i="3"/>
  <c r="CX968" i="3"/>
  <c r="CY968" i="3"/>
  <c r="CZ968" i="3"/>
  <c r="DA968" i="3"/>
  <c r="A969" i="3"/>
  <c r="CX969" i="3"/>
  <c r="CY969" i="3"/>
  <c r="CZ969" i="3"/>
  <c r="DA969" i="3"/>
  <c r="A970" i="3"/>
  <c r="CX970" i="3"/>
  <c r="CY970" i="3"/>
  <c r="CZ970" i="3"/>
  <c r="DA970" i="3"/>
  <c r="A971" i="3"/>
  <c r="CX971" i="3"/>
  <c r="CY971" i="3"/>
  <c r="CZ971" i="3"/>
  <c r="DA971" i="3"/>
  <c r="A972" i="3"/>
  <c r="CX972" i="3"/>
  <c r="CY972" i="3"/>
  <c r="CZ972" i="3"/>
  <c r="DA972" i="3"/>
  <c r="A973" i="3"/>
  <c r="CX973" i="3"/>
  <c r="CY973" i="3"/>
  <c r="CZ973" i="3"/>
  <c r="DA973" i="3"/>
  <c r="A974" i="3"/>
  <c r="CX974" i="3"/>
  <c r="CY974" i="3"/>
  <c r="CZ974" i="3"/>
  <c r="DA974" i="3"/>
  <c r="A975" i="3"/>
  <c r="CX975" i="3"/>
  <c r="CY975" i="3"/>
  <c r="CZ975" i="3"/>
  <c r="DA975" i="3"/>
  <c r="A976" i="3"/>
  <c r="CX976" i="3"/>
  <c r="CY976" i="3"/>
  <c r="CZ976" i="3"/>
  <c r="DA976" i="3"/>
  <c r="A977" i="3"/>
  <c r="CX977" i="3"/>
  <c r="CY977" i="3"/>
  <c r="CZ977" i="3"/>
  <c r="DA977" i="3"/>
  <c r="A978" i="3"/>
  <c r="CX978" i="3"/>
  <c r="CY978" i="3"/>
  <c r="CZ978" i="3"/>
  <c r="DA978" i="3"/>
  <c r="A979" i="3"/>
  <c r="CX979" i="3"/>
  <c r="CY979" i="3"/>
  <c r="CZ979" i="3"/>
  <c r="DA979" i="3"/>
  <c r="A980" i="3"/>
  <c r="CX980" i="3"/>
  <c r="CY980" i="3"/>
  <c r="CZ980" i="3"/>
  <c r="DA980" i="3"/>
  <c r="A981" i="3"/>
  <c r="CX981" i="3"/>
  <c r="CY981" i="3"/>
  <c r="CZ981" i="3"/>
  <c r="DA981" i="3"/>
  <c r="A982" i="3"/>
  <c r="CX982" i="3"/>
  <c r="CY982" i="3"/>
  <c r="CZ982" i="3"/>
  <c r="DA982" i="3"/>
  <c r="A983" i="3"/>
  <c r="CX983" i="3"/>
  <c r="CY983" i="3"/>
  <c r="CZ983" i="3"/>
  <c r="DA983" i="3"/>
  <c r="A984" i="3"/>
  <c r="CX984" i="3"/>
  <c r="CY984" i="3"/>
  <c r="CZ984" i="3"/>
  <c r="DA984" i="3"/>
  <c r="A985" i="3"/>
  <c r="CX985" i="3"/>
  <c r="CY985" i="3"/>
  <c r="CZ985" i="3"/>
  <c r="DA985" i="3"/>
  <c r="A986" i="3"/>
  <c r="CX986" i="3"/>
  <c r="CY986" i="3"/>
  <c r="CZ986" i="3"/>
  <c r="DA986" i="3"/>
  <c r="A987" i="3"/>
  <c r="CX987" i="3"/>
  <c r="CY987" i="3"/>
  <c r="CZ987" i="3"/>
  <c r="DA987" i="3"/>
  <c r="A988" i="3"/>
  <c r="CX988" i="3"/>
  <c r="CY988" i="3"/>
  <c r="CZ988" i="3"/>
  <c r="DA988" i="3"/>
  <c r="A989" i="3"/>
  <c r="CX989" i="3"/>
  <c r="CY989" i="3"/>
  <c r="CZ989" i="3"/>
  <c r="DA989" i="3"/>
  <c r="A990" i="3"/>
  <c r="CX990" i="3"/>
  <c r="CY990" i="3"/>
  <c r="CZ990" i="3"/>
  <c r="DA990" i="3"/>
  <c r="A991" i="3"/>
  <c r="CX991" i="3"/>
  <c r="CY991" i="3"/>
  <c r="CZ991" i="3"/>
  <c r="DA991" i="3"/>
  <c r="A992" i="3"/>
  <c r="CX992" i="3"/>
  <c r="CY992" i="3"/>
  <c r="CZ992" i="3"/>
  <c r="DA992" i="3"/>
  <c r="A993" i="3"/>
  <c r="CX993" i="3"/>
  <c r="CY993" i="3"/>
  <c r="CZ993" i="3"/>
  <c r="DA993" i="3"/>
  <c r="A994" i="3"/>
  <c r="CX994" i="3"/>
  <c r="CY994" i="3"/>
  <c r="CZ994" i="3"/>
  <c r="DA994" i="3"/>
  <c r="A995" i="3"/>
  <c r="CX995" i="3"/>
  <c r="CY995" i="3"/>
  <c r="CZ995" i="3"/>
  <c r="DA995" i="3"/>
  <c r="A996" i="3"/>
  <c r="CX996" i="3"/>
  <c r="CY996" i="3"/>
  <c r="CZ996" i="3"/>
  <c r="DA996" i="3"/>
  <c r="A997" i="3"/>
  <c r="CX997" i="3"/>
  <c r="CY997" i="3"/>
  <c r="CZ997" i="3"/>
  <c r="DA997" i="3"/>
  <c r="A998" i="3"/>
  <c r="CX998" i="3"/>
  <c r="CY998" i="3"/>
  <c r="CZ998" i="3"/>
  <c r="DA998" i="3"/>
  <c r="A999" i="3"/>
  <c r="CX999" i="3"/>
  <c r="CY999" i="3"/>
  <c r="CZ999" i="3"/>
  <c r="DA999" i="3"/>
  <c r="A1000" i="3"/>
  <c r="CX1000" i="3"/>
  <c r="CY1000" i="3"/>
  <c r="CZ1000" i="3"/>
  <c r="DA1000" i="3"/>
  <c r="A1001" i="3"/>
  <c r="CX1001" i="3"/>
  <c r="CY1001" i="3"/>
  <c r="CZ1001" i="3"/>
  <c r="DA1001" i="3"/>
  <c r="A1002" i="3"/>
  <c r="CX1002" i="3"/>
  <c r="CY1002" i="3"/>
  <c r="CZ1002" i="3"/>
  <c r="DA1002" i="3"/>
  <c r="A1003" i="3"/>
  <c r="CX1003" i="3"/>
  <c r="CY1003" i="3"/>
  <c r="CZ1003" i="3"/>
  <c r="DA1003" i="3"/>
  <c r="A1004" i="3"/>
  <c r="CX1004" i="3"/>
  <c r="CY1004" i="3"/>
  <c r="CZ1004" i="3"/>
  <c r="DA1004" i="3"/>
  <c r="A1005" i="3"/>
  <c r="CX1005" i="3"/>
  <c r="CY1005" i="3"/>
  <c r="CZ1005" i="3"/>
  <c r="DA1005" i="3"/>
  <c r="A1006" i="3"/>
  <c r="CX1006" i="3"/>
  <c r="CY1006" i="3"/>
  <c r="CZ1006" i="3"/>
  <c r="DA1006" i="3"/>
  <c r="A1007" i="3"/>
  <c r="CX1007" i="3"/>
  <c r="CY1007" i="3"/>
  <c r="CZ1007" i="3"/>
  <c r="DA1007" i="3"/>
  <c r="A1008" i="3"/>
  <c r="CX1008" i="3"/>
  <c r="CY1008" i="3"/>
  <c r="CZ1008" i="3"/>
  <c r="DA1008" i="3"/>
  <c r="A1009" i="3"/>
  <c r="CX1009" i="3"/>
  <c r="CY1009" i="3"/>
  <c r="CZ1009" i="3"/>
  <c r="DA1009" i="3"/>
  <c r="A1010" i="3"/>
  <c r="CX1010" i="3"/>
  <c r="CY1010" i="3"/>
  <c r="CZ1010" i="3"/>
  <c r="DA1010" i="3"/>
  <c r="A1011" i="3"/>
  <c r="CX1011" i="3"/>
  <c r="CY1011" i="3"/>
  <c r="CZ1011" i="3"/>
  <c r="DA1011" i="3"/>
  <c r="A1012" i="3"/>
  <c r="CX1012" i="3"/>
  <c r="CY1012" i="3"/>
  <c r="CZ1012" i="3"/>
  <c r="DA1012" i="3"/>
  <c r="A1013" i="3"/>
  <c r="CX1013" i="3"/>
  <c r="CY1013" i="3"/>
  <c r="CZ1013" i="3"/>
  <c r="DA1013" i="3"/>
  <c r="A1014" i="3"/>
  <c r="CX1014" i="3"/>
  <c r="CY1014" i="3"/>
  <c r="CZ1014" i="3"/>
  <c r="DA1014" i="3"/>
  <c r="A1015" i="3"/>
  <c r="CX1015" i="3"/>
  <c r="CY1015" i="3"/>
  <c r="CZ1015" i="3"/>
  <c r="DA1015" i="3"/>
  <c r="A1016" i="3"/>
  <c r="CX1016" i="3"/>
  <c r="CY1016" i="3"/>
  <c r="CZ1016" i="3"/>
  <c r="DA1016" i="3"/>
  <c r="A1017" i="3"/>
  <c r="CX1017" i="3"/>
  <c r="CY1017" i="3"/>
  <c r="CZ1017" i="3"/>
  <c r="DA1017" i="3"/>
  <c r="A1018" i="3"/>
  <c r="CX1018" i="3"/>
  <c r="CY1018" i="3"/>
  <c r="CZ1018" i="3"/>
  <c r="DA1018" i="3"/>
  <c r="A1019" i="3"/>
  <c r="CX1019" i="3"/>
  <c r="CY1019" i="3"/>
  <c r="CZ1019" i="3"/>
  <c r="DA1019" i="3"/>
  <c r="A1020" i="3"/>
  <c r="CX1020" i="3"/>
  <c r="CY1020" i="3"/>
  <c r="CZ1020" i="3"/>
  <c r="DA1020" i="3"/>
  <c r="A1021" i="3"/>
  <c r="CX1021" i="3"/>
  <c r="CY1021" i="3"/>
  <c r="CZ1021" i="3"/>
  <c r="DA1021" i="3"/>
  <c r="A1022" i="3"/>
  <c r="CX1022" i="3"/>
  <c r="CY1022" i="3"/>
  <c r="CZ1022" i="3"/>
  <c r="DA1022" i="3"/>
  <c r="A1023" i="3"/>
  <c r="CX1023" i="3"/>
  <c r="CY1023" i="3"/>
  <c r="CZ1023" i="3"/>
  <c r="DA1023" i="3"/>
  <c r="A1024" i="3"/>
  <c r="CX1024" i="3"/>
  <c r="CY1024" i="3"/>
  <c r="CZ1024" i="3"/>
  <c r="DA1024" i="3"/>
  <c r="A1025" i="3"/>
  <c r="CX1025" i="3"/>
  <c r="CY1025" i="3"/>
  <c r="CZ1025" i="3"/>
  <c r="DA1025" i="3"/>
  <c r="A1026" i="3"/>
  <c r="CX1026" i="3"/>
  <c r="CY1026" i="3"/>
  <c r="CZ1026" i="3"/>
  <c r="DA1026" i="3"/>
  <c r="A1027" i="3"/>
  <c r="CX1027" i="3"/>
  <c r="CY1027" i="3"/>
  <c r="CZ1027" i="3"/>
  <c r="DA1027" i="3"/>
  <c r="A1028" i="3"/>
  <c r="CX1028" i="3"/>
  <c r="CY1028" i="3"/>
  <c r="CZ1028" i="3"/>
  <c r="DA1028" i="3"/>
  <c r="A1029" i="3"/>
  <c r="CX1029" i="3"/>
  <c r="CY1029" i="3"/>
  <c r="CZ1029" i="3"/>
  <c r="DA1029" i="3"/>
  <c r="A1030" i="3"/>
  <c r="CX1030" i="3"/>
  <c r="CY1030" i="3"/>
  <c r="CZ1030" i="3"/>
  <c r="DA1030" i="3"/>
  <c r="A1031" i="3"/>
  <c r="CX1031" i="3"/>
  <c r="CY1031" i="3"/>
  <c r="CZ1031" i="3"/>
  <c r="DA1031" i="3"/>
  <c r="A1032" i="3"/>
  <c r="CX1032" i="3"/>
  <c r="CY1032" i="3"/>
  <c r="CZ1032" i="3"/>
  <c r="DA1032" i="3"/>
  <c r="A1033" i="3"/>
  <c r="CX1033" i="3"/>
  <c r="CY1033" i="3"/>
  <c r="CZ1033" i="3"/>
  <c r="DA1033" i="3"/>
  <c r="A1034" i="3"/>
  <c r="CX1034" i="3"/>
  <c r="CY1034" i="3"/>
  <c r="CZ1034" i="3"/>
  <c r="DA1034" i="3"/>
  <c r="A1035" i="3"/>
  <c r="CX1035" i="3"/>
  <c r="CY1035" i="3"/>
  <c r="CZ1035" i="3"/>
  <c r="DA1035" i="3"/>
  <c r="A1036" i="3"/>
  <c r="CX1036" i="3"/>
  <c r="CY1036" i="3"/>
  <c r="CZ1036" i="3"/>
  <c r="DA1036" i="3"/>
  <c r="A1037" i="3"/>
  <c r="CX1037" i="3"/>
  <c r="CY1037" i="3"/>
  <c r="CZ1037" i="3"/>
  <c r="DA1037" i="3"/>
  <c r="A1038" i="3"/>
  <c r="CX1038" i="3"/>
  <c r="CY1038" i="3"/>
  <c r="CZ1038" i="3"/>
  <c r="DA1038" i="3"/>
  <c r="A1039" i="3"/>
  <c r="CX1039" i="3"/>
  <c r="CY1039" i="3"/>
  <c r="CZ1039" i="3"/>
  <c r="DA1039" i="3"/>
  <c r="A1040" i="3"/>
  <c r="CX1040" i="3"/>
  <c r="CY1040" i="3"/>
  <c r="CZ1040" i="3"/>
  <c r="DA1040" i="3"/>
  <c r="A1041" i="3"/>
  <c r="CX1041" i="3"/>
  <c r="CY1041" i="3"/>
  <c r="CZ1041" i="3"/>
  <c r="DA1041" i="3"/>
  <c r="A1042" i="3"/>
  <c r="CX1042" i="3"/>
  <c r="CY1042" i="3"/>
  <c r="CZ1042" i="3"/>
  <c r="DA1042" i="3"/>
  <c r="A1043" i="3"/>
  <c r="CX1043" i="3"/>
  <c r="CY1043" i="3"/>
  <c r="CZ1043" i="3"/>
  <c r="DA1043" i="3"/>
  <c r="A1044" i="3"/>
  <c r="CX1044" i="3"/>
  <c r="CY1044" i="3"/>
  <c r="CZ1044" i="3"/>
  <c r="DA1044" i="3"/>
  <c r="A1045" i="3"/>
  <c r="CY1045" i="3"/>
  <c r="CZ1045" i="3"/>
  <c r="DA1045" i="3"/>
  <c r="A1046" i="3"/>
  <c r="CY1046" i="3"/>
  <c r="CZ1046" i="3"/>
  <c r="DA1046" i="3"/>
  <c r="A1047" i="3"/>
  <c r="CY1047" i="3"/>
  <c r="CZ1047" i="3"/>
  <c r="DA1047" i="3"/>
  <c r="A1048" i="3"/>
  <c r="CY1048" i="3"/>
  <c r="CZ1048" i="3"/>
  <c r="DA1048" i="3"/>
  <c r="A1049" i="3"/>
  <c r="CY1049" i="3"/>
  <c r="CZ1049" i="3"/>
  <c r="DA1049" i="3"/>
  <c r="A1050" i="3"/>
  <c r="CY1050" i="3"/>
  <c r="CZ1050" i="3"/>
  <c r="DA1050" i="3"/>
  <c r="A1051" i="3"/>
  <c r="CY1051" i="3"/>
  <c r="CZ1051" i="3"/>
  <c r="DA1051" i="3"/>
  <c r="A1052" i="3"/>
  <c r="CY1052" i="3"/>
  <c r="CZ1052" i="3"/>
  <c r="DA1052" i="3"/>
  <c r="A1053" i="3"/>
  <c r="CY1053" i="3"/>
  <c r="CZ1053" i="3"/>
  <c r="DA1053" i="3"/>
  <c r="A1054" i="3"/>
  <c r="CY1054" i="3"/>
  <c r="CZ1054" i="3"/>
  <c r="DA1054" i="3"/>
  <c r="A1055" i="3"/>
  <c r="CY1055" i="3"/>
  <c r="CZ1055" i="3"/>
  <c r="DA1055" i="3"/>
  <c r="A1056" i="3"/>
  <c r="CY1056" i="3"/>
  <c r="CZ1056" i="3"/>
  <c r="DA1056" i="3"/>
  <c r="A1057" i="3"/>
  <c r="CY1057" i="3"/>
  <c r="CZ1057" i="3"/>
  <c r="DA1057" i="3"/>
  <c r="A1058" i="3"/>
  <c r="CY1058" i="3"/>
  <c r="CZ1058" i="3"/>
  <c r="DA1058" i="3"/>
  <c r="A1059" i="3"/>
  <c r="CY1059" i="3"/>
  <c r="CZ1059" i="3"/>
  <c r="DA1059" i="3"/>
  <c r="A1060" i="3"/>
  <c r="CY1060" i="3"/>
  <c r="CZ1060" i="3"/>
  <c r="DA1060" i="3"/>
  <c r="A1061" i="3"/>
  <c r="CY1061" i="3"/>
  <c r="CZ1061" i="3"/>
  <c r="DA1061" i="3"/>
  <c r="A1062" i="3"/>
  <c r="CY1062" i="3"/>
  <c r="CZ1062" i="3"/>
  <c r="DA1062" i="3"/>
  <c r="A1063" i="3"/>
  <c r="CY1063" i="3"/>
  <c r="CZ1063" i="3"/>
  <c r="DA1063" i="3"/>
  <c r="A1064" i="3"/>
  <c r="CY1064" i="3"/>
  <c r="CZ1064" i="3"/>
  <c r="DA1064" i="3"/>
  <c r="A1065" i="3"/>
  <c r="CX1065" i="3"/>
  <c r="CY1065" i="3"/>
  <c r="CZ1065" i="3"/>
  <c r="DA1065" i="3"/>
  <c r="A1066" i="3"/>
  <c r="CX1066" i="3"/>
  <c r="CY1066" i="3"/>
  <c r="CZ1066" i="3"/>
  <c r="DA1066" i="3"/>
  <c r="A1067" i="3"/>
  <c r="CX1067" i="3"/>
  <c r="CY1067" i="3"/>
  <c r="CZ1067" i="3"/>
  <c r="DA1067" i="3"/>
  <c r="A1068" i="3"/>
  <c r="CX1068" i="3"/>
  <c r="CY1068" i="3"/>
  <c r="CZ1068" i="3"/>
  <c r="DA1068" i="3"/>
  <c r="A1069" i="3"/>
  <c r="CX1069" i="3"/>
  <c r="CY1069" i="3"/>
  <c r="CZ1069" i="3"/>
  <c r="DA1069" i="3"/>
  <c r="A1070" i="3"/>
  <c r="CX1070" i="3"/>
  <c r="CY1070" i="3"/>
  <c r="CZ1070" i="3"/>
  <c r="DA1070" i="3"/>
  <c r="A1071" i="3"/>
  <c r="CX1071" i="3"/>
  <c r="CY1071" i="3"/>
  <c r="CZ1071" i="3"/>
  <c r="DA1071" i="3"/>
  <c r="A1072" i="3"/>
  <c r="CX1072" i="3"/>
  <c r="CY1072" i="3"/>
  <c r="CZ1072" i="3"/>
  <c r="DA1072" i="3"/>
  <c r="A1073" i="3"/>
  <c r="CX1073" i="3"/>
  <c r="CY1073" i="3"/>
  <c r="CZ1073" i="3"/>
  <c r="DA1073" i="3"/>
  <c r="A1074" i="3"/>
  <c r="CX1074" i="3"/>
  <c r="CY1074" i="3"/>
  <c r="CZ1074" i="3"/>
  <c r="DA1074" i="3"/>
  <c r="A1075" i="3"/>
  <c r="CX1075" i="3"/>
  <c r="CY1075" i="3"/>
  <c r="CZ1075" i="3"/>
  <c r="DA1075" i="3"/>
  <c r="A1076" i="3"/>
  <c r="CX1076" i="3"/>
  <c r="CY1076" i="3"/>
  <c r="CZ1076" i="3"/>
  <c r="DA1076" i="3"/>
  <c r="A1077" i="3"/>
  <c r="CX1077" i="3"/>
  <c r="CY1077" i="3"/>
  <c r="CZ1077" i="3"/>
  <c r="DA1077" i="3"/>
  <c r="A1078" i="3"/>
  <c r="CX1078" i="3"/>
  <c r="CY1078" i="3"/>
  <c r="CZ1078" i="3"/>
  <c r="DA1078" i="3"/>
  <c r="A1079" i="3"/>
  <c r="CX1079" i="3"/>
  <c r="CY1079" i="3"/>
  <c r="CZ1079" i="3"/>
  <c r="DA1079" i="3"/>
  <c r="A1080" i="3"/>
  <c r="CX1080" i="3"/>
  <c r="CY1080" i="3"/>
  <c r="CZ1080" i="3"/>
  <c r="DA1080" i="3"/>
  <c r="A1081" i="3"/>
  <c r="CX1081" i="3"/>
  <c r="CY1081" i="3"/>
  <c r="CZ1081" i="3"/>
  <c r="DA1081" i="3"/>
  <c r="A1082" i="3"/>
  <c r="CX1082" i="3"/>
  <c r="CY1082" i="3"/>
  <c r="CZ1082" i="3"/>
  <c r="DA1082" i="3"/>
  <c r="A1083" i="3"/>
  <c r="CX1083" i="3"/>
  <c r="CY1083" i="3"/>
  <c r="CZ1083" i="3"/>
  <c r="DA1083" i="3"/>
  <c r="A1084" i="3"/>
  <c r="CX1084" i="3"/>
  <c r="CY1084" i="3"/>
  <c r="CZ1084" i="3"/>
  <c r="DA1084" i="3"/>
  <c r="A1085" i="3"/>
  <c r="CX1085" i="3"/>
  <c r="CY1085" i="3"/>
  <c r="CZ1085" i="3"/>
  <c r="DA1085" i="3"/>
  <c r="A1086" i="3"/>
  <c r="CX1086" i="3"/>
  <c r="CY1086" i="3"/>
  <c r="CZ1086" i="3"/>
  <c r="DA1086" i="3"/>
  <c r="A1087" i="3"/>
  <c r="CX1087" i="3"/>
  <c r="CY1087" i="3"/>
  <c r="CZ1087" i="3"/>
  <c r="DA1087" i="3"/>
  <c r="A1088" i="3"/>
  <c r="CX1088" i="3"/>
  <c r="CY1088" i="3"/>
  <c r="CZ1088" i="3"/>
  <c r="DA1088" i="3"/>
  <c r="A1089" i="3"/>
  <c r="CX1089" i="3"/>
  <c r="CY1089" i="3"/>
  <c r="CZ1089" i="3"/>
  <c r="DA1089" i="3"/>
  <c r="A1090" i="3"/>
  <c r="CX1090" i="3"/>
  <c r="CY1090" i="3"/>
  <c r="CZ1090" i="3"/>
  <c r="DA1090" i="3"/>
  <c r="A1091" i="3"/>
  <c r="CX1091" i="3"/>
  <c r="CY1091" i="3"/>
  <c r="CZ1091" i="3"/>
  <c r="DA1091" i="3"/>
  <c r="A1092" i="3"/>
  <c r="CX1092" i="3"/>
  <c r="CY1092" i="3"/>
  <c r="CZ1092" i="3"/>
  <c r="DA1092" i="3"/>
  <c r="A1093" i="3"/>
  <c r="CX1093" i="3"/>
  <c r="CY1093" i="3"/>
  <c r="CZ1093" i="3"/>
  <c r="DA1093" i="3"/>
  <c r="A1094" i="3"/>
  <c r="CX1094" i="3"/>
  <c r="CY1094" i="3"/>
  <c r="CZ1094" i="3"/>
  <c r="DA1094" i="3"/>
  <c r="A1095" i="3"/>
  <c r="CX1095" i="3"/>
  <c r="CY1095" i="3"/>
  <c r="CZ1095" i="3"/>
  <c r="DA1095" i="3"/>
  <c r="A1096" i="3"/>
  <c r="CX1096" i="3"/>
  <c r="CY1096" i="3"/>
  <c r="CZ1096" i="3"/>
  <c r="DA1096" i="3"/>
  <c r="A1097" i="3"/>
  <c r="CX1097" i="3"/>
  <c r="CY1097" i="3"/>
  <c r="CZ1097" i="3"/>
  <c r="DA1097" i="3"/>
  <c r="A1098" i="3"/>
  <c r="CX1098" i="3"/>
  <c r="CY1098" i="3"/>
  <c r="CZ1098" i="3"/>
  <c r="DA1098" i="3"/>
  <c r="A1099" i="3"/>
  <c r="CX1099" i="3"/>
  <c r="CY1099" i="3"/>
  <c r="CZ1099" i="3"/>
  <c r="DA1099" i="3"/>
  <c r="A1100" i="3"/>
  <c r="CX1100" i="3"/>
  <c r="CY1100" i="3"/>
  <c r="CZ1100" i="3"/>
  <c r="DA1100" i="3"/>
  <c r="A1101" i="3"/>
  <c r="CX1101" i="3"/>
  <c r="CY1101" i="3"/>
  <c r="CZ1101" i="3"/>
  <c r="DA1101" i="3"/>
  <c r="A1102" i="3"/>
  <c r="CX1102" i="3"/>
  <c r="CY1102" i="3"/>
  <c r="CZ1102" i="3"/>
  <c r="DA1102" i="3"/>
  <c r="A1103" i="3"/>
  <c r="CX1103" i="3"/>
  <c r="CY1103" i="3"/>
  <c r="CZ1103" i="3"/>
  <c r="DA1103" i="3"/>
  <c r="A1104" i="3"/>
  <c r="CX1104" i="3"/>
  <c r="CY1104" i="3"/>
  <c r="CZ1104" i="3"/>
  <c r="DA1104" i="3"/>
  <c r="A1105" i="3"/>
  <c r="CX1105" i="3"/>
  <c r="CY1105" i="3"/>
  <c r="CZ1105" i="3"/>
  <c r="DA1105" i="3"/>
  <c r="A1106" i="3"/>
  <c r="CX1106" i="3"/>
  <c r="CY1106" i="3"/>
  <c r="CZ1106" i="3"/>
  <c r="DA1106" i="3"/>
  <c r="A1107" i="3"/>
  <c r="CX1107" i="3"/>
  <c r="CY1107" i="3"/>
  <c r="CZ1107" i="3"/>
  <c r="DA1107" i="3"/>
  <c r="A1108" i="3"/>
  <c r="CX1108" i="3"/>
  <c r="CY1108" i="3"/>
  <c r="CZ1108" i="3"/>
  <c r="DA1108" i="3"/>
  <c r="A1109" i="3"/>
  <c r="CX1109" i="3"/>
  <c r="CY1109" i="3"/>
  <c r="CZ1109" i="3"/>
  <c r="DA1109" i="3"/>
  <c r="A1110" i="3"/>
  <c r="CX1110" i="3"/>
  <c r="CY1110" i="3"/>
  <c r="CZ1110" i="3"/>
  <c r="DA1110" i="3"/>
  <c r="A1111" i="3"/>
  <c r="CX1111" i="3"/>
  <c r="CY1111" i="3"/>
  <c r="CZ1111" i="3"/>
  <c r="DA1111" i="3"/>
  <c r="A1112" i="3"/>
  <c r="CX1112" i="3"/>
  <c r="CY1112" i="3"/>
  <c r="CZ1112" i="3"/>
  <c r="DA1112" i="3"/>
  <c r="A1113" i="3"/>
  <c r="CX1113" i="3"/>
  <c r="CY1113" i="3"/>
  <c r="CZ1113" i="3"/>
  <c r="DA1113" i="3"/>
  <c r="A1114" i="3"/>
  <c r="CX1114" i="3"/>
  <c r="CY1114" i="3"/>
  <c r="CZ1114" i="3"/>
  <c r="DA1114" i="3"/>
  <c r="A1115" i="3"/>
  <c r="CX1115" i="3"/>
  <c r="CY1115" i="3"/>
  <c r="CZ1115" i="3"/>
  <c r="DA1115" i="3"/>
  <c r="A1116" i="3"/>
  <c r="CX1116" i="3"/>
  <c r="CY1116" i="3"/>
  <c r="CZ1116" i="3"/>
  <c r="DA1116" i="3"/>
  <c r="A1117" i="3"/>
  <c r="CX1117" i="3"/>
  <c r="CY1117" i="3"/>
  <c r="CZ1117" i="3"/>
  <c r="DA1117" i="3"/>
  <c r="A1118" i="3"/>
  <c r="CX1118" i="3"/>
  <c r="CY1118" i="3"/>
  <c r="CZ1118" i="3"/>
  <c r="DA1118" i="3"/>
  <c r="A1119" i="3"/>
  <c r="CX1119" i="3"/>
  <c r="CY1119" i="3"/>
  <c r="CZ1119" i="3"/>
  <c r="DA1119" i="3"/>
  <c r="A1120" i="3"/>
  <c r="CX1120" i="3"/>
  <c r="CY1120" i="3"/>
  <c r="CZ1120" i="3"/>
  <c r="DA1120" i="3"/>
  <c r="A1121" i="3"/>
  <c r="CX1121" i="3"/>
  <c r="CY1121" i="3"/>
  <c r="CZ1121" i="3"/>
  <c r="DA1121" i="3"/>
  <c r="A1122" i="3"/>
  <c r="CX1122" i="3"/>
  <c r="CY1122" i="3"/>
  <c r="CZ1122" i="3"/>
  <c r="DA1122" i="3"/>
  <c r="A1123" i="3"/>
  <c r="CX1123" i="3"/>
  <c r="CY1123" i="3"/>
  <c r="CZ1123" i="3"/>
  <c r="DA1123" i="3"/>
  <c r="A1124" i="3"/>
  <c r="CX1124" i="3"/>
  <c r="CY1124" i="3"/>
  <c r="CZ1124" i="3"/>
  <c r="DA1124" i="3"/>
  <c r="A1125" i="3"/>
  <c r="CX1125" i="3"/>
  <c r="CY1125" i="3"/>
  <c r="CZ1125" i="3"/>
  <c r="DA1125" i="3"/>
  <c r="A1126" i="3"/>
  <c r="CX1126" i="3"/>
  <c r="CY1126" i="3"/>
  <c r="CZ1126" i="3"/>
  <c r="DA1126" i="3"/>
  <c r="A1127" i="3"/>
  <c r="CX1127" i="3"/>
  <c r="CY1127" i="3"/>
  <c r="CZ1127" i="3"/>
  <c r="DA1127" i="3"/>
  <c r="A1128" i="3"/>
  <c r="CX1128" i="3"/>
  <c r="CY1128" i="3"/>
  <c r="CZ1128" i="3"/>
  <c r="DA1128" i="3"/>
  <c r="A1129" i="3"/>
  <c r="CY1129" i="3"/>
  <c r="CZ1129" i="3"/>
  <c r="DA1129" i="3"/>
  <c r="A1130" i="3"/>
  <c r="CY1130" i="3"/>
  <c r="CZ1130" i="3"/>
  <c r="DA1130" i="3"/>
  <c r="A1131" i="3"/>
  <c r="CY1131" i="3"/>
  <c r="CZ1131" i="3"/>
  <c r="DA1131" i="3"/>
  <c r="A1132" i="3"/>
  <c r="CY1132" i="3"/>
  <c r="CZ1132" i="3"/>
  <c r="DA1132" i="3"/>
  <c r="A1133" i="3"/>
  <c r="CY1133" i="3"/>
  <c r="CZ1133" i="3"/>
  <c r="DA1133" i="3"/>
  <c r="A1134" i="3"/>
  <c r="CY1134" i="3"/>
  <c r="CZ1134" i="3"/>
  <c r="DA1134" i="3"/>
  <c r="A1135" i="3"/>
  <c r="CY1135" i="3"/>
  <c r="CZ1135" i="3"/>
  <c r="DA1135" i="3"/>
  <c r="A1136" i="3"/>
  <c r="CY1136" i="3"/>
  <c r="CZ1136" i="3"/>
  <c r="DA1136" i="3"/>
  <c r="A1137" i="3"/>
  <c r="CY1137" i="3"/>
  <c r="CZ1137" i="3"/>
  <c r="DA1137" i="3"/>
  <c r="A1138" i="3"/>
  <c r="CY1138" i="3"/>
  <c r="CZ1138" i="3"/>
  <c r="DA1138" i="3"/>
  <c r="A1139" i="3"/>
  <c r="CY1139" i="3"/>
  <c r="CZ1139" i="3"/>
  <c r="DA1139" i="3"/>
  <c r="A1140" i="3"/>
  <c r="CY1140" i="3"/>
  <c r="CZ1140" i="3"/>
  <c r="DA1140" i="3"/>
  <c r="A1141" i="3"/>
  <c r="CY1141" i="3"/>
  <c r="CZ1141" i="3"/>
  <c r="DA1141" i="3"/>
  <c r="A1142" i="3"/>
  <c r="CY1142" i="3"/>
  <c r="CZ1142" i="3"/>
  <c r="DA1142" i="3"/>
  <c r="A1143" i="3"/>
  <c r="CY1143" i="3"/>
  <c r="CZ1143" i="3"/>
  <c r="DA1143" i="3"/>
  <c r="A1144" i="3"/>
  <c r="CY1144" i="3"/>
  <c r="CZ1144" i="3"/>
  <c r="DA1144" i="3"/>
  <c r="A1145" i="3"/>
  <c r="CY1145" i="3"/>
  <c r="CZ1145" i="3"/>
  <c r="DA1145" i="3"/>
  <c r="A1146" i="3"/>
  <c r="CY1146" i="3"/>
  <c r="CZ1146" i="3"/>
  <c r="DA1146" i="3"/>
  <c r="A1147" i="3"/>
  <c r="CY1147" i="3"/>
  <c r="CZ1147" i="3"/>
  <c r="DA1147" i="3"/>
  <c r="A1148" i="3"/>
  <c r="CY1148" i="3"/>
  <c r="CZ1148" i="3"/>
  <c r="DA1148" i="3"/>
  <c r="A1149" i="3"/>
  <c r="CY1149" i="3"/>
  <c r="CZ1149" i="3"/>
  <c r="DA1149" i="3"/>
  <c r="A1150" i="3"/>
  <c r="CY1150" i="3"/>
  <c r="CZ1150" i="3"/>
  <c r="DA1150" i="3"/>
  <c r="A1151" i="3"/>
  <c r="CY1151" i="3"/>
  <c r="CZ1151" i="3"/>
  <c r="DA1151" i="3"/>
  <c r="A1152" i="3"/>
  <c r="CY1152" i="3"/>
  <c r="CZ1152" i="3"/>
  <c r="DA1152" i="3"/>
  <c r="A1153" i="3"/>
  <c r="CY1153" i="3"/>
  <c r="CZ1153" i="3"/>
  <c r="DA1153" i="3"/>
  <c r="A1154" i="3"/>
  <c r="CY1154" i="3"/>
  <c r="CZ1154" i="3"/>
  <c r="DA1154" i="3"/>
  <c r="A1155" i="3"/>
  <c r="CY1155" i="3"/>
  <c r="CZ1155" i="3"/>
  <c r="DA1155" i="3"/>
  <c r="A1156" i="3"/>
  <c r="CY1156" i="3"/>
  <c r="CZ1156" i="3"/>
  <c r="DA1156" i="3"/>
  <c r="A1157" i="3"/>
  <c r="CY1157" i="3"/>
  <c r="CZ1157" i="3"/>
  <c r="DA1157" i="3"/>
  <c r="A1158" i="3"/>
  <c r="CY1158" i="3"/>
  <c r="CZ1158" i="3"/>
  <c r="DA1158" i="3"/>
  <c r="A1159" i="3"/>
  <c r="CY1159" i="3"/>
  <c r="CZ1159" i="3"/>
  <c r="DA1159" i="3"/>
  <c r="A1160" i="3"/>
  <c r="CY1160" i="3"/>
  <c r="CZ1160" i="3"/>
  <c r="DA1160" i="3"/>
  <c r="A1161" i="3"/>
  <c r="CY1161" i="3"/>
  <c r="CZ1161" i="3"/>
  <c r="DA1161" i="3"/>
  <c r="A1162" i="3"/>
  <c r="CY1162" i="3"/>
  <c r="CZ1162" i="3"/>
  <c r="DA1162" i="3"/>
  <c r="A1163" i="3"/>
  <c r="CY1163" i="3"/>
  <c r="CZ1163" i="3"/>
  <c r="DA1163" i="3"/>
  <c r="A1164" i="3"/>
  <c r="CY1164" i="3"/>
  <c r="CZ1164" i="3"/>
  <c r="DA1164" i="3"/>
  <c r="A1165" i="3"/>
  <c r="CY1165" i="3"/>
  <c r="CZ1165" i="3"/>
  <c r="DA1165" i="3"/>
  <c r="A1166" i="3"/>
  <c r="CY1166" i="3"/>
  <c r="CZ1166" i="3"/>
  <c r="DA1166" i="3"/>
  <c r="A1167" i="3"/>
  <c r="CY1167" i="3"/>
  <c r="CZ1167" i="3"/>
  <c r="DA1167" i="3"/>
  <c r="A1168" i="3"/>
  <c r="CY1168" i="3"/>
  <c r="CZ1168" i="3"/>
  <c r="DA1168" i="3"/>
  <c r="A1169" i="3"/>
  <c r="CY1169" i="3"/>
  <c r="CZ1169" i="3"/>
  <c r="DA1169" i="3"/>
  <c r="A1170" i="3"/>
  <c r="CY1170" i="3"/>
  <c r="CZ1170" i="3"/>
  <c r="DA1170" i="3"/>
  <c r="A1171" i="3"/>
  <c r="CY1171" i="3"/>
  <c r="CZ1171" i="3"/>
  <c r="DA1171" i="3"/>
  <c r="A1172" i="3"/>
  <c r="CY1172" i="3"/>
  <c r="CZ1172" i="3"/>
  <c r="DA1172" i="3"/>
  <c r="A1173" i="3"/>
  <c r="CY1173" i="3"/>
  <c r="CZ1173" i="3"/>
  <c r="DA1173" i="3"/>
  <c r="A1174" i="3"/>
  <c r="CY1174" i="3"/>
  <c r="CZ1174" i="3"/>
  <c r="DA1174" i="3"/>
  <c r="A1175" i="3"/>
  <c r="CY1175" i="3"/>
  <c r="CZ1175" i="3"/>
  <c r="DA1175" i="3"/>
  <c r="A1176" i="3"/>
  <c r="CY1176" i="3"/>
  <c r="CZ1176" i="3"/>
  <c r="DA1176" i="3"/>
  <c r="A1177" i="3"/>
  <c r="CY1177" i="3"/>
  <c r="CZ1177" i="3"/>
  <c r="DA1177" i="3"/>
  <c r="A1178" i="3"/>
  <c r="CY1178" i="3"/>
  <c r="CZ1178" i="3"/>
  <c r="DA1178" i="3"/>
  <c r="A1179" i="3"/>
  <c r="CY1179" i="3"/>
  <c r="CZ1179" i="3"/>
  <c r="DA1179" i="3"/>
  <c r="A1180" i="3"/>
  <c r="CY1180" i="3"/>
  <c r="CZ1180" i="3"/>
  <c r="DA1180" i="3"/>
  <c r="A1181" i="3"/>
  <c r="CY1181" i="3"/>
  <c r="CZ1181" i="3"/>
  <c r="DA1181" i="3"/>
  <c r="A1182" i="3"/>
  <c r="CY1182" i="3"/>
  <c r="CZ1182" i="3"/>
  <c r="DA1182" i="3"/>
  <c r="A1183" i="3"/>
  <c r="CY1183" i="3"/>
  <c r="CZ1183" i="3"/>
  <c r="DA1183" i="3"/>
  <c r="A1184" i="3"/>
  <c r="CY1184" i="3"/>
  <c r="CZ1184" i="3"/>
  <c r="DA1184" i="3"/>
  <c r="A1185" i="3"/>
  <c r="CY1185" i="3"/>
  <c r="CZ1185" i="3"/>
  <c r="DA1185" i="3"/>
  <c r="A1186" i="3"/>
  <c r="CY1186" i="3"/>
  <c r="CZ1186" i="3"/>
  <c r="DA1186" i="3"/>
  <c r="A1187" i="3"/>
  <c r="CY1187" i="3"/>
  <c r="CZ1187" i="3"/>
  <c r="DA1187" i="3"/>
  <c r="A1188" i="3"/>
  <c r="CY1188" i="3"/>
  <c r="CZ1188" i="3"/>
  <c r="DA1188" i="3"/>
  <c r="A1189" i="3"/>
  <c r="CY1189" i="3"/>
  <c r="CZ1189" i="3"/>
  <c r="DA1189" i="3"/>
  <c r="A1190" i="3"/>
  <c r="CY1190" i="3"/>
  <c r="CZ1190" i="3"/>
  <c r="DA1190" i="3"/>
  <c r="A1191" i="3"/>
  <c r="CY1191" i="3"/>
  <c r="CZ1191" i="3"/>
  <c r="DA1191" i="3"/>
  <c r="A1192" i="3"/>
  <c r="CY1192" i="3"/>
  <c r="CZ1192" i="3"/>
  <c r="DA1192" i="3"/>
  <c r="A1193" i="3"/>
  <c r="CY1193" i="3"/>
  <c r="CZ1193" i="3"/>
  <c r="DA1193" i="3"/>
  <c r="A1194" i="3"/>
  <c r="CY1194" i="3"/>
  <c r="CZ1194" i="3"/>
  <c r="DA1194" i="3"/>
  <c r="A1195" i="3"/>
  <c r="CY1195" i="3"/>
  <c r="CZ1195" i="3"/>
  <c r="DA1195" i="3"/>
  <c r="A1196" i="3"/>
  <c r="CY1196" i="3"/>
  <c r="CZ1196" i="3"/>
  <c r="DA1196" i="3"/>
  <c r="A1197" i="3"/>
  <c r="CY1197" i="3"/>
  <c r="CZ1197" i="3"/>
  <c r="DA1197" i="3"/>
  <c r="A1198" i="3"/>
  <c r="CY1198" i="3"/>
  <c r="CZ1198" i="3"/>
  <c r="DA1198" i="3"/>
  <c r="A1199" i="3"/>
  <c r="CY1199" i="3"/>
  <c r="CZ1199" i="3"/>
  <c r="DA1199" i="3"/>
  <c r="A1200" i="3"/>
  <c r="CY1200" i="3"/>
  <c r="CZ1200" i="3"/>
  <c r="DA1200" i="3"/>
  <c r="A1201" i="3"/>
  <c r="CY1201" i="3"/>
  <c r="CZ1201" i="3"/>
  <c r="DA1201" i="3"/>
  <c r="A1202" i="3"/>
  <c r="CY1202" i="3"/>
  <c r="CZ1202" i="3"/>
  <c r="DA1202" i="3"/>
  <c r="A1203" i="3"/>
  <c r="CY1203" i="3"/>
  <c r="CZ1203" i="3"/>
  <c r="DA1203" i="3"/>
  <c r="A1204" i="3"/>
  <c r="CY1204" i="3"/>
  <c r="CZ1204" i="3"/>
  <c r="DA1204" i="3"/>
  <c r="A1205" i="3"/>
  <c r="CY1205" i="3"/>
  <c r="CZ1205" i="3"/>
  <c r="DA1205" i="3"/>
  <c r="A1206" i="3"/>
  <c r="CY1206" i="3"/>
  <c r="CZ1206" i="3"/>
  <c r="DA1206" i="3"/>
  <c r="A1207" i="3"/>
  <c r="CY1207" i="3"/>
  <c r="CZ1207" i="3"/>
  <c r="DA1207" i="3"/>
  <c r="A1208" i="3"/>
  <c r="CY1208" i="3"/>
  <c r="CZ1208" i="3"/>
  <c r="DA1208" i="3"/>
  <c r="A1209" i="3"/>
  <c r="CY1209" i="3"/>
  <c r="CZ1209" i="3"/>
  <c r="DA1209" i="3"/>
  <c r="A1210" i="3"/>
  <c r="CY1210" i="3"/>
  <c r="CZ1210" i="3"/>
  <c r="DA1210" i="3"/>
  <c r="A1211" i="3"/>
  <c r="CY1211" i="3"/>
  <c r="CZ1211" i="3"/>
  <c r="DA1211" i="3"/>
  <c r="A1212" i="3"/>
  <c r="CY1212" i="3"/>
  <c r="CZ1212" i="3"/>
  <c r="DA1212" i="3"/>
  <c r="A1213" i="3"/>
  <c r="CY1213" i="3"/>
  <c r="CZ1213" i="3"/>
  <c r="DA1213" i="3"/>
  <c r="A1214" i="3"/>
  <c r="CY1214" i="3"/>
  <c r="CZ1214" i="3"/>
  <c r="DA1214" i="3"/>
  <c r="A1215" i="3"/>
  <c r="CY1215" i="3"/>
  <c r="CZ1215" i="3"/>
  <c r="DA1215" i="3"/>
  <c r="A1216" i="3"/>
  <c r="CY1216" i="3"/>
  <c r="CZ1216" i="3"/>
  <c r="DA1216" i="3"/>
  <c r="A1217" i="3"/>
  <c r="CY1217" i="3"/>
  <c r="CZ1217" i="3"/>
  <c r="DA1217" i="3"/>
  <c r="A1218" i="3"/>
  <c r="CY1218" i="3"/>
  <c r="CZ1218" i="3"/>
  <c r="DA1218" i="3"/>
  <c r="A1219" i="3"/>
  <c r="CY1219" i="3"/>
  <c r="CZ1219" i="3"/>
  <c r="DA1219" i="3"/>
  <c r="A1220" i="3"/>
  <c r="CY1220" i="3"/>
  <c r="CZ1220" i="3"/>
  <c r="DA1220" i="3"/>
  <c r="A1221" i="3"/>
  <c r="CY1221" i="3"/>
  <c r="CZ1221" i="3"/>
  <c r="DA1221" i="3"/>
  <c r="A1222" i="3"/>
  <c r="CY1222" i="3"/>
  <c r="CZ1222" i="3"/>
  <c r="DA1222" i="3"/>
  <c r="A1223" i="3"/>
  <c r="CY1223" i="3"/>
  <c r="CZ1223" i="3"/>
  <c r="DA1223" i="3"/>
  <c r="A1224" i="3"/>
  <c r="CY1224" i="3"/>
  <c r="CZ1224" i="3"/>
  <c r="DA1224" i="3"/>
  <c r="A1225" i="3"/>
  <c r="CY1225" i="3"/>
  <c r="CZ1225" i="3"/>
  <c r="DA1225" i="3"/>
  <c r="A1226" i="3"/>
  <c r="CY1226" i="3"/>
  <c r="CZ1226" i="3"/>
  <c r="DA1226" i="3"/>
  <c r="A1227" i="3"/>
  <c r="CY1227" i="3"/>
  <c r="CZ1227" i="3"/>
  <c r="DA1227" i="3"/>
  <c r="A1228" i="3"/>
  <c r="CY1228" i="3"/>
  <c r="CZ1228" i="3"/>
  <c r="DA1228" i="3"/>
  <c r="A1229" i="3"/>
  <c r="CY1229" i="3"/>
  <c r="CZ1229" i="3"/>
  <c r="DA1229" i="3"/>
  <c r="A1230" i="3"/>
  <c r="CY1230" i="3"/>
  <c r="CZ1230" i="3"/>
  <c r="DA1230" i="3"/>
  <c r="A1231" i="3"/>
  <c r="CY1231" i="3"/>
  <c r="CZ1231" i="3"/>
  <c r="DA1231" i="3"/>
  <c r="A1232" i="3"/>
  <c r="CY1232" i="3"/>
  <c r="CZ1232" i="3"/>
  <c r="DA1232" i="3"/>
  <c r="A1233" i="3"/>
  <c r="CY1233" i="3"/>
  <c r="CZ1233" i="3"/>
  <c r="DA1233" i="3"/>
  <c r="A1234" i="3"/>
  <c r="CY1234" i="3"/>
  <c r="CZ1234" i="3"/>
  <c r="DA1234" i="3"/>
  <c r="A1235" i="3"/>
  <c r="CY1235" i="3"/>
  <c r="CZ1235" i="3"/>
  <c r="DA1235" i="3"/>
  <c r="A1236" i="3"/>
  <c r="CY1236" i="3"/>
  <c r="CZ1236" i="3"/>
  <c r="DA1236" i="3"/>
  <c r="A1237" i="3"/>
  <c r="CY1237" i="3"/>
  <c r="CZ1237" i="3"/>
  <c r="DA1237" i="3"/>
  <c r="A1238" i="3"/>
  <c r="CY1238" i="3"/>
  <c r="CZ1238" i="3"/>
  <c r="DA1238" i="3"/>
  <c r="A1239" i="3"/>
  <c r="CY1239" i="3"/>
  <c r="CZ1239" i="3"/>
  <c r="DA1239" i="3"/>
  <c r="A1240" i="3"/>
  <c r="CY1240" i="3"/>
  <c r="CZ1240" i="3"/>
  <c r="DA1240" i="3"/>
  <c r="A1241" i="3"/>
  <c r="CY1241" i="3"/>
  <c r="CZ1241" i="3"/>
  <c r="DA1241" i="3"/>
  <c r="A1242" i="3"/>
  <c r="CY1242" i="3"/>
  <c r="CZ1242" i="3"/>
  <c r="DA1242" i="3"/>
  <c r="A1243" i="3"/>
  <c r="CY1243" i="3"/>
  <c r="CZ1243" i="3"/>
  <c r="DA1243" i="3"/>
  <c r="A1244" i="3"/>
  <c r="CY1244" i="3"/>
  <c r="CZ1244" i="3"/>
  <c r="DA1244" i="3"/>
  <c r="A1245" i="3"/>
  <c r="CY1245" i="3"/>
  <c r="CZ1245" i="3"/>
  <c r="DA1245" i="3"/>
  <c r="A1246" i="3"/>
  <c r="CY1246" i="3"/>
  <c r="CZ1246" i="3"/>
  <c r="DA1246" i="3"/>
  <c r="A1247" i="3"/>
  <c r="CY1247" i="3"/>
  <c r="CZ1247" i="3"/>
  <c r="DA1247" i="3"/>
  <c r="A1248" i="3"/>
  <c r="CY1248" i="3"/>
  <c r="CZ1248" i="3"/>
  <c r="DA1248" i="3"/>
  <c r="A1249" i="3"/>
  <c r="CY1249" i="3"/>
  <c r="CZ1249" i="3"/>
  <c r="DA1249" i="3"/>
  <c r="A1250" i="3"/>
  <c r="CY1250" i="3"/>
  <c r="CZ1250" i="3"/>
  <c r="DA1250" i="3"/>
  <c r="A1251" i="3"/>
  <c r="CY1251" i="3"/>
  <c r="CZ1251" i="3"/>
  <c r="DA1251" i="3"/>
  <c r="A1252" i="3"/>
  <c r="CY1252" i="3"/>
  <c r="CZ1252" i="3"/>
  <c r="DA1252" i="3"/>
  <c r="A1253" i="3"/>
  <c r="CY1253" i="3"/>
  <c r="CZ1253" i="3"/>
  <c r="DA1253" i="3"/>
  <c r="A1254" i="3"/>
  <c r="CY1254" i="3"/>
  <c r="CZ1254" i="3"/>
  <c r="DA1254" i="3"/>
  <c r="A1255" i="3"/>
  <c r="CY1255" i="3"/>
  <c r="CZ1255" i="3"/>
  <c r="DA1255" i="3"/>
  <c r="A1256" i="3"/>
  <c r="CY1256" i="3"/>
  <c r="CZ1256" i="3"/>
  <c r="DA1256" i="3"/>
  <c r="A1257" i="3"/>
  <c r="CY1257" i="3"/>
  <c r="CZ1257" i="3"/>
  <c r="DA1257" i="3"/>
  <c r="A1258" i="3"/>
  <c r="CY1258" i="3"/>
  <c r="CZ1258" i="3"/>
  <c r="DA1258" i="3"/>
  <c r="A1259" i="3"/>
  <c r="CY1259" i="3"/>
  <c r="CZ1259" i="3"/>
  <c r="DA1259" i="3"/>
  <c r="A1260" i="3"/>
  <c r="CY1260" i="3"/>
  <c r="CZ1260" i="3"/>
  <c r="DA1260" i="3"/>
  <c r="A1261" i="3"/>
  <c r="CY1261" i="3"/>
  <c r="CZ1261" i="3"/>
  <c r="DA1261" i="3"/>
  <c r="A1262" i="3"/>
  <c r="CY1262" i="3"/>
  <c r="CZ1262" i="3"/>
  <c r="DA1262" i="3"/>
  <c r="A1263" i="3"/>
  <c r="CY1263" i="3"/>
  <c r="CZ1263" i="3"/>
  <c r="DA1263" i="3"/>
  <c r="A1264" i="3"/>
  <c r="CY1264" i="3"/>
  <c r="CZ1264" i="3"/>
  <c r="DA1264" i="3"/>
  <c r="A1265" i="3"/>
  <c r="CY1265" i="3"/>
  <c r="CZ1265" i="3"/>
  <c r="DA1265" i="3"/>
  <c r="A1266" i="3"/>
  <c r="CY1266" i="3"/>
  <c r="CZ1266" i="3"/>
  <c r="DA1266" i="3"/>
  <c r="A1267" i="3"/>
  <c r="CY1267" i="3"/>
  <c r="CZ1267" i="3"/>
  <c r="DA1267" i="3"/>
  <c r="A1268" i="3"/>
  <c r="CY1268" i="3"/>
  <c r="CZ1268" i="3"/>
  <c r="DA1268" i="3"/>
  <c r="A1269" i="3"/>
  <c r="CY1269" i="3"/>
  <c r="CZ1269" i="3"/>
  <c r="DA1269" i="3"/>
  <c r="A1270" i="3"/>
  <c r="CY1270" i="3"/>
  <c r="CZ1270" i="3"/>
  <c r="DA1270" i="3"/>
  <c r="A1271" i="3"/>
  <c r="CY1271" i="3"/>
  <c r="CZ1271" i="3"/>
  <c r="DA1271" i="3"/>
  <c r="A1272" i="3"/>
  <c r="CY1272" i="3"/>
  <c r="CZ1272" i="3"/>
  <c r="DA1272" i="3"/>
  <c r="A1273" i="3"/>
  <c r="CY1273" i="3"/>
  <c r="CZ1273" i="3"/>
  <c r="DA1273" i="3"/>
  <c r="A1274" i="3"/>
  <c r="CY1274" i="3"/>
  <c r="CZ1274" i="3"/>
  <c r="DA1274" i="3"/>
  <c r="A1275" i="3"/>
  <c r="CY1275" i="3"/>
  <c r="CZ1275" i="3"/>
  <c r="DA1275" i="3"/>
  <c r="A1276" i="3"/>
  <c r="CY1276" i="3"/>
  <c r="CZ1276" i="3"/>
  <c r="DA1276" i="3"/>
  <c r="A1277" i="3"/>
  <c r="CY1277" i="3"/>
  <c r="CZ1277" i="3"/>
  <c r="DA1277" i="3"/>
  <c r="A1278" i="3"/>
  <c r="CY1278" i="3"/>
  <c r="CZ1278" i="3"/>
  <c r="DA1278" i="3"/>
  <c r="A1279" i="3"/>
  <c r="CY1279" i="3"/>
  <c r="CZ1279" i="3"/>
  <c r="DA1279" i="3"/>
  <c r="A1280" i="3"/>
  <c r="CY1280" i="3"/>
  <c r="CZ1280" i="3"/>
  <c r="DA1280" i="3"/>
  <c r="A1281" i="3"/>
  <c r="CY1281" i="3"/>
  <c r="CZ1281" i="3"/>
  <c r="DA1281" i="3"/>
  <c r="A1282" i="3"/>
  <c r="CY1282" i="3"/>
  <c r="CZ1282" i="3"/>
  <c r="DA1282" i="3"/>
  <c r="A1283" i="3"/>
  <c r="CY1283" i="3"/>
  <c r="CZ1283" i="3"/>
  <c r="DA1283" i="3"/>
  <c r="A1284" i="3"/>
  <c r="CY1284" i="3"/>
  <c r="CZ1284" i="3"/>
  <c r="DA1284" i="3"/>
  <c r="A1285" i="3"/>
  <c r="CY1285" i="3"/>
  <c r="CZ1285" i="3"/>
  <c r="DA1285" i="3"/>
  <c r="A1286" i="3"/>
  <c r="CY1286" i="3"/>
  <c r="CZ1286" i="3"/>
  <c r="DA1286" i="3"/>
  <c r="A1287" i="3"/>
  <c r="CY1287" i="3"/>
  <c r="CZ1287" i="3"/>
  <c r="DA1287" i="3"/>
  <c r="A1288" i="3"/>
  <c r="CY1288" i="3"/>
  <c r="CZ1288" i="3"/>
  <c r="DA1288" i="3"/>
  <c r="A1289" i="3"/>
  <c r="CY1289" i="3"/>
  <c r="CZ1289" i="3"/>
  <c r="DA1289" i="3"/>
  <c r="A1290" i="3"/>
  <c r="CY1290" i="3"/>
  <c r="CZ1290" i="3"/>
  <c r="DA1290" i="3"/>
  <c r="A1291" i="3"/>
  <c r="CY1291" i="3"/>
  <c r="CZ1291" i="3"/>
  <c r="DA1291" i="3"/>
  <c r="A1292" i="3"/>
  <c r="CY1292" i="3"/>
  <c r="CZ1292" i="3"/>
  <c r="DA1292" i="3"/>
  <c r="A1293" i="3"/>
  <c r="CY1293" i="3"/>
  <c r="CZ1293" i="3"/>
  <c r="DA1293" i="3"/>
  <c r="A1294" i="3"/>
  <c r="CY1294" i="3"/>
  <c r="CZ1294" i="3"/>
  <c r="DA1294" i="3"/>
  <c r="A1295" i="3"/>
  <c r="CY1295" i="3"/>
  <c r="CZ1295" i="3"/>
  <c r="DA1295" i="3"/>
  <c r="A1296" i="3"/>
  <c r="CY1296" i="3"/>
  <c r="CZ1296" i="3"/>
  <c r="DA1296" i="3"/>
  <c r="A1297" i="3"/>
  <c r="CY1297" i="3"/>
  <c r="CZ1297" i="3"/>
  <c r="DA1297" i="3"/>
  <c r="A1298" i="3"/>
  <c r="CY1298" i="3"/>
  <c r="CZ1298" i="3"/>
  <c r="DA1298" i="3"/>
  <c r="A1299" i="3"/>
  <c r="CY1299" i="3"/>
  <c r="CZ1299" i="3"/>
  <c r="DA1299" i="3"/>
  <c r="A1300" i="3"/>
  <c r="CY1300" i="3"/>
  <c r="CZ1300" i="3"/>
  <c r="DA1300" i="3"/>
  <c r="A1301" i="3"/>
  <c r="CY1301" i="3"/>
  <c r="CZ1301" i="3"/>
  <c r="DA1301" i="3"/>
  <c r="A1302" i="3"/>
  <c r="CY1302" i="3"/>
  <c r="CZ1302" i="3"/>
  <c r="DA1302" i="3"/>
  <c r="A1303" i="3"/>
  <c r="CY1303" i="3"/>
  <c r="CZ1303" i="3"/>
  <c r="DA1303" i="3"/>
  <c r="A1304" i="3"/>
  <c r="CY1304" i="3"/>
  <c r="CZ1304" i="3"/>
  <c r="DA1304" i="3"/>
  <c r="A1305" i="3"/>
  <c r="CY1305" i="3"/>
  <c r="CZ1305" i="3"/>
  <c r="DA1305" i="3"/>
  <c r="A1306" i="3"/>
  <c r="CY1306" i="3"/>
  <c r="CZ1306" i="3"/>
  <c r="DA1306" i="3"/>
  <c r="A1307" i="3"/>
  <c r="CY1307" i="3"/>
  <c r="CZ1307" i="3"/>
  <c r="DA1307" i="3"/>
  <c r="A1308" i="3"/>
  <c r="CY1308" i="3"/>
  <c r="CZ1308" i="3"/>
  <c r="DA1308" i="3"/>
  <c r="A1309" i="3"/>
  <c r="CY1309" i="3"/>
  <c r="CZ1309" i="3"/>
  <c r="DA1309" i="3"/>
  <c r="A1310" i="3"/>
  <c r="CY1310" i="3"/>
  <c r="CZ1310" i="3"/>
  <c r="DA1310" i="3"/>
  <c r="A1311" i="3"/>
  <c r="CY1311" i="3"/>
  <c r="CZ1311" i="3"/>
  <c r="DA1311" i="3"/>
  <c r="A1312" i="3"/>
  <c r="CY1312" i="3"/>
  <c r="CZ1312" i="3"/>
  <c r="DA1312" i="3"/>
  <c r="A1313" i="3"/>
  <c r="CY1313" i="3"/>
  <c r="CZ1313" i="3"/>
  <c r="DA1313" i="3"/>
  <c r="A1314" i="3"/>
  <c r="CY1314" i="3"/>
  <c r="CZ1314" i="3"/>
  <c r="DA1314" i="3"/>
  <c r="A1315" i="3"/>
  <c r="CY1315" i="3"/>
  <c r="CZ1315" i="3"/>
  <c r="DA1315" i="3"/>
  <c r="A1316" i="3"/>
  <c r="CY1316" i="3"/>
  <c r="CZ1316" i="3"/>
  <c r="DA1316" i="3"/>
  <c r="A1317" i="3"/>
  <c r="CY1317" i="3"/>
  <c r="CZ1317" i="3"/>
  <c r="DA1317" i="3"/>
  <c r="A1318" i="3"/>
  <c r="CY1318" i="3"/>
  <c r="CZ1318" i="3"/>
  <c r="DA1318" i="3"/>
  <c r="A1319" i="3"/>
  <c r="CY1319" i="3"/>
  <c r="CZ1319" i="3"/>
  <c r="DA1319" i="3"/>
  <c r="A1320" i="3"/>
  <c r="CY1320" i="3"/>
  <c r="CZ1320" i="3"/>
  <c r="DA1320" i="3"/>
  <c r="A1321" i="3"/>
  <c r="CY1321" i="3"/>
  <c r="CZ1321" i="3"/>
  <c r="DA1321" i="3"/>
  <c r="A1322" i="3"/>
  <c r="CY1322" i="3"/>
  <c r="CZ1322" i="3"/>
  <c r="DA1322" i="3"/>
  <c r="A1323" i="3"/>
  <c r="CY1323" i="3"/>
  <c r="CZ1323" i="3"/>
  <c r="DA1323" i="3"/>
  <c r="A1324" i="3"/>
  <c r="CY1324" i="3"/>
  <c r="CZ1324" i="3"/>
  <c r="DA1324" i="3"/>
  <c r="A1325" i="3"/>
  <c r="CY1325" i="3"/>
  <c r="CZ1325" i="3"/>
  <c r="DA1325" i="3"/>
  <c r="A1326" i="3"/>
  <c r="CY1326" i="3"/>
  <c r="CZ1326" i="3"/>
  <c r="DA1326" i="3"/>
  <c r="A1327" i="3"/>
  <c r="CY1327" i="3"/>
  <c r="CZ1327" i="3"/>
  <c r="DA1327" i="3"/>
  <c r="A1328" i="3"/>
  <c r="CY1328" i="3"/>
  <c r="CZ1328" i="3"/>
  <c r="DA1328" i="3"/>
  <c r="A1329" i="3"/>
  <c r="CY1329" i="3"/>
  <c r="CZ1329" i="3"/>
  <c r="DA1329" i="3"/>
  <c r="A1330" i="3"/>
  <c r="CY1330" i="3"/>
  <c r="CZ1330" i="3"/>
  <c r="DA1330" i="3"/>
  <c r="A1331" i="3"/>
  <c r="CY1331" i="3"/>
  <c r="CZ1331" i="3"/>
  <c r="DA1331" i="3"/>
  <c r="A1332" i="3"/>
  <c r="CY1332" i="3"/>
  <c r="CZ1332" i="3"/>
  <c r="DA1332" i="3"/>
  <c r="A1333" i="3"/>
  <c r="CY1333" i="3"/>
  <c r="CZ1333" i="3"/>
  <c r="DA1333" i="3"/>
  <c r="A1334" i="3"/>
  <c r="CY1334" i="3"/>
  <c r="CZ1334" i="3"/>
  <c r="DA1334" i="3"/>
  <c r="A1335" i="3"/>
  <c r="CY1335" i="3"/>
  <c r="CZ1335" i="3"/>
  <c r="DA1335" i="3"/>
  <c r="A1336" i="3"/>
  <c r="CY1336" i="3"/>
  <c r="CZ1336" i="3"/>
  <c r="DA1336" i="3"/>
  <c r="A1337" i="3"/>
  <c r="CY1337" i="3"/>
  <c r="CZ1337" i="3"/>
  <c r="DA1337" i="3"/>
  <c r="A1338" i="3"/>
  <c r="CY1338" i="3"/>
  <c r="CZ1338" i="3"/>
  <c r="DA1338" i="3"/>
  <c r="A1339" i="3"/>
  <c r="CY1339" i="3"/>
  <c r="CZ1339" i="3"/>
  <c r="DA1339" i="3"/>
  <c r="A1340" i="3"/>
  <c r="CY1340" i="3"/>
  <c r="CZ1340" i="3"/>
  <c r="DA1340" i="3"/>
  <c r="A1341" i="3"/>
  <c r="CY1341" i="3"/>
  <c r="CZ1341" i="3"/>
  <c r="DA1341" i="3"/>
  <c r="A1342" i="3"/>
  <c r="CY1342" i="3"/>
  <c r="CZ1342" i="3"/>
  <c r="DA1342" i="3"/>
  <c r="A1343" i="3"/>
  <c r="CY1343" i="3"/>
  <c r="CZ1343" i="3"/>
  <c r="DA1343" i="3"/>
  <c r="A1344" i="3"/>
  <c r="CY1344" i="3"/>
  <c r="CZ1344" i="3"/>
  <c r="DA1344" i="3"/>
  <c r="A1345" i="3"/>
  <c r="CY1345" i="3"/>
  <c r="CZ1345" i="3"/>
  <c r="DA1345" i="3"/>
  <c r="A1346" i="3"/>
  <c r="CY1346" i="3"/>
  <c r="CZ1346" i="3"/>
  <c r="DA1346" i="3"/>
  <c r="A1347" i="3"/>
  <c r="CY1347" i="3"/>
  <c r="CZ1347" i="3"/>
  <c r="DA1347" i="3"/>
  <c r="A1348" i="3"/>
  <c r="CY1348" i="3"/>
  <c r="CZ1348" i="3"/>
  <c r="DA1348" i="3"/>
  <c r="A1349" i="3"/>
  <c r="CY1349" i="3"/>
  <c r="CZ1349" i="3"/>
  <c r="DA1349" i="3"/>
  <c r="A1350" i="3"/>
  <c r="CY1350" i="3"/>
  <c r="CZ1350" i="3"/>
  <c r="DA1350" i="3"/>
  <c r="A1351" i="3"/>
  <c r="CY1351" i="3"/>
  <c r="CZ1351" i="3"/>
  <c r="DA1351" i="3"/>
  <c r="A1352" i="3"/>
  <c r="CY1352" i="3"/>
  <c r="CZ1352" i="3"/>
  <c r="DA1352" i="3"/>
  <c r="A1353" i="3"/>
  <c r="CY1353" i="3"/>
  <c r="CZ1353" i="3"/>
  <c r="DA1353" i="3"/>
  <c r="A1354" i="3"/>
  <c r="CY1354" i="3"/>
  <c r="CZ1354" i="3"/>
  <c r="DA1354" i="3"/>
  <c r="A1355" i="3"/>
  <c r="CY1355" i="3"/>
  <c r="CZ1355" i="3"/>
  <c r="DA1355" i="3"/>
  <c r="A1356" i="3"/>
  <c r="CY1356" i="3"/>
  <c r="CZ1356" i="3"/>
  <c r="DA1356" i="3"/>
  <c r="A1357" i="3"/>
  <c r="CY1357" i="3"/>
  <c r="CZ1357" i="3"/>
  <c r="DA1357" i="3"/>
  <c r="A1358" i="3"/>
  <c r="CY1358" i="3"/>
  <c r="CZ1358" i="3"/>
  <c r="DA1358" i="3"/>
  <c r="A1359" i="3"/>
  <c r="CY1359" i="3"/>
  <c r="CZ1359" i="3"/>
  <c r="DA1359" i="3"/>
  <c r="A1360" i="3"/>
  <c r="CY1360" i="3"/>
  <c r="CZ1360" i="3"/>
  <c r="DA1360" i="3"/>
  <c r="A1361" i="3"/>
  <c r="CY1361" i="3"/>
  <c r="CZ1361" i="3"/>
  <c r="DA1361" i="3"/>
  <c r="A1362" i="3"/>
  <c r="CY1362" i="3"/>
  <c r="CZ1362" i="3"/>
  <c r="DA1362" i="3"/>
  <c r="A1363" i="3"/>
  <c r="CY1363" i="3"/>
  <c r="CZ1363" i="3"/>
  <c r="DA1363" i="3"/>
  <c r="A1364" i="3"/>
  <c r="CY1364" i="3"/>
  <c r="CZ1364" i="3"/>
  <c r="DA1364" i="3"/>
  <c r="A1365" i="3"/>
  <c r="CY1365" i="3"/>
  <c r="CZ1365" i="3"/>
  <c r="DA1365" i="3"/>
  <c r="A1366" i="3"/>
  <c r="CY1366" i="3"/>
  <c r="CZ1366" i="3"/>
  <c r="DA1366" i="3"/>
  <c r="A1367" i="3"/>
  <c r="CY1367" i="3"/>
  <c r="CZ1367" i="3"/>
  <c r="DA1367" i="3"/>
  <c r="A1368" i="3"/>
  <c r="CY1368" i="3"/>
  <c r="CZ1368" i="3"/>
  <c r="DA1368" i="3"/>
  <c r="A1369" i="3"/>
  <c r="CY1369" i="3"/>
  <c r="CZ1369" i="3"/>
  <c r="DA1369" i="3"/>
  <c r="A1370" i="3"/>
  <c r="CY1370" i="3"/>
  <c r="CZ1370" i="3"/>
  <c r="DA1370" i="3"/>
  <c r="A1371" i="3"/>
  <c r="CY1371" i="3"/>
  <c r="CZ1371" i="3"/>
  <c r="DA1371" i="3"/>
  <c r="A1372" i="3"/>
  <c r="CY1372" i="3"/>
  <c r="CZ1372" i="3"/>
  <c r="DA1372" i="3"/>
  <c r="A1373" i="3"/>
  <c r="CY1373" i="3"/>
  <c r="CZ1373" i="3"/>
  <c r="DA1373" i="3"/>
  <c r="A1374" i="3"/>
  <c r="CY1374" i="3"/>
  <c r="CZ1374" i="3"/>
  <c r="DA1374" i="3"/>
  <c r="A1375" i="3"/>
  <c r="CY1375" i="3"/>
  <c r="CZ1375" i="3"/>
  <c r="DA1375" i="3"/>
  <c r="A1376" i="3"/>
  <c r="CY1376" i="3"/>
  <c r="CZ1376" i="3"/>
  <c r="DA1376" i="3"/>
  <c r="A1377" i="3"/>
  <c r="CY1377" i="3"/>
  <c r="CZ1377" i="3"/>
  <c r="DA1377" i="3"/>
  <c r="A1378" i="3"/>
  <c r="CY1378" i="3"/>
  <c r="CZ1378" i="3"/>
  <c r="DA1378" i="3"/>
  <c r="A1379" i="3"/>
  <c r="CY1379" i="3"/>
  <c r="CZ1379" i="3"/>
  <c r="DA1379" i="3"/>
  <c r="A1380" i="3"/>
  <c r="CY1380" i="3"/>
  <c r="CZ1380" i="3"/>
  <c r="DA1380" i="3"/>
  <c r="A1381" i="3"/>
  <c r="CY1381" i="3"/>
  <c r="CZ1381" i="3"/>
  <c r="DA1381" i="3"/>
  <c r="A1382" i="3"/>
  <c r="CY1382" i="3"/>
  <c r="CZ1382" i="3"/>
  <c r="DA1382" i="3"/>
  <c r="A1383" i="3"/>
  <c r="CY1383" i="3"/>
  <c r="CZ1383" i="3"/>
  <c r="DA1383" i="3"/>
  <c r="A1384" i="3"/>
  <c r="CY1384" i="3"/>
  <c r="CZ1384" i="3"/>
  <c r="DA1384" i="3"/>
  <c r="A1385" i="3"/>
  <c r="CY1385" i="3"/>
  <c r="CZ1385" i="3"/>
  <c r="DA1385" i="3"/>
  <c r="A1386" i="3"/>
  <c r="CY1386" i="3"/>
  <c r="CZ1386" i="3"/>
  <c r="DA1386" i="3"/>
  <c r="A1387" i="3"/>
  <c r="CY1387" i="3"/>
  <c r="CZ1387" i="3"/>
  <c r="DA1387" i="3"/>
  <c r="A1388" i="3"/>
  <c r="CY1388" i="3"/>
  <c r="CZ1388" i="3"/>
  <c r="DA1388" i="3"/>
  <c r="A1389" i="3"/>
  <c r="CY1389" i="3"/>
  <c r="CZ1389" i="3"/>
  <c r="DA1389" i="3"/>
  <c r="A1390" i="3"/>
  <c r="CY1390" i="3"/>
  <c r="CZ1390" i="3"/>
  <c r="DA1390" i="3"/>
  <c r="A1391" i="3"/>
  <c r="CY1391" i="3"/>
  <c r="CZ1391" i="3"/>
  <c r="DA1391" i="3"/>
  <c r="A1392" i="3"/>
  <c r="CY1392" i="3"/>
  <c r="CZ1392" i="3"/>
  <c r="DA1392" i="3"/>
  <c r="A1393" i="3"/>
  <c r="CY1393" i="3"/>
  <c r="CZ1393" i="3"/>
  <c r="DA1393" i="3"/>
  <c r="A1394" i="3"/>
  <c r="CY1394" i="3"/>
  <c r="CZ1394" i="3"/>
  <c r="DA1394" i="3"/>
  <c r="A1395" i="3"/>
  <c r="CY1395" i="3"/>
  <c r="CZ1395" i="3"/>
  <c r="DA1395" i="3"/>
  <c r="A1396" i="3"/>
  <c r="CY1396" i="3"/>
  <c r="CZ1396" i="3"/>
  <c r="DA1396" i="3"/>
  <c r="A1397" i="3"/>
  <c r="CY1397" i="3"/>
  <c r="CZ1397" i="3"/>
  <c r="DA1397" i="3"/>
  <c r="A1398" i="3"/>
  <c r="CY1398" i="3"/>
  <c r="CZ1398" i="3"/>
  <c r="DA1398" i="3"/>
  <c r="A1399" i="3"/>
  <c r="CY1399" i="3"/>
  <c r="CZ1399" i="3"/>
  <c r="DA1399" i="3"/>
  <c r="A1400" i="3"/>
  <c r="CY1400" i="3"/>
  <c r="CZ1400" i="3"/>
  <c r="DA1400" i="3"/>
  <c r="A1401" i="3"/>
  <c r="CY1401" i="3"/>
  <c r="CZ1401" i="3"/>
  <c r="DA1401" i="3"/>
  <c r="A1402" i="3"/>
  <c r="CY1402" i="3"/>
  <c r="CZ1402" i="3"/>
  <c r="DA1402" i="3"/>
  <c r="A1403" i="3"/>
  <c r="CY1403" i="3"/>
  <c r="CZ1403" i="3"/>
  <c r="DA1403" i="3"/>
  <c r="A1404" i="3"/>
  <c r="CY1404" i="3"/>
  <c r="CZ1404" i="3"/>
  <c r="DA1404" i="3"/>
  <c r="A1405" i="3"/>
  <c r="CX1405" i="3"/>
  <c r="CY1405" i="3"/>
  <c r="CZ1405" i="3"/>
  <c r="DA1405" i="3"/>
  <c r="A1406" i="3"/>
  <c r="CX1406" i="3"/>
  <c r="CY1406" i="3"/>
  <c r="CZ1406" i="3"/>
  <c r="DA1406" i="3"/>
  <c r="A1407" i="3"/>
  <c r="CX1407" i="3"/>
  <c r="CY1407" i="3"/>
  <c r="CZ1407" i="3"/>
  <c r="DA1407" i="3"/>
  <c r="A1408" i="3"/>
  <c r="CX1408" i="3"/>
  <c r="CY1408" i="3"/>
  <c r="CZ1408" i="3"/>
  <c r="DA1408" i="3"/>
  <c r="A1409" i="3"/>
  <c r="CX1409" i="3"/>
  <c r="CY1409" i="3"/>
  <c r="CZ1409" i="3"/>
  <c r="DA1409" i="3"/>
  <c r="A1410" i="3"/>
  <c r="CX1410" i="3"/>
  <c r="CY1410" i="3"/>
  <c r="CZ1410" i="3"/>
  <c r="DA1410" i="3"/>
  <c r="A1411" i="3"/>
  <c r="CX1411" i="3"/>
  <c r="CY1411" i="3"/>
  <c r="CZ1411" i="3"/>
  <c r="DA1411" i="3"/>
  <c r="A1412" i="3"/>
  <c r="CX1412" i="3"/>
  <c r="CY1412" i="3"/>
  <c r="CZ1412" i="3"/>
  <c r="DA1412" i="3"/>
  <c r="A1413" i="3"/>
  <c r="CX1413" i="3"/>
  <c r="CY1413" i="3"/>
  <c r="CZ1413" i="3"/>
  <c r="DA1413" i="3"/>
  <c r="A1414" i="3"/>
  <c r="CX1414" i="3"/>
  <c r="CY1414" i="3"/>
  <c r="CZ1414" i="3"/>
  <c r="DA1414" i="3"/>
  <c r="A1415" i="3"/>
  <c r="CX1415" i="3"/>
  <c r="CY1415" i="3"/>
  <c r="CZ1415" i="3"/>
  <c r="DA1415" i="3"/>
  <c r="A1416" i="3"/>
  <c r="CX1416" i="3"/>
  <c r="CY1416" i="3"/>
  <c r="CZ1416" i="3"/>
  <c r="DA1416" i="3"/>
  <c r="A1417" i="3"/>
  <c r="CY1417" i="3"/>
  <c r="CZ1417" i="3"/>
  <c r="DA1417" i="3"/>
  <c r="A1418" i="3"/>
  <c r="CY1418" i="3"/>
  <c r="CZ1418" i="3"/>
  <c r="DA1418" i="3"/>
  <c r="A1419" i="3"/>
  <c r="CY1419" i="3"/>
  <c r="CZ1419" i="3"/>
  <c r="DA1419" i="3"/>
  <c r="A1420" i="3"/>
  <c r="CY1420" i="3"/>
  <c r="CZ1420" i="3"/>
  <c r="DA1420" i="3"/>
  <c r="A1421" i="3"/>
  <c r="CY1421" i="3"/>
  <c r="CZ1421" i="3"/>
  <c r="DA1421" i="3"/>
  <c r="A1422" i="3"/>
  <c r="CY1422" i="3"/>
  <c r="CZ1422" i="3"/>
  <c r="DA1422" i="3"/>
  <c r="A1423" i="3"/>
  <c r="CY1423" i="3"/>
  <c r="CZ1423" i="3"/>
  <c r="DA1423" i="3"/>
  <c r="A1424" i="3"/>
  <c r="CY1424" i="3"/>
  <c r="CZ1424" i="3"/>
  <c r="DA1424" i="3"/>
  <c r="A1425" i="3"/>
  <c r="CY1425" i="3"/>
  <c r="CZ1425" i="3"/>
  <c r="DA1425" i="3"/>
  <c r="A1426" i="3"/>
  <c r="CY1426" i="3"/>
  <c r="CZ1426" i="3"/>
  <c r="DA1426" i="3"/>
  <c r="A1427" i="3"/>
  <c r="CY1427" i="3"/>
  <c r="CZ1427" i="3"/>
  <c r="DA1427" i="3"/>
  <c r="A1428" i="3"/>
  <c r="CY1428" i="3"/>
  <c r="CZ1428" i="3"/>
  <c r="DA1428" i="3"/>
  <c r="A1429" i="3"/>
  <c r="CY1429" i="3"/>
  <c r="CZ1429" i="3"/>
  <c r="DA1429" i="3"/>
  <c r="A1430" i="3"/>
  <c r="CY1430" i="3"/>
  <c r="CZ1430" i="3"/>
  <c r="DA1430" i="3"/>
  <c r="A1431" i="3"/>
  <c r="CY1431" i="3"/>
  <c r="CZ1431" i="3"/>
  <c r="DA1431" i="3"/>
  <c r="A1432" i="3"/>
  <c r="CY1432" i="3"/>
  <c r="CZ1432" i="3"/>
  <c r="DA1432" i="3"/>
  <c r="A1433" i="3"/>
  <c r="CY1433" i="3"/>
  <c r="CZ1433" i="3"/>
  <c r="DA1433" i="3"/>
  <c r="A1434" i="3"/>
  <c r="CY1434" i="3"/>
  <c r="CZ1434" i="3"/>
  <c r="DA1434" i="3"/>
  <c r="A1435" i="3"/>
  <c r="CY1435" i="3"/>
  <c r="CZ1435" i="3"/>
  <c r="DA1435" i="3"/>
  <c r="A1436" i="3"/>
  <c r="CY1436" i="3"/>
  <c r="CZ1436" i="3"/>
  <c r="DA1436" i="3"/>
  <c r="A1437" i="3"/>
  <c r="CY1437" i="3"/>
  <c r="CZ1437" i="3"/>
  <c r="DA1437" i="3"/>
  <c r="A1438" i="3"/>
  <c r="CY1438" i="3"/>
  <c r="CZ1438" i="3"/>
  <c r="DA1438" i="3"/>
  <c r="A1439" i="3"/>
  <c r="CY1439" i="3"/>
  <c r="CZ1439" i="3"/>
  <c r="DA1439" i="3"/>
  <c r="A1440" i="3"/>
  <c r="CY1440" i="3"/>
  <c r="CZ1440" i="3"/>
  <c r="DA1440" i="3"/>
  <c r="A1441" i="3"/>
  <c r="CY1441" i="3"/>
  <c r="CZ1441" i="3"/>
  <c r="DA1441" i="3"/>
  <c r="A1442" i="3"/>
  <c r="CY1442" i="3"/>
  <c r="CZ1442" i="3"/>
  <c r="DA1442" i="3"/>
  <c r="A1443" i="3"/>
  <c r="CY1443" i="3"/>
  <c r="CZ1443" i="3"/>
  <c r="DA1443" i="3"/>
  <c r="A1444" i="3"/>
  <c r="CY1444" i="3"/>
  <c r="CZ1444" i="3"/>
  <c r="DA1444" i="3"/>
  <c r="A1445" i="3"/>
  <c r="CY1445" i="3"/>
  <c r="CZ1445" i="3"/>
  <c r="DA1445" i="3"/>
  <c r="A1446" i="3"/>
  <c r="CY1446" i="3"/>
  <c r="CZ1446" i="3"/>
  <c r="DA1446" i="3"/>
  <c r="A1447" i="3"/>
  <c r="CY1447" i="3"/>
  <c r="CZ1447" i="3"/>
  <c r="DA1447" i="3"/>
  <c r="A1448" i="3"/>
  <c r="CY1448" i="3"/>
  <c r="CZ1448" i="3"/>
  <c r="DA1448" i="3"/>
  <c r="A1449" i="3"/>
  <c r="CY1449" i="3"/>
  <c r="CZ1449" i="3"/>
  <c r="DA1449" i="3"/>
  <c r="A1450" i="3"/>
  <c r="CY1450" i="3"/>
  <c r="CZ1450" i="3"/>
  <c r="DA1450" i="3"/>
  <c r="A1451" i="3"/>
  <c r="CY1451" i="3"/>
  <c r="CZ1451" i="3"/>
  <c r="DA1451" i="3"/>
  <c r="A1452" i="3"/>
  <c r="CY1452" i="3"/>
  <c r="CZ1452" i="3"/>
  <c r="DA1452" i="3"/>
  <c r="A1453" i="3"/>
  <c r="CY1453" i="3"/>
  <c r="CZ1453" i="3"/>
  <c r="DA1453" i="3"/>
  <c r="A1454" i="3"/>
  <c r="CY1454" i="3"/>
  <c r="CZ1454" i="3"/>
  <c r="DA1454" i="3"/>
  <c r="A1455" i="3"/>
  <c r="CY1455" i="3"/>
  <c r="CZ1455" i="3"/>
  <c r="DA1455" i="3"/>
  <c r="A1456" i="3"/>
  <c r="CY1456" i="3"/>
  <c r="CZ1456" i="3"/>
  <c r="DA1456" i="3"/>
  <c r="A1457" i="3"/>
  <c r="CY1457" i="3"/>
  <c r="CZ1457" i="3"/>
  <c r="DA1457" i="3"/>
  <c r="A1458" i="3"/>
  <c r="CY1458" i="3"/>
  <c r="CZ1458" i="3"/>
  <c r="DA1458" i="3"/>
  <c r="A1459" i="3"/>
  <c r="CY1459" i="3"/>
  <c r="CZ1459" i="3"/>
  <c r="DA1459" i="3"/>
  <c r="A1460" i="3"/>
  <c r="CY1460" i="3"/>
  <c r="CZ1460" i="3"/>
  <c r="DA1460" i="3"/>
  <c r="A1461" i="3"/>
  <c r="CY1461" i="3"/>
  <c r="CZ1461" i="3"/>
  <c r="DA1461" i="3"/>
  <c r="A1462" i="3"/>
  <c r="CY1462" i="3"/>
  <c r="CZ1462" i="3"/>
  <c r="DA1462" i="3"/>
  <c r="A1463" i="3"/>
  <c r="CY1463" i="3"/>
  <c r="CZ1463" i="3"/>
  <c r="DA1463" i="3"/>
  <c r="A1464" i="3"/>
  <c r="CY1464" i="3"/>
  <c r="CZ1464" i="3"/>
  <c r="DA1464" i="3"/>
  <c r="A1465" i="3"/>
  <c r="CY1465" i="3"/>
  <c r="CZ1465" i="3"/>
  <c r="DA1465" i="3"/>
  <c r="A1466" i="3"/>
  <c r="CY1466" i="3"/>
  <c r="CZ1466" i="3"/>
  <c r="DA1466" i="3"/>
  <c r="A1467" i="3"/>
  <c r="CY1467" i="3"/>
  <c r="CZ1467" i="3"/>
  <c r="DA1467" i="3"/>
  <c r="A1468" i="3"/>
  <c r="CY1468" i="3"/>
  <c r="CZ1468" i="3"/>
  <c r="DA1468" i="3"/>
  <c r="A1469" i="3"/>
  <c r="CY1469" i="3"/>
  <c r="CZ1469" i="3"/>
  <c r="DA1469" i="3"/>
  <c r="A1470" i="3"/>
  <c r="CY1470" i="3"/>
  <c r="CZ1470" i="3"/>
  <c r="DA1470" i="3"/>
  <c r="A1471" i="3"/>
  <c r="CY1471" i="3"/>
  <c r="CZ1471" i="3"/>
  <c r="DA1471" i="3"/>
  <c r="A1472" i="3"/>
  <c r="CY1472" i="3"/>
  <c r="CZ1472" i="3"/>
  <c r="DA1472" i="3"/>
  <c r="A1473" i="3"/>
  <c r="CY1473" i="3"/>
  <c r="CZ1473" i="3"/>
  <c r="DA1473" i="3"/>
  <c r="A1474" i="3"/>
  <c r="CY1474" i="3"/>
  <c r="CZ1474" i="3"/>
  <c r="DA1474" i="3"/>
  <c r="A1475" i="3"/>
  <c r="CY1475" i="3"/>
  <c r="CZ1475" i="3"/>
  <c r="DA1475" i="3"/>
  <c r="A1476" i="3"/>
  <c r="CY1476" i="3"/>
  <c r="CZ1476" i="3"/>
  <c r="DA1476" i="3"/>
  <c r="A1477" i="3"/>
  <c r="CY1477" i="3"/>
  <c r="CZ1477" i="3"/>
  <c r="DA1477" i="3"/>
  <c r="A1478" i="3"/>
  <c r="CY1478" i="3"/>
  <c r="CZ1478" i="3"/>
  <c r="DA1478" i="3"/>
  <c r="A1479" i="3"/>
  <c r="CY1479" i="3"/>
  <c r="CZ1479" i="3"/>
  <c r="DA1479" i="3"/>
  <c r="A1480" i="3"/>
  <c r="CY1480" i="3"/>
  <c r="CZ1480" i="3"/>
  <c r="DA1480" i="3"/>
  <c r="A1481" i="3"/>
  <c r="CY1481" i="3"/>
  <c r="CZ1481" i="3"/>
  <c r="DA1481" i="3"/>
  <c r="A1482" i="3"/>
  <c r="CY1482" i="3"/>
  <c r="CZ1482" i="3"/>
  <c r="DA1482" i="3"/>
  <c r="A1483" i="3"/>
  <c r="CY1483" i="3"/>
  <c r="CZ1483" i="3"/>
  <c r="DA1483" i="3"/>
  <c r="A1484" i="3"/>
  <c r="CY1484" i="3"/>
  <c r="CZ1484" i="3"/>
  <c r="DA1484" i="3"/>
  <c r="A1485" i="3"/>
  <c r="CY1485" i="3"/>
  <c r="CZ1485" i="3"/>
  <c r="DA1485" i="3"/>
  <c r="A1486" i="3"/>
  <c r="CY1486" i="3"/>
  <c r="CZ1486" i="3"/>
  <c r="DA1486" i="3"/>
  <c r="A1487" i="3"/>
  <c r="CY1487" i="3"/>
  <c r="CZ1487" i="3"/>
  <c r="DA1487" i="3"/>
  <c r="A1488" i="3"/>
  <c r="CY1488" i="3"/>
  <c r="CZ1488" i="3"/>
  <c r="DA1488" i="3"/>
  <c r="A1489" i="3"/>
  <c r="CY1489" i="3"/>
  <c r="CZ1489" i="3"/>
  <c r="DA1489" i="3"/>
  <c r="A1490" i="3"/>
  <c r="CY1490" i="3"/>
  <c r="CZ1490" i="3"/>
  <c r="DA1490" i="3"/>
  <c r="A1491" i="3"/>
  <c r="CY1491" i="3"/>
  <c r="CZ1491" i="3"/>
  <c r="DA1491" i="3"/>
  <c r="A1492" i="3"/>
  <c r="CY1492" i="3"/>
  <c r="CZ1492" i="3"/>
  <c r="DA1492" i="3"/>
  <c r="A1493" i="3"/>
  <c r="CY1493" i="3"/>
  <c r="CZ1493" i="3"/>
  <c r="DA1493" i="3"/>
  <c r="A1494" i="3"/>
  <c r="CY1494" i="3"/>
  <c r="CZ1494" i="3"/>
  <c r="DA1494" i="3"/>
  <c r="A1495" i="3"/>
  <c r="CY1495" i="3"/>
  <c r="CZ1495" i="3"/>
  <c r="DA1495" i="3"/>
  <c r="A1496" i="3"/>
  <c r="CY1496" i="3"/>
  <c r="CZ1496" i="3"/>
  <c r="DA1496" i="3"/>
  <c r="A1497" i="3"/>
  <c r="CY1497" i="3"/>
  <c r="CZ1497" i="3"/>
  <c r="DA1497" i="3"/>
  <c r="A1498" i="3"/>
  <c r="CY1498" i="3"/>
  <c r="CZ1498" i="3"/>
  <c r="DA1498" i="3"/>
  <c r="A1499" i="3"/>
  <c r="CY1499" i="3"/>
  <c r="CZ1499" i="3"/>
  <c r="DA1499" i="3"/>
  <c r="A1500" i="3"/>
  <c r="CY1500" i="3"/>
  <c r="CZ1500" i="3"/>
  <c r="DA1500" i="3"/>
  <c r="A1501" i="3"/>
  <c r="CY1501" i="3"/>
  <c r="CZ1501" i="3"/>
  <c r="DA1501" i="3"/>
  <c r="A1502" i="3"/>
  <c r="CY1502" i="3"/>
  <c r="CZ1502" i="3"/>
  <c r="DA1502" i="3"/>
  <c r="A1503" i="3"/>
  <c r="CY1503" i="3"/>
  <c r="CZ1503" i="3"/>
  <c r="DA1503" i="3"/>
  <c r="A1504" i="3"/>
  <c r="CY1504" i="3"/>
  <c r="CZ1504" i="3"/>
  <c r="DA1504" i="3"/>
  <c r="A1505" i="3"/>
  <c r="CY1505" i="3"/>
  <c r="CZ1505" i="3"/>
  <c r="DA1505" i="3"/>
  <c r="A1506" i="3"/>
  <c r="CY1506" i="3"/>
  <c r="CZ1506" i="3"/>
  <c r="DA1506" i="3"/>
  <c r="A1507" i="3"/>
  <c r="CY1507" i="3"/>
  <c r="CZ1507" i="3"/>
  <c r="DA1507" i="3"/>
  <c r="A1508" i="3"/>
  <c r="CY1508" i="3"/>
  <c r="CZ1508" i="3"/>
  <c r="DA1508" i="3"/>
  <c r="A1509" i="3"/>
  <c r="CY1509" i="3"/>
  <c r="CZ1509" i="3"/>
  <c r="DA1509" i="3"/>
  <c r="A1510" i="3"/>
  <c r="CY1510" i="3"/>
  <c r="CZ1510" i="3"/>
  <c r="DA1510" i="3"/>
  <c r="A1511" i="3"/>
  <c r="CY1511" i="3"/>
  <c r="CZ1511" i="3"/>
  <c r="DA1511" i="3"/>
  <c r="A1512" i="3"/>
  <c r="CY1512" i="3"/>
  <c r="CZ1512" i="3"/>
  <c r="DA1512" i="3"/>
  <c r="A1513" i="3"/>
  <c r="CY1513" i="3"/>
  <c r="CZ1513" i="3"/>
  <c r="DA1513" i="3"/>
  <c r="A1514" i="3"/>
  <c r="CY1514" i="3"/>
  <c r="CZ1514" i="3"/>
  <c r="DA1514" i="3"/>
  <c r="A1515" i="3"/>
  <c r="CY1515" i="3"/>
  <c r="CZ1515" i="3"/>
  <c r="DA1515" i="3"/>
  <c r="A1516" i="3"/>
  <c r="CY1516" i="3"/>
  <c r="CZ1516" i="3"/>
  <c r="DA1516" i="3"/>
  <c r="A1517" i="3"/>
  <c r="CY1517" i="3"/>
  <c r="CZ1517" i="3"/>
  <c r="DA1517" i="3"/>
  <c r="A1518" i="3"/>
  <c r="CY1518" i="3"/>
  <c r="CZ1518" i="3"/>
  <c r="DA1518" i="3"/>
  <c r="A1519" i="3"/>
  <c r="CY1519" i="3"/>
  <c r="CZ1519" i="3"/>
  <c r="DA1519" i="3"/>
  <c r="A1520" i="3"/>
  <c r="CY1520" i="3"/>
  <c r="CZ1520" i="3"/>
  <c r="DA1520" i="3"/>
  <c r="A1521" i="3"/>
  <c r="CX1521" i="3"/>
  <c r="CY1521" i="3"/>
  <c r="CZ1521" i="3"/>
  <c r="DA1521" i="3"/>
  <c r="A1522" i="3"/>
  <c r="CX1522" i="3"/>
  <c r="CY1522" i="3"/>
  <c r="CZ1522" i="3"/>
  <c r="DA1522" i="3"/>
  <c r="A1523" i="3"/>
  <c r="CX1523" i="3"/>
  <c r="CY1523" i="3"/>
  <c r="CZ1523" i="3"/>
  <c r="DA1523" i="3"/>
  <c r="A1524" i="3"/>
  <c r="CX1524" i="3"/>
  <c r="CY1524" i="3"/>
  <c r="CZ1524" i="3"/>
  <c r="DA1524" i="3"/>
  <c r="A1525" i="3"/>
  <c r="CX1525" i="3"/>
  <c r="CY1525" i="3"/>
  <c r="CZ1525" i="3"/>
  <c r="DA1525" i="3"/>
  <c r="A1526" i="3"/>
  <c r="CX1526" i="3"/>
  <c r="CY1526" i="3"/>
  <c r="CZ1526" i="3"/>
  <c r="DA1526" i="3"/>
  <c r="A1527" i="3"/>
  <c r="CX1527" i="3"/>
  <c r="CY1527" i="3"/>
  <c r="CZ1527" i="3"/>
  <c r="DA1527" i="3"/>
  <c r="A1528" i="3"/>
  <c r="CX1528" i="3"/>
  <c r="CY1528" i="3"/>
  <c r="CZ1528" i="3"/>
  <c r="DA1528" i="3"/>
  <c r="A1529" i="3"/>
  <c r="CX1529" i="3"/>
  <c r="CY1529" i="3"/>
  <c r="CZ1529" i="3"/>
  <c r="DA1529" i="3"/>
  <c r="A1530" i="3"/>
  <c r="CX1530" i="3"/>
  <c r="CY1530" i="3"/>
  <c r="CZ1530" i="3"/>
  <c r="DA1530" i="3"/>
  <c r="A1531" i="3"/>
  <c r="CX1531" i="3"/>
  <c r="CY1531" i="3"/>
  <c r="CZ1531" i="3"/>
  <c r="DA1531" i="3"/>
  <c r="A1532" i="3"/>
  <c r="CX1532" i="3"/>
  <c r="CY1532" i="3"/>
  <c r="CZ1532" i="3"/>
  <c r="DA1532" i="3"/>
  <c r="A1533" i="3"/>
  <c r="CX1533" i="3"/>
  <c r="CY1533" i="3"/>
  <c r="CZ1533" i="3"/>
  <c r="DA1533" i="3"/>
  <c r="A1534" i="3"/>
  <c r="CX1534" i="3"/>
  <c r="CY1534" i="3"/>
  <c r="CZ1534" i="3"/>
  <c r="DA1534" i="3"/>
  <c r="A1535" i="3"/>
  <c r="CX1535" i="3"/>
  <c r="CY1535" i="3"/>
  <c r="CZ1535" i="3"/>
  <c r="DA1535" i="3"/>
  <c r="A1536" i="3"/>
  <c r="CX1536" i="3"/>
  <c r="CY1536" i="3"/>
  <c r="CZ1536" i="3"/>
  <c r="DA1536" i="3"/>
  <c r="A1537" i="3"/>
  <c r="CX1537" i="3"/>
  <c r="CY1537" i="3"/>
  <c r="CZ1537" i="3"/>
  <c r="DA1537" i="3"/>
  <c r="A1538" i="3"/>
  <c r="CX1538" i="3"/>
  <c r="CY1538" i="3"/>
  <c r="CZ1538" i="3"/>
  <c r="DA1538" i="3"/>
  <c r="A1539" i="3"/>
  <c r="CX1539" i="3"/>
  <c r="CY1539" i="3"/>
  <c r="CZ1539" i="3"/>
  <c r="DA1539" i="3"/>
  <c r="A1540" i="3"/>
  <c r="CX1540" i="3"/>
  <c r="CY1540" i="3"/>
  <c r="CZ1540" i="3"/>
  <c r="DA1540" i="3"/>
  <c r="A1541" i="3"/>
  <c r="CX1541" i="3"/>
  <c r="CY1541" i="3"/>
  <c r="CZ1541" i="3"/>
  <c r="DA1541" i="3"/>
  <c r="A1542" i="3"/>
  <c r="CX1542" i="3"/>
  <c r="CY1542" i="3"/>
  <c r="CZ1542" i="3"/>
  <c r="DA1542" i="3"/>
  <c r="A1543" i="3"/>
  <c r="CX1543" i="3"/>
  <c r="CY1543" i="3"/>
  <c r="CZ1543" i="3"/>
  <c r="DA1543" i="3"/>
  <c r="A1544" i="3"/>
  <c r="CX1544" i="3"/>
  <c r="CY1544" i="3"/>
  <c r="CZ1544" i="3"/>
  <c r="DA1544" i="3"/>
  <c r="A1545" i="3"/>
  <c r="CX1545" i="3"/>
  <c r="CY1545" i="3"/>
  <c r="CZ1545" i="3"/>
  <c r="DA1545" i="3"/>
  <c r="A1546" i="3"/>
  <c r="CX1546" i="3"/>
  <c r="CY1546" i="3"/>
  <c r="CZ1546" i="3"/>
  <c r="DA1546" i="3"/>
  <c r="A1547" i="3"/>
  <c r="CY1547" i="3"/>
  <c r="CZ1547" i="3"/>
  <c r="DA1547" i="3"/>
  <c r="A1548" i="3"/>
  <c r="CY1548" i="3"/>
  <c r="CZ1548" i="3"/>
  <c r="DA1548" i="3"/>
  <c r="A1549" i="3"/>
  <c r="CY1549" i="3"/>
  <c r="CZ1549" i="3"/>
  <c r="DA1549" i="3"/>
  <c r="A1550" i="3"/>
  <c r="CY1550" i="3"/>
  <c r="CZ1550" i="3"/>
  <c r="DA1550" i="3"/>
  <c r="A1551" i="3"/>
  <c r="CY1551" i="3"/>
  <c r="CZ1551" i="3"/>
  <c r="DA1551" i="3"/>
  <c r="A1552" i="3"/>
  <c r="CY1552" i="3"/>
  <c r="CZ1552" i="3"/>
  <c r="DA1552" i="3"/>
  <c r="A1553" i="3"/>
  <c r="CY1553" i="3"/>
  <c r="CZ1553" i="3"/>
  <c r="DA1553" i="3"/>
  <c r="A1554" i="3"/>
  <c r="CY1554" i="3"/>
  <c r="CZ1554" i="3"/>
  <c r="DA1554" i="3"/>
  <c r="A1555" i="3"/>
  <c r="CY1555" i="3"/>
  <c r="CZ1555" i="3"/>
  <c r="DA1555" i="3"/>
  <c r="A1556" i="3"/>
  <c r="CY1556" i="3"/>
  <c r="CZ1556" i="3"/>
  <c r="DA1556" i="3"/>
  <c r="A1557" i="3"/>
  <c r="CY1557" i="3"/>
  <c r="CZ1557" i="3"/>
  <c r="DA1557" i="3"/>
  <c r="A1558" i="3"/>
  <c r="CY1558" i="3"/>
  <c r="CZ1558" i="3"/>
  <c r="DA1558" i="3"/>
  <c r="A1559" i="3"/>
  <c r="CY1559" i="3"/>
  <c r="CZ1559" i="3"/>
  <c r="DA1559" i="3"/>
  <c r="A1560" i="3"/>
  <c r="CY1560" i="3"/>
  <c r="CZ1560" i="3"/>
  <c r="DA1560" i="3"/>
  <c r="A1561" i="3"/>
  <c r="CY1561" i="3"/>
  <c r="CZ1561" i="3"/>
  <c r="DA1561" i="3"/>
  <c r="A1562" i="3"/>
  <c r="CY1562" i="3"/>
  <c r="CZ1562" i="3"/>
  <c r="DA1562" i="3"/>
  <c r="A1563" i="3"/>
  <c r="CY1563" i="3"/>
  <c r="CZ1563" i="3"/>
  <c r="DA1563" i="3"/>
  <c r="A1564" i="3"/>
  <c r="CY1564" i="3"/>
  <c r="CZ1564" i="3"/>
  <c r="DA1564" i="3"/>
  <c r="A1565" i="3"/>
  <c r="CY1565" i="3"/>
  <c r="CZ1565" i="3"/>
  <c r="DA1565" i="3"/>
  <c r="A1566" i="3"/>
  <c r="CY1566" i="3"/>
  <c r="CZ1566" i="3"/>
  <c r="DA1566" i="3"/>
  <c r="A1567" i="3"/>
  <c r="CY1567" i="3"/>
  <c r="CZ1567" i="3"/>
  <c r="DA1567" i="3"/>
  <c r="A1568" i="3"/>
  <c r="CY1568" i="3"/>
  <c r="CZ1568" i="3"/>
  <c r="DA1568" i="3"/>
  <c r="A1569" i="3"/>
  <c r="CY1569" i="3"/>
  <c r="CZ1569" i="3"/>
  <c r="DA1569" i="3"/>
  <c r="A1570" i="3"/>
  <c r="CY1570" i="3"/>
  <c r="CZ1570" i="3"/>
  <c r="DA1570" i="3"/>
  <c r="A1571" i="3"/>
  <c r="CY1571" i="3"/>
  <c r="CZ1571" i="3"/>
  <c r="DA1571" i="3"/>
  <c r="A1572" i="3"/>
  <c r="CY1572" i="3"/>
  <c r="CZ1572" i="3"/>
  <c r="DA1572" i="3"/>
  <c r="A1573" i="3"/>
  <c r="CY1573" i="3"/>
  <c r="CZ1573" i="3"/>
  <c r="DA1573" i="3"/>
  <c r="A1574" i="3"/>
  <c r="CY1574" i="3"/>
  <c r="CZ1574" i="3"/>
  <c r="DA1574" i="3"/>
  <c r="A1575" i="3"/>
  <c r="CY1575" i="3"/>
  <c r="CZ1575" i="3"/>
  <c r="DA1575" i="3"/>
  <c r="A1576" i="3"/>
  <c r="CY1576" i="3"/>
  <c r="CZ1576" i="3"/>
  <c r="DA1576" i="3"/>
  <c r="A1577" i="3"/>
  <c r="CY1577" i="3"/>
  <c r="CZ1577" i="3"/>
  <c r="DA1577" i="3"/>
  <c r="A1578" i="3"/>
  <c r="CY1578" i="3"/>
  <c r="CZ1578" i="3"/>
  <c r="DA1578" i="3"/>
  <c r="A1579" i="3"/>
  <c r="CY1579" i="3"/>
  <c r="CZ1579" i="3"/>
  <c r="DA1579" i="3"/>
  <c r="A1580" i="3"/>
  <c r="CY1580" i="3"/>
  <c r="CZ1580" i="3"/>
  <c r="DA1580" i="3"/>
  <c r="A1581" i="3"/>
  <c r="CY1581" i="3"/>
  <c r="CZ1581" i="3"/>
  <c r="DA1581" i="3"/>
  <c r="A1582" i="3"/>
  <c r="CY1582" i="3"/>
  <c r="CZ1582" i="3"/>
  <c r="DA1582" i="3"/>
  <c r="A1583" i="3"/>
  <c r="CY1583" i="3"/>
  <c r="CZ1583" i="3"/>
  <c r="DA1583" i="3"/>
  <c r="A1584" i="3"/>
  <c r="CY1584" i="3"/>
  <c r="CZ1584" i="3"/>
  <c r="DA1584" i="3"/>
  <c r="A1585" i="3"/>
  <c r="CY1585" i="3"/>
  <c r="CZ1585" i="3"/>
  <c r="DA1585" i="3"/>
  <c r="A1586" i="3"/>
  <c r="CY1586" i="3"/>
  <c r="CZ1586" i="3"/>
  <c r="DA1586" i="3"/>
  <c r="A1587" i="3"/>
  <c r="CY1587" i="3"/>
  <c r="CZ1587" i="3"/>
  <c r="DA1587" i="3"/>
  <c r="A1588" i="3"/>
  <c r="CY1588" i="3"/>
  <c r="CZ1588" i="3"/>
  <c r="DA1588" i="3"/>
  <c r="A1589" i="3"/>
  <c r="CY1589" i="3"/>
  <c r="CZ1589" i="3"/>
  <c r="DA1589" i="3"/>
  <c r="A1590" i="3"/>
  <c r="CY1590" i="3"/>
  <c r="CZ1590" i="3"/>
  <c r="DA1590" i="3"/>
  <c r="A1591" i="3"/>
  <c r="CY1591" i="3"/>
  <c r="CZ1591" i="3"/>
  <c r="DA1591" i="3"/>
  <c r="A1592" i="3"/>
  <c r="CY1592" i="3"/>
  <c r="CZ1592" i="3"/>
  <c r="DA1592" i="3"/>
  <c r="A1593" i="3"/>
  <c r="CY1593" i="3"/>
  <c r="CZ1593" i="3"/>
  <c r="DA1593" i="3"/>
  <c r="A1594" i="3"/>
  <c r="CY1594" i="3"/>
  <c r="CZ1594" i="3"/>
  <c r="DA159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V28" i="1"/>
  <c r="AC28" i="1"/>
  <c r="AE28" i="1"/>
  <c r="AD28" i="1" s="1"/>
  <c r="CR28" i="1" s="1"/>
  <c r="Q28" i="1" s="1"/>
  <c r="AF28" i="1"/>
  <c r="CT28" i="1" s="1"/>
  <c r="AG28" i="1"/>
  <c r="AH28" i="1"/>
  <c r="CV28" i="1" s="1"/>
  <c r="AI28" i="1"/>
  <c r="AJ28" i="1"/>
  <c r="CX28" i="1" s="1"/>
  <c r="CQ28" i="1"/>
  <c r="CU28" i="1"/>
  <c r="T28" i="1" s="1"/>
  <c r="CW28" i="1"/>
  <c r="FR28" i="1"/>
  <c r="GL28" i="1"/>
  <c r="GO28" i="1"/>
  <c r="GP28" i="1"/>
  <c r="GV28" i="1"/>
  <c r="C29" i="1"/>
  <c r="D29" i="1"/>
  <c r="I29" i="1"/>
  <c r="AC29" i="1"/>
  <c r="AE29" i="1"/>
  <c r="H28" i="5" s="1"/>
  <c r="R28" i="5" s="1"/>
  <c r="AF29" i="1"/>
  <c r="CT29" i="1" s="1"/>
  <c r="S29" i="1" s="1"/>
  <c r="K26" i="5" s="1"/>
  <c r="AG29" i="1"/>
  <c r="CU29" i="1" s="1"/>
  <c r="AH29" i="1"/>
  <c r="AI29" i="1"/>
  <c r="CW29" i="1" s="1"/>
  <c r="V29" i="1" s="1"/>
  <c r="AJ29" i="1"/>
  <c r="CV29" i="1"/>
  <c r="U29" i="1" s="1"/>
  <c r="CX29" i="1"/>
  <c r="W29" i="1" s="1"/>
  <c r="FR29" i="1"/>
  <c r="GL29" i="1"/>
  <c r="GO29" i="1"/>
  <c r="GP29" i="1"/>
  <c r="GV29" i="1"/>
  <c r="C30" i="1"/>
  <c r="D30" i="1"/>
  <c r="I30" i="1"/>
  <c r="GX30" i="1" s="1"/>
  <c r="AC30" i="1"/>
  <c r="AD30" i="1"/>
  <c r="CR30" i="1" s="1"/>
  <c r="AE30" i="1"/>
  <c r="AF30" i="1"/>
  <c r="CT30" i="1" s="1"/>
  <c r="AG30" i="1"/>
  <c r="AH30" i="1"/>
  <c r="CV30" i="1" s="1"/>
  <c r="AI30" i="1"/>
  <c r="AJ30" i="1"/>
  <c r="CX30" i="1" s="1"/>
  <c r="CQ30" i="1"/>
  <c r="CS30" i="1"/>
  <c r="CU30" i="1"/>
  <c r="CW30" i="1"/>
  <c r="FR30" i="1"/>
  <c r="GL30" i="1"/>
  <c r="GO30" i="1"/>
  <c r="GP30" i="1"/>
  <c r="GV30" i="1"/>
  <c r="C31" i="1"/>
  <c r="D31" i="1"/>
  <c r="I31" i="1"/>
  <c r="W31" i="1"/>
  <c r="AC31" i="1"/>
  <c r="AE31" i="1"/>
  <c r="H37" i="5" s="1"/>
  <c r="R37" i="5" s="1"/>
  <c r="AF31" i="1"/>
  <c r="AG31" i="1"/>
  <c r="CU31" i="1" s="1"/>
  <c r="T31" i="1" s="1"/>
  <c r="AH31" i="1"/>
  <c r="AI31" i="1"/>
  <c r="CW31" i="1" s="1"/>
  <c r="V31" i="1" s="1"/>
  <c r="AJ31" i="1"/>
  <c r="CT31" i="1"/>
  <c r="S31" i="1" s="1"/>
  <c r="K35" i="5" s="1"/>
  <c r="CV31" i="1"/>
  <c r="U31" i="1" s="1"/>
  <c r="CX31" i="1"/>
  <c r="FR31" i="1"/>
  <c r="GL31" i="1"/>
  <c r="GO31" i="1"/>
  <c r="GP31" i="1"/>
  <c r="GV31" i="1"/>
  <c r="GX31" i="1" s="1"/>
  <c r="C32" i="1"/>
  <c r="D32" i="1"/>
  <c r="I32" i="1"/>
  <c r="AC32" i="1"/>
  <c r="AD32" i="1"/>
  <c r="AE32" i="1"/>
  <c r="AF32" i="1"/>
  <c r="CT32" i="1" s="1"/>
  <c r="AG32" i="1"/>
  <c r="CU32" i="1" s="1"/>
  <c r="AH32" i="1"/>
  <c r="CV32" i="1" s="1"/>
  <c r="AI32" i="1"/>
  <c r="AJ32" i="1"/>
  <c r="CX32" i="1" s="1"/>
  <c r="CQ32" i="1"/>
  <c r="P32" i="1" s="1"/>
  <c r="CS32" i="1"/>
  <c r="CW32" i="1"/>
  <c r="FR32" i="1"/>
  <c r="GL32" i="1"/>
  <c r="GO32" i="1"/>
  <c r="GP32" i="1"/>
  <c r="GV32" i="1"/>
  <c r="C33" i="1"/>
  <c r="D33" i="1"/>
  <c r="I33" i="1"/>
  <c r="AC33" i="1"/>
  <c r="H47" i="5" s="1"/>
  <c r="AE33" i="1"/>
  <c r="H46" i="5" s="1"/>
  <c r="R46" i="5" s="1"/>
  <c r="AF33" i="1"/>
  <c r="AG33" i="1"/>
  <c r="AH33" i="1"/>
  <c r="CV33" i="1" s="1"/>
  <c r="U33" i="1" s="1"/>
  <c r="AI33" i="1"/>
  <c r="CW33" i="1" s="1"/>
  <c r="V33" i="1" s="1"/>
  <c r="AJ33" i="1"/>
  <c r="CQ33" i="1"/>
  <c r="P33" i="1" s="1"/>
  <c r="K47" i="5" s="1"/>
  <c r="CT33" i="1"/>
  <c r="S33" i="1" s="1"/>
  <c r="K44" i="5" s="1"/>
  <c r="CU33" i="1"/>
  <c r="T33" i="1" s="1"/>
  <c r="CX33" i="1"/>
  <c r="W33" i="1" s="1"/>
  <c r="FR33" i="1"/>
  <c r="GL33" i="1"/>
  <c r="GO33" i="1"/>
  <c r="GP33" i="1"/>
  <c r="GV33" i="1"/>
  <c r="GX33" i="1" s="1"/>
  <c r="I34" i="1"/>
  <c r="AC34" i="1"/>
  <c r="AE34" i="1"/>
  <c r="AF34" i="1"/>
  <c r="AG34" i="1"/>
  <c r="CU34" i="1" s="1"/>
  <c r="AH34" i="1"/>
  <c r="CV34" i="1" s="1"/>
  <c r="AI34" i="1"/>
  <c r="CW34" i="1" s="1"/>
  <c r="AJ34" i="1"/>
  <c r="CQ34" i="1"/>
  <c r="CT34" i="1"/>
  <c r="S34" i="1" s="1"/>
  <c r="CX34" i="1"/>
  <c r="FR34" i="1"/>
  <c r="GL34" i="1"/>
  <c r="GO34" i="1"/>
  <c r="GP34" i="1"/>
  <c r="GV34" i="1"/>
  <c r="I35" i="1"/>
  <c r="E51" i="5" s="1"/>
  <c r="AC35" i="1"/>
  <c r="AE35" i="1"/>
  <c r="AD35" i="1" s="1"/>
  <c r="CR35" i="1" s="1"/>
  <c r="Q35" i="1" s="1"/>
  <c r="AF35" i="1"/>
  <c r="AG35" i="1"/>
  <c r="CU35" i="1" s="1"/>
  <c r="T35" i="1" s="1"/>
  <c r="AH35" i="1"/>
  <c r="AI35" i="1"/>
  <c r="CW35" i="1" s="1"/>
  <c r="V35" i="1" s="1"/>
  <c r="AJ35" i="1"/>
  <c r="CX35" i="1" s="1"/>
  <c r="W35" i="1" s="1"/>
  <c r="CV35" i="1"/>
  <c r="U35" i="1" s="1"/>
  <c r="FR35" i="1"/>
  <c r="GL35" i="1"/>
  <c r="GO35" i="1"/>
  <c r="GP35" i="1"/>
  <c r="GV35" i="1"/>
  <c r="GX35" i="1"/>
  <c r="C36" i="1"/>
  <c r="D36" i="1"/>
  <c r="I36" i="1"/>
  <c r="AC36" i="1"/>
  <c r="AE36" i="1"/>
  <c r="AF36" i="1"/>
  <c r="AG36" i="1"/>
  <c r="AH36" i="1"/>
  <c r="CV36" i="1" s="1"/>
  <c r="U36" i="1" s="1"/>
  <c r="AI36" i="1"/>
  <c r="CW36" i="1" s="1"/>
  <c r="V36" i="1" s="1"/>
  <c r="AJ36" i="1"/>
  <c r="CX36" i="1" s="1"/>
  <c r="CT36" i="1"/>
  <c r="S36" i="1" s="1"/>
  <c r="CU36" i="1"/>
  <c r="T36" i="1" s="1"/>
  <c r="FR36" i="1"/>
  <c r="GL36" i="1"/>
  <c r="GO36" i="1"/>
  <c r="GP36" i="1"/>
  <c r="GV36" i="1"/>
  <c r="GX36" i="1"/>
  <c r="C37" i="1"/>
  <c r="D37" i="1"/>
  <c r="I37" i="1"/>
  <c r="U37" i="1"/>
  <c r="AC37" i="1"/>
  <c r="AE37" i="1"/>
  <c r="AF37" i="1"/>
  <c r="AG37" i="1"/>
  <c r="AH37" i="1"/>
  <c r="AI37" i="1"/>
  <c r="CW37" i="1" s="1"/>
  <c r="V37" i="1" s="1"/>
  <c r="AJ37" i="1"/>
  <c r="CT37" i="1"/>
  <c r="CU37" i="1"/>
  <c r="T37" i="1" s="1"/>
  <c r="CV37" i="1"/>
  <c r="CX37" i="1"/>
  <c r="W37" i="1" s="1"/>
  <c r="FR37" i="1"/>
  <c r="GL37" i="1"/>
  <c r="GO37" i="1"/>
  <c r="GP37" i="1"/>
  <c r="GV37" i="1"/>
  <c r="GX37" i="1" s="1"/>
  <c r="I38" i="1"/>
  <c r="T38" i="1" s="1"/>
  <c r="AC38" i="1"/>
  <c r="AE38" i="1"/>
  <c r="AF38" i="1"/>
  <c r="AG38" i="1"/>
  <c r="AH38" i="1"/>
  <c r="CV38" i="1" s="1"/>
  <c r="AI38" i="1"/>
  <c r="CW38" i="1" s="1"/>
  <c r="V38" i="1" s="1"/>
  <c r="AJ38" i="1"/>
  <c r="CQ38" i="1"/>
  <c r="CT38" i="1"/>
  <c r="CU38" i="1"/>
  <c r="CX38" i="1"/>
  <c r="FR38" i="1"/>
  <c r="GL38" i="1"/>
  <c r="GO38" i="1"/>
  <c r="GP38" i="1"/>
  <c r="GV38" i="1"/>
  <c r="I39" i="1"/>
  <c r="E62" i="5" s="1"/>
  <c r="AC39" i="1"/>
  <c r="AE39" i="1"/>
  <c r="AD39" i="1" s="1"/>
  <c r="CR39" i="1" s="1"/>
  <c r="Q39" i="1" s="1"/>
  <c r="AF39" i="1"/>
  <c r="AG39" i="1"/>
  <c r="CU39" i="1" s="1"/>
  <c r="T39" i="1" s="1"/>
  <c r="AH39" i="1"/>
  <c r="AI39" i="1"/>
  <c r="CW39" i="1" s="1"/>
  <c r="V39" i="1" s="1"/>
  <c r="AJ39" i="1"/>
  <c r="CX39" i="1" s="1"/>
  <c r="W39" i="1" s="1"/>
  <c r="CV39" i="1"/>
  <c r="U39" i="1" s="1"/>
  <c r="FR39" i="1"/>
  <c r="GL39" i="1"/>
  <c r="GO39" i="1"/>
  <c r="GP39" i="1"/>
  <c r="GV39" i="1"/>
  <c r="GX39" i="1"/>
  <c r="I40" i="1"/>
  <c r="AC40" i="1"/>
  <c r="CQ40" i="1" s="1"/>
  <c r="AE40" i="1"/>
  <c r="AF40" i="1"/>
  <c r="CT40" i="1" s="1"/>
  <c r="AG40" i="1"/>
  <c r="AH40" i="1"/>
  <c r="CV40" i="1" s="1"/>
  <c r="U40" i="1" s="1"/>
  <c r="AI40" i="1"/>
  <c r="CW40" i="1" s="1"/>
  <c r="V40" i="1" s="1"/>
  <c r="AJ40" i="1"/>
  <c r="CX40" i="1" s="1"/>
  <c r="CU40" i="1"/>
  <c r="T40" i="1" s="1"/>
  <c r="FR40" i="1"/>
  <c r="GL40" i="1"/>
  <c r="GO40" i="1"/>
  <c r="GP40" i="1"/>
  <c r="GV40" i="1"/>
  <c r="GX40" i="1" s="1"/>
  <c r="I41" i="1"/>
  <c r="E63" i="5" s="1"/>
  <c r="AC41" i="1"/>
  <c r="AE41" i="1"/>
  <c r="CS41" i="1" s="1"/>
  <c r="R41" i="1" s="1"/>
  <c r="GK41" i="1" s="1"/>
  <c r="AF41" i="1"/>
  <c r="AG41" i="1"/>
  <c r="CU41" i="1" s="1"/>
  <c r="T41" i="1" s="1"/>
  <c r="AH41" i="1"/>
  <c r="AI41" i="1"/>
  <c r="CW41" i="1" s="1"/>
  <c r="V41" i="1" s="1"/>
  <c r="AJ41" i="1"/>
  <c r="CX41" i="1" s="1"/>
  <c r="W41" i="1" s="1"/>
  <c r="CV41" i="1"/>
  <c r="U41" i="1" s="1"/>
  <c r="FR41" i="1"/>
  <c r="GL41" i="1"/>
  <c r="GO41" i="1"/>
  <c r="GP41" i="1"/>
  <c r="GV41" i="1"/>
  <c r="GX41" i="1" s="1"/>
  <c r="C42" i="1"/>
  <c r="D42" i="1"/>
  <c r="I42" i="1"/>
  <c r="AC42" i="1"/>
  <c r="AD42" i="1"/>
  <c r="AB42" i="1" s="1"/>
  <c r="AE42" i="1"/>
  <c r="AF42" i="1"/>
  <c r="CT42" i="1" s="1"/>
  <c r="S42" i="1" s="1"/>
  <c r="AG42" i="1"/>
  <c r="CU42" i="1" s="1"/>
  <c r="T42" i="1" s="1"/>
  <c r="AH42" i="1"/>
  <c r="CV42" i="1" s="1"/>
  <c r="U42" i="1" s="1"/>
  <c r="AI42" i="1"/>
  <c r="AJ42" i="1"/>
  <c r="CX42" i="1" s="1"/>
  <c r="W42" i="1" s="1"/>
  <c r="CQ42" i="1"/>
  <c r="P42" i="1" s="1"/>
  <c r="CR42" i="1"/>
  <c r="Q42" i="1" s="1"/>
  <c r="CS42" i="1"/>
  <c r="R42" i="1" s="1"/>
  <c r="GK42" i="1" s="1"/>
  <c r="CW42" i="1"/>
  <c r="V42" i="1" s="1"/>
  <c r="FR42" i="1"/>
  <c r="GL42" i="1"/>
  <c r="GO42" i="1"/>
  <c r="GP42" i="1"/>
  <c r="GV42" i="1"/>
  <c r="GX42" i="1"/>
  <c r="C43" i="1"/>
  <c r="D43" i="1"/>
  <c r="I43" i="1"/>
  <c r="AC43" i="1"/>
  <c r="AE43" i="1"/>
  <c r="AF43" i="1"/>
  <c r="AG43" i="1"/>
  <c r="CU43" i="1" s="1"/>
  <c r="T43" i="1" s="1"/>
  <c r="AH43" i="1"/>
  <c r="AI43" i="1"/>
  <c r="CW43" i="1" s="1"/>
  <c r="V43" i="1" s="1"/>
  <c r="AJ43" i="1"/>
  <c r="CV43" i="1"/>
  <c r="U43" i="1" s="1"/>
  <c r="CX43" i="1"/>
  <c r="W43" i="1" s="1"/>
  <c r="FR43" i="1"/>
  <c r="GL43" i="1"/>
  <c r="GO43" i="1"/>
  <c r="GP43" i="1"/>
  <c r="GV43" i="1"/>
  <c r="GX43" i="1"/>
  <c r="I44" i="1"/>
  <c r="AC44" i="1"/>
  <c r="CQ44" i="1" s="1"/>
  <c r="AE44" i="1"/>
  <c r="AD44" i="1" s="1"/>
  <c r="AF44" i="1"/>
  <c r="CT44" i="1" s="1"/>
  <c r="AG44" i="1"/>
  <c r="CU44" i="1" s="1"/>
  <c r="T44" i="1" s="1"/>
  <c r="AH44" i="1"/>
  <c r="CV44" i="1" s="1"/>
  <c r="U44" i="1" s="1"/>
  <c r="AI44" i="1"/>
  <c r="CW44" i="1" s="1"/>
  <c r="AJ44" i="1"/>
  <c r="CX44" i="1" s="1"/>
  <c r="CS44" i="1"/>
  <c r="R44" i="1" s="1"/>
  <c r="FR44" i="1"/>
  <c r="GL44" i="1"/>
  <c r="GO44" i="1"/>
  <c r="GP44" i="1"/>
  <c r="GV44" i="1"/>
  <c r="GX44" i="1"/>
  <c r="AC45" i="1"/>
  <c r="AE45" i="1"/>
  <c r="CS45" i="1" s="1"/>
  <c r="AF45" i="1"/>
  <c r="AG45" i="1"/>
  <c r="CU45" i="1" s="1"/>
  <c r="AH45" i="1"/>
  <c r="CV45" i="1" s="1"/>
  <c r="AI45" i="1"/>
  <c r="CW45" i="1" s="1"/>
  <c r="AJ45" i="1"/>
  <c r="CT45" i="1"/>
  <c r="CX45" i="1"/>
  <c r="FR45" i="1"/>
  <c r="GL45" i="1"/>
  <c r="GO45" i="1"/>
  <c r="GP45" i="1"/>
  <c r="GV45" i="1"/>
  <c r="C46" i="1"/>
  <c r="D46" i="1"/>
  <c r="I46" i="1"/>
  <c r="I50" i="1" s="1"/>
  <c r="AC46" i="1"/>
  <c r="AE46" i="1"/>
  <c r="AD46" i="1" s="1"/>
  <c r="AF46" i="1"/>
  <c r="CT46" i="1" s="1"/>
  <c r="AG46" i="1"/>
  <c r="CU46" i="1" s="1"/>
  <c r="T46" i="1" s="1"/>
  <c r="AH46" i="1"/>
  <c r="CV46" i="1" s="1"/>
  <c r="AI46" i="1"/>
  <c r="CW46" i="1" s="1"/>
  <c r="AJ46" i="1"/>
  <c r="CX46" i="1" s="1"/>
  <c r="CQ46" i="1"/>
  <c r="P46" i="1" s="1"/>
  <c r="CS46" i="1"/>
  <c r="FR46" i="1"/>
  <c r="GL46" i="1"/>
  <c r="GO46" i="1"/>
  <c r="GP46" i="1"/>
  <c r="GV46" i="1"/>
  <c r="GX46" i="1" s="1"/>
  <c r="C47" i="1"/>
  <c r="D47" i="1"/>
  <c r="I47" i="1"/>
  <c r="AC47" i="1"/>
  <c r="AE47" i="1"/>
  <c r="AF47" i="1"/>
  <c r="AG47" i="1"/>
  <c r="CU47" i="1" s="1"/>
  <c r="AH47" i="1"/>
  <c r="AI47" i="1"/>
  <c r="CW47" i="1" s="1"/>
  <c r="V47" i="1" s="1"/>
  <c r="AJ47" i="1"/>
  <c r="CX47" i="1" s="1"/>
  <c r="W47" i="1" s="1"/>
  <c r="CT47" i="1"/>
  <c r="S47" i="1" s="1"/>
  <c r="K78" i="5" s="1"/>
  <c r="CV47" i="1"/>
  <c r="U47" i="1" s="1"/>
  <c r="FR47" i="1"/>
  <c r="GL47" i="1"/>
  <c r="GO47" i="1"/>
  <c r="GP47" i="1"/>
  <c r="GV47" i="1"/>
  <c r="GX47" i="1" s="1"/>
  <c r="AC48" i="1"/>
  <c r="AE48" i="1"/>
  <c r="AD48" i="1" s="1"/>
  <c r="AF48" i="1"/>
  <c r="CT48" i="1" s="1"/>
  <c r="AG48" i="1"/>
  <c r="AH48" i="1"/>
  <c r="AI48" i="1"/>
  <c r="CW48" i="1" s="1"/>
  <c r="AJ48" i="1"/>
  <c r="CX48" i="1" s="1"/>
  <c r="CQ48" i="1"/>
  <c r="CU48" i="1"/>
  <c r="CV48" i="1"/>
  <c r="FR48" i="1"/>
  <c r="GL48" i="1"/>
  <c r="GO48" i="1"/>
  <c r="GP48" i="1"/>
  <c r="GV48" i="1"/>
  <c r="AC49" i="1"/>
  <c r="AE49" i="1"/>
  <c r="CS49" i="1" s="1"/>
  <c r="AF49" i="1"/>
  <c r="AG49" i="1"/>
  <c r="AH49" i="1"/>
  <c r="AI49" i="1"/>
  <c r="CW49" i="1" s="1"/>
  <c r="AJ49" i="1"/>
  <c r="CX49" i="1" s="1"/>
  <c r="CQ49" i="1"/>
  <c r="CU49" i="1"/>
  <c r="CV49" i="1"/>
  <c r="FR49" i="1"/>
  <c r="GL49" i="1"/>
  <c r="GO49" i="1"/>
  <c r="GP49" i="1"/>
  <c r="GV49" i="1"/>
  <c r="AC50" i="1"/>
  <c r="AD50" i="1"/>
  <c r="CR50" i="1" s="1"/>
  <c r="AE50" i="1"/>
  <c r="AF50" i="1"/>
  <c r="CT50" i="1" s="1"/>
  <c r="S50" i="1" s="1"/>
  <c r="AG50" i="1"/>
  <c r="CU50" i="1" s="1"/>
  <c r="T50" i="1" s="1"/>
  <c r="AH50" i="1"/>
  <c r="CV50" i="1" s="1"/>
  <c r="AI50" i="1"/>
  <c r="AJ50" i="1"/>
  <c r="CX50" i="1" s="1"/>
  <c r="W50" i="1" s="1"/>
  <c r="CQ50" i="1"/>
  <c r="P50" i="1" s="1"/>
  <c r="CS50" i="1"/>
  <c r="CW50" i="1"/>
  <c r="V50" i="1" s="1"/>
  <c r="FR50" i="1"/>
  <c r="GL50" i="1"/>
  <c r="GO50" i="1"/>
  <c r="GP50" i="1"/>
  <c r="GV50" i="1"/>
  <c r="I51" i="1"/>
  <c r="E86" i="5" s="1"/>
  <c r="AC51" i="1"/>
  <c r="AD51" i="1"/>
  <c r="CR51" i="1" s="1"/>
  <c r="Q51" i="1" s="1"/>
  <c r="AE51" i="1"/>
  <c r="CS51" i="1" s="1"/>
  <c r="R51" i="1" s="1"/>
  <c r="AF51" i="1"/>
  <c r="AG51" i="1"/>
  <c r="CU51" i="1" s="1"/>
  <c r="T51" i="1" s="1"/>
  <c r="AH51" i="1"/>
  <c r="CV51" i="1" s="1"/>
  <c r="U51" i="1" s="1"/>
  <c r="AI51" i="1"/>
  <c r="CW51" i="1" s="1"/>
  <c r="V51" i="1" s="1"/>
  <c r="AJ51" i="1"/>
  <c r="CQ51" i="1"/>
  <c r="P51" i="1" s="1"/>
  <c r="CT51" i="1"/>
  <c r="S51" i="1" s="1"/>
  <c r="CX51" i="1"/>
  <c r="W51" i="1" s="1"/>
  <c r="FR51" i="1"/>
  <c r="GL51" i="1"/>
  <c r="GO51" i="1"/>
  <c r="GP51" i="1"/>
  <c r="GV51" i="1"/>
  <c r="GX51" i="1" s="1"/>
  <c r="I52" i="1"/>
  <c r="AC52" i="1"/>
  <c r="AE52" i="1"/>
  <c r="CS52" i="1" s="1"/>
  <c r="R52" i="1" s="1"/>
  <c r="GK52" i="1" s="1"/>
  <c r="AF52" i="1"/>
  <c r="CT52" i="1" s="1"/>
  <c r="S52" i="1" s="1"/>
  <c r="AG52" i="1"/>
  <c r="CU52" i="1" s="1"/>
  <c r="AH52" i="1"/>
  <c r="CV52" i="1" s="1"/>
  <c r="AI52" i="1"/>
  <c r="AJ52" i="1"/>
  <c r="CX52" i="1" s="1"/>
  <c r="W52" i="1" s="1"/>
  <c r="CW52" i="1"/>
  <c r="FR52" i="1"/>
  <c r="GL52" i="1"/>
  <c r="GO52" i="1"/>
  <c r="GP52" i="1"/>
  <c r="GV52" i="1"/>
  <c r="GX52" i="1" s="1"/>
  <c r="I53" i="1"/>
  <c r="E87" i="5" s="1"/>
  <c r="AC53" i="1"/>
  <c r="AE53" i="1"/>
  <c r="AD53" i="1" s="1"/>
  <c r="AF53" i="1"/>
  <c r="AG53" i="1"/>
  <c r="CU53" i="1" s="1"/>
  <c r="T53" i="1" s="1"/>
  <c r="AH53" i="1"/>
  <c r="AI53" i="1"/>
  <c r="AJ53" i="1"/>
  <c r="CX53" i="1" s="1"/>
  <c r="CS53" i="1"/>
  <c r="R53" i="1" s="1"/>
  <c r="GK53" i="1" s="1"/>
  <c r="CV53" i="1"/>
  <c r="U53" i="1" s="1"/>
  <c r="CW53" i="1"/>
  <c r="FR53" i="1"/>
  <c r="GL53" i="1"/>
  <c r="GO53" i="1"/>
  <c r="GP53" i="1"/>
  <c r="GV53" i="1"/>
  <c r="GX53" i="1"/>
  <c r="I54" i="1"/>
  <c r="AC54" i="1"/>
  <c r="AE54" i="1"/>
  <c r="AD54" i="1" s="1"/>
  <c r="AF54" i="1"/>
  <c r="CT54" i="1" s="1"/>
  <c r="AG54" i="1"/>
  <c r="CU54" i="1" s="1"/>
  <c r="T54" i="1" s="1"/>
  <c r="AH54" i="1"/>
  <c r="AI54" i="1"/>
  <c r="CW54" i="1" s="1"/>
  <c r="AJ54" i="1"/>
  <c r="CX54" i="1" s="1"/>
  <c r="CQ54" i="1"/>
  <c r="P54" i="1" s="1"/>
  <c r="CV54" i="1"/>
  <c r="FR54" i="1"/>
  <c r="GL54" i="1"/>
  <c r="GO54" i="1"/>
  <c r="GP54" i="1"/>
  <c r="GV54" i="1"/>
  <c r="AC55" i="1"/>
  <c r="AE55" i="1"/>
  <c r="CS55" i="1" s="1"/>
  <c r="AF55" i="1"/>
  <c r="AG55" i="1"/>
  <c r="CU55" i="1" s="1"/>
  <c r="AH55" i="1"/>
  <c r="CV55" i="1" s="1"/>
  <c r="AI55" i="1"/>
  <c r="CW55" i="1" s="1"/>
  <c r="AJ55" i="1"/>
  <c r="CX55" i="1"/>
  <c r="FR55" i="1"/>
  <c r="GL55" i="1"/>
  <c r="GO55" i="1"/>
  <c r="GP55" i="1"/>
  <c r="GV55" i="1"/>
  <c r="I56" i="1"/>
  <c r="AC56" i="1"/>
  <c r="AE56" i="1"/>
  <c r="AF56" i="1"/>
  <c r="AG56" i="1"/>
  <c r="CU56" i="1" s="1"/>
  <c r="T56" i="1" s="1"/>
  <c r="AH56" i="1"/>
  <c r="CV56" i="1" s="1"/>
  <c r="U56" i="1" s="1"/>
  <c r="AI56" i="1"/>
  <c r="CW56" i="1" s="1"/>
  <c r="V56" i="1" s="1"/>
  <c r="AJ56" i="1"/>
  <c r="CT56" i="1"/>
  <c r="S56" i="1" s="1"/>
  <c r="CX56" i="1"/>
  <c r="W56" i="1" s="1"/>
  <c r="FR56" i="1"/>
  <c r="GL56" i="1"/>
  <c r="GO56" i="1"/>
  <c r="GP56" i="1"/>
  <c r="GV56" i="1"/>
  <c r="GX56" i="1"/>
  <c r="I57" i="1"/>
  <c r="E89" i="5" s="1"/>
  <c r="AC57" i="1"/>
  <c r="AE57" i="1"/>
  <c r="AD57" i="1" s="1"/>
  <c r="AF57" i="1"/>
  <c r="AG57" i="1"/>
  <c r="CU57" i="1" s="1"/>
  <c r="T57" i="1" s="1"/>
  <c r="AH57" i="1"/>
  <c r="AI57" i="1"/>
  <c r="AJ57" i="1"/>
  <c r="CX57" i="1" s="1"/>
  <c r="CS57" i="1"/>
  <c r="R57" i="1" s="1"/>
  <c r="GK57" i="1" s="1"/>
  <c r="CV57" i="1"/>
  <c r="CW57" i="1"/>
  <c r="FR57" i="1"/>
  <c r="GL57" i="1"/>
  <c r="GO57" i="1"/>
  <c r="GP57" i="1"/>
  <c r="GV57" i="1"/>
  <c r="GX57" i="1"/>
  <c r="I58" i="1"/>
  <c r="AC58" i="1"/>
  <c r="CQ58" i="1" s="1"/>
  <c r="P58" i="1" s="1"/>
  <c r="AE58" i="1"/>
  <c r="AD58" i="1" s="1"/>
  <c r="AF58" i="1"/>
  <c r="CT58" i="1" s="1"/>
  <c r="S58" i="1" s="1"/>
  <c r="AG58" i="1"/>
  <c r="AH58" i="1"/>
  <c r="AI58" i="1"/>
  <c r="CW58" i="1" s="1"/>
  <c r="V58" i="1" s="1"/>
  <c r="AJ58" i="1"/>
  <c r="CX58" i="1" s="1"/>
  <c r="W58" i="1" s="1"/>
  <c r="CU58" i="1"/>
  <c r="T58" i="1" s="1"/>
  <c r="CV58" i="1"/>
  <c r="U58" i="1" s="1"/>
  <c r="FR58" i="1"/>
  <c r="GL58" i="1"/>
  <c r="GO58" i="1"/>
  <c r="GP58" i="1"/>
  <c r="GV58" i="1"/>
  <c r="GX58" i="1" s="1"/>
  <c r="AC59" i="1"/>
  <c r="AE59" i="1"/>
  <c r="CS59" i="1" s="1"/>
  <c r="AF59" i="1"/>
  <c r="AG59" i="1"/>
  <c r="AH59" i="1"/>
  <c r="CV59" i="1" s="1"/>
  <c r="AI59" i="1"/>
  <c r="CW59" i="1" s="1"/>
  <c r="AJ59" i="1"/>
  <c r="CQ59" i="1"/>
  <c r="CU59" i="1"/>
  <c r="CX59" i="1"/>
  <c r="FR59" i="1"/>
  <c r="GL59" i="1"/>
  <c r="GO59" i="1"/>
  <c r="GP59" i="1"/>
  <c r="GV59" i="1"/>
  <c r="C60" i="1"/>
  <c r="D60" i="1"/>
  <c r="I60" i="1"/>
  <c r="AC60" i="1"/>
  <c r="AE60" i="1"/>
  <c r="AD60" i="1" s="1"/>
  <c r="AF60" i="1"/>
  <c r="CT60" i="1" s="1"/>
  <c r="AG60" i="1"/>
  <c r="CU60" i="1" s="1"/>
  <c r="T60" i="1" s="1"/>
  <c r="AH60" i="1"/>
  <c r="AI60" i="1"/>
  <c r="CW60" i="1" s="1"/>
  <c r="AJ60" i="1"/>
  <c r="CX60" i="1" s="1"/>
  <c r="CQ60" i="1"/>
  <c r="P60" i="1" s="1"/>
  <c r="CV60" i="1"/>
  <c r="FR60" i="1"/>
  <c r="GL60" i="1"/>
  <c r="GO60" i="1"/>
  <c r="GP60" i="1"/>
  <c r="GV60" i="1"/>
  <c r="C61" i="1"/>
  <c r="D61" i="1"/>
  <c r="I61" i="1"/>
  <c r="AC61" i="1"/>
  <c r="AE61" i="1"/>
  <c r="AF61" i="1"/>
  <c r="AG61" i="1"/>
  <c r="CU61" i="1" s="1"/>
  <c r="T61" i="1" s="1"/>
  <c r="AH61" i="1"/>
  <c r="AI61" i="1"/>
  <c r="CW61" i="1" s="1"/>
  <c r="V61" i="1" s="1"/>
  <c r="AJ61" i="1"/>
  <c r="CX61" i="1" s="1"/>
  <c r="CV61" i="1"/>
  <c r="U61" i="1" s="1"/>
  <c r="FR61" i="1"/>
  <c r="GL61" i="1"/>
  <c r="GO61" i="1"/>
  <c r="GP61" i="1"/>
  <c r="GV61" i="1"/>
  <c r="GX61" i="1"/>
  <c r="AC62" i="1"/>
  <c r="AE62" i="1"/>
  <c r="AD62" i="1" s="1"/>
  <c r="AF62" i="1"/>
  <c r="CT62" i="1" s="1"/>
  <c r="AG62" i="1"/>
  <c r="CU62" i="1" s="1"/>
  <c r="AH62" i="1"/>
  <c r="CV62" i="1" s="1"/>
  <c r="AI62" i="1"/>
  <c r="CW62" i="1" s="1"/>
  <c r="AJ62" i="1"/>
  <c r="CX62" i="1" s="1"/>
  <c r="CQ62" i="1"/>
  <c r="FR62" i="1"/>
  <c r="GL62" i="1"/>
  <c r="GO62" i="1"/>
  <c r="GP62" i="1"/>
  <c r="GV62" i="1"/>
  <c r="AC63" i="1"/>
  <c r="AD63" i="1"/>
  <c r="CR63" i="1" s="1"/>
  <c r="AE63" i="1"/>
  <c r="CS63" i="1" s="1"/>
  <c r="AF63" i="1"/>
  <c r="AG63" i="1"/>
  <c r="CU63" i="1" s="1"/>
  <c r="AH63" i="1"/>
  <c r="CV63" i="1" s="1"/>
  <c r="AI63" i="1"/>
  <c r="CW63" i="1" s="1"/>
  <c r="AJ63" i="1"/>
  <c r="CQ63" i="1"/>
  <c r="CT63" i="1"/>
  <c r="CX63" i="1"/>
  <c r="FR63" i="1"/>
  <c r="GL63" i="1"/>
  <c r="GO63" i="1"/>
  <c r="GP63" i="1"/>
  <c r="GV63" i="1"/>
  <c r="AC64" i="1"/>
  <c r="AE64" i="1"/>
  <c r="AF64" i="1"/>
  <c r="CT64" i="1" s="1"/>
  <c r="AG64" i="1"/>
  <c r="CU64" i="1" s="1"/>
  <c r="AH64" i="1"/>
  <c r="CV64" i="1" s="1"/>
  <c r="AI64" i="1"/>
  <c r="AJ64" i="1"/>
  <c r="CX64" i="1" s="1"/>
  <c r="CW64" i="1"/>
  <c r="FR64" i="1"/>
  <c r="GL64" i="1"/>
  <c r="GO64" i="1"/>
  <c r="GP64" i="1"/>
  <c r="GV64" i="1"/>
  <c r="I65" i="1"/>
  <c r="E102" i="5" s="1"/>
  <c r="AC65" i="1"/>
  <c r="AE65" i="1"/>
  <c r="AF65" i="1"/>
  <c r="AG65" i="1"/>
  <c r="CU65" i="1" s="1"/>
  <c r="AH65" i="1"/>
  <c r="AI65" i="1"/>
  <c r="AJ65" i="1"/>
  <c r="CX65" i="1" s="1"/>
  <c r="W65" i="1" s="1"/>
  <c r="CV65" i="1"/>
  <c r="U65" i="1" s="1"/>
  <c r="CW65" i="1"/>
  <c r="V65" i="1" s="1"/>
  <c r="FR65" i="1"/>
  <c r="GL65" i="1"/>
  <c r="GO65" i="1"/>
  <c r="GP65" i="1"/>
  <c r="GV65" i="1"/>
  <c r="C66" i="1"/>
  <c r="D66" i="1"/>
  <c r="I66" i="1"/>
  <c r="AC66" i="1"/>
  <c r="AE66" i="1"/>
  <c r="AF66" i="1"/>
  <c r="AG66" i="1"/>
  <c r="AH66" i="1"/>
  <c r="CV66" i="1" s="1"/>
  <c r="U66" i="1" s="1"/>
  <c r="AI66" i="1"/>
  <c r="CW66" i="1" s="1"/>
  <c r="V66" i="1" s="1"/>
  <c r="AJ66" i="1"/>
  <c r="CX66" i="1" s="1"/>
  <c r="W66" i="1" s="1"/>
  <c r="CT66" i="1"/>
  <c r="S66" i="1" s="1"/>
  <c r="CU66" i="1"/>
  <c r="T66" i="1" s="1"/>
  <c r="FR66" i="1"/>
  <c r="GL66" i="1"/>
  <c r="GO66" i="1"/>
  <c r="GP66" i="1"/>
  <c r="GV66" i="1"/>
  <c r="GX66" i="1" s="1"/>
  <c r="C67" i="1"/>
  <c r="D67" i="1"/>
  <c r="I67" i="1"/>
  <c r="AC67" i="1"/>
  <c r="AE67" i="1"/>
  <c r="AF67" i="1"/>
  <c r="AG67" i="1"/>
  <c r="AH67" i="1"/>
  <c r="CV67" i="1" s="1"/>
  <c r="AI67" i="1"/>
  <c r="CW67" i="1" s="1"/>
  <c r="V67" i="1" s="1"/>
  <c r="AJ67" i="1"/>
  <c r="CX67" i="1" s="1"/>
  <c r="CQ67" i="1"/>
  <c r="CT67" i="1"/>
  <c r="CU67" i="1"/>
  <c r="T67" i="1" s="1"/>
  <c r="FR67" i="1"/>
  <c r="GL67" i="1"/>
  <c r="GO67" i="1"/>
  <c r="GP67" i="1"/>
  <c r="GV67" i="1"/>
  <c r="C68" i="1"/>
  <c r="D68" i="1"/>
  <c r="I68" i="1"/>
  <c r="I72" i="1" s="1"/>
  <c r="AC68" i="1"/>
  <c r="AD68" i="1"/>
  <c r="AB68" i="1" s="1"/>
  <c r="AE68" i="1"/>
  <c r="AF68" i="1"/>
  <c r="CT68" i="1" s="1"/>
  <c r="AG68" i="1"/>
  <c r="AH68" i="1"/>
  <c r="CV68" i="1" s="1"/>
  <c r="U68" i="1" s="1"/>
  <c r="AI68" i="1"/>
  <c r="CW68" i="1" s="1"/>
  <c r="V68" i="1" s="1"/>
  <c r="AJ68" i="1"/>
  <c r="CX68" i="1" s="1"/>
  <c r="CQ68" i="1"/>
  <c r="CR68" i="1"/>
  <c r="Q68" i="1" s="1"/>
  <c r="CS68" i="1"/>
  <c r="R68" i="1" s="1"/>
  <c r="GK68" i="1" s="1"/>
  <c r="CU68" i="1"/>
  <c r="FR68" i="1"/>
  <c r="GL68" i="1"/>
  <c r="GO68" i="1"/>
  <c r="GP68" i="1"/>
  <c r="GV68" i="1"/>
  <c r="C69" i="1"/>
  <c r="D69" i="1"/>
  <c r="I69" i="1"/>
  <c r="AC69" i="1"/>
  <c r="AE69" i="1"/>
  <c r="AF69" i="1"/>
  <c r="AG69" i="1"/>
  <c r="CU69" i="1" s="1"/>
  <c r="AH69" i="1"/>
  <c r="AI69" i="1"/>
  <c r="CW69" i="1" s="1"/>
  <c r="V69" i="1" s="1"/>
  <c r="AJ69" i="1"/>
  <c r="CT69" i="1"/>
  <c r="S69" i="1" s="1"/>
  <c r="K116" i="5" s="1"/>
  <c r="CV69" i="1"/>
  <c r="U69" i="1" s="1"/>
  <c r="CX69" i="1"/>
  <c r="W69" i="1" s="1"/>
  <c r="FR69" i="1"/>
  <c r="GL69" i="1"/>
  <c r="GO69" i="1"/>
  <c r="GP69" i="1"/>
  <c r="GV69" i="1"/>
  <c r="GX69" i="1" s="1"/>
  <c r="AC70" i="1"/>
  <c r="CQ70" i="1" s="1"/>
  <c r="AE70" i="1"/>
  <c r="AD70" i="1" s="1"/>
  <c r="AF70" i="1"/>
  <c r="CT70" i="1" s="1"/>
  <c r="AG70" i="1"/>
  <c r="AH70" i="1"/>
  <c r="CV70" i="1" s="1"/>
  <c r="AI70" i="1"/>
  <c r="CW70" i="1" s="1"/>
  <c r="AJ70" i="1"/>
  <c r="CX70" i="1" s="1"/>
  <c r="CS70" i="1"/>
  <c r="CU70" i="1"/>
  <c r="FR70" i="1"/>
  <c r="GL70" i="1"/>
  <c r="GO70" i="1"/>
  <c r="GP70" i="1"/>
  <c r="GV70" i="1"/>
  <c r="AC71" i="1"/>
  <c r="AE71" i="1"/>
  <c r="CS71" i="1" s="1"/>
  <c r="AF71" i="1"/>
  <c r="AG71" i="1"/>
  <c r="AH71" i="1"/>
  <c r="CV71" i="1" s="1"/>
  <c r="AI71" i="1"/>
  <c r="CW71" i="1" s="1"/>
  <c r="AJ71" i="1"/>
  <c r="CX71" i="1" s="1"/>
  <c r="CT71" i="1"/>
  <c r="CU71" i="1"/>
  <c r="FR71" i="1"/>
  <c r="GL71" i="1"/>
  <c r="GO71" i="1"/>
  <c r="GP71" i="1"/>
  <c r="GV71" i="1"/>
  <c r="AC72" i="1"/>
  <c r="AD72" i="1"/>
  <c r="CR72" i="1" s="1"/>
  <c r="AE72" i="1"/>
  <c r="AF72" i="1"/>
  <c r="CT72" i="1" s="1"/>
  <c r="S72" i="1" s="1"/>
  <c r="AG72" i="1"/>
  <c r="CU72" i="1" s="1"/>
  <c r="AH72" i="1"/>
  <c r="CV72" i="1" s="1"/>
  <c r="AI72" i="1"/>
  <c r="AJ72" i="1"/>
  <c r="CX72" i="1" s="1"/>
  <c r="W72" i="1" s="1"/>
  <c r="CS72" i="1"/>
  <c r="CW72" i="1"/>
  <c r="FR72" i="1"/>
  <c r="GL72" i="1"/>
  <c r="GO72" i="1"/>
  <c r="GP72" i="1"/>
  <c r="GV72" i="1"/>
  <c r="I73" i="1"/>
  <c r="E124" i="5" s="1"/>
  <c r="AC73" i="1"/>
  <c r="AE73" i="1"/>
  <c r="AF73" i="1"/>
  <c r="AG73" i="1"/>
  <c r="CU73" i="1" s="1"/>
  <c r="AH73" i="1"/>
  <c r="AI73" i="1"/>
  <c r="CW73" i="1" s="1"/>
  <c r="V73" i="1" s="1"/>
  <c r="AJ73" i="1"/>
  <c r="CX73" i="1" s="1"/>
  <c r="W73" i="1" s="1"/>
  <c r="CV73" i="1"/>
  <c r="U73" i="1" s="1"/>
  <c r="FR73" i="1"/>
  <c r="GL73" i="1"/>
  <c r="GO73" i="1"/>
  <c r="GP73" i="1"/>
  <c r="GV73" i="1"/>
  <c r="GX73" i="1" s="1"/>
  <c r="C74" i="1"/>
  <c r="D74" i="1"/>
  <c r="T74" i="1"/>
  <c r="AC74" i="1"/>
  <c r="CQ74" i="1" s="1"/>
  <c r="P74" i="1" s="1"/>
  <c r="AE74" i="1"/>
  <c r="CS74" i="1" s="1"/>
  <c r="R74" i="1" s="1"/>
  <c r="AF74" i="1"/>
  <c r="CT74" i="1" s="1"/>
  <c r="S74" i="1" s="1"/>
  <c r="AG74" i="1"/>
  <c r="CU74" i="1" s="1"/>
  <c r="AH74" i="1"/>
  <c r="CV74" i="1" s="1"/>
  <c r="U74" i="1" s="1"/>
  <c r="AI74" i="1"/>
  <c r="CW74" i="1" s="1"/>
  <c r="V74" i="1" s="1"/>
  <c r="AJ74" i="1"/>
  <c r="CX74" i="1" s="1"/>
  <c r="W74" i="1" s="1"/>
  <c r="FR74" i="1"/>
  <c r="GK74" i="1"/>
  <c r="GL74" i="1"/>
  <c r="GO74" i="1"/>
  <c r="GP74" i="1"/>
  <c r="GV74" i="1"/>
  <c r="GX74" i="1" s="1"/>
  <c r="C75" i="1"/>
  <c r="D75" i="1"/>
  <c r="AC75" i="1"/>
  <c r="AE75" i="1"/>
  <c r="AF75" i="1"/>
  <c r="AG75" i="1"/>
  <c r="CU75" i="1" s="1"/>
  <c r="T75" i="1" s="1"/>
  <c r="AH75" i="1"/>
  <c r="CV75" i="1" s="1"/>
  <c r="U75" i="1" s="1"/>
  <c r="AI75" i="1"/>
  <c r="AJ75" i="1"/>
  <c r="CS75" i="1"/>
  <c r="R75" i="1" s="1"/>
  <c r="CT75" i="1"/>
  <c r="S75" i="1" s="1"/>
  <c r="K127" i="5" s="1"/>
  <c r="CW75" i="1"/>
  <c r="V75" i="1" s="1"/>
  <c r="CX75" i="1"/>
  <c r="W75" i="1" s="1"/>
  <c r="FR75" i="1"/>
  <c r="GL75" i="1"/>
  <c r="GO75" i="1"/>
  <c r="GP75" i="1"/>
  <c r="GV75" i="1"/>
  <c r="GX75" i="1" s="1"/>
  <c r="I76" i="1"/>
  <c r="P76" i="1" s="1"/>
  <c r="AC76" i="1"/>
  <c r="AE76" i="1"/>
  <c r="AD76" i="1" s="1"/>
  <c r="AF76" i="1"/>
  <c r="CT76" i="1" s="1"/>
  <c r="AG76" i="1"/>
  <c r="CU76" i="1" s="1"/>
  <c r="T76" i="1" s="1"/>
  <c r="AH76" i="1"/>
  <c r="CV76" i="1" s="1"/>
  <c r="AI76" i="1"/>
  <c r="CW76" i="1" s="1"/>
  <c r="AJ76" i="1"/>
  <c r="CX76" i="1" s="1"/>
  <c r="CQ76" i="1"/>
  <c r="CS76" i="1"/>
  <c r="FR76" i="1"/>
  <c r="GL76" i="1"/>
  <c r="GO76" i="1"/>
  <c r="GP76" i="1"/>
  <c r="GV76" i="1"/>
  <c r="GX76" i="1" s="1"/>
  <c r="I77" i="1"/>
  <c r="E134" i="5" s="1"/>
  <c r="AC77" i="1"/>
  <c r="AD77" i="1"/>
  <c r="CR77" i="1" s="1"/>
  <c r="AE77" i="1"/>
  <c r="CS77" i="1" s="1"/>
  <c r="AF77" i="1"/>
  <c r="AG77" i="1"/>
  <c r="AH77" i="1"/>
  <c r="CV77" i="1" s="1"/>
  <c r="AI77" i="1"/>
  <c r="CW77" i="1" s="1"/>
  <c r="AJ77" i="1"/>
  <c r="CT77" i="1"/>
  <c r="CU77" i="1"/>
  <c r="CX77" i="1"/>
  <c r="W77" i="1" s="1"/>
  <c r="FR77" i="1"/>
  <c r="GL77" i="1"/>
  <c r="GO77" i="1"/>
  <c r="GP77" i="1"/>
  <c r="GV77" i="1"/>
  <c r="I78" i="1"/>
  <c r="AC78" i="1"/>
  <c r="AD78" i="1"/>
  <c r="CR78" i="1" s="1"/>
  <c r="AE78" i="1"/>
  <c r="AF78" i="1"/>
  <c r="AG78" i="1"/>
  <c r="CU78" i="1" s="1"/>
  <c r="AH78" i="1"/>
  <c r="CV78" i="1" s="1"/>
  <c r="AI78" i="1"/>
  <c r="AJ78" i="1"/>
  <c r="CQ78" i="1"/>
  <c r="P78" i="1" s="1"/>
  <c r="CS78" i="1"/>
  <c r="R78" i="1" s="1"/>
  <c r="GK78" i="1" s="1"/>
  <c r="CT78" i="1"/>
  <c r="S78" i="1" s="1"/>
  <c r="CW78" i="1"/>
  <c r="V78" i="1" s="1"/>
  <c r="CX78" i="1"/>
  <c r="W78" i="1" s="1"/>
  <c r="FR78" i="1"/>
  <c r="GL78" i="1"/>
  <c r="GO78" i="1"/>
  <c r="GP78" i="1"/>
  <c r="GV78" i="1"/>
  <c r="I79" i="1"/>
  <c r="E135" i="5" s="1"/>
  <c r="AC79" i="1"/>
  <c r="AE79" i="1"/>
  <c r="AF79" i="1"/>
  <c r="AG79" i="1"/>
  <c r="CU79" i="1" s="1"/>
  <c r="T79" i="1" s="1"/>
  <c r="AH79" i="1"/>
  <c r="CV79" i="1" s="1"/>
  <c r="U79" i="1" s="1"/>
  <c r="AI79" i="1"/>
  <c r="CW79" i="1" s="1"/>
  <c r="V79" i="1" s="1"/>
  <c r="AJ79" i="1"/>
  <c r="CT79" i="1"/>
  <c r="S79" i="1" s="1"/>
  <c r="CX79" i="1"/>
  <c r="W79" i="1" s="1"/>
  <c r="FR79" i="1"/>
  <c r="GL79" i="1"/>
  <c r="GO79" i="1"/>
  <c r="GP79" i="1"/>
  <c r="GV79" i="1"/>
  <c r="GX79" i="1" s="1"/>
  <c r="I80" i="1"/>
  <c r="AC80" i="1"/>
  <c r="CQ80" i="1" s="1"/>
  <c r="AE80" i="1"/>
  <c r="AD80" i="1" s="1"/>
  <c r="AF80" i="1"/>
  <c r="CT80" i="1" s="1"/>
  <c r="AG80" i="1"/>
  <c r="CU80" i="1" s="1"/>
  <c r="T80" i="1" s="1"/>
  <c r="AH80" i="1"/>
  <c r="CV80" i="1" s="1"/>
  <c r="U80" i="1" s="1"/>
  <c r="AI80" i="1"/>
  <c r="CW80" i="1" s="1"/>
  <c r="V80" i="1" s="1"/>
  <c r="AJ80" i="1"/>
  <c r="CX80" i="1" s="1"/>
  <c r="CS80" i="1"/>
  <c r="R80" i="1" s="1"/>
  <c r="GK80" i="1" s="1"/>
  <c r="FR80" i="1"/>
  <c r="GL80" i="1"/>
  <c r="GO80" i="1"/>
  <c r="GP80" i="1"/>
  <c r="GV80" i="1"/>
  <c r="GX80" i="1" s="1"/>
  <c r="I81" i="1"/>
  <c r="E136" i="5" s="1"/>
  <c r="AC81" i="1"/>
  <c r="AD81" i="1"/>
  <c r="CR81" i="1" s="1"/>
  <c r="Q81" i="1" s="1"/>
  <c r="AE81" i="1"/>
  <c r="CS81" i="1" s="1"/>
  <c r="R81" i="1" s="1"/>
  <c r="AF81" i="1"/>
  <c r="CT81" i="1" s="1"/>
  <c r="S81" i="1" s="1"/>
  <c r="AG81" i="1"/>
  <c r="AH81" i="1"/>
  <c r="AI81" i="1"/>
  <c r="CW81" i="1" s="1"/>
  <c r="V81" i="1" s="1"/>
  <c r="AJ81" i="1"/>
  <c r="CU81" i="1"/>
  <c r="T81" i="1" s="1"/>
  <c r="CV81" i="1"/>
  <c r="U81" i="1" s="1"/>
  <c r="CX81" i="1"/>
  <c r="W81" i="1" s="1"/>
  <c r="FR81" i="1"/>
  <c r="GK81" i="1"/>
  <c r="GL81" i="1"/>
  <c r="GO81" i="1"/>
  <c r="GP81" i="1"/>
  <c r="GV81" i="1"/>
  <c r="GX81" i="1" s="1"/>
  <c r="C82" i="1"/>
  <c r="D82" i="1"/>
  <c r="I82" i="1"/>
  <c r="AC82" i="1"/>
  <c r="AE82" i="1"/>
  <c r="AD82" i="1" s="1"/>
  <c r="AF82" i="1"/>
  <c r="CT82" i="1" s="1"/>
  <c r="S82" i="1" s="1"/>
  <c r="AG82" i="1"/>
  <c r="AH82" i="1"/>
  <c r="CV82" i="1" s="1"/>
  <c r="U82" i="1" s="1"/>
  <c r="AI82" i="1"/>
  <c r="CW82" i="1" s="1"/>
  <c r="V82" i="1" s="1"/>
  <c r="AJ82" i="1"/>
  <c r="CX82" i="1" s="1"/>
  <c r="W82" i="1" s="1"/>
  <c r="CQ82" i="1"/>
  <c r="P82" i="1" s="1"/>
  <c r="CS82" i="1"/>
  <c r="R82" i="1" s="1"/>
  <c r="GK82" i="1" s="1"/>
  <c r="CU82" i="1"/>
  <c r="T82" i="1" s="1"/>
  <c r="FR82" i="1"/>
  <c r="GL82" i="1"/>
  <c r="GO82" i="1"/>
  <c r="GP82" i="1"/>
  <c r="GV82" i="1"/>
  <c r="GX82" i="1" s="1"/>
  <c r="C83" i="1"/>
  <c r="D83" i="1"/>
  <c r="I83" i="1"/>
  <c r="AC83" i="1"/>
  <c r="CQ83" i="1" s="1"/>
  <c r="AE83" i="1"/>
  <c r="AD83" i="1" s="1"/>
  <c r="AF83" i="1"/>
  <c r="AG83" i="1"/>
  <c r="CU83" i="1" s="1"/>
  <c r="T83" i="1" s="1"/>
  <c r="AH83" i="1"/>
  <c r="AI83" i="1"/>
  <c r="AJ83" i="1"/>
  <c r="CX83" i="1" s="1"/>
  <c r="W83" i="1" s="1"/>
  <c r="CR83" i="1"/>
  <c r="Q83" i="1" s="1"/>
  <c r="K141" i="5" s="1"/>
  <c r="CS83" i="1"/>
  <c r="CV83" i="1"/>
  <c r="U83" i="1" s="1"/>
  <c r="CW83" i="1"/>
  <c r="V83" i="1" s="1"/>
  <c r="FR83" i="1"/>
  <c r="GL83" i="1"/>
  <c r="GO83" i="1"/>
  <c r="GP83" i="1"/>
  <c r="GV83" i="1"/>
  <c r="GX83" i="1"/>
  <c r="C84" i="1"/>
  <c r="D84" i="1"/>
  <c r="I84" i="1"/>
  <c r="V84" i="1"/>
  <c r="AC84" i="1"/>
  <c r="AE84" i="1"/>
  <c r="AF84" i="1"/>
  <c r="CT84" i="1" s="1"/>
  <c r="S84" i="1" s="1"/>
  <c r="AG84" i="1"/>
  <c r="AH84" i="1"/>
  <c r="CV84" i="1" s="1"/>
  <c r="U84" i="1" s="1"/>
  <c r="AI84" i="1"/>
  <c r="AJ84" i="1"/>
  <c r="CX84" i="1" s="1"/>
  <c r="W84" i="1" s="1"/>
  <c r="CU84" i="1"/>
  <c r="T84" i="1" s="1"/>
  <c r="CW84" i="1"/>
  <c r="FR84" i="1"/>
  <c r="GL84" i="1"/>
  <c r="GO84" i="1"/>
  <c r="GP84" i="1"/>
  <c r="GV84" i="1"/>
  <c r="GX84" i="1"/>
  <c r="C85" i="1"/>
  <c r="D85" i="1"/>
  <c r="I85" i="1"/>
  <c r="W85" i="1"/>
  <c r="AC85" i="1"/>
  <c r="AE85" i="1"/>
  <c r="AF85" i="1"/>
  <c r="AG85" i="1"/>
  <c r="CU85" i="1" s="1"/>
  <c r="T85" i="1" s="1"/>
  <c r="AH85" i="1"/>
  <c r="AI85" i="1"/>
  <c r="CW85" i="1" s="1"/>
  <c r="V85" i="1" s="1"/>
  <c r="AJ85" i="1"/>
  <c r="CV85" i="1"/>
  <c r="U85" i="1" s="1"/>
  <c r="CX85" i="1"/>
  <c r="FR85" i="1"/>
  <c r="GL85" i="1"/>
  <c r="GO85" i="1"/>
  <c r="GP85" i="1"/>
  <c r="GV85" i="1"/>
  <c r="GX85" i="1" s="1"/>
  <c r="I86" i="1"/>
  <c r="AC86" i="1"/>
  <c r="AD86" i="1"/>
  <c r="AE86" i="1"/>
  <c r="AF86" i="1"/>
  <c r="AG86" i="1"/>
  <c r="CU86" i="1" s="1"/>
  <c r="AH86" i="1"/>
  <c r="AI86" i="1"/>
  <c r="CW86" i="1" s="1"/>
  <c r="AJ86" i="1"/>
  <c r="CX86" i="1" s="1"/>
  <c r="W86" i="1" s="1"/>
  <c r="CQ86" i="1"/>
  <c r="P86" i="1" s="1"/>
  <c r="CR86" i="1"/>
  <c r="CS86" i="1"/>
  <c r="CV86" i="1"/>
  <c r="U86" i="1" s="1"/>
  <c r="FR86" i="1"/>
  <c r="GL86" i="1"/>
  <c r="GO86" i="1"/>
  <c r="GP86" i="1"/>
  <c r="GV86" i="1"/>
  <c r="I87" i="1"/>
  <c r="E155" i="5" s="1"/>
  <c r="AC87" i="1"/>
  <c r="AD87" i="1"/>
  <c r="CR87" i="1" s="1"/>
  <c r="Q87" i="1" s="1"/>
  <c r="AE87" i="1"/>
  <c r="CS87" i="1" s="1"/>
  <c r="R87" i="1" s="1"/>
  <c r="GK87" i="1" s="1"/>
  <c r="AF87" i="1"/>
  <c r="AG87" i="1"/>
  <c r="CU87" i="1" s="1"/>
  <c r="T87" i="1" s="1"/>
  <c r="AH87" i="1"/>
  <c r="CV87" i="1" s="1"/>
  <c r="U87" i="1" s="1"/>
  <c r="AI87" i="1"/>
  <c r="CW87" i="1" s="1"/>
  <c r="V87" i="1" s="1"/>
  <c r="AJ87" i="1"/>
  <c r="CQ87" i="1"/>
  <c r="P87" i="1" s="1"/>
  <c r="CT87" i="1"/>
  <c r="S87" i="1" s="1"/>
  <c r="CX87" i="1"/>
  <c r="W87" i="1" s="1"/>
  <c r="FR87" i="1"/>
  <c r="GL87" i="1"/>
  <c r="GO87" i="1"/>
  <c r="GP87" i="1"/>
  <c r="GV87" i="1"/>
  <c r="GX87" i="1" s="1"/>
  <c r="I88" i="1"/>
  <c r="AC88" i="1"/>
  <c r="AE88" i="1"/>
  <c r="AF88" i="1"/>
  <c r="CT88" i="1" s="1"/>
  <c r="AG88" i="1"/>
  <c r="CU88" i="1" s="1"/>
  <c r="AH88" i="1"/>
  <c r="CV88" i="1" s="1"/>
  <c r="AI88" i="1"/>
  <c r="CW88" i="1" s="1"/>
  <c r="V88" i="1" s="1"/>
  <c r="AJ88" i="1"/>
  <c r="CX88" i="1"/>
  <c r="W88" i="1" s="1"/>
  <c r="FR88" i="1"/>
  <c r="GL88" i="1"/>
  <c r="GO88" i="1"/>
  <c r="GP88" i="1"/>
  <c r="GV88" i="1"/>
  <c r="GX88" i="1" s="1"/>
  <c r="I89" i="1"/>
  <c r="E156" i="5" s="1"/>
  <c r="AC89" i="1"/>
  <c r="AE89" i="1"/>
  <c r="AD89" i="1" s="1"/>
  <c r="AF89" i="1"/>
  <c r="AG89" i="1"/>
  <c r="CU89" i="1" s="1"/>
  <c r="T89" i="1" s="1"/>
  <c r="AH89" i="1"/>
  <c r="AI89" i="1"/>
  <c r="AJ89" i="1"/>
  <c r="CX89" i="1" s="1"/>
  <c r="CS89" i="1"/>
  <c r="R89" i="1" s="1"/>
  <c r="GK89" i="1" s="1"/>
  <c r="CV89" i="1"/>
  <c r="U89" i="1" s="1"/>
  <c r="CW89" i="1"/>
  <c r="FR89" i="1"/>
  <c r="GL89" i="1"/>
  <c r="GO89" i="1"/>
  <c r="GP89" i="1"/>
  <c r="GV89" i="1"/>
  <c r="GX89" i="1"/>
  <c r="C90" i="1"/>
  <c r="D90" i="1"/>
  <c r="I90" i="1"/>
  <c r="AC90" i="1"/>
  <c r="AD90" i="1"/>
  <c r="CR90" i="1" s="1"/>
  <c r="Q90" i="1" s="1"/>
  <c r="AE90" i="1"/>
  <c r="AF90" i="1"/>
  <c r="AG90" i="1"/>
  <c r="CU90" i="1" s="1"/>
  <c r="T90" i="1" s="1"/>
  <c r="AH90" i="1"/>
  <c r="CV90" i="1" s="1"/>
  <c r="U90" i="1" s="1"/>
  <c r="AI90" i="1"/>
  <c r="AJ90" i="1"/>
  <c r="CS90" i="1"/>
  <c r="R90" i="1" s="1"/>
  <c r="CT90" i="1"/>
  <c r="S90" i="1" s="1"/>
  <c r="CW90" i="1"/>
  <c r="V90" i="1" s="1"/>
  <c r="CX90" i="1"/>
  <c r="W90" i="1" s="1"/>
  <c r="FR90" i="1"/>
  <c r="GK90" i="1"/>
  <c r="GL90" i="1"/>
  <c r="GO90" i="1"/>
  <c r="GP90" i="1"/>
  <c r="GV90" i="1"/>
  <c r="GX90" i="1" s="1"/>
  <c r="C91" i="1"/>
  <c r="D91" i="1"/>
  <c r="I91" i="1"/>
  <c r="AC91" i="1"/>
  <c r="AD91" i="1"/>
  <c r="AE91" i="1"/>
  <c r="CS91" i="1" s="1"/>
  <c r="R91" i="1" s="1"/>
  <c r="GK91" i="1" s="1"/>
  <c r="AF91" i="1"/>
  <c r="AG91" i="1"/>
  <c r="AH91" i="1"/>
  <c r="CV91" i="1" s="1"/>
  <c r="U91" i="1" s="1"/>
  <c r="AI91" i="1"/>
  <c r="CW91" i="1" s="1"/>
  <c r="V91" i="1" s="1"/>
  <c r="AJ91" i="1"/>
  <c r="CQ91" i="1"/>
  <c r="CT91" i="1"/>
  <c r="S91" i="1" s="1"/>
  <c r="CU91" i="1"/>
  <c r="T91" i="1" s="1"/>
  <c r="CX91" i="1"/>
  <c r="FR91" i="1"/>
  <c r="GL91" i="1"/>
  <c r="GO91" i="1"/>
  <c r="GP91" i="1"/>
  <c r="GV91" i="1"/>
  <c r="I92" i="1"/>
  <c r="GX92" i="1" s="1"/>
  <c r="AC92" i="1"/>
  <c r="AE92" i="1"/>
  <c r="AF92" i="1"/>
  <c r="CT92" i="1" s="1"/>
  <c r="S92" i="1" s="1"/>
  <c r="AG92" i="1"/>
  <c r="CU92" i="1" s="1"/>
  <c r="AH92" i="1"/>
  <c r="CV92" i="1" s="1"/>
  <c r="AI92" i="1"/>
  <c r="AJ92" i="1"/>
  <c r="CX92" i="1" s="1"/>
  <c r="W92" i="1" s="1"/>
  <c r="CW92" i="1"/>
  <c r="FR92" i="1"/>
  <c r="GL92" i="1"/>
  <c r="GO92" i="1"/>
  <c r="GP92" i="1"/>
  <c r="GV92" i="1"/>
  <c r="I93" i="1"/>
  <c r="E166" i="5" s="1"/>
  <c r="AC93" i="1"/>
  <c r="AE93" i="1"/>
  <c r="AF93" i="1"/>
  <c r="AG93" i="1"/>
  <c r="CU93" i="1" s="1"/>
  <c r="AH93" i="1"/>
  <c r="AI93" i="1"/>
  <c r="CW93" i="1" s="1"/>
  <c r="V93" i="1" s="1"/>
  <c r="AJ93" i="1"/>
  <c r="CX93" i="1" s="1"/>
  <c r="W93" i="1" s="1"/>
  <c r="CV93" i="1"/>
  <c r="FR93" i="1"/>
  <c r="GL93" i="1"/>
  <c r="GO93" i="1"/>
  <c r="GP93" i="1"/>
  <c r="GV93" i="1"/>
  <c r="GX93" i="1" s="1"/>
  <c r="I94" i="1"/>
  <c r="R94" i="1" s="1"/>
  <c r="AC94" i="1"/>
  <c r="AE94" i="1"/>
  <c r="AD94" i="1" s="1"/>
  <c r="AF94" i="1"/>
  <c r="CT94" i="1" s="1"/>
  <c r="S94" i="1" s="1"/>
  <c r="AG94" i="1"/>
  <c r="CU94" i="1" s="1"/>
  <c r="AH94" i="1"/>
  <c r="AI94" i="1"/>
  <c r="CW94" i="1" s="1"/>
  <c r="AJ94" i="1"/>
  <c r="CX94" i="1" s="1"/>
  <c r="W94" i="1" s="1"/>
  <c r="CQ94" i="1"/>
  <c r="CS94" i="1"/>
  <c r="CV94" i="1"/>
  <c r="U94" i="1" s="1"/>
  <c r="FR94" i="1"/>
  <c r="GL94" i="1"/>
  <c r="GO94" i="1"/>
  <c r="GP94" i="1"/>
  <c r="GV94" i="1"/>
  <c r="I95" i="1"/>
  <c r="E167" i="5" s="1"/>
  <c r="S95" i="1"/>
  <c r="CZ95" i="1" s="1"/>
  <c r="Y95" i="1" s="1"/>
  <c r="V167" i="5" s="1"/>
  <c r="AC95" i="1"/>
  <c r="AE95" i="1"/>
  <c r="CS95" i="1" s="1"/>
  <c r="R95" i="1" s="1"/>
  <c r="AF95" i="1"/>
  <c r="AG95" i="1"/>
  <c r="AH95" i="1"/>
  <c r="CV95" i="1" s="1"/>
  <c r="AI95" i="1"/>
  <c r="CW95" i="1" s="1"/>
  <c r="V95" i="1" s="1"/>
  <c r="AJ95" i="1"/>
  <c r="CX95" i="1" s="1"/>
  <c r="W95" i="1" s="1"/>
  <c r="CQ95" i="1"/>
  <c r="CT95" i="1"/>
  <c r="CU95" i="1"/>
  <c r="T95" i="1" s="1"/>
  <c r="FR95" i="1"/>
  <c r="GK95" i="1"/>
  <c r="GL95" i="1"/>
  <c r="GO95" i="1"/>
  <c r="GP95" i="1"/>
  <c r="GV95" i="1"/>
  <c r="GX95" i="1" s="1"/>
  <c r="I96" i="1"/>
  <c r="AC96" i="1"/>
  <c r="CQ96" i="1" s="1"/>
  <c r="P96" i="1" s="1"/>
  <c r="AD96" i="1"/>
  <c r="CR96" i="1" s="1"/>
  <c r="AE96" i="1"/>
  <c r="AF96" i="1"/>
  <c r="AG96" i="1"/>
  <c r="CU96" i="1" s="1"/>
  <c r="T96" i="1" s="1"/>
  <c r="AH96" i="1"/>
  <c r="CV96" i="1" s="1"/>
  <c r="AI96" i="1"/>
  <c r="AJ96" i="1"/>
  <c r="CX96" i="1" s="1"/>
  <c r="W96" i="1" s="1"/>
  <c r="CS96" i="1"/>
  <c r="R96" i="1" s="1"/>
  <c r="GK96" i="1" s="1"/>
  <c r="CW96" i="1"/>
  <c r="V96" i="1" s="1"/>
  <c r="FR96" i="1"/>
  <c r="GL96" i="1"/>
  <c r="GO96" i="1"/>
  <c r="GP96" i="1"/>
  <c r="GV96" i="1"/>
  <c r="GX96" i="1" s="1"/>
  <c r="AC97" i="1"/>
  <c r="AE97" i="1"/>
  <c r="AF97" i="1"/>
  <c r="AG97" i="1"/>
  <c r="CU97" i="1" s="1"/>
  <c r="AH97" i="1"/>
  <c r="AI97" i="1"/>
  <c r="CW97" i="1" s="1"/>
  <c r="AJ97" i="1"/>
  <c r="CT97" i="1"/>
  <c r="CV97" i="1"/>
  <c r="CX97" i="1"/>
  <c r="FR97" i="1"/>
  <c r="GL97" i="1"/>
  <c r="GO97" i="1"/>
  <c r="GP97" i="1"/>
  <c r="GV97" i="1"/>
  <c r="I98" i="1"/>
  <c r="P98" i="1"/>
  <c r="AC98" i="1"/>
  <c r="AE98" i="1"/>
  <c r="AF98" i="1"/>
  <c r="CT98" i="1" s="1"/>
  <c r="S98" i="1" s="1"/>
  <c r="AG98" i="1"/>
  <c r="AH98" i="1"/>
  <c r="AI98" i="1"/>
  <c r="CW98" i="1" s="1"/>
  <c r="V98" i="1" s="1"/>
  <c r="AJ98" i="1"/>
  <c r="CX98" i="1" s="1"/>
  <c r="W98" i="1" s="1"/>
  <c r="CQ98" i="1"/>
  <c r="CU98" i="1"/>
  <c r="T98" i="1" s="1"/>
  <c r="CV98" i="1"/>
  <c r="U98" i="1" s="1"/>
  <c r="FR98" i="1"/>
  <c r="GL98" i="1"/>
  <c r="GO98" i="1"/>
  <c r="GP98" i="1"/>
  <c r="GV98" i="1"/>
  <c r="GX98" i="1" s="1"/>
  <c r="I99" i="1"/>
  <c r="E169" i="5" s="1"/>
  <c r="S99" i="1"/>
  <c r="CZ99" i="1" s="1"/>
  <c r="Y99" i="1" s="1"/>
  <c r="V169" i="5" s="1"/>
  <c r="AC99" i="1"/>
  <c r="AE99" i="1"/>
  <c r="CS99" i="1" s="1"/>
  <c r="R99" i="1" s="1"/>
  <c r="AF99" i="1"/>
  <c r="AG99" i="1"/>
  <c r="AH99" i="1"/>
  <c r="CV99" i="1" s="1"/>
  <c r="AI99" i="1"/>
  <c r="CW99" i="1" s="1"/>
  <c r="V99" i="1" s="1"/>
  <c r="AJ99" i="1"/>
  <c r="CX99" i="1" s="1"/>
  <c r="W99" i="1" s="1"/>
  <c r="CQ99" i="1"/>
  <c r="CT99" i="1"/>
  <c r="CU99" i="1"/>
  <c r="T99" i="1" s="1"/>
  <c r="FR99" i="1"/>
  <c r="GK99" i="1"/>
  <c r="GL99" i="1"/>
  <c r="GO99" i="1"/>
  <c r="GP99" i="1"/>
  <c r="GV99" i="1"/>
  <c r="GX99" i="1" s="1"/>
  <c r="I100" i="1"/>
  <c r="AC100" i="1"/>
  <c r="CQ100" i="1" s="1"/>
  <c r="P100" i="1" s="1"/>
  <c r="AD100" i="1"/>
  <c r="CR100" i="1" s="1"/>
  <c r="AE100" i="1"/>
  <c r="AF100" i="1"/>
  <c r="AG100" i="1"/>
  <c r="CU100" i="1" s="1"/>
  <c r="T100" i="1" s="1"/>
  <c r="AH100" i="1"/>
  <c r="CV100" i="1" s="1"/>
  <c r="AI100" i="1"/>
  <c r="AJ100" i="1"/>
  <c r="CX100" i="1" s="1"/>
  <c r="W100" i="1" s="1"/>
  <c r="CS100" i="1"/>
  <c r="R100" i="1" s="1"/>
  <c r="GK100" i="1" s="1"/>
  <c r="CW100" i="1"/>
  <c r="V100" i="1" s="1"/>
  <c r="FR100" i="1"/>
  <c r="GL100" i="1"/>
  <c r="GO100" i="1"/>
  <c r="GP100" i="1"/>
  <c r="GV100" i="1"/>
  <c r="GX100" i="1" s="1"/>
  <c r="AC101" i="1"/>
  <c r="AE101" i="1"/>
  <c r="AF101" i="1"/>
  <c r="AG101" i="1"/>
  <c r="CU101" i="1" s="1"/>
  <c r="AH101" i="1"/>
  <c r="AI101" i="1"/>
  <c r="CW101" i="1" s="1"/>
  <c r="AJ101" i="1"/>
  <c r="CT101" i="1"/>
  <c r="CV101" i="1"/>
  <c r="CX101" i="1"/>
  <c r="FR101" i="1"/>
  <c r="GL101" i="1"/>
  <c r="GO101" i="1"/>
  <c r="GP101" i="1"/>
  <c r="GV101" i="1"/>
  <c r="I102" i="1"/>
  <c r="P102" i="1"/>
  <c r="AC102" i="1"/>
  <c r="AE102" i="1"/>
  <c r="AF102" i="1"/>
  <c r="CT102" i="1" s="1"/>
  <c r="S102" i="1" s="1"/>
  <c r="AG102" i="1"/>
  <c r="AH102" i="1"/>
  <c r="AI102" i="1"/>
  <c r="CW102" i="1" s="1"/>
  <c r="V102" i="1" s="1"/>
  <c r="AJ102" i="1"/>
  <c r="CX102" i="1" s="1"/>
  <c r="W102" i="1" s="1"/>
  <c r="CQ102" i="1"/>
  <c r="CU102" i="1"/>
  <c r="T102" i="1" s="1"/>
  <c r="CV102" i="1"/>
  <c r="U102" i="1" s="1"/>
  <c r="FR102" i="1"/>
  <c r="GL102" i="1"/>
  <c r="GO102" i="1"/>
  <c r="GP102" i="1"/>
  <c r="GV102" i="1"/>
  <c r="GX102" i="1" s="1"/>
  <c r="I103" i="1"/>
  <c r="E171" i="5" s="1"/>
  <c r="S103" i="1"/>
  <c r="CZ103" i="1" s="1"/>
  <c r="Y103" i="1" s="1"/>
  <c r="V171" i="5" s="1"/>
  <c r="AC103" i="1"/>
  <c r="AE103" i="1"/>
  <c r="CS103" i="1" s="1"/>
  <c r="R103" i="1" s="1"/>
  <c r="AF103" i="1"/>
  <c r="AG103" i="1"/>
  <c r="AH103" i="1"/>
  <c r="CV103" i="1" s="1"/>
  <c r="AI103" i="1"/>
  <c r="CW103" i="1" s="1"/>
  <c r="V103" i="1" s="1"/>
  <c r="AJ103" i="1"/>
  <c r="CX103" i="1" s="1"/>
  <c r="W103" i="1" s="1"/>
  <c r="CQ103" i="1"/>
  <c r="CT103" i="1"/>
  <c r="CU103" i="1"/>
  <c r="T103" i="1" s="1"/>
  <c r="FR103" i="1"/>
  <c r="GK103" i="1"/>
  <c r="GL103" i="1"/>
  <c r="GO103" i="1"/>
  <c r="GP103" i="1"/>
  <c r="GV103" i="1"/>
  <c r="GX103" i="1" s="1"/>
  <c r="I104" i="1"/>
  <c r="AC104" i="1"/>
  <c r="CQ104" i="1" s="1"/>
  <c r="P104" i="1" s="1"/>
  <c r="AD104" i="1"/>
  <c r="CR104" i="1" s="1"/>
  <c r="AE104" i="1"/>
  <c r="AF104" i="1"/>
  <c r="AG104" i="1"/>
  <c r="CU104" i="1" s="1"/>
  <c r="T104" i="1" s="1"/>
  <c r="AH104" i="1"/>
  <c r="CV104" i="1" s="1"/>
  <c r="AI104" i="1"/>
  <c r="AJ104" i="1"/>
  <c r="CX104" i="1" s="1"/>
  <c r="W104" i="1" s="1"/>
  <c r="CS104" i="1"/>
  <c r="R104" i="1" s="1"/>
  <c r="GK104" i="1" s="1"/>
  <c r="CW104" i="1"/>
  <c r="V104" i="1" s="1"/>
  <c r="FR104" i="1"/>
  <c r="GL104" i="1"/>
  <c r="GO104" i="1"/>
  <c r="GP104" i="1"/>
  <c r="GV104" i="1"/>
  <c r="GX104" i="1" s="1"/>
  <c r="AC105" i="1"/>
  <c r="AE105" i="1"/>
  <c r="AF105" i="1"/>
  <c r="AG105" i="1"/>
  <c r="CU105" i="1" s="1"/>
  <c r="AH105" i="1"/>
  <c r="AI105" i="1"/>
  <c r="CW105" i="1" s="1"/>
  <c r="AJ105" i="1"/>
  <c r="CT105" i="1"/>
  <c r="CV105" i="1"/>
  <c r="CX105" i="1"/>
  <c r="FR105" i="1"/>
  <c r="GL105" i="1"/>
  <c r="GO105" i="1"/>
  <c r="GP105" i="1"/>
  <c r="GV105" i="1"/>
  <c r="I106" i="1"/>
  <c r="P106" i="1"/>
  <c r="AC106" i="1"/>
  <c r="AE106" i="1"/>
  <c r="AF106" i="1"/>
  <c r="CT106" i="1" s="1"/>
  <c r="S106" i="1" s="1"/>
  <c r="AG106" i="1"/>
  <c r="AH106" i="1"/>
  <c r="AI106" i="1"/>
  <c r="CW106" i="1" s="1"/>
  <c r="V106" i="1" s="1"/>
  <c r="AJ106" i="1"/>
  <c r="CX106" i="1" s="1"/>
  <c r="W106" i="1" s="1"/>
  <c r="CQ106" i="1"/>
  <c r="CU106" i="1"/>
  <c r="T106" i="1" s="1"/>
  <c r="CV106" i="1"/>
  <c r="U106" i="1" s="1"/>
  <c r="FR106" i="1"/>
  <c r="GL106" i="1"/>
  <c r="GO106" i="1"/>
  <c r="GP106" i="1"/>
  <c r="GV106" i="1"/>
  <c r="GX106" i="1" s="1"/>
  <c r="I107" i="1"/>
  <c r="E173" i="5" s="1"/>
  <c r="S107" i="1"/>
  <c r="CZ107" i="1" s="1"/>
  <c r="Y107" i="1" s="1"/>
  <c r="V173" i="5" s="1"/>
  <c r="AC107" i="1"/>
  <c r="AE107" i="1"/>
  <c r="CS107" i="1" s="1"/>
  <c r="R107" i="1" s="1"/>
  <c r="AF107" i="1"/>
  <c r="AG107" i="1"/>
  <c r="AH107" i="1"/>
  <c r="CV107" i="1" s="1"/>
  <c r="AI107" i="1"/>
  <c r="CW107" i="1" s="1"/>
  <c r="V107" i="1" s="1"/>
  <c r="AJ107" i="1"/>
  <c r="CX107" i="1" s="1"/>
  <c r="W107" i="1" s="1"/>
  <c r="CQ107" i="1"/>
  <c r="CT107" i="1"/>
  <c r="CU107" i="1"/>
  <c r="T107" i="1" s="1"/>
  <c r="FR107" i="1"/>
  <c r="GK107" i="1"/>
  <c r="GL107" i="1"/>
  <c r="GO107" i="1"/>
  <c r="GP107" i="1"/>
  <c r="GV107" i="1"/>
  <c r="GX107" i="1" s="1"/>
  <c r="I108" i="1"/>
  <c r="AC108" i="1"/>
  <c r="CQ108" i="1" s="1"/>
  <c r="P108" i="1" s="1"/>
  <c r="AD108" i="1"/>
  <c r="CR108" i="1" s="1"/>
  <c r="AE108" i="1"/>
  <c r="AF108" i="1"/>
  <c r="AG108" i="1"/>
  <c r="CU108" i="1" s="1"/>
  <c r="T108" i="1" s="1"/>
  <c r="AH108" i="1"/>
  <c r="CV108" i="1" s="1"/>
  <c r="AI108" i="1"/>
  <c r="AJ108" i="1"/>
  <c r="CX108" i="1" s="1"/>
  <c r="W108" i="1" s="1"/>
  <c r="CS108" i="1"/>
  <c r="R108" i="1" s="1"/>
  <c r="GK108" i="1" s="1"/>
  <c r="CW108" i="1"/>
  <c r="V108" i="1" s="1"/>
  <c r="FR108" i="1"/>
  <c r="GL108" i="1"/>
  <c r="GO108" i="1"/>
  <c r="GP108" i="1"/>
  <c r="GV108" i="1"/>
  <c r="GX108" i="1" s="1"/>
  <c r="AC109" i="1"/>
  <c r="AE109" i="1"/>
  <c r="AF109" i="1"/>
  <c r="AG109" i="1"/>
  <c r="CU109" i="1" s="1"/>
  <c r="AH109" i="1"/>
  <c r="AI109" i="1"/>
  <c r="CW109" i="1" s="1"/>
  <c r="AJ109" i="1"/>
  <c r="CT109" i="1"/>
  <c r="CV109" i="1"/>
  <c r="CX109" i="1"/>
  <c r="FR109" i="1"/>
  <c r="GL109" i="1"/>
  <c r="GO109" i="1"/>
  <c r="GP109" i="1"/>
  <c r="GV109" i="1"/>
  <c r="I110" i="1"/>
  <c r="P110" i="1"/>
  <c r="AC110" i="1"/>
  <c r="AE110" i="1"/>
  <c r="AF110" i="1"/>
  <c r="CT110" i="1" s="1"/>
  <c r="S110" i="1" s="1"/>
  <c r="AG110" i="1"/>
  <c r="AH110" i="1"/>
  <c r="AI110" i="1"/>
  <c r="CW110" i="1" s="1"/>
  <c r="V110" i="1" s="1"/>
  <c r="AJ110" i="1"/>
  <c r="CX110" i="1" s="1"/>
  <c r="W110" i="1" s="1"/>
  <c r="CQ110" i="1"/>
  <c r="CU110" i="1"/>
  <c r="T110" i="1" s="1"/>
  <c r="CV110" i="1"/>
  <c r="U110" i="1" s="1"/>
  <c r="FR110" i="1"/>
  <c r="GL110" i="1"/>
  <c r="GO110" i="1"/>
  <c r="GP110" i="1"/>
  <c r="GV110" i="1"/>
  <c r="GX110" i="1" s="1"/>
  <c r="I111" i="1"/>
  <c r="E175" i="5" s="1"/>
  <c r="S111" i="1"/>
  <c r="CZ111" i="1" s="1"/>
  <c r="Y111" i="1" s="1"/>
  <c r="V175" i="5" s="1"/>
  <c r="AC111" i="1"/>
  <c r="AE111" i="1"/>
  <c r="CS111" i="1" s="1"/>
  <c r="R111" i="1" s="1"/>
  <c r="AF111" i="1"/>
  <c r="AG111" i="1"/>
  <c r="AH111" i="1"/>
  <c r="CV111" i="1" s="1"/>
  <c r="AI111" i="1"/>
  <c r="CW111" i="1" s="1"/>
  <c r="V111" i="1" s="1"/>
  <c r="AJ111" i="1"/>
  <c r="CX111" i="1" s="1"/>
  <c r="W111" i="1" s="1"/>
  <c r="CQ111" i="1"/>
  <c r="CT111" i="1"/>
  <c r="CU111" i="1"/>
  <c r="T111" i="1" s="1"/>
  <c r="FR111" i="1"/>
  <c r="GK111" i="1"/>
  <c r="GL111" i="1"/>
  <c r="GO111" i="1"/>
  <c r="GP111" i="1"/>
  <c r="GV111" i="1"/>
  <c r="GX111" i="1" s="1"/>
  <c r="C112" i="1"/>
  <c r="D112" i="1"/>
  <c r="I112" i="1"/>
  <c r="AC112" i="1"/>
  <c r="AE112" i="1"/>
  <c r="AD112" i="1" s="1"/>
  <c r="AF112" i="1"/>
  <c r="CT112" i="1" s="1"/>
  <c r="AG112" i="1"/>
  <c r="AH112" i="1"/>
  <c r="CV112" i="1" s="1"/>
  <c r="AI112" i="1"/>
  <c r="CW112" i="1" s="1"/>
  <c r="V112" i="1" s="1"/>
  <c r="AJ112" i="1"/>
  <c r="CX112" i="1" s="1"/>
  <c r="CQ112" i="1"/>
  <c r="CS112" i="1"/>
  <c r="R112" i="1" s="1"/>
  <c r="GK112" i="1" s="1"/>
  <c r="CU112" i="1"/>
  <c r="T112" i="1" s="1"/>
  <c r="FR112" i="1"/>
  <c r="GL112" i="1"/>
  <c r="GO112" i="1"/>
  <c r="GP112" i="1"/>
  <c r="GV112" i="1"/>
  <c r="C113" i="1"/>
  <c r="D113" i="1"/>
  <c r="I113" i="1"/>
  <c r="AC113" i="1"/>
  <c r="AE113" i="1"/>
  <c r="AF113" i="1"/>
  <c r="AG113" i="1"/>
  <c r="CU113" i="1" s="1"/>
  <c r="AH113" i="1"/>
  <c r="AI113" i="1"/>
  <c r="CW113" i="1" s="1"/>
  <c r="V113" i="1" s="1"/>
  <c r="AJ113" i="1"/>
  <c r="CT113" i="1"/>
  <c r="S113" i="1" s="1"/>
  <c r="K179" i="5" s="1"/>
  <c r="CV113" i="1"/>
  <c r="U113" i="1" s="1"/>
  <c r="CX113" i="1"/>
  <c r="W113" i="1" s="1"/>
  <c r="FR113" i="1"/>
  <c r="GL113" i="1"/>
  <c r="GO113" i="1"/>
  <c r="GP113" i="1"/>
  <c r="GV113" i="1"/>
  <c r="GX113" i="1" s="1"/>
  <c r="AC114" i="1"/>
  <c r="CQ114" i="1" s="1"/>
  <c r="AE114" i="1"/>
  <c r="AD114" i="1" s="1"/>
  <c r="AF114" i="1"/>
  <c r="CT114" i="1" s="1"/>
  <c r="AG114" i="1"/>
  <c r="AH114" i="1"/>
  <c r="CV114" i="1" s="1"/>
  <c r="AI114" i="1"/>
  <c r="CW114" i="1" s="1"/>
  <c r="AJ114" i="1"/>
  <c r="CX114" i="1" s="1"/>
  <c r="CS114" i="1"/>
  <c r="CU114" i="1"/>
  <c r="FR114" i="1"/>
  <c r="GL114" i="1"/>
  <c r="GO114" i="1"/>
  <c r="GP114" i="1"/>
  <c r="GV114" i="1"/>
  <c r="AC115" i="1"/>
  <c r="AE115" i="1"/>
  <c r="CS115" i="1" s="1"/>
  <c r="AF115" i="1"/>
  <c r="AG115" i="1"/>
  <c r="AH115" i="1"/>
  <c r="CV115" i="1" s="1"/>
  <c r="AI115" i="1"/>
  <c r="CW115" i="1" s="1"/>
  <c r="AJ115" i="1"/>
  <c r="CX115" i="1" s="1"/>
  <c r="CT115" i="1"/>
  <c r="CU115" i="1"/>
  <c r="FR115" i="1"/>
  <c r="GL115" i="1"/>
  <c r="GO115" i="1"/>
  <c r="GP115" i="1"/>
  <c r="GV115" i="1"/>
  <c r="C116" i="1"/>
  <c r="D116" i="1"/>
  <c r="I116" i="1"/>
  <c r="CX263" i="3" s="1"/>
  <c r="AC116" i="1"/>
  <c r="CQ116" i="1" s="1"/>
  <c r="AE116" i="1"/>
  <c r="AD116" i="1" s="1"/>
  <c r="AF116" i="1"/>
  <c r="CT116" i="1" s="1"/>
  <c r="AG116" i="1"/>
  <c r="CU116" i="1" s="1"/>
  <c r="T116" i="1" s="1"/>
  <c r="AH116" i="1"/>
  <c r="CV116" i="1" s="1"/>
  <c r="U116" i="1" s="1"/>
  <c r="AI116" i="1"/>
  <c r="CW116" i="1" s="1"/>
  <c r="V116" i="1" s="1"/>
  <c r="AJ116" i="1"/>
  <c r="CX116" i="1" s="1"/>
  <c r="CS116" i="1"/>
  <c r="R116" i="1" s="1"/>
  <c r="GK116" i="1" s="1"/>
  <c r="FR116" i="1"/>
  <c r="GL116" i="1"/>
  <c r="GO116" i="1"/>
  <c r="GP116" i="1"/>
  <c r="GV116" i="1"/>
  <c r="GX116" i="1" s="1"/>
  <c r="C117" i="1"/>
  <c r="D117" i="1"/>
  <c r="I117" i="1"/>
  <c r="AC117" i="1"/>
  <c r="CQ117" i="1" s="1"/>
  <c r="AE117" i="1"/>
  <c r="AF117" i="1"/>
  <c r="AG117" i="1"/>
  <c r="CU117" i="1" s="1"/>
  <c r="AH117" i="1"/>
  <c r="AI117" i="1"/>
  <c r="CW117" i="1" s="1"/>
  <c r="V117" i="1" s="1"/>
  <c r="AJ117" i="1"/>
  <c r="CX117" i="1" s="1"/>
  <c r="W117" i="1" s="1"/>
  <c r="CV117" i="1"/>
  <c r="U117" i="1" s="1"/>
  <c r="FR117" i="1"/>
  <c r="GL117" i="1"/>
  <c r="GO117" i="1"/>
  <c r="GP117" i="1"/>
  <c r="GV117" i="1"/>
  <c r="GX117" i="1" s="1"/>
  <c r="C118" i="1"/>
  <c r="D118" i="1"/>
  <c r="I118" i="1"/>
  <c r="T118" i="1" s="1"/>
  <c r="AC118" i="1"/>
  <c r="AE118" i="1"/>
  <c r="AF118" i="1"/>
  <c r="AG118" i="1"/>
  <c r="AH118" i="1"/>
  <c r="CV118" i="1" s="1"/>
  <c r="AI118" i="1"/>
  <c r="CW118" i="1" s="1"/>
  <c r="AJ118" i="1"/>
  <c r="CX118" i="1" s="1"/>
  <c r="CQ118" i="1"/>
  <c r="CU118" i="1"/>
  <c r="FR118" i="1"/>
  <c r="GL118" i="1"/>
  <c r="GO118" i="1"/>
  <c r="GP118" i="1"/>
  <c r="GV118" i="1"/>
  <c r="C119" i="1"/>
  <c r="D119" i="1"/>
  <c r="I119" i="1"/>
  <c r="AC119" i="1"/>
  <c r="H198" i="5" s="1"/>
  <c r="AE119" i="1"/>
  <c r="CS119" i="1" s="1"/>
  <c r="R119" i="1" s="1"/>
  <c r="AF119" i="1"/>
  <c r="AG119" i="1"/>
  <c r="CU119" i="1" s="1"/>
  <c r="T119" i="1" s="1"/>
  <c r="AH119" i="1"/>
  <c r="AI119" i="1"/>
  <c r="CW119" i="1" s="1"/>
  <c r="V119" i="1" s="1"/>
  <c r="AJ119" i="1"/>
  <c r="CQ119" i="1"/>
  <c r="P119" i="1" s="1"/>
  <c r="K198" i="5" s="1"/>
  <c r="CV119" i="1"/>
  <c r="U119" i="1" s="1"/>
  <c r="CX119" i="1"/>
  <c r="W119" i="1" s="1"/>
  <c r="FR119" i="1"/>
  <c r="GK119" i="1"/>
  <c r="GL119" i="1"/>
  <c r="GO119" i="1"/>
  <c r="GP119" i="1"/>
  <c r="GV119" i="1"/>
  <c r="GX119" i="1" s="1"/>
  <c r="AC120" i="1"/>
  <c r="CQ120" i="1" s="1"/>
  <c r="AE120" i="1"/>
  <c r="AF120" i="1"/>
  <c r="CT120" i="1" s="1"/>
  <c r="AG120" i="1"/>
  <c r="CU120" i="1" s="1"/>
  <c r="AH120" i="1"/>
  <c r="CV120" i="1" s="1"/>
  <c r="AI120" i="1"/>
  <c r="CW120" i="1" s="1"/>
  <c r="AJ120" i="1"/>
  <c r="CX120" i="1" s="1"/>
  <c r="FR120" i="1"/>
  <c r="GL120" i="1"/>
  <c r="GO120" i="1"/>
  <c r="GP120" i="1"/>
  <c r="GV120" i="1"/>
  <c r="I121" i="1"/>
  <c r="E202" i="5" s="1"/>
  <c r="AC121" i="1"/>
  <c r="AE121" i="1"/>
  <c r="AD121" i="1" s="1"/>
  <c r="AF121" i="1"/>
  <c r="AG121" i="1"/>
  <c r="AH121" i="1"/>
  <c r="AI121" i="1"/>
  <c r="CW121" i="1" s="1"/>
  <c r="V121" i="1" s="1"/>
  <c r="AJ121" i="1"/>
  <c r="CX121" i="1" s="1"/>
  <c r="W121" i="1" s="1"/>
  <c r="CU121" i="1"/>
  <c r="T121" i="1" s="1"/>
  <c r="CV121" i="1"/>
  <c r="U121" i="1" s="1"/>
  <c r="FR121" i="1"/>
  <c r="GL121" i="1"/>
  <c r="GO121" i="1"/>
  <c r="GP121" i="1"/>
  <c r="GV121" i="1"/>
  <c r="GX121" i="1" s="1"/>
  <c r="AC122" i="1"/>
  <c r="AD122" i="1"/>
  <c r="CR122" i="1" s="1"/>
  <c r="AE122" i="1"/>
  <c r="CS122" i="1" s="1"/>
  <c r="AF122" i="1"/>
  <c r="AG122" i="1"/>
  <c r="AH122" i="1"/>
  <c r="CV122" i="1" s="1"/>
  <c r="AI122" i="1"/>
  <c r="CW122" i="1" s="1"/>
  <c r="AJ122" i="1"/>
  <c r="CQ122" i="1"/>
  <c r="CT122" i="1"/>
  <c r="CU122" i="1"/>
  <c r="CX122" i="1"/>
  <c r="FR122" i="1"/>
  <c r="GL122" i="1"/>
  <c r="GO122" i="1"/>
  <c r="GP122" i="1"/>
  <c r="GV122" i="1"/>
  <c r="I123" i="1"/>
  <c r="E203" i="5" s="1"/>
  <c r="AC123" i="1"/>
  <c r="AE123" i="1"/>
  <c r="AD123" i="1" s="1"/>
  <c r="CR123" i="1" s="1"/>
  <c r="AF123" i="1"/>
  <c r="AG123" i="1"/>
  <c r="CU123" i="1" s="1"/>
  <c r="T123" i="1" s="1"/>
  <c r="AH123" i="1"/>
  <c r="CV123" i="1" s="1"/>
  <c r="AI123" i="1"/>
  <c r="AJ123" i="1"/>
  <c r="CX123" i="1" s="1"/>
  <c r="CS123" i="1"/>
  <c r="R123" i="1" s="1"/>
  <c r="GK123" i="1" s="1"/>
  <c r="CW123" i="1"/>
  <c r="FR123" i="1"/>
  <c r="GL123" i="1"/>
  <c r="GO123" i="1"/>
  <c r="GP123" i="1"/>
  <c r="GV123" i="1"/>
  <c r="C124" i="1"/>
  <c r="D124" i="1"/>
  <c r="I124" i="1"/>
  <c r="I128" i="1" s="1"/>
  <c r="AC124" i="1"/>
  <c r="AE124" i="1"/>
  <c r="AF124" i="1"/>
  <c r="CT124" i="1" s="1"/>
  <c r="AG124" i="1"/>
  <c r="AH124" i="1"/>
  <c r="CV124" i="1" s="1"/>
  <c r="AI124" i="1"/>
  <c r="CW124" i="1" s="1"/>
  <c r="V124" i="1" s="1"/>
  <c r="AJ124" i="1"/>
  <c r="CQ124" i="1"/>
  <c r="CU124" i="1"/>
  <c r="T124" i="1" s="1"/>
  <c r="CX124" i="1"/>
  <c r="W124" i="1" s="1"/>
  <c r="FR124" i="1"/>
  <c r="GL124" i="1"/>
  <c r="GO124" i="1"/>
  <c r="GP124" i="1"/>
  <c r="GV124" i="1"/>
  <c r="C125" i="1"/>
  <c r="D125" i="1"/>
  <c r="I125" i="1"/>
  <c r="AC125" i="1"/>
  <c r="AE125" i="1"/>
  <c r="AF125" i="1"/>
  <c r="AG125" i="1"/>
  <c r="CU125" i="1" s="1"/>
  <c r="T125" i="1" s="1"/>
  <c r="AH125" i="1"/>
  <c r="AI125" i="1"/>
  <c r="CW125" i="1" s="1"/>
  <c r="AJ125" i="1"/>
  <c r="CX125" i="1" s="1"/>
  <c r="CQ125" i="1"/>
  <c r="P125" i="1" s="1"/>
  <c r="K210" i="5" s="1"/>
  <c r="CV125" i="1"/>
  <c r="FR125" i="1"/>
  <c r="GL125" i="1"/>
  <c r="GO125" i="1"/>
  <c r="GP125" i="1"/>
  <c r="GV125" i="1"/>
  <c r="I126" i="1"/>
  <c r="AC126" i="1"/>
  <c r="AE126" i="1"/>
  <c r="CS126" i="1" s="1"/>
  <c r="AF126" i="1"/>
  <c r="AG126" i="1"/>
  <c r="AH126" i="1"/>
  <c r="CV126" i="1" s="1"/>
  <c r="AI126" i="1"/>
  <c r="CW126" i="1" s="1"/>
  <c r="AJ126" i="1"/>
  <c r="CQ126" i="1"/>
  <c r="CT126" i="1"/>
  <c r="CU126" i="1"/>
  <c r="CX126" i="1"/>
  <c r="FR126" i="1"/>
  <c r="GL126" i="1"/>
  <c r="GO126" i="1"/>
  <c r="GP126" i="1"/>
  <c r="GV126" i="1"/>
  <c r="GX126" i="1" s="1"/>
  <c r="AC127" i="1"/>
  <c r="AE127" i="1"/>
  <c r="AD127" i="1" s="1"/>
  <c r="CR127" i="1" s="1"/>
  <c r="AF127" i="1"/>
  <c r="AG127" i="1"/>
  <c r="CU127" i="1" s="1"/>
  <c r="AH127" i="1"/>
  <c r="CV127" i="1" s="1"/>
  <c r="AI127" i="1"/>
  <c r="AJ127" i="1"/>
  <c r="CX127" i="1" s="1"/>
  <c r="CS127" i="1"/>
  <c r="CW127" i="1"/>
  <c r="FR127" i="1"/>
  <c r="GL127" i="1"/>
  <c r="GO127" i="1"/>
  <c r="GP127" i="1"/>
  <c r="GV127" i="1"/>
  <c r="AC128" i="1"/>
  <c r="AE128" i="1"/>
  <c r="AF128" i="1"/>
  <c r="CT128" i="1" s="1"/>
  <c r="AG128" i="1"/>
  <c r="CU128" i="1" s="1"/>
  <c r="AH128" i="1"/>
  <c r="AI128" i="1"/>
  <c r="AJ128" i="1"/>
  <c r="CX128" i="1" s="1"/>
  <c r="CV128" i="1"/>
  <c r="U128" i="1" s="1"/>
  <c r="CW128" i="1"/>
  <c r="FR128" i="1"/>
  <c r="GL128" i="1"/>
  <c r="GO128" i="1"/>
  <c r="GP128" i="1"/>
  <c r="GV128" i="1"/>
  <c r="AC129" i="1"/>
  <c r="AE129" i="1"/>
  <c r="AF129" i="1"/>
  <c r="AG129" i="1"/>
  <c r="AH129" i="1"/>
  <c r="CV129" i="1" s="1"/>
  <c r="AI129" i="1"/>
  <c r="CW129" i="1" s="1"/>
  <c r="AJ129" i="1"/>
  <c r="CX129" i="1" s="1"/>
  <c r="CU129" i="1"/>
  <c r="FR129" i="1"/>
  <c r="GL129" i="1"/>
  <c r="GO129" i="1"/>
  <c r="GP129" i="1"/>
  <c r="GV129" i="1"/>
  <c r="C130" i="1"/>
  <c r="D130" i="1"/>
  <c r="I130" i="1"/>
  <c r="AC130" i="1"/>
  <c r="CQ130" i="1" s="1"/>
  <c r="P130" i="1" s="1"/>
  <c r="AE130" i="1"/>
  <c r="AF130" i="1"/>
  <c r="CT130" i="1" s="1"/>
  <c r="S130" i="1" s="1"/>
  <c r="AG130" i="1"/>
  <c r="CU130" i="1" s="1"/>
  <c r="T130" i="1" s="1"/>
  <c r="AH130" i="1"/>
  <c r="CV130" i="1" s="1"/>
  <c r="U130" i="1" s="1"/>
  <c r="AI130" i="1"/>
  <c r="AJ130" i="1"/>
  <c r="CX130" i="1" s="1"/>
  <c r="W130" i="1" s="1"/>
  <c r="CW130" i="1"/>
  <c r="V130" i="1" s="1"/>
  <c r="FR130" i="1"/>
  <c r="GL130" i="1"/>
  <c r="GO130" i="1"/>
  <c r="GP130" i="1"/>
  <c r="GV130" i="1"/>
  <c r="GX130" i="1"/>
  <c r="C131" i="1"/>
  <c r="D131" i="1"/>
  <c r="I131" i="1"/>
  <c r="AC131" i="1"/>
  <c r="AD131" i="1"/>
  <c r="AE131" i="1"/>
  <c r="H221" i="5" s="1"/>
  <c r="R221" i="5" s="1"/>
  <c r="AF131" i="1"/>
  <c r="AG131" i="1"/>
  <c r="CU131" i="1" s="1"/>
  <c r="T131" i="1" s="1"/>
  <c r="AH131" i="1"/>
  <c r="CV131" i="1" s="1"/>
  <c r="U131" i="1" s="1"/>
  <c r="AI131" i="1"/>
  <c r="AJ131" i="1"/>
  <c r="CS131" i="1"/>
  <c r="R131" i="1" s="1"/>
  <c r="CT131" i="1"/>
  <c r="S131" i="1" s="1"/>
  <c r="K219" i="5" s="1"/>
  <c r="CW131" i="1"/>
  <c r="V131" i="1" s="1"/>
  <c r="CX131" i="1"/>
  <c r="W131" i="1" s="1"/>
  <c r="FR131" i="1"/>
  <c r="GL131" i="1"/>
  <c r="GO131" i="1"/>
  <c r="GP131" i="1"/>
  <c r="GV131" i="1"/>
  <c r="GX131" i="1" s="1"/>
  <c r="C132" i="1"/>
  <c r="D132" i="1"/>
  <c r="I132" i="1"/>
  <c r="AC132" i="1"/>
  <c r="AE132" i="1"/>
  <c r="CS132" i="1" s="1"/>
  <c r="AF132" i="1"/>
  <c r="CT132" i="1" s="1"/>
  <c r="AG132" i="1"/>
  <c r="CU132" i="1" s="1"/>
  <c r="T132" i="1" s="1"/>
  <c r="AH132" i="1"/>
  <c r="AI132" i="1"/>
  <c r="CW132" i="1" s="1"/>
  <c r="AJ132" i="1"/>
  <c r="CX132" i="1" s="1"/>
  <c r="W132" i="1" s="1"/>
  <c r="CQ132" i="1"/>
  <c r="P132" i="1" s="1"/>
  <c r="CV132" i="1"/>
  <c r="FR132" i="1"/>
  <c r="GL132" i="1"/>
  <c r="GO132" i="1"/>
  <c r="GP132" i="1"/>
  <c r="GV132" i="1"/>
  <c r="C133" i="1"/>
  <c r="D133" i="1"/>
  <c r="I133" i="1"/>
  <c r="AC133" i="1"/>
  <c r="H232" i="5" s="1"/>
  <c r="AE133" i="1"/>
  <c r="AF133" i="1"/>
  <c r="AG133" i="1"/>
  <c r="CU133" i="1" s="1"/>
  <c r="AH133" i="1"/>
  <c r="CV133" i="1" s="1"/>
  <c r="U133" i="1" s="1"/>
  <c r="AI133" i="1"/>
  <c r="AJ133" i="1"/>
  <c r="CX133" i="1" s="1"/>
  <c r="CS133" i="1"/>
  <c r="CW133" i="1"/>
  <c r="V133" i="1" s="1"/>
  <c r="FR133" i="1"/>
  <c r="GL133" i="1"/>
  <c r="GO133" i="1"/>
  <c r="GP133" i="1"/>
  <c r="GV133" i="1"/>
  <c r="C134" i="1"/>
  <c r="D134" i="1"/>
  <c r="I134" i="1"/>
  <c r="AC134" i="1"/>
  <c r="CQ134" i="1" s="1"/>
  <c r="AE134" i="1"/>
  <c r="AF134" i="1"/>
  <c r="CT134" i="1" s="1"/>
  <c r="AG134" i="1"/>
  <c r="CU134" i="1" s="1"/>
  <c r="AH134" i="1"/>
  <c r="AI134" i="1"/>
  <c r="AJ134" i="1"/>
  <c r="CX134" i="1" s="1"/>
  <c r="CV134" i="1"/>
  <c r="CW134" i="1"/>
  <c r="V134" i="1" s="1"/>
  <c r="FR134" i="1"/>
  <c r="GL134" i="1"/>
  <c r="GO134" i="1"/>
  <c r="GP134" i="1"/>
  <c r="GV134" i="1"/>
  <c r="C135" i="1"/>
  <c r="D135" i="1"/>
  <c r="I135" i="1"/>
  <c r="V135" i="1"/>
  <c r="AC135" i="1"/>
  <c r="AE135" i="1"/>
  <c r="H241" i="5" s="1"/>
  <c r="R241" i="5" s="1"/>
  <c r="AF135" i="1"/>
  <c r="AG135" i="1"/>
  <c r="CU135" i="1" s="1"/>
  <c r="T135" i="1" s="1"/>
  <c r="AH135" i="1"/>
  <c r="CV135" i="1" s="1"/>
  <c r="AI135" i="1"/>
  <c r="AJ135" i="1"/>
  <c r="CX135" i="1" s="1"/>
  <c r="W135" i="1" s="1"/>
  <c r="CS135" i="1"/>
  <c r="R135" i="1" s="1"/>
  <c r="CW135" i="1"/>
  <c r="FR135" i="1"/>
  <c r="GL135" i="1"/>
  <c r="GO135" i="1"/>
  <c r="GP135" i="1"/>
  <c r="GV135" i="1"/>
  <c r="GX135" i="1" s="1"/>
  <c r="AC136" i="1"/>
  <c r="CQ136" i="1" s="1"/>
  <c r="AE136" i="1"/>
  <c r="AF136" i="1"/>
  <c r="CT136" i="1" s="1"/>
  <c r="AG136" i="1"/>
  <c r="CU136" i="1" s="1"/>
  <c r="AH136" i="1"/>
  <c r="AI136" i="1"/>
  <c r="CW136" i="1" s="1"/>
  <c r="AJ136" i="1"/>
  <c r="CV136" i="1"/>
  <c r="CX136" i="1"/>
  <c r="FR136" i="1"/>
  <c r="GL136" i="1"/>
  <c r="GO136" i="1"/>
  <c r="GP136" i="1"/>
  <c r="GV136" i="1"/>
  <c r="I137" i="1"/>
  <c r="E246" i="5" s="1"/>
  <c r="U137" i="1"/>
  <c r="AC137" i="1"/>
  <c r="AE137" i="1"/>
  <c r="AD137" i="1" s="1"/>
  <c r="AF137" i="1"/>
  <c r="AG137" i="1"/>
  <c r="CU137" i="1" s="1"/>
  <c r="T137" i="1" s="1"/>
  <c r="AH137" i="1"/>
  <c r="AI137" i="1"/>
  <c r="CW137" i="1" s="1"/>
  <c r="V137" i="1" s="1"/>
  <c r="AJ137" i="1"/>
  <c r="CX137" i="1" s="1"/>
  <c r="W137" i="1" s="1"/>
  <c r="CQ137" i="1"/>
  <c r="P137" i="1" s="1"/>
  <c r="CV137" i="1"/>
  <c r="FR137" i="1"/>
  <c r="GL137" i="1"/>
  <c r="GO137" i="1"/>
  <c r="GP137" i="1"/>
  <c r="GV137" i="1"/>
  <c r="GX137" i="1" s="1"/>
  <c r="AC138" i="1"/>
  <c r="CQ138" i="1" s="1"/>
  <c r="AE138" i="1"/>
  <c r="CS138" i="1" s="1"/>
  <c r="AF138" i="1"/>
  <c r="CT138" i="1" s="1"/>
  <c r="AG138" i="1"/>
  <c r="AH138" i="1"/>
  <c r="AI138" i="1"/>
  <c r="CW138" i="1" s="1"/>
  <c r="AJ138" i="1"/>
  <c r="CX138" i="1" s="1"/>
  <c r="CU138" i="1"/>
  <c r="CV138" i="1"/>
  <c r="FR138" i="1"/>
  <c r="GL138" i="1"/>
  <c r="GO138" i="1"/>
  <c r="GP138" i="1"/>
  <c r="GV138" i="1"/>
  <c r="AC139" i="1"/>
  <c r="AD139" i="1"/>
  <c r="CR139" i="1" s="1"/>
  <c r="AE139" i="1"/>
  <c r="AF139" i="1"/>
  <c r="AG139" i="1"/>
  <c r="CU139" i="1" s="1"/>
  <c r="AH139" i="1"/>
  <c r="CV139" i="1" s="1"/>
  <c r="AI139" i="1"/>
  <c r="AJ139" i="1"/>
  <c r="CX139" i="1" s="1"/>
  <c r="CS139" i="1"/>
  <c r="CT139" i="1"/>
  <c r="CW139" i="1"/>
  <c r="FR139" i="1"/>
  <c r="GL139" i="1"/>
  <c r="GO139" i="1"/>
  <c r="GP139" i="1"/>
  <c r="GV139" i="1"/>
  <c r="C140" i="1"/>
  <c r="D140" i="1"/>
  <c r="I140" i="1"/>
  <c r="U140" i="1"/>
  <c r="AC140" i="1"/>
  <c r="AE140" i="1"/>
  <c r="AF140" i="1"/>
  <c r="CT140" i="1" s="1"/>
  <c r="S140" i="1" s="1"/>
  <c r="AG140" i="1"/>
  <c r="AH140" i="1"/>
  <c r="AI140" i="1"/>
  <c r="CW140" i="1" s="1"/>
  <c r="V140" i="1" s="1"/>
  <c r="AJ140" i="1"/>
  <c r="CX140" i="1" s="1"/>
  <c r="W140" i="1" s="1"/>
  <c r="CU140" i="1"/>
  <c r="T140" i="1" s="1"/>
  <c r="CV140" i="1"/>
  <c r="FR140" i="1"/>
  <c r="GL140" i="1"/>
  <c r="GO140" i="1"/>
  <c r="GP140" i="1"/>
  <c r="GV140" i="1"/>
  <c r="GX140" i="1" s="1"/>
  <c r="C141" i="1"/>
  <c r="D141" i="1"/>
  <c r="I141" i="1"/>
  <c r="V141" i="1"/>
  <c r="AC141" i="1"/>
  <c r="H254" i="5" s="1"/>
  <c r="AE141" i="1"/>
  <c r="CS141" i="1" s="1"/>
  <c r="R141" i="1" s="1"/>
  <c r="AF141" i="1"/>
  <c r="AG141" i="1"/>
  <c r="AH141" i="1"/>
  <c r="CV141" i="1" s="1"/>
  <c r="U141" i="1" s="1"/>
  <c r="AI141" i="1"/>
  <c r="CW141" i="1" s="1"/>
  <c r="AJ141" i="1"/>
  <c r="CX141" i="1" s="1"/>
  <c r="W141" i="1" s="1"/>
  <c r="CQ141" i="1"/>
  <c r="P141" i="1" s="1"/>
  <c r="CU141" i="1"/>
  <c r="T141" i="1" s="1"/>
  <c r="FR141" i="1"/>
  <c r="GL141" i="1"/>
  <c r="GO141" i="1"/>
  <c r="GP141" i="1"/>
  <c r="GV141" i="1"/>
  <c r="GX141" i="1" s="1"/>
  <c r="I142" i="1"/>
  <c r="AC142" i="1"/>
  <c r="CQ142" i="1" s="1"/>
  <c r="P142" i="1" s="1"/>
  <c r="AE142" i="1"/>
  <c r="CS142" i="1" s="1"/>
  <c r="R142" i="1" s="1"/>
  <c r="AF142" i="1"/>
  <c r="AG142" i="1"/>
  <c r="CU142" i="1" s="1"/>
  <c r="T142" i="1" s="1"/>
  <c r="AH142" i="1"/>
  <c r="CV142" i="1" s="1"/>
  <c r="U142" i="1" s="1"/>
  <c r="AI142" i="1"/>
  <c r="CW142" i="1" s="1"/>
  <c r="V142" i="1" s="1"/>
  <c r="AJ142" i="1"/>
  <c r="CT142" i="1"/>
  <c r="S142" i="1" s="1"/>
  <c r="CY142" i="1" s="1"/>
  <c r="X142" i="1" s="1"/>
  <c r="CX142" i="1"/>
  <c r="W142" i="1" s="1"/>
  <c r="FR142" i="1"/>
  <c r="GK142" i="1"/>
  <c r="GL142" i="1"/>
  <c r="GO142" i="1"/>
  <c r="GP142" i="1"/>
  <c r="GV142" i="1"/>
  <c r="GX142" i="1" s="1"/>
  <c r="I143" i="1"/>
  <c r="E258" i="5" s="1"/>
  <c r="AC143" i="1"/>
  <c r="AE143" i="1"/>
  <c r="AF143" i="1"/>
  <c r="AG143" i="1"/>
  <c r="AH143" i="1"/>
  <c r="CV143" i="1" s="1"/>
  <c r="U143" i="1" s="1"/>
  <c r="AI143" i="1"/>
  <c r="CW143" i="1" s="1"/>
  <c r="V143" i="1" s="1"/>
  <c r="AJ143" i="1"/>
  <c r="CX143" i="1" s="1"/>
  <c r="W143" i="1" s="1"/>
  <c r="CU143" i="1"/>
  <c r="T143" i="1" s="1"/>
  <c r="FR143" i="1"/>
  <c r="GL143" i="1"/>
  <c r="GO143" i="1"/>
  <c r="GP143" i="1"/>
  <c r="GV143" i="1"/>
  <c r="GX143" i="1"/>
  <c r="I144" i="1"/>
  <c r="AC144" i="1"/>
  <c r="CQ144" i="1" s="1"/>
  <c r="AE144" i="1"/>
  <c r="AD144" i="1" s="1"/>
  <c r="CR144" i="1" s="1"/>
  <c r="AF144" i="1"/>
  <c r="AG144" i="1"/>
  <c r="CU144" i="1" s="1"/>
  <c r="AH144" i="1"/>
  <c r="AI144" i="1"/>
  <c r="CW144" i="1" s="1"/>
  <c r="AJ144" i="1"/>
  <c r="CX144" i="1" s="1"/>
  <c r="W144" i="1" s="1"/>
  <c r="CS144" i="1"/>
  <c r="R144" i="1" s="1"/>
  <c r="GK144" i="1" s="1"/>
  <c r="CV144" i="1"/>
  <c r="FR144" i="1"/>
  <c r="GL144" i="1"/>
  <c r="GO144" i="1"/>
  <c r="GP144" i="1"/>
  <c r="GV144" i="1"/>
  <c r="GX144" i="1" s="1"/>
  <c r="I145" i="1"/>
  <c r="E259" i="5" s="1"/>
  <c r="AC145" i="1"/>
  <c r="AE145" i="1"/>
  <c r="AD145" i="1" s="1"/>
  <c r="AF145" i="1"/>
  <c r="AG145" i="1"/>
  <c r="AH145" i="1"/>
  <c r="AI145" i="1"/>
  <c r="CW145" i="1" s="1"/>
  <c r="V145" i="1" s="1"/>
  <c r="AJ145" i="1"/>
  <c r="CX145" i="1" s="1"/>
  <c r="W145" i="1" s="1"/>
  <c r="CQ145" i="1"/>
  <c r="CS145" i="1"/>
  <c r="CU145" i="1"/>
  <c r="T145" i="1" s="1"/>
  <c r="CV145" i="1"/>
  <c r="U145" i="1" s="1"/>
  <c r="FR145" i="1"/>
  <c r="GL145" i="1"/>
  <c r="GO145" i="1"/>
  <c r="GP145" i="1"/>
  <c r="GV145" i="1"/>
  <c r="C146" i="1"/>
  <c r="D146" i="1"/>
  <c r="I146" i="1"/>
  <c r="AC146" i="1"/>
  <c r="CQ146" i="1" s="1"/>
  <c r="P146" i="1" s="1"/>
  <c r="AE146" i="1"/>
  <c r="AD146" i="1" s="1"/>
  <c r="CR146" i="1" s="1"/>
  <c r="Q146" i="1" s="1"/>
  <c r="AF146" i="1"/>
  <c r="AG146" i="1"/>
  <c r="CU146" i="1" s="1"/>
  <c r="T146" i="1" s="1"/>
  <c r="AH146" i="1"/>
  <c r="CV146" i="1" s="1"/>
  <c r="U146" i="1" s="1"/>
  <c r="AI146" i="1"/>
  <c r="CW146" i="1" s="1"/>
  <c r="V146" i="1" s="1"/>
  <c r="AJ146" i="1"/>
  <c r="CT146" i="1"/>
  <c r="S146" i="1" s="1"/>
  <c r="CX146" i="1"/>
  <c r="W146" i="1" s="1"/>
  <c r="FR146" i="1"/>
  <c r="GL146" i="1"/>
  <c r="GO146" i="1"/>
  <c r="GP146" i="1"/>
  <c r="GV146" i="1"/>
  <c r="GX146" i="1" s="1"/>
  <c r="C147" i="1"/>
  <c r="D147" i="1"/>
  <c r="I147" i="1"/>
  <c r="AC147" i="1"/>
  <c r="AB147" i="1" s="1"/>
  <c r="AD147" i="1"/>
  <c r="CR147" i="1" s="1"/>
  <c r="AE147" i="1"/>
  <c r="AF147" i="1"/>
  <c r="AG147" i="1"/>
  <c r="CU147" i="1" s="1"/>
  <c r="AH147" i="1"/>
  <c r="CV147" i="1" s="1"/>
  <c r="AI147" i="1"/>
  <c r="AJ147" i="1"/>
  <c r="CX147" i="1" s="1"/>
  <c r="CS147" i="1"/>
  <c r="CT147" i="1"/>
  <c r="CW147" i="1"/>
  <c r="FR147" i="1"/>
  <c r="GL147" i="1"/>
  <c r="GO147" i="1"/>
  <c r="GP147" i="1"/>
  <c r="GV147" i="1"/>
  <c r="I148" i="1"/>
  <c r="AC148" i="1"/>
  <c r="CQ148" i="1" s="1"/>
  <c r="AE148" i="1"/>
  <c r="AF148" i="1"/>
  <c r="AG148" i="1"/>
  <c r="CU148" i="1" s="1"/>
  <c r="AH148" i="1"/>
  <c r="AI148" i="1"/>
  <c r="CW148" i="1" s="1"/>
  <c r="V148" i="1" s="1"/>
  <c r="AJ148" i="1"/>
  <c r="CX148" i="1" s="1"/>
  <c r="W148" i="1" s="1"/>
  <c r="CT148" i="1"/>
  <c r="S148" i="1" s="1"/>
  <c r="CV148" i="1"/>
  <c r="U148" i="1" s="1"/>
  <c r="FR148" i="1"/>
  <c r="GL148" i="1"/>
  <c r="GO148" i="1"/>
  <c r="GP148" i="1"/>
  <c r="GV148" i="1"/>
  <c r="GX148" i="1" s="1"/>
  <c r="AC149" i="1"/>
  <c r="AD149" i="1"/>
  <c r="CR149" i="1" s="1"/>
  <c r="AE149" i="1"/>
  <c r="CS149" i="1" s="1"/>
  <c r="AF149" i="1"/>
  <c r="AG149" i="1"/>
  <c r="CU149" i="1" s="1"/>
  <c r="AH149" i="1"/>
  <c r="CV149" i="1" s="1"/>
  <c r="AI149" i="1"/>
  <c r="CW149" i="1" s="1"/>
  <c r="AJ149" i="1"/>
  <c r="CQ149" i="1"/>
  <c r="CT149" i="1"/>
  <c r="CX149" i="1"/>
  <c r="FR149" i="1"/>
  <c r="GL149" i="1"/>
  <c r="GO149" i="1"/>
  <c r="GP149" i="1"/>
  <c r="GV149" i="1"/>
  <c r="I150" i="1"/>
  <c r="AC150" i="1"/>
  <c r="AE150" i="1"/>
  <c r="AF150" i="1"/>
  <c r="CT150" i="1" s="1"/>
  <c r="S150" i="1" s="1"/>
  <c r="AG150" i="1"/>
  <c r="CU150" i="1" s="1"/>
  <c r="AH150" i="1"/>
  <c r="CV150" i="1" s="1"/>
  <c r="AI150" i="1"/>
  <c r="AJ150" i="1"/>
  <c r="CX150" i="1" s="1"/>
  <c r="W150" i="1" s="1"/>
  <c r="CW150" i="1"/>
  <c r="V150" i="1" s="1"/>
  <c r="FR150" i="1"/>
  <c r="GL150" i="1"/>
  <c r="GO150" i="1"/>
  <c r="GP150" i="1"/>
  <c r="GV150" i="1"/>
  <c r="I151" i="1"/>
  <c r="E268" i="5" s="1"/>
  <c r="AC151" i="1"/>
  <c r="AE151" i="1"/>
  <c r="AD151" i="1" s="1"/>
  <c r="AF151" i="1"/>
  <c r="AG151" i="1"/>
  <c r="CU151" i="1" s="1"/>
  <c r="T151" i="1" s="1"/>
  <c r="AH151" i="1"/>
  <c r="AI151" i="1"/>
  <c r="AJ151" i="1"/>
  <c r="CX151" i="1" s="1"/>
  <c r="CS151" i="1"/>
  <c r="R151" i="1" s="1"/>
  <c r="GK151" i="1" s="1"/>
  <c r="CV151" i="1"/>
  <c r="CW151" i="1"/>
  <c r="FR151" i="1"/>
  <c r="GL151" i="1"/>
  <c r="GO151" i="1"/>
  <c r="GP151" i="1"/>
  <c r="GV151" i="1"/>
  <c r="GX151" i="1"/>
  <c r="C152" i="1"/>
  <c r="D152" i="1"/>
  <c r="I152" i="1"/>
  <c r="AC152" i="1"/>
  <c r="AB152" i="1" s="1"/>
  <c r="AD152" i="1"/>
  <c r="CR152" i="1" s="1"/>
  <c r="Q152" i="1" s="1"/>
  <c r="AE152" i="1"/>
  <c r="AF152" i="1"/>
  <c r="AG152" i="1"/>
  <c r="CU152" i="1" s="1"/>
  <c r="T152" i="1" s="1"/>
  <c r="AH152" i="1"/>
  <c r="CV152" i="1" s="1"/>
  <c r="U152" i="1" s="1"/>
  <c r="AI152" i="1"/>
  <c r="AJ152" i="1"/>
  <c r="CS152" i="1"/>
  <c r="R152" i="1" s="1"/>
  <c r="GK152" i="1" s="1"/>
  <c r="CT152" i="1"/>
  <c r="S152" i="1" s="1"/>
  <c r="CW152" i="1"/>
  <c r="V152" i="1" s="1"/>
  <c r="CX152" i="1"/>
  <c r="W152" i="1" s="1"/>
  <c r="FR152" i="1"/>
  <c r="GL152" i="1"/>
  <c r="GO152" i="1"/>
  <c r="GP152" i="1"/>
  <c r="GV152" i="1"/>
  <c r="GX152" i="1" s="1"/>
  <c r="C153" i="1"/>
  <c r="D153" i="1"/>
  <c r="I153" i="1"/>
  <c r="AC153" i="1"/>
  <c r="AE153" i="1"/>
  <c r="AF153" i="1"/>
  <c r="AG153" i="1"/>
  <c r="CU153" i="1" s="1"/>
  <c r="T153" i="1" s="1"/>
  <c r="AH153" i="1"/>
  <c r="CV153" i="1" s="1"/>
  <c r="AI153" i="1"/>
  <c r="CW153" i="1" s="1"/>
  <c r="AJ153" i="1"/>
  <c r="CQ153" i="1"/>
  <c r="P153" i="1" s="1"/>
  <c r="K275" i="5" s="1"/>
  <c r="CX153" i="1"/>
  <c r="FR153" i="1"/>
  <c r="GL153" i="1"/>
  <c r="GO153" i="1"/>
  <c r="GP153" i="1"/>
  <c r="GV153" i="1"/>
  <c r="C154" i="1"/>
  <c r="D154" i="1"/>
  <c r="I154" i="1"/>
  <c r="I156" i="1" s="1"/>
  <c r="AC154" i="1"/>
  <c r="AE154" i="1"/>
  <c r="AD154" i="1" s="1"/>
  <c r="AF154" i="1"/>
  <c r="CT154" i="1" s="1"/>
  <c r="AG154" i="1"/>
  <c r="CU154" i="1" s="1"/>
  <c r="T154" i="1" s="1"/>
  <c r="AH154" i="1"/>
  <c r="CV154" i="1" s="1"/>
  <c r="AI154" i="1"/>
  <c r="CW154" i="1" s="1"/>
  <c r="AJ154" i="1"/>
  <c r="CX154" i="1" s="1"/>
  <c r="CQ154" i="1"/>
  <c r="P154" i="1" s="1"/>
  <c r="FR154" i="1"/>
  <c r="GL154" i="1"/>
  <c r="GO154" i="1"/>
  <c r="GP154" i="1"/>
  <c r="GV154" i="1"/>
  <c r="C155" i="1"/>
  <c r="D155" i="1"/>
  <c r="I155" i="1"/>
  <c r="AC155" i="1"/>
  <c r="AE155" i="1"/>
  <c r="AF155" i="1"/>
  <c r="AG155" i="1"/>
  <c r="CU155" i="1" s="1"/>
  <c r="T155" i="1" s="1"/>
  <c r="AH155" i="1"/>
  <c r="AI155" i="1"/>
  <c r="CW155" i="1" s="1"/>
  <c r="V155" i="1" s="1"/>
  <c r="AJ155" i="1"/>
  <c r="CX155" i="1" s="1"/>
  <c r="W155" i="1" s="1"/>
  <c r="CV155" i="1"/>
  <c r="U155" i="1" s="1"/>
  <c r="FR155" i="1"/>
  <c r="GL155" i="1"/>
  <c r="GO155" i="1"/>
  <c r="GP155" i="1"/>
  <c r="GV155" i="1"/>
  <c r="GX155" i="1" s="1"/>
  <c r="AC156" i="1"/>
  <c r="CQ156" i="1" s="1"/>
  <c r="P156" i="1" s="1"/>
  <c r="AE156" i="1"/>
  <c r="AD156" i="1" s="1"/>
  <c r="AF156" i="1"/>
  <c r="CT156" i="1" s="1"/>
  <c r="AG156" i="1"/>
  <c r="AH156" i="1"/>
  <c r="AI156" i="1"/>
  <c r="CW156" i="1" s="1"/>
  <c r="AJ156" i="1"/>
  <c r="CX156" i="1" s="1"/>
  <c r="CU156" i="1"/>
  <c r="T156" i="1" s="1"/>
  <c r="CV156" i="1"/>
  <c r="U156" i="1" s="1"/>
  <c r="FR156" i="1"/>
  <c r="GL156" i="1"/>
  <c r="GO156" i="1"/>
  <c r="GP156" i="1"/>
  <c r="GV156" i="1"/>
  <c r="AC157" i="1"/>
  <c r="AD157" i="1"/>
  <c r="CR157" i="1" s="1"/>
  <c r="AE157" i="1"/>
  <c r="CS157" i="1" s="1"/>
  <c r="AF157" i="1"/>
  <c r="AG157" i="1"/>
  <c r="AH157" i="1"/>
  <c r="CV157" i="1" s="1"/>
  <c r="AI157" i="1"/>
  <c r="CW157" i="1" s="1"/>
  <c r="AJ157" i="1"/>
  <c r="CQ157" i="1"/>
  <c r="CT157" i="1"/>
  <c r="CU157" i="1"/>
  <c r="CX157" i="1"/>
  <c r="FR157" i="1"/>
  <c r="GL157" i="1"/>
  <c r="GO157" i="1"/>
  <c r="GP157" i="1"/>
  <c r="GV157" i="1"/>
  <c r="I158" i="1"/>
  <c r="AC158" i="1"/>
  <c r="AD158" i="1"/>
  <c r="CR158" i="1" s="1"/>
  <c r="AE158" i="1"/>
  <c r="AF158" i="1"/>
  <c r="CT158" i="1" s="1"/>
  <c r="S158" i="1" s="1"/>
  <c r="AG158" i="1"/>
  <c r="CU158" i="1" s="1"/>
  <c r="AH158" i="1"/>
  <c r="CV158" i="1" s="1"/>
  <c r="AI158" i="1"/>
  <c r="AJ158" i="1"/>
  <c r="CX158" i="1" s="1"/>
  <c r="W158" i="1" s="1"/>
  <c r="CS158" i="1"/>
  <c r="CW158" i="1"/>
  <c r="FR158" i="1"/>
  <c r="GL158" i="1"/>
  <c r="GO158" i="1"/>
  <c r="GP158" i="1"/>
  <c r="GV158" i="1"/>
  <c r="GX158" i="1" s="1"/>
  <c r="I159" i="1"/>
  <c r="E288" i="5" s="1"/>
  <c r="AC159" i="1"/>
  <c r="AE159" i="1"/>
  <c r="AF159" i="1"/>
  <c r="AG159" i="1"/>
  <c r="CU159" i="1" s="1"/>
  <c r="T159" i="1" s="1"/>
  <c r="AH159" i="1"/>
  <c r="AI159" i="1"/>
  <c r="AJ159" i="1"/>
  <c r="CX159" i="1" s="1"/>
  <c r="W159" i="1" s="1"/>
  <c r="CV159" i="1"/>
  <c r="U159" i="1" s="1"/>
  <c r="CW159" i="1"/>
  <c r="V159" i="1" s="1"/>
  <c r="FR159" i="1"/>
  <c r="GL159" i="1"/>
  <c r="GO159" i="1"/>
  <c r="GP159" i="1"/>
  <c r="GV159" i="1"/>
  <c r="GX159" i="1" s="1"/>
  <c r="C160" i="1"/>
  <c r="D160" i="1"/>
  <c r="I160" i="1"/>
  <c r="AC160" i="1"/>
  <c r="AD160" i="1"/>
  <c r="CR160" i="1" s="1"/>
  <c r="Q160" i="1" s="1"/>
  <c r="AE160" i="1"/>
  <c r="CS160" i="1" s="1"/>
  <c r="R160" i="1" s="1"/>
  <c r="GK160" i="1" s="1"/>
  <c r="AF160" i="1"/>
  <c r="AG160" i="1"/>
  <c r="CU160" i="1" s="1"/>
  <c r="T160" i="1" s="1"/>
  <c r="AH160" i="1"/>
  <c r="CV160" i="1" s="1"/>
  <c r="U160" i="1" s="1"/>
  <c r="AI160" i="1"/>
  <c r="AJ160" i="1"/>
  <c r="CT160" i="1"/>
  <c r="S160" i="1" s="1"/>
  <c r="CW160" i="1"/>
  <c r="V160" i="1" s="1"/>
  <c r="CX160" i="1"/>
  <c r="W160" i="1" s="1"/>
  <c r="FR160" i="1"/>
  <c r="GL160" i="1"/>
  <c r="GO160" i="1"/>
  <c r="GP160" i="1"/>
  <c r="GV160" i="1"/>
  <c r="GX160" i="1"/>
  <c r="C161" i="1"/>
  <c r="D161" i="1"/>
  <c r="I161" i="1"/>
  <c r="AC161" i="1"/>
  <c r="AD161" i="1"/>
  <c r="AE161" i="1"/>
  <c r="AF161" i="1"/>
  <c r="AG161" i="1"/>
  <c r="CU161" i="1" s="1"/>
  <c r="T161" i="1" s="1"/>
  <c r="AH161" i="1"/>
  <c r="CV161" i="1" s="1"/>
  <c r="U161" i="1" s="1"/>
  <c r="AI161" i="1"/>
  <c r="CW161" i="1" s="1"/>
  <c r="V161" i="1" s="1"/>
  <c r="AJ161" i="1"/>
  <c r="CQ161" i="1"/>
  <c r="P161" i="1" s="1"/>
  <c r="CT161" i="1"/>
  <c r="S161" i="1" s="1"/>
  <c r="K292" i="5" s="1"/>
  <c r="CX161" i="1"/>
  <c r="W161" i="1" s="1"/>
  <c r="FR161" i="1"/>
  <c r="GL161" i="1"/>
  <c r="GO161" i="1"/>
  <c r="GP161" i="1"/>
  <c r="GV161" i="1"/>
  <c r="GX161" i="1" s="1"/>
  <c r="I162" i="1"/>
  <c r="AC162" i="1"/>
  <c r="AE162" i="1"/>
  <c r="AF162" i="1"/>
  <c r="CT162" i="1" s="1"/>
  <c r="AG162" i="1"/>
  <c r="CU162" i="1" s="1"/>
  <c r="AH162" i="1"/>
  <c r="CV162" i="1" s="1"/>
  <c r="AI162" i="1"/>
  <c r="CW162" i="1" s="1"/>
  <c r="V162" i="1" s="1"/>
  <c r="AJ162" i="1"/>
  <c r="CX162" i="1"/>
  <c r="W162" i="1" s="1"/>
  <c r="FR162" i="1"/>
  <c r="GL162" i="1"/>
  <c r="GO162" i="1"/>
  <c r="GP162" i="1"/>
  <c r="GV162" i="1"/>
  <c r="GX162" i="1" s="1"/>
  <c r="I163" i="1"/>
  <c r="E299" i="5" s="1"/>
  <c r="AC163" i="1"/>
  <c r="AE163" i="1"/>
  <c r="AD163" i="1" s="1"/>
  <c r="AF163" i="1"/>
  <c r="AG163" i="1"/>
  <c r="CU163" i="1" s="1"/>
  <c r="T163" i="1" s="1"/>
  <c r="AH163" i="1"/>
  <c r="AI163" i="1"/>
  <c r="AJ163" i="1"/>
  <c r="CX163" i="1" s="1"/>
  <c r="CS163" i="1"/>
  <c r="R163" i="1" s="1"/>
  <c r="GK163" i="1" s="1"/>
  <c r="CV163" i="1"/>
  <c r="U163" i="1" s="1"/>
  <c r="CW163" i="1"/>
  <c r="FR163" i="1"/>
  <c r="GL163" i="1"/>
  <c r="GO163" i="1"/>
  <c r="GP163" i="1"/>
  <c r="GV163" i="1"/>
  <c r="GX163" i="1"/>
  <c r="I164" i="1"/>
  <c r="AC164" i="1"/>
  <c r="AE164" i="1"/>
  <c r="AD164" i="1" s="1"/>
  <c r="AF164" i="1"/>
  <c r="CT164" i="1" s="1"/>
  <c r="S164" i="1" s="1"/>
  <c r="AG164" i="1"/>
  <c r="CU164" i="1" s="1"/>
  <c r="T164" i="1" s="1"/>
  <c r="AH164" i="1"/>
  <c r="AI164" i="1"/>
  <c r="CW164" i="1" s="1"/>
  <c r="AJ164" i="1"/>
  <c r="CX164" i="1" s="1"/>
  <c r="W164" i="1" s="1"/>
  <c r="CQ164" i="1"/>
  <c r="P164" i="1" s="1"/>
  <c r="CV164" i="1"/>
  <c r="FR164" i="1"/>
  <c r="GL164" i="1"/>
  <c r="GO164" i="1"/>
  <c r="GP164" i="1"/>
  <c r="GV164" i="1"/>
  <c r="GX164" i="1" s="1"/>
  <c r="I165" i="1"/>
  <c r="E300" i="5" s="1"/>
  <c r="AC165" i="1"/>
  <c r="AE165" i="1"/>
  <c r="AF165" i="1"/>
  <c r="AG165" i="1"/>
  <c r="AH165" i="1"/>
  <c r="CV165" i="1" s="1"/>
  <c r="AI165" i="1"/>
  <c r="CW165" i="1" s="1"/>
  <c r="V165" i="1" s="1"/>
  <c r="AJ165" i="1"/>
  <c r="CQ165" i="1"/>
  <c r="CU165" i="1"/>
  <c r="CX165" i="1"/>
  <c r="W165" i="1" s="1"/>
  <c r="FR165" i="1"/>
  <c r="GL165" i="1"/>
  <c r="GO165" i="1"/>
  <c r="GP165" i="1"/>
  <c r="GV165" i="1"/>
  <c r="C166" i="1"/>
  <c r="D166" i="1"/>
  <c r="I166" i="1"/>
  <c r="AC166" i="1"/>
  <c r="AE166" i="1"/>
  <c r="AD166" i="1" s="1"/>
  <c r="AF166" i="1"/>
  <c r="CT166" i="1" s="1"/>
  <c r="AG166" i="1"/>
  <c r="CU166" i="1" s="1"/>
  <c r="T166" i="1" s="1"/>
  <c r="AH166" i="1"/>
  <c r="AI166" i="1"/>
  <c r="CW166" i="1" s="1"/>
  <c r="AJ166" i="1"/>
  <c r="CX166" i="1" s="1"/>
  <c r="CQ166" i="1"/>
  <c r="P166" i="1" s="1"/>
  <c r="CV166" i="1"/>
  <c r="FR166" i="1"/>
  <c r="GL166" i="1"/>
  <c r="GO166" i="1"/>
  <c r="GP166" i="1"/>
  <c r="GV166" i="1"/>
  <c r="C167" i="1"/>
  <c r="D167" i="1"/>
  <c r="I167" i="1"/>
  <c r="AC167" i="1"/>
  <c r="AE167" i="1"/>
  <c r="AF167" i="1"/>
  <c r="AG167" i="1"/>
  <c r="CU167" i="1" s="1"/>
  <c r="T167" i="1" s="1"/>
  <c r="AH167" i="1"/>
  <c r="AI167" i="1"/>
  <c r="AJ167" i="1"/>
  <c r="CX167" i="1" s="1"/>
  <c r="CV167" i="1"/>
  <c r="U167" i="1" s="1"/>
  <c r="CW167" i="1"/>
  <c r="V167" i="1" s="1"/>
  <c r="FR167" i="1"/>
  <c r="GL167" i="1"/>
  <c r="GO167" i="1"/>
  <c r="GP167" i="1"/>
  <c r="GV167" i="1"/>
  <c r="GX167" i="1"/>
  <c r="C168" i="1"/>
  <c r="D168" i="1"/>
  <c r="I168" i="1"/>
  <c r="CX407" i="3" s="1"/>
  <c r="AC168" i="1"/>
  <c r="AD168" i="1"/>
  <c r="CR168" i="1" s="1"/>
  <c r="Q168" i="1" s="1"/>
  <c r="AE168" i="1"/>
  <c r="CS168" i="1" s="1"/>
  <c r="R168" i="1" s="1"/>
  <c r="GK168" i="1" s="1"/>
  <c r="AF168" i="1"/>
  <c r="AG168" i="1"/>
  <c r="CU168" i="1" s="1"/>
  <c r="T168" i="1" s="1"/>
  <c r="AH168" i="1"/>
  <c r="CV168" i="1" s="1"/>
  <c r="U168" i="1" s="1"/>
  <c r="AI168" i="1"/>
  <c r="AJ168" i="1"/>
  <c r="CT168" i="1"/>
  <c r="S168" i="1" s="1"/>
  <c r="CW168" i="1"/>
  <c r="V168" i="1" s="1"/>
  <c r="CX168" i="1"/>
  <c r="W168" i="1" s="1"/>
  <c r="FR168" i="1"/>
  <c r="GL168" i="1"/>
  <c r="GO168" i="1"/>
  <c r="GP168" i="1"/>
  <c r="GV168" i="1"/>
  <c r="GX168" i="1"/>
  <c r="C169" i="1"/>
  <c r="D169" i="1"/>
  <c r="I169" i="1"/>
  <c r="AC169" i="1"/>
  <c r="AB169" i="1" s="1"/>
  <c r="AD169" i="1"/>
  <c r="CR169" i="1" s="1"/>
  <c r="Q169" i="1" s="1"/>
  <c r="AE169" i="1"/>
  <c r="CS169" i="1" s="1"/>
  <c r="R169" i="1" s="1"/>
  <c r="GK169" i="1" s="1"/>
  <c r="AF169" i="1"/>
  <c r="AG169" i="1"/>
  <c r="CU169" i="1" s="1"/>
  <c r="T169" i="1" s="1"/>
  <c r="AH169" i="1"/>
  <c r="CV169" i="1" s="1"/>
  <c r="U169" i="1" s="1"/>
  <c r="AI169" i="1"/>
  <c r="CW169" i="1" s="1"/>
  <c r="V169" i="1" s="1"/>
  <c r="AJ169" i="1"/>
  <c r="CQ169" i="1"/>
  <c r="P169" i="1" s="1"/>
  <c r="CP169" i="1" s="1"/>
  <c r="O169" i="1" s="1"/>
  <c r="CT169" i="1"/>
  <c r="S169" i="1" s="1"/>
  <c r="K314" i="5" s="1"/>
  <c r="CX169" i="1"/>
  <c r="W169" i="1" s="1"/>
  <c r="FR169" i="1"/>
  <c r="GL169" i="1"/>
  <c r="GO169" i="1"/>
  <c r="GP169" i="1"/>
  <c r="GV169" i="1"/>
  <c r="GX169" i="1" s="1"/>
  <c r="C170" i="1"/>
  <c r="D170" i="1"/>
  <c r="I170" i="1"/>
  <c r="AC170" i="1"/>
  <c r="CQ170" i="1" s="1"/>
  <c r="P170" i="1" s="1"/>
  <c r="AE170" i="1"/>
  <c r="AD170" i="1" s="1"/>
  <c r="AF170" i="1"/>
  <c r="CT170" i="1" s="1"/>
  <c r="S170" i="1" s="1"/>
  <c r="AG170" i="1"/>
  <c r="AH170" i="1"/>
  <c r="AI170" i="1"/>
  <c r="CW170" i="1" s="1"/>
  <c r="V170" i="1" s="1"/>
  <c r="AJ170" i="1"/>
  <c r="CX170" i="1" s="1"/>
  <c r="W170" i="1" s="1"/>
  <c r="CU170" i="1"/>
  <c r="T170" i="1" s="1"/>
  <c r="CV170" i="1"/>
  <c r="U170" i="1" s="1"/>
  <c r="FR170" i="1"/>
  <c r="GL170" i="1"/>
  <c r="GO170" i="1"/>
  <c r="GP170" i="1"/>
  <c r="GV170" i="1"/>
  <c r="GX170" i="1" s="1"/>
  <c r="C171" i="1"/>
  <c r="D171" i="1"/>
  <c r="I171" i="1"/>
  <c r="AC171" i="1"/>
  <c r="AE171" i="1"/>
  <c r="AF171" i="1"/>
  <c r="AG171" i="1"/>
  <c r="CU171" i="1" s="1"/>
  <c r="AH171" i="1"/>
  <c r="CV171" i="1" s="1"/>
  <c r="U171" i="1" s="1"/>
  <c r="AI171" i="1"/>
  <c r="AJ171" i="1"/>
  <c r="CX171" i="1" s="1"/>
  <c r="CW171" i="1"/>
  <c r="V171" i="1" s="1"/>
  <c r="FR171" i="1"/>
  <c r="GL171" i="1"/>
  <c r="GO171" i="1"/>
  <c r="GP171" i="1"/>
  <c r="GV171" i="1"/>
  <c r="GX171" i="1" s="1"/>
  <c r="C172" i="1"/>
  <c r="D172" i="1"/>
  <c r="I172" i="1"/>
  <c r="AC172" i="1"/>
  <c r="AE172" i="1"/>
  <c r="CS172" i="1" s="1"/>
  <c r="R172" i="1" s="1"/>
  <c r="GK172" i="1" s="1"/>
  <c r="AF172" i="1"/>
  <c r="AG172" i="1"/>
  <c r="CU172" i="1" s="1"/>
  <c r="AH172" i="1"/>
  <c r="CV172" i="1" s="1"/>
  <c r="U172" i="1" s="1"/>
  <c r="AI172" i="1"/>
  <c r="CW172" i="1" s="1"/>
  <c r="V172" i="1" s="1"/>
  <c r="AJ172" i="1"/>
  <c r="CT172" i="1"/>
  <c r="S172" i="1" s="1"/>
  <c r="CX172" i="1"/>
  <c r="W172" i="1" s="1"/>
  <c r="FR172" i="1"/>
  <c r="GL172" i="1"/>
  <c r="GO172" i="1"/>
  <c r="GP172" i="1"/>
  <c r="GV172" i="1"/>
  <c r="GX172" i="1"/>
  <c r="C173" i="1"/>
  <c r="D173" i="1"/>
  <c r="I173" i="1"/>
  <c r="P173" i="1"/>
  <c r="AC173" i="1"/>
  <c r="AD173" i="1"/>
  <c r="AE173" i="1"/>
  <c r="AF173" i="1"/>
  <c r="AG173" i="1"/>
  <c r="CU173" i="1" s="1"/>
  <c r="T173" i="1" s="1"/>
  <c r="AH173" i="1"/>
  <c r="CV173" i="1" s="1"/>
  <c r="U173" i="1" s="1"/>
  <c r="AI173" i="1"/>
  <c r="CW173" i="1" s="1"/>
  <c r="V173" i="1" s="1"/>
  <c r="AJ173" i="1"/>
  <c r="CX173" i="1" s="1"/>
  <c r="W173" i="1" s="1"/>
  <c r="CQ173" i="1"/>
  <c r="FR173" i="1"/>
  <c r="GL173" i="1"/>
  <c r="GO173" i="1"/>
  <c r="GP173" i="1"/>
  <c r="GV173" i="1"/>
  <c r="GX173" i="1" s="1"/>
  <c r="C174" i="1"/>
  <c r="D174" i="1"/>
  <c r="I174" i="1"/>
  <c r="AC174" i="1"/>
  <c r="CQ174" i="1" s="1"/>
  <c r="P174" i="1" s="1"/>
  <c r="AE174" i="1"/>
  <c r="AF174" i="1"/>
  <c r="CT174" i="1" s="1"/>
  <c r="AG174" i="1"/>
  <c r="AH174" i="1"/>
  <c r="CV174" i="1" s="1"/>
  <c r="U174" i="1" s="1"/>
  <c r="AI174" i="1"/>
  <c r="CW174" i="1" s="1"/>
  <c r="AJ174" i="1"/>
  <c r="CX174" i="1" s="1"/>
  <c r="CU174" i="1"/>
  <c r="T174" i="1" s="1"/>
  <c r="FR174" i="1"/>
  <c r="GL174" i="1"/>
  <c r="GO174" i="1"/>
  <c r="GP174" i="1"/>
  <c r="GV174" i="1"/>
  <c r="C175" i="1"/>
  <c r="D175" i="1"/>
  <c r="I175" i="1"/>
  <c r="AC175" i="1"/>
  <c r="CQ175" i="1" s="1"/>
  <c r="P175" i="1" s="1"/>
  <c r="AE175" i="1"/>
  <c r="AF175" i="1"/>
  <c r="AG175" i="1"/>
  <c r="CU175" i="1" s="1"/>
  <c r="T175" i="1" s="1"/>
  <c r="AH175" i="1"/>
  <c r="AI175" i="1"/>
  <c r="AJ175" i="1"/>
  <c r="CX175" i="1" s="1"/>
  <c r="W175" i="1" s="1"/>
  <c r="CS175" i="1"/>
  <c r="R175" i="1" s="1"/>
  <c r="CV175" i="1"/>
  <c r="U175" i="1" s="1"/>
  <c r="CW175" i="1"/>
  <c r="V175" i="1" s="1"/>
  <c r="FR175" i="1"/>
  <c r="GL175" i="1"/>
  <c r="GO175" i="1"/>
  <c r="GP175" i="1"/>
  <c r="GV175" i="1"/>
  <c r="GX175" i="1"/>
  <c r="C176" i="1"/>
  <c r="D176" i="1"/>
  <c r="AC176" i="1"/>
  <c r="CQ176" i="1" s="1"/>
  <c r="P176" i="1" s="1"/>
  <c r="AE176" i="1"/>
  <c r="CS176" i="1" s="1"/>
  <c r="R176" i="1" s="1"/>
  <c r="GK176" i="1" s="1"/>
  <c r="AF176" i="1"/>
  <c r="AG176" i="1"/>
  <c r="AH176" i="1"/>
  <c r="CV176" i="1" s="1"/>
  <c r="U176" i="1" s="1"/>
  <c r="AI176" i="1"/>
  <c r="CW176" i="1" s="1"/>
  <c r="V176" i="1" s="1"/>
  <c r="AJ176" i="1"/>
  <c r="CT176" i="1"/>
  <c r="S176" i="1" s="1"/>
  <c r="CU176" i="1"/>
  <c r="T176" i="1" s="1"/>
  <c r="CX176" i="1"/>
  <c r="W176" i="1" s="1"/>
  <c r="FR176" i="1"/>
  <c r="GL176" i="1"/>
  <c r="GO176" i="1"/>
  <c r="GP176" i="1"/>
  <c r="GV176" i="1"/>
  <c r="GX176" i="1" s="1"/>
  <c r="C177" i="1"/>
  <c r="D177" i="1"/>
  <c r="AC177" i="1"/>
  <c r="AE177" i="1"/>
  <c r="AF177" i="1"/>
  <c r="AG177" i="1"/>
  <c r="CU177" i="1" s="1"/>
  <c r="T177" i="1" s="1"/>
  <c r="AH177" i="1"/>
  <c r="AI177" i="1"/>
  <c r="CW177" i="1" s="1"/>
  <c r="V177" i="1" s="1"/>
  <c r="AJ177" i="1"/>
  <c r="CV177" i="1"/>
  <c r="U177" i="1" s="1"/>
  <c r="CX177" i="1"/>
  <c r="W177" i="1" s="1"/>
  <c r="FR177" i="1"/>
  <c r="GL177" i="1"/>
  <c r="GO177" i="1"/>
  <c r="GP177" i="1"/>
  <c r="GV177" i="1"/>
  <c r="GX177" i="1" s="1"/>
  <c r="I178" i="1"/>
  <c r="P178" i="1"/>
  <c r="U178" i="1"/>
  <c r="AC178" i="1"/>
  <c r="AE178" i="1"/>
  <c r="AD178" i="1" s="1"/>
  <c r="AF178" i="1"/>
  <c r="CT178" i="1" s="1"/>
  <c r="S178" i="1" s="1"/>
  <c r="AG178" i="1"/>
  <c r="CU178" i="1" s="1"/>
  <c r="T178" i="1" s="1"/>
  <c r="AH178" i="1"/>
  <c r="AI178" i="1"/>
  <c r="CW178" i="1" s="1"/>
  <c r="V178" i="1" s="1"/>
  <c r="AJ178" i="1"/>
  <c r="CX178" i="1" s="1"/>
  <c r="W178" i="1" s="1"/>
  <c r="CQ178" i="1"/>
  <c r="CS178" i="1"/>
  <c r="R178" i="1" s="1"/>
  <c r="CV178" i="1"/>
  <c r="FR178" i="1"/>
  <c r="GL178" i="1"/>
  <c r="GO178" i="1"/>
  <c r="GP178" i="1"/>
  <c r="GV178" i="1"/>
  <c r="GX178" i="1" s="1"/>
  <c r="I179" i="1"/>
  <c r="E354" i="5" s="1"/>
  <c r="AC179" i="1"/>
  <c r="AE179" i="1"/>
  <c r="AF179" i="1"/>
  <c r="AG179" i="1"/>
  <c r="AH179" i="1"/>
  <c r="AI179" i="1"/>
  <c r="CW179" i="1" s="1"/>
  <c r="V179" i="1" s="1"/>
  <c r="AJ179" i="1"/>
  <c r="CX179" i="1" s="1"/>
  <c r="W179" i="1" s="1"/>
  <c r="CQ179" i="1"/>
  <c r="P179" i="1" s="1"/>
  <c r="CU179" i="1"/>
  <c r="T179" i="1" s="1"/>
  <c r="CV179" i="1"/>
  <c r="U179" i="1" s="1"/>
  <c r="FR179" i="1"/>
  <c r="GL179" i="1"/>
  <c r="GO179" i="1"/>
  <c r="GP179" i="1"/>
  <c r="GV179" i="1"/>
  <c r="GX179" i="1" s="1"/>
  <c r="I180" i="1"/>
  <c r="AC180" i="1"/>
  <c r="CQ180" i="1" s="1"/>
  <c r="P180" i="1" s="1"/>
  <c r="AD180" i="1"/>
  <c r="CR180" i="1" s="1"/>
  <c r="AE180" i="1"/>
  <c r="AF180" i="1"/>
  <c r="AG180" i="1"/>
  <c r="CU180" i="1" s="1"/>
  <c r="T180" i="1" s="1"/>
  <c r="AH180" i="1"/>
  <c r="CV180" i="1" s="1"/>
  <c r="AI180" i="1"/>
  <c r="CW180" i="1" s="1"/>
  <c r="AJ180" i="1"/>
  <c r="CX180" i="1" s="1"/>
  <c r="CS180" i="1"/>
  <c r="R180" i="1" s="1"/>
  <c r="GK180" i="1" s="1"/>
  <c r="CT180" i="1"/>
  <c r="S180" i="1" s="1"/>
  <c r="FR180" i="1"/>
  <c r="GL180" i="1"/>
  <c r="GO180" i="1"/>
  <c r="GP180" i="1"/>
  <c r="GV180" i="1"/>
  <c r="GX180" i="1"/>
  <c r="I181" i="1"/>
  <c r="E355" i="5" s="1"/>
  <c r="AC181" i="1"/>
  <c r="AE181" i="1"/>
  <c r="AF181" i="1"/>
  <c r="AG181" i="1"/>
  <c r="CU181" i="1" s="1"/>
  <c r="AH181" i="1"/>
  <c r="AI181" i="1"/>
  <c r="CW181" i="1" s="1"/>
  <c r="V181" i="1" s="1"/>
  <c r="AJ181" i="1"/>
  <c r="CX181" i="1" s="1"/>
  <c r="W181" i="1" s="1"/>
  <c r="CV181" i="1"/>
  <c r="U181" i="1" s="1"/>
  <c r="FR181" i="1"/>
  <c r="GL181" i="1"/>
  <c r="GO181" i="1"/>
  <c r="GP181" i="1"/>
  <c r="GV181" i="1"/>
  <c r="GX181" i="1" s="1"/>
  <c r="C182" i="1"/>
  <c r="D182" i="1"/>
  <c r="I182" i="1"/>
  <c r="AC182" i="1"/>
  <c r="AB182" i="1" s="1"/>
  <c r="AD182" i="1"/>
  <c r="CR182" i="1" s="1"/>
  <c r="AE182" i="1"/>
  <c r="AF182" i="1"/>
  <c r="CT182" i="1" s="1"/>
  <c r="AG182" i="1"/>
  <c r="CU182" i="1" s="1"/>
  <c r="T182" i="1" s="1"/>
  <c r="AH182" i="1"/>
  <c r="CV182" i="1" s="1"/>
  <c r="AI182" i="1"/>
  <c r="AJ182" i="1"/>
  <c r="CQ182" i="1"/>
  <c r="P182" i="1" s="1"/>
  <c r="CS182" i="1"/>
  <c r="R182" i="1" s="1"/>
  <c r="GK182" i="1" s="1"/>
  <c r="CW182" i="1"/>
  <c r="CX182" i="1"/>
  <c r="W182" i="1" s="1"/>
  <c r="FR182" i="1"/>
  <c r="GL182" i="1"/>
  <c r="GO182" i="1"/>
  <c r="GP182" i="1"/>
  <c r="GV182" i="1"/>
  <c r="C183" i="1"/>
  <c r="D183" i="1"/>
  <c r="I183" i="1"/>
  <c r="AC183" i="1"/>
  <c r="CQ183" i="1" s="1"/>
  <c r="P183" i="1" s="1"/>
  <c r="AE183" i="1"/>
  <c r="AF183" i="1"/>
  <c r="AG183" i="1"/>
  <c r="AH183" i="1"/>
  <c r="CV183" i="1" s="1"/>
  <c r="U183" i="1" s="1"/>
  <c r="AI183" i="1"/>
  <c r="CW183" i="1" s="1"/>
  <c r="V183" i="1" s="1"/>
  <c r="AJ183" i="1"/>
  <c r="CX183" i="1" s="1"/>
  <c r="W183" i="1" s="1"/>
  <c r="CT183" i="1"/>
  <c r="S183" i="1" s="1"/>
  <c r="CU183" i="1"/>
  <c r="T183" i="1" s="1"/>
  <c r="FR183" i="1"/>
  <c r="GL183" i="1"/>
  <c r="GO183" i="1"/>
  <c r="GP183" i="1"/>
  <c r="GV183" i="1"/>
  <c r="GX183" i="1" s="1"/>
  <c r="C184" i="1"/>
  <c r="D184" i="1"/>
  <c r="I184" i="1"/>
  <c r="AC184" i="1"/>
  <c r="AD184" i="1"/>
  <c r="AE184" i="1"/>
  <c r="AF184" i="1"/>
  <c r="CT184" i="1" s="1"/>
  <c r="AG184" i="1"/>
  <c r="CU184" i="1" s="1"/>
  <c r="T184" i="1" s="1"/>
  <c r="AH184" i="1"/>
  <c r="CV184" i="1" s="1"/>
  <c r="U184" i="1" s="1"/>
  <c r="AI184" i="1"/>
  <c r="AJ184" i="1"/>
  <c r="CX184" i="1" s="1"/>
  <c r="CQ184" i="1"/>
  <c r="P184" i="1" s="1"/>
  <c r="CR184" i="1"/>
  <c r="Q184" i="1" s="1"/>
  <c r="CS184" i="1"/>
  <c r="R184" i="1" s="1"/>
  <c r="GK184" i="1" s="1"/>
  <c r="CW184" i="1"/>
  <c r="V184" i="1" s="1"/>
  <c r="FR184" i="1"/>
  <c r="GL184" i="1"/>
  <c r="GO184" i="1"/>
  <c r="GP184" i="1"/>
  <c r="GV184" i="1"/>
  <c r="GX184" i="1" s="1"/>
  <c r="C185" i="1"/>
  <c r="D185" i="1"/>
  <c r="I185" i="1"/>
  <c r="AC185" i="1"/>
  <c r="AE185" i="1"/>
  <c r="AF185" i="1"/>
  <c r="AG185" i="1"/>
  <c r="CU185" i="1" s="1"/>
  <c r="AH185" i="1"/>
  <c r="CV185" i="1" s="1"/>
  <c r="U185" i="1" s="1"/>
  <c r="AI185" i="1"/>
  <c r="CW185" i="1" s="1"/>
  <c r="AJ185" i="1"/>
  <c r="CS185" i="1"/>
  <c r="R185" i="1" s="1"/>
  <c r="CT185" i="1"/>
  <c r="CX185" i="1"/>
  <c r="FR185" i="1"/>
  <c r="GL185" i="1"/>
  <c r="GO185" i="1"/>
  <c r="GP185" i="1"/>
  <c r="GV185" i="1"/>
  <c r="GX185" i="1" s="1"/>
  <c r="C186" i="1"/>
  <c r="D186" i="1"/>
  <c r="I186" i="1"/>
  <c r="AC186" i="1"/>
  <c r="AD186" i="1"/>
  <c r="CR186" i="1" s="1"/>
  <c r="Q186" i="1" s="1"/>
  <c r="AE186" i="1"/>
  <c r="AF186" i="1"/>
  <c r="AG186" i="1"/>
  <c r="AH186" i="1"/>
  <c r="CV186" i="1" s="1"/>
  <c r="U186" i="1" s="1"/>
  <c r="AI186" i="1"/>
  <c r="CW186" i="1" s="1"/>
  <c r="V186" i="1" s="1"/>
  <c r="AJ186" i="1"/>
  <c r="CQ186" i="1"/>
  <c r="P186" i="1" s="1"/>
  <c r="CS186" i="1"/>
  <c r="R186" i="1" s="1"/>
  <c r="GK186" i="1" s="1"/>
  <c r="CT186" i="1"/>
  <c r="S186" i="1" s="1"/>
  <c r="CY186" i="1" s="1"/>
  <c r="X186" i="1" s="1"/>
  <c r="CU186" i="1"/>
  <c r="T186" i="1" s="1"/>
  <c r="CX186" i="1"/>
  <c r="W186" i="1" s="1"/>
  <c r="FR186" i="1"/>
  <c r="GL186" i="1"/>
  <c r="GO186" i="1"/>
  <c r="GP186" i="1"/>
  <c r="GV186" i="1"/>
  <c r="C187" i="1"/>
  <c r="D187" i="1"/>
  <c r="I187" i="1"/>
  <c r="AC187" i="1"/>
  <c r="H381" i="5" s="1"/>
  <c r="AD187" i="1"/>
  <c r="AE187" i="1"/>
  <c r="AF187" i="1"/>
  <c r="AG187" i="1"/>
  <c r="CU187" i="1" s="1"/>
  <c r="T187" i="1" s="1"/>
  <c r="AH187" i="1"/>
  <c r="CV187" i="1" s="1"/>
  <c r="U187" i="1" s="1"/>
  <c r="AI187" i="1"/>
  <c r="CW187" i="1" s="1"/>
  <c r="AJ187" i="1"/>
  <c r="CQ187" i="1"/>
  <c r="P187" i="1" s="1"/>
  <c r="CT187" i="1"/>
  <c r="S187" i="1" s="1"/>
  <c r="CX187" i="1"/>
  <c r="W187" i="1" s="1"/>
  <c r="FR187" i="1"/>
  <c r="GL187" i="1"/>
  <c r="GO187" i="1"/>
  <c r="GP187" i="1"/>
  <c r="GV187" i="1"/>
  <c r="I188" i="1"/>
  <c r="AC188" i="1"/>
  <c r="CQ188" i="1" s="1"/>
  <c r="P188" i="1" s="1"/>
  <c r="AE188" i="1"/>
  <c r="AD188" i="1" s="1"/>
  <c r="CR188" i="1" s="1"/>
  <c r="AF188" i="1"/>
  <c r="AG188" i="1"/>
  <c r="AH188" i="1"/>
  <c r="CV188" i="1" s="1"/>
  <c r="AI188" i="1"/>
  <c r="CW188" i="1" s="1"/>
  <c r="V188" i="1" s="1"/>
  <c r="AJ188" i="1"/>
  <c r="CX188" i="1" s="1"/>
  <c r="W188" i="1" s="1"/>
  <c r="CU188" i="1"/>
  <c r="T188" i="1" s="1"/>
  <c r="FR188" i="1"/>
  <c r="GL188" i="1"/>
  <c r="GO188" i="1"/>
  <c r="GP188" i="1"/>
  <c r="GV188" i="1"/>
  <c r="GX188" i="1"/>
  <c r="I189" i="1"/>
  <c r="E385" i="5" s="1"/>
  <c r="AC189" i="1"/>
  <c r="AE189" i="1"/>
  <c r="AD189" i="1" s="1"/>
  <c r="CR189" i="1" s="1"/>
  <c r="AF189" i="1"/>
  <c r="AG189" i="1"/>
  <c r="CU189" i="1" s="1"/>
  <c r="AH189" i="1"/>
  <c r="CV189" i="1" s="1"/>
  <c r="U189" i="1" s="1"/>
  <c r="AI189" i="1"/>
  <c r="CW189" i="1" s="1"/>
  <c r="AJ189" i="1"/>
  <c r="CS189" i="1"/>
  <c r="R189" i="1" s="1"/>
  <c r="GK189" i="1" s="1"/>
  <c r="CT189" i="1"/>
  <c r="CX189" i="1"/>
  <c r="FR189" i="1"/>
  <c r="GL189" i="1"/>
  <c r="GO189" i="1"/>
  <c r="GP189" i="1"/>
  <c r="GV189" i="1"/>
  <c r="GX189" i="1" s="1"/>
  <c r="I190" i="1"/>
  <c r="AC190" i="1"/>
  <c r="CQ190" i="1" s="1"/>
  <c r="P190" i="1" s="1"/>
  <c r="AE190" i="1"/>
  <c r="AD190" i="1" s="1"/>
  <c r="AF190" i="1"/>
  <c r="CT190" i="1" s="1"/>
  <c r="AG190" i="1"/>
  <c r="AH190" i="1"/>
  <c r="CV190" i="1" s="1"/>
  <c r="U190" i="1" s="1"/>
  <c r="AI190" i="1"/>
  <c r="CW190" i="1" s="1"/>
  <c r="V190" i="1" s="1"/>
  <c r="AJ190" i="1"/>
  <c r="CX190" i="1" s="1"/>
  <c r="CS190" i="1"/>
  <c r="R190" i="1" s="1"/>
  <c r="CU190" i="1"/>
  <c r="T190" i="1" s="1"/>
  <c r="FR190" i="1"/>
  <c r="GL190" i="1"/>
  <c r="GO190" i="1"/>
  <c r="GP190" i="1"/>
  <c r="GV190" i="1"/>
  <c r="GX190" i="1"/>
  <c r="I191" i="1"/>
  <c r="E386" i="5" s="1"/>
  <c r="AC191" i="1"/>
  <c r="AD191" i="1"/>
  <c r="CR191" i="1" s="1"/>
  <c r="Q191" i="1" s="1"/>
  <c r="AE191" i="1"/>
  <c r="CS191" i="1" s="1"/>
  <c r="R191" i="1" s="1"/>
  <c r="GK191" i="1" s="1"/>
  <c r="AF191" i="1"/>
  <c r="AG191" i="1"/>
  <c r="AH191" i="1"/>
  <c r="CV191" i="1" s="1"/>
  <c r="U191" i="1" s="1"/>
  <c r="AI191" i="1"/>
  <c r="CW191" i="1" s="1"/>
  <c r="V191" i="1" s="1"/>
  <c r="AJ191" i="1"/>
  <c r="CQ191" i="1"/>
  <c r="CT191" i="1"/>
  <c r="S191" i="1" s="1"/>
  <c r="CU191" i="1"/>
  <c r="T191" i="1" s="1"/>
  <c r="CX191" i="1"/>
  <c r="W191" i="1" s="1"/>
  <c r="FR191" i="1"/>
  <c r="GL191" i="1"/>
  <c r="GO191" i="1"/>
  <c r="GP191" i="1"/>
  <c r="GV191" i="1"/>
  <c r="C192" i="1"/>
  <c r="D192" i="1"/>
  <c r="I192" i="1"/>
  <c r="AC192" i="1"/>
  <c r="CQ192" i="1" s="1"/>
  <c r="P192" i="1" s="1"/>
  <c r="AE192" i="1"/>
  <c r="AD192" i="1" s="1"/>
  <c r="AF192" i="1"/>
  <c r="CT192" i="1" s="1"/>
  <c r="S192" i="1" s="1"/>
  <c r="AG192" i="1"/>
  <c r="AH192" i="1"/>
  <c r="AI192" i="1"/>
  <c r="CW192" i="1" s="1"/>
  <c r="V192" i="1" s="1"/>
  <c r="AJ192" i="1"/>
  <c r="CX192" i="1" s="1"/>
  <c r="W192" i="1" s="1"/>
  <c r="CU192" i="1"/>
  <c r="T192" i="1" s="1"/>
  <c r="CV192" i="1"/>
  <c r="U192" i="1" s="1"/>
  <c r="FR192" i="1"/>
  <c r="GL192" i="1"/>
  <c r="GO192" i="1"/>
  <c r="GP192" i="1"/>
  <c r="GV192" i="1"/>
  <c r="GX192" i="1" s="1"/>
  <c r="C193" i="1"/>
  <c r="D193" i="1"/>
  <c r="I193" i="1"/>
  <c r="I197" i="1" s="1"/>
  <c r="E397" i="5" s="1"/>
  <c r="AC193" i="1"/>
  <c r="CQ193" i="1" s="1"/>
  <c r="AE193" i="1"/>
  <c r="AF193" i="1"/>
  <c r="AG193" i="1"/>
  <c r="CU193" i="1" s="1"/>
  <c r="T193" i="1" s="1"/>
  <c r="AH193" i="1"/>
  <c r="AI193" i="1"/>
  <c r="AJ193" i="1"/>
  <c r="CX193" i="1" s="1"/>
  <c r="CS193" i="1"/>
  <c r="R193" i="1" s="1"/>
  <c r="CV193" i="1"/>
  <c r="CW193" i="1"/>
  <c r="FR193" i="1"/>
  <c r="GL193" i="1"/>
  <c r="GO193" i="1"/>
  <c r="GP193" i="1"/>
  <c r="GV193" i="1"/>
  <c r="GX193" i="1"/>
  <c r="I194" i="1"/>
  <c r="AC194" i="1"/>
  <c r="AE194" i="1"/>
  <c r="AD194" i="1" s="1"/>
  <c r="AF194" i="1"/>
  <c r="CT194" i="1" s="1"/>
  <c r="S194" i="1" s="1"/>
  <c r="AG194" i="1"/>
  <c r="CU194" i="1" s="1"/>
  <c r="T194" i="1" s="1"/>
  <c r="AH194" i="1"/>
  <c r="AI194" i="1"/>
  <c r="CW194" i="1" s="1"/>
  <c r="AJ194" i="1"/>
  <c r="CX194" i="1" s="1"/>
  <c r="W194" i="1" s="1"/>
  <c r="CQ194" i="1"/>
  <c r="P194" i="1" s="1"/>
  <c r="CV194" i="1"/>
  <c r="FR194" i="1"/>
  <c r="GL194" i="1"/>
  <c r="GO194" i="1"/>
  <c r="GP194" i="1"/>
  <c r="GV194" i="1"/>
  <c r="GX194" i="1" s="1"/>
  <c r="AC195" i="1"/>
  <c r="AE195" i="1"/>
  <c r="CS195" i="1" s="1"/>
  <c r="AF195" i="1"/>
  <c r="CT195" i="1" s="1"/>
  <c r="AG195" i="1"/>
  <c r="CU195" i="1" s="1"/>
  <c r="AH195" i="1"/>
  <c r="CV195" i="1" s="1"/>
  <c r="AI195" i="1"/>
  <c r="CW195" i="1" s="1"/>
  <c r="AJ195" i="1"/>
  <c r="CQ195" i="1"/>
  <c r="CX195" i="1"/>
  <c r="FR195" i="1"/>
  <c r="GL195" i="1"/>
  <c r="GO195" i="1"/>
  <c r="GP195" i="1"/>
  <c r="GV195" i="1"/>
  <c r="I196" i="1"/>
  <c r="AC196" i="1"/>
  <c r="AD196" i="1"/>
  <c r="CR196" i="1" s="1"/>
  <c r="Q196" i="1" s="1"/>
  <c r="AE196" i="1"/>
  <c r="CS196" i="1" s="1"/>
  <c r="R196" i="1" s="1"/>
  <c r="GK196" i="1" s="1"/>
  <c r="AF196" i="1"/>
  <c r="AG196" i="1"/>
  <c r="CU196" i="1" s="1"/>
  <c r="T196" i="1" s="1"/>
  <c r="AH196" i="1"/>
  <c r="CV196" i="1" s="1"/>
  <c r="U196" i="1" s="1"/>
  <c r="AI196" i="1"/>
  <c r="AJ196" i="1"/>
  <c r="CT196" i="1"/>
  <c r="S196" i="1" s="1"/>
  <c r="CW196" i="1"/>
  <c r="V196" i="1" s="1"/>
  <c r="CX196" i="1"/>
  <c r="W196" i="1" s="1"/>
  <c r="FR196" i="1"/>
  <c r="GL196" i="1"/>
  <c r="GO196" i="1"/>
  <c r="GP196" i="1"/>
  <c r="GV196" i="1"/>
  <c r="GX196" i="1"/>
  <c r="AC197" i="1"/>
  <c r="AE197" i="1"/>
  <c r="AD197" i="1" s="1"/>
  <c r="AF197" i="1"/>
  <c r="AG197" i="1"/>
  <c r="CU197" i="1" s="1"/>
  <c r="AH197" i="1"/>
  <c r="AI197" i="1"/>
  <c r="AJ197" i="1"/>
  <c r="CX197" i="1" s="1"/>
  <c r="CS197" i="1"/>
  <c r="CV197" i="1"/>
  <c r="CW197" i="1"/>
  <c r="FR197" i="1"/>
  <c r="GL197" i="1"/>
  <c r="GO197" i="1"/>
  <c r="GP197" i="1"/>
  <c r="GV197" i="1"/>
  <c r="C198" i="1"/>
  <c r="D198" i="1"/>
  <c r="I198" i="1"/>
  <c r="I200" i="1" s="1"/>
  <c r="AC198" i="1"/>
  <c r="AE198" i="1"/>
  <c r="AD198" i="1" s="1"/>
  <c r="CR198" i="1" s="1"/>
  <c r="Q198" i="1" s="1"/>
  <c r="AF198" i="1"/>
  <c r="CT198" i="1" s="1"/>
  <c r="S198" i="1" s="1"/>
  <c r="AG198" i="1"/>
  <c r="CU198" i="1" s="1"/>
  <c r="AH198" i="1"/>
  <c r="CV198" i="1" s="1"/>
  <c r="AI198" i="1"/>
  <c r="AJ198" i="1"/>
  <c r="CS198" i="1"/>
  <c r="CW198" i="1"/>
  <c r="CX198" i="1"/>
  <c r="W198" i="1" s="1"/>
  <c r="FR198" i="1"/>
  <c r="GL198" i="1"/>
  <c r="GO198" i="1"/>
  <c r="GP198" i="1"/>
  <c r="GV198" i="1"/>
  <c r="GX198" i="1" s="1"/>
  <c r="C199" i="1"/>
  <c r="D199" i="1"/>
  <c r="I199" i="1"/>
  <c r="I201" i="1" s="1"/>
  <c r="AC199" i="1"/>
  <c r="AE199" i="1"/>
  <c r="AF199" i="1"/>
  <c r="AG199" i="1"/>
  <c r="AH199" i="1"/>
  <c r="CV199" i="1" s="1"/>
  <c r="AI199" i="1"/>
  <c r="CW199" i="1" s="1"/>
  <c r="V199" i="1" s="1"/>
  <c r="AJ199" i="1"/>
  <c r="CQ199" i="1"/>
  <c r="CU199" i="1"/>
  <c r="T199" i="1" s="1"/>
  <c r="CX199" i="1"/>
  <c r="W199" i="1" s="1"/>
  <c r="FR199" i="1"/>
  <c r="GL199" i="1"/>
  <c r="GO199" i="1"/>
  <c r="GP199" i="1"/>
  <c r="GV199" i="1"/>
  <c r="AC200" i="1"/>
  <c r="AB200" i="1" s="1"/>
  <c r="AD200" i="1"/>
  <c r="CR200" i="1" s="1"/>
  <c r="AE200" i="1"/>
  <c r="AF200" i="1"/>
  <c r="AG200" i="1"/>
  <c r="CU200" i="1" s="1"/>
  <c r="AH200" i="1"/>
  <c r="CV200" i="1" s="1"/>
  <c r="AI200" i="1"/>
  <c r="AJ200" i="1"/>
  <c r="CS200" i="1"/>
  <c r="CT200" i="1"/>
  <c r="CW200" i="1"/>
  <c r="CX200" i="1"/>
  <c r="FR200" i="1"/>
  <c r="GL200" i="1"/>
  <c r="GO200" i="1"/>
  <c r="GP200" i="1"/>
  <c r="GV200" i="1"/>
  <c r="AC201" i="1"/>
  <c r="CQ201" i="1" s="1"/>
  <c r="AE201" i="1"/>
  <c r="AD201" i="1" s="1"/>
  <c r="AF201" i="1"/>
  <c r="CT201" i="1" s="1"/>
  <c r="AG201" i="1"/>
  <c r="CU201" i="1" s="1"/>
  <c r="AH201" i="1"/>
  <c r="AI201" i="1"/>
  <c r="AJ201" i="1"/>
  <c r="CX201" i="1" s="1"/>
  <c r="CV201" i="1"/>
  <c r="CW201" i="1"/>
  <c r="FR201" i="1"/>
  <c r="GL201" i="1"/>
  <c r="GO201" i="1"/>
  <c r="GP201" i="1"/>
  <c r="GV201" i="1"/>
  <c r="GX201" i="1" s="1"/>
  <c r="AC202" i="1"/>
  <c r="CQ202" i="1" s="1"/>
  <c r="AE202" i="1"/>
  <c r="AD202" i="1" s="1"/>
  <c r="AF202" i="1"/>
  <c r="CT202" i="1" s="1"/>
  <c r="AG202" i="1"/>
  <c r="AH202" i="1"/>
  <c r="CV202" i="1" s="1"/>
  <c r="AI202" i="1"/>
  <c r="CW202" i="1" s="1"/>
  <c r="AJ202" i="1"/>
  <c r="CX202" i="1" s="1"/>
  <c r="CU202" i="1"/>
  <c r="FR202" i="1"/>
  <c r="GL202" i="1"/>
  <c r="GO202" i="1"/>
  <c r="GP202" i="1"/>
  <c r="GV202" i="1"/>
  <c r="AC203" i="1"/>
  <c r="AD203" i="1"/>
  <c r="CR203" i="1" s="1"/>
  <c r="AE203" i="1"/>
  <c r="CS203" i="1" s="1"/>
  <c r="AF203" i="1"/>
  <c r="AG203" i="1"/>
  <c r="CU203" i="1" s="1"/>
  <c r="AH203" i="1"/>
  <c r="CV203" i="1" s="1"/>
  <c r="AI203" i="1"/>
  <c r="CW203" i="1" s="1"/>
  <c r="AJ203" i="1"/>
  <c r="CQ203" i="1"/>
  <c r="CT203" i="1"/>
  <c r="CX203" i="1"/>
  <c r="FR203" i="1"/>
  <c r="GL203" i="1"/>
  <c r="GO203" i="1"/>
  <c r="GP203" i="1"/>
  <c r="GV203" i="1"/>
  <c r="I204" i="1"/>
  <c r="AC204" i="1"/>
  <c r="AE204" i="1"/>
  <c r="AD204" i="1" s="1"/>
  <c r="CR204" i="1" s="1"/>
  <c r="Q204" i="1" s="1"/>
  <c r="AF204" i="1"/>
  <c r="CT204" i="1" s="1"/>
  <c r="S204" i="1" s="1"/>
  <c r="AG204" i="1"/>
  <c r="CU204" i="1" s="1"/>
  <c r="AH204" i="1"/>
  <c r="CV204" i="1" s="1"/>
  <c r="AI204" i="1"/>
  <c r="AJ204" i="1"/>
  <c r="CW204" i="1"/>
  <c r="V204" i="1" s="1"/>
  <c r="CX204" i="1"/>
  <c r="W204" i="1" s="1"/>
  <c r="FR204" i="1"/>
  <c r="GL204" i="1"/>
  <c r="GO204" i="1"/>
  <c r="GP204" i="1"/>
  <c r="GV204" i="1"/>
  <c r="GX204" i="1" s="1"/>
  <c r="I205" i="1"/>
  <c r="E409" i="5" s="1"/>
  <c r="AC205" i="1"/>
  <c r="AE205" i="1"/>
  <c r="AD205" i="1" s="1"/>
  <c r="AF205" i="1"/>
  <c r="AG205" i="1"/>
  <c r="CU205" i="1" s="1"/>
  <c r="T205" i="1" s="1"/>
  <c r="AH205" i="1"/>
  <c r="AI205" i="1"/>
  <c r="AJ205" i="1"/>
  <c r="CX205" i="1" s="1"/>
  <c r="CS205" i="1"/>
  <c r="R205" i="1" s="1"/>
  <c r="GK205" i="1" s="1"/>
  <c r="CV205" i="1"/>
  <c r="CW205" i="1"/>
  <c r="FR205" i="1"/>
  <c r="GL205" i="1"/>
  <c r="GO205" i="1"/>
  <c r="GP205" i="1"/>
  <c r="GV205" i="1"/>
  <c r="GX205" i="1"/>
  <c r="C206" i="1"/>
  <c r="D206" i="1"/>
  <c r="I206" i="1"/>
  <c r="AC206" i="1"/>
  <c r="AB206" i="1" s="1"/>
  <c r="AD206" i="1"/>
  <c r="CR206" i="1" s="1"/>
  <c r="Q206" i="1" s="1"/>
  <c r="AE206" i="1"/>
  <c r="AF206" i="1"/>
  <c r="AG206" i="1"/>
  <c r="CU206" i="1" s="1"/>
  <c r="T206" i="1" s="1"/>
  <c r="AH206" i="1"/>
  <c r="CV206" i="1" s="1"/>
  <c r="U206" i="1" s="1"/>
  <c r="AI206" i="1"/>
  <c r="AJ206" i="1"/>
  <c r="CS206" i="1"/>
  <c r="R206" i="1" s="1"/>
  <c r="GK206" i="1" s="1"/>
  <c r="CT206" i="1"/>
  <c r="S206" i="1" s="1"/>
  <c r="CW206" i="1"/>
  <c r="V206" i="1" s="1"/>
  <c r="CX206" i="1"/>
  <c r="W206" i="1" s="1"/>
  <c r="FR206" i="1"/>
  <c r="GL206" i="1"/>
  <c r="GO206" i="1"/>
  <c r="GP206" i="1"/>
  <c r="GV206" i="1"/>
  <c r="GX206" i="1" s="1"/>
  <c r="C207" i="1"/>
  <c r="D207" i="1"/>
  <c r="I207" i="1"/>
  <c r="I209" i="1" s="1"/>
  <c r="E420" i="5" s="1"/>
  <c r="AC207" i="1"/>
  <c r="AE207" i="1"/>
  <c r="AD207" i="1" s="1"/>
  <c r="AF207" i="1"/>
  <c r="CT207" i="1" s="1"/>
  <c r="S207" i="1" s="1"/>
  <c r="K413" i="5" s="1"/>
  <c r="AG207" i="1"/>
  <c r="CU207" i="1" s="1"/>
  <c r="T207" i="1" s="1"/>
  <c r="AH207" i="1"/>
  <c r="CV207" i="1" s="1"/>
  <c r="AI207" i="1"/>
  <c r="CW207" i="1" s="1"/>
  <c r="AJ207" i="1"/>
  <c r="CQ207" i="1"/>
  <c r="CX207" i="1"/>
  <c r="W207" i="1" s="1"/>
  <c r="FR207" i="1"/>
  <c r="GL207" i="1"/>
  <c r="GO207" i="1"/>
  <c r="GP207" i="1"/>
  <c r="GV207" i="1"/>
  <c r="I208" i="1"/>
  <c r="AC208" i="1"/>
  <c r="AD208" i="1"/>
  <c r="CR208" i="1" s="1"/>
  <c r="Q208" i="1" s="1"/>
  <c r="AE208" i="1"/>
  <c r="CS208" i="1" s="1"/>
  <c r="R208" i="1" s="1"/>
  <c r="GK208" i="1" s="1"/>
  <c r="AF208" i="1"/>
  <c r="AG208" i="1"/>
  <c r="CU208" i="1" s="1"/>
  <c r="T208" i="1" s="1"/>
  <c r="AH208" i="1"/>
  <c r="CV208" i="1" s="1"/>
  <c r="U208" i="1" s="1"/>
  <c r="AI208" i="1"/>
  <c r="AJ208" i="1"/>
  <c r="CT208" i="1"/>
  <c r="S208" i="1" s="1"/>
  <c r="CW208" i="1"/>
  <c r="V208" i="1" s="1"/>
  <c r="CX208" i="1"/>
  <c r="W208" i="1" s="1"/>
  <c r="FR208" i="1"/>
  <c r="GL208" i="1"/>
  <c r="GO208" i="1"/>
  <c r="GP208" i="1"/>
  <c r="GV208" i="1"/>
  <c r="GX208" i="1"/>
  <c r="AC209" i="1"/>
  <c r="AE209" i="1"/>
  <c r="AD209" i="1" s="1"/>
  <c r="AF209" i="1"/>
  <c r="AG209" i="1"/>
  <c r="CU209" i="1" s="1"/>
  <c r="AH209" i="1"/>
  <c r="AI209" i="1"/>
  <c r="AJ209" i="1"/>
  <c r="CX209" i="1" s="1"/>
  <c r="CS209" i="1"/>
  <c r="CV209" i="1"/>
  <c r="CW209" i="1"/>
  <c r="FR209" i="1"/>
  <c r="GL209" i="1"/>
  <c r="GO209" i="1"/>
  <c r="GP209" i="1"/>
  <c r="GV209" i="1"/>
  <c r="I210" i="1"/>
  <c r="AC210" i="1"/>
  <c r="AE210" i="1"/>
  <c r="AD210" i="1" s="1"/>
  <c r="AF210" i="1"/>
  <c r="CT210" i="1" s="1"/>
  <c r="S210" i="1" s="1"/>
  <c r="AG210" i="1"/>
  <c r="AH210" i="1"/>
  <c r="AI210" i="1"/>
  <c r="CW210" i="1" s="1"/>
  <c r="V210" i="1" s="1"/>
  <c r="AJ210" i="1"/>
  <c r="CX210" i="1" s="1"/>
  <c r="W210" i="1" s="1"/>
  <c r="CQ210" i="1"/>
  <c r="P210" i="1" s="1"/>
  <c r="CU210" i="1"/>
  <c r="T210" i="1" s="1"/>
  <c r="CV210" i="1"/>
  <c r="U210" i="1" s="1"/>
  <c r="FR210" i="1"/>
  <c r="GL210" i="1"/>
  <c r="GO210" i="1"/>
  <c r="GP210" i="1"/>
  <c r="GV210" i="1"/>
  <c r="GX210" i="1" s="1"/>
  <c r="AC211" i="1"/>
  <c r="AD211" i="1"/>
  <c r="CR211" i="1" s="1"/>
  <c r="AE211" i="1"/>
  <c r="CS211" i="1" s="1"/>
  <c r="AF211" i="1"/>
  <c r="AG211" i="1"/>
  <c r="AH211" i="1"/>
  <c r="CV211" i="1" s="1"/>
  <c r="AI211" i="1"/>
  <c r="CW211" i="1" s="1"/>
  <c r="AJ211" i="1"/>
  <c r="CQ211" i="1"/>
  <c r="CT211" i="1"/>
  <c r="CU211" i="1"/>
  <c r="CX211" i="1"/>
  <c r="FR211" i="1"/>
  <c r="GL211" i="1"/>
  <c r="GO211" i="1"/>
  <c r="GP211" i="1"/>
  <c r="GV211" i="1"/>
  <c r="I212" i="1"/>
  <c r="AC212" i="1"/>
  <c r="AE212" i="1"/>
  <c r="AD212" i="1" s="1"/>
  <c r="CR212" i="1" s="1"/>
  <c r="Q212" i="1" s="1"/>
  <c r="AF212" i="1"/>
  <c r="CT212" i="1" s="1"/>
  <c r="S212" i="1" s="1"/>
  <c r="AG212" i="1"/>
  <c r="CU212" i="1" s="1"/>
  <c r="AH212" i="1"/>
  <c r="CV212" i="1" s="1"/>
  <c r="AI212" i="1"/>
  <c r="AJ212" i="1"/>
  <c r="CS212" i="1"/>
  <c r="CW212" i="1"/>
  <c r="CX212" i="1"/>
  <c r="W212" i="1" s="1"/>
  <c r="FR212" i="1"/>
  <c r="GL212" i="1"/>
  <c r="GO212" i="1"/>
  <c r="GP212" i="1"/>
  <c r="GV212" i="1"/>
  <c r="GX212" i="1" s="1"/>
  <c r="AC213" i="1"/>
  <c r="AE213" i="1"/>
  <c r="AD213" i="1" s="1"/>
  <c r="AF213" i="1"/>
  <c r="AG213" i="1"/>
  <c r="CU213" i="1" s="1"/>
  <c r="AH213" i="1"/>
  <c r="AI213" i="1"/>
  <c r="AJ213" i="1"/>
  <c r="CX213" i="1" s="1"/>
  <c r="CV213" i="1"/>
  <c r="CW213" i="1"/>
  <c r="FR213" i="1"/>
  <c r="GL213" i="1"/>
  <c r="GO213" i="1"/>
  <c r="GP213" i="1"/>
  <c r="GV213" i="1"/>
  <c r="I214" i="1"/>
  <c r="AC214" i="1"/>
  <c r="AE214" i="1"/>
  <c r="AD214" i="1" s="1"/>
  <c r="AF214" i="1"/>
  <c r="CT214" i="1" s="1"/>
  <c r="AG214" i="1"/>
  <c r="CU214" i="1" s="1"/>
  <c r="T214" i="1" s="1"/>
  <c r="AH214" i="1"/>
  <c r="CV214" i="1" s="1"/>
  <c r="U214" i="1" s="1"/>
  <c r="AI214" i="1"/>
  <c r="CW214" i="1" s="1"/>
  <c r="AJ214" i="1"/>
  <c r="CX214" i="1" s="1"/>
  <c r="CQ214" i="1"/>
  <c r="P214" i="1" s="1"/>
  <c r="FR214" i="1"/>
  <c r="GL214" i="1"/>
  <c r="GO214" i="1"/>
  <c r="GP214" i="1"/>
  <c r="GV214" i="1"/>
  <c r="I215" i="1"/>
  <c r="E423" i="5" s="1"/>
  <c r="AC215" i="1"/>
  <c r="AE215" i="1"/>
  <c r="CS215" i="1" s="1"/>
  <c r="AF215" i="1"/>
  <c r="CT215" i="1" s="1"/>
  <c r="S215" i="1" s="1"/>
  <c r="AG215" i="1"/>
  <c r="CU215" i="1" s="1"/>
  <c r="T215" i="1" s="1"/>
  <c r="AH215" i="1"/>
  <c r="CV215" i="1" s="1"/>
  <c r="AI215" i="1"/>
  <c r="CW215" i="1" s="1"/>
  <c r="AJ215" i="1"/>
  <c r="CQ215" i="1"/>
  <c r="CX215" i="1"/>
  <c r="W215" i="1" s="1"/>
  <c r="FR215" i="1"/>
  <c r="GL215" i="1"/>
  <c r="GO215" i="1"/>
  <c r="GP215" i="1"/>
  <c r="GV215" i="1"/>
  <c r="I216" i="1"/>
  <c r="AC216" i="1"/>
  <c r="AD216" i="1"/>
  <c r="CR216" i="1" s="1"/>
  <c r="Q216" i="1" s="1"/>
  <c r="AE216" i="1"/>
  <c r="CS216" i="1" s="1"/>
  <c r="R216" i="1" s="1"/>
  <c r="GK216" i="1" s="1"/>
  <c r="AF216" i="1"/>
  <c r="AG216" i="1"/>
  <c r="CU216" i="1" s="1"/>
  <c r="T216" i="1" s="1"/>
  <c r="AH216" i="1"/>
  <c r="CV216" i="1" s="1"/>
  <c r="U216" i="1" s="1"/>
  <c r="AI216" i="1"/>
  <c r="AJ216" i="1"/>
  <c r="CT216" i="1"/>
  <c r="S216" i="1" s="1"/>
  <c r="CW216" i="1"/>
  <c r="V216" i="1" s="1"/>
  <c r="CX216" i="1"/>
  <c r="W216" i="1" s="1"/>
  <c r="FR216" i="1"/>
  <c r="GL216" i="1"/>
  <c r="GO216" i="1"/>
  <c r="GP216" i="1"/>
  <c r="GV216" i="1"/>
  <c r="GX216" i="1"/>
  <c r="I217" i="1"/>
  <c r="E424" i="5" s="1"/>
  <c r="AC217" i="1"/>
  <c r="AE217" i="1"/>
  <c r="AD217" i="1" s="1"/>
  <c r="AF217" i="1"/>
  <c r="AG217" i="1"/>
  <c r="CU217" i="1" s="1"/>
  <c r="T217" i="1" s="1"/>
  <c r="AH217" i="1"/>
  <c r="AI217" i="1"/>
  <c r="AJ217" i="1"/>
  <c r="CX217" i="1" s="1"/>
  <c r="W217" i="1" s="1"/>
  <c r="CS217" i="1"/>
  <c r="R217" i="1" s="1"/>
  <c r="GK217" i="1" s="1"/>
  <c r="CV217" i="1"/>
  <c r="CW217" i="1"/>
  <c r="FR217" i="1"/>
  <c r="GL217" i="1"/>
  <c r="GO217" i="1"/>
  <c r="GP217" i="1"/>
  <c r="GV217" i="1"/>
  <c r="GX217" i="1" s="1"/>
  <c r="I218" i="1"/>
  <c r="AC218" i="1"/>
  <c r="CQ218" i="1" s="1"/>
  <c r="P218" i="1" s="1"/>
  <c r="AE218" i="1"/>
  <c r="AD218" i="1" s="1"/>
  <c r="AF218" i="1"/>
  <c r="CT218" i="1" s="1"/>
  <c r="S218" i="1" s="1"/>
  <c r="AG218" i="1"/>
  <c r="AH218" i="1"/>
  <c r="AI218" i="1"/>
  <c r="CW218" i="1" s="1"/>
  <c r="V218" i="1" s="1"/>
  <c r="AJ218" i="1"/>
  <c r="CX218" i="1" s="1"/>
  <c r="W218" i="1" s="1"/>
  <c r="CU218" i="1"/>
  <c r="T218" i="1" s="1"/>
  <c r="CV218" i="1"/>
  <c r="U218" i="1" s="1"/>
  <c r="FR218" i="1"/>
  <c r="GL218" i="1"/>
  <c r="GO218" i="1"/>
  <c r="GP218" i="1"/>
  <c r="GV218" i="1"/>
  <c r="GX218" i="1" s="1"/>
  <c r="AC219" i="1"/>
  <c r="AD219" i="1"/>
  <c r="CR219" i="1" s="1"/>
  <c r="AE219" i="1"/>
  <c r="CS219" i="1" s="1"/>
  <c r="AF219" i="1"/>
  <c r="AG219" i="1"/>
  <c r="AH219" i="1"/>
  <c r="CV219" i="1" s="1"/>
  <c r="AI219" i="1"/>
  <c r="CW219" i="1" s="1"/>
  <c r="AJ219" i="1"/>
  <c r="CQ219" i="1"/>
  <c r="CT219" i="1"/>
  <c r="CU219" i="1"/>
  <c r="CX219" i="1"/>
  <c r="FR219" i="1"/>
  <c r="GL219" i="1"/>
  <c r="GO219" i="1"/>
  <c r="GP219" i="1"/>
  <c r="GV219" i="1"/>
  <c r="I220" i="1"/>
  <c r="AC220" i="1"/>
  <c r="AE220" i="1"/>
  <c r="AD220" i="1" s="1"/>
  <c r="CR220" i="1" s="1"/>
  <c r="Q220" i="1" s="1"/>
  <c r="AF220" i="1"/>
  <c r="CT220" i="1" s="1"/>
  <c r="S220" i="1" s="1"/>
  <c r="AG220" i="1"/>
  <c r="CU220" i="1" s="1"/>
  <c r="AH220" i="1"/>
  <c r="CV220" i="1" s="1"/>
  <c r="AI220" i="1"/>
  <c r="AJ220" i="1"/>
  <c r="CS220" i="1"/>
  <c r="CW220" i="1"/>
  <c r="CX220" i="1"/>
  <c r="W220" i="1" s="1"/>
  <c r="FR220" i="1"/>
  <c r="GL220" i="1"/>
  <c r="GO220" i="1"/>
  <c r="GP220" i="1"/>
  <c r="GV220" i="1"/>
  <c r="GX220" i="1" s="1"/>
  <c r="AC221" i="1"/>
  <c r="AE221" i="1"/>
  <c r="AD221" i="1" s="1"/>
  <c r="AF221" i="1"/>
  <c r="AG221" i="1"/>
  <c r="CU221" i="1" s="1"/>
  <c r="AH221" i="1"/>
  <c r="AI221" i="1"/>
  <c r="AJ221" i="1"/>
  <c r="CX221" i="1" s="1"/>
  <c r="CV221" i="1"/>
  <c r="CW221" i="1"/>
  <c r="FR221" i="1"/>
  <c r="GL221" i="1"/>
  <c r="GO221" i="1"/>
  <c r="GP221" i="1"/>
  <c r="GV221" i="1"/>
  <c r="B223" i="1"/>
  <c r="B26" i="1" s="1"/>
  <c r="C223" i="1"/>
  <c r="C26" i="1" s="1"/>
  <c r="D223" i="1"/>
  <c r="D26" i="1" s="1"/>
  <c r="F223" i="1"/>
  <c r="F26" i="1" s="1"/>
  <c r="G223" i="1"/>
  <c r="BX223" i="1"/>
  <c r="BX26" i="1" s="1"/>
  <c r="BY223" i="1"/>
  <c r="BY26" i="1" s="1"/>
  <c r="BZ223" i="1"/>
  <c r="BZ26" i="1" s="1"/>
  <c r="CC223" i="1"/>
  <c r="CC26" i="1" s="1"/>
  <c r="CD223" i="1"/>
  <c r="CD26" i="1" s="1"/>
  <c r="CK223" i="1"/>
  <c r="CK26" i="1" s="1"/>
  <c r="CL223" i="1"/>
  <c r="CL26" i="1" s="1"/>
  <c r="FP223" i="1"/>
  <c r="FP26" i="1" s="1"/>
  <c r="FQ223" i="1"/>
  <c r="FQ26" i="1" s="1"/>
  <c r="FR223" i="1"/>
  <c r="FR26" i="1" s="1"/>
  <c r="FU223" i="1"/>
  <c r="FV223" i="1"/>
  <c r="FY223" i="1"/>
  <c r="GC223" i="1"/>
  <c r="GD223" i="1"/>
  <c r="D255" i="1"/>
  <c r="E257" i="1"/>
  <c r="Z257" i="1"/>
  <c r="AA257" i="1"/>
  <c r="AM257" i="1"/>
  <c r="AN257" i="1"/>
  <c r="BD257" i="1"/>
  <c r="BE257" i="1"/>
  <c r="BF257" i="1"/>
  <c r="BG257" i="1"/>
  <c r="BH257" i="1"/>
  <c r="BI257" i="1"/>
  <c r="BJ257" i="1"/>
  <c r="BK257" i="1"/>
  <c r="BL257" i="1"/>
  <c r="BM257" i="1"/>
  <c r="BN257" i="1"/>
  <c r="BO257" i="1"/>
  <c r="BP257" i="1"/>
  <c r="BQ257" i="1"/>
  <c r="BR257" i="1"/>
  <c r="BS257" i="1"/>
  <c r="BT257" i="1"/>
  <c r="BU257" i="1"/>
  <c r="BV257" i="1"/>
  <c r="BW257" i="1"/>
  <c r="CM257" i="1"/>
  <c r="CN257" i="1"/>
  <c r="CO257" i="1"/>
  <c r="CP257" i="1"/>
  <c r="CQ257" i="1"/>
  <c r="CR257" i="1"/>
  <c r="CS257" i="1"/>
  <c r="CT257" i="1"/>
  <c r="CU257" i="1"/>
  <c r="CV257" i="1"/>
  <c r="CW257" i="1"/>
  <c r="CX257" i="1"/>
  <c r="CY257" i="1"/>
  <c r="CZ257" i="1"/>
  <c r="DA257" i="1"/>
  <c r="DB257" i="1"/>
  <c r="DC257" i="1"/>
  <c r="DD257" i="1"/>
  <c r="DE257" i="1"/>
  <c r="DF257" i="1"/>
  <c r="DR257" i="1"/>
  <c r="DS257" i="1"/>
  <c r="EE257" i="1"/>
  <c r="EF257" i="1"/>
  <c r="EV257" i="1"/>
  <c r="EW257" i="1"/>
  <c r="EX257" i="1"/>
  <c r="EY257" i="1"/>
  <c r="EZ257" i="1"/>
  <c r="FA257" i="1"/>
  <c r="FB257" i="1"/>
  <c r="FC257" i="1"/>
  <c r="FD257" i="1"/>
  <c r="FE257" i="1"/>
  <c r="FF257" i="1"/>
  <c r="FG257" i="1"/>
  <c r="FH257" i="1"/>
  <c r="FI257" i="1"/>
  <c r="FJ257" i="1"/>
  <c r="FK257" i="1"/>
  <c r="FL257" i="1"/>
  <c r="FM257" i="1"/>
  <c r="FN257" i="1"/>
  <c r="FO257" i="1"/>
  <c r="GE257" i="1"/>
  <c r="GF257" i="1"/>
  <c r="GG257" i="1"/>
  <c r="GH257" i="1"/>
  <c r="GI257" i="1"/>
  <c r="GJ257" i="1"/>
  <c r="GK257" i="1"/>
  <c r="GL257" i="1"/>
  <c r="GM257" i="1"/>
  <c r="GN257" i="1"/>
  <c r="GO257" i="1"/>
  <c r="GP257" i="1"/>
  <c r="GQ257" i="1"/>
  <c r="GR257" i="1"/>
  <c r="GS257" i="1"/>
  <c r="GT257" i="1"/>
  <c r="GU257" i="1"/>
  <c r="GV257" i="1"/>
  <c r="GW257" i="1"/>
  <c r="GX257" i="1"/>
  <c r="C259" i="1"/>
  <c r="D259" i="1"/>
  <c r="I259" i="1"/>
  <c r="AC259" i="1"/>
  <c r="CQ259" i="1" s="1"/>
  <c r="AE259" i="1"/>
  <c r="AD259" i="1" s="1"/>
  <c r="AB259" i="1" s="1"/>
  <c r="AF259" i="1"/>
  <c r="CT259" i="1" s="1"/>
  <c r="AG259" i="1"/>
  <c r="CU259" i="1" s="1"/>
  <c r="AH259" i="1"/>
  <c r="CV259" i="1" s="1"/>
  <c r="U259" i="1" s="1"/>
  <c r="AI259" i="1"/>
  <c r="CW259" i="1" s="1"/>
  <c r="V259" i="1" s="1"/>
  <c r="AJ259" i="1"/>
  <c r="CX259" i="1" s="1"/>
  <c r="CS259" i="1"/>
  <c r="R259" i="1" s="1"/>
  <c r="FR259" i="1"/>
  <c r="GL259" i="1"/>
  <c r="GO259" i="1"/>
  <c r="GP259" i="1"/>
  <c r="GV259" i="1"/>
  <c r="GX259" i="1" s="1"/>
  <c r="C260" i="1"/>
  <c r="D260" i="1"/>
  <c r="I260" i="1"/>
  <c r="V260" i="1"/>
  <c r="AC260" i="1"/>
  <c r="CQ260" i="1" s="1"/>
  <c r="AE260" i="1"/>
  <c r="AF260" i="1"/>
  <c r="AG260" i="1"/>
  <c r="CU260" i="1" s="1"/>
  <c r="AH260" i="1"/>
  <c r="AI260" i="1"/>
  <c r="AJ260" i="1"/>
  <c r="CX260" i="1" s="1"/>
  <c r="W260" i="1" s="1"/>
  <c r="CS260" i="1"/>
  <c r="CV260" i="1"/>
  <c r="CW260" i="1"/>
  <c r="FR260" i="1"/>
  <c r="GL260" i="1"/>
  <c r="GO260" i="1"/>
  <c r="GP260" i="1"/>
  <c r="GV260" i="1"/>
  <c r="C261" i="1"/>
  <c r="D261" i="1"/>
  <c r="I261" i="1"/>
  <c r="AC261" i="1"/>
  <c r="AB261" i="1" s="1"/>
  <c r="AD261" i="1"/>
  <c r="CR261" i="1" s="1"/>
  <c r="AE261" i="1"/>
  <c r="AF261" i="1"/>
  <c r="CT261" i="1" s="1"/>
  <c r="S261" i="1" s="1"/>
  <c r="AG261" i="1"/>
  <c r="CU261" i="1" s="1"/>
  <c r="T261" i="1" s="1"/>
  <c r="AH261" i="1"/>
  <c r="CV261" i="1" s="1"/>
  <c r="AI261" i="1"/>
  <c r="AJ261" i="1"/>
  <c r="CS261" i="1"/>
  <c r="R261" i="1" s="1"/>
  <c r="GK261" i="1" s="1"/>
  <c r="CW261" i="1"/>
  <c r="V261" i="1" s="1"/>
  <c r="CX261" i="1"/>
  <c r="W261" i="1" s="1"/>
  <c r="FR261" i="1"/>
  <c r="GL261" i="1"/>
  <c r="GO261" i="1"/>
  <c r="GP261" i="1"/>
  <c r="GV261" i="1"/>
  <c r="GX261" i="1"/>
  <c r="C262" i="1"/>
  <c r="D262" i="1"/>
  <c r="I262" i="1"/>
  <c r="Q262" i="1"/>
  <c r="K442" i="5" s="1"/>
  <c r="AC262" i="1"/>
  <c r="AB262" i="1" s="1"/>
  <c r="AD262" i="1"/>
  <c r="H442" i="5" s="1"/>
  <c r="AE262" i="1"/>
  <c r="AF262" i="1"/>
  <c r="AG262" i="1"/>
  <c r="CU262" i="1" s="1"/>
  <c r="T262" i="1" s="1"/>
  <c r="AH262" i="1"/>
  <c r="AI262" i="1"/>
  <c r="CW262" i="1" s="1"/>
  <c r="V262" i="1" s="1"/>
  <c r="AJ262" i="1"/>
  <c r="CX262" i="1" s="1"/>
  <c r="W262" i="1" s="1"/>
  <c r="CQ262" i="1"/>
  <c r="P262" i="1" s="1"/>
  <c r="CR262" i="1"/>
  <c r="CV262" i="1"/>
  <c r="U262" i="1" s="1"/>
  <c r="FR262" i="1"/>
  <c r="GL262" i="1"/>
  <c r="GO262" i="1"/>
  <c r="GP262" i="1"/>
  <c r="GV262" i="1"/>
  <c r="GX262" i="1" s="1"/>
  <c r="C263" i="1"/>
  <c r="D263" i="1"/>
  <c r="I263" i="1"/>
  <c r="AC263" i="1"/>
  <c r="AE263" i="1"/>
  <c r="AD263" i="1" s="1"/>
  <c r="AF263" i="1"/>
  <c r="CT263" i="1" s="1"/>
  <c r="AG263" i="1"/>
  <c r="CU263" i="1" s="1"/>
  <c r="AH263" i="1"/>
  <c r="AI263" i="1"/>
  <c r="AJ263" i="1"/>
  <c r="CX263" i="1" s="1"/>
  <c r="CQ263" i="1"/>
  <c r="CR263" i="1"/>
  <c r="CS263" i="1"/>
  <c r="CV263" i="1"/>
  <c r="U263" i="1" s="1"/>
  <c r="CW263" i="1"/>
  <c r="FR263" i="1"/>
  <c r="GL263" i="1"/>
  <c r="GO263" i="1"/>
  <c r="GP263" i="1"/>
  <c r="GV263" i="1"/>
  <c r="C264" i="1"/>
  <c r="D264" i="1"/>
  <c r="I264" i="1"/>
  <c r="AC264" i="1"/>
  <c r="CQ264" i="1" s="1"/>
  <c r="AE264" i="1"/>
  <c r="AF264" i="1"/>
  <c r="AG264" i="1"/>
  <c r="CU264" i="1" s="1"/>
  <c r="AH264" i="1"/>
  <c r="AI264" i="1"/>
  <c r="CW264" i="1" s="1"/>
  <c r="V264" i="1" s="1"/>
  <c r="AJ264" i="1"/>
  <c r="CX264" i="1" s="1"/>
  <c r="W264" i="1" s="1"/>
  <c r="CT264" i="1"/>
  <c r="S264" i="1" s="1"/>
  <c r="K450" i="5" s="1"/>
  <c r="CV264" i="1"/>
  <c r="FR264" i="1"/>
  <c r="GL264" i="1"/>
  <c r="GO264" i="1"/>
  <c r="GP264" i="1"/>
  <c r="GV264" i="1"/>
  <c r="C265" i="1"/>
  <c r="D265" i="1"/>
  <c r="I265" i="1"/>
  <c r="AC265" i="1"/>
  <c r="AE265" i="1"/>
  <c r="CS265" i="1" s="1"/>
  <c r="R265" i="1" s="1"/>
  <c r="GK265" i="1" s="1"/>
  <c r="AF265" i="1"/>
  <c r="AG265" i="1"/>
  <c r="AH265" i="1"/>
  <c r="CV265" i="1" s="1"/>
  <c r="U265" i="1" s="1"/>
  <c r="AI265" i="1"/>
  <c r="CW265" i="1" s="1"/>
  <c r="V265" i="1" s="1"/>
  <c r="AJ265" i="1"/>
  <c r="CX265" i="1" s="1"/>
  <c r="W265" i="1" s="1"/>
  <c r="CT265" i="1"/>
  <c r="S265" i="1" s="1"/>
  <c r="CU265" i="1"/>
  <c r="T265" i="1" s="1"/>
  <c r="FR265" i="1"/>
  <c r="GL265" i="1"/>
  <c r="GO265" i="1"/>
  <c r="GP265" i="1"/>
  <c r="GV265" i="1"/>
  <c r="GX265" i="1" s="1"/>
  <c r="C266" i="1"/>
  <c r="D266" i="1"/>
  <c r="I266" i="1"/>
  <c r="AC266" i="1"/>
  <c r="AE266" i="1"/>
  <c r="AF266" i="1"/>
  <c r="AG266" i="1"/>
  <c r="AH266" i="1"/>
  <c r="CV266" i="1" s="1"/>
  <c r="U266" i="1" s="1"/>
  <c r="AI266" i="1"/>
  <c r="CW266" i="1" s="1"/>
  <c r="V266" i="1" s="1"/>
  <c r="AJ266" i="1"/>
  <c r="CQ266" i="1"/>
  <c r="CT266" i="1"/>
  <c r="S266" i="1" s="1"/>
  <c r="K459" i="5" s="1"/>
  <c r="CU266" i="1"/>
  <c r="CX266" i="1"/>
  <c r="FR266" i="1"/>
  <c r="GL266" i="1"/>
  <c r="GO266" i="1"/>
  <c r="GP266" i="1"/>
  <c r="GV266" i="1"/>
  <c r="C267" i="1"/>
  <c r="D267" i="1"/>
  <c r="I267" i="1"/>
  <c r="I275" i="1" s="1"/>
  <c r="V267" i="1"/>
  <c r="AC267" i="1"/>
  <c r="AE267" i="1"/>
  <c r="AD267" i="1" s="1"/>
  <c r="CR267" i="1" s="1"/>
  <c r="Q267" i="1" s="1"/>
  <c r="AF267" i="1"/>
  <c r="CT267" i="1" s="1"/>
  <c r="S267" i="1" s="1"/>
  <c r="CY267" i="1" s="1"/>
  <c r="X267" i="1" s="1"/>
  <c r="AG267" i="1"/>
  <c r="CU267" i="1" s="1"/>
  <c r="T267" i="1" s="1"/>
  <c r="AH267" i="1"/>
  <c r="AI267" i="1"/>
  <c r="AJ267" i="1"/>
  <c r="CX267" i="1" s="1"/>
  <c r="W267" i="1" s="1"/>
  <c r="CQ267" i="1"/>
  <c r="P267" i="1" s="1"/>
  <c r="CS267" i="1"/>
  <c r="R267" i="1" s="1"/>
  <c r="CV267" i="1"/>
  <c r="U267" i="1" s="1"/>
  <c r="CW267" i="1"/>
  <c r="FR267" i="1"/>
  <c r="GL267" i="1"/>
  <c r="GO267" i="1"/>
  <c r="GP267" i="1"/>
  <c r="GV267" i="1"/>
  <c r="GX267" i="1"/>
  <c r="C268" i="1"/>
  <c r="D268" i="1"/>
  <c r="I268" i="1"/>
  <c r="AC268" i="1"/>
  <c r="AE268" i="1"/>
  <c r="AF268" i="1"/>
  <c r="AG268" i="1"/>
  <c r="CU268" i="1" s="1"/>
  <c r="T268" i="1" s="1"/>
  <c r="AH268" i="1"/>
  <c r="CV268" i="1" s="1"/>
  <c r="U268" i="1" s="1"/>
  <c r="AI268" i="1"/>
  <c r="AJ268" i="1"/>
  <c r="CS268" i="1"/>
  <c r="R268" i="1" s="1"/>
  <c r="CW268" i="1"/>
  <c r="V268" i="1" s="1"/>
  <c r="CX268" i="1"/>
  <c r="W268" i="1" s="1"/>
  <c r="FR268" i="1"/>
  <c r="GL268" i="1"/>
  <c r="GO268" i="1"/>
  <c r="GP268" i="1"/>
  <c r="GV268" i="1"/>
  <c r="GX268" i="1"/>
  <c r="I269" i="1"/>
  <c r="P269" i="1" s="1"/>
  <c r="AC269" i="1"/>
  <c r="AE269" i="1"/>
  <c r="AD269" i="1" s="1"/>
  <c r="AF269" i="1"/>
  <c r="CT269" i="1" s="1"/>
  <c r="AG269" i="1"/>
  <c r="CU269" i="1" s="1"/>
  <c r="T269" i="1" s="1"/>
  <c r="AH269" i="1"/>
  <c r="CV269" i="1" s="1"/>
  <c r="U269" i="1" s="1"/>
  <c r="AI269" i="1"/>
  <c r="CW269" i="1" s="1"/>
  <c r="V269" i="1" s="1"/>
  <c r="AJ269" i="1"/>
  <c r="CX269" i="1" s="1"/>
  <c r="CQ269" i="1"/>
  <c r="CS269" i="1"/>
  <c r="R269" i="1" s="1"/>
  <c r="GK269" i="1" s="1"/>
  <c r="FR269" i="1"/>
  <c r="GL269" i="1"/>
  <c r="GO269" i="1"/>
  <c r="GP269" i="1"/>
  <c r="GV269" i="1"/>
  <c r="GX269" i="1" s="1"/>
  <c r="AC270" i="1"/>
  <c r="AE270" i="1"/>
  <c r="CS270" i="1" s="1"/>
  <c r="AF270" i="1"/>
  <c r="CT270" i="1" s="1"/>
  <c r="AG270" i="1"/>
  <c r="CU270" i="1" s="1"/>
  <c r="AH270" i="1"/>
  <c r="AI270" i="1"/>
  <c r="CW270" i="1" s="1"/>
  <c r="AJ270" i="1"/>
  <c r="CV270" i="1"/>
  <c r="CX270" i="1"/>
  <c r="FR270" i="1"/>
  <c r="GL270" i="1"/>
  <c r="GO270" i="1"/>
  <c r="GP270" i="1"/>
  <c r="GV270" i="1"/>
  <c r="I271" i="1"/>
  <c r="AC271" i="1"/>
  <c r="CQ271" i="1" s="1"/>
  <c r="P271" i="1" s="1"/>
  <c r="AD271" i="1"/>
  <c r="CR271" i="1" s="1"/>
  <c r="AE271" i="1"/>
  <c r="AF271" i="1"/>
  <c r="AG271" i="1"/>
  <c r="CU271" i="1" s="1"/>
  <c r="AH271" i="1"/>
  <c r="CV271" i="1" s="1"/>
  <c r="AI271" i="1"/>
  <c r="AJ271" i="1"/>
  <c r="CS271" i="1"/>
  <c r="R271" i="1" s="1"/>
  <c r="GK271" i="1" s="1"/>
  <c r="CT271" i="1"/>
  <c r="S271" i="1" s="1"/>
  <c r="CW271" i="1"/>
  <c r="CX271" i="1"/>
  <c r="W271" i="1" s="1"/>
  <c r="FR271" i="1"/>
  <c r="GL271" i="1"/>
  <c r="GO271" i="1"/>
  <c r="GP271" i="1"/>
  <c r="GV271" i="1"/>
  <c r="I272" i="1"/>
  <c r="E476" i="5" s="1"/>
  <c r="AC272" i="1"/>
  <c r="AE272" i="1"/>
  <c r="AD272" i="1" s="1"/>
  <c r="CR272" i="1" s="1"/>
  <c r="Q272" i="1" s="1"/>
  <c r="AF272" i="1"/>
  <c r="AG272" i="1"/>
  <c r="CU272" i="1" s="1"/>
  <c r="AH272" i="1"/>
  <c r="AI272" i="1"/>
  <c r="CW272" i="1" s="1"/>
  <c r="V272" i="1" s="1"/>
  <c r="AJ272" i="1"/>
  <c r="CX272" i="1" s="1"/>
  <c r="W272" i="1" s="1"/>
  <c r="CT272" i="1"/>
  <c r="S272" i="1" s="1"/>
  <c r="CV272" i="1"/>
  <c r="U272" i="1" s="1"/>
  <c r="FR272" i="1"/>
  <c r="GL272" i="1"/>
  <c r="GO272" i="1"/>
  <c r="GP272" i="1"/>
  <c r="GV272" i="1"/>
  <c r="GX272" i="1" s="1"/>
  <c r="I273" i="1"/>
  <c r="P273" i="1" s="1"/>
  <c r="AC273" i="1"/>
  <c r="AE273" i="1"/>
  <c r="AD273" i="1" s="1"/>
  <c r="AF273" i="1"/>
  <c r="CT273" i="1" s="1"/>
  <c r="AG273" i="1"/>
  <c r="AH273" i="1"/>
  <c r="AI273" i="1"/>
  <c r="CW273" i="1" s="1"/>
  <c r="V273" i="1" s="1"/>
  <c r="AJ273" i="1"/>
  <c r="CX273" i="1" s="1"/>
  <c r="CQ273" i="1"/>
  <c r="CU273" i="1"/>
  <c r="T273" i="1" s="1"/>
  <c r="CV273" i="1"/>
  <c r="FR273" i="1"/>
  <c r="GL273" i="1"/>
  <c r="GO273" i="1"/>
  <c r="GP273" i="1"/>
  <c r="GV273" i="1"/>
  <c r="AC274" i="1"/>
  <c r="AD274" i="1"/>
  <c r="CR274" i="1" s="1"/>
  <c r="AE274" i="1"/>
  <c r="CS274" i="1" s="1"/>
  <c r="AF274" i="1"/>
  <c r="AG274" i="1"/>
  <c r="AH274" i="1"/>
  <c r="CV274" i="1" s="1"/>
  <c r="AI274" i="1"/>
  <c r="CW274" i="1" s="1"/>
  <c r="AJ274" i="1"/>
  <c r="CQ274" i="1"/>
  <c r="CT274" i="1"/>
  <c r="CU274" i="1"/>
  <c r="CX274" i="1"/>
  <c r="FR274" i="1"/>
  <c r="GL274" i="1"/>
  <c r="GO274" i="1"/>
  <c r="GP274" i="1"/>
  <c r="GV274" i="1"/>
  <c r="AC275" i="1"/>
  <c r="CQ275" i="1" s="1"/>
  <c r="AE275" i="1"/>
  <c r="AD275" i="1" s="1"/>
  <c r="CR275" i="1" s="1"/>
  <c r="AF275" i="1"/>
  <c r="AG275" i="1"/>
  <c r="CU275" i="1" s="1"/>
  <c r="AH275" i="1"/>
  <c r="CV275" i="1" s="1"/>
  <c r="AI275" i="1"/>
  <c r="AJ275" i="1"/>
  <c r="CX275" i="1" s="1"/>
  <c r="W275" i="1" s="1"/>
  <c r="CS275" i="1"/>
  <c r="CW275" i="1"/>
  <c r="FR275" i="1"/>
  <c r="GL275" i="1"/>
  <c r="GO275" i="1"/>
  <c r="GP275" i="1"/>
  <c r="GV275" i="1"/>
  <c r="I276" i="1"/>
  <c r="E478" i="5" s="1"/>
  <c r="AC276" i="1"/>
  <c r="AE276" i="1"/>
  <c r="AD276" i="1" s="1"/>
  <c r="AB276" i="1" s="1"/>
  <c r="AF276" i="1"/>
  <c r="AG276" i="1"/>
  <c r="CU276" i="1" s="1"/>
  <c r="AH276" i="1"/>
  <c r="AI276" i="1"/>
  <c r="CW276" i="1" s="1"/>
  <c r="V276" i="1" s="1"/>
  <c r="AJ276" i="1"/>
  <c r="CV276" i="1"/>
  <c r="U276" i="1" s="1"/>
  <c r="CX276" i="1"/>
  <c r="W276" i="1" s="1"/>
  <c r="FR276" i="1"/>
  <c r="GL276" i="1"/>
  <c r="GO276" i="1"/>
  <c r="GP276" i="1"/>
  <c r="GV276" i="1"/>
  <c r="GX276" i="1" s="1"/>
  <c r="C277" i="1"/>
  <c r="D277" i="1"/>
  <c r="I277" i="1"/>
  <c r="AC277" i="1"/>
  <c r="AD277" i="1"/>
  <c r="CR277" i="1" s="1"/>
  <c r="AE277" i="1"/>
  <c r="AF277" i="1"/>
  <c r="CT277" i="1" s="1"/>
  <c r="S277" i="1" s="1"/>
  <c r="CY277" i="1" s="1"/>
  <c r="X277" i="1" s="1"/>
  <c r="AG277" i="1"/>
  <c r="AH277" i="1"/>
  <c r="CV277" i="1" s="1"/>
  <c r="AI277" i="1"/>
  <c r="AJ277" i="1"/>
  <c r="CX277" i="1" s="1"/>
  <c r="W277" i="1" s="1"/>
  <c r="CQ277" i="1"/>
  <c r="P277" i="1" s="1"/>
  <c r="CS277" i="1"/>
  <c r="R277" i="1" s="1"/>
  <c r="GK277" i="1" s="1"/>
  <c r="CU277" i="1"/>
  <c r="CW277" i="1"/>
  <c r="V277" i="1" s="1"/>
  <c r="FR277" i="1"/>
  <c r="GL277" i="1"/>
  <c r="GO277" i="1"/>
  <c r="GP277" i="1"/>
  <c r="GV277" i="1"/>
  <c r="C278" i="1"/>
  <c r="D278" i="1"/>
  <c r="I278" i="1"/>
  <c r="AC278" i="1"/>
  <c r="H483" i="5" s="1"/>
  <c r="AE278" i="1"/>
  <c r="CS278" i="1" s="1"/>
  <c r="R278" i="1" s="1"/>
  <c r="AF278" i="1"/>
  <c r="AG278" i="1"/>
  <c r="AH278" i="1"/>
  <c r="CV278" i="1" s="1"/>
  <c r="U278" i="1" s="1"/>
  <c r="AI278" i="1"/>
  <c r="CW278" i="1" s="1"/>
  <c r="V278" i="1" s="1"/>
  <c r="AJ278" i="1"/>
  <c r="CQ278" i="1"/>
  <c r="P278" i="1" s="1"/>
  <c r="K483" i="5" s="1"/>
  <c r="CT278" i="1"/>
  <c r="S278" i="1" s="1"/>
  <c r="CU278" i="1"/>
  <c r="T278" i="1" s="1"/>
  <c r="CX278" i="1"/>
  <c r="W278" i="1" s="1"/>
  <c r="FR278" i="1"/>
  <c r="GK278" i="1"/>
  <c r="GL278" i="1"/>
  <c r="GO278" i="1"/>
  <c r="GP278" i="1"/>
  <c r="GV278" i="1"/>
  <c r="GX278" i="1" s="1"/>
  <c r="AC279" i="1"/>
  <c r="CQ279" i="1" s="1"/>
  <c r="AE279" i="1"/>
  <c r="CS279" i="1" s="1"/>
  <c r="AF279" i="1"/>
  <c r="AG279" i="1"/>
  <c r="AH279" i="1"/>
  <c r="CV279" i="1" s="1"/>
  <c r="AI279" i="1"/>
  <c r="AJ279" i="1"/>
  <c r="CX279" i="1" s="1"/>
  <c r="CU279" i="1"/>
  <c r="CW279" i="1"/>
  <c r="FR279" i="1"/>
  <c r="GL279" i="1"/>
  <c r="GO279" i="1"/>
  <c r="GP279" i="1"/>
  <c r="GV279" i="1"/>
  <c r="I280" i="1"/>
  <c r="E487" i="5" s="1"/>
  <c r="AC280" i="1"/>
  <c r="AE280" i="1"/>
  <c r="AD280" i="1" s="1"/>
  <c r="AB280" i="1" s="1"/>
  <c r="AF280" i="1"/>
  <c r="AG280" i="1"/>
  <c r="CU280" i="1" s="1"/>
  <c r="AH280" i="1"/>
  <c r="AI280" i="1"/>
  <c r="CW280" i="1" s="1"/>
  <c r="V280" i="1" s="1"/>
  <c r="AJ280" i="1"/>
  <c r="CT280" i="1"/>
  <c r="S280" i="1" s="1"/>
  <c r="CV280" i="1"/>
  <c r="U280" i="1" s="1"/>
  <c r="CX280" i="1"/>
  <c r="W280" i="1" s="1"/>
  <c r="FR280" i="1"/>
  <c r="GL280" i="1"/>
  <c r="GO280" i="1"/>
  <c r="GP280" i="1"/>
  <c r="GV280" i="1"/>
  <c r="GX280" i="1" s="1"/>
  <c r="AC281" i="1"/>
  <c r="AD281" i="1"/>
  <c r="AE281" i="1"/>
  <c r="AF281" i="1"/>
  <c r="CT281" i="1" s="1"/>
  <c r="AG281" i="1"/>
  <c r="CU281" i="1" s="1"/>
  <c r="AH281" i="1"/>
  <c r="CV281" i="1" s="1"/>
  <c r="AI281" i="1"/>
  <c r="AJ281" i="1"/>
  <c r="CX281" i="1" s="1"/>
  <c r="CQ281" i="1"/>
  <c r="CR281" i="1"/>
  <c r="CS281" i="1"/>
  <c r="CW281" i="1"/>
  <c r="FR281" i="1"/>
  <c r="GL281" i="1"/>
  <c r="GO281" i="1"/>
  <c r="GP281" i="1"/>
  <c r="GV281" i="1"/>
  <c r="I282" i="1"/>
  <c r="E488" i="5" s="1"/>
  <c r="AC282" i="1"/>
  <c r="AE282" i="1"/>
  <c r="CS282" i="1" s="1"/>
  <c r="R282" i="1" s="1"/>
  <c r="AF282" i="1"/>
  <c r="AG282" i="1"/>
  <c r="AH282" i="1"/>
  <c r="CV282" i="1" s="1"/>
  <c r="U282" i="1" s="1"/>
  <c r="AI282" i="1"/>
  <c r="CW282" i="1" s="1"/>
  <c r="V282" i="1" s="1"/>
  <c r="AJ282" i="1"/>
  <c r="CQ282" i="1"/>
  <c r="P282" i="1" s="1"/>
  <c r="CT282" i="1"/>
  <c r="S282" i="1" s="1"/>
  <c r="CY282" i="1" s="1"/>
  <c r="X282" i="1" s="1"/>
  <c r="T488" i="5" s="1"/>
  <c r="CU282" i="1"/>
  <c r="T282" i="1" s="1"/>
  <c r="CX282" i="1"/>
  <c r="W282" i="1" s="1"/>
  <c r="FR282" i="1"/>
  <c r="GK282" i="1"/>
  <c r="GL282" i="1"/>
  <c r="GO282" i="1"/>
  <c r="GP282" i="1"/>
  <c r="GV282" i="1"/>
  <c r="GX282" i="1" s="1"/>
  <c r="C283" i="1"/>
  <c r="D283" i="1"/>
  <c r="I283" i="1"/>
  <c r="P283" i="1" s="1"/>
  <c r="AC283" i="1"/>
  <c r="AE283" i="1"/>
  <c r="AD283" i="1" s="1"/>
  <c r="AF283" i="1"/>
  <c r="CT283" i="1" s="1"/>
  <c r="AG283" i="1"/>
  <c r="CU283" i="1" s="1"/>
  <c r="T283" i="1" s="1"/>
  <c r="AH283" i="1"/>
  <c r="CV283" i="1" s="1"/>
  <c r="U283" i="1" s="1"/>
  <c r="AI283" i="1"/>
  <c r="CW283" i="1" s="1"/>
  <c r="V283" i="1" s="1"/>
  <c r="AJ283" i="1"/>
  <c r="CX283" i="1" s="1"/>
  <c r="CQ283" i="1"/>
  <c r="CS283" i="1"/>
  <c r="R283" i="1" s="1"/>
  <c r="GK283" i="1" s="1"/>
  <c r="FR283" i="1"/>
  <c r="GL283" i="1"/>
  <c r="GO283" i="1"/>
  <c r="GP283" i="1"/>
  <c r="GV283" i="1"/>
  <c r="GX283" i="1" s="1"/>
  <c r="C284" i="1"/>
  <c r="D284" i="1"/>
  <c r="I284" i="1"/>
  <c r="AC284" i="1"/>
  <c r="AE284" i="1"/>
  <c r="AF284" i="1"/>
  <c r="AG284" i="1"/>
  <c r="CU284" i="1" s="1"/>
  <c r="AH284" i="1"/>
  <c r="AI284" i="1"/>
  <c r="CW284" i="1" s="1"/>
  <c r="V284" i="1" s="1"/>
  <c r="AJ284" i="1"/>
  <c r="CT284" i="1"/>
  <c r="S284" i="1" s="1"/>
  <c r="K492" i="5" s="1"/>
  <c r="CV284" i="1"/>
  <c r="U284" i="1" s="1"/>
  <c r="CX284" i="1"/>
  <c r="W284" i="1" s="1"/>
  <c r="FR284" i="1"/>
  <c r="GL284" i="1"/>
  <c r="GO284" i="1"/>
  <c r="GP284" i="1"/>
  <c r="GV284" i="1"/>
  <c r="GX284" i="1" s="1"/>
  <c r="AC285" i="1"/>
  <c r="AD285" i="1"/>
  <c r="AE285" i="1"/>
  <c r="AF285" i="1"/>
  <c r="CT285" i="1" s="1"/>
  <c r="AG285" i="1"/>
  <c r="CU285" i="1" s="1"/>
  <c r="AH285" i="1"/>
  <c r="CV285" i="1" s="1"/>
  <c r="AI285" i="1"/>
  <c r="AJ285" i="1"/>
  <c r="CX285" i="1" s="1"/>
  <c r="CQ285" i="1"/>
  <c r="CR285" i="1"/>
  <c r="CS285" i="1"/>
  <c r="CW285" i="1"/>
  <c r="FR285" i="1"/>
  <c r="GL285" i="1"/>
  <c r="GO285" i="1"/>
  <c r="GP285" i="1"/>
  <c r="GV285" i="1"/>
  <c r="AC286" i="1"/>
  <c r="AE286" i="1"/>
  <c r="CS286" i="1" s="1"/>
  <c r="AF286" i="1"/>
  <c r="AG286" i="1"/>
  <c r="AH286" i="1"/>
  <c r="AI286" i="1"/>
  <c r="CW286" i="1" s="1"/>
  <c r="AJ286" i="1"/>
  <c r="CU286" i="1"/>
  <c r="CV286" i="1"/>
  <c r="CX286" i="1"/>
  <c r="FR286" i="1"/>
  <c r="GL286" i="1"/>
  <c r="GO286" i="1"/>
  <c r="GP286" i="1"/>
  <c r="GV286" i="1"/>
  <c r="I287" i="1"/>
  <c r="AC287" i="1"/>
  <c r="CQ287" i="1" s="1"/>
  <c r="P287" i="1" s="1"/>
  <c r="AD287" i="1"/>
  <c r="CR287" i="1" s="1"/>
  <c r="Q287" i="1" s="1"/>
  <c r="AE287" i="1"/>
  <c r="AF287" i="1"/>
  <c r="AG287" i="1"/>
  <c r="CU287" i="1" s="1"/>
  <c r="T287" i="1" s="1"/>
  <c r="AH287" i="1"/>
  <c r="CV287" i="1" s="1"/>
  <c r="U287" i="1" s="1"/>
  <c r="AI287" i="1"/>
  <c r="AJ287" i="1"/>
  <c r="CS287" i="1"/>
  <c r="R287" i="1" s="1"/>
  <c r="GK287" i="1" s="1"/>
  <c r="CT287" i="1"/>
  <c r="S287" i="1" s="1"/>
  <c r="CY287" i="1" s="1"/>
  <c r="X287" i="1" s="1"/>
  <c r="CW287" i="1"/>
  <c r="V287" i="1" s="1"/>
  <c r="CX287" i="1"/>
  <c r="W287" i="1" s="1"/>
  <c r="FR287" i="1"/>
  <c r="GL287" i="1"/>
  <c r="GO287" i="1"/>
  <c r="GP287" i="1"/>
  <c r="GV287" i="1"/>
  <c r="I288" i="1"/>
  <c r="E500" i="5" s="1"/>
  <c r="AC288" i="1"/>
  <c r="AE288" i="1"/>
  <c r="AD288" i="1" s="1"/>
  <c r="CR288" i="1" s="1"/>
  <c r="Q288" i="1" s="1"/>
  <c r="AF288" i="1"/>
  <c r="AG288" i="1"/>
  <c r="CU288" i="1" s="1"/>
  <c r="AH288" i="1"/>
  <c r="CV288" i="1" s="1"/>
  <c r="U288" i="1" s="1"/>
  <c r="AI288" i="1"/>
  <c r="CW288" i="1" s="1"/>
  <c r="V288" i="1" s="1"/>
  <c r="AJ288" i="1"/>
  <c r="CX288" i="1" s="1"/>
  <c r="CT288" i="1"/>
  <c r="S288" i="1" s="1"/>
  <c r="FR288" i="1"/>
  <c r="GL288" i="1"/>
  <c r="GO288" i="1"/>
  <c r="GP288" i="1"/>
  <c r="GV288" i="1"/>
  <c r="GX288" i="1" s="1"/>
  <c r="I289" i="1"/>
  <c r="AC289" i="1"/>
  <c r="AE289" i="1"/>
  <c r="AD289" i="1" s="1"/>
  <c r="AF289" i="1"/>
  <c r="CT289" i="1" s="1"/>
  <c r="AG289" i="1"/>
  <c r="AH289" i="1"/>
  <c r="CV289" i="1" s="1"/>
  <c r="U289" i="1" s="1"/>
  <c r="AI289" i="1"/>
  <c r="CW289" i="1" s="1"/>
  <c r="V289" i="1" s="1"/>
  <c r="AJ289" i="1"/>
  <c r="CX289" i="1" s="1"/>
  <c r="CQ289" i="1"/>
  <c r="CS289" i="1"/>
  <c r="R289" i="1" s="1"/>
  <c r="GK289" i="1" s="1"/>
  <c r="CU289" i="1"/>
  <c r="T289" i="1" s="1"/>
  <c r="FR289" i="1"/>
  <c r="GL289" i="1"/>
  <c r="GO289" i="1"/>
  <c r="GP289" i="1"/>
  <c r="GV289" i="1"/>
  <c r="GX289" i="1" s="1"/>
  <c r="AC290" i="1"/>
  <c r="AE290" i="1"/>
  <c r="CS290" i="1" s="1"/>
  <c r="AF290" i="1"/>
  <c r="AG290" i="1"/>
  <c r="CU290" i="1" s="1"/>
  <c r="AH290" i="1"/>
  <c r="CV290" i="1" s="1"/>
  <c r="AI290" i="1"/>
  <c r="CW290" i="1" s="1"/>
  <c r="AJ290" i="1"/>
  <c r="CX290" i="1" s="1"/>
  <c r="FR290" i="1"/>
  <c r="GL290" i="1"/>
  <c r="GO290" i="1"/>
  <c r="GP290" i="1"/>
  <c r="GV290" i="1"/>
  <c r="C291" i="1"/>
  <c r="D291" i="1"/>
  <c r="I291" i="1"/>
  <c r="AC291" i="1"/>
  <c r="CQ291" i="1" s="1"/>
  <c r="P291" i="1" s="1"/>
  <c r="AE291" i="1"/>
  <c r="AD291" i="1" s="1"/>
  <c r="CR291" i="1" s="1"/>
  <c r="Q291" i="1" s="1"/>
  <c r="AF291" i="1"/>
  <c r="AG291" i="1"/>
  <c r="CU291" i="1" s="1"/>
  <c r="T291" i="1" s="1"/>
  <c r="AH291" i="1"/>
  <c r="CV291" i="1" s="1"/>
  <c r="AI291" i="1"/>
  <c r="AJ291" i="1"/>
  <c r="CX291" i="1" s="1"/>
  <c r="W291" i="1" s="1"/>
  <c r="CS291" i="1"/>
  <c r="R291" i="1" s="1"/>
  <c r="GK291" i="1" s="1"/>
  <c r="CW291" i="1"/>
  <c r="FR291" i="1"/>
  <c r="GL291" i="1"/>
  <c r="GO291" i="1"/>
  <c r="GP291" i="1"/>
  <c r="GV291" i="1"/>
  <c r="GX291" i="1"/>
  <c r="C292" i="1"/>
  <c r="D292" i="1"/>
  <c r="I292" i="1"/>
  <c r="AC292" i="1"/>
  <c r="AD292" i="1"/>
  <c r="AE292" i="1"/>
  <c r="CS292" i="1" s="1"/>
  <c r="R292" i="1" s="1"/>
  <c r="GK292" i="1" s="1"/>
  <c r="AF292" i="1"/>
  <c r="AG292" i="1"/>
  <c r="CU292" i="1" s="1"/>
  <c r="T292" i="1" s="1"/>
  <c r="AH292" i="1"/>
  <c r="CV292" i="1" s="1"/>
  <c r="U292" i="1" s="1"/>
  <c r="AI292" i="1"/>
  <c r="CW292" i="1" s="1"/>
  <c r="V292" i="1" s="1"/>
  <c r="AJ292" i="1"/>
  <c r="CT292" i="1"/>
  <c r="S292" i="1" s="1"/>
  <c r="K505" i="5" s="1"/>
  <c r="CX292" i="1"/>
  <c r="W292" i="1" s="1"/>
  <c r="FR292" i="1"/>
  <c r="GL292" i="1"/>
  <c r="GO292" i="1"/>
  <c r="GP292" i="1"/>
  <c r="GV292" i="1"/>
  <c r="GX292" i="1" s="1"/>
  <c r="C293" i="1"/>
  <c r="D293" i="1"/>
  <c r="I293" i="1"/>
  <c r="AC293" i="1"/>
  <c r="AE293" i="1"/>
  <c r="CS293" i="1" s="1"/>
  <c r="R293" i="1" s="1"/>
  <c r="GK293" i="1" s="1"/>
  <c r="AF293" i="1"/>
  <c r="CT293" i="1" s="1"/>
  <c r="S293" i="1" s="1"/>
  <c r="AG293" i="1"/>
  <c r="CU293" i="1" s="1"/>
  <c r="T293" i="1" s="1"/>
  <c r="AH293" i="1"/>
  <c r="CV293" i="1" s="1"/>
  <c r="AI293" i="1"/>
  <c r="CW293" i="1" s="1"/>
  <c r="V293" i="1" s="1"/>
  <c r="AJ293" i="1"/>
  <c r="CX293" i="1" s="1"/>
  <c r="W293" i="1" s="1"/>
  <c r="CQ293" i="1"/>
  <c r="FR293" i="1"/>
  <c r="GL293" i="1"/>
  <c r="GO293" i="1"/>
  <c r="GP293" i="1"/>
  <c r="GV293" i="1"/>
  <c r="GX293" i="1" s="1"/>
  <c r="C294" i="1"/>
  <c r="D294" i="1"/>
  <c r="I294" i="1"/>
  <c r="AC294" i="1"/>
  <c r="AE294" i="1"/>
  <c r="AF294" i="1"/>
  <c r="AG294" i="1"/>
  <c r="CU294" i="1" s="1"/>
  <c r="T294" i="1" s="1"/>
  <c r="AH294" i="1"/>
  <c r="CV294" i="1" s="1"/>
  <c r="U294" i="1" s="1"/>
  <c r="AI294" i="1"/>
  <c r="CW294" i="1" s="1"/>
  <c r="V294" i="1" s="1"/>
  <c r="AJ294" i="1"/>
  <c r="CX294" i="1" s="1"/>
  <c r="W294" i="1" s="1"/>
  <c r="FR294" i="1"/>
  <c r="GL294" i="1"/>
  <c r="GO294" i="1"/>
  <c r="GP294" i="1"/>
  <c r="GV294" i="1"/>
  <c r="GX294" i="1" s="1"/>
  <c r="I295" i="1"/>
  <c r="AC295" i="1"/>
  <c r="AE295" i="1"/>
  <c r="CS295" i="1" s="1"/>
  <c r="R295" i="1" s="1"/>
  <c r="GK295" i="1" s="1"/>
  <c r="AF295" i="1"/>
  <c r="CT295" i="1" s="1"/>
  <c r="S295" i="1" s="1"/>
  <c r="AG295" i="1"/>
  <c r="CU295" i="1" s="1"/>
  <c r="T295" i="1" s="1"/>
  <c r="AH295" i="1"/>
  <c r="CV295" i="1" s="1"/>
  <c r="AI295" i="1"/>
  <c r="CW295" i="1" s="1"/>
  <c r="V295" i="1" s="1"/>
  <c r="AJ295" i="1"/>
  <c r="CX295" i="1" s="1"/>
  <c r="W295" i="1" s="1"/>
  <c r="CQ295" i="1"/>
  <c r="FR295" i="1"/>
  <c r="GL295" i="1"/>
  <c r="GO295" i="1"/>
  <c r="GP295" i="1"/>
  <c r="GV295" i="1"/>
  <c r="GX295" i="1" s="1"/>
  <c r="AC296" i="1"/>
  <c r="AD296" i="1"/>
  <c r="CR296" i="1" s="1"/>
  <c r="AE296" i="1"/>
  <c r="CS296" i="1" s="1"/>
  <c r="AF296" i="1"/>
  <c r="AG296" i="1"/>
  <c r="CU296" i="1" s="1"/>
  <c r="AH296" i="1"/>
  <c r="CV296" i="1" s="1"/>
  <c r="AI296" i="1"/>
  <c r="CW296" i="1" s="1"/>
  <c r="AJ296" i="1"/>
  <c r="CX296" i="1" s="1"/>
  <c r="CT296" i="1"/>
  <c r="FR296" i="1"/>
  <c r="GL296" i="1"/>
  <c r="GO296" i="1"/>
  <c r="GP296" i="1"/>
  <c r="GV296" i="1"/>
  <c r="I297" i="1"/>
  <c r="AC297" i="1"/>
  <c r="CQ297" i="1" s="1"/>
  <c r="P297" i="1" s="1"/>
  <c r="AE297" i="1"/>
  <c r="AD297" i="1" s="1"/>
  <c r="CR297" i="1" s="1"/>
  <c r="Q297" i="1" s="1"/>
  <c r="AF297" i="1"/>
  <c r="AG297" i="1"/>
  <c r="CU297" i="1" s="1"/>
  <c r="T297" i="1" s="1"/>
  <c r="AH297" i="1"/>
  <c r="CV297" i="1" s="1"/>
  <c r="AI297" i="1"/>
  <c r="AJ297" i="1"/>
  <c r="CX297" i="1" s="1"/>
  <c r="W297" i="1" s="1"/>
  <c r="CS297" i="1"/>
  <c r="R297" i="1" s="1"/>
  <c r="GK297" i="1" s="1"/>
  <c r="CW297" i="1"/>
  <c r="FR297" i="1"/>
  <c r="GL297" i="1"/>
  <c r="GO297" i="1"/>
  <c r="GP297" i="1"/>
  <c r="GV297" i="1"/>
  <c r="GX297" i="1"/>
  <c r="I298" i="1"/>
  <c r="E522" i="5" s="1"/>
  <c r="AC298" i="1"/>
  <c r="AE298" i="1"/>
  <c r="CS298" i="1" s="1"/>
  <c r="AF298" i="1"/>
  <c r="AG298" i="1"/>
  <c r="CU298" i="1" s="1"/>
  <c r="T298" i="1" s="1"/>
  <c r="AH298" i="1"/>
  <c r="AI298" i="1"/>
  <c r="CW298" i="1" s="1"/>
  <c r="AJ298" i="1"/>
  <c r="CX298" i="1" s="1"/>
  <c r="W298" i="1" s="1"/>
  <c r="CV298" i="1"/>
  <c r="U298" i="1" s="1"/>
  <c r="FR298" i="1"/>
  <c r="GL298" i="1"/>
  <c r="GO298" i="1"/>
  <c r="GP298" i="1"/>
  <c r="GV298" i="1"/>
  <c r="I299" i="1"/>
  <c r="AC299" i="1"/>
  <c r="AD299" i="1"/>
  <c r="CR299" i="1" s="1"/>
  <c r="Q299" i="1" s="1"/>
  <c r="AE299" i="1"/>
  <c r="CS299" i="1" s="1"/>
  <c r="R299" i="1" s="1"/>
  <c r="GK299" i="1" s="1"/>
  <c r="AF299" i="1"/>
  <c r="CT299" i="1" s="1"/>
  <c r="S299" i="1" s="1"/>
  <c r="AG299" i="1"/>
  <c r="AH299" i="1"/>
  <c r="CV299" i="1" s="1"/>
  <c r="U299" i="1" s="1"/>
  <c r="AI299" i="1"/>
  <c r="CW299" i="1" s="1"/>
  <c r="V299" i="1" s="1"/>
  <c r="AJ299" i="1"/>
  <c r="CX299" i="1" s="1"/>
  <c r="W299" i="1" s="1"/>
  <c r="CQ299" i="1"/>
  <c r="P299" i="1" s="1"/>
  <c r="CU299" i="1"/>
  <c r="T299" i="1" s="1"/>
  <c r="FR299" i="1"/>
  <c r="GL299" i="1"/>
  <c r="GO299" i="1"/>
  <c r="GP299" i="1"/>
  <c r="GV299" i="1"/>
  <c r="GX299" i="1" s="1"/>
  <c r="AC300" i="1"/>
  <c r="AE300" i="1"/>
  <c r="CS300" i="1" s="1"/>
  <c r="AF300" i="1"/>
  <c r="AG300" i="1"/>
  <c r="CU300" i="1" s="1"/>
  <c r="AH300" i="1"/>
  <c r="CV300" i="1" s="1"/>
  <c r="AI300" i="1"/>
  <c r="CW300" i="1" s="1"/>
  <c r="AJ300" i="1"/>
  <c r="CT300" i="1"/>
  <c r="CX300" i="1"/>
  <c r="FR300" i="1"/>
  <c r="GL300" i="1"/>
  <c r="GO300" i="1"/>
  <c r="GP300" i="1"/>
  <c r="GV300" i="1"/>
  <c r="I301" i="1"/>
  <c r="AC301" i="1"/>
  <c r="CQ301" i="1" s="1"/>
  <c r="P301" i="1" s="1"/>
  <c r="AE301" i="1"/>
  <c r="CS301" i="1" s="1"/>
  <c r="R301" i="1" s="1"/>
  <c r="GK301" i="1" s="1"/>
  <c r="AF301" i="1"/>
  <c r="AG301" i="1"/>
  <c r="CU301" i="1" s="1"/>
  <c r="T301" i="1" s="1"/>
  <c r="AH301" i="1"/>
  <c r="CV301" i="1" s="1"/>
  <c r="U301" i="1" s="1"/>
  <c r="AI301" i="1"/>
  <c r="CW301" i="1" s="1"/>
  <c r="V301" i="1" s="1"/>
  <c r="AJ301" i="1"/>
  <c r="CX301" i="1" s="1"/>
  <c r="W301" i="1" s="1"/>
  <c r="FR301" i="1"/>
  <c r="GL301" i="1"/>
  <c r="GO301" i="1"/>
  <c r="GP301" i="1"/>
  <c r="GV301" i="1"/>
  <c r="GX301" i="1" s="1"/>
  <c r="I302" i="1"/>
  <c r="E524" i="5" s="1"/>
  <c r="AC302" i="1"/>
  <c r="AE302" i="1"/>
  <c r="CS302" i="1" s="1"/>
  <c r="R302" i="1" s="1"/>
  <c r="GK302" i="1" s="1"/>
  <c r="AF302" i="1"/>
  <c r="AG302" i="1"/>
  <c r="CU302" i="1" s="1"/>
  <c r="T302" i="1" s="1"/>
  <c r="AH302" i="1"/>
  <c r="CV302" i="1" s="1"/>
  <c r="U302" i="1" s="1"/>
  <c r="AI302" i="1"/>
  <c r="CW302" i="1" s="1"/>
  <c r="V302" i="1" s="1"/>
  <c r="AJ302" i="1"/>
  <c r="CX302" i="1" s="1"/>
  <c r="W302" i="1" s="1"/>
  <c r="FR302" i="1"/>
  <c r="GL302" i="1"/>
  <c r="GO302" i="1"/>
  <c r="GP302" i="1"/>
  <c r="GV302" i="1"/>
  <c r="GX302" i="1" s="1"/>
  <c r="C303" i="1"/>
  <c r="D303" i="1"/>
  <c r="AC303" i="1"/>
  <c r="CQ303" i="1" s="1"/>
  <c r="P303" i="1" s="1"/>
  <c r="AE303" i="1"/>
  <c r="CS303" i="1" s="1"/>
  <c r="R303" i="1" s="1"/>
  <c r="GK303" i="1" s="1"/>
  <c r="AF303" i="1"/>
  <c r="AG303" i="1"/>
  <c r="CU303" i="1" s="1"/>
  <c r="T303" i="1" s="1"/>
  <c r="AH303" i="1"/>
  <c r="CV303" i="1" s="1"/>
  <c r="U303" i="1" s="1"/>
  <c r="AI303" i="1"/>
  <c r="CW303" i="1" s="1"/>
  <c r="V303" i="1" s="1"/>
  <c r="AJ303" i="1"/>
  <c r="CT303" i="1"/>
  <c r="S303" i="1" s="1"/>
  <c r="CX303" i="1"/>
  <c r="W303" i="1" s="1"/>
  <c r="FR303" i="1"/>
  <c r="GL303" i="1"/>
  <c r="GO303" i="1"/>
  <c r="GP303" i="1"/>
  <c r="GV303" i="1"/>
  <c r="GX303" i="1" s="1"/>
  <c r="C304" i="1"/>
  <c r="D304" i="1"/>
  <c r="AC304" i="1"/>
  <c r="AE304" i="1"/>
  <c r="AF304" i="1"/>
  <c r="AG304" i="1"/>
  <c r="CU304" i="1" s="1"/>
  <c r="T304" i="1" s="1"/>
  <c r="AH304" i="1"/>
  <c r="CV304" i="1" s="1"/>
  <c r="U304" i="1" s="1"/>
  <c r="AI304" i="1"/>
  <c r="CW304" i="1" s="1"/>
  <c r="V304" i="1" s="1"/>
  <c r="AJ304" i="1"/>
  <c r="CX304" i="1" s="1"/>
  <c r="W304" i="1" s="1"/>
  <c r="FR304" i="1"/>
  <c r="GL304" i="1"/>
  <c r="GO304" i="1"/>
  <c r="GP304" i="1"/>
  <c r="GV304" i="1"/>
  <c r="GX304" i="1" s="1"/>
  <c r="I305" i="1"/>
  <c r="AC305" i="1"/>
  <c r="AE305" i="1"/>
  <c r="CS305" i="1" s="1"/>
  <c r="AF305" i="1"/>
  <c r="CT305" i="1" s="1"/>
  <c r="S305" i="1" s="1"/>
  <c r="AG305" i="1"/>
  <c r="AH305" i="1"/>
  <c r="CV305" i="1" s="1"/>
  <c r="AI305" i="1"/>
  <c r="CW305" i="1" s="1"/>
  <c r="AJ305" i="1"/>
  <c r="CX305" i="1" s="1"/>
  <c r="W305" i="1" s="1"/>
  <c r="CQ305" i="1"/>
  <c r="CU305" i="1"/>
  <c r="FR305" i="1"/>
  <c r="GL305" i="1"/>
  <c r="GO305" i="1"/>
  <c r="GP305" i="1"/>
  <c r="GV305" i="1"/>
  <c r="I306" i="1"/>
  <c r="E534" i="5" s="1"/>
  <c r="AC306" i="1"/>
  <c r="AE306" i="1"/>
  <c r="CS306" i="1" s="1"/>
  <c r="AF306" i="1"/>
  <c r="AG306" i="1"/>
  <c r="CU306" i="1" s="1"/>
  <c r="AH306" i="1"/>
  <c r="CV306" i="1" s="1"/>
  <c r="AI306" i="1"/>
  <c r="CW306" i="1" s="1"/>
  <c r="AJ306" i="1"/>
  <c r="CX306" i="1" s="1"/>
  <c r="W306" i="1" s="1"/>
  <c r="FR306" i="1"/>
  <c r="GL306" i="1"/>
  <c r="GO306" i="1"/>
  <c r="GP306" i="1"/>
  <c r="GV306" i="1"/>
  <c r="I307" i="1"/>
  <c r="AC307" i="1"/>
  <c r="CQ307" i="1" s="1"/>
  <c r="AE307" i="1"/>
  <c r="CS307" i="1" s="1"/>
  <c r="R307" i="1" s="1"/>
  <c r="GK307" i="1" s="1"/>
  <c r="AF307" i="1"/>
  <c r="AG307" i="1"/>
  <c r="CU307" i="1" s="1"/>
  <c r="AH307" i="1"/>
  <c r="CV307" i="1" s="1"/>
  <c r="AI307" i="1"/>
  <c r="CW307" i="1" s="1"/>
  <c r="V307" i="1" s="1"/>
  <c r="AJ307" i="1"/>
  <c r="CX307" i="1" s="1"/>
  <c r="W307" i="1" s="1"/>
  <c r="FR307" i="1"/>
  <c r="GL307" i="1"/>
  <c r="GO307" i="1"/>
  <c r="GP307" i="1"/>
  <c r="GV307" i="1"/>
  <c r="GX307" i="1"/>
  <c r="I308" i="1"/>
  <c r="E535" i="5" s="1"/>
  <c r="AC308" i="1"/>
  <c r="AE308" i="1"/>
  <c r="CS308" i="1" s="1"/>
  <c r="R308" i="1" s="1"/>
  <c r="GK308" i="1" s="1"/>
  <c r="AF308" i="1"/>
  <c r="AG308" i="1"/>
  <c r="CU308" i="1" s="1"/>
  <c r="T308" i="1" s="1"/>
  <c r="AH308" i="1"/>
  <c r="AI308" i="1"/>
  <c r="CW308" i="1" s="1"/>
  <c r="V308" i="1" s="1"/>
  <c r="AJ308" i="1"/>
  <c r="CX308" i="1" s="1"/>
  <c r="W308" i="1" s="1"/>
  <c r="CV308" i="1"/>
  <c r="U308" i="1" s="1"/>
  <c r="FR308" i="1"/>
  <c r="GL308" i="1"/>
  <c r="GO308" i="1"/>
  <c r="GP308" i="1"/>
  <c r="GV308" i="1"/>
  <c r="GX308" i="1" s="1"/>
  <c r="I309" i="1"/>
  <c r="AC309" i="1"/>
  <c r="AE309" i="1"/>
  <c r="CS309" i="1" s="1"/>
  <c r="AF309" i="1"/>
  <c r="CT309" i="1" s="1"/>
  <c r="S309" i="1" s="1"/>
  <c r="AG309" i="1"/>
  <c r="CU309" i="1" s="1"/>
  <c r="T309" i="1" s="1"/>
  <c r="AH309" i="1"/>
  <c r="CV309" i="1" s="1"/>
  <c r="AI309" i="1"/>
  <c r="CW309" i="1" s="1"/>
  <c r="AJ309" i="1"/>
  <c r="CX309" i="1" s="1"/>
  <c r="W309" i="1" s="1"/>
  <c r="CQ309" i="1"/>
  <c r="P309" i="1" s="1"/>
  <c r="FR309" i="1"/>
  <c r="GL309" i="1"/>
  <c r="GO309" i="1"/>
  <c r="GP309" i="1"/>
  <c r="GV309" i="1"/>
  <c r="I310" i="1"/>
  <c r="E536" i="5" s="1"/>
  <c r="AC310" i="1"/>
  <c r="AE310" i="1"/>
  <c r="CS310" i="1" s="1"/>
  <c r="AF310" i="1"/>
  <c r="AG310" i="1"/>
  <c r="CU310" i="1" s="1"/>
  <c r="T310" i="1" s="1"/>
  <c r="AH310" i="1"/>
  <c r="CV310" i="1" s="1"/>
  <c r="AI310" i="1"/>
  <c r="CW310" i="1" s="1"/>
  <c r="AJ310" i="1"/>
  <c r="CX310" i="1" s="1"/>
  <c r="W310" i="1" s="1"/>
  <c r="CT310" i="1"/>
  <c r="S310" i="1" s="1"/>
  <c r="FR310" i="1"/>
  <c r="GL310" i="1"/>
  <c r="GO310" i="1"/>
  <c r="GP310" i="1"/>
  <c r="GV310" i="1"/>
  <c r="I311" i="1"/>
  <c r="AC311" i="1"/>
  <c r="CQ311" i="1" s="1"/>
  <c r="P311" i="1" s="1"/>
  <c r="AE311" i="1"/>
  <c r="AD311" i="1" s="1"/>
  <c r="CR311" i="1" s="1"/>
  <c r="Q311" i="1" s="1"/>
  <c r="AF311" i="1"/>
  <c r="AG311" i="1"/>
  <c r="CU311" i="1" s="1"/>
  <c r="T311" i="1" s="1"/>
  <c r="AH311" i="1"/>
  <c r="CV311" i="1" s="1"/>
  <c r="AI311" i="1"/>
  <c r="CW311" i="1" s="1"/>
  <c r="V311" i="1" s="1"/>
  <c r="AJ311" i="1"/>
  <c r="CX311" i="1" s="1"/>
  <c r="W311" i="1" s="1"/>
  <c r="CS311" i="1"/>
  <c r="R311" i="1" s="1"/>
  <c r="GK311" i="1" s="1"/>
  <c r="FR311" i="1"/>
  <c r="GL311" i="1"/>
  <c r="GO311" i="1"/>
  <c r="CC314" i="1" s="1"/>
  <c r="AT314" i="1" s="1"/>
  <c r="GP311" i="1"/>
  <c r="GV311" i="1"/>
  <c r="GX311" i="1"/>
  <c r="I312" i="1"/>
  <c r="E537" i="5" s="1"/>
  <c r="AC312" i="1"/>
  <c r="AE312" i="1"/>
  <c r="CS312" i="1" s="1"/>
  <c r="AF312" i="1"/>
  <c r="AG312" i="1"/>
  <c r="CU312" i="1" s="1"/>
  <c r="T312" i="1" s="1"/>
  <c r="AH312" i="1"/>
  <c r="AI312" i="1"/>
  <c r="CW312" i="1" s="1"/>
  <c r="AJ312" i="1"/>
  <c r="CX312" i="1" s="1"/>
  <c r="CV312" i="1"/>
  <c r="U312" i="1" s="1"/>
  <c r="FR312" i="1"/>
  <c r="GL312" i="1"/>
  <c r="GO312" i="1"/>
  <c r="GP312" i="1"/>
  <c r="GV312" i="1"/>
  <c r="B314" i="1"/>
  <c r="B257" i="1" s="1"/>
  <c r="C314" i="1"/>
  <c r="C257" i="1" s="1"/>
  <c r="D314" i="1"/>
  <c r="D257" i="1" s="1"/>
  <c r="F314" i="1"/>
  <c r="F257" i="1" s="1"/>
  <c r="G314" i="1"/>
  <c r="BX314" i="1"/>
  <c r="BX257" i="1" s="1"/>
  <c r="BY314" i="1"/>
  <c r="BY257" i="1" s="1"/>
  <c r="BZ314" i="1"/>
  <c r="BZ257" i="1" s="1"/>
  <c r="CD314" i="1"/>
  <c r="CD257" i="1" s="1"/>
  <c r="CK314" i="1"/>
  <c r="BB314" i="1" s="1"/>
  <c r="BB257" i="1" s="1"/>
  <c r="CL314" i="1"/>
  <c r="CL257" i="1" s="1"/>
  <c r="FP314" i="1"/>
  <c r="EG314" i="1" s="1"/>
  <c r="FQ314" i="1"/>
  <c r="FQ257" i="1" s="1"/>
  <c r="FR314" i="1"/>
  <c r="FR257" i="1" s="1"/>
  <c r="FU314" i="1"/>
  <c r="FU257" i="1" s="1"/>
  <c r="FV314" i="1"/>
  <c r="FV257" i="1" s="1"/>
  <c r="GC314" i="1"/>
  <c r="GD314" i="1"/>
  <c r="GD257" i="1" s="1"/>
  <c r="D343" i="1"/>
  <c r="E345" i="1"/>
  <c r="Z345" i="1"/>
  <c r="AA345" i="1"/>
  <c r="AM345" i="1"/>
  <c r="AN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CM345" i="1"/>
  <c r="CN345" i="1"/>
  <c r="CO345" i="1"/>
  <c r="CP345" i="1"/>
  <c r="CQ345" i="1"/>
  <c r="CR345" i="1"/>
  <c r="CS345" i="1"/>
  <c r="CT345" i="1"/>
  <c r="CU345" i="1"/>
  <c r="CV345" i="1"/>
  <c r="CW345" i="1"/>
  <c r="CX345" i="1"/>
  <c r="CY345" i="1"/>
  <c r="CZ345" i="1"/>
  <c r="DA345" i="1"/>
  <c r="DB345" i="1"/>
  <c r="DC345" i="1"/>
  <c r="DD345" i="1"/>
  <c r="DE345" i="1"/>
  <c r="DF345" i="1"/>
  <c r="DR345" i="1"/>
  <c r="DS345" i="1"/>
  <c r="EE345" i="1"/>
  <c r="EF345" i="1"/>
  <c r="EV345" i="1"/>
  <c r="EW345" i="1"/>
  <c r="EX345" i="1"/>
  <c r="EY345" i="1"/>
  <c r="EZ345" i="1"/>
  <c r="FA345" i="1"/>
  <c r="FB345" i="1"/>
  <c r="FC345" i="1"/>
  <c r="FD345" i="1"/>
  <c r="FE345" i="1"/>
  <c r="FF345" i="1"/>
  <c r="FG345" i="1"/>
  <c r="FH345" i="1"/>
  <c r="FI345" i="1"/>
  <c r="FJ345" i="1"/>
  <c r="FK345" i="1"/>
  <c r="FL345" i="1"/>
  <c r="FM345" i="1"/>
  <c r="FN345" i="1"/>
  <c r="FO345" i="1"/>
  <c r="GE345" i="1"/>
  <c r="GF345" i="1"/>
  <c r="GG345" i="1"/>
  <c r="GH345" i="1"/>
  <c r="GI345" i="1"/>
  <c r="GJ345" i="1"/>
  <c r="GK345" i="1"/>
  <c r="GL345" i="1"/>
  <c r="GM345" i="1"/>
  <c r="GN345" i="1"/>
  <c r="GO345" i="1"/>
  <c r="GP345" i="1"/>
  <c r="GQ345" i="1"/>
  <c r="GR345" i="1"/>
  <c r="GS345" i="1"/>
  <c r="GT345" i="1"/>
  <c r="GU345" i="1"/>
  <c r="GV345" i="1"/>
  <c r="GW345" i="1"/>
  <c r="GX345" i="1"/>
  <c r="C347" i="1"/>
  <c r="D347" i="1"/>
  <c r="I347" i="1"/>
  <c r="AC347" i="1"/>
  <c r="AE347" i="1"/>
  <c r="AD347" i="1" s="1"/>
  <c r="CR347" i="1" s="1"/>
  <c r="Q347" i="1" s="1"/>
  <c r="AF347" i="1"/>
  <c r="AG347" i="1"/>
  <c r="AH347" i="1"/>
  <c r="CV347" i="1" s="1"/>
  <c r="U347" i="1" s="1"/>
  <c r="AI347" i="1"/>
  <c r="CW347" i="1" s="1"/>
  <c r="V347" i="1" s="1"/>
  <c r="AJ347" i="1"/>
  <c r="CX347" i="1" s="1"/>
  <c r="W347" i="1" s="1"/>
  <c r="CQ347" i="1"/>
  <c r="P347" i="1" s="1"/>
  <c r="CT347" i="1"/>
  <c r="S347" i="1" s="1"/>
  <c r="CU347" i="1"/>
  <c r="T347" i="1" s="1"/>
  <c r="FR347" i="1"/>
  <c r="GL347" i="1"/>
  <c r="GO347" i="1"/>
  <c r="GP347" i="1"/>
  <c r="GV347" i="1"/>
  <c r="GX347" i="1" s="1"/>
  <c r="C348" i="1"/>
  <c r="D348" i="1"/>
  <c r="I348" i="1"/>
  <c r="AC348" i="1"/>
  <c r="AD348" i="1"/>
  <c r="AE348" i="1"/>
  <c r="AF348" i="1"/>
  <c r="AG348" i="1"/>
  <c r="AH348" i="1"/>
  <c r="CV348" i="1" s="1"/>
  <c r="U348" i="1" s="1"/>
  <c r="AI348" i="1"/>
  <c r="CW348" i="1" s="1"/>
  <c r="AJ348" i="1"/>
  <c r="CQ348" i="1"/>
  <c r="CT348" i="1"/>
  <c r="S348" i="1" s="1"/>
  <c r="K543" i="5" s="1"/>
  <c r="CU348" i="1"/>
  <c r="T348" i="1" s="1"/>
  <c r="CX348" i="1"/>
  <c r="W348" i="1" s="1"/>
  <c r="FR348" i="1"/>
  <c r="GL348" i="1"/>
  <c r="GO348" i="1"/>
  <c r="GP348" i="1"/>
  <c r="GV348" i="1"/>
  <c r="C349" i="1"/>
  <c r="D349" i="1"/>
  <c r="I349" i="1"/>
  <c r="P349" i="1" s="1"/>
  <c r="AC349" i="1"/>
  <c r="AD349" i="1"/>
  <c r="AE349" i="1"/>
  <c r="AF349" i="1"/>
  <c r="CT349" i="1" s="1"/>
  <c r="AG349" i="1"/>
  <c r="AH349" i="1"/>
  <c r="CV349" i="1" s="1"/>
  <c r="U349" i="1" s="1"/>
  <c r="AI349" i="1"/>
  <c r="CW349" i="1" s="1"/>
  <c r="V349" i="1" s="1"/>
  <c r="AJ349" i="1"/>
  <c r="CX349" i="1" s="1"/>
  <c r="CQ349" i="1"/>
  <c r="CR349" i="1"/>
  <c r="Q349" i="1" s="1"/>
  <c r="CS349" i="1"/>
  <c r="R349" i="1" s="1"/>
  <c r="GK349" i="1" s="1"/>
  <c r="CU349" i="1"/>
  <c r="FR349" i="1"/>
  <c r="GL349" i="1"/>
  <c r="GO349" i="1"/>
  <c r="GP349" i="1"/>
  <c r="GV349" i="1"/>
  <c r="C350" i="1"/>
  <c r="D350" i="1"/>
  <c r="I350" i="1"/>
  <c r="AC350" i="1"/>
  <c r="CQ350" i="1" s="1"/>
  <c r="AE350" i="1"/>
  <c r="AF350" i="1"/>
  <c r="CT350" i="1" s="1"/>
  <c r="S350" i="1" s="1"/>
  <c r="K553" i="5" s="1"/>
  <c r="AG350" i="1"/>
  <c r="CU350" i="1" s="1"/>
  <c r="T350" i="1" s="1"/>
  <c r="AH350" i="1"/>
  <c r="AI350" i="1"/>
  <c r="CW350" i="1" s="1"/>
  <c r="V350" i="1" s="1"/>
  <c r="AJ350" i="1"/>
  <c r="CV350" i="1"/>
  <c r="U350" i="1" s="1"/>
  <c r="CX350" i="1"/>
  <c r="W350" i="1" s="1"/>
  <c r="FR350" i="1"/>
  <c r="GL350" i="1"/>
  <c r="GO350" i="1"/>
  <c r="GP350" i="1"/>
  <c r="GV350" i="1"/>
  <c r="GX350" i="1" s="1"/>
  <c r="C351" i="1"/>
  <c r="D351" i="1"/>
  <c r="I351" i="1"/>
  <c r="AC351" i="1"/>
  <c r="AD351" i="1"/>
  <c r="CR351" i="1" s="1"/>
  <c r="Q351" i="1" s="1"/>
  <c r="AE351" i="1"/>
  <c r="AF351" i="1"/>
  <c r="AB351" i="1" s="1"/>
  <c r="AG351" i="1"/>
  <c r="AH351" i="1"/>
  <c r="CV351" i="1" s="1"/>
  <c r="U351" i="1" s="1"/>
  <c r="AI351" i="1"/>
  <c r="AJ351" i="1"/>
  <c r="CX351" i="1" s="1"/>
  <c r="W351" i="1" s="1"/>
  <c r="CQ351" i="1"/>
  <c r="CS351" i="1"/>
  <c r="R351" i="1" s="1"/>
  <c r="GK351" i="1" s="1"/>
  <c r="CU351" i="1"/>
  <c r="T351" i="1" s="1"/>
  <c r="CW351" i="1"/>
  <c r="V351" i="1" s="1"/>
  <c r="FR351" i="1"/>
  <c r="GL351" i="1"/>
  <c r="GO351" i="1"/>
  <c r="GP351" i="1"/>
  <c r="GV351" i="1"/>
  <c r="GX351" i="1"/>
  <c r="C352" i="1"/>
  <c r="D352" i="1"/>
  <c r="I352" i="1"/>
  <c r="AC352" i="1"/>
  <c r="AE352" i="1"/>
  <c r="AF352" i="1"/>
  <c r="CT352" i="1" s="1"/>
  <c r="S352" i="1" s="1"/>
  <c r="K562" i="5" s="1"/>
  <c r="AG352" i="1"/>
  <c r="AH352" i="1"/>
  <c r="AI352" i="1"/>
  <c r="CW352" i="1" s="1"/>
  <c r="V352" i="1" s="1"/>
  <c r="AJ352" i="1"/>
  <c r="CQ352" i="1"/>
  <c r="P352" i="1" s="1"/>
  <c r="CU352" i="1"/>
  <c r="T352" i="1" s="1"/>
  <c r="CV352" i="1"/>
  <c r="U352" i="1" s="1"/>
  <c r="CX352" i="1"/>
  <c r="W352" i="1" s="1"/>
  <c r="FR352" i="1"/>
  <c r="GL352" i="1"/>
  <c r="GO352" i="1"/>
  <c r="GP352" i="1"/>
  <c r="GV352" i="1"/>
  <c r="GX352" i="1" s="1"/>
  <c r="C353" i="1"/>
  <c r="D353" i="1"/>
  <c r="AC353" i="1"/>
  <c r="CQ353" i="1" s="1"/>
  <c r="P353" i="1" s="1"/>
  <c r="AE353" i="1"/>
  <c r="AD353" i="1" s="1"/>
  <c r="CR353" i="1" s="1"/>
  <c r="Q353" i="1" s="1"/>
  <c r="AF353" i="1"/>
  <c r="AG353" i="1"/>
  <c r="CU353" i="1" s="1"/>
  <c r="T353" i="1" s="1"/>
  <c r="AH353" i="1"/>
  <c r="AI353" i="1"/>
  <c r="CW353" i="1" s="1"/>
  <c r="V353" i="1" s="1"/>
  <c r="AJ353" i="1"/>
  <c r="CX353" i="1" s="1"/>
  <c r="W353" i="1" s="1"/>
  <c r="CT353" i="1"/>
  <c r="S353" i="1" s="1"/>
  <c r="CV353" i="1"/>
  <c r="U353" i="1" s="1"/>
  <c r="FR353" i="1"/>
  <c r="GL353" i="1"/>
  <c r="GO353" i="1"/>
  <c r="GP353" i="1"/>
  <c r="GV353" i="1"/>
  <c r="GX353" i="1" s="1"/>
  <c r="C354" i="1"/>
  <c r="D354" i="1"/>
  <c r="AC354" i="1"/>
  <c r="H573" i="5" s="1"/>
  <c r="AE354" i="1"/>
  <c r="AF354" i="1"/>
  <c r="AG354" i="1"/>
  <c r="CU354" i="1" s="1"/>
  <c r="T354" i="1" s="1"/>
  <c r="AH354" i="1"/>
  <c r="AI354" i="1"/>
  <c r="CW354" i="1" s="1"/>
  <c r="V354" i="1" s="1"/>
  <c r="AJ354" i="1"/>
  <c r="CQ354" i="1"/>
  <c r="P354" i="1" s="1"/>
  <c r="K573" i="5" s="1"/>
  <c r="CT354" i="1"/>
  <c r="S354" i="1" s="1"/>
  <c r="K570" i="5" s="1"/>
  <c r="CV354" i="1"/>
  <c r="U354" i="1" s="1"/>
  <c r="CX354" i="1"/>
  <c r="W354" i="1" s="1"/>
  <c r="FR354" i="1"/>
  <c r="GL354" i="1"/>
  <c r="GO354" i="1"/>
  <c r="GP354" i="1"/>
  <c r="GV354" i="1"/>
  <c r="GX354" i="1" s="1"/>
  <c r="I355" i="1"/>
  <c r="AC355" i="1"/>
  <c r="AE355" i="1"/>
  <c r="AD355" i="1" s="1"/>
  <c r="CR355" i="1" s="1"/>
  <c r="Q355" i="1" s="1"/>
  <c r="AF355" i="1"/>
  <c r="AG355" i="1"/>
  <c r="CU355" i="1" s="1"/>
  <c r="T355" i="1" s="1"/>
  <c r="AH355" i="1"/>
  <c r="CV355" i="1" s="1"/>
  <c r="U355" i="1" s="1"/>
  <c r="AI355" i="1"/>
  <c r="CW355" i="1" s="1"/>
  <c r="V355" i="1" s="1"/>
  <c r="AJ355" i="1"/>
  <c r="CX355" i="1" s="1"/>
  <c r="W355" i="1" s="1"/>
  <c r="CQ355" i="1"/>
  <c r="P355" i="1" s="1"/>
  <c r="CT355" i="1"/>
  <c r="S355" i="1" s="1"/>
  <c r="FR355" i="1"/>
  <c r="GL355" i="1"/>
  <c r="GO355" i="1"/>
  <c r="GP355" i="1"/>
  <c r="GV355" i="1"/>
  <c r="GX355" i="1" s="1"/>
  <c r="I356" i="1"/>
  <c r="E577" i="5" s="1"/>
  <c r="AC356" i="1"/>
  <c r="AE356" i="1"/>
  <c r="AD356" i="1" s="1"/>
  <c r="AB356" i="1" s="1"/>
  <c r="AF356" i="1"/>
  <c r="AG356" i="1"/>
  <c r="CU356" i="1" s="1"/>
  <c r="T356" i="1" s="1"/>
  <c r="AH356" i="1"/>
  <c r="AI356" i="1"/>
  <c r="CW356" i="1" s="1"/>
  <c r="V356" i="1" s="1"/>
  <c r="AJ356" i="1"/>
  <c r="CT356" i="1"/>
  <c r="CV356" i="1"/>
  <c r="U356" i="1" s="1"/>
  <c r="CX356" i="1"/>
  <c r="FR356" i="1"/>
  <c r="GL356" i="1"/>
  <c r="GO356" i="1"/>
  <c r="GP356" i="1"/>
  <c r="GV356" i="1"/>
  <c r="GX356" i="1" s="1"/>
  <c r="I357" i="1"/>
  <c r="R357" i="1" s="1"/>
  <c r="GK357" i="1" s="1"/>
  <c r="AC357" i="1"/>
  <c r="AD357" i="1"/>
  <c r="AE357" i="1"/>
  <c r="AF357" i="1"/>
  <c r="CT357" i="1" s="1"/>
  <c r="AG357" i="1"/>
  <c r="AH357" i="1"/>
  <c r="CV357" i="1" s="1"/>
  <c r="U357" i="1" s="1"/>
  <c r="AI357" i="1"/>
  <c r="AJ357" i="1"/>
  <c r="CX357" i="1" s="1"/>
  <c r="CQ357" i="1"/>
  <c r="P357" i="1" s="1"/>
  <c r="CR357" i="1"/>
  <c r="Q357" i="1" s="1"/>
  <c r="CS357" i="1"/>
  <c r="CU357" i="1"/>
  <c r="CW357" i="1"/>
  <c r="FR357" i="1"/>
  <c r="GL357" i="1"/>
  <c r="GO357" i="1"/>
  <c r="GP357" i="1"/>
  <c r="GV357" i="1"/>
  <c r="I358" i="1"/>
  <c r="E578" i="5" s="1"/>
  <c r="AC358" i="1"/>
  <c r="AE358" i="1"/>
  <c r="CS358" i="1" s="1"/>
  <c r="R358" i="1" s="1"/>
  <c r="AF358" i="1"/>
  <c r="AG358" i="1"/>
  <c r="AH358" i="1"/>
  <c r="AI358" i="1"/>
  <c r="CW358" i="1" s="1"/>
  <c r="V358" i="1" s="1"/>
  <c r="AJ358" i="1"/>
  <c r="CQ358" i="1"/>
  <c r="P358" i="1" s="1"/>
  <c r="CT358" i="1"/>
  <c r="S358" i="1" s="1"/>
  <c r="CU358" i="1"/>
  <c r="T358" i="1" s="1"/>
  <c r="CV358" i="1"/>
  <c r="U358" i="1" s="1"/>
  <c r="CX358" i="1"/>
  <c r="W358" i="1" s="1"/>
  <c r="FR358" i="1"/>
  <c r="GK358" i="1"/>
  <c r="GL358" i="1"/>
  <c r="GO358" i="1"/>
  <c r="GP358" i="1"/>
  <c r="GV358" i="1"/>
  <c r="GX358" i="1" s="1"/>
  <c r="C359" i="1"/>
  <c r="D359" i="1"/>
  <c r="I359" i="1"/>
  <c r="P359" i="1"/>
  <c r="AC359" i="1"/>
  <c r="AE359" i="1"/>
  <c r="AD359" i="1" s="1"/>
  <c r="AF359" i="1"/>
  <c r="CT359" i="1" s="1"/>
  <c r="S359" i="1" s="1"/>
  <c r="AG359" i="1"/>
  <c r="CU359" i="1" s="1"/>
  <c r="T359" i="1" s="1"/>
  <c r="AH359" i="1"/>
  <c r="CV359" i="1" s="1"/>
  <c r="U359" i="1" s="1"/>
  <c r="AI359" i="1"/>
  <c r="CW359" i="1" s="1"/>
  <c r="V359" i="1" s="1"/>
  <c r="AJ359" i="1"/>
  <c r="CX359" i="1" s="1"/>
  <c r="W359" i="1" s="1"/>
  <c r="CQ359" i="1"/>
  <c r="CS359" i="1"/>
  <c r="R359" i="1" s="1"/>
  <c r="GK359" i="1" s="1"/>
  <c r="FR359" i="1"/>
  <c r="GL359" i="1"/>
  <c r="GO359" i="1"/>
  <c r="GP359" i="1"/>
  <c r="GV359" i="1"/>
  <c r="GX359" i="1"/>
  <c r="C360" i="1"/>
  <c r="D360" i="1"/>
  <c r="I360" i="1"/>
  <c r="AC360" i="1"/>
  <c r="AE360" i="1"/>
  <c r="AF360" i="1"/>
  <c r="AG360" i="1"/>
  <c r="CU360" i="1" s="1"/>
  <c r="T360" i="1" s="1"/>
  <c r="AH360" i="1"/>
  <c r="CV360" i="1" s="1"/>
  <c r="U360" i="1" s="1"/>
  <c r="AI360" i="1"/>
  <c r="CW360" i="1" s="1"/>
  <c r="V360" i="1" s="1"/>
  <c r="AJ360" i="1"/>
  <c r="CS360" i="1"/>
  <c r="R360" i="1" s="1"/>
  <c r="CT360" i="1"/>
  <c r="S360" i="1" s="1"/>
  <c r="K582" i="5" s="1"/>
  <c r="CX360" i="1"/>
  <c r="W360" i="1" s="1"/>
  <c r="FR360" i="1"/>
  <c r="GL360" i="1"/>
  <c r="GO360" i="1"/>
  <c r="GP360" i="1"/>
  <c r="GV360" i="1"/>
  <c r="GX360" i="1"/>
  <c r="AC361" i="1"/>
  <c r="AD361" i="1"/>
  <c r="AE361" i="1"/>
  <c r="AF361" i="1"/>
  <c r="CT361" i="1" s="1"/>
  <c r="AG361" i="1"/>
  <c r="AH361" i="1"/>
  <c r="CV361" i="1" s="1"/>
  <c r="AI361" i="1"/>
  <c r="AJ361" i="1"/>
  <c r="CX361" i="1" s="1"/>
  <c r="CQ361" i="1"/>
  <c r="CR361" i="1"/>
  <c r="CS361" i="1"/>
  <c r="CU361" i="1"/>
  <c r="CW361" i="1"/>
  <c r="FR361" i="1"/>
  <c r="GL361" i="1"/>
  <c r="GO361" i="1"/>
  <c r="GP361" i="1"/>
  <c r="GV361" i="1"/>
  <c r="AC362" i="1"/>
  <c r="AE362" i="1"/>
  <c r="CS362" i="1" s="1"/>
  <c r="AF362" i="1"/>
  <c r="AG362" i="1"/>
  <c r="CU362" i="1" s="1"/>
  <c r="AH362" i="1"/>
  <c r="AI362" i="1"/>
  <c r="CW362" i="1" s="1"/>
  <c r="AJ362" i="1"/>
  <c r="CT362" i="1"/>
  <c r="CV362" i="1"/>
  <c r="CX362" i="1"/>
  <c r="FR362" i="1"/>
  <c r="GL362" i="1"/>
  <c r="GO362" i="1"/>
  <c r="GP362" i="1"/>
  <c r="GV362" i="1"/>
  <c r="I363" i="1"/>
  <c r="P363" i="1"/>
  <c r="AC363" i="1"/>
  <c r="AD363" i="1"/>
  <c r="CR363" i="1" s="1"/>
  <c r="Q363" i="1" s="1"/>
  <c r="AE363" i="1"/>
  <c r="AF363" i="1"/>
  <c r="AB363" i="1" s="1"/>
  <c r="AG363" i="1"/>
  <c r="AH363" i="1"/>
  <c r="CV363" i="1" s="1"/>
  <c r="U363" i="1" s="1"/>
  <c r="AI363" i="1"/>
  <c r="AJ363" i="1"/>
  <c r="CX363" i="1" s="1"/>
  <c r="W363" i="1" s="1"/>
  <c r="CQ363" i="1"/>
  <c r="CS363" i="1"/>
  <c r="R363" i="1" s="1"/>
  <c r="GK363" i="1" s="1"/>
  <c r="CU363" i="1"/>
  <c r="T363" i="1" s="1"/>
  <c r="CW363" i="1"/>
  <c r="V363" i="1" s="1"/>
  <c r="FR363" i="1"/>
  <c r="GL363" i="1"/>
  <c r="GO363" i="1"/>
  <c r="GP363" i="1"/>
  <c r="GV363" i="1"/>
  <c r="GX363" i="1"/>
  <c r="I364" i="1"/>
  <c r="E590" i="5" s="1"/>
  <c r="AC364" i="1"/>
  <c r="AE364" i="1"/>
  <c r="AD364" i="1" s="1"/>
  <c r="CR364" i="1" s="1"/>
  <c r="Q364" i="1" s="1"/>
  <c r="AF364" i="1"/>
  <c r="CT364" i="1" s="1"/>
  <c r="S364" i="1" s="1"/>
  <c r="AG364" i="1"/>
  <c r="CU364" i="1" s="1"/>
  <c r="T364" i="1" s="1"/>
  <c r="AH364" i="1"/>
  <c r="AI364" i="1"/>
  <c r="CW364" i="1" s="1"/>
  <c r="V364" i="1" s="1"/>
  <c r="AJ364" i="1"/>
  <c r="CX364" i="1" s="1"/>
  <c r="W364" i="1" s="1"/>
  <c r="CV364" i="1"/>
  <c r="U364" i="1" s="1"/>
  <c r="FR364" i="1"/>
  <c r="GL364" i="1"/>
  <c r="GO364" i="1"/>
  <c r="GP364" i="1"/>
  <c r="GV364" i="1"/>
  <c r="GX364" i="1" s="1"/>
  <c r="C365" i="1"/>
  <c r="D365" i="1"/>
  <c r="AC365" i="1"/>
  <c r="AE365" i="1"/>
  <c r="CS365" i="1" s="1"/>
  <c r="R365" i="1" s="1"/>
  <c r="GK365" i="1" s="1"/>
  <c r="AF365" i="1"/>
  <c r="AG365" i="1"/>
  <c r="CU365" i="1" s="1"/>
  <c r="T365" i="1" s="1"/>
  <c r="AH365" i="1"/>
  <c r="AI365" i="1"/>
  <c r="CW365" i="1" s="1"/>
  <c r="V365" i="1" s="1"/>
  <c r="AJ365" i="1"/>
  <c r="CT365" i="1"/>
  <c r="S365" i="1" s="1"/>
  <c r="CV365" i="1"/>
  <c r="U365" i="1" s="1"/>
  <c r="CX365" i="1"/>
  <c r="W365" i="1" s="1"/>
  <c r="FR365" i="1"/>
  <c r="GL365" i="1"/>
  <c r="GO365" i="1"/>
  <c r="GP365" i="1"/>
  <c r="GV365" i="1"/>
  <c r="GX365" i="1" s="1"/>
  <c r="C366" i="1"/>
  <c r="D366" i="1"/>
  <c r="AC366" i="1"/>
  <c r="AE366" i="1"/>
  <c r="AF366" i="1"/>
  <c r="AG366" i="1"/>
  <c r="CU366" i="1" s="1"/>
  <c r="T366" i="1" s="1"/>
  <c r="AH366" i="1"/>
  <c r="AI366" i="1"/>
  <c r="CW366" i="1" s="1"/>
  <c r="V366" i="1" s="1"/>
  <c r="AJ366" i="1"/>
  <c r="CX366" i="1" s="1"/>
  <c r="W366" i="1" s="1"/>
  <c r="CV366" i="1"/>
  <c r="U366" i="1" s="1"/>
  <c r="FR366" i="1"/>
  <c r="GL366" i="1"/>
  <c r="GO366" i="1"/>
  <c r="GP366" i="1"/>
  <c r="GV366" i="1"/>
  <c r="GX366" i="1" s="1"/>
  <c r="I367" i="1"/>
  <c r="AC367" i="1"/>
  <c r="AE367" i="1"/>
  <c r="AD367" i="1" s="1"/>
  <c r="AB367" i="1" s="1"/>
  <c r="AF367" i="1"/>
  <c r="CT367" i="1" s="1"/>
  <c r="S367" i="1" s="1"/>
  <c r="AG367" i="1"/>
  <c r="AH367" i="1"/>
  <c r="CV367" i="1" s="1"/>
  <c r="AI367" i="1"/>
  <c r="CW367" i="1" s="1"/>
  <c r="V367" i="1" s="1"/>
  <c r="AJ367" i="1"/>
  <c r="CX367" i="1" s="1"/>
  <c r="W367" i="1" s="1"/>
  <c r="CQ367" i="1"/>
  <c r="P367" i="1" s="1"/>
  <c r="CU367" i="1"/>
  <c r="T367" i="1" s="1"/>
  <c r="FR367" i="1"/>
  <c r="GL367" i="1"/>
  <c r="GO367" i="1"/>
  <c r="GP367" i="1"/>
  <c r="GV367" i="1"/>
  <c r="GX367" i="1" s="1"/>
  <c r="I368" i="1"/>
  <c r="E600" i="5" s="1"/>
  <c r="AC368" i="1"/>
  <c r="AE368" i="1"/>
  <c r="CS368" i="1" s="1"/>
  <c r="AF368" i="1"/>
  <c r="AG368" i="1"/>
  <c r="CU368" i="1" s="1"/>
  <c r="T368" i="1" s="1"/>
  <c r="AH368" i="1"/>
  <c r="AI368" i="1"/>
  <c r="CW368" i="1" s="1"/>
  <c r="AJ368" i="1"/>
  <c r="CT368" i="1"/>
  <c r="S368" i="1" s="1"/>
  <c r="CV368" i="1"/>
  <c r="CX368" i="1"/>
  <c r="FR368" i="1"/>
  <c r="GL368" i="1"/>
  <c r="GO368" i="1"/>
  <c r="GP368" i="1"/>
  <c r="GV368" i="1"/>
  <c r="C369" i="1"/>
  <c r="D369" i="1"/>
  <c r="I369" i="1"/>
  <c r="AC369" i="1"/>
  <c r="AD369" i="1"/>
  <c r="AE369" i="1"/>
  <c r="AF369" i="1"/>
  <c r="CT369" i="1" s="1"/>
  <c r="S369" i="1" s="1"/>
  <c r="AG369" i="1"/>
  <c r="AH369" i="1"/>
  <c r="CV369" i="1" s="1"/>
  <c r="U369" i="1" s="1"/>
  <c r="AI369" i="1"/>
  <c r="AJ369" i="1"/>
  <c r="CX369" i="1" s="1"/>
  <c r="W369" i="1" s="1"/>
  <c r="CQ369" i="1"/>
  <c r="CS369" i="1"/>
  <c r="R369" i="1" s="1"/>
  <c r="GK369" i="1" s="1"/>
  <c r="CU369" i="1"/>
  <c r="T369" i="1" s="1"/>
  <c r="CW369" i="1"/>
  <c r="V369" i="1" s="1"/>
  <c r="FR369" i="1"/>
  <c r="GL369" i="1"/>
  <c r="GO369" i="1"/>
  <c r="GP369" i="1"/>
  <c r="GV369" i="1"/>
  <c r="GX369" i="1"/>
  <c r="C370" i="1"/>
  <c r="D370" i="1"/>
  <c r="I370" i="1"/>
  <c r="AC370" i="1"/>
  <c r="AE370" i="1"/>
  <c r="H606" i="5" s="1"/>
  <c r="R606" i="5" s="1"/>
  <c r="AF370" i="1"/>
  <c r="CT370" i="1" s="1"/>
  <c r="S370" i="1" s="1"/>
  <c r="K604" i="5" s="1"/>
  <c r="AG370" i="1"/>
  <c r="CU370" i="1" s="1"/>
  <c r="T370" i="1" s="1"/>
  <c r="AH370" i="1"/>
  <c r="AI370" i="1"/>
  <c r="CW370" i="1" s="1"/>
  <c r="V370" i="1" s="1"/>
  <c r="AJ370" i="1"/>
  <c r="CX370" i="1" s="1"/>
  <c r="W370" i="1" s="1"/>
  <c r="CV370" i="1"/>
  <c r="U370" i="1" s="1"/>
  <c r="FR370" i="1"/>
  <c r="GL370" i="1"/>
  <c r="GO370" i="1"/>
  <c r="GP370" i="1"/>
  <c r="GV370" i="1"/>
  <c r="GX370" i="1" s="1"/>
  <c r="I371" i="1"/>
  <c r="AC371" i="1"/>
  <c r="AE371" i="1"/>
  <c r="AD371" i="1" s="1"/>
  <c r="AF371" i="1"/>
  <c r="CT371" i="1" s="1"/>
  <c r="S371" i="1" s="1"/>
  <c r="AG371" i="1"/>
  <c r="CU371" i="1" s="1"/>
  <c r="T371" i="1" s="1"/>
  <c r="AH371" i="1"/>
  <c r="CV371" i="1" s="1"/>
  <c r="U371" i="1" s="1"/>
  <c r="AI371" i="1"/>
  <c r="CW371" i="1" s="1"/>
  <c r="V371" i="1" s="1"/>
  <c r="AJ371" i="1"/>
  <c r="CX371" i="1" s="1"/>
  <c r="W371" i="1" s="1"/>
  <c r="CQ371" i="1"/>
  <c r="P371" i="1" s="1"/>
  <c r="FR371" i="1"/>
  <c r="GL371" i="1"/>
  <c r="GO371" i="1"/>
  <c r="GP371" i="1"/>
  <c r="GV371" i="1"/>
  <c r="GX371" i="1" s="1"/>
  <c r="AC372" i="1"/>
  <c r="AE372" i="1"/>
  <c r="CS372" i="1" s="1"/>
  <c r="AF372" i="1"/>
  <c r="AG372" i="1"/>
  <c r="CU372" i="1" s="1"/>
  <c r="AH372" i="1"/>
  <c r="AI372" i="1"/>
  <c r="CW372" i="1" s="1"/>
  <c r="AJ372" i="1"/>
  <c r="CX372" i="1" s="1"/>
  <c r="CV372" i="1"/>
  <c r="FR372" i="1"/>
  <c r="GL372" i="1"/>
  <c r="GO372" i="1"/>
  <c r="GP372" i="1"/>
  <c r="GV372" i="1"/>
  <c r="I373" i="1"/>
  <c r="AC373" i="1"/>
  <c r="AE373" i="1"/>
  <c r="AD373" i="1" s="1"/>
  <c r="CR373" i="1" s="1"/>
  <c r="AF373" i="1"/>
  <c r="CT373" i="1" s="1"/>
  <c r="AG373" i="1"/>
  <c r="AH373" i="1"/>
  <c r="CV373" i="1" s="1"/>
  <c r="AI373" i="1"/>
  <c r="CW373" i="1" s="1"/>
  <c r="V373" i="1" s="1"/>
  <c r="AJ373" i="1"/>
  <c r="CX373" i="1" s="1"/>
  <c r="CQ373" i="1"/>
  <c r="P373" i="1" s="1"/>
  <c r="CU373" i="1"/>
  <c r="FR373" i="1"/>
  <c r="GL373" i="1"/>
  <c r="GO373" i="1"/>
  <c r="GP373" i="1"/>
  <c r="GV373" i="1"/>
  <c r="I374" i="1"/>
  <c r="E612" i="5" s="1"/>
  <c r="AC374" i="1"/>
  <c r="AE374" i="1"/>
  <c r="AF374" i="1"/>
  <c r="CT374" i="1" s="1"/>
  <c r="S374" i="1" s="1"/>
  <c r="AG374" i="1"/>
  <c r="CU374" i="1" s="1"/>
  <c r="T374" i="1" s="1"/>
  <c r="AH374" i="1"/>
  <c r="AI374" i="1"/>
  <c r="CW374" i="1" s="1"/>
  <c r="V374" i="1" s="1"/>
  <c r="AJ374" i="1"/>
  <c r="CX374" i="1" s="1"/>
  <c r="W374" i="1" s="1"/>
  <c r="CV374" i="1"/>
  <c r="U374" i="1" s="1"/>
  <c r="FR374" i="1"/>
  <c r="GL374" i="1"/>
  <c r="GO374" i="1"/>
  <c r="GP374" i="1"/>
  <c r="GV374" i="1"/>
  <c r="GX374" i="1" s="1"/>
  <c r="C375" i="1"/>
  <c r="D375" i="1"/>
  <c r="I375" i="1"/>
  <c r="AC375" i="1"/>
  <c r="AE375" i="1"/>
  <c r="AD375" i="1" s="1"/>
  <c r="CR375" i="1" s="1"/>
  <c r="Q375" i="1" s="1"/>
  <c r="AF375" i="1"/>
  <c r="CT375" i="1" s="1"/>
  <c r="AG375" i="1"/>
  <c r="AH375" i="1"/>
  <c r="CV375" i="1" s="1"/>
  <c r="U375" i="1" s="1"/>
  <c r="AI375" i="1"/>
  <c r="CW375" i="1" s="1"/>
  <c r="AJ375" i="1"/>
  <c r="CX375" i="1" s="1"/>
  <c r="CQ375" i="1"/>
  <c r="P375" i="1" s="1"/>
  <c r="CU375" i="1"/>
  <c r="FR375" i="1"/>
  <c r="GL375" i="1"/>
  <c r="GO375" i="1"/>
  <c r="GP375" i="1"/>
  <c r="GV375" i="1"/>
  <c r="C376" i="1"/>
  <c r="D376" i="1"/>
  <c r="I376" i="1"/>
  <c r="AC376" i="1"/>
  <c r="H618" i="5" s="1"/>
  <c r="AE376" i="1"/>
  <c r="CS376" i="1" s="1"/>
  <c r="R376" i="1" s="1"/>
  <c r="AF376" i="1"/>
  <c r="AG376" i="1"/>
  <c r="CU376" i="1" s="1"/>
  <c r="T376" i="1" s="1"/>
  <c r="AH376" i="1"/>
  <c r="AI376" i="1"/>
  <c r="CW376" i="1" s="1"/>
  <c r="V376" i="1" s="1"/>
  <c r="AJ376" i="1"/>
  <c r="CT376" i="1"/>
  <c r="S376" i="1" s="1"/>
  <c r="K616" i="5" s="1"/>
  <c r="CV376" i="1"/>
  <c r="U376" i="1" s="1"/>
  <c r="CX376" i="1"/>
  <c r="W376" i="1" s="1"/>
  <c r="FR376" i="1"/>
  <c r="GK376" i="1"/>
  <c r="GL376" i="1"/>
  <c r="GO376" i="1"/>
  <c r="GP376" i="1"/>
  <c r="GV376" i="1"/>
  <c r="GX376" i="1" s="1"/>
  <c r="C377" i="1"/>
  <c r="D377" i="1"/>
  <c r="I377" i="1"/>
  <c r="P377" i="1"/>
  <c r="AC377" i="1"/>
  <c r="AD377" i="1"/>
  <c r="AE377" i="1"/>
  <c r="AF377" i="1"/>
  <c r="CT377" i="1" s="1"/>
  <c r="S377" i="1" s="1"/>
  <c r="AG377" i="1"/>
  <c r="AH377" i="1"/>
  <c r="CV377" i="1" s="1"/>
  <c r="U377" i="1" s="1"/>
  <c r="AI377" i="1"/>
  <c r="AJ377" i="1"/>
  <c r="CX377" i="1" s="1"/>
  <c r="W377" i="1" s="1"/>
  <c r="CQ377" i="1"/>
  <c r="CS377" i="1"/>
  <c r="R377" i="1" s="1"/>
  <c r="GK377" i="1" s="1"/>
  <c r="CU377" i="1"/>
  <c r="T377" i="1" s="1"/>
  <c r="CW377" i="1"/>
  <c r="V377" i="1" s="1"/>
  <c r="FR377" i="1"/>
  <c r="GL377" i="1"/>
  <c r="GO377" i="1"/>
  <c r="GP377" i="1"/>
  <c r="GV377" i="1"/>
  <c r="GX377" i="1"/>
  <c r="C378" i="1"/>
  <c r="D378" i="1"/>
  <c r="I378" i="1"/>
  <c r="AC378" i="1"/>
  <c r="CQ378" i="1" s="1"/>
  <c r="P378" i="1" s="1"/>
  <c r="AE378" i="1"/>
  <c r="AF378" i="1"/>
  <c r="CT378" i="1" s="1"/>
  <c r="S378" i="1" s="1"/>
  <c r="K625" i="5" s="1"/>
  <c r="AG378" i="1"/>
  <c r="CU378" i="1" s="1"/>
  <c r="T378" i="1" s="1"/>
  <c r="AH378" i="1"/>
  <c r="AI378" i="1"/>
  <c r="CW378" i="1" s="1"/>
  <c r="V378" i="1" s="1"/>
  <c r="AJ378" i="1"/>
  <c r="CX378" i="1" s="1"/>
  <c r="W378" i="1" s="1"/>
  <c r="CV378" i="1"/>
  <c r="U378" i="1" s="1"/>
  <c r="FR378" i="1"/>
  <c r="GL378" i="1"/>
  <c r="GO378" i="1"/>
  <c r="GP378" i="1"/>
  <c r="GV378" i="1"/>
  <c r="GX378" i="1" s="1"/>
  <c r="C379" i="1"/>
  <c r="D379" i="1"/>
  <c r="I379" i="1"/>
  <c r="AC379" i="1"/>
  <c r="AE379" i="1"/>
  <c r="AD379" i="1" s="1"/>
  <c r="CR379" i="1" s="1"/>
  <c r="AF379" i="1"/>
  <c r="CT379" i="1" s="1"/>
  <c r="AG379" i="1"/>
  <c r="CU379" i="1" s="1"/>
  <c r="AH379" i="1"/>
  <c r="CV379" i="1" s="1"/>
  <c r="AI379" i="1"/>
  <c r="CW379" i="1" s="1"/>
  <c r="V379" i="1" s="1"/>
  <c r="AJ379" i="1"/>
  <c r="CX379" i="1" s="1"/>
  <c r="CQ379" i="1"/>
  <c r="P379" i="1" s="1"/>
  <c r="FR379" i="1"/>
  <c r="GL379" i="1"/>
  <c r="GO379" i="1"/>
  <c r="GP379" i="1"/>
  <c r="GV379" i="1"/>
  <c r="C380" i="1"/>
  <c r="D380" i="1"/>
  <c r="I380" i="1"/>
  <c r="AC380" i="1"/>
  <c r="AE380" i="1"/>
  <c r="CS380" i="1" s="1"/>
  <c r="R380" i="1" s="1"/>
  <c r="AF380" i="1"/>
  <c r="CT380" i="1" s="1"/>
  <c r="S380" i="1" s="1"/>
  <c r="K633" i="5" s="1"/>
  <c r="AG380" i="1"/>
  <c r="CU380" i="1" s="1"/>
  <c r="T380" i="1" s="1"/>
  <c r="AH380" i="1"/>
  <c r="AI380" i="1"/>
  <c r="CW380" i="1" s="1"/>
  <c r="V380" i="1" s="1"/>
  <c r="AJ380" i="1"/>
  <c r="CX380" i="1" s="1"/>
  <c r="W380" i="1" s="1"/>
  <c r="CV380" i="1"/>
  <c r="U380" i="1" s="1"/>
  <c r="FR380" i="1"/>
  <c r="GK380" i="1"/>
  <c r="GL380" i="1"/>
  <c r="GO380" i="1"/>
  <c r="GP380" i="1"/>
  <c r="GV380" i="1"/>
  <c r="GX380" i="1" s="1"/>
  <c r="C381" i="1"/>
  <c r="D381" i="1"/>
  <c r="AC381" i="1"/>
  <c r="CQ381" i="1" s="1"/>
  <c r="P381" i="1" s="1"/>
  <c r="AE381" i="1"/>
  <c r="AF381" i="1"/>
  <c r="CT381" i="1" s="1"/>
  <c r="S381" i="1" s="1"/>
  <c r="AG381" i="1"/>
  <c r="CU381" i="1" s="1"/>
  <c r="T381" i="1" s="1"/>
  <c r="AH381" i="1"/>
  <c r="AI381" i="1"/>
  <c r="CW381" i="1" s="1"/>
  <c r="V381" i="1" s="1"/>
  <c r="AJ381" i="1"/>
  <c r="CX381" i="1" s="1"/>
  <c r="W381" i="1" s="1"/>
  <c r="CV381" i="1"/>
  <c r="U381" i="1" s="1"/>
  <c r="FR381" i="1"/>
  <c r="GL381" i="1"/>
  <c r="GO381" i="1"/>
  <c r="GP381" i="1"/>
  <c r="GV381" i="1"/>
  <c r="GX381" i="1" s="1"/>
  <c r="C382" i="1"/>
  <c r="D382" i="1"/>
  <c r="AC382" i="1"/>
  <c r="H643" i="5" s="1"/>
  <c r="AE382" i="1"/>
  <c r="AF382" i="1"/>
  <c r="CT382" i="1" s="1"/>
  <c r="S382" i="1" s="1"/>
  <c r="K640" i="5" s="1"/>
  <c r="AG382" i="1"/>
  <c r="CU382" i="1" s="1"/>
  <c r="T382" i="1" s="1"/>
  <c r="AH382" i="1"/>
  <c r="AI382" i="1"/>
  <c r="CW382" i="1" s="1"/>
  <c r="V382" i="1" s="1"/>
  <c r="AJ382" i="1"/>
  <c r="CX382" i="1" s="1"/>
  <c r="W382" i="1" s="1"/>
  <c r="CV382" i="1"/>
  <c r="U382" i="1" s="1"/>
  <c r="FR382" i="1"/>
  <c r="GL382" i="1"/>
  <c r="GO382" i="1"/>
  <c r="GP382" i="1"/>
  <c r="GV382" i="1"/>
  <c r="GX382" i="1" s="1"/>
  <c r="I383" i="1"/>
  <c r="AC383" i="1"/>
  <c r="AE383" i="1"/>
  <c r="AD383" i="1" s="1"/>
  <c r="CR383" i="1" s="1"/>
  <c r="Q383" i="1" s="1"/>
  <c r="AF383" i="1"/>
  <c r="CT383" i="1" s="1"/>
  <c r="AG383" i="1"/>
  <c r="AH383" i="1"/>
  <c r="CV383" i="1" s="1"/>
  <c r="U383" i="1" s="1"/>
  <c r="AI383" i="1"/>
  <c r="CW383" i="1" s="1"/>
  <c r="AJ383" i="1"/>
  <c r="CX383" i="1" s="1"/>
  <c r="CQ383" i="1"/>
  <c r="P383" i="1" s="1"/>
  <c r="CU383" i="1"/>
  <c r="FR383" i="1"/>
  <c r="GL383" i="1"/>
  <c r="GO383" i="1"/>
  <c r="GP383" i="1"/>
  <c r="GV383" i="1"/>
  <c r="I384" i="1"/>
  <c r="E647" i="5" s="1"/>
  <c r="AC384" i="1"/>
  <c r="AE384" i="1"/>
  <c r="AF384" i="1"/>
  <c r="AG384" i="1"/>
  <c r="CU384" i="1" s="1"/>
  <c r="T384" i="1" s="1"/>
  <c r="AH384" i="1"/>
  <c r="AI384" i="1"/>
  <c r="CW384" i="1" s="1"/>
  <c r="V384" i="1" s="1"/>
  <c r="AJ384" i="1"/>
  <c r="CT384" i="1"/>
  <c r="S384" i="1" s="1"/>
  <c r="CV384" i="1"/>
  <c r="U384" i="1" s="1"/>
  <c r="CX384" i="1"/>
  <c r="W384" i="1" s="1"/>
  <c r="FR384" i="1"/>
  <c r="GL384" i="1"/>
  <c r="GO384" i="1"/>
  <c r="GP384" i="1"/>
  <c r="GV384" i="1"/>
  <c r="GX384" i="1" s="1"/>
  <c r="I385" i="1"/>
  <c r="AC385" i="1"/>
  <c r="AE385" i="1"/>
  <c r="AD385" i="1" s="1"/>
  <c r="CR385" i="1" s="1"/>
  <c r="Q385" i="1" s="1"/>
  <c r="AF385" i="1"/>
  <c r="CT385" i="1" s="1"/>
  <c r="S385" i="1" s="1"/>
  <c r="AG385" i="1"/>
  <c r="AH385" i="1"/>
  <c r="CV385" i="1" s="1"/>
  <c r="U385" i="1" s="1"/>
  <c r="AI385" i="1"/>
  <c r="CW385" i="1" s="1"/>
  <c r="V385" i="1" s="1"/>
  <c r="AJ385" i="1"/>
  <c r="CX385" i="1" s="1"/>
  <c r="W385" i="1" s="1"/>
  <c r="CQ385" i="1"/>
  <c r="CU385" i="1"/>
  <c r="T385" i="1" s="1"/>
  <c r="FR385" i="1"/>
  <c r="GL385" i="1"/>
  <c r="GO385" i="1"/>
  <c r="GP385" i="1"/>
  <c r="GV385" i="1"/>
  <c r="GX385" i="1"/>
  <c r="I386" i="1"/>
  <c r="E648" i="5" s="1"/>
  <c r="AC386" i="1"/>
  <c r="AE386" i="1"/>
  <c r="AF386" i="1"/>
  <c r="AG386" i="1"/>
  <c r="CU386" i="1" s="1"/>
  <c r="T386" i="1" s="1"/>
  <c r="AH386" i="1"/>
  <c r="AI386" i="1"/>
  <c r="CW386" i="1" s="1"/>
  <c r="V386" i="1" s="1"/>
  <c r="AJ386" i="1"/>
  <c r="CT386" i="1"/>
  <c r="S386" i="1" s="1"/>
  <c r="CV386" i="1"/>
  <c r="U386" i="1" s="1"/>
  <c r="CX386" i="1"/>
  <c r="W386" i="1" s="1"/>
  <c r="FR386" i="1"/>
  <c r="GL386" i="1"/>
  <c r="GO386" i="1"/>
  <c r="GP386" i="1"/>
  <c r="GV386" i="1"/>
  <c r="B388" i="1"/>
  <c r="B345" i="1" s="1"/>
  <c r="C388" i="1"/>
  <c r="C345" i="1" s="1"/>
  <c r="D388" i="1"/>
  <c r="D345" i="1" s="1"/>
  <c r="F388" i="1"/>
  <c r="F345" i="1" s="1"/>
  <c r="G388" i="1"/>
  <c r="BX388" i="1"/>
  <c r="BZ388" i="1"/>
  <c r="CK388" i="1"/>
  <c r="CK345" i="1" s="1"/>
  <c r="CL388" i="1"/>
  <c r="FP388" i="1"/>
  <c r="FQ388" i="1"/>
  <c r="FQ345" i="1" s="1"/>
  <c r="FR388" i="1"/>
  <c r="FV388" i="1"/>
  <c r="GC388" i="1"/>
  <c r="GC345" i="1" s="1"/>
  <c r="GD388" i="1"/>
  <c r="D420" i="1"/>
  <c r="E422" i="1"/>
  <c r="Z422" i="1"/>
  <c r="AA422" i="1"/>
  <c r="AM422" i="1"/>
  <c r="AN422" i="1"/>
  <c r="BD422" i="1"/>
  <c r="BE422" i="1"/>
  <c r="BF422" i="1"/>
  <c r="BG422" i="1"/>
  <c r="BH422" i="1"/>
  <c r="BI422" i="1"/>
  <c r="BJ422" i="1"/>
  <c r="BK422" i="1"/>
  <c r="BL422" i="1"/>
  <c r="BM422" i="1"/>
  <c r="BN422" i="1"/>
  <c r="BO422" i="1"/>
  <c r="BP422" i="1"/>
  <c r="BQ422" i="1"/>
  <c r="BR422" i="1"/>
  <c r="BS422" i="1"/>
  <c r="BT422" i="1"/>
  <c r="BU422" i="1"/>
  <c r="BV422" i="1"/>
  <c r="BW422" i="1"/>
  <c r="CM422" i="1"/>
  <c r="CN422" i="1"/>
  <c r="CO422" i="1"/>
  <c r="CP422" i="1"/>
  <c r="CQ422" i="1"/>
  <c r="CR422" i="1"/>
  <c r="CS422" i="1"/>
  <c r="CT422" i="1"/>
  <c r="CU422" i="1"/>
  <c r="CV422" i="1"/>
  <c r="CW422" i="1"/>
  <c r="CX422" i="1"/>
  <c r="CY422" i="1"/>
  <c r="CZ422" i="1"/>
  <c r="DA422" i="1"/>
  <c r="DB422" i="1"/>
  <c r="DC422" i="1"/>
  <c r="DD422" i="1"/>
  <c r="DE422" i="1"/>
  <c r="DF422" i="1"/>
  <c r="DR422" i="1"/>
  <c r="DS422" i="1"/>
  <c r="EE422" i="1"/>
  <c r="EF422" i="1"/>
  <c r="EV422" i="1"/>
  <c r="EW422" i="1"/>
  <c r="EX422" i="1"/>
  <c r="EY422" i="1"/>
  <c r="EZ422" i="1"/>
  <c r="FA422" i="1"/>
  <c r="FB422" i="1"/>
  <c r="FC422" i="1"/>
  <c r="FD422" i="1"/>
  <c r="FE422" i="1"/>
  <c r="FF422" i="1"/>
  <c r="FG422" i="1"/>
  <c r="FH422" i="1"/>
  <c r="FI422" i="1"/>
  <c r="FJ422" i="1"/>
  <c r="FK422" i="1"/>
  <c r="FL422" i="1"/>
  <c r="FM422" i="1"/>
  <c r="FN422" i="1"/>
  <c r="FO422" i="1"/>
  <c r="GE422" i="1"/>
  <c r="GF422" i="1"/>
  <c r="GG422" i="1"/>
  <c r="GH422" i="1"/>
  <c r="GI422" i="1"/>
  <c r="GJ422" i="1"/>
  <c r="GK422" i="1"/>
  <c r="GL422" i="1"/>
  <c r="GM422" i="1"/>
  <c r="GN422" i="1"/>
  <c r="GO422" i="1"/>
  <c r="GP422" i="1"/>
  <c r="GQ422" i="1"/>
  <c r="GR422" i="1"/>
  <c r="GS422" i="1"/>
  <c r="GT422" i="1"/>
  <c r="GU422" i="1"/>
  <c r="GV422" i="1"/>
  <c r="GW422" i="1"/>
  <c r="GX422" i="1"/>
  <c r="C424" i="1"/>
  <c r="D424" i="1"/>
  <c r="I424" i="1"/>
  <c r="AC424" i="1"/>
  <c r="AE424" i="1"/>
  <c r="AD424" i="1" s="1"/>
  <c r="CR424" i="1" s="1"/>
  <c r="Q424" i="1" s="1"/>
  <c r="AF424" i="1"/>
  <c r="CT424" i="1" s="1"/>
  <c r="S424" i="1" s="1"/>
  <c r="CZ424" i="1" s="1"/>
  <c r="Y424" i="1" s="1"/>
  <c r="AG424" i="1"/>
  <c r="AH424" i="1"/>
  <c r="AI424" i="1"/>
  <c r="AJ424" i="1"/>
  <c r="CX424" i="1" s="1"/>
  <c r="W424" i="1" s="1"/>
  <c r="CQ424" i="1"/>
  <c r="P424" i="1" s="1"/>
  <c r="CS424" i="1"/>
  <c r="R424" i="1" s="1"/>
  <c r="GK424" i="1" s="1"/>
  <c r="CU424" i="1"/>
  <c r="T424" i="1" s="1"/>
  <c r="CV424" i="1"/>
  <c r="U424" i="1" s="1"/>
  <c r="CW424" i="1"/>
  <c r="V424" i="1" s="1"/>
  <c r="FR424" i="1"/>
  <c r="GL424" i="1"/>
  <c r="GO424" i="1"/>
  <c r="GP424" i="1"/>
  <c r="GV424" i="1"/>
  <c r="GX424" i="1" s="1"/>
  <c r="C425" i="1"/>
  <c r="D425" i="1"/>
  <c r="I425" i="1"/>
  <c r="AC425" i="1"/>
  <c r="AE425" i="1"/>
  <c r="AF425" i="1"/>
  <c r="AG425" i="1"/>
  <c r="CU425" i="1" s="1"/>
  <c r="T425" i="1" s="1"/>
  <c r="AH425" i="1"/>
  <c r="CV425" i="1" s="1"/>
  <c r="U425" i="1" s="1"/>
  <c r="AI425" i="1"/>
  <c r="AJ425" i="1"/>
  <c r="CS425" i="1"/>
  <c r="CT425" i="1"/>
  <c r="CW425" i="1"/>
  <c r="V425" i="1" s="1"/>
  <c r="CX425" i="1"/>
  <c r="W425" i="1" s="1"/>
  <c r="FR425" i="1"/>
  <c r="GL425" i="1"/>
  <c r="GO425" i="1"/>
  <c r="GP425" i="1"/>
  <c r="GV425" i="1"/>
  <c r="GX425" i="1" s="1"/>
  <c r="I426" i="1"/>
  <c r="P426" i="1" s="1"/>
  <c r="AC426" i="1"/>
  <c r="AE426" i="1"/>
  <c r="AD426" i="1" s="1"/>
  <c r="AF426" i="1"/>
  <c r="CT426" i="1" s="1"/>
  <c r="AG426" i="1"/>
  <c r="AH426" i="1"/>
  <c r="CV426" i="1" s="1"/>
  <c r="AI426" i="1"/>
  <c r="CW426" i="1" s="1"/>
  <c r="V426" i="1" s="1"/>
  <c r="AJ426" i="1"/>
  <c r="CX426" i="1" s="1"/>
  <c r="CQ426" i="1"/>
  <c r="CS426" i="1"/>
  <c r="R426" i="1" s="1"/>
  <c r="CU426" i="1"/>
  <c r="T426" i="1" s="1"/>
  <c r="FR426" i="1"/>
  <c r="GL426" i="1"/>
  <c r="GO426" i="1"/>
  <c r="GP426" i="1"/>
  <c r="GV426" i="1"/>
  <c r="GX426" i="1" s="1"/>
  <c r="AC427" i="1"/>
  <c r="AE427" i="1"/>
  <c r="CS427" i="1" s="1"/>
  <c r="AF427" i="1"/>
  <c r="CT427" i="1" s="1"/>
  <c r="AG427" i="1"/>
  <c r="CU427" i="1" s="1"/>
  <c r="AH427" i="1"/>
  <c r="AI427" i="1"/>
  <c r="CW427" i="1" s="1"/>
  <c r="AJ427" i="1"/>
  <c r="CX427" i="1" s="1"/>
  <c r="CQ427" i="1"/>
  <c r="CV427" i="1"/>
  <c r="FR427" i="1"/>
  <c r="GL427" i="1"/>
  <c r="GO427" i="1"/>
  <c r="GP427" i="1"/>
  <c r="GV427" i="1"/>
  <c r="I428" i="1"/>
  <c r="AC428" i="1"/>
  <c r="CQ428" i="1" s="1"/>
  <c r="P428" i="1" s="1"/>
  <c r="AE428" i="1"/>
  <c r="AD428" i="1" s="1"/>
  <c r="CR428" i="1" s="1"/>
  <c r="AF428" i="1"/>
  <c r="CT428" i="1" s="1"/>
  <c r="S428" i="1" s="1"/>
  <c r="AG428" i="1"/>
  <c r="CU428" i="1" s="1"/>
  <c r="T428" i="1" s="1"/>
  <c r="AH428" i="1"/>
  <c r="CV428" i="1" s="1"/>
  <c r="AI428" i="1"/>
  <c r="AJ428" i="1"/>
  <c r="CX428" i="1" s="1"/>
  <c r="W428" i="1" s="1"/>
  <c r="CS428" i="1"/>
  <c r="R428" i="1" s="1"/>
  <c r="GK428" i="1" s="1"/>
  <c r="CW428" i="1"/>
  <c r="FR428" i="1"/>
  <c r="GL428" i="1"/>
  <c r="GO428" i="1"/>
  <c r="GP428" i="1"/>
  <c r="GV428" i="1"/>
  <c r="GX428" i="1" s="1"/>
  <c r="I429" i="1"/>
  <c r="E662" i="5" s="1"/>
  <c r="AC429" i="1"/>
  <c r="AE429" i="1"/>
  <c r="AD429" i="1" s="1"/>
  <c r="AF429" i="1"/>
  <c r="AG429" i="1"/>
  <c r="CU429" i="1" s="1"/>
  <c r="T429" i="1" s="1"/>
  <c r="AH429" i="1"/>
  <c r="AI429" i="1"/>
  <c r="AJ429" i="1"/>
  <c r="CX429" i="1" s="1"/>
  <c r="W429" i="1" s="1"/>
  <c r="CV429" i="1"/>
  <c r="U429" i="1" s="1"/>
  <c r="CW429" i="1"/>
  <c r="V429" i="1" s="1"/>
  <c r="FR429" i="1"/>
  <c r="GL429" i="1"/>
  <c r="GO429" i="1"/>
  <c r="GP429" i="1"/>
  <c r="GV429" i="1"/>
  <c r="GX429" i="1"/>
  <c r="C430" i="1"/>
  <c r="D430" i="1"/>
  <c r="AC430" i="1"/>
  <c r="AE430" i="1"/>
  <c r="CS430" i="1" s="1"/>
  <c r="R430" i="1" s="1"/>
  <c r="GK430" i="1" s="1"/>
  <c r="AF430" i="1"/>
  <c r="CT430" i="1" s="1"/>
  <c r="S430" i="1" s="1"/>
  <c r="AG430" i="1"/>
  <c r="AH430" i="1"/>
  <c r="CV430" i="1" s="1"/>
  <c r="U430" i="1" s="1"/>
  <c r="AI430" i="1"/>
  <c r="CW430" i="1" s="1"/>
  <c r="V430" i="1" s="1"/>
  <c r="AJ430" i="1"/>
  <c r="CQ430" i="1"/>
  <c r="P430" i="1" s="1"/>
  <c r="CU430" i="1"/>
  <c r="T430" i="1" s="1"/>
  <c r="CX430" i="1"/>
  <c r="W430" i="1" s="1"/>
  <c r="FR430" i="1"/>
  <c r="GL430" i="1"/>
  <c r="GO430" i="1"/>
  <c r="GP430" i="1"/>
  <c r="GV430" i="1"/>
  <c r="GX430" i="1" s="1"/>
  <c r="C431" i="1"/>
  <c r="D431" i="1"/>
  <c r="AC431" i="1"/>
  <c r="CQ431" i="1" s="1"/>
  <c r="P431" i="1" s="1"/>
  <c r="AE431" i="1"/>
  <c r="AF431" i="1"/>
  <c r="AG431" i="1"/>
  <c r="CU431" i="1" s="1"/>
  <c r="T431" i="1" s="1"/>
  <c r="AH431" i="1"/>
  <c r="AI431" i="1"/>
  <c r="AJ431" i="1"/>
  <c r="CX431" i="1" s="1"/>
  <c r="W431" i="1" s="1"/>
  <c r="CS431" i="1"/>
  <c r="R431" i="1" s="1"/>
  <c r="CV431" i="1"/>
  <c r="U431" i="1" s="1"/>
  <c r="CW431" i="1"/>
  <c r="V431" i="1" s="1"/>
  <c r="FR431" i="1"/>
  <c r="GL431" i="1"/>
  <c r="GO431" i="1"/>
  <c r="GP431" i="1"/>
  <c r="GV431" i="1"/>
  <c r="GX431" i="1"/>
  <c r="I432" i="1"/>
  <c r="AC432" i="1"/>
  <c r="CQ432" i="1" s="1"/>
  <c r="P432" i="1" s="1"/>
  <c r="AE432" i="1"/>
  <c r="AD432" i="1" s="1"/>
  <c r="AF432" i="1"/>
  <c r="CT432" i="1" s="1"/>
  <c r="S432" i="1" s="1"/>
  <c r="AG432" i="1"/>
  <c r="AH432" i="1"/>
  <c r="AI432" i="1"/>
  <c r="CW432" i="1" s="1"/>
  <c r="V432" i="1" s="1"/>
  <c r="AJ432" i="1"/>
  <c r="CX432" i="1" s="1"/>
  <c r="W432" i="1" s="1"/>
  <c r="CU432" i="1"/>
  <c r="T432" i="1" s="1"/>
  <c r="CV432" i="1"/>
  <c r="U432" i="1" s="1"/>
  <c r="FR432" i="1"/>
  <c r="GL432" i="1"/>
  <c r="GO432" i="1"/>
  <c r="GP432" i="1"/>
  <c r="GV432" i="1"/>
  <c r="GX432" i="1" s="1"/>
  <c r="I433" i="1"/>
  <c r="E671" i="5" s="1"/>
  <c r="AC433" i="1"/>
  <c r="AE433" i="1"/>
  <c r="CS433" i="1" s="1"/>
  <c r="R433" i="1" s="1"/>
  <c r="GK433" i="1" s="1"/>
  <c r="AF433" i="1"/>
  <c r="AG433" i="1"/>
  <c r="AH433" i="1"/>
  <c r="CV433" i="1" s="1"/>
  <c r="U433" i="1" s="1"/>
  <c r="AI433" i="1"/>
  <c r="CW433" i="1" s="1"/>
  <c r="V433" i="1" s="1"/>
  <c r="AJ433" i="1"/>
  <c r="CQ433" i="1"/>
  <c r="P433" i="1" s="1"/>
  <c r="CT433" i="1"/>
  <c r="S433" i="1" s="1"/>
  <c r="CU433" i="1"/>
  <c r="T433" i="1" s="1"/>
  <c r="CX433" i="1"/>
  <c r="W433" i="1" s="1"/>
  <c r="FR433" i="1"/>
  <c r="GL433" i="1"/>
  <c r="GO433" i="1"/>
  <c r="GP433" i="1"/>
  <c r="GV433" i="1"/>
  <c r="GX433" i="1" s="1"/>
  <c r="C434" i="1"/>
  <c r="D434" i="1"/>
  <c r="AC434" i="1"/>
  <c r="CQ434" i="1" s="1"/>
  <c r="P434" i="1" s="1"/>
  <c r="AE434" i="1"/>
  <c r="AD434" i="1" s="1"/>
  <c r="AF434" i="1"/>
  <c r="CT434" i="1" s="1"/>
  <c r="S434" i="1" s="1"/>
  <c r="AG434" i="1"/>
  <c r="CU434" i="1" s="1"/>
  <c r="T434" i="1" s="1"/>
  <c r="AH434" i="1"/>
  <c r="AI434" i="1"/>
  <c r="AJ434" i="1"/>
  <c r="CX434" i="1" s="1"/>
  <c r="W434" i="1" s="1"/>
  <c r="CS434" i="1"/>
  <c r="R434" i="1" s="1"/>
  <c r="GK434" i="1" s="1"/>
  <c r="CV434" i="1"/>
  <c r="U434" i="1" s="1"/>
  <c r="CW434" i="1"/>
  <c r="V434" i="1" s="1"/>
  <c r="FR434" i="1"/>
  <c r="GL434" i="1"/>
  <c r="GO434" i="1"/>
  <c r="GP434" i="1"/>
  <c r="GV434" i="1"/>
  <c r="GX434" i="1"/>
  <c r="C435" i="1"/>
  <c r="D435" i="1"/>
  <c r="AC435" i="1"/>
  <c r="AD435" i="1"/>
  <c r="AE435" i="1"/>
  <c r="AF435" i="1"/>
  <c r="AG435" i="1"/>
  <c r="CU435" i="1" s="1"/>
  <c r="T435" i="1" s="1"/>
  <c r="AH435" i="1"/>
  <c r="CV435" i="1" s="1"/>
  <c r="U435" i="1" s="1"/>
  <c r="AI435" i="1"/>
  <c r="CW435" i="1" s="1"/>
  <c r="V435" i="1" s="1"/>
  <c r="AJ435" i="1"/>
  <c r="CQ435" i="1"/>
  <c r="P435" i="1" s="1"/>
  <c r="K677" i="5" s="1"/>
  <c r="CT435" i="1"/>
  <c r="S435" i="1" s="1"/>
  <c r="K674" i="5" s="1"/>
  <c r="CX435" i="1"/>
  <c r="W435" i="1" s="1"/>
  <c r="FR435" i="1"/>
  <c r="GL435" i="1"/>
  <c r="GO435" i="1"/>
  <c r="GP435" i="1"/>
  <c r="GV435" i="1"/>
  <c r="GX435" i="1" s="1"/>
  <c r="I436" i="1"/>
  <c r="AC436" i="1"/>
  <c r="AE436" i="1"/>
  <c r="CS436" i="1" s="1"/>
  <c r="R436" i="1" s="1"/>
  <c r="GK436" i="1" s="1"/>
  <c r="AF436" i="1"/>
  <c r="CT436" i="1" s="1"/>
  <c r="S436" i="1" s="1"/>
  <c r="AG436" i="1"/>
  <c r="CU436" i="1" s="1"/>
  <c r="AH436" i="1"/>
  <c r="CV436" i="1" s="1"/>
  <c r="AI436" i="1"/>
  <c r="AJ436" i="1"/>
  <c r="CW436" i="1"/>
  <c r="CX436" i="1"/>
  <c r="W436" i="1" s="1"/>
  <c r="FR436" i="1"/>
  <c r="GL436" i="1"/>
  <c r="GO436" i="1"/>
  <c r="GP436" i="1"/>
  <c r="GV436" i="1"/>
  <c r="GX436" i="1" s="1"/>
  <c r="I437" i="1"/>
  <c r="E681" i="5" s="1"/>
  <c r="AC437" i="1"/>
  <c r="AE437" i="1"/>
  <c r="AD437" i="1" s="1"/>
  <c r="AF437" i="1"/>
  <c r="AG437" i="1"/>
  <c r="CU437" i="1" s="1"/>
  <c r="T437" i="1" s="1"/>
  <c r="AH437" i="1"/>
  <c r="AI437" i="1"/>
  <c r="AJ437" i="1"/>
  <c r="CX437" i="1" s="1"/>
  <c r="W437" i="1" s="1"/>
  <c r="CS437" i="1"/>
  <c r="R437" i="1" s="1"/>
  <c r="GK437" i="1" s="1"/>
  <c r="CV437" i="1"/>
  <c r="U437" i="1" s="1"/>
  <c r="CW437" i="1"/>
  <c r="V437" i="1" s="1"/>
  <c r="FR437" i="1"/>
  <c r="GL437" i="1"/>
  <c r="GO437" i="1"/>
  <c r="GP437" i="1"/>
  <c r="GV437" i="1"/>
  <c r="GX437" i="1"/>
  <c r="B439" i="1"/>
  <c r="B422" i="1" s="1"/>
  <c r="C439" i="1"/>
  <c r="C422" i="1" s="1"/>
  <c r="D439" i="1"/>
  <c r="D422" i="1" s="1"/>
  <c r="F439" i="1"/>
  <c r="F422" i="1" s="1"/>
  <c r="G439" i="1"/>
  <c r="BX439" i="1"/>
  <c r="BX422" i="1" s="1"/>
  <c r="BY439" i="1"/>
  <c r="BY422" i="1" s="1"/>
  <c r="BZ439" i="1"/>
  <c r="BZ422" i="1" s="1"/>
  <c r="CC439" i="1"/>
  <c r="AT439" i="1" s="1"/>
  <c r="CD439" i="1"/>
  <c r="CD422" i="1" s="1"/>
  <c r="CG439" i="1"/>
  <c r="CG422" i="1" s="1"/>
  <c r="CK439" i="1"/>
  <c r="BB439" i="1" s="1"/>
  <c r="CL439" i="1"/>
  <c r="CL422" i="1" s="1"/>
  <c r="FP439" i="1"/>
  <c r="FP422" i="1" s="1"/>
  <c r="FQ439" i="1"/>
  <c r="EH439" i="1" s="1"/>
  <c r="FR439" i="1"/>
  <c r="FR422" i="1" s="1"/>
  <c r="FU439" i="1"/>
  <c r="FU422" i="1" s="1"/>
  <c r="FV439" i="1"/>
  <c r="FV422" i="1" s="1"/>
  <c r="FY439" i="1"/>
  <c r="FY422" i="1" s="1"/>
  <c r="GC439" i="1"/>
  <c r="GC422" i="1" s="1"/>
  <c r="GD439" i="1"/>
  <c r="GD422" i="1" s="1"/>
  <c r="D468" i="1"/>
  <c r="E470" i="1"/>
  <c r="Z470" i="1"/>
  <c r="AA470" i="1"/>
  <c r="AM470" i="1"/>
  <c r="AN470" i="1"/>
  <c r="BD470" i="1"/>
  <c r="BE470" i="1"/>
  <c r="BF470" i="1"/>
  <c r="BG470" i="1"/>
  <c r="BH470" i="1"/>
  <c r="BI470" i="1"/>
  <c r="BJ470" i="1"/>
  <c r="BK470" i="1"/>
  <c r="BL470" i="1"/>
  <c r="BM470" i="1"/>
  <c r="BN470" i="1"/>
  <c r="BO470" i="1"/>
  <c r="BP470" i="1"/>
  <c r="BQ470" i="1"/>
  <c r="BR470" i="1"/>
  <c r="BS470" i="1"/>
  <c r="BT470" i="1"/>
  <c r="BU470" i="1"/>
  <c r="BV470" i="1"/>
  <c r="BW470" i="1"/>
  <c r="CM470" i="1"/>
  <c r="CN470" i="1"/>
  <c r="CO470" i="1"/>
  <c r="CP470" i="1"/>
  <c r="CQ470" i="1"/>
  <c r="CR470" i="1"/>
  <c r="CS470" i="1"/>
  <c r="CT470" i="1"/>
  <c r="CU470" i="1"/>
  <c r="CV470" i="1"/>
  <c r="CW470" i="1"/>
  <c r="CX470" i="1"/>
  <c r="CY470" i="1"/>
  <c r="CZ470" i="1"/>
  <c r="DA470" i="1"/>
  <c r="DB470" i="1"/>
  <c r="DC470" i="1"/>
  <c r="DD470" i="1"/>
  <c r="DE470" i="1"/>
  <c r="DF470" i="1"/>
  <c r="DR470" i="1"/>
  <c r="DS470" i="1"/>
  <c r="EE470" i="1"/>
  <c r="EF470" i="1"/>
  <c r="EV470" i="1"/>
  <c r="EW470" i="1"/>
  <c r="EX470" i="1"/>
  <c r="EY470" i="1"/>
  <c r="EZ470" i="1"/>
  <c r="FA470" i="1"/>
  <c r="FB470" i="1"/>
  <c r="FC470" i="1"/>
  <c r="FD470" i="1"/>
  <c r="FE470" i="1"/>
  <c r="FF470" i="1"/>
  <c r="FG470" i="1"/>
  <c r="FH470" i="1"/>
  <c r="FI470" i="1"/>
  <c r="FJ470" i="1"/>
  <c r="FK470" i="1"/>
  <c r="FL470" i="1"/>
  <c r="FM470" i="1"/>
  <c r="FN470" i="1"/>
  <c r="FO470" i="1"/>
  <c r="GE470" i="1"/>
  <c r="GF470" i="1"/>
  <c r="GG470" i="1"/>
  <c r="GH470" i="1"/>
  <c r="GI470" i="1"/>
  <c r="GJ470" i="1"/>
  <c r="GK470" i="1"/>
  <c r="GL470" i="1"/>
  <c r="GM470" i="1"/>
  <c r="GN470" i="1"/>
  <c r="GO470" i="1"/>
  <c r="GP470" i="1"/>
  <c r="GQ470" i="1"/>
  <c r="GR470" i="1"/>
  <c r="GS470" i="1"/>
  <c r="GT470" i="1"/>
  <c r="GU470" i="1"/>
  <c r="GV470" i="1"/>
  <c r="GW470" i="1"/>
  <c r="GX470" i="1"/>
  <c r="C472" i="1"/>
  <c r="D472" i="1"/>
  <c r="I472" i="1"/>
  <c r="AC472" i="1"/>
  <c r="AE472" i="1"/>
  <c r="AD472" i="1" s="1"/>
  <c r="CR472" i="1" s="1"/>
  <c r="Q472" i="1" s="1"/>
  <c r="AF472" i="1"/>
  <c r="AG472" i="1"/>
  <c r="CU472" i="1" s="1"/>
  <c r="T472" i="1" s="1"/>
  <c r="AH472" i="1"/>
  <c r="CV472" i="1" s="1"/>
  <c r="U472" i="1" s="1"/>
  <c r="AI472" i="1"/>
  <c r="AJ472" i="1"/>
  <c r="CS472" i="1"/>
  <c r="R472" i="1" s="1"/>
  <c r="GK472" i="1" s="1"/>
  <c r="CT472" i="1"/>
  <c r="S472" i="1" s="1"/>
  <c r="CW472" i="1"/>
  <c r="V472" i="1" s="1"/>
  <c r="CX472" i="1"/>
  <c r="W472" i="1" s="1"/>
  <c r="FR472" i="1"/>
  <c r="GL472" i="1"/>
  <c r="GO472" i="1"/>
  <c r="GP472" i="1"/>
  <c r="GV472" i="1"/>
  <c r="GX472" i="1" s="1"/>
  <c r="C473" i="1"/>
  <c r="D473" i="1"/>
  <c r="I473" i="1"/>
  <c r="AC473" i="1"/>
  <c r="AE473" i="1"/>
  <c r="AF473" i="1"/>
  <c r="CT473" i="1" s="1"/>
  <c r="S473" i="1" s="1"/>
  <c r="K687" i="5" s="1"/>
  <c r="AG473" i="1"/>
  <c r="AH473" i="1"/>
  <c r="CV473" i="1" s="1"/>
  <c r="AI473" i="1"/>
  <c r="CW473" i="1" s="1"/>
  <c r="AJ473" i="1"/>
  <c r="CQ473" i="1"/>
  <c r="P473" i="1" s="1"/>
  <c r="CU473" i="1"/>
  <c r="T473" i="1" s="1"/>
  <c r="CX473" i="1"/>
  <c r="W473" i="1" s="1"/>
  <c r="FR473" i="1"/>
  <c r="GL473" i="1"/>
  <c r="GO473" i="1"/>
  <c r="GP473" i="1"/>
  <c r="GV473" i="1"/>
  <c r="GX473" i="1" s="1"/>
  <c r="C474" i="1"/>
  <c r="D474" i="1"/>
  <c r="I474" i="1"/>
  <c r="CX953" i="3" s="1"/>
  <c r="AC474" i="1"/>
  <c r="AE474" i="1"/>
  <c r="AD474" i="1" s="1"/>
  <c r="AF474" i="1"/>
  <c r="CT474" i="1" s="1"/>
  <c r="AG474" i="1"/>
  <c r="CU474" i="1" s="1"/>
  <c r="T474" i="1" s="1"/>
  <c r="AH474" i="1"/>
  <c r="AI474" i="1"/>
  <c r="CW474" i="1" s="1"/>
  <c r="AJ474" i="1"/>
  <c r="CX474" i="1" s="1"/>
  <c r="W474" i="1" s="1"/>
  <c r="CQ474" i="1"/>
  <c r="P474" i="1" s="1"/>
  <c r="CV474" i="1"/>
  <c r="U474" i="1" s="1"/>
  <c r="FR474" i="1"/>
  <c r="GL474" i="1"/>
  <c r="GO474" i="1"/>
  <c r="GP474" i="1"/>
  <c r="GV474" i="1"/>
  <c r="GX474" i="1" s="1"/>
  <c r="C475" i="1"/>
  <c r="D475" i="1"/>
  <c r="I475" i="1"/>
  <c r="AC475" i="1"/>
  <c r="CQ475" i="1" s="1"/>
  <c r="P475" i="1" s="1"/>
  <c r="AE475" i="1"/>
  <c r="AD475" i="1" s="1"/>
  <c r="AF475" i="1"/>
  <c r="AG475" i="1"/>
  <c r="CU475" i="1" s="1"/>
  <c r="T475" i="1" s="1"/>
  <c r="AH475" i="1"/>
  <c r="AI475" i="1"/>
  <c r="AJ475" i="1"/>
  <c r="CX475" i="1" s="1"/>
  <c r="W475" i="1" s="1"/>
  <c r="CV475" i="1"/>
  <c r="U475" i="1" s="1"/>
  <c r="CW475" i="1"/>
  <c r="V475" i="1" s="1"/>
  <c r="FR475" i="1"/>
  <c r="GL475" i="1"/>
  <c r="GO475" i="1"/>
  <c r="GP475" i="1"/>
  <c r="GV475" i="1"/>
  <c r="GX475" i="1" s="1"/>
  <c r="C476" i="1"/>
  <c r="D476" i="1"/>
  <c r="AC476" i="1"/>
  <c r="AE476" i="1"/>
  <c r="CS476" i="1" s="1"/>
  <c r="R476" i="1" s="1"/>
  <c r="GK476" i="1" s="1"/>
  <c r="AF476" i="1"/>
  <c r="CT476" i="1" s="1"/>
  <c r="S476" i="1" s="1"/>
  <c r="AG476" i="1"/>
  <c r="AH476" i="1"/>
  <c r="CV476" i="1" s="1"/>
  <c r="U476" i="1" s="1"/>
  <c r="AI476" i="1"/>
  <c r="CW476" i="1" s="1"/>
  <c r="V476" i="1" s="1"/>
  <c r="AJ476" i="1"/>
  <c r="CQ476" i="1"/>
  <c r="P476" i="1" s="1"/>
  <c r="CU476" i="1"/>
  <c r="T476" i="1" s="1"/>
  <c r="CX476" i="1"/>
  <c r="W476" i="1" s="1"/>
  <c r="FR476" i="1"/>
  <c r="GL476" i="1"/>
  <c r="GN476" i="1"/>
  <c r="GP476" i="1"/>
  <c r="GV476" i="1"/>
  <c r="GX476" i="1" s="1"/>
  <c r="C477" i="1"/>
  <c r="D477" i="1"/>
  <c r="AC477" i="1"/>
  <c r="CQ477" i="1" s="1"/>
  <c r="P477" i="1" s="1"/>
  <c r="AE477" i="1"/>
  <c r="AF477" i="1"/>
  <c r="AG477" i="1"/>
  <c r="CU477" i="1" s="1"/>
  <c r="T477" i="1" s="1"/>
  <c r="AH477" i="1"/>
  <c r="AI477" i="1"/>
  <c r="AJ477" i="1"/>
  <c r="CX477" i="1" s="1"/>
  <c r="W477" i="1" s="1"/>
  <c r="CS477" i="1"/>
  <c r="R477" i="1" s="1"/>
  <c r="CV477" i="1"/>
  <c r="U477" i="1" s="1"/>
  <c r="CW477" i="1"/>
  <c r="V477" i="1" s="1"/>
  <c r="FR477" i="1"/>
  <c r="GL477" i="1"/>
  <c r="GN477" i="1"/>
  <c r="GP477" i="1"/>
  <c r="GV477" i="1"/>
  <c r="GX477" i="1"/>
  <c r="C478" i="1"/>
  <c r="D478" i="1"/>
  <c r="AC478" i="1"/>
  <c r="AD478" i="1"/>
  <c r="CR478" i="1" s="1"/>
  <c r="Q478" i="1" s="1"/>
  <c r="AE478" i="1"/>
  <c r="CS478" i="1" s="1"/>
  <c r="R478" i="1" s="1"/>
  <c r="GK478" i="1" s="1"/>
  <c r="AF478" i="1"/>
  <c r="AG478" i="1"/>
  <c r="AH478" i="1"/>
  <c r="CV478" i="1" s="1"/>
  <c r="U478" i="1" s="1"/>
  <c r="AI478" i="1"/>
  <c r="CW478" i="1" s="1"/>
  <c r="V478" i="1" s="1"/>
  <c r="AJ478" i="1"/>
  <c r="CQ478" i="1"/>
  <c r="P478" i="1" s="1"/>
  <c r="CT478" i="1"/>
  <c r="S478" i="1" s="1"/>
  <c r="CU478" i="1"/>
  <c r="T478" i="1" s="1"/>
  <c r="CX478" i="1"/>
  <c r="W478" i="1" s="1"/>
  <c r="FR478" i="1"/>
  <c r="GL478" i="1"/>
  <c r="GN478" i="1"/>
  <c r="GP478" i="1"/>
  <c r="GV478" i="1"/>
  <c r="GX478" i="1" s="1"/>
  <c r="C479" i="1"/>
  <c r="D479" i="1"/>
  <c r="AC479" i="1"/>
  <c r="CQ479" i="1" s="1"/>
  <c r="P479" i="1" s="1"/>
  <c r="AE479" i="1"/>
  <c r="AD479" i="1" s="1"/>
  <c r="H711" i="5" s="1"/>
  <c r="AF479" i="1"/>
  <c r="AG479" i="1"/>
  <c r="CU479" i="1" s="1"/>
  <c r="T479" i="1" s="1"/>
  <c r="AH479" i="1"/>
  <c r="AI479" i="1"/>
  <c r="AJ479" i="1"/>
  <c r="CX479" i="1" s="1"/>
  <c r="W479" i="1" s="1"/>
  <c r="CS479" i="1"/>
  <c r="R479" i="1" s="1"/>
  <c r="GK479" i="1" s="1"/>
  <c r="CV479" i="1"/>
  <c r="U479" i="1" s="1"/>
  <c r="CW479" i="1"/>
  <c r="V479" i="1" s="1"/>
  <c r="FR479" i="1"/>
  <c r="GL479" i="1"/>
  <c r="GN479" i="1"/>
  <c r="GP479" i="1"/>
  <c r="GV479" i="1"/>
  <c r="GX479" i="1" s="1"/>
  <c r="C480" i="1"/>
  <c r="D480" i="1"/>
  <c r="AC480" i="1"/>
  <c r="AB480" i="1" s="1"/>
  <c r="AD480" i="1"/>
  <c r="CR480" i="1" s="1"/>
  <c r="Q480" i="1" s="1"/>
  <c r="AE480" i="1"/>
  <c r="CS480" i="1" s="1"/>
  <c r="R480" i="1" s="1"/>
  <c r="GK480" i="1" s="1"/>
  <c r="AF480" i="1"/>
  <c r="AG480" i="1"/>
  <c r="CU480" i="1" s="1"/>
  <c r="T480" i="1" s="1"/>
  <c r="AH480" i="1"/>
  <c r="CV480" i="1" s="1"/>
  <c r="U480" i="1" s="1"/>
  <c r="AI480" i="1"/>
  <c r="CW480" i="1" s="1"/>
  <c r="V480" i="1" s="1"/>
  <c r="AJ480" i="1"/>
  <c r="CQ480" i="1"/>
  <c r="P480" i="1" s="1"/>
  <c r="CP480" i="1" s="1"/>
  <c r="O480" i="1" s="1"/>
  <c r="CT480" i="1"/>
  <c r="S480" i="1" s="1"/>
  <c r="CX480" i="1"/>
  <c r="W480" i="1" s="1"/>
  <c r="FR480" i="1"/>
  <c r="GL480" i="1"/>
  <c r="GN480" i="1"/>
  <c r="GP480" i="1"/>
  <c r="GV480" i="1"/>
  <c r="GX480" i="1" s="1"/>
  <c r="C481" i="1"/>
  <c r="D481" i="1"/>
  <c r="AC481" i="1"/>
  <c r="CQ481" i="1" s="1"/>
  <c r="P481" i="1" s="1"/>
  <c r="AE481" i="1"/>
  <c r="AF481" i="1"/>
  <c r="AG481" i="1"/>
  <c r="CU481" i="1" s="1"/>
  <c r="T481" i="1" s="1"/>
  <c r="AH481" i="1"/>
  <c r="AI481" i="1"/>
  <c r="AJ481" i="1"/>
  <c r="CX481" i="1" s="1"/>
  <c r="W481" i="1" s="1"/>
  <c r="CV481" i="1"/>
  <c r="U481" i="1" s="1"/>
  <c r="CW481" i="1"/>
  <c r="V481" i="1" s="1"/>
  <c r="FR481" i="1"/>
  <c r="GL481" i="1"/>
  <c r="GN481" i="1"/>
  <c r="GP481" i="1"/>
  <c r="GV481" i="1"/>
  <c r="GX481" i="1" s="1"/>
  <c r="C482" i="1"/>
  <c r="D482" i="1"/>
  <c r="AC482" i="1"/>
  <c r="AE482" i="1"/>
  <c r="CS482" i="1" s="1"/>
  <c r="R482" i="1" s="1"/>
  <c r="GK482" i="1" s="1"/>
  <c r="AF482" i="1"/>
  <c r="CT482" i="1" s="1"/>
  <c r="S482" i="1" s="1"/>
  <c r="AG482" i="1"/>
  <c r="AH482" i="1"/>
  <c r="CV482" i="1" s="1"/>
  <c r="U482" i="1" s="1"/>
  <c r="AI482" i="1"/>
  <c r="CW482" i="1" s="1"/>
  <c r="V482" i="1" s="1"/>
  <c r="AJ482" i="1"/>
  <c r="CQ482" i="1"/>
  <c r="P482" i="1" s="1"/>
  <c r="CU482" i="1"/>
  <c r="T482" i="1" s="1"/>
  <c r="CX482" i="1"/>
  <c r="W482" i="1" s="1"/>
  <c r="FR482" i="1"/>
  <c r="GL482" i="1"/>
  <c r="GN482" i="1"/>
  <c r="GP482" i="1"/>
  <c r="GV482" i="1"/>
  <c r="GX482" i="1" s="1"/>
  <c r="C483" i="1"/>
  <c r="D483" i="1"/>
  <c r="AC483" i="1"/>
  <c r="CQ483" i="1" s="1"/>
  <c r="P483" i="1" s="1"/>
  <c r="AE483" i="1"/>
  <c r="AD483" i="1" s="1"/>
  <c r="AF483" i="1"/>
  <c r="AG483" i="1"/>
  <c r="CU483" i="1" s="1"/>
  <c r="T483" i="1" s="1"/>
  <c r="AH483" i="1"/>
  <c r="AI483" i="1"/>
  <c r="AJ483" i="1"/>
  <c r="CX483" i="1" s="1"/>
  <c r="W483" i="1" s="1"/>
  <c r="CS483" i="1"/>
  <c r="R483" i="1" s="1"/>
  <c r="GK483" i="1" s="1"/>
  <c r="CV483" i="1"/>
  <c r="U483" i="1" s="1"/>
  <c r="CW483" i="1"/>
  <c r="V483" i="1" s="1"/>
  <c r="FR483" i="1"/>
  <c r="GL483" i="1"/>
  <c r="GN483" i="1"/>
  <c r="GP483" i="1"/>
  <c r="GV483" i="1"/>
  <c r="GX483" i="1"/>
  <c r="C484" i="1"/>
  <c r="D484" i="1"/>
  <c r="I484" i="1"/>
  <c r="CX1045" i="3" s="1"/>
  <c r="AC484" i="1"/>
  <c r="AB484" i="1" s="1"/>
  <c r="AD484" i="1"/>
  <c r="CR484" i="1" s="1"/>
  <c r="Q484" i="1" s="1"/>
  <c r="AE484" i="1"/>
  <c r="AF484" i="1"/>
  <c r="AG484" i="1"/>
  <c r="CU484" i="1" s="1"/>
  <c r="T484" i="1" s="1"/>
  <c r="AH484" i="1"/>
  <c r="CV484" i="1" s="1"/>
  <c r="U484" i="1" s="1"/>
  <c r="AI484" i="1"/>
  <c r="AJ484" i="1"/>
  <c r="CS484" i="1"/>
  <c r="R484" i="1" s="1"/>
  <c r="GK484" i="1" s="1"/>
  <c r="CT484" i="1"/>
  <c r="S484" i="1" s="1"/>
  <c r="CW484" i="1"/>
  <c r="V484" i="1" s="1"/>
  <c r="CX484" i="1"/>
  <c r="W484" i="1" s="1"/>
  <c r="FR484" i="1"/>
  <c r="GL484" i="1"/>
  <c r="GO484" i="1"/>
  <c r="GP484" i="1"/>
  <c r="GV484" i="1"/>
  <c r="GX484" i="1" s="1"/>
  <c r="C485" i="1"/>
  <c r="D485" i="1"/>
  <c r="I485" i="1"/>
  <c r="AC485" i="1"/>
  <c r="AE485" i="1"/>
  <c r="CS485" i="1" s="1"/>
  <c r="AF485" i="1"/>
  <c r="AG485" i="1"/>
  <c r="CU485" i="1" s="1"/>
  <c r="T485" i="1" s="1"/>
  <c r="AH485" i="1"/>
  <c r="CV485" i="1" s="1"/>
  <c r="AI485" i="1"/>
  <c r="CW485" i="1" s="1"/>
  <c r="AJ485" i="1"/>
  <c r="CQ485" i="1"/>
  <c r="P485" i="1" s="1"/>
  <c r="CX485" i="1"/>
  <c r="W485" i="1" s="1"/>
  <c r="FR485" i="1"/>
  <c r="GL485" i="1"/>
  <c r="GO485" i="1"/>
  <c r="GP485" i="1"/>
  <c r="GV485" i="1"/>
  <c r="GX485" i="1" s="1"/>
  <c r="C486" i="1"/>
  <c r="D486" i="1"/>
  <c r="I486" i="1"/>
  <c r="AC486" i="1"/>
  <c r="CQ486" i="1" s="1"/>
  <c r="P486" i="1" s="1"/>
  <c r="AE486" i="1"/>
  <c r="AD486" i="1" s="1"/>
  <c r="AF486" i="1"/>
  <c r="CT486" i="1" s="1"/>
  <c r="AG486" i="1"/>
  <c r="AH486" i="1"/>
  <c r="CV486" i="1" s="1"/>
  <c r="U486" i="1" s="1"/>
  <c r="AI486" i="1"/>
  <c r="CW486" i="1" s="1"/>
  <c r="AJ486" i="1"/>
  <c r="CX486" i="1" s="1"/>
  <c r="CU486" i="1"/>
  <c r="T486" i="1" s="1"/>
  <c r="FR486" i="1"/>
  <c r="GL486" i="1"/>
  <c r="GO486" i="1"/>
  <c r="GP486" i="1"/>
  <c r="GV486" i="1"/>
  <c r="GX486" i="1" s="1"/>
  <c r="C487" i="1"/>
  <c r="D487" i="1"/>
  <c r="I487" i="1"/>
  <c r="AC487" i="1"/>
  <c r="AE487" i="1"/>
  <c r="AF487" i="1"/>
  <c r="AG487" i="1"/>
  <c r="CU487" i="1" s="1"/>
  <c r="T487" i="1" s="1"/>
  <c r="AH487" i="1"/>
  <c r="AI487" i="1"/>
  <c r="AJ487" i="1"/>
  <c r="CX487" i="1" s="1"/>
  <c r="W487" i="1" s="1"/>
  <c r="CV487" i="1"/>
  <c r="U487" i="1" s="1"/>
  <c r="CW487" i="1"/>
  <c r="V487" i="1" s="1"/>
  <c r="FR487" i="1"/>
  <c r="GL487" i="1"/>
  <c r="GO487" i="1"/>
  <c r="GP487" i="1"/>
  <c r="GV487" i="1"/>
  <c r="GX487" i="1" s="1"/>
  <c r="C488" i="1"/>
  <c r="D488" i="1"/>
  <c r="I488" i="1"/>
  <c r="AC488" i="1"/>
  <c r="AE488" i="1"/>
  <c r="AD488" i="1" s="1"/>
  <c r="CR488" i="1" s="1"/>
  <c r="Q488" i="1" s="1"/>
  <c r="AF488" i="1"/>
  <c r="CT488" i="1" s="1"/>
  <c r="S488" i="1" s="1"/>
  <c r="AG488" i="1"/>
  <c r="CU488" i="1" s="1"/>
  <c r="T488" i="1" s="1"/>
  <c r="AH488" i="1"/>
  <c r="CV488" i="1" s="1"/>
  <c r="U488" i="1" s="1"/>
  <c r="AI488" i="1"/>
  <c r="AJ488" i="1"/>
  <c r="CS488" i="1"/>
  <c r="R488" i="1" s="1"/>
  <c r="GK488" i="1" s="1"/>
  <c r="CW488" i="1"/>
  <c r="V488" i="1" s="1"/>
  <c r="CX488" i="1"/>
  <c r="W488" i="1" s="1"/>
  <c r="FR488" i="1"/>
  <c r="GL488" i="1"/>
  <c r="GO488" i="1"/>
  <c r="GP488" i="1"/>
  <c r="GV488" i="1"/>
  <c r="GX488" i="1" s="1"/>
  <c r="C489" i="1"/>
  <c r="D489" i="1"/>
  <c r="I489" i="1"/>
  <c r="AC489" i="1"/>
  <c r="AE489" i="1"/>
  <c r="AF489" i="1"/>
  <c r="CT489" i="1" s="1"/>
  <c r="S489" i="1" s="1"/>
  <c r="K749" i="5" s="1"/>
  <c r="AG489" i="1"/>
  <c r="AH489" i="1"/>
  <c r="CV489" i="1" s="1"/>
  <c r="AI489" i="1"/>
  <c r="CW489" i="1" s="1"/>
  <c r="AJ489" i="1"/>
  <c r="CQ489" i="1"/>
  <c r="CU489" i="1"/>
  <c r="T489" i="1" s="1"/>
  <c r="CX489" i="1"/>
  <c r="W489" i="1" s="1"/>
  <c r="FR489" i="1"/>
  <c r="GL489" i="1"/>
  <c r="GO489" i="1"/>
  <c r="GP489" i="1"/>
  <c r="GV489" i="1"/>
  <c r="GX489" i="1" s="1"/>
  <c r="C490" i="1"/>
  <c r="D490" i="1"/>
  <c r="AC490" i="1"/>
  <c r="CQ490" i="1" s="1"/>
  <c r="P490" i="1" s="1"/>
  <c r="AE490" i="1"/>
  <c r="AD490" i="1" s="1"/>
  <c r="AF490" i="1"/>
  <c r="CT490" i="1" s="1"/>
  <c r="S490" i="1" s="1"/>
  <c r="AG490" i="1"/>
  <c r="CU490" i="1" s="1"/>
  <c r="T490" i="1" s="1"/>
  <c r="AH490" i="1"/>
  <c r="AI490" i="1"/>
  <c r="AJ490" i="1"/>
  <c r="CX490" i="1" s="1"/>
  <c r="W490" i="1" s="1"/>
  <c r="CS490" i="1"/>
  <c r="R490" i="1" s="1"/>
  <c r="GK490" i="1" s="1"/>
  <c r="CV490" i="1"/>
  <c r="U490" i="1" s="1"/>
  <c r="CW490" i="1"/>
  <c r="V490" i="1" s="1"/>
  <c r="FR490" i="1"/>
  <c r="GL490" i="1"/>
  <c r="GN490" i="1"/>
  <c r="GP490" i="1"/>
  <c r="GV490" i="1"/>
  <c r="GX490" i="1"/>
  <c r="C491" i="1"/>
  <c r="D491" i="1"/>
  <c r="AC491" i="1"/>
  <c r="AE491" i="1"/>
  <c r="AD491" i="1" s="1"/>
  <c r="AF491" i="1"/>
  <c r="AG491" i="1"/>
  <c r="AH491" i="1"/>
  <c r="CV491" i="1" s="1"/>
  <c r="U491" i="1" s="1"/>
  <c r="AI491" i="1"/>
  <c r="CW491" i="1" s="1"/>
  <c r="V491" i="1" s="1"/>
  <c r="AJ491" i="1"/>
  <c r="CQ491" i="1"/>
  <c r="P491" i="1" s="1"/>
  <c r="CT491" i="1"/>
  <c r="S491" i="1" s="1"/>
  <c r="K757" i="5" s="1"/>
  <c r="CU491" i="1"/>
  <c r="T491" i="1" s="1"/>
  <c r="CX491" i="1"/>
  <c r="W491" i="1" s="1"/>
  <c r="FR491" i="1"/>
  <c r="GL491" i="1"/>
  <c r="GN491" i="1"/>
  <c r="GP491" i="1"/>
  <c r="GV491" i="1"/>
  <c r="GX491" i="1" s="1"/>
  <c r="I492" i="1"/>
  <c r="AC492" i="1"/>
  <c r="AE492" i="1"/>
  <c r="AD492" i="1" s="1"/>
  <c r="CR492" i="1" s="1"/>
  <c r="Q492" i="1" s="1"/>
  <c r="AF492" i="1"/>
  <c r="CT492" i="1" s="1"/>
  <c r="S492" i="1" s="1"/>
  <c r="AG492" i="1"/>
  <c r="CU492" i="1" s="1"/>
  <c r="T492" i="1" s="1"/>
  <c r="AH492" i="1"/>
  <c r="CV492" i="1" s="1"/>
  <c r="AI492" i="1"/>
  <c r="AJ492" i="1"/>
  <c r="CS492" i="1"/>
  <c r="R492" i="1" s="1"/>
  <c r="GK492" i="1" s="1"/>
  <c r="CW492" i="1"/>
  <c r="V492" i="1" s="1"/>
  <c r="CX492" i="1"/>
  <c r="W492" i="1" s="1"/>
  <c r="FR492" i="1"/>
  <c r="GL492" i="1"/>
  <c r="GN492" i="1"/>
  <c r="GP492" i="1"/>
  <c r="GV492" i="1"/>
  <c r="GX492" i="1" s="1"/>
  <c r="I493" i="1"/>
  <c r="E764" i="5" s="1"/>
  <c r="AC493" i="1"/>
  <c r="AE493" i="1"/>
  <c r="AD493" i="1" s="1"/>
  <c r="AF493" i="1"/>
  <c r="AG493" i="1"/>
  <c r="CU493" i="1" s="1"/>
  <c r="T493" i="1" s="1"/>
  <c r="AH493" i="1"/>
  <c r="AI493" i="1"/>
  <c r="AJ493" i="1"/>
  <c r="CX493" i="1" s="1"/>
  <c r="W493" i="1" s="1"/>
  <c r="CV493" i="1"/>
  <c r="U493" i="1" s="1"/>
  <c r="CW493" i="1"/>
  <c r="V493" i="1" s="1"/>
  <c r="FR493" i="1"/>
  <c r="GL493" i="1"/>
  <c r="GN493" i="1"/>
  <c r="GP493" i="1"/>
  <c r="GV493" i="1"/>
  <c r="GX493" i="1"/>
  <c r="C494" i="1"/>
  <c r="D494" i="1"/>
  <c r="AC494" i="1"/>
  <c r="AD494" i="1"/>
  <c r="CR494" i="1" s="1"/>
  <c r="Q494" i="1" s="1"/>
  <c r="AE494" i="1"/>
  <c r="CS494" i="1" s="1"/>
  <c r="R494" i="1" s="1"/>
  <c r="GK494" i="1" s="1"/>
  <c r="AF494" i="1"/>
  <c r="AG494" i="1"/>
  <c r="AH494" i="1"/>
  <c r="CV494" i="1" s="1"/>
  <c r="U494" i="1" s="1"/>
  <c r="AI494" i="1"/>
  <c r="CW494" i="1" s="1"/>
  <c r="V494" i="1" s="1"/>
  <c r="AJ494" i="1"/>
  <c r="CQ494" i="1"/>
  <c r="P494" i="1" s="1"/>
  <c r="CT494" i="1"/>
  <c r="S494" i="1" s="1"/>
  <c r="CU494" i="1"/>
  <c r="T494" i="1" s="1"/>
  <c r="CX494" i="1"/>
  <c r="W494" i="1" s="1"/>
  <c r="FR494" i="1"/>
  <c r="GL494" i="1"/>
  <c r="GN494" i="1"/>
  <c r="GP494" i="1"/>
  <c r="GV494" i="1"/>
  <c r="GX494" i="1" s="1"/>
  <c r="C495" i="1"/>
  <c r="D495" i="1"/>
  <c r="AC495" i="1"/>
  <c r="AE495" i="1"/>
  <c r="AD495" i="1" s="1"/>
  <c r="H768" i="5" s="1"/>
  <c r="AF495" i="1"/>
  <c r="AG495" i="1"/>
  <c r="CU495" i="1" s="1"/>
  <c r="T495" i="1" s="1"/>
  <c r="AH495" i="1"/>
  <c r="AI495" i="1"/>
  <c r="AJ495" i="1"/>
  <c r="CX495" i="1" s="1"/>
  <c r="W495" i="1" s="1"/>
  <c r="CS495" i="1"/>
  <c r="R495" i="1" s="1"/>
  <c r="GK495" i="1" s="1"/>
  <c r="CV495" i="1"/>
  <c r="U495" i="1" s="1"/>
  <c r="CW495" i="1"/>
  <c r="V495" i="1" s="1"/>
  <c r="FR495" i="1"/>
  <c r="GL495" i="1"/>
  <c r="GN495" i="1"/>
  <c r="GP495" i="1"/>
  <c r="GV495" i="1"/>
  <c r="GX495" i="1" s="1"/>
  <c r="I496" i="1"/>
  <c r="AC496" i="1"/>
  <c r="CQ496" i="1" s="1"/>
  <c r="P496" i="1" s="1"/>
  <c r="AE496" i="1"/>
  <c r="AD496" i="1" s="1"/>
  <c r="AF496" i="1"/>
  <c r="CT496" i="1" s="1"/>
  <c r="S496" i="1" s="1"/>
  <c r="AG496" i="1"/>
  <c r="AH496" i="1"/>
  <c r="AI496" i="1"/>
  <c r="CW496" i="1" s="1"/>
  <c r="V496" i="1" s="1"/>
  <c r="AJ496" i="1"/>
  <c r="CX496" i="1" s="1"/>
  <c r="W496" i="1" s="1"/>
  <c r="CU496" i="1"/>
  <c r="T496" i="1" s="1"/>
  <c r="CV496" i="1"/>
  <c r="U496" i="1" s="1"/>
  <c r="FR496" i="1"/>
  <c r="GL496" i="1"/>
  <c r="GN496" i="1"/>
  <c r="GP496" i="1"/>
  <c r="GV496" i="1"/>
  <c r="GX496" i="1" s="1"/>
  <c r="I497" i="1"/>
  <c r="E773" i="5" s="1"/>
  <c r="AC497" i="1"/>
  <c r="AE497" i="1"/>
  <c r="CS497" i="1" s="1"/>
  <c r="R497" i="1" s="1"/>
  <c r="GK497" i="1" s="1"/>
  <c r="AF497" i="1"/>
  <c r="AG497" i="1"/>
  <c r="AH497" i="1"/>
  <c r="CV497" i="1" s="1"/>
  <c r="U497" i="1" s="1"/>
  <c r="AI497" i="1"/>
  <c r="CW497" i="1" s="1"/>
  <c r="V497" i="1" s="1"/>
  <c r="AJ497" i="1"/>
  <c r="CQ497" i="1"/>
  <c r="P497" i="1" s="1"/>
  <c r="CT497" i="1"/>
  <c r="S497" i="1" s="1"/>
  <c r="CU497" i="1"/>
  <c r="T497" i="1" s="1"/>
  <c r="CX497" i="1"/>
  <c r="W497" i="1" s="1"/>
  <c r="FR497" i="1"/>
  <c r="GL497" i="1"/>
  <c r="GN497" i="1"/>
  <c r="GP497" i="1"/>
  <c r="GV497" i="1"/>
  <c r="GX497" i="1" s="1"/>
  <c r="I498" i="1"/>
  <c r="AC498" i="1"/>
  <c r="AE498" i="1"/>
  <c r="AD498" i="1" s="1"/>
  <c r="CR498" i="1" s="1"/>
  <c r="Q498" i="1" s="1"/>
  <c r="AF498" i="1"/>
  <c r="CT498" i="1" s="1"/>
  <c r="S498" i="1" s="1"/>
  <c r="AG498" i="1"/>
  <c r="CU498" i="1" s="1"/>
  <c r="T498" i="1" s="1"/>
  <c r="AH498" i="1"/>
  <c r="CV498" i="1" s="1"/>
  <c r="AI498" i="1"/>
  <c r="AJ498" i="1"/>
  <c r="CS498" i="1"/>
  <c r="R498" i="1" s="1"/>
  <c r="GK498" i="1" s="1"/>
  <c r="CW498" i="1"/>
  <c r="V498" i="1" s="1"/>
  <c r="CX498" i="1"/>
  <c r="W498" i="1" s="1"/>
  <c r="FR498" i="1"/>
  <c r="GL498" i="1"/>
  <c r="GN498" i="1"/>
  <c r="GP498" i="1"/>
  <c r="GV498" i="1"/>
  <c r="GX498" i="1" s="1"/>
  <c r="I499" i="1"/>
  <c r="E774" i="5" s="1"/>
  <c r="AC499" i="1"/>
  <c r="AE499" i="1"/>
  <c r="AD499" i="1" s="1"/>
  <c r="AF499" i="1"/>
  <c r="AG499" i="1"/>
  <c r="CU499" i="1" s="1"/>
  <c r="T499" i="1" s="1"/>
  <c r="AH499" i="1"/>
  <c r="AI499" i="1"/>
  <c r="AJ499" i="1"/>
  <c r="CX499" i="1" s="1"/>
  <c r="W499" i="1" s="1"/>
  <c r="CV499" i="1"/>
  <c r="U499" i="1" s="1"/>
  <c r="CW499" i="1"/>
  <c r="V499" i="1" s="1"/>
  <c r="FR499" i="1"/>
  <c r="GL499" i="1"/>
  <c r="GN499" i="1"/>
  <c r="GP499" i="1"/>
  <c r="GV499" i="1"/>
  <c r="GX499" i="1"/>
  <c r="C500" i="1"/>
  <c r="D500" i="1"/>
  <c r="AC500" i="1"/>
  <c r="AD500" i="1"/>
  <c r="CR500" i="1" s="1"/>
  <c r="Q500" i="1" s="1"/>
  <c r="AE500" i="1"/>
  <c r="CS500" i="1" s="1"/>
  <c r="R500" i="1" s="1"/>
  <c r="GK500" i="1" s="1"/>
  <c r="AF500" i="1"/>
  <c r="AG500" i="1"/>
  <c r="AH500" i="1"/>
  <c r="CV500" i="1" s="1"/>
  <c r="U500" i="1" s="1"/>
  <c r="AI500" i="1"/>
  <c r="CW500" i="1" s="1"/>
  <c r="V500" i="1" s="1"/>
  <c r="AJ500" i="1"/>
  <c r="CQ500" i="1"/>
  <c r="P500" i="1" s="1"/>
  <c r="CT500" i="1"/>
  <c r="S500" i="1" s="1"/>
  <c r="CU500" i="1"/>
  <c r="T500" i="1" s="1"/>
  <c r="CX500" i="1"/>
  <c r="W500" i="1" s="1"/>
  <c r="FR500" i="1"/>
  <c r="GL500" i="1"/>
  <c r="GN500" i="1"/>
  <c r="GP500" i="1"/>
  <c r="GV500" i="1"/>
  <c r="GX500" i="1" s="1"/>
  <c r="C501" i="1"/>
  <c r="D501" i="1"/>
  <c r="AC501" i="1"/>
  <c r="AE501" i="1"/>
  <c r="AF501" i="1"/>
  <c r="AG501" i="1"/>
  <c r="CU501" i="1" s="1"/>
  <c r="T501" i="1" s="1"/>
  <c r="AH501" i="1"/>
  <c r="AI501" i="1"/>
  <c r="AJ501" i="1"/>
  <c r="CX501" i="1" s="1"/>
  <c r="W501" i="1" s="1"/>
  <c r="CS501" i="1"/>
  <c r="R501" i="1" s="1"/>
  <c r="CV501" i="1"/>
  <c r="U501" i="1" s="1"/>
  <c r="CW501" i="1"/>
  <c r="V501" i="1" s="1"/>
  <c r="FR501" i="1"/>
  <c r="GL501" i="1"/>
  <c r="GN501" i="1"/>
  <c r="GP501" i="1"/>
  <c r="GV501" i="1"/>
  <c r="GX501" i="1" s="1"/>
  <c r="I502" i="1"/>
  <c r="AC502" i="1"/>
  <c r="AE502" i="1"/>
  <c r="AD502" i="1" s="1"/>
  <c r="AF502" i="1"/>
  <c r="CT502" i="1" s="1"/>
  <c r="S502" i="1" s="1"/>
  <c r="AG502" i="1"/>
  <c r="CU502" i="1" s="1"/>
  <c r="T502" i="1" s="1"/>
  <c r="AH502" i="1"/>
  <c r="AI502" i="1"/>
  <c r="CW502" i="1" s="1"/>
  <c r="V502" i="1" s="1"/>
  <c r="AJ502" i="1"/>
  <c r="CX502" i="1" s="1"/>
  <c r="W502" i="1" s="1"/>
  <c r="CQ502" i="1"/>
  <c r="P502" i="1" s="1"/>
  <c r="CV502" i="1"/>
  <c r="U502" i="1" s="1"/>
  <c r="FR502" i="1"/>
  <c r="GL502" i="1"/>
  <c r="GN502" i="1"/>
  <c r="GP502" i="1"/>
  <c r="GV502" i="1"/>
  <c r="GX502" i="1" s="1"/>
  <c r="I503" i="1"/>
  <c r="E784" i="5" s="1"/>
  <c r="AC503" i="1"/>
  <c r="AE503" i="1"/>
  <c r="CS503" i="1" s="1"/>
  <c r="R503" i="1" s="1"/>
  <c r="GK503" i="1" s="1"/>
  <c r="AF503" i="1"/>
  <c r="AG503" i="1"/>
  <c r="AH503" i="1"/>
  <c r="CV503" i="1" s="1"/>
  <c r="U503" i="1" s="1"/>
  <c r="AI503" i="1"/>
  <c r="CW503" i="1" s="1"/>
  <c r="V503" i="1" s="1"/>
  <c r="AJ503" i="1"/>
  <c r="CQ503" i="1"/>
  <c r="P503" i="1" s="1"/>
  <c r="CT503" i="1"/>
  <c r="S503" i="1" s="1"/>
  <c r="CU503" i="1"/>
  <c r="T503" i="1" s="1"/>
  <c r="CX503" i="1"/>
  <c r="W503" i="1" s="1"/>
  <c r="FR503" i="1"/>
  <c r="GL503" i="1"/>
  <c r="GN503" i="1"/>
  <c r="GP503" i="1"/>
  <c r="GV503" i="1"/>
  <c r="GX503" i="1" s="1"/>
  <c r="C504" i="1"/>
  <c r="D504" i="1"/>
  <c r="I504" i="1"/>
  <c r="AC504" i="1"/>
  <c r="AE504" i="1"/>
  <c r="AD504" i="1" s="1"/>
  <c r="AF504" i="1"/>
  <c r="CT504" i="1" s="1"/>
  <c r="S504" i="1" s="1"/>
  <c r="AG504" i="1"/>
  <c r="AH504" i="1"/>
  <c r="AI504" i="1"/>
  <c r="CW504" i="1" s="1"/>
  <c r="V504" i="1" s="1"/>
  <c r="AJ504" i="1"/>
  <c r="CX504" i="1" s="1"/>
  <c r="W504" i="1" s="1"/>
  <c r="CQ504" i="1"/>
  <c r="P504" i="1" s="1"/>
  <c r="CU504" i="1"/>
  <c r="T504" i="1" s="1"/>
  <c r="CV504" i="1"/>
  <c r="U504" i="1" s="1"/>
  <c r="FR504" i="1"/>
  <c r="GL504" i="1"/>
  <c r="GN504" i="1"/>
  <c r="GP504" i="1"/>
  <c r="GV504" i="1"/>
  <c r="GX504" i="1" s="1"/>
  <c r="C505" i="1"/>
  <c r="D505" i="1"/>
  <c r="I505" i="1"/>
  <c r="AC505" i="1"/>
  <c r="AE505" i="1"/>
  <c r="AF505" i="1"/>
  <c r="AG505" i="1"/>
  <c r="CU505" i="1" s="1"/>
  <c r="T505" i="1" s="1"/>
  <c r="AH505" i="1"/>
  <c r="AI505" i="1"/>
  <c r="AJ505" i="1"/>
  <c r="CX505" i="1" s="1"/>
  <c r="W505" i="1" s="1"/>
  <c r="CS505" i="1"/>
  <c r="R505" i="1" s="1"/>
  <c r="CV505" i="1"/>
  <c r="U505" i="1" s="1"/>
  <c r="CW505" i="1"/>
  <c r="V505" i="1" s="1"/>
  <c r="FR505" i="1"/>
  <c r="GL505" i="1"/>
  <c r="GN505" i="1"/>
  <c r="GP505" i="1"/>
  <c r="GV505" i="1"/>
  <c r="GX505" i="1"/>
  <c r="C506" i="1"/>
  <c r="D506" i="1"/>
  <c r="I506" i="1"/>
  <c r="AC506" i="1"/>
  <c r="AD506" i="1"/>
  <c r="CR506" i="1" s="1"/>
  <c r="Q506" i="1" s="1"/>
  <c r="AE506" i="1"/>
  <c r="AF506" i="1"/>
  <c r="AG506" i="1"/>
  <c r="CU506" i="1" s="1"/>
  <c r="T506" i="1" s="1"/>
  <c r="AH506" i="1"/>
  <c r="CV506" i="1" s="1"/>
  <c r="U506" i="1" s="1"/>
  <c r="AI506" i="1"/>
  <c r="AJ506" i="1"/>
  <c r="CS506" i="1"/>
  <c r="R506" i="1" s="1"/>
  <c r="GK506" i="1" s="1"/>
  <c r="CT506" i="1"/>
  <c r="S506" i="1" s="1"/>
  <c r="CW506" i="1"/>
  <c r="V506" i="1" s="1"/>
  <c r="CX506" i="1"/>
  <c r="W506" i="1" s="1"/>
  <c r="FR506" i="1"/>
  <c r="GL506" i="1"/>
  <c r="GN506" i="1"/>
  <c r="GP506" i="1"/>
  <c r="GV506" i="1"/>
  <c r="GX506" i="1"/>
  <c r="C507" i="1"/>
  <c r="D507" i="1"/>
  <c r="I507" i="1"/>
  <c r="AC507" i="1"/>
  <c r="AE507" i="1"/>
  <c r="AD507" i="1" s="1"/>
  <c r="AF507" i="1"/>
  <c r="CT507" i="1" s="1"/>
  <c r="S507" i="1" s="1"/>
  <c r="K798" i="5" s="1"/>
  <c r="AG507" i="1"/>
  <c r="CU507" i="1" s="1"/>
  <c r="T507" i="1" s="1"/>
  <c r="AH507" i="1"/>
  <c r="CV507" i="1" s="1"/>
  <c r="AI507" i="1"/>
  <c r="CW507" i="1" s="1"/>
  <c r="AJ507" i="1"/>
  <c r="CQ507" i="1"/>
  <c r="P507" i="1" s="1"/>
  <c r="CX507" i="1"/>
  <c r="W507" i="1" s="1"/>
  <c r="FR507" i="1"/>
  <c r="GL507" i="1"/>
  <c r="GN507" i="1"/>
  <c r="GP507" i="1"/>
  <c r="GV507" i="1"/>
  <c r="GX507" i="1" s="1"/>
  <c r="C508" i="1"/>
  <c r="D508" i="1"/>
  <c r="I508" i="1"/>
  <c r="AC508" i="1"/>
  <c r="CQ508" i="1" s="1"/>
  <c r="P508" i="1" s="1"/>
  <c r="AE508" i="1"/>
  <c r="AD508" i="1" s="1"/>
  <c r="AF508" i="1"/>
  <c r="CT508" i="1" s="1"/>
  <c r="AG508" i="1"/>
  <c r="AH508" i="1"/>
  <c r="CV508" i="1" s="1"/>
  <c r="U508" i="1" s="1"/>
  <c r="AI508" i="1"/>
  <c r="CW508" i="1" s="1"/>
  <c r="AJ508" i="1"/>
  <c r="CX508" i="1" s="1"/>
  <c r="CU508" i="1"/>
  <c r="T508" i="1" s="1"/>
  <c r="FR508" i="1"/>
  <c r="GL508" i="1"/>
  <c r="GN508" i="1"/>
  <c r="GP508" i="1"/>
  <c r="GV508" i="1"/>
  <c r="GX508" i="1" s="1"/>
  <c r="C509" i="1"/>
  <c r="D509" i="1"/>
  <c r="I509" i="1"/>
  <c r="AC509" i="1"/>
  <c r="AE509" i="1"/>
  <c r="AF509" i="1"/>
  <c r="AG509" i="1"/>
  <c r="CU509" i="1" s="1"/>
  <c r="T509" i="1" s="1"/>
  <c r="AH509" i="1"/>
  <c r="AI509" i="1"/>
  <c r="AJ509" i="1"/>
  <c r="CX509" i="1" s="1"/>
  <c r="W509" i="1" s="1"/>
  <c r="CS509" i="1"/>
  <c r="R509" i="1" s="1"/>
  <c r="CV509" i="1"/>
  <c r="U509" i="1" s="1"/>
  <c r="CW509" i="1"/>
  <c r="V509" i="1" s="1"/>
  <c r="FR509" i="1"/>
  <c r="GL509" i="1"/>
  <c r="GN509" i="1"/>
  <c r="GP509" i="1"/>
  <c r="GV509" i="1"/>
  <c r="GX509" i="1" s="1"/>
  <c r="I510" i="1"/>
  <c r="AC510" i="1"/>
  <c r="AE510" i="1"/>
  <c r="AD510" i="1" s="1"/>
  <c r="AF510" i="1"/>
  <c r="CT510" i="1" s="1"/>
  <c r="S510" i="1" s="1"/>
  <c r="AG510" i="1"/>
  <c r="AH510" i="1"/>
  <c r="AI510" i="1"/>
  <c r="CW510" i="1" s="1"/>
  <c r="V510" i="1" s="1"/>
  <c r="AJ510" i="1"/>
  <c r="CX510" i="1" s="1"/>
  <c r="W510" i="1" s="1"/>
  <c r="CQ510" i="1"/>
  <c r="P510" i="1" s="1"/>
  <c r="CU510" i="1"/>
  <c r="T510" i="1" s="1"/>
  <c r="CV510" i="1"/>
  <c r="U510" i="1" s="1"/>
  <c r="FR510" i="1"/>
  <c r="GL510" i="1"/>
  <c r="GN510" i="1"/>
  <c r="GP510" i="1"/>
  <c r="GV510" i="1"/>
  <c r="GX510" i="1" s="1"/>
  <c r="AC511" i="1"/>
  <c r="AE511" i="1"/>
  <c r="CS511" i="1" s="1"/>
  <c r="AF511" i="1"/>
  <c r="AG511" i="1"/>
  <c r="AH511" i="1"/>
  <c r="CV511" i="1" s="1"/>
  <c r="AI511" i="1"/>
  <c r="CW511" i="1" s="1"/>
  <c r="AJ511" i="1"/>
  <c r="CQ511" i="1"/>
  <c r="CU511" i="1"/>
  <c r="CX511" i="1"/>
  <c r="FR511" i="1"/>
  <c r="GL511" i="1"/>
  <c r="GN511" i="1"/>
  <c r="GP511" i="1"/>
  <c r="GV511" i="1"/>
  <c r="I512" i="1"/>
  <c r="AC512" i="1"/>
  <c r="AD512" i="1"/>
  <c r="CR512" i="1" s="1"/>
  <c r="Q512" i="1" s="1"/>
  <c r="AE512" i="1"/>
  <c r="AF512" i="1"/>
  <c r="CT512" i="1" s="1"/>
  <c r="S512" i="1" s="1"/>
  <c r="AG512" i="1"/>
  <c r="CU512" i="1" s="1"/>
  <c r="T512" i="1" s="1"/>
  <c r="AH512" i="1"/>
  <c r="CV512" i="1" s="1"/>
  <c r="U512" i="1" s="1"/>
  <c r="AI512" i="1"/>
  <c r="AJ512" i="1"/>
  <c r="CS512" i="1"/>
  <c r="R512" i="1" s="1"/>
  <c r="GK512" i="1" s="1"/>
  <c r="CW512" i="1"/>
  <c r="V512" i="1" s="1"/>
  <c r="CX512" i="1"/>
  <c r="W512" i="1" s="1"/>
  <c r="FR512" i="1"/>
  <c r="GL512" i="1"/>
  <c r="GN512" i="1"/>
  <c r="GP512" i="1"/>
  <c r="GV512" i="1"/>
  <c r="GX512" i="1" s="1"/>
  <c r="I513" i="1"/>
  <c r="AC513" i="1"/>
  <c r="AE513" i="1"/>
  <c r="AD513" i="1" s="1"/>
  <c r="CR513" i="1" s="1"/>
  <c r="AF513" i="1"/>
  <c r="AG513" i="1"/>
  <c r="CU513" i="1" s="1"/>
  <c r="AH513" i="1"/>
  <c r="AI513" i="1"/>
  <c r="AJ513" i="1"/>
  <c r="CX513" i="1" s="1"/>
  <c r="CV513" i="1"/>
  <c r="U513" i="1" s="1"/>
  <c r="CW513" i="1"/>
  <c r="V513" i="1" s="1"/>
  <c r="FR513" i="1"/>
  <c r="GL513" i="1"/>
  <c r="GN513" i="1"/>
  <c r="GP513" i="1"/>
  <c r="GV513" i="1"/>
  <c r="C514" i="1"/>
  <c r="D514" i="1"/>
  <c r="I514" i="1"/>
  <c r="AC514" i="1"/>
  <c r="AE514" i="1"/>
  <c r="CS514" i="1" s="1"/>
  <c r="R514" i="1" s="1"/>
  <c r="GK514" i="1" s="1"/>
  <c r="AF514" i="1"/>
  <c r="AG514" i="1"/>
  <c r="CU514" i="1" s="1"/>
  <c r="AH514" i="1"/>
  <c r="CV514" i="1" s="1"/>
  <c r="AI514" i="1"/>
  <c r="AJ514" i="1"/>
  <c r="CT514" i="1"/>
  <c r="S514" i="1" s="1"/>
  <c r="CW514" i="1"/>
  <c r="V514" i="1" s="1"/>
  <c r="CX514" i="1"/>
  <c r="W514" i="1" s="1"/>
  <c r="FR514" i="1"/>
  <c r="GL514" i="1"/>
  <c r="GN514" i="1"/>
  <c r="GP514" i="1"/>
  <c r="GV514" i="1"/>
  <c r="GX514" i="1"/>
  <c r="C515" i="1"/>
  <c r="D515" i="1"/>
  <c r="I515" i="1"/>
  <c r="AC515" i="1"/>
  <c r="AE515" i="1"/>
  <c r="AF515" i="1"/>
  <c r="AG515" i="1"/>
  <c r="AH515" i="1"/>
  <c r="CV515" i="1" s="1"/>
  <c r="AI515" i="1"/>
  <c r="CW515" i="1" s="1"/>
  <c r="V515" i="1" s="1"/>
  <c r="AJ515" i="1"/>
  <c r="CQ515" i="1"/>
  <c r="P515" i="1" s="1"/>
  <c r="CU515" i="1"/>
  <c r="T515" i="1" s="1"/>
  <c r="CX515" i="1"/>
  <c r="W515" i="1" s="1"/>
  <c r="FR515" i="1"/>
  <c r="GL515" i="1"/>
  <c r="GN515" i="1"/>
  <c r="GP515" i="1"/>
  <c r="GV515" i="1"/>
  <c r="GX515" i="1" s="1"/>
  <c r="I516" i="1"/>
  <c r="AC516" i="1"/>
  <c r="AE516" i="1"/>
  <c r="AD516" i="1" s="1"/>
  <c r="CR516" i="1" s="1"/>
  <c r="Q516" i="1" s="1"/>
  <c r="AF516" i="1"/>
  <c r="CT516" i="1" s="1"/>
  <c r="S516" i="1" s="1"/>
  <c r="AG516" i="1"/>
  <c r="CU516" i="1" s="1"/>
  <c r="T516" i="1" s="1"/>
  <c r="AH516" i="1"/>
  <c r="CV516" i="1" s="1"/>
  <c r="AI516" i="1"/>
  <c r="AJ516" i="1"/>
  <c r="CS516" i="1"/>
  <c r="R516" i="1" s="1"/>
  <c r="GK516" i="1" s="1"/>
  <c r="CW516" i="1"/>
  <c r="V516" i="1" s="1"/>
  <c r="CX516" i="1"/>
  <c r="W516" i="1" s="1"/>
  <c r="FR516" i="1"/>
  <c r="GL516" i="1"/>
  <c r="GN516" i="1"/>
  <c r="GP516" i="1"/>
  <c r="GV516" i="1"/>
  <c r="GX516" i="1" s="1"/>
  <c r="I517" i="1"/>
  <c r="AC517" i="1"/>
  <c r="AE517" i="1"/>
  <c r="AD517" i="1" s="1"/>
  <c r="CR517" i="1" s="1"/>
  <c r="AF517" i="1"/>
  <c r="AG517" i="1"/>
  <c r="CU517" i="1" s="1"/>
  <c r="AH517" i="1"/>
  <c r="AI517" i="1"/>
  <c r="AJ517" i="1"/>
  <c r="CX517" i="1" s="1"/>
  <c r="CV517" i="1"/>
  <c r="U517" i="1" s="1"/>
  <c r="CW517" i="1"/>
  <c r="V517" i="1" s="1"/>
  <c r="FR517" i="1"/>
  <c r="GL517" i="1"/>
  <c r="GN517" i="1"/>
  <c r="GP517" i="1"/>
  <c r="GV517" i="1"/>
  <c r="I518" i="1"/>
  <c r="AC518" i="1"/>
  <c r="AE518" i="1"/>
  <c r="AF518" i="1"/>
  <c r="CT518" i="1" s="1"/>
  <c r="S518" i="1" s="1"/>
  <c r="AG518" i="1"/>
  <c r="CU518" i="1" s="1"/>
  <c r="T518" i="1" s="1"/>
  <c r="AH518" i="1"/>
  <c r="AI518" i="1"/>
  <c r="CW518" i="1" s="1"/>
  <c r="V518" i="1" s="1"/>
  <c r="AJ518" i="1"/>
  <c r="CX518" i="1" s="1"/>
  <c r="W518" i="1" s="1"/>
  <c r="CQ518" i="1"/>
  <c r="P518" i="1" s="1"/>
  <c r="CV518" i="1"/>
  <c r="U518" i="1" s="1"/>
  <c r="FR518" i="1"/>
  <c r="GL518" i="1"/>
  <c r="GN518" i="1"/>
  <c r="GP518" i="1"/>
  <c r="GV518" i="1"/>
  <c r="GX518" i="1" s="1"/>
  <c r="I519" i="1"/>
  <c r="E828" i="5" s="1"/>
  <c r="AC519" i="1"/>
  <c r="AE519" i="1"/>
  <c r="CS519" i="1" s="1"/>
  <c r="R519" i="1" s="1"/>
  <c r="GK519" i="1" s="1"/>
  <c r="AF519" i="1"/>
  <c r="AG519" i="1"/>
  <c r="AH519" i="1"/>
  <c r="CV519" i="1" s="1"/>
  <c r="U519" i="1" s="1"/>
  <c r="AI519" i="1"/>
  <c r="CW519" i="1" s="1"/>
  <c r="V519" i="1" s="1"/>
  <c r="AJ519" i="1"/>
  <c r="CQ519" i="1"/>
  <c r="CU519" i="1"/>
  <c r="T519" i="1" s="1"/>
  <c r="CX519" i="1"/>
  <c r="W519" i="1" s="1"/>
  <c r="FR519" i="1"/>
  <c r="GL519" i="1"/>
  <c r="GN519" i="1"/>
  <c r="GP519" i="1"/>
  <c r="GV519" i="1"/>
  <c r="GX519" i="1" s="1"/>
  <c r="C520" i="1"/>
  <c r="D520" i="1"/>
  <c r="I520" i="1"/>
  <c r="AC520" i="1"/>
  <c r="AE520" i="1"/>
  <c r="AF520" i="1"/>
  <c r="CT520" i="1" s="1"/>
  <c r="S520" i="1" s="1"/>
  <c r="AG520" i="1"/>
  <c r="CU520" i="1" s="1"/>
  <c r="T520" i="1" s="1"/>
  <c r="AH520" i="1"/>
  <c r="AI520" i="1"/>
  <c r="CW520" i="1" s="1"/>
  <c r="V520" i="1" s="1"/>
  <c r="AJ520" i="1"/>
  <c r="CX520" i="1" s="1"/>
  <c r="W520" i="1" s="1"/>
  <c r="CQ520" i="1"/>
  <c r="P520" i="1" s="1"/>
  <c r="CV520" i="1"/>
  <c r="U520" i="1" s="1"/>
  <c r="FR520" i="1"/>
  <c r="GL520" i="1"/>
  <c r="GN520" i="1"/>
  <c r="GP520" i="1"/>
  <c r="GV520" i="1"/>
  <c r="GX520" i="1" s="1"/>
  <c r="C521" i="1"/>
  <c r="D521" i="1"/>
  <c r="I521" i="1"/>
  <c r="V521" i="1"/>
  <c r="AC521" i="1"/>
  <c r="AE521" i="1"/>
  <c r="AF521" i="1"/>
  <c r="AG521" i="1"/>
  <c r="CU521" i="1" s="1"/>
  <c r="T521" i="1" s="1"/>
  <c r="AH521" i="1"/>
  <c r="AI521" i="1"/>
  <c r="AJ521" i="1"/>
  <c r="CX521" i="1" s="1"/>
  <c r="W521" i="1" s="1"/>
  <c r="CS521" i="1"/>
  <c r="R521" i="1" s="1"/>
  <c r="CV521" i="1"/>
  <c r="U521" i="1" s="1"/>
  <c r="CW521" i="1"/>
  <c r="FR521" i="1"/>
  <c r="GL521" i="1"/>
  <c r="GN521" i="1"/>
  <c r="GP521" i="1"/>
  <c r="GV521" i="1"/>
  <c r="GX521" i="1"/>
  <c r="I522" i="1"/>
  <c r="AC522" i="1"/>
  <c r="AB522" i="1" s="1"/>
  <c r="AE522" i="1"/>
  <c r="AD522" i="1" s="1"/>
  <c r="AF522" i="1"/>
  <c r="CT522" i="1" s="1"/>
  <c r="AG522" i="1"/>
  <c r="CU522" i="1" s="1"/>
  <c r="T522" i="1" s="1"/>
  <c r="AH522" i="1"/>
  <c r="CV522" i="1" s="1"/>
  <c r="U522" i="1" s="1"/>
  <c r="AI522" i="1"/>
  <c r="AJ522" i="1"/>
  <c r="CX522" i="1" s="1"/>
  <c r="W522" i="1" s="1"/>
  <c r="CR522" i="1"/>
  <c r="Q522" i="1" s="1"/>
  <c r="CS522" i="1"/>
  <c r="R522" i="1" s="1"/>
  <c r="GK522" i="1" s="1"/>
  <c r="CW522" i="1"/>
  <c r="V522" i="1" s="1"/>
  <c r="FR522" i="1"/>
  <c r="GL522" i="1"/>
  <c r="GN522" i="1"/>
  <c r="GP522" i="1"/>
  <c r="GV522" i="1"/>
  <c r="GX522" i="1" s="1"/>
  <c r="AC523" i="1"/>
  <c r="AE523" i="1"/>
  <c r="CS523" i="1" s="1"/>
  <c r="AF523" i="1"/>
  <c r="CT523" i="1" s="1"/>
  <c r="AG523" i="1"/>
  <c r="CU523" i="1" s="1"/>
  <c r="AH523" i="1"/>
  <c r="AI523" i="1"/>
  <c r="CW523" i="1" s="1"/>
  <c r="AJ523" i="1"/>
  <c r="CV523" i="1"/>
  <c r="CX523" i="1"/>
  <c r="FR523" i="1"/>
  <c r="GL523" i="1"/>
  <c r="GN523" i="1"/>
  <c r="GP523" i="1"/>
  <c r="GV523" i="1"/>
  <c r="C524" i="1"/>
  <c r="D524" i="1"/>
  <c r="I524" i="1"/>
  <c r="AC524" i="1"/>
  <c r="CQ524" i="1" s="1"/>
  <c r="P524" i="1" s="1"/>
  <c r="AE524" i="1"/>
  <c r="AD524" i="1" s="1"/>
  <c r="AF524" i="1"/>
  <c r="CT524" i="1" s="1"/>
  <c r="S524" i="1" s="1"/>
  <c r="AG524" i="1"/>
  <c r="AH524" i="1"/>
  <c r="CV524" i="1" s="1"/>
  <c r="U524" i="1" s="1"/>
  <c r="AI524" i="1"/>
  <c r="CW524" i="1" s="1"/>
  <c r="V524" i="1" s="1"/>
  <c r="AJ524" i="1"/>
  <c r="CX524" i="1" s="1"/>
  <c r="W524" i="1" s="1"/>
  <c r="CS524" i="1"/>
  <c r="R524" i="1" s="1"/>
  <c r="CU524" i="1"/>
  <c r="T524" i="1" s="1"/>
  <c r="FR524" i="1"/>
  <c r="GL524" i="1"/>
  <c r="GN524" i="1"/>
  <c r="GP524" i="1"/>
  <c r="GV524" i="1"/>
  <c r="GX524" i="1"/>
  <c r="C525" i="1"/>
  <c r="D525" i="1"/>
  <c r="I525" i="1"/>
  <c r="AC525" i="1"/>
  <c r="AE525" i="1"/>
  <c r="AF525" i="1"/>
  <c r="AG525" i="1"/>
  <c r="CU525" i="1" s="1"/>
  <c r="T525" i="1" s="1"/>
  <c r="AH525" i="1"/>
  <c r="CV525" i="1" s="1"/>
  <c r="U525" i="1" s="1"/>
  <c r="AI525" i="1"/>
  <c r="CW525" i="1" s="1"/>
  <c r="V525" i="1" s="1"/>
  <c r="AJ525" i="1"/>
  <c r="CS525" i="1"/>
  <c r="R525" i="1" s="1"/>
  <c r="CT525" i="1"/>
  <c r="S525" i="1" s="1"/>
  <c r="K843" i="5" s="1"/>
  <c r="CX525" i="1"/>
  <c r="W525" i="1" s="1"/>
  <c r="FR525" i="1"/>
  <c r="GL525" i="1"/>
  <c r="GN525" i="1"/>
  <c r="GP525" i="1"/>
  <c r="GV525" i="1"/>
  <c r="GX525" i="1" s="1"/>
  <c r="I526" i="1"/>
  <c r="AC526" i="1"/>
  <c r="AE526" i="1"/>
  <c r="AD526" i="1" s="1"/>
  <c r="AF526" i="1"/>
  <c r="CT526" i="1" s="1"/>
  <c r="AG526" i="1"/>
  <c r="CU526" i="1" s="1"/>
  <c r="T526" i="1" s="1"/>
  <c r="AH526" i="1"/>
  <c r="CV526" i="1" s="1"/>
  <c r="U526" i="1" s="1"/>
  <c r="AI526" i="1"/>
  <c r="CW526" i="1" s="1"/>
  <c r="V526" i="1" s="1"/>
  <c r="AJ526" i="1"/>
  <c r="CX526" i="1" s="1"/>
  <c r="CQ526" i="1"/>
  <c r="CS526" i="1"/>
  <c r="R526" i="1" s="1"/>
  <c r="GK526" i="1" s="1"/>
  <c r="FR526" i="1"/>
  <c r="GL526" i="1"/>
  <c r="GN526" i="1"/>
  <c r="GP526" i="1"/>
  <c r="GV526" i="1"/>
  <c r="GX526" i="1"/>
  <c r="AC527" i="1"/>
  <c r="AE527" i="1"/>
  <c r="CS527" i="1" s="1"/>
  <c r="AF527" i="1"/>
  <c r="AG527" i="1"/>
  <c r="CU527" i="1" s="1"/>
  <c r="AH527" i="1"/>
  <c r="CV527" i="1" s="1"/>
  <c r="AI527" i="1"/>
  <c r="CW527" i="1" s="1"/>
  <c r="AJ527" i="1"/>
  <c r="CQ527" i="1"/>
  <c r="CT527" i="1"/>
  <c r="CX527" i="1"/>
  <c r="FR527" i="1"/>
  <c r="GL527" i="1"/>
  <c r="GN527" i="1"/>
  <c r="GP527" i="1"/>
  <c r="GV527" i="1"/>
  <c r="C528" i="1"/>
  <c r="D528" i="1"/>
  <c r="I528" i="1"/>
  <c r="AC528" i="1"/>
  <c r="AE528" i="1"/>
  <c r="AD528" i="1" s="1"/>
  <c r="AF528" i="1"/>
  <c r="CT528" i="1" s="1"/>
  <c r="AG528" i="1"/>
  <c r="AH528" i="1"/>
  <c r="CV528" i="1" s="1"/>
  <c r="U528" i="1" s="1"/>
  <c r="AI528" i="1"/>
  <c r="CW528" i="1" s="1"/>
  <c r="V528" i="1" s="1"/>
  <c r="AJ528" i="1"/>
  <c r="CX528" i="1" s="1"/>
  <c r="CQ528" i="1"/>
  <c r="CS528" i="1"/>
  <c r="R528" i="1" s="1"/>
  <c r="GK528" i="1" s="1"/>
  <c r="CU528" i="1"/>
  <c r="T528" i="1" s="1"/>
  <c r="FR528" i="1"/>
  <c r="GL528" i="1"/>
  <c r="GN528" i="1"/>
  <c r="GP528" i="1"/>
  <c r="GV528" i="1"/>
  <c r="GX528" i="1" s="1"/>
  <c r="C529" i="1"/>
  <c r="D529" i="1"/>
  <c r="I529" i="1"/>
  <c r="AC529" i="1"/>
  <c r="AE529" i="1"/>
  <c r="AF529" i="1"/>
  <c r="AG529" i="1"/>
  <c r="CU529" i="1" s="1"/>
  <c r="AH529" i="1"/>
  <c r="AI529" i="1"/>
  <c r="CW529" i="1" s="1"/>
  <c r="V529" i="1" s="1"/>
  <c r="AJ529" i="1"/>
  <c r="CX529" i="1" s="1"/>
  <c r="W529" i="1" s="1"/>
  <c r="CT529" i="1"/>
  <c r="S529" i="1" s="1"/>
  <c r="K854" i="5" s="1"/>
  <c r="CV529" i="1"/>
  <c r="U529" i="1" s="1"/>
  <c r="FR529" i="1"/>
  <c r="GL529" i="1"/>
  <c r="GN529" i="1"/>
  <c r="GP529" i="1"/>
  <c r="GV529" i="1"/>
  <c r="GX529" i="1" s="1"/>
  <c r="I530" i="1"/>
  <c r="AC530" i="1"/>
  <c r="AD530" i="1"/>
  <c r="AB530" i="1" s="1"/>
  <c r="AE530" i="1"/>
  <c r="AF530" i="1"/>
  <c r="CT530" i="1" s="1"/>
  <c r="S530" i="1" s="1"/>
  <c r="AG530" i="1"/>
  <c r="AH530" i="1"/>
  <c r="CV530" i="1" s="1"/>
  <c r="U530" i="1" s="1"/>
  <c r="AI530" i="1"/>
  <c r="AJ530" i="1"/>
  <c r="CX530" i="1" s="1"/>
  <c r="W530" i="1" s="1"/>
  <c r="CQ530" i="1"/>
  <c r="P530" i="1" s="1"/>
  <c r="CR530" i="1"/>
  <c r="Q530" i="1" s="1"/>
  <c r="CS530" i="1"/>
  <c r="R530" i="1" s="1"/>
  <c r="GK530" i="1" s="1"/>
  <c r="CU530" i="1"/>
  <c r="T530" i="1" s="1"/>
  <c r="CW530" i="1"/>
  <c r="V530" i="1" s="1"/>
  <c r="FR530" i="1"/>
  <c r="GL530" i="1"/>
  <c r="GN530" i="1"/>
  <c r="GP530" i="1"/>
  <c r="GV530" i="1"/>
  <c r="GX530" i="1" s="1"/>
  <c r="AC531" i="1"/>
  <c r="AE531" i="1"/>
  <c r="CS531" i="1" s="1"/>
  <c r="AF531" i="1"/>
  <c r="AG531" i="1"/>
  <c r="CU531" i="1" s="1"/>
  <c r="AH531" i="1"/>
  <c r="AI531" i="1"/>
  <c r="CW531" i="1" s="1"/>
  <c r="AJ531" i="1"/>
  <c r="CT531" i="1"/>
  <c r="CV531" i="1"/>
  <c r="CX531" i="1"/>
  <c r="FR531" i="1"/>
  <c r="GL531" i="1"/>
  <c r="GN531" i="1"/>
  <c r="GP531" i="1"/>
  <c r="GV531" i="1"/>
  <c r="C532" i="1"/>
  <c r="D532" i="1"/>
  <c r="I532" i="1"/>
  <c r="AC532" i="1"/>
  <c r="CQ532" i="1" s="1"/>
  <c r="P532" i="1" s="1"/>
  <c r="AE532" i="1"/>
  <c r="AD532" i="1" s="1"/>
  <c r="AF532" i="1"/>
  <c r="CT532" i="1" s="1"/>
  <c r="S532" i="1" s="1"/>
  <c r="CY532" i="1" s="1"/>
  <c r="X532" i="1" s="1"/>
  <c r="AG532" i="1"/>
  <c r="AH532" i="1"/>
  <c r="AI532" i="1"/>
  <c r="CW532" i="1" s="1"/>
  <c r="V532" i="1" s="1"/>
  <c r="AJ532" i="1"/>
  <c r="CX532" i="1" s="1"/>
  <c r="W532" i="1" s="1"/>
  <c r="CS532" i="1"/>
  <c r="R532" i="1" s="1"/>
  <c r="CU532" i="1"/>
  <c r="T532" i="1" s="1"/>
  <c r="CV532" i="1"/>
  <c r="U532" i="1" s="1"/>
  <c r="FR532" i="1"/>
  <c r="GL532" i="1"/>
  <c r="GN532" i="1"/>
  <c r="GP532" i="1"/>
  <c r="GV532" i="1"/>
  <c r="GX532" i="1"/>
  <c r="C533" i="1"/>
  <c r="D533" i="1"/>
  <c r="I533" i="1"/>
  <c r="AC533" i="1"/>
  <c r="AE533" i="1"/>
  <c r="AD533" i="1" s="1"/>
  <c r="CR533" i="1" s="1"/>
  <c r="Q533" i="1" s="1"/>
  <c r="AF533" i="1"/>
  <c r="AG533" i="1"/>
  <c r="CU533" i="1" s="1"/>
  <c r="T533" i="1" s="1"/>
  <c r="AH533" i="1"/>
  <c r="AI533" i="1"/>
  <c r="CW533" i="1" s="1"/>
  <c r="V533" i="1" s="1"/>
  <c r="AJ533" i="1"/>
  <c r="CX533" i="1" s="1"/>
  <c r="W533" i="1" s="1"/>
  <c r="CS533" i="1"/>
  <c r="R533" i="1" s="1"/>
  <c r="GK533" i="1" s="1"/>
  <c r="CV533" i="1"/>
  <c r="U533" i="1" s="1"/>
  <c r="FR533" i="1"/>
  <c r="GL533" i="1"/>
  <c r="GN533" i="1"/>
  <c r="GP533" i="1"/>
  <c r="GV533" i="1"/>
  <c r="GX533" i="1"/>
  <c r="I534" i="1"/>
  <c r="AC534" i="1"/>
  <c r="AE534" i="1"/>
  <c r="AD534" i="1" s="1"/>
  <c r="AF534" i="1"/>
  <c r="CT534" i="1" s="1"/>
  <c r="AG534" i="1"/>
  <c r="AH534" i="1"/>
  <c r="CV534" i="1" s="1"/>
  <c r="U534" i="1" s="1"/>
  <c r="AI534" i="1"/>
  <c r="CW534" i="1" s="1"/>
  <c r="V534" i="1" s="1"/>
  <c r="AJ534" i="1"/>
  <c r="CX534" i="1" s="1"/>
  <c r="CQ534" i="1"/>
  <c r="CU534" i="1"/>
  <c r="T534" i="1" s="1"/>
  <c r="FR534" i="1"/>
  <c r="GL534" i="1"/>
  <c r="GN534" i="1"/>
  <c r="GP534" i="1"/>
  <c r="GV534" i="1"/>
  <c r="GX534" i="1"/>
  <c r="AC535" i="1"/>
  <c r="AE535" i="1"/>
  <c r="AD535" i="1" s="1"/>
  <c r="CR535" i="1" s="1"/>
  <c r="AF535" i="1"/>
  <c r="AG535" i="1"/>
  <c r="AH535" i="1"/>
  <c r="AI535" i="1"/>
  <c r="CW535" i="1" s="1"/>
  <c r="AJ535" i="1"/>
  <c r="CX535" i="1" s="1"/>
  <c r="CQ535" i="1"/>
  <c r="CU535" i="1"/>
  <c r="CV535" i="1"/>
  <c r="FR535" i="1"/>
  <c r="GL535" i="1"/>
  <c r="GN535" i="1"/>
  <c r="GP535" i="1"/>
  <c r="GV535" i="1"/>
  <c r="C536" i="1"/>
  <c r="D536" i="1"/>
  <c r="I536" i="1"/>
  <c r="AC536" i="1"/>
  <c r="CQ536" i="1" s="1"/>
  <c r="AE536" i="1"/>
  <c r="AD536" i="1" s="1"/>
  <c r="AF536" i="1"/>
  <c r="CT536" i="1" s="1"/>
  <c r="AG536" i="1"/>
  <c r="CU536" i="1" s="1"/>
  <c r="T536" i="1" s="1"/>
  <c r="AH536" i="1"/>
  <c r="AI536" i="1"/>
  <c r="AJ536" i="1"/>
  <c r="CX536" i="1" s="1"/>
  <c r="W536" i="1" s="1"/>
  <c r="CS536" i="1"/>
  <c r="R536" i="1" s="1"/>
  <c r="GK536" i="1" s="1"/>
  <c r="CV536" i="1"/>
  <c r="U536" i="1" s="1"/>
  <c r="CW536" i="1"/>
  <c r="V536" i="1" s="1"/>
  <c r="FR536" i="1"/>
  <c r="GL536" i="1"/>
  <c r="GN536" i="1"/>
  <c r="GP536" i="1"/>
  <c r="GV536" i="1"/>
  <c r="GX536" i="1" s="1"/>
  <c r="C537" i="1"/>
  <c r="D537" i="1"/>
  <c r="I537" i="1"/>
  <c r="AC537" i="1"/>
  <c r="AE537" i="1"/>
  <c r="AF537" i="1"/>
  <c r="AG537" i="1"/>
  <c r="CU537" i="1" s="1"/>
  <c r="AH537" i="1"/>
  <c r="CV537" i="1" s="1"/>
  <c r="AI537" i="1"/>
  <c r="AJ537" i="1"/>
  <c r="CX537" i="1" s="1"/>
  <c r="W537" i="1" s="1"/>
  <c r="CW537" i="1"/>
  <c r="FR537" i="1"/>
  <c r="GL537" i="1"/>
  <c r="GN537" i="1"/>
  <c r="GP537" i="1"/>
  <c r="FV569" i="1" s="1"/>
  <c r="FV470" i="1" s="1"/>
  <c r="GV537" i="1"/>
  <c r="GX537" i="1" s="1"/>
  <c r="I538" i="1"/>
  <c r="AC538" i="1"/>
  <c r="CQ538" i="1" s="1"/>
  <c r="P538" i="1" s="1"/>
  <c r="AE538" i="1"/>
  <c r="AD538" i="1" s="1"/>
  <c r="AF538" i="1"/>
  <c r="CT538" i="1" s="1"/>
  <c r="AG538" i="1"/>
  <c r="CU538" i="1" s="1"/>
  <c r="T538" i="1" s="1"/>
  <c r="AH538" i="1"/>
  <c r="AI538" i="1"/>
  <c r="AJ538" i="1"/>
  <c r="CX538" i="1" s="1"/>
  <c r="CS538" i="1"/>
  <c r="R538" i="1" s="1"/>
  <c r="GK538" i="1" s="1"/>
  <c r="CV538" i="1"/>
  <c r="U538" i="1" s="1"/>
  <c r="CW538" i="1"/>
  <c r="FR538" i="1"/>
  <c r="GL538" i="1"/>
  <c r="GN538" i="1"/>
  <c r="GP538" i="1"/>
  <c r="GV538" i="1"/>
  <c r="GX538" i="1"/>
  <c r="I539" i="1"/>
  <c r="E881" i="5" s="1"/>
  <c r="AC539" i="1"/>
  <c r="AE539" i="1"/>
  <c r="AD539" i="1" s="1"/>
  <c r="AF539" i="1"/>
  <c r="AG539" i="1"/>
  <c r="CU539" i="1" s="1"/>
  <c r="T539" i="1" s="1"/>
  <c r="AH539" i="1"/>
  <c r="AI539" i="1"/>
  <c r="CW539" i="1" s="1"/>
  <c r="AJ539" i="1"/>
  <c r="CQ539" i="1"/>
  <c r="P539" i="1" s="1"/>
  <c r="CV539" i="1"/>
  <c r="CX539" i="1"/>
  <c r="W539" i="1" s="1"/>
  <c r="FR539" i="1"/>
  <c r="GL539" i="1"/>
  <c r="GN539" i="1"/>
  <c r="GP539" i="1"/>
  <c r="GV539" i="1"/>
  <c r="AC540" i="1"/>
  <c r="AE540" i="1"/>
  <c r="AD540" i="1" s="1"/>
  <c r="CR540" i="1" s="1"/>
  <c r="AF540" i="1"/>
  <c r="AG540" i="1"/>
  <c r="AH540" i="1"/>
  <c r="CV540" i="1" s="1"/>
  <c r="AI540" i="1"/>
  <c r="CW540" i="1" s="1"/>
  <c r="AJ540" i="1"/>
  <c r="CQ540" i="1"/>
  <c r="CT540" i="1"/>
  <c r="CU540" i="1"/>
  <c r="CX540" i="1"/>
  <c r="FR540" i="1"/>
  <c r="GL540" i="1"/>
  <c r="GN540" i="1"/>
  <c r="GP540" i="1"/>
  <c r="GV540" i="1"/>
  <c r="AC541" i="1"/>
  <c r="AE541" i="1"/>
  <c r="AD541" i="1" s="1"/>
  <c r="CR541" i="1" s="1"/>
  <c r="AF541" i="1"/>
  <c r="AG541" i="1"/>
  <c r="CU541" i="1" s="1"/>
  <c r="AH541" i="1"/>
  <c r="AI541" i="1"/>
  <c r="AJ541" i="1"/>
  <c r="CX541" i="1" s="1"/>
  <c r="CV541" i="1"/>
  <c r="CW541" i="1"/>
  <c r="FR541" i="1"/>
  <c r="GL541" i="1"/>
  <c r="GN541" i="1"/>
  <c r="GP541" i="1"/>
  <c r="GV541" i="1"/>
  <c r="C542" i="1"/>
  <c r="D542" i="1"/>
  <c r="I542" i="1"/>
  <c r="AC542" i="1"/>
  <c r="AD542" i="1"/>
  <c r="CR542" i="1" s="1"/>
  <c r="Q542" i="1" s="1"/>
  <c r="AE542" i="1"/>
  <c r="AF542" i="1"/>
  <c r="AG542" i="1"/>
  <c r="CU542" i="1" s="1"/>
  <c r="T542" i="1" s="1"/>
  <c r="AH542" i="1"/>
  <c r="CV542" i="1" s="1"/>
  <c r="U542" i="1" s="1"/>
  <c r="AI542" i="1"/>
  <c r="AJ542" i="1"/>
  <c r="CQ542" i="1"/>
  <c r="P542" i="1" s="1"/>
  <c r="CS542" i="1"/>
  <c r="R542" i="1" s="1"/>
  <c r="GK542" i="1" s="1"/>
  <c r="CT542" i="1"/>
  <c r="S542" i="1" s="1"/>
  <c r="CW542" i="1"/>
  <c r="V542" i="1" s="1"/>
  <c r="CX542" i="1"/>
  <c r="W542" i="1" s="1"/>
  <c r="FR542" i="1"/>
  <c r="GL542" i="1"/>
  <c r="GN542" i="1"/>
  <c r="GP542" i="1"/>
  <c r="CD569" i="1" s="1"/>
  <c r="CD470" i="1" s="1"/>
  <c r="GV542" i="1"/>
  <c r="GX542" i="1" s="1"/>
  <c r="C543" i="1"/>
  <c r="D543" i="1"/>
  <c r="I543" i="1"/>
  <c r="AC543" i="1"/>
  <c r="AE543" i="1"/>
  <c r="AF543" i="1"/>
  <c r="AG543" i="1"/>
  <c r="CU543" i="1" s="1"/>
  <c r="T543" i="1" s="1"/>
  <c r="AH543" i="1"/>
  <c r="AI543" i="1"/>
  <c r="CW543" i="1" s="1"/>
  <c r="V543" i="1" s="1"/>
  <c r="AJ543" i="1"/>
  <c r="CX543" i="1" s="1"/>
  <c r="W543" i="1" s="1"/>
  <c r="CV543" i="1"/>
  <c r="U543" i="1" s="1"/>
  <c r="FR543" i="1"/>
  <c r="GL543" i="1"/>
  <c r="GN543" i="1"/>
  <c r="GP543" i="1"/>
  <c r="GV543" i="1"/>
  <c r="GX543" i="1" s="1"/>
  <c r="I544" i="1"/>
  <c r="AC544" i="1"/>
  <c r="AE544" i="1"/>
  <c r="AD544" i="1" s="1"/>
  <c r="CR544" i="1" s="1"/>
  <c r="Q544" i="1" s="1"/>
  <c r="AF544" i="1"/>
  <c r="AG544" i="1"/>
  <c r="AH544" i="1"/>
  <c r="CV544" i="1" s="1"/>
  <c r="U544" i="1" s="1"/>
  <c r="AI544" i="1"/>
  <c r="CW544" i="1" s="1"/>
  <c r="V544" i="1" s="1"/>
  <c r="AJ544" i="1"/>
  <c r="CQ544" i="1"/>
  <c r="P544" i="1" s="1"/>
  <c r="CT544" i="1"/>
  <c r="S544" i="1" s="1"/>
  <c r="CU544" i="1"/>
  <c r="T544" i="1" s="1"/>
  <c r="CX544" i="1"/>
  <c r="W544" i="1" s="1"/>
  <c r="FR544" i="1"/>
  <c r="GL544" i="1"/>
  <c r="GN544" i="1"/>
  <c r="GP544" i="1"/>
  <c r="GV544" i="1"/>
  <c r="GX544" i="1" s="1"/>
  <c r="I545" i="1"/>
  <c r="E893" i="5" s="1"/>
  <c r="AC545" i="1"/>
  <c r="AE545" i="1"/>
  <c r="CS545" i="1" s="1"/>
  <c r="R545" i="1" s="1"/>
  <c r="GK545" i="1" s="1"/>
  <c r="AF545" i="1"/>
  <c r="AG545" i="1"/>
  <c r="CU545" i="1" s="1"/>
  <c r="T545" i="1" s="1"/>
  <c r="AH545" i="1"/>
  <c r="AI545" i="1"/>
  <c r="CW545" i="1" s="1"/>
  <c r="V545" i="1" s="1"/>
  <c r="AJ545" i="1"/>
  <c r="CT545" i="1"/>
  <c r="S545" i="1" s="1"/>
  <c r="CV545" i="1"/>
  <c r="U545" i="1" s="1"/>
  <c r="CX545" i="1"/>
  <c r="W545" i="1" s="1"/>
  <c r="FR545" i="1"/>
  <c r="GL545" i="1"/>
  <c r="GN545" i="1"/>
  <c r="GP545" i="1"/>
  <c r="GV545" i="1"/>
  <c r="GX545" i="1" s="1"/>
  <c r="C546" i="1"/>
  <c r="D546" i="1"/>
  <c r="I546" i="1"/>
  <c r="GX546" i="1" s="1"/>
  <c r="AC546" i="1"/>
  <c r="AE546" i="1"/>
  <c r="AD546" i="1" s="1"/>
  <c r="AB546" i="1" s="1"/>
  <c r="AF546" i="1"/>
  <c r="CT546" i="1" s="1"/>
  <c r="S546" i="1" s="1"/>
  <c r="AG546" i="1"/>
  <c r="AH546" i="1"/>
  <c r="CV546" i="1" s="1"/>
  <c r="AI546" i="1"/>
  <c r="AJ546" i="1"/>
  <c r="CX546" i="1" s="1"/>
  <c r="W546" i="1" s="1"/>
  <c r="CQ546" i="1"/>
  <c r="CU546" i="1"/>
  <c r="CW546" i="1"/>
  <c r="V546" i="1" s="1"/>
  <c r="FR546" i="1"/>
  <c r="GL546" i="1"/>
  <c r="GO546" i="1"/>
  <c r="GP546" i="1"/>
  <c r="GV546" i="1"/>
  <c r="C547" i="1"/>
  <c r="D547" i="1"/>
  <c r="I547" i="1"/>
  <c r="AC547" i="1"/>
  <c r="CQ547" i="1" s="1"/>
  <c r="P547" i="1" s="1"/>
  <c r="AE547" i="1"/>
  <c r="AD547" i="1" s="1"/>
  <c r="AF547" i="1"/>
  <c r="AG547" i="1"/>
  <c r="CU547" i="1" s="1"/>
  <c r="T547" i="1" s="1"/>
  <c r="AH547" i="1"/>
  <c r="AI547" i="1"/>
  <c r="CW547" i="1" s="1"/>
  <c r="V547" i="1" s="1"/>
  <c r="AJ547" i="1"/>
  <c r="CX547" i="1" s="1"/>
  <c r="W547" i="1" s="1"/>
  <c r="CV547" i="1"/>
  <c r="U547" i="1" s="1"/>
  <c r="FR547" i="1"/>
  <c r="GL547" i="1"/>
  <c r="GO547" i="1"/>
  <c r="GP547" i="1"/>
  <c r="GV547" i="1"/>
  <c r="GX547" i="1" s="1"/>
  <c r="C548" i="1"/>
  <c r="D548" i="1"/>
  <c r="I548" i="1"/>
  <c r="AC548" i="1"/>
  <c r="AE548" i="1"/>
  <c r="AD548" i="1" s="1"/>
  <c r="CR548" i="1" s="1"/>
  <c r="Q548" i="1" s="1"/>
  <c r="AF548" i="1"/>
  <c r="AG548" i="1"/>
  <c r="CU548" i="1" s="1"/>
  <c r="T548" i="1" s="1"/>
  <c r="AH548" i="1"/>
  <c r="CV548" i="1" s="1"/>
  <c r="AI548" i="1"/>
  <c r="AJ548" i="1"/>
  <c r="CX548" i="1" s="1"/>
  <c r="W548" i="1" s="1"/>
  <c r="CQ548" i="1"/>
  <c r="P548" i="1" s="1"/>
  <c r="CS548" i="1"/>
  <c r="CW548" i="1"/>
  <c r="V548" i="1" s="1"/>
  <c r="FR548" i="1"/>
  <c r="GL548" i="1"/>
  <c r="GO548" i="1"/>
  <c r="GP548" i="1"/>
  <c r="GV548" i="1"/>
  <c r="GX548" i="1" s="1"/>
  <c r="C549" i="1"/>
  <c r="D549" i="1"/>
  <c r="I549" i="1"/>
  <c r="AC549" i="1"/>
  <c r="AE549" i="1"/>
  <c r="CS549" i="1" s="1"/>
  <c r="R549" i="1" s="1"/>
  <c r="GK549" i="1" s="1"/>
  <c r="AF549" i="1"/>
  <c r="AG549" i="1"/>
  <c r="CU549" i="1" s="1"/>
  <c r="AH549" i="1"/>
  <c r="CV549" i="1" s="1"/>
  <c r="AI549" i="1"/>
  <c r="AJ549" i="1"/>
  <c r="CW549" i="1"/>
  <c r="CX549" i="1"/>
  <c r="W549" i="1" s="1"/>
  <c r="FR549" i="1"/>
  <c r="GL549" i="1"/>
  <c r="GO549" i="1"/>
  <c r="GP549" i="1"/>
  <c r="GV549" i="1"/>
  <c r="GX549" i="1" s="1"/>
  <c r="C550" i="1"/>
  <c r="D550" i="1"/>
  <c r="I550" i="1"/>
  <c r="AC550" i="1"/>
  <c r="AE550" i="1"/>
  <c r="CS550" i="1" s="1"/>
  <c r="R550" i="1" s="1"/>
  <c r="GK550" i="1" s="1"/>
  <c r="AF550" i="1"/>
  <c r="AG550" i="1"/>
  <c r="AH550" i="1"/>
  <c r="CV550" i="1" s="1"/>
  <c r="U550" i="1" s="1"/>
  <c r="AI550" i="1"/>
  <c r="CW550" i="1" s="1"/>
  <c r="V550" i="1" s="1"/>
  <c r="AJ550" i="1"/>
  <c r="CQ550" i="1"/>
  <c r="P550" i="1" s="1"/>
  <c r="CT550" i="1"/>
  <c r="S550" i="1" s="1"/>
  <c r="CU550" i="1"/>
  <c r="T550" i="1" s="1"/>
  <c r="CX550" i="1"/>
  <c r="W550" i="1" s="1"/>
  <c r="FR550" i="1"/>
  <c r="GL550" i="1"/>
  <c r="GN550" i="1"/>
  <c r="GP550" i="1"/>
  <c r="GV550" i="1"/>
  <c r="GX550" i="1" s="1"/>
  <c r="C551" i="1"/>
  <c r="D551" i="1"/>
  <c r="I551" i="1"/>
  <c r="AC551" i="1"/>
  <c r="H916" i="5" s="1"/>
  <c r="AE551" i="1"/>
  <c r="AF551" i="1"/>
  <c r="AG551" i="1"/>
  <c r="AH551" i="1"/>
  <c r="AI551" i="1"/>
  <c r="CW551" i="1" s="1"/>
  <c r="V551" i="1" s="1"/>
  <c r="AJ551" i="1"/>
  <c r="CX551" i="1" s="1"/>
  <c r="W551" i="1" s="1"/>
  <c r="CQ551" i="1"/>
  <c r="P551" i="1" s="1"/>
  <c r="K916" i="5" s="1"/>
  <c r="CU551" i="1"/>
  <c r="T551" i="1" s="1"/>
  <c r="CV551" i="1"/>
  <c r="U551" i="1" s="1"/>
  <c r="FR551" i="1"/>
  <c r="GL551" i="1"/>
  <c r="GN551" i="1"/>
  <c r="GP551" i="1"/>
  <c r="GV551" i="1"/>
  <c r="GX551" i="1" s="1"/>
  <c r="I552" i="1"/>
  <c r="AC552" i="1"/>
  <c r="AE552" i="1"/>
  <c r="CS552" i="1" s="1"/>
  <c r="R552" i="1" s="1"/>
  <c r="GK552" i="1" s="1"/>
  <c r="AF552" i="1"/>
  <c r="AG552" i="1"/>
  <c r="AH552" i="1"/>
  <c r="CV552" i="1" s="1"/>
  <c r="U552" i="1" s="1"/>
  <c r="AI552" i="1"/>
  <c r="CW552" i="1" s="1"/>
  <c r="V552" i="1" s="1"/>
  <c r="AJ552" i="1"/>
  <c r="CQ552" i="1"/>
  <c r="P552" i="1" s="1"/>
  <c r="CT552" i="1"/>
  <c r="S552" i="1" s="1"/>
  <c r="CU552" i="1"/>
  <c r="T552" i="1" s="1"/>
  <c r="CX552" i="1"/>
  <c r="W552" i="1" s="1"/>
  <c r="FR552" i="1"/>
  <c r="GL552" i="1"/>
  <c r="GN552" i="1"/>
  <c r="GP552" i="1"/>
  <c r="GV552" i="1"/>
  <c r="GX552" i="1"/>
  <c r="I553" i="1"/>
  <c r="E920" i="5" s="1"/>
  <c r="AC553" i="1"/>
  <c r="AE553" i="1"/>
  <c r="AD553" i="1" s="1"/>
  <c r="CR553" i="1" s="1"/>
  <c r="AF553" i="1"/>
  <c r="AG553" i="1"/>
  <c r="CU553" i="1" s="1"/>
  <c r="T553" i="1" s="1"/>
  <c r="AH553" i="1"/>
  <c r="AI553" i="1"/>
  <c r="AJ553" i="1"/>
  <c r="CS553" i="1"/>
  <c r="R553" i="1" s="1"/>
  <c r="GK553" i="1" s="1"/>
  <c r="CV553" i="1"/>
  <c r="CW553" i="1"/>
  <c r="CX553" i="1"/>
  <c r="W553" i="1" s="1"/>
  <c r="FR553" i="1"/>
  <c r="GL553" i="1"/>
  <c r="GN553" i="1"/>
  <c r="GP553" i="1"/>
  <c r="GV553" i="1"/>
  <c r="I554" i="1"/>
  <c r="AC554" i="1"/>
  <c r="CQ554" i="1" s="1"/>
  <c r="P554" i="1" s="1"/>
  <c r="AE554" i="1"/>
  <c r="AD554" i="1" s="1"/>
  <c r="AF554" i="1"/>
  <c r="CT554" i="1" s="1"/>
  <c r="AG554" i="1"/>
  <c r="CU554" i="1" s="1"/>
  <c r="T554" i="1" s="1"/>
  <c r="AH554" i="1"/>
  <c r="CV554" i="1" s="1"/>
  <c r="U554" i="1" s="1"/>
  <c r="AI554" i="1"/>
  <c r="AJ554" i="1"/>
  <c r="CX554" i="1" s="1"/>
  <c r="CS554" i="1"/>
  <c r="R554" i="1" s="1"/>
  <c r="GK554" i="1" s="1"/>
  <c r="CW554" i="1"/>
  <c r="V554" i="1" s="1"/>
  <c r="FR554" i="1"/>
  <c r="GL554" i="1"/>
  <c r="GN554" i="1"/>
  <c r="GP554" i="1"/>
  <c r="GV554" i="1"/>
  <c r="GX554" i="1" s="1"/>
  <c r="I555" i="1"/>
  <c r="E921" i="5" s="1"/>
  <c r="AC555" i="1"/>
  <c r="AE555" i="1"/>
  <c r="AD555" i="1" s="1"/>
  <c r="CR555" i="1" s="1"/>
  <c r="Q555" i="1" s="1"/>
  <c r="AF555" i="1"/>
  <c r="AG555" i="1"/>
  <c r="CU555" i="1" s="1"/>
  <c r="T555" i="1" s="1"/>
  <c r="AH555" i="1"/>
  <c r="AI555" i="1"/>
  <c r="CW555" i="1" s="1"/>
  <c r="V555" i="1" s="1"/>
  <c r="AJ555" i="1"/>
  <c r="CT555" i="1"/>
  <c r="S555" i="1" s="1"/>
  <c r="CV555" i="1"/>
  <c r="U555" i="1" s="1"/>
  <c r="CX555" i="1"/>
  <c r="W555" i="1" s="1"/>
  <c r="FR555" i="1"/>
  <c r="GL555" i="1"/>
  <c r="GN555" i="1"/>
  <c r="GP555" i="1"/>
  <c r="GV555" i="1"/>
  <c r="GX555" i="1" s="1"/>
  <c r="C556" i="1"/>
  <c r="D556" i="1"/>
  <c r="I556" i="1"/>
  <c r="GX556" i="1" s="1"/>
  <c r="AC556" i="1"/>
  <c r="AE556" i="1"/>
  <c r="AD556" i="1" s="1"/>
  <c r="AF556" i="1"/>
  <c r="CT556" i="1" s="1"/>
  <c r="AG556" i="1"/>
  <c r="CU556" i="1" s="1"/>
  <c r="T556" i="1" s="1"/>
  <c r="AH556" i="1"/>
  <c r="AI556" i="1"/>
  <c r="AJ556" i="1"/>
  <c r="CX556" i="1" s="1"/>
  <c r="CQ556" i="1"/>
  <c r="P556" i="1" s="1"/>
  <c r="CV556" i="1"/>
  <c r="CW556" i="1"/>
  <c r="V556" i="1" s="1"/>
  <c r="FR556" i="1"/>
  <c r="GL556" i="1"/>
  <c r="GN556" i="1"/>
  <c r="GP556" i="1"/>
  <c r="GV556" i="1"/>
  <c r="C557" i="1"/>
  <c r="D557" i="1"/>
  <c r="I557" i="1"/>
  <c r="AC557" i="1"/>
  <c r="AE557" i="1"/>
  <c r="AF557" i="1"/>
  <c r="AG557" i="1"/>
  <c r="CU557" i="1" s="1"/>
  <c r="T557" i="1" s="1"/>
  <c r="AH557" i="1"/>
  <c r="AI557" i="1"/>
  <c r="AJ557" i="1"/>
  <c r="CX557" i="1" s="1"/>
  <c r="W557" i="1" s="1"/>
  <c r="CV557" i="1"/>
  <c r="U557" i="1" s="1"/>
  <c r="CW557" i="1"/>
  <c r="V557" i="1" s="1"/>
  <c r="FR557" i="1"/>
  <c r="GL557" i="1"/>
  <c r="GN557" i="1"/>
  <c r="GP557" i="1"/>
  <c r="GV557" i="1"/>
  <c r="GX557" i="1"/>
  <c r="I558" i="1"/>
  <c r="GX558" i="1" s="1"/>
  <c r="AC558" i="1"/>
  <c r="AE558" i="1"/>
  <c r="AD558" i="1" s="1"/>
  <c r="AF558" i="1"/>
  <c r="CT558" i="1" s="1"/>
  <c r="AG558" i="1"/>
  <c r="CU558" i="1" s="1"/>
  <c r="T558" i="1" s="1"/>
  <c r="AH558" i="1"/>
  <c r="AI558" i="1"/>
  <c r="AJ558" i="1"/>
  <c r="CX558" i="1" s="1"/>
  <c r="CQ558" i="1"/>
  <c r="P558" i="1" s="1"/>
  <c r="CS558" i="1"/>
  <c r="CV558" i="1"/>
  <c r="CW558" i="1"/>
  <c r="V558" i="1" s="1"/>
  <c r="FR558" i="1"/>
  <c r="GL558" i="1"/>
  <c r="GN558" i="1"/>
  <c r="GP558" i="1"/>
  <c r="GV558" i="1"/>
  <c r="I559" i="1"/>
  <c r="E932" i="5" s="1"/>
  <c r="AC559" i="1"/>
  <c r="AE559" i="1"/>
  <c r="AD559" i="1" s="1"/>
  <c r="CR559" i="1" s="1"/>
  <c r="AF559" i="1"/>
  <c r="AG559" i="1"/>
  <c r="CU559" i="1" s="1"/>
  <c r="T559" i="1" s="1"/>
  <c r="AH559" i="1"/>
  <c r="AI559" i="1"/>
  <c r="CW559" i="1" s="1"/>
  <c r="V559" i="1" s="1"/>
  <c r="AJ559" i="1"/>
  <c r="CT559" i="1"/>
  <c r="S559" i="1" s="1"/>
  <c r="CV559" i="1"/>
  <c r="U559" i="1" s="1"/>
  <c r="CX559" i="1"/>
  <c r="W559" i="1" s="1"/>
  <c r="FR559" i="1"/>
  <c r="GL559" i="1"/>
  <c r="GN559" i="1"/>
  <c r="GP559" i="1"/>
  <c r="GV559" i="1"/>
  <c r="GX559" i="1" s="1"/>
  <c r="C560" i="1"/>
  <c r="D560" i="1"/>
  <c r="I560" i="1"/>
  <c r="AC560" i="1"/>
  <c r="AE560" i="1"/>
  <c r="AD560" i="1" s="1"/>
  <c r="AF560" i="1"/>
  <c r="CT560" i="1" s="1"/>
  <c r="S560" i="1" s="1"/>
  <c r="AG560" i="1"/>
  <c r="AH560" i="1"/>
  <c r="AI560" i="1"/>
  <c r="CW560" i="1" s="1"/>
  <c r="V560" i="1" s="1"/>
  <c r="AJ560" i="1"/>
  <c r="CX560" i="1" s="1"/>
  <c r="W560" i="1" s="1"/>
  <c r="CQ560" i="1"/>
  <c r="P560" i="1" s="1"/>
  <c r="CU560" i="1"/>
  <c r="T560" i="1" s="1"/>
  <c r="CV560" i="1"/>
  <c r="U560" i="1" s="1"/>
  <c r="FR560" i="1"/>
  <c r="GL560" i="1"/>
  <c r="GO560" i="1"/>
  <c r="GP560" i="1"/>
  <c r="GV560" i="1"/>
  <c r="GX560" i="1"/>
  <c r="C561" i="1"/>
  <c r="D561" i="1"/>
  <c r="I561" i="1"/>
  <c r="AC561" i="1"/>
  <c r="AE561" i="1"/>
  <c r="AD561" i="1" s="1"/>
  <c r="AF561" i="1"/>
  <c r="AG561" i="1"/>
  <c r="CU561" i="1" s="1"/>
  <c r="T561" i="1" s="1"/>
  <c r="AH561" i="1"/>
  <c r="AI561" i="1"/>
  <c r="CW561" i="1" s="1"/>
  <c r="V561" i="1" s="1"/>
  <c r="AJ561" i="1"/>
  <c r="CT561" i="1"/>
  <c r="S561" i="1" s="1"/>
  <c r="K936" i="5" s="1"/>
  <c r="CV561" i="1"/>
  <c r="U561" i="1" s="1"/>
  <c r="CX561" i="1"/>
  <c r="W561" i="1" s="1"/>
  <c r="FR561" i="1"/>
  <c r="GL561" i="1"/>
  <c r="FR569" i="1" s="1"/>
  <c r="FR470" i="1" s="1"/>
  <c r="GO561" i="1"/>
  <c r="GP561" i="1"/>
  <c r="GV561" i="1"/>
  <c r="GX561" i="1"/>
  <c r="C562" i="1"/>
  <c r="D562" i="1"/>
  <c r="AC562" i="1"/>
  <c r="CQ562" i="1" s="1"/>
  <c r="P562" i="1" s="1"/>
  <c r="AE562" i="1"/>
  <c r="AD562" i="1" s="1"/>
  <c r="AF562" i="1"/>
  <c r="CT562" i="1" s="1"/>
  <c r="S562" i="1" s="1"/>
  <c r="AG562" i="1"/>
  <c r="AH562" i="1"/>
  <c r="AI562" i="1"/>
  <c r="CW562" i="1" s="1"/>
  <c r="V562" i="1" s="1"/>
  <c r="AJ562" i="1"/>
  <c r="CX562" i="1" s="1"/>
  <c r="W562" i="1" s="1"/>
  <c r="CU562" i="1"/>
  <c r="T562" i="1" s="1"/>
  <c r="CV562" i="1"/>
  <c r="U562" i="1" s="1"/>
  <c r="FR562" i="1"/>
  <c r="GL562" i="1"/>
  <c r="GN562" i="1"/>
  <c r="GP562" i="1"/>
  <c r="GV562" i="1"/>
  <c r="GX562" i="1" s="1"/>
  <c r="C563" i="1"/>
  <c r="D563" i="1"/>
  <c r="AC563" i="1"/>
  <c r="AD563" i="1"/>
  <c r="CR563" i="1" s="1"/>
  <c r="Q563" i="1" s="1"/>
  <c r="AE563" i="1"/>
  <c r="AF563" i="1"/>
  <c r="AG563" i="1"/>
  <c r="CU563" i="1" s="1"/>
  <c r="T563" i="1" s="1"/>
  <c r="AH563" i="1"/>
  <c r="CV563" i="1" s="1"/>
  <c r="U563" i="1" s="1"/>
  <c r="AI563" i="1"/>
  <c r="AJ563" i="1"/>
  <c r="CS563" i="1"/>
  <c r="R563" i="1" s="1"/>
  <c r="GK563" i="1" s="1"/>
  <c r="CW563" i="1"/>
  <c r="V563" i="1" s="1"/>
  <c r="CX563" i="1"/>
  <c r="W563" i="1" s="1"/>
  <c r="FR563" i="1"/>
  <c r="GL563" i="1"/>
  <c r="GN563" i="1"/>
  <c r="GP563" i="1"/>
  <c r="GV563" i="1"/>
  <c r="GX563" i="1" s="1"/>
  <c r="I564" i="1"/>
  <c r="AC564" i="1"/>
  <c r="CQ564" i="1" s="1"/>
  <c r="P564" i="1" s="1"/>
  <c r="AE564" i="1"/>
  <c r="AD564" i="1" s="1"/>
  <c r="AF564" i="1"/>
  <c r="CT564" i="1" s="1"/>
  <c r="S564" i="1" s="1"/>
  <c r="AG564" i="1"/>
  <c r="CU564" i="1" s="1"/>
  <c r="T564" i="1" s="1"/>
  <c r="AH564" i="1"/>
  <c r="AI564" i="1"/>
  <c r="AJ564" i="1"/>
  <c r="CX564" i="1" s="1"/>
  <c r="W564" i="1" s="1"/>
  <c r="CV564" i="1"/>
  <c r="U564" i="1" s="1"/>
  <c r="CW564" i="1"/>
  <c r="V564" i="1" s="1"/>
  <c r="FR564" i="1"/>
  <c r="GL564" i="1"/>
  <c r="GN564" i="1"/>
  <c r="GP564" i="1"/>
  <c r="GV564" i="1"/>
  <c r="GX564" i="1" s="1"/>
  <c r="I565" i="1"/>
  <c r="E948" i="5" s="1"/>
  <c r="AC565" i="1"/>
  <c r="H948" i="5" s="1"/>
  <c r="X948" i="5" s="1"/>
  <c r="AE565" i="1"/>
  <c r="AD565" i="1" s="1"/>
  <c r="AF565" i="1"/>
  <c r="AG565" i="1"/>
  <c r="AH565" i="1"/>
  <c r="CV565" i="1" s="1"/>
  <c r="U565" i="1" s="1"/>
  <c r="AI565" i="1"/>
  <c r="CW565" i="1" s="1"/>
  <c r="V565" i="1" s="1"/>
  <c r="AJ565" i="1"/>
  <c r="CT565" i="1"/>
  <c r="S565" i="1" s="1"/>
  <c r="CU565" i="1"/>
  <c r="T565" i="1" s="1"/>
  <c r="CX565" i="1"/>
  <c r="W565" i="1" s="1"/>
  <c r="FR565" i="1"/>
  <c r="GL565" i="1"/>
  <c r="GN565" i="1"/>
  <c r="GP565" i="1"/>
  <c r="GV565" i="1"/>
  <c r="GX565" i="1" s="1"/>
  <c r="C566" i="1"/>
  <c r="D566" i="1"/>
  <c r="I566" i="1"/>
  <c r="AC566" i="1"/>
  <c r="CQ566" i="1" s="1"/>
  <c r="P566" i="1" s="1"/>
  <c r="AE566" i="1"/>
  <c r="AD566" i="1" s="1"/>
  <c r="AF566" i="1"/>
  <c r="CT566" i="1" s="1"/>
  <c r="AG566" i="1"/>
  <c r="CU566" i="1" s="1"/>
  <c r="T566" i="1" s="1"/>
  <c r="AH566" i="1"/>
  <c r="AI566" i="1"/>
  <c r="AJ566" i="1"/>
  <c r="CX566" i="1" s="1"/>
  <c r="CV566" i="1"/>
  <c r="U566" i="1" s="1"/>
  <c r="CW566" i="1"/>
  <c r="V566" i="1" s="1"/>
  <c r="FR566" i="1"/>
  <c r="GL566" i="1"/>
  <c r="GO566" i="1"/>
  <c r="GP566" i="1"/>
  <c r="GV566" i="1"/>
  <c r="GX566" i="1"/>
  <c r="C567" i="1"/>
  <c r="D567" i="1"/>
  <c r="I567" i="1"/>
  <c r="AC567" i="1"/>
  <c r="AE567" i="1"/>
  <c r="AD567" i="1" s="1"/>
  <c r="AF567" i="1"/>
  <c r="CT567" i="1" s="1"/>
  <c r="S567" i="1" s="1"/>
  <c r="K952" i="5" s="1"/>
  <c r="AG567" i="1"/>
  <c r="CU567" i="1" s="1"/>
  <c r="T567" i="1" s="1"/>
  <c r="AH567" i="1"/>
  <c r="AI567" i="1"/>
  <c r="CW567" i="1" s="1"/>
  <c r="V567" i="1" s="1"/>
  <c r="AJ567" i="1"/>
  <c r="CX567" i="1" s="1"/>
  <c r="W567" i="1" s="1"/>
  <c r="CV567" i="1"/>
  <c r="U567" i="1" s="1"/>
  <c r="FR567" i="1"/>
  <c r="GL567" i="1"/>
  <c r="GO567" i="1"/>
  <c r="GP567" i="1"/>
  <c r="GV567" i="1"/>
  <c r="GX567" i="1"/>
  <c r="B569" i="1"/>
  <c r="B470" i="1" s="1"/>
  <c r="C569" i="1"/>
  <c r="C470" i="1" s="1"/>
  <c r="D569" i="1"/>
  <c r="D470" i="1" s="1"/>
  <c r="F569" i="1"/>
  <c r="F470" i="1" s="1"/>
  <c r="G569" i="1"/>
  <c r="BX569" i="1"/>
  <c r="BX470" i="1" s="1"/>
  <c r="BZ569" i="1"/>
  <c r="BZ470" i="1" s="1"/>
  <c r="CK569" i="1"/>
  <c r="CK470" i="1" s="1"/>
  <c r="CL569" i="1"/>
  <c r="CL470" i="1" s="1"/>
  <c r="EG569" i="1"/>
  <c r="EG470" i="1" s="1"/>
  <c r="FP569" i="1"/>
  <c r="FP470" i="1" s="1"/>
  <c r="FQ569" i="1"/>
  <c r="FQ470" i="1" s="1"/>
  <c r="GC569" i="1"/>
  <c r="GC470" i="1" s="1"/>
  <c r="GD569" i="1"/>
  <c r="GD470" i="1" s="1"/>
  <c r="D601" i="1"/>
  <c r="E603" i="1"/>
  <c r="Z603" i="1"/>
  <c r="AA603" i="1"/>
  <c r="AM603" i="1"/>
  <c r="AN603" i="1"/>
  <c r="BD603" i="1"/>
  <c r="BE603" i="1"/>
  <c r="BF603" i="1"/>
  <c r="BG603" i="1"/>
  <c r="BH603" i="1"/>
  <c r="BI603" i="1"/>
  <c r="BJ603" i="1"/>
  <c r="BK603" i="1"/>
  <c r="BL603" i="1"/>
  <c r="BM603" i="1"/>
  <c r="BN603" i="1"/>
  <c r="BO603" i="1"/>
  <c r="BP603" i="1"/>
  <c r="BQ603" i="1"/>
  <c r="BR603" i="1"/>
  <c r="BS603" i="1"/>
  <c r="BT603" i="1"/>
  <c r="BU603" i="1"/>
  <c r="BV603" i="1"/>
  <c r="BW603" i="1"/>
  <c r="CM603" i="1"/>
  <c r="CN603" i="1"/>
  <c r="CO603" i="1"/>
  <c r="CP603" i="1"/>
  <c r="CQ603" i="1"/>
  <c r="CR603" i="1"/>
  <c r="CS603" i="1"/>
  <c r="CT603" i="1"/>
  <c r="CU603" i="1"/>
  <c r="CV603" i="1"/>
  <c r="CW603" i="1"/>
  <c r="CX603" i="1"/>
  <c r="CY603" i="1"/>
  <c r="CZ603" i="1"/>
  <c r="DA603" i="1"/>
  <c r="DB603" i="1"/>
  <c r="DC603" i="1"/>
  <c r="DD603" i="1"/>
  <c r="DE603" i="1"/>
  <c r="DF603" i="1"/>
  <c r="DR603" i="1"/>
  <c r="DS603" i="1"/>
  <c r="EE603" i="1"/>
  <c r="EF603" i="1"/>
  <c r="EV603" i="1"/>
  <c r="EW603" i="1"/>
  <c r="EX603" i="1"/>
  <c r="EY603" i="1"/>
  <c r="EZ603" i="1"/>
  <c r="FA603" i="1"/>
  <c r="FB603" i="1"/>
  <c r="FC603" i="1"/>
  <c r="FD603" i="1"/>
  <c r="FE603" i="1"/>
  <c r="FF603" i="1"/>
  <c r="FG603" i="1"/>
  <c r="FH603" i="1"/>
  <c r="FI603" i="1"/>
  <c r="FJ603" i="1"/>
  <c r="FK603" i="1"/>
  <c r="FL603" i="1"/>
  <c r="FM603" i="1"/>
  <c r="FN603" i="1"/>
  <c r="FO603" i="1"/>
  <c r="GE603" i="1"/>
  <c r="GF603" i="1"/>
  <c r="GG603" i="1"/>
  <c r="GH603" i="1"/>
  <c r="GI603" i="1"/>
  <c r="GJ603" i="1"/>
  <c r="GK603" i="1"/>
  <c r="GL603" i="1"/>
  <c r="GM603" i="1"/>
  <c r="GN603" i="1"/>
  <c r="GO603" i="1"/>
  <c r="GP603" i="1"/>
  <c r="GQ603" i="1"/>
  <c r="GR603" i="1"/>
  <c r="GS603" i="1"/>
  <c r="GT603" i="1"/>
  <c r="GU603" i="1"/>
  <c r="GV603" i="1"/>
  <c r="GW603" i="1"/>
  <c r="GX603" i="1"/>
  <c r="C605" i="1"/>
  <c r="D605" i="1"/>
  <c r="I605" i="1"/>
  <c r="AC605" i="1"/>
  <c r="AE605" i="1"/>
  <c r="AD605" i="1" s="1"/>
  <c r="AF605" i="1"/>
  <c r="CT605" i="1" s="1"/>
  <c r="S605" i="1" s="1"/>
  <c r="AG605" i="1"/>
  <c r="AH605" i="1"/>
  <c r="AI605" i="1"/>
  <c r="CW605" i="1" s="1"/>
  <c r="V605" i="1" s="1"/>
  <c r="AJ605" i="1"/>
  <c r="CX605" i="1" s="1"/>
  <c r="W605" i="1" s="1"/>
  <c r="CQ605" i="1"/>
  <c r="P605" i="1" s="1"/>
  <c r="CU605" i="1"/>
  <c r="T605" i="1" s="1"/>
  <c r="CV605" i="1"/>
  <c r="U605" i="1" s="1"/>
  <c r="FR605" i="1"/>
  <c r="GL605" i="1"/>
  <c r="GN605" i="1"/>
  <c r="CB630" i="1" s="1"/>
  <c r="CB603" i="1" s="1"/>
  <c r="GP605" i="1"/>
  <c r="GV605" i="1"/>
  <c r="GX605" i="1"/>
  <c r="C606" i="1"/>
  <c r="D606" i="1"/>
  <c r="I606" i="1"/>
  <c r="AC606" i="1"/>
  <c r="AE606" i="1"/>
  <c r="AF606" i="1"/>
  <c r="AG606" i="1"/>
  <c r="CU606" i="1" s="1"/>
  <c r="T606" i="1" s="1"/>
  <c r="AH606" i="1"/>
  <c r="AI606" i="1"/>
  <c r="CW606" i="1" s="1"/>
  <c r="V606" i="1" s="1"/>
  <c r="AJ606" i="1"/>
  <c r="CX606" i="1" s="1"/>
  <c r="W606" i="1" s="1"/>
  <c r="CT606" i="1"/>
  <c r="S606" i="1" s="1"/>
  <c r="K962" i="5" s="1"/>
  <c r="CV606" i="1"/>
  <c r="U606" i="1" s="1"/>
  <c r="FR606" i="1"/>
  <c r="GL606" i="1"/>
  <c r="FR630" i="1" s="1"/>
  <c r="GN606" i="1"/>
  <c r="GP606" i="1"/>
  <c r="GV606" i="1"/>
  <c r="GX606" i="1"/>
  <c r="I607" i="1"/>
  <c r="AC607" i="1"/>
  <c r="AE607" i="1"/>
  <c r="AD607" i="1" s="1"/>
  <c r="AF607" i="1"/>
  <c r="CT607" i="1" s="1"/>
  <c r="S607" i="1" s="1"/>
  <c r="AG607" i="1"/>
  <c r="AH607" i="1"/>
  <c r="AI607" i="1"/>
  <c r="CW607" i="1" s="1"/>
  <c r="V607" i="1" s="1"/>
  <c r="AJ607" i="1"/>
  <c r="CX607" i="1" s="1"/>
  <c r="W607" i="1" s="1"/>
  <c r="CQ607" i="1"/>
  <c r="P607" i="1" s="1"/>
  <c r="CU607" i="1"/>
  <c r="T607" i="1" s="1"/>
  <c r="CV607" i="1"/>
  <c r="U607" i="1" s="1"/>
  <c r="FR607" i="1"/>
  <c r="GL607" i="1"/>
  <c r="GN607" i="1"/>
  <c r="GP607" i="1"/>
  <c r="GV607" i="1"/>
  <c r="GX607" i="1"/>
  <c r="AC608" i="1"/>
  <c r="CQ608" i="1" s="1"/>
  <c r="AE608" i="1"/>
  <c r="AD608" i="1" s="1"/>
  <c r="CR608" i="1" s="1"/>
  <c r="AF608" i="1"/>
  <c r="AG608" i="1"/>
  <c r="CU608" i="1" s="1"/>
  <c r="AH608" i="1"/>
  <c r="CV608" i="1" s="1"/>
  <c r="AI608" i="1"/>
  <c r="CW608" i="1" s="1"/>
  <c r="AJ608" i="1"/>
  <c r="CT608" i="1"/>
  <c r="CX608" i="1"/>
  <c r="FR608" i="1"/>
  <c r="GL608" i="1"/>
  <c r="GN608" i="1"/>
  <c r="GP608" i="1"/>
  <c r="GV608" i="1"/>
  <c r="C609" i="1"/>
  <c r="D609" i="1"/>
  <c r="I609" i="1"/>
  <c r="AC609" i="1"/>
  <c r="CQ609" i="1" s="1"/>
  <c r="P609" i="1" s="1"/>
  <c r="AE609" i="1"/>
  <c r="AD609" i="1" s="1"/>
  <c r="AF609" i="1"/>
  <c r="CT609" i="1" s="1"/>
  <c r="AG609" i="1"/>
  <c r="CU609" i="1" s="1"/>
  <c r="T609" i="1" s="1"/>
  <c r="AH609" i="1"/>
  <c r="CV609" i="1" s="1"/>
  <c r="U609" i="1" s="1"/>
  <c r="AI609" i="1"/>
  <c r="AJ609" i="1"/>
  <c r="CX609" i="1" s="1"/>
  <c r="CS609" i="1"/>
  <c r="R609" i="1" s="1"/>
  <c r="GK609" i="1" s="1"/>
  <c r="CW609" i="1"/>
  <c r="V609" i="1" s="1"/>
  <c r="FR609" i="1"/>
  <c r="GL609" i="1"/>
  <c r="GN609" i="1"/>
  <c r="GP609" i="1"/>
  <c r="GV609" i="1"/>
  <c r="GX609" i="1" s="1"/>
  <c r="C610" i="1"/>
  <c r="D610" i="1"/>
  <c r="I610" i="1"/>
  <c r="AC610" i="1"/>
  <c r="AE610" i="1"/>
  <c r="AF610" i="1"/>
  <c r="AG610" i="1"/>
  <c r="CU610" i="1" s="1"/>
  <c r="T610" i="1" s="1"/>
  <c r="AH610" i="1"/>
  <c r="CV610" i="1" s="1"/>
  <c r="U610" i="1" s="1"/>
  <c r="AI610" i="1"/>
  <c r="AJ610" i="1"/>
  <c r="CS610" i="1"/>
  <c r="R610" i="1" s="1"/>
  <c r="CW610" i="1"/>
  <c r="CX610" i="1"/>
  <c r="W610" i="1" s="1"/>
  <c r="FR610" i="1"/>
  <c r="GL610" i="1"/>
  <c r="GN610" i="1"/>
  <c r="GP610" i="1"/>
  <c r="FV630" i="1" s="1"/>
  <c r="EM630" i="1" s="1"/>
  <c r="GV610" i="1"/>
  <c r="GX610" i="1" s="1"/>
  <c r="I611" i="1"/>
  <c r="AC611" i="1"/>
  <c r="CQ611" i="1" s="1"/>
  <c r="P611" i="1" s="1"/>
  <c r="AE611" i="1"/>
  <c r="AD611" i="1" s="1"/>
  <c r="AF611" i="1"/>
  <c r="CT611" i="1" s="1"/>
  <c r="AG611" i="1"/>
  <c r="CU611" i="1" s="1"/>
  <c r="T611" i="1" s="1"/>
  <c r="AH611" i="1"/>
  <c r="CV611" i="1" s="1"/>
  <c r="U611" i="1" s="1"/>
  <c r="AI611" i="1"/>
  <c r="AJ611" i="1"/>
  <c r="CX611" i="1" s="1"/>
  <c r="CS611" i="1"/>
  <c r="R611" i="1" s="1"/>
  <c r="GK611" i="1" s="1"/>
  <c r="CW611" i="1"/>
  <c r="V611" i="1" s="1"/>
  <c r="FR611" i="1"/>
  <c r="GL611" i="1"/>
  <c r="GN611" i="1"/>
  <c r="GP611" i="1"/>
  <c r="GV611" i="1"/>
  <c r="GX611" i="1" s="1"/>
  <c r="AC612" i="1"/>
  <c r="AE612" i="1"/>
  <c r="AD612" i="1" s="1"/>
  <c r="CR612" i="1" s="1"/>
  <c r="AF612" i="1"/>
  <c r="CT612" i="1" s="1"/>
  <c r="AG612" i="1"/>
  <c r="AH612" i="1"/>
  <c r="AI612" i="1"/>
  <c r="CW612" i="1" s="1"/>
  <c r="AJ612" i="1"/>
  <c r="CX612" i="1" s="1"/>
  <c r="CQ612" i="1"/>
  <c r="CU612" i="1"/>
  <c r="CV612" i="1"/>
  <c r="FR612" i="1"/>
  <c r="GL612" i="1"/>
  <c r="GN612" i="1"/>
  <c r="FT630" i="1" s="1"/>
  <c r="FT603" i="1" s="1"/>
  <c r="GP612" i="1"/>
  <c r="GV612" i="1"/>
  <c r="C613" i="1"/>
  <c r="D613" i="1"/>
  <c r="I613" i="1"/>
  <c r="AC613" i="1"/>
  <c r="AE613" i="1"/>
  <c r="AD613" i="1" s="1"/>
  <c r="AF613" i="1"/>
  <c r="CT613" i="1" s="1"/>
  <c r="S613" i="1" s="1"/>
  <c r="AG613" i="1"/>
  <c r="AH613" i="1"/>
  <c r="AI613" i="1"/>
  <c r="CW613" i="1" s="1"/>
  <c r="V613" i="1" s="1"/>
  <c r="AJ613" i="1"/>
  <c r="CX613" i="1" s="1"/>
  <c r="W613" i="1" s="1"/>
  <c r="CQ613" i="1"/>
  <c r="P613" i="1" s="1"/>
  <c r="CU613" i="1"/>
  <c r="T613" i="1" s="1"/>
  <c r="CV613" i="1"/>
  <c r="U613" i="1" s="1"/>
  <c r="FR613" i="1"/>
  <c r="GL613" i="1"/>
  <c r="GN613" i="1"/>
  <c r="GP613" i="1"/>
  <c r="GV613" i="1"/>
  <c r="GX613" i="1"/>
  <c r="C614" i="1"/>
  <c r="D614" i="1"/>
  <c r="I614" i="1"/>
  <c r="AC614" i="1"/>
  <c r="AE614" i="1"/>
  <c r="AF614" i="1"/>
  <c r="AG614" i="1"/>
  <c r="CU614" i="1" s="1"/>
  <c r="T614" i="1" s="1"/>
  <c r="AH614" i="1"/>
  <c r="AI614" i="1"/>
  <c r="CW614" i="1" s="1"/>
  <c r="V614" i="1" s="1"/>
  <c r="AJ614" i="1"/>
  <c r="CT614" i="1"/>
  <c r="S614" i="1" s="1"/>
  <c r="K984" i="5" s="1"/>
  <c r="CV614" i="1"/>
  <c r="U614" i="1" s="1"/>
  <c r="CX614" i="1"/>
  <c r="W614" i="1" s="1"/>
  <c r="FR614" i="1"/>
  <c r="GL614" i="1"/>
  <c r="GN614" i="1"/>
  <c r="GP614" i="1"/>
  <c r="GV614" i="1"/>
  <c r="GX614" i="1"/>
  <c r="I615" i="1"/>
  <c r="AC615" i="1"/>
  <c r="CQ615" i="1" s="1"/>
  <c r="P615" i="1" s="1"/>
  <c r="AE615" i="1"/>
  <c r="AD615" i="1" s="1"/>
  <c r="AF615" i="1"/>
  <c r="CT615" i="1" s="1"/>
  <c r="S615" i="1" s="1"/>
  <c r="AG615" i="1"/>
  <c r="AH615" i="1"/>
  <c r="AI615" i="1"/>
  <c r="CW615" i="1" s="1"/>
  <c r="V615" i="1" s="1"/>
  <c r="AJ615" i="1"/>
  <c r="CX615" i="1" s="1"/>
  <c r="W615" i="1" s="1"/>
  <c r="CU615" i="1"/>
  <c r="T615" i="1" s="1"/>
  <c r="CV615" i="1"/>
  <c r="U615" i="1" s="1"/>
  <c r="FR615" i="1"/>
  <c r="GL615" i="1"/>
  <c r="GN615" i="1"/>
  <c r="GP615" i="1"/>
  <c r="GV615" i="1"/>
  <c r="GX615" i="1"/>
  <c r="AC616" i="1"/>
  <c r="AE616" i="1"/>
  <c r="AD616" i="1" s="1"/>
  <c r="CR616" i="1" s="1"/>
  <c r="AF616" i="1"/>
  <c r="AG616" i="1"/>
  <c r="CU616" i="1" s="1"/>
  <c r="AH616" i="1"/>
  <c r="CV616" i="1" s="1"/>
  <c r="AI616" i="1"/>
  <c r="CW616" i="1" s="1"/>
  <c r="AJ616" i="1"/>
  <c r="CT616" i="1"/>
  <c r="CX616" i="1"/>
  <c r="FR616" i="1"/>
  <c r="GL616" i="1"/>
  <c r="GN616" i="1"/>
  <c r="GP616" i="1"/>
  <c r="GV616" i="1"/>
  <c r="C617" i="1"/>
  <c r="D617" i="1"/>
  <c r="I617" i="1"/>
  <c r="AC617" i="1"/>
  <c r="CQ617" i="1" s="1"/>
  <c r="P617" i="1" s="1"/>
  <c r="AE617" i="1"/>
  <c r="AD617" i="1" s="1"/>
  <c r="AF617" i="1"/>
  <c r="CT617" i="1" s="1"/>
  <c r="AG617" i="1"/>
  <c r="CU617" i="1" s="1"/>
  <c r="T617" i="1" s="1"/>
  <c r="AH617" i="1"/>
  <c r="CV617" i="1" s="1"/>
  <c r="U617" i="1" s="1"/>
  <c r="AI617" i="1"/>
  <c r="AJ617" i="1"/>
  <c r="CX617" i="1" s="1"/>
  <c r="CS617" i="1"/>
  <c r="R617" i="1" s="1"/>
  <c r="GK617" i="1" s="1"/>
  <c r="CW617" i="1"/>
  <c r="V617" i="1" s="1"/>
  <c r="FR617" i="1"/>
  <c r="GL617" i="1"/>
  <c r="GN617" i="1"/>
  <c r="GP617" i="1"/>
  <c r="GV617" i="1"/>
  <c r="GX617" i="1" s="1"/>
  <c r="C618" i="1"/>
  <c r="D618" i="1"/>
  <c r="I618" i="1"/>
  <c r="AC618" i="1"/>
  <c r="AE618" i="1"/>
  <c r="AF618" i="1"/>
  <c r="AG618" i="1"/>
  <c r="CU618" i="1" s="1"/>
  <c r="T618" i="1" s="1"/>
  <c r="AH618" i="1"/>
  <c r="AI618" i="1"/>
  <c r="AJ618" i="1"/>
  <c r="CS618" i="1"/>
  <c r="R618" i="1" s="1"/>
  <c r="CV618" i="1"/>
  <c r="CW618" i="1"/>
  <c r="CX618" i="1"/>
  <c r="W618" i="1" s="1"/>
  <c r="FR618" i="1"/>
  <c r="GL618" i="1"/>
  <c r="GN618" i="1"/>
  <c r="GP618" i="1"/>
  <c r="GV618" i="1"/>
  <c r="GX618" i="1" s="1"/>
  <c r="I619" i="1"/>
  <c r="AC619" i="1"/>
  <c r="CQ619" i="1" s="1"/>
  <c r="P619" i="1" s="1"/>
  <c r="AE619" i="1"/>
  <c r="AD619" i="1" s="1"/>
  <c r="AF619" i="1"/>
  <c r="CT619" i="1" s="1"/>
  <c r="AG619" i="1"/>
  <c r="CU619" i="1" s="1"/>
  <c r="T619" i="1" s="1"/>
  <c r="AH619" i="1"/>
  <c r="CV619" i="1" s="1"/>
  <c r="U619" i="1" s="1"/>
  <c r="AI619" i="1"/>
  <c r="AJ619" i="1"/>
  <c r="CX619" i="1" s="1"/>
  <c r="CS619" i="1"/>
  <c r="R619" i="1" s="1"/>
  <c r="GK619" i="1" s="1"/>
  <c r="CW619" i="1"/>
  <c r="V619" i="1" s="1"/>
  <c r="FR619" i="1"/>
  <c r="GL619" i="1"/>
  <c r="GN619" i="1"/>
  <c r="GP619" i="1"/>
  <c r="GV619" i="1"/>
  <c r="GX619" i="1" s="1"/>
  <c r="AC620" i="1"/>
  <c r="AE620" i="1"/>
  <c r="AD620" i="1" s="1"/>
  <c r="CR620" i="1" s="1"/>
  <c r="AF620" i="1"/>
  <c r="CT620" i="1" s="1"/>
  <c r="AG620" i="1"/>
  <c r="AH620" i="1"/>
  <c r="AI620" i="1"/>
  <c r="CW620" i="1" s="1"/>
  <c r="AJ620" i="1"/>
  <c r="CX620" i="1" s="1"/>
  <c r="CQ620" i="1"/>
  <c r="CU620" i="1"/>
  <c r="CV620" i="1"/>
  <c r="FR620" i="1"/>
  <c r="GL620" i="1"/>
  <c r="GN620" i="1"/>
  <c r="GP620" i="1"/>
  <c r="GV620" i="1"/>
  <c r="C621" i="1"/>
  <c r="D621" i="1"/>
  <c r="I621" i="1"/>
  <c r="AC621" i="1"/>
  <c r="CQ621" i="1" s="1"/>
  <c r="P621" i="1" s="1"/>
  <c r="AE621" i="1"/>
  <c r="AD621" i="1" s="1"/>
  <c r="AF621" i="1"/>
  <c r="CT621" i="1" s="1"/>
  <c r="S621" i="1" s="1"/>
  <c r="AG621" i="1"/>
  <c r="AH621" i="1"/>
  <c r="AI621" i="1"/>
  <c r="CW621" i="1" s="1"/>
  <c r="V621" i="1" s="1"/>
  <c r="AJ621" i="1"/>
  <c r="CX621" i="1" s="1"/>
  <c r="W621" i="1" s="1"/>
  <c r="CU621" i="1"/>
  <c r="T621" i="1" s="1"/>
  <c r="CV621" i="1"/>
  <c r="U621" i="1" s="1"/>
  <c r="FR621" i="1"/>
  <c r="GL621" i="1"/>
  <c r="GN621" i="1"/>
  <c r="GP621" i="1"/>
  <c r="GV621" i="1"/>
  <c r="GX621" i="1"/>
  <c r="C622" i="1"/>
  <c r="D622" i="1"/>
  <c r="I622" i="1"/>
  <c r="AC622" i="1"/>
  <c r="AE622" i="1"/>
  <c r="CS622" i="1" s="1"/>
  <c r="R622" i="1" s="1"/>
  <c r="AF622" i="1"/>
  <c r="AG622" i="1"/>
  <c r="CU622" i="1" s="1"/>
  <c r="T622" i="1" s="1"/>
  <c r="AH622" i="1"/>
  <c r="AI622" i="1"/>
  <c r="CW622" i="1" s="1"/>
  <c r="V622" i="1" s="1"/>
  <c r="AJ622" i="1"/>
  <c r="CT622" i="1"/>
  <c r="S622" i="1" s="1"/>
  <c r="K1006" i="5" s="1"/>
  <c r="CV622" i="1"/>
  <c r="U622" i="1" s="1"/>
  <c r="CX622" i="1"/>
  <c r="W622" i="1" s="1"/>
  <c r="FR622" i="1"/>
  <c r="GL622" i="1"/>
  <c r="GN622" i="1"/>
  <c r="GP622" i="1"/>
  <c r="GV622" i="1"/>
  <c r="GX622" i="1"/>
  <c r="I623" i="1"/>
  <c r="AC623" i="1"/>
  <c r="CQ623" i="1" s="1"/>
  <c r="P623" i="1" s="1"/>
  <c r="AE623" i="1"/>
  <c r="AD623" i="1" s="1"/>
  <c r="AF623" i="1"/>
  <c r="CT623" i="1" s="1"/>
  <c r="S623" i="1" s="1"/>
  <c r="AG623" i="1"/>
  <c r="AH623" i="1"/>
  <c r="AI623" i="1"/>
  <c r="CW623" i="1" s="1"/>
  <c r="V623" i="1" s="1"/>
  <c r="AJ623" i="1"/>
  <c r="CX623" i="1" s="1"/>
  <c r="W623" i="1" s="1"/>
  <c r="CU623" i="1"/>
  <c r="T623" i="1" s="1"/>
  <c r="CV623" i="1"/>
  <c r="U623" i="1" s="1"/>
  <c r="FR623" i="1"/>
  <c r="GL623" i="1"/>
  <c r="GN623" i="1"/>
  <c r="GP623" i="1"/>
  <c r="GV623" i="1"/>
  <c r="GX623" i="1"/>
  <c r="AC624" i="1"/>
  <c r="CQ624" i="1" s="1"/>
  <c r="AE624" i="1"/>
  <c r="AD624" i="1" s="1"/>
  <c r="CR624" i="1" s="1"/>
  <c r="AF624" i="1"/>
  <c r="AG624" i="1"/>
  <c r="CU624" i="1" s="1"/>
  <c r="AH624" i="1"/>
  <c r="CV624" i="1" s="1"/>
  <c r="AI624" i="1"/>
  <c r="CW624" i="1" s="1"/>
  <c r="AJ624" i="1"/>
  <c r="CT624" i="1"/>
  <c r="CX624" i="1"/>
  <c r="FR624" i="1"/>
  <c r="GL624" i="1"/>
  <c r="GN624" i="1"/>
  <c r="GP624" i="1"/>
  <c r="GV624" i="1"/>
  <c r="C625" i="1"/>
  <c r="D625" i="1"/>
  <c r="I625" i="1"/>
  <c r="AC625" i="1"/>
  <c r="CQ625" i="1" s="1"/>
  <c r="P625" i="1" s="1"/>
  <c r="AE625" i="1"/>
  <c r="AD625" i="1" s="1"/>
  <c r="AF625" i="1"/>
  <c r="CT625" i="1" s="1"/>
  <c r="AG625" i="1"/>
  <c r="CU625" i="1" s="1"/>
  <c r="T625" i="1" s="1"/>
  <c r="AH625" i="1"/>
  <c r="CV625" i="1" s="1"/>
  <c r="U625" i="1" s="1"/>
  <c r="AI625" i="1"/>
  <c r="AJ625" i="1"/>
  <c r="CX625" i="1" s="1"/>
  <c r="CS625" i="1"/>
  <c r="R625" i="1" s="1"/>
  <c r="GK625" i="1" s="1"/>
  <c r="CW625" i="1"/>
  <c r="V625" i="1" s="1"/>
  <c r="FR625" i="1"/>
  <c r="GL625" i="1"/>
  <c r="GN625" i="1"/>
  <c r="GP625" i="1"/>
  <c r="GV625" i="1"/>
  <c r="GX625" i="1" s="1"/>
  <c r="C626" i="1"/>
  <c r="D626" i="1"/>
  <c r="I626" i="1"/>
  <c r="AC626" i="1"/>
  <c r="AE626" i="1"/>
  <c r="AD626" i="1" s="1"/>
  <c r="CR626" i="1" s="1"/>
  <c r="AF626" i="1"/>
  <c r="AG626" i="1"/>
  <c r="CU626" i="1" s="1"/>
  <c r="T626" i="1" s="1"/>
  <c r="AH626" i="1"/>
  <c r="AI626" i="1"/>
  <c r="AJ626" i="1"/>
  <c r="CS626" i="1"/>
  <c r="R626" i="1" s="1"/>
  <c r="GK626" i="1" s="1"/>
  <c r="CV626" i="1"/>
  <c r="CW626" i="1"/>
  <c r="CX626" i="1"/>
  <c r="W626" i="1" s="1"/>
  <c r="FR626" i="1"/>
  <c r="GL626" i="1"/>
  <c r="GN626" i="1"/>
  <c r="GP626" i="1"/>
  <c r="GV626" i="1"/>
  <c r="I627" i="1"/>
  <c r="AC627" i="1"/>
  <c r="CQ627" i="1" s="1"/>
  <c r="P627" i="1" s="1"/>
  <c r="AE627" i="1"/>
  <c r="AD627" i="1" s="1"/>
  <c r="AF627" i="1"/>
  <c r="CT627" i="1" s="1"/>
  <c r="AG627" i="1"/>
  <c r="CU627" i="1" s="1"/>
  <c r="T627" i="1" s="1"/>
  <c r="AH627" i="1"/>
  <c r="AI627" i="1"/>
  <c r="AJ627" i="1"/>
  <c r="CX627" i="1" s="1"/>
  <c r="CS627" i="1"/>
  <c r="R627" i="1" s="1"/>
  <c r="GK627" i="1" s="1"/>
  <c r="CV627" i="1"/>
  <c r="U627" i="1" s="1"/>
  <c r="CW627" i="1"/>
  <c r="FR627" i="1"/>
  <c r="GL627" i="1"/>
  <c r="BZ630" i="1" s="1"/>
  <c r="GN627" i="1"/>
  <c r="GP627" i="1"/>
  <c r="GV627" i="1"/>
  <c r="GX627" i="1"/>
  <c r="AC628" i="1"/>
  <c r="CQ628" i="1" s="1"/>
  <c r="AE628" i="1"/>
  <c r="AD628" i="1" s="1"/>
  <c r="CR628" i="1" s="1"/>
  <c r="AF628" i="1"/>
  <c r="AG628" i="1"/>
  <c r="CU628" i="1" s="1"/>
  <c r="AH628" i="1"/>
  <c r="CV628" i="1" s="1"/>
  <c r="AI628" i="1"/>
  <c r="CW628" i="1" s="1"/>
  <c r="AJ628" i="1"/>
  <c r="CT628" i="1"/>
  <c r="CX628" i="1"/>
  <c r="FR628" i="1"/>
  <c r="GL628" i="1"/>
  <c r="GN628" i="1"/>
  <c r="GP628" i="1"/>
  <c r="GV628" i="1"/>
  <c r="B630" i="1"/>
  <c r="B603" i="1" s="1"/>
  <c r="C630" i="1"/>
  <c r="C603" i="1" s="1"/>
  <c r="D630" i="1"/>
  <c r="D603" i="1" s="1"/>
  <c r="F630" i="1"/>
  <c r="F603" i="1" s="1"/>
  <c r="G630" i="1"/>
  <c r="BC630" i="1"/>
  <c r="BC603" i="1" s="1"/>
  <c r="BX630" i="1"/>
  <c r="BX603" i="1" s="1"/>
  <c r="CD630" i="1"/>
  <c r="CD603" i="1" s="1"/>
  <c r="CK630" i="1"/>
  <c r="BB630" i="1" s="1"/>
  <c r="CL630" i="1"/>
  <c r="CL603" i="1" s="1"/>
  <c r="FP630" i="1"/>
  <c r="FP603" i="1" s="1"/>
  <c r="FQ630" i="1"/>
  <c r="FQ603" i="1" s="1"/>
  <c r="GC630" i="1"/>
  <c r="ET630" i="1" s="1"/>
  <c r="GD630" i="1"/>
  <c r="EU630" i="1" s="1"/>
  <c r="D659" i="1"/>
  <c r="E661" i="1"/>
  <c r="Z661" i="1"/>
  <c r="AA661" i="1"/>
  <c r="AM661" i="1"/>
  <c r="AN661" i="1"/>
  <c r="BD661" i="1"/>
  <c r="BE661" i="1"/>
  <c r="BF661" i="1"/>
  <c r="BG661" i="1"/>
  <c r="BH661" i="1"/>
  <c r="BI661" i="1"/>
  <c r="BJ661" i="1"/>
  <c r="BK661" i="1"/>
  <c r="BL661" i="1"/>
  <c r="BM661" i="1"/>
  <c r="BN661" i="1"/>
  <c r="BO661" i="1"/>
  <c r="BP661" i="1"/>
  <c r="BQ661" i="1"/>
  <c r="BR661" i="1"/>
  <c r="BS661" i="1"/>
  <c r="BT661" i="1"/>
  <c r="BU661" i="1"/>
  <c r="BV661" i="1"/>
  <c r="BW661" i="1"/>
  <c r="CM661" i="1"/>
  <c r="CN661" i="1"/>
  <c r="CO661" i="1"/>
  <c r="CP661" i="1"/>
  <c r="CQ661" i="1"/>
  <c r="CR661" i="1"/>
  <c r="CS661" i="1"/>
  <c r="CT661" i="1"/>
  <c r="CU661" i="1"/>
  <c r="CV661" i="1"/>
  <c r="CW661" i="1"/>
  <c r="CX661" i="1"/>
  <c r="CY661" i="1"/>
  <c r="CZ661" i="1"/>
  <c r="DA661" i="1"/>
  <c r="DB661" i="1"/>
  <c r="DC661" i="1"/>
  <c r="DD661" i="1"/>
  <c r="DE661" i="1"/>
  <c r="DF661" i="1"/>
  <c r="DR661" i="1"/>
  <c r="DS661" i="1"/>
  <c r="EE661" i="1"/>
  <c r="EF661" i="1"/>
  <c r="EV661" i="1"/>
  <c r="EW661" i="1"/>
  <c r="EX661" i="1"/>
  <c r="EY661" i="1"/>
  <c r="EZ661" i="1"/>
  <c r="FA661" i="1"/>
  <c r="FB661" i="1"/>
  <c r="FC661" i="1"/>
  <c r="FD661" i="1"/>
  <c r="FE661" i="1"/>
  <c r="FF661" i="1"/>
  <c r="FG661" i="1"/>
  <c r="FH661" i="1"/>
  <c r="FI661" i="1"/>
  <c r="FJ661" i="1"/>
  <c r="FK661" i="1"/>
  <c r="FL661" i="1"/>
  <c r="FM661" i="1"/>
  <c r="FN661" i="1"/>
  <c r="FO661" i="1"/>
  <c r="GE661" i="1"/>
  <c r="GF661" i="1"/>
  <c r="GG661" i="1"/>
  <c r="GH661" i="1"/>
  <c r="GI661" i="1"/>
  <c r="GJ661" i="1"/>
  <c r="GK661" i="1"/>
  <c r="GL661" i="1"/>
  <c r="GM661" i="1"/>
  <c r="GN661" i="1"/>
  <c r="GO661" i="1"/>
  <c r="GP661" i="1"/>
  <c r="GQ661" i="1"/>
  <c r="GR661" i="1"/>
  <c r="GS661" i="1"/>
  <c r="GT661" i="1"/>
  <c r="GU661" i="1"/>
  <c r="GV661" i="1"/>
  <c r="GW661" i="1"/>
  <c r="GX661" i="1"/>
  <c r="C663" i="1"/>
  <c r="D663" i="1"/>
  <c r="AC663" i="1"/>
  <c r="AE663" i="1"/>
  <c r="AD663" i="1" s="1"/>
  <c r="CR663" i="1" s="1"/>
  <c r="Q663" i="1" s="1"/>
  <c r="AF663" i="1"/>
  <c r="AG663" i="1"/>
  <c r="CU663" i="1" s="1"/>
  <c r="T663" i="1" s="1"/>
  <c r="AH663" i="1"/>
  <c r="CV663" i="1" s="1"/>
  <c r="U663" i="1" s="1"/>
  <c r="AI663" i="1"/>
  <c r="CW663" i="1" s="1"/>
  <c r="V663" i="1" s="1"/>
  <c r="AJ663" i="1"/>
  <c r="CS663" i="1"/>
  <c r="R663" i="1" s="1"/>
  <c r="CT663" i="1"/>
  <c r="S663" i="1" s="1"/>
  <c r="CX663" i="1"/>
  <c r="W663" i="1" s="1"/>
  <c r="FR663" i="1"/>
  <c r="GL663" i="1"/>
  <c r="GN663" i="1"/>
  <c r="GP663" i="1"/>
  <c r="GV663" i="1"/>
  <c r="GX663" i="1" s="1"/>
  <c r="C664" i="1"/>
  <c r="D664" i="1"/>
  <c r="AC664" i="1"/>
  <c r="CQ664" i="1" s="1"/>
  <c r="P664" i="1" s="1"/>
  <c r="AE664" i="1"/>
  <c r="AD664" i="1" s="1"/>
  <c r="CR664" i="1" s="1"/>
  <c r="Q664" i="1" s="1"/>
  <c r="AF664" i="1"/>
  <c r="AG664" i="1"/>
  <c r="CU664" i="1" s="1"/>
  <c r="T664" i="1" s="1"/>
  <c r="AH664" i="1"/>
  <c r="CV664" i="1" s="1"/>
  <c r="U664" i="1" s="1"/>
  <c r="AI664" i="1"/>
  <c r="CW664" i="1" s="1"/>
  <c r="V664" i="1" s="1"/>
  <c r="AJ664" i="1"/>
  <c r="CT664" i="1"/>
  <c r="S664" i="1" s="1"/>
  <c r="K1027" i="5" s="1"/>
  <c r="CX664" i="1"/>
  <c r="W664" i="1" s="1"/>
  <c r="FR664" i="1"/>
  <c r="GL664" i="1"/>
  <c r="GN664" i="1"/>
  <c r="GP664" i="1"/>
  <c r="GV664" i="1"/>
  <c r="GX664" i="1" s="1"/>
  <c r="C665" i="1"/>
  <c r="D665" i="1"/>
  <c r="AC665" i="1"/>
  <c r="AE665" i="1"/>
  <c r="AD665" i="1" s="1"/>
  <c r="CR665" i="1" s="1"/>
  <c r="Q665" i="1" s="1"/>
  <c r="AF665" i="1"/>
  <c r="AG665" i="1"/>
  <c r="CU665" i="1" s="1"/>
  <c r="T665" i="1" s="1"/>
  <c r="AH665" i="1"/>
  <c r="AI665" i="1"/>
  <c r="CW665" i="1" s="1"/>
  <c r="V665" i="1" s="1"/>
  <c r="AJ665" i="1"/>
  <c r="CX665" i="1" s="1"/>
  <c r="W665" i="1" s="1"/>
  <c r="CT665" i="1"/>
  <c r="S665" i="1" s="1"/>
  <c r="CV665" i="1"/>
  <c r="U665" i="1" s="1"/>
  <c r="FR665" i="1"/>
  <c r="GL665" i="1"/>
  <c r="GN665" i="1"/>
  <c r="GP665" i="1"/>
  <c r="GV665" i="1"/>
  <c r="GX665" i="1"/>
  <c r="C666" i="1"/>
  <c r="D666" i="1"/>
  <c r="AC666" i="1"/>
  <c r="H1034" i="5" s="1"/>
  <c r="AE666" i="1"/>
  <c r="AD666" i="1" s="1"/>
  <c r="CR666" i="1" s="1"/>
  <c r="Q666" i="1" s="1"/>
  <c r="AF666" i="1"/>
  <c r="AG666" i="1"/>
  <c r="AH666" i="1"/>
  <c r="CV666" i="1" s="1"/>
  <c r="U666" i="1" s="1"/>
  <c r="AI666" i="1"/>
  <c r="CW666" i="1" s="1"/>
  <c r="V666" i="1" s="1"/>
  <c r="AJ666" i="1"/>
  <c r="CX666" i="1" s="1"/>
  <c r="W666" i="1" s="1"/>
  <c r="CT666" i="1"/>
  <c r="S666" i="1" s="1"/>
  <c r="K1033" i="5" s="1"/>
  <c r="CU666" i="1"/>
  <c r="T666" i="1" s="1"/>
  <c r="FR666" i="1"/>
  <c r="GL666" i="1"/>
  <c r="FR682" i="1" s="1"/>
  <c r="GN666" i="1"/>
  <c r="GP666" i="1"/>
  <c r="GV666" i="1"/>
  <c r="GX666" i="1" s="1"/>
  <c r="I667" i="1"/>
  <c r="AC667" i="1"/>
  <c r="AE667" i="1"/>
  <c r="AD667" i="1" s="1"/>
  <c r="CR667" i="1" s="1"/>
  <c r="Q667" i="1" s="1"/>
  <c r="AF667" i="1"/>
  <c r="CT667" i="1" s="1"/>
  <c r="S667" i="1" s="1"/>
  <c r="AG667" i="1"/>
  <c r="AH667" i="1"/>
  <c r="CV667" i="1" s="1"/>
  <c r="AI667" i="1"/>
  <c r="CW667" i="1" s="1"/>
  <c r="V667" i="1" s="1"/>
  <c r="AJ667" i="1"/>
  <c r="CX667" i="1" s="1"/>
  <c r="W667" i="1" s="1"/>
  <c r="CQ667" i="1"/>
  <c r="CU667" i="1"/>
  <c r="T667" i="1" s="1"/>
  <c r="FR667" i="1"/>
  <c r="GL667" i="1"/>
  <c r="GN667" i="1"/>
  <c r="GP667" i="1"/>
  <c r="GV667" i="1"/>
  <c r="GX667" i="1"/>
  <c r="I668" i="1"/>
  <c r="E1038" i="5" s="1"/>
  <c r="AC668" i="1"/>
  <c r="AE668" i="1"/>
  <c r="AD668" i="1" s="1"/>
  <c r="CR668" i="1" s="1"/>
  <c r="Q668" i="1" s="1"/>
  <c r="AF668" i="1"/>
  <c r="AG668" i="1"/>
  <c r="CU668" i="1" s="1"/>
  <c r="T668" i="1" s="1"/>
  <c r="AH668" i="1"/>
  <c r="AI668" i="1"/>
  <c r="AJ668" i="1"/>
  <c r="CX668" i="1" s="1"/>
  <c r="W668" i="1" s="1"/>
  <c r="CV668" i="1"/>
  <c r="U668" i="1" s="1"/>
  <c r="CW668" i="1"/>
  <c r="V668" i="1" s="1"/>
  <c r="FR668" i="1"/>
  <c r="GL668" i="1"/>
  <c r="GN668" i="1"/>
  <c r="GP668" i="1"/>
  <c r="GV668" i="1"/>
  <c r="GX668" i="1"/>
  <c r="C669" i="1"/>
  <c r="D669" i="1"/>
  <c r="I669" i="1"/>
  <c r="P669" i="1"/>
  <c r="AC669" i="1"/>
  <c r="AE669" i="1"/>
  <c r="AD669" i="1" s="1"/>
  <c r="CR669" i="1" s="1"/>
  <c r="Q669" i="1" s="1"/>
  <c r="AF669" i="1"/>
  <c r="CT669" i="1" s="1"/>
  <c r="S669" i="1" s="1"/>
  <c r="AG669" i="1"/>
  <c r="AH669" i="1"/>
  <c r="CV669" i="1" s="1"/>
  <c r="U669" i="1" s="1"/>
  <c r="AI669" i="1"/>
  <c r="CW669" i="1" s="1"/>
  <c r="V669" i="1" s="1"/>
  <c r="AJ669" i="1"/>
  <c r="CX669" i="1" s="1"/>
  <c r="W669" i="1" s="1"/>
  <c r="CQ669" i="1"/>
  <c r="CU669" i="1"/>
  <c r="T669" i="1" s="1"/>
  <c r="FR669" i="1"/>
  <c r="GL669" i="1"/>
  <c r="GO669" i="1"/>
  <c r="GP669" i="1"/>
  <c r="GV669" i="1"/>
  <c r="GX669" i="1"/>
  <c r="C670" i="1"/>
  <c r="D670" i="1"/>
  <c r="I670" i="1"/>
  <c r="U670" i="1"/>
  <c r="AC670" i="1"/>
  <c r="AE670" i="1"/>
  <c r="AF670" i="1"/>
  <c r="AG670" i="1"/>
  <c r="CU670" i="1" s="1"/>
  <c r="T670" i="1" s="1"/>
  <c r="AH670" i="1"/>
  <c r="AI670" i="1"/>
  <c r="CW670" i="1" s="1"/>
  <c r="AJ670" i="1"/>
  <c r="CQ670" i="1"/>
  <c r="P670" i="1" s="1"/>
  <c r="CV670" i="1"/>
  <c r="CX670" i="1"/>
  <c r="W670" i="1" s="1"/>
  <c r="FR670" i="1"/>
  <c r="GL670" i="1"/>
  <c r="GO670" i="1"/>
  <c r="GP670" i="1"/>
  <c r="FV682" i="1" s="1"/>
  <c r="GV670" i="1"/>
  <c r="C671" i="1"/>
  <c r="D671" i="1"/>
  <c r="I671" i="1"/>
  <c r="AC671" i="1"/>
  <c r="AE671" i="1"/>
  <c r="AD671" i="1" s="1"/>
  <c r="CR671" i="1" s="1"/>
  <c r="AF671" i="1"/>
  <c r="CT671" i="1" s="1"/>
  <c r="AG671" i="1"/>
  <c r="CU671" i="1" s="1"/>
  <c r="AH671" i="1"/>
  <c r="AI671" i="1"/>
  <c r="AJ671" i="1"/>
  <c r="CX671" i="1" s="1"/>
  <c r="CQ671" i="1"/>
  <c r="CV671" i="1"/>
  <c r="CW671" i="1"/>
  <c r="V671" i="1" s="1"/>
  <c r="FR671" i="1"/>
  <c r="GL671" i="1"/>
  <c r="GN671" i="1"/>
  <c r="GP671" i="1"/>
  <c r="CD682" i="1" s="1"/>
  <c r="GV671" i="1"/>
  <c r="C672" i="1"/>
  <c r="D672" i="1"/>
  <c r="I672" i="1"/>
  <c r="AC672" i="1"/>
  <c r="AE672" i="1"/>
  <c r="AF672" i="1"/>
  <c r="AG672" i="1"/>
  <c r="CU672" i="1" s="1"/>
  <c r="T672" i="1" s="1"/>
  <c r="AH672" i="1"/>
  <c r="AI672" i="1"/>
  <c r="AJ672" i="1"/>
  <c r="CS672" i="1"/>
  <c r="R672" i="1" s="1"/>
  <c r="CV672" i="1"/>
  <c r="CW672" i="1"/>
  <c r="CX672" i="1"/>
  <c r="W672" i="1" s="1"/>
  <c r="FR672" i="1"/>
  <c r="GL672" i="1"/>
  <c r="GN672" i="1"/>
  <c r="GP672" i="1"/>
  <c r="GV672" i="1"/>
  <c r="C673" i="1"/>
  <c r="D673" i="1"/>
  <c r="I673" i="1"/>
  <c r="AC673" i="1"/>
  <c r="AD673" i="1"/>
  <c r="CR673" i="1" s="1"/>
  <c r="Q673" i="1" s="1"/>
  <c r="AE673" i="1"/>
  <c r="CS673" i="1" s="1"/>
  <c r="R673" i="1" s="1"/>
  <c r="GK673" i="1" s="1"/>
  <c r="AF673" i="1"/>
  <c r="AG673" i="1"/>
  <c r="CU673" i="1" s="1"/>
  <c r="T673" i="1" s="1"/>
  <c r="AH673" i="1"/>
  <c r="CV673" i="1" s="1"/>
  <c r="U673" i="1" s="1"/>
  <c r="AI673" i="1"/>
  <c r="CW673" i="1" s="1"/>
  <c r="V673" i="1" s="1"/>
  <c r="AJ673" i="1"/>
  <c r="CQ673" i="1"/>
  <c r="P673" i="1" s="1"/>
  <c r="CT673" i="1"/>
  <c r="S673" i="1" s="1"/>
  <c r="CZ673" i="1" s="1"/>
  <c r="Y673" i="1" s="1"/>
  <c r="CX673" i="1"/>
  <c r="W673" i="1" s="1"/>
  <c r="FR673" i="1"/>
  <c r="GL673" i="1"/>
  <c r="BZ682" i="1" s="1"/>
  <c r="GN673" i="1"/>
  <c r="GP673" i="1"/>
  <c r="GV673" i="1"/>
  <c r="GX673" i="1" s="1"/>
  <c r="C674" i="1"/>
  <c r="D674" i="1"/>
  <c r="I674" i="1"/>
  <c r="AC674" i="1"/>
  <c r="H1061" i="5" s="1"/>
  <c r="AE674" i="1"/>
  <c r="AF674" i="1"/>
  <c r="AG674" i="1"/>
  <c r="CU674" i="1" s="1"/>
  <c r="T674" i="1" s="1"/>
  <c r="AH674" i="1"/>
  <c r="CV674" i="1" s="1"/>
  <c r="U674" i="1" s="1"/>
  <c r="AI674" i="1"/>
  <c r="CW674" i="1" s="1"/>
  <c r="V674" i="1" s="1"/>
  <c r="AJ674" i="1"/>
  <c r="CT674" i="1"/>
  <c r="S674" i="1" s="1"/>
  <c r="K1060" i="5" s="1"/>
  <c r="CX674" i="1"/>
  <c r="W674" i="1" s="1"/>
  <c r="FR674" i="1"/>
  <c r="GL674" i="1"/>
  <c r="GN674" i="1"/>
  <c r="GP674" i="1"/>
  <c r="GV674" i="1"/>
  <c r="GX674" i="1" s="1"/>
  <c r="I675" i="1"/>
  <c r="AC675" i="1"/>
  <c r="AD675" i="1"/>
  <c r="CR675" i="1" s="1"/>
  <c r="Q675" i="1" s="1"/>
  <c r="AE675" i="1"/>
  <c r="AF675" i="1"/>
  <c r="CT675" i="1" s="1"/>
  <c r="S675" i="1" s="1"/>
  <c r="AG675" i="1"/>
  <c r="CU675" i="1" s="1"/>
  <c r="T675" i="1" s="1"/>
  <c r="AH675" i="1"/>
  <c r="CV675" i="1" s="1"/>
  <c r="U675" i="1" s="1"/>
  <c r="AI675" i="1"/>
  <c r="AJ675" i="1"/>
  <c r="CX675" i="1" s="1"/>
  <c r="W675" i="1" s="1"/>
  <c r="CQ675" i="1"/>
  <c r="P675" i="1" s="1"/>
  <c r="CS675" i="1"/>
  <c r="R675" i="1" s="1"/>
  <c r="GK675" i="1" s="1"/>
  <c r="CW675" i="1"/>
  <c r="V675" i="1" s="1"/>
  <c r="FR675" i="1"/>
  <c r="GL675" i="1"/>
  <c r="GN675" i="1"/>
  <c r="GP675" i="1"/>
  <c r="GV675" i="1"/>
  <c r="GX675" i="1"/>
  <c r="I676" i="1"/>
  <c r="E1065" i="5" s="1"/>
  <c r="AC676" i="1"/>
  <c r="AE676" i="1"/>
  <c r="AD676" i="1" s="1"/>
  <c r="CR676" i="1" s="1"/>
  <c r="AF676" i="1"/>
  <c r="AG676" i="1"/>
  <c r="CU676" i="1" s="1"/>
  <c r="T676" i="1" s="1"/>
  <c r="AH676" i="1"/>
  <c r="CV676" i="1" s="1"/>
  <c r="U676" i="1" s="1"/>
  <c r="AI676" i="1"/>
  <c r="AJ676" i="1"/>
  <c r="CS676" i="1"/>
  <c r="R676" i="1" s="1"/>
  <c r="GK676" i="1" s="1"/>
  <c r="CW676" i="1"/>
  <c r="CX676" i="1"/>
  <c r="W676" i="1" s="1"/>
  <c r="FR676" i="1"/>
  <c r="GL676" i="1"/>
  <c r="GN676" i="1"/>
  <c r="GP676" i="1"/>
  <c r="GV676" i="1"/>
  <c r="GX676" i="1" s="1"/>
  <c r="C677" i="1"/>
  <c r="D677" i="1"/>
  <c r="I677" i="1"/>
  <c r="AC677" i="1"/>
  <c r="CQ677" i="1" s="1"/>
  <c r="P677" i="1" s="1"/>
  <c r="AD677" i="1"/>
  <c r="CR677" i="1" s="1"/>
  <c r="Q677" i="1" s="1"/>
  <c r="AE677" i="1"/>
  <c r="AF677" i="1"/>
  <c r="CT677" i="1" s="1"/>
  <c r="S677" i="1" s="1"/>
  <c r="AG677" i="1"/>
  <c r="CU677" i="1" s="1"/>
  <c r="T677" i="1" s="1"/>
  <c r="AH677" i="1"/>
  <c r="CV677" i="1" s="1"/>
  <c r="U677" i="1" s="1"/>
  <c r="AI677" i="1"/>
  <c r="AJ677" i="1"/>
  <c r="CS677" i="1"/>
  <c r="R677" i="1" s="1"/>
  <c r="GK677" i="1" s="1"/>
  <c r="CW677" i="1"/>
  <c r="V677" i="1" s="1"/>
  <c r="CX677" i="1"/>
  <c r="W677" i="1" s="1"/>
  <c r="FR677" i="1"/>
  <c r="GL677" i="1"/>
  <c r="GN677" i="1"/>
  <c r="GP677" i="1"/>
  <c r="GV677" i="1"/>
  <c r="GX677" i="1"/>
  <c r="C678" i="1"/>
  <c r="D678" i="1"/>
  <c r="I678" i="1"/>
  <c r="AC678" i="1"/>
  <c r="AE678" i="1"/>
  <c r="H1071" i="5" s="1"/>
  <c r="R1071" i="5" s="1"/>
  <c r="AF678" i="1"/>
  <c r="AG678" i="1"/>
  <c r="CU678" i="1" s="1"/>
  <c r="T678" i="1" s="1"/>
  <c r="AH678" i="1"/>
  <c r="AI678" i="1"/>
  <c r="CW678" i="1" s="1"/>
  <c r="V678" i="1" s="1"/>
  <c r="AJ678" i="1"/>
  <c r="CT678" i="1"/>
  <c r="S678" i="1" s="1"/>
  <c r="K1069" i="5" s="1"/>
  <c r="CV678" i="1"/>
  <c r="U678" i="1" s="1"/>
  <c r="CX678" i="1"/>
  <c r="W678" i="1" s="1"/>
  <c r="FR678" i="1"/>
  <c r="GL678" i="1"/>
  <c r="GN678" i="1"/>
  <c r="GP678" i="1"/>
  <c r="GV678" i="1"/>
  <c r="GX678" i="1" s="1"/>
  <c r="I679" i="1"/>
  <c r="AC679" i="1"/>
  <c r="AB679" i="1" s="1"/>
  <c r="AD679" i="1"/>
  <c r="CR679" i="1" s="1"/>
  <c r="Q679" i="1" s="1"/>
  <c r="AE679" i="1"/>
  <c r="AF679" i="1"/>
  <c r="CT679" i="1" s="1"/>
  <c r="S679" i="1" s="1"/>
  <c r="AG679" i="1"/>
  <c r="CU679" i="1" s="1"/>
  <c r="T679" i="1" s="1"/>
  <c r="AH679" i="1"/>
  <c r="CV679" i="1" s="1"/>
  <c r="U679" i="1" s="1"/>
  <c r="AI679" i="1"/>
  <c r="AJ679" i="1"/>
  <c r="CS679" i="1"/>
  <c r="R679" i="1" s="1"/>
  <c r="GK679" i="1" s="1"/>
  <c r="CW679" i="1"/>
  <c r="V679" i="1" s="1"/>
  <c r="CX679" i="1"/>
  <c r="W679" i="1" s="1"/>
  <c r="FR679" i="1"/>
  <c r="GL679" i="1"/>
  <c r="GN679" i="1"/>
  <c r="GP679" i="1"/>
  <c r="GV679" i="1"/>
  <c r="GX679" i="1"/>
  <c r="I680" i="1"/>
  <c r="E1076" i="5" s="1"/>
  <c r="AC680" i="1"/>
  <c r="AE680" i="1"/>
  <c r="CS680" i="1" s="1"/>
  <c r="AF680" i="1"/>
  <c r="AG680" i="1"/>
  <c r="CU680" i="1" s="1"/>
  <c r="AH680" i="1"/>
  <c r="AI680" i="1"/>
  <c r="CW680" i="1" s="1"/>
  <c r="AJ680" i="1"/>
  <c r="CX680" i="1" s="1"/>
  <c r="W680" i="1" s="1"/>
  <c r="CV680" i="1"/>
  <c r="FR680" i="1"/>
  <c r="GL680" i="1"/>
  <c r="GN680" i="1"/>
  <c r="GP680" i="1"/>
  <c r="GV680" i="1"/>
  <c r="GX680" i="1" s="1"/>
  <c r="B682" i="1"/>
  <c r="B661" i="1" s="1"/>
  <c r="C682" i="1"/>
  <c r="C661" i="1" s="1"/>
  <c r="D682" i="1"/>
  <c r="D661" i="1" s="1"/>
  <c r="F682" i="1"/>
  <c r="F661" i="1" s="1"/>
  <c r="G682" i="1"/>
  <c r="BB682" i="1"/>
  <c r="BB661" i="1" s="1"/>
  <c r="BX682" i="1"/>
  <c r="BX661" i="1" s="1"/>
  <c r="CK682" i="1"/>
  <c r="CK661" i="1" s="1"/>
  <c r="CL682" i="1"/>
  <c r="FP682" i="1"/>
  <c r="FP661" i="1" s="1"/>
  <c r="FQ682" i="1"/>
  <c r="FQ661" i="1" s="1"/>
  <c r="GC682" i="1"/>
  <c r="GC661" i="1" s="1"/>
  <c r="GD682" i="1"/>
  <c r="D711" i="1"/>
  <c r="E713" i="1"/>
  <c r="Z713" i="1"/>
  <c r="AA713" i="1"/>
  <c r="AD713" i="1"/>
  <c r="AM713" i="1"/>
  <c r="AN713" i="1"/>
  <c r="BD713" i="1"/>
  <c r="BE713" i="1"/>
  <c r="BF713" i="1"/>
  <c r="BG713" i="1"/>
  <c r="BH713" i="1"/>
  <c r="BI713" i="1"/>
  <c r="BJ713" i="1"/>
  <c r="BK713" i="1"/>
  <c r="BL713" i="1"/>
  <c r="BM713" i="1"/>
  <c r="BN713" i="1"/>
  <c r="BO713" i="1"/>
  <c r="BP713" i="1"/>
  <c r="BQ713" i="1"/>
  <c r="BR713" i="1"/>
  <c r="BS713" i="1"/>
  <c r="BT713" i="1"/>
  <c r="BU713" i="1"/>
  <c r="BV713" i="1"/>
  <c r="BW713" i="1"/>
  <c r="CM713" i="1"/>
  <c r="CN713" i="1"/>
  <c r="CO713" i="1"/>
  <c r="CP713" i="1"/>
  <c r="CQ713" i="1"/>
  <c r="CR713" i="1"/>
  <c r="CS713" i="1"/>
  <c r="CT713" i="1"/>
  <c r="CU713" i="1"/>
  <c r="CV713" i="1"/>
  <c r="CW713" i="1"/>
  <c r="CX713" i="1"/>
  <c r="CY713" i="1"/>
  <c r="CZ713" i="1"/>
  <c r="DA713" i="1"/>
  <c r="DB713" i="1"/>
  <c r="DC713" i="1"/>
  <c r="DD713" i="1"/>
  <c r="DE713" i="1"/>
  <c r="DF713" i="1"/>
  <c r="DR713" i="1"/>
  <c r="DS713" i="1"/>
  <c r="EE713" i="1"/>
  <c r="EF713" i="1"/>
  <c r="EV713" i="1"/>
  <c r="EW713" i="1"/>
  <c r="EX713" i="1"/>
  <c r="EY713" i="1"/>
  <c r="EZ713" i="1"/>
  <c r="FA713" i="1"/>
  <c r="FB713" i="1"/>
  <c r="FC713" i="1"/>
  <c r="FD713" i="1"/>
  <c r="FE713" i="1"/>
  <c r="FF713" i="1"/>
  <c r="FG713" i="1"/>
  <c r="FH713" i="1"/>
  <c r="FI713" i="1"/>
  <c r="FJ713" i="1"/>
  <c r="FK713" i="1"/>
  <c r="FL713" i="1"/>
  <c r="FM713" i="1"/>
  <c r="FN713" i="1"/>
  <c r="FO713" i="1"/>
  <c r="GE713" i="1"/>
  <c r="GF713" i="1"/>
  <c r="GG713" i="1"/>
  <c r="GH713" i="1"/>
  <c r="GI713" i="1"/>
  <c r="GJ713" i="1"/>
  <c r="GK713" i="1"/>
  <c r="GL713" i="1"/>
  <c r="GM713" i="1"/>
  <c r="GN713" i="1"/>
  <c r="GO713" i="1"/>
  <c r="GP713" i="1"/>
  <c r="GQ713" i="1"/>
  <c r="GR713" i="1"/>
  <c r="GS713" i="1"/>
  <c r="GT713" i="1"/>
  <c r="GU713" i="1"/>
  <c r="GV713" i="1"/>
  <c r="GW713" i="1"/>
  <c r="GX713" i="1"/>
  <c r="O715" i="1"/>
  <c r="P715" i="1"/>
  <c r="Q715" i="1"/>
  <c r="R715" i="1"/>
  <c r="GK715" i="1" s="1"/>
  <c r="S715" i="1"/>
  <c r="T715" i="1"/>
  <c r="U715" i="1"/>
  <c r="V715" i="1"/>
  <c r="W715" i="1"/>
  <c r="X715" i="1"/>
  <c r="Y715" i="1"/>
  <c r="AB715" i="1"/>
  <c r="AC715" i="1"/>
  <c r="AD715" i="1"/>
  <c r="AE715" i="1"/>
  <c r="AF715" i="1"/>
  <c r="AG715" i="1"/>
  <c r="AH715" i="1"/>
  <c r="AI715" i="1"/>
  <c r="AJ715" i="1"/>
  <c r="CP715" i="1"/>
  <c r="GN715" i="1" s="1"/>
  <c r="FR715" i="1"/>
  <c r="GL715" i="1"/>
  <c r="GO715" i="1"/>
  <c r="GP715" i="1"/>
  <c r="GV715" i="1"/>
  <c r="GX715" i="1" s="1"/>
  <c r="CJ720" i="1" s="1"/>
  <c r="O716" i="1"/>
  <c r="P716" i="1"/>
  <c r="Q716" i="1"/>
  <c r="DV720" i="1" s="1"/>
  <c r="DI720" i="1" s="1"/>
  <c r="R716" i="1"/>
  <c r="S716" i="1"/>
  <c r="T716" i="1"/>
  <c r="U716" i="1"/>
  <c r="L1081" i="5" s="1"/>
  <c r="Q1081" i="5" s="1"/>
  <c r="V716" i="1"/>
  <c r="W716" i="1"/>
  <c r="X716" i="1"/>
  <c r="T1080" i="5" s="1"/>
  <c r="Y716" i="1"/>
  <c r="V1080" i="5" s="1"/>
  <c r="AB716" i="1"/>
  <c r="AC716" i="1"/>
  <c r="AD716" i="1"/>
  <c r="AE716" i="1"/>
  <c r="AF716" i="1"/>
  <c r="AG716" i="1"/>
  <c r="AH716" i="1"/>
  <c r="AI716" i="1"/>
  <c r="AJ716" i="1"/>
  <c r="FR716" i="1"/>
  <c r="GL716" i="1"/>
  <c r="GO716" i="1"/>
  <c r="FU720" i="1" s="1"/>
  <c r="GP716" i="1"/>
  <c r="GV716" i="1"/>
  <c r="GX716" i="1" s="1"/>
  <c r="O717" i="1"/>
  <c r="P717" i="1"/>
  <c r="AC720" i="1" s="1"/>
  <c r="Q717" i="1"/>
  <c r="R717" i="1"/>
  <c r="S717" i="1"/>
  <c r="T717" i="1"/>
  <c r="AG720" i="1" s="1"/>
  <c r="T720" i="1" s="1"/>
  <c r="U717" i="1"/>
  <c r="V717" i="1"/>
  <c r="W717" i="1"/>
  <c r="X717" i="1"/>
  <c r="AK720" i="1" s="1"/>
  <c r="AK713" i="1" s="1"/>
  <c r="Y717" i="1"/>
  <c r="AB717" i="1"/>
  <c r="CP717" i="1" s="1"/>
  <c r="AC717" i="1"/>
  <c r="AD717" i="1"/>
  <c r="AE717" i="1"/>
  <c r="AF717" i="1"/>
  <c r="AG717" i="1"/>
  <c r="AH717" i="1"/>
  <c r="AI717" i="1"/>
  <c r="AJ717" i="1"/>
  <c r="FR717" i="1"/>
  <c r="GK717" i="1"/>
  <c r="GL717" i="1"/>
  <c r="GO717" i="1"/>
  <c r="GP717" i="1"/>
  <c r="GV717" i="1"/>
  <c r="GX717" i="1"/>
  <c r="O718" i="1"/>
  <c r="P718" i="1"/>
  <c r="Q718" i="1"/>
  <c r="R718" i="1"/>
  <c r="GK718" i="1" s="1"/>
  <c r="S718" i="1"/>
  <c r="T718" i="1"/>
  <c r="U718" i="1"/>
  <c r="L1083" i="5" s="1"/>
  <c r="Q1083" i="5" s="1"/>
  <c r="V718" i="1"/>
  <c r="W718" i="1"/>
  <c r="X718" i="1"/>
  <c r="T1082" i="5" s="1"/>
  <c r="Y718" i="1"/>
  <c r="V1082" i="5" s="1"/>
  <c r="AB718" i="1"/>
  <c r="AC718" i="1"/>
  <c r="AD718" i="1"/>
  <c r="AE718" i="1"/>
  <c r="AF718" i="1"/>
  <c r="AG718" i="1"/>
  <c r="AH718" i="1"/>
  <c r="AI718" i="1"/>
  <c r="AJ718" i="1"/>
  <c r="FR718" i="1"/>
  <c r="GL718" i="1"/>
  <c r="GO718" i="1"/>
  <c r="GP718" i="1"/>
  <c r="GV718" i="1"/>
  <c r="GX718" i="1" s="1"/>
  <c r="B720" i="1"/>
  <c r="B713" i="1" s="1"/>
  <c r="C720" i="1"/>
  <c r="C713" i="1" s="1"/>
  <c r="D720" i="1"/>
  <c r="D713" i="1" s="1"/>
  <c r="F720" i="1"/>
  <c r="F713" i="1" s="1"/>
  <c r="G720" i="1"/>
  <c r="A1084" i="5" s="1"/>
  <c r="R720" i="1"/>
  <c r="R713" i="1" s="1"/>
  <c r="V720" i="1"/>
  <c r="V713" i="1" s="1"/>
  <c r="AB720" i="1"/>
  <c r="AB713" i="1" s="1"/>
  <c r="AD720" i="1"/>
  <c r="Q720" i="1" s="1"/>
  <c r="AE720" i="1"/>
  <c r="AE713" i="1" s="1"/>
  <c r="AF720" i="1"/>
  <c r="AF713" i="1" s="1"/>
  <c r="AH720" i="1"/>
  <c r="U720" i="1" s="1"/>
  <c r="AI720" i="1"/>
  <c r="AI713" i="1" s="1"/>
  <c r="AJ720" i="1"/>
  <c r="AJ713" i="1" s="1"/>
  <c r="AL720" i="1"/>
  <c r="AL713" i="1" s="1"/>
  <c r="AU720" i="1"/>
  <c r="AU713" i="1" s="1"/>
  <c r="BC720" i="1"/>
  <c r="BC713" i="1" s="1"/>
  <c r="BX720" i="1"/>
  <c r="BX713" i="1" s="1"/>
  <c r="BZ720" i="1"/>
  <c r="BZ713" i="1" s="1"/>
  <c r="CD720" i="1"/>
  <c r="CD713" i="1" s="1"/>
  <c r="CK720" i="1"/>
  <c r="CK713" i="1" s="1"/>
  <c r="CL720" i="1"/>
  <c r="CL713" i="1" s="1"/>
  <c r="DU720" i="1"/>
  <c r="DH720" i="1" s="1"/>
  <c r="DY720" i="1"/>
  <c r="DY713" i="1" s="1"/>
  <c r="EC720" i="1"/>
  <c r="DP720" i="1" s="1"/>
  <c r="EH720" i="1"/>
  <c r="EH713" i="1" s="1"/>
  <c r="FP720" i="1"/>
  <c r="EG720" i="1" s="1"/>
  <c r="FQ720" i="1"/>
  <c r="FQ713" i="1" s="1"/>
  <c r="GC720" i="1"/>
  <c r="ET720" i="1" s="1"/>
  <c r="GD720" i="1"/>
  <c r="GD713" i="1" s="1"/>
  <c r="F736" i="1"/>
  <c r="F743" i="1"/>
  <c r="B749" i="1"/>
  <c r="B22" i="1" s="1"/>
  <c r="C749" i="1"/>
  <c r="C22" i="1" s="1"/>
  <c r="D749" i="1"/>
  <c r="D22" i="1" s="1"/>
  <c r="F749" i="1"/>
  <c r="F22" i="1" s="1"/>
  <c r="G749" i="1"/>
  <c r="B781" i="1"/>
  <c r="B18" i="1" s="1"/>
  <c r="C781" i="1"/>
  <c r="C18" i="1" s="1"/>
  <c r="D781" i="1"/>
  <c r="D18" i="1" s="1"/>
  <c r="F781" i="1"/>
  <c r="F18" i="1" s="1"/>
  <c r="G781" i="1"/>
  <c r="G18" i="1" s="1"/>
  <c r="L1084" i="5" l="1"/>
  <c r="T616" i="1"/>
  <c r="L1077" i="5"/>
  <c r="Q1077" i="5" s="1"/>
  <c r="L1075" i="5"/>
  <c r="U628" i="1"/>
  <c r="P720" i="1"/>
  <c r="CE720" i="1"/>
  <c r="AV720" i="1" s="1"/>
  <c r="AV713" i="1" s="1"/>
  <c r="EL720" i="1"/>
  <c r="FU713" i="1"/>
  <c r="BZ603" i="1"/>
  <c r="AQ630" i="1"/>
  <c r="ET713" i="1"/>
  <c r="P733" i="1"/>
  <c r="L1039" i="5"/>
  <c r="Q1039" i="5" s="1"/>
  <c r="L1037" i="5"/>
  <c r="GK622" i="1"/>
  <c r="K1008" i="5"/>
  <c r="P628" i="1"/>
  <c r="CB720" i="1"/>
  <c r="GN717" i="1"/>
  <c r="GM717" i="1"/>
  <c r="L1064" i="5"/>
  <c r="L1066" i="5"/>
  <c r="Q1066" i="5" s="1"/>
  <c r="L1031" i="5"/>
  <c r="Q1031" i="5" s="1"/>
  <c r="L1030" i="5"/>
  <c r="L979" i="5"/>
  <c r="L981" i="5"/>
  <c r="Q981" i="5" s="1"/>
  <c r="CJ630" i="1"/>
  <c r="CJ603" i="1" s="1"/>
  <c r="FR603" i="1"/>
  <c r="EI630" i="1"/>
  <c r="GM715" i="1"/>
  <c r="U1076" i="5"/>
  <c r="S1076" i="5"/>
  <c r="CQ679" i="1"/>
  <c r="P679" i="1" s="1"/>
  <c r="CP679" i="1" s="1"/>
  <c r="O679" i="1" s="1"/>
  <c r="E1049" i="5"/>
  <c r="C1050" i="5"/>
  <c r="U1038" i="5"/>
  <c r="S1038" i="5"/>
  <c r="GA630" i="1"/>
  <c r="U620" i="1"/>
  <c r="AD614" i="1"/>
  <c r="H986" i="5"/>
  <c r="R986" i="5" s="1"/>
  <c r="L970" i="5"/>
  <c r="Q970" i="5" s="1"/>
  <c r="L968" i="5"/>
  <c r="L957" i="5"/>
  <c r="Q957" i="5" s="1"/>
  <c r="L956" i="5"/>
  <c r="CR561" i="1"/>
  <c r="Q561" i="1" s="1"/>
  <c r="K937" i="5" s="1"/>
  <c r="H937" i="5"/>
  <c r="CT551" i="1"/>
  <c r="S551" i="1" s="1"/>
  <c r="K913" i="5" s="1"/>
  <c r="U911" i="5"/>
  <c r="S911" i="5"/>
  <c r="H913" i="5"/>
  <c r="R913" i="5" s="1"/>
  <c r="C904" i="5"/>
  <c r="E903" i="5"/>
  <c r="U872" i="5"/>
  <c r="S872" i="5"/>
  <c r="H874" i="5"/>
  <c r="R874" i="5" s="1"/>
  <c r="L387" i="5"/>
  <c r="Q387" i="5" s="1"/>
  <c r="L384" i="5"/>
  <c r="F734" i="1"/>
  <c r="P729" i="1"/>
  <c r="FW720" i="1"/>
  <c r="EN720" i="1" s="1"/>
  <c r="EU720" i="1"/>
  <c r="P736" i="1" s="1"/>
  <c r="ED720" i="1"/>
  <c r="ED713" i="1" s="1"/>
  <c r="AQ720" i="1"/>
  <c r="W720" i="1"/>
  <c r="O720" i="1"/>
  <c r="FR720" i="1"/>
  <c r="GC713" i="1"/>
  <c r="G661" i="1"/>
  <c r="A1078" i="5"/>
  <c r="V680" i="1"/>
  <c r="R680" i="1"/>
  <c r="GK680" i="1" s="1"/>
  <c r="V676" i="1"/>
  <c r="U1065" i="5"/>
  <c r="S1065" i="5"/>
  <c r="CQ674" i="1"/>
  <c r="P674" i="1" s="1"/>
  <c r="K1061" i="5" s="1"/>
  <c r="V672" i="1"/>
  <c r="U1049" i="5"/>
  <c r="H1055" i="5" s="1"/>
  <c r="S1049" i="5"/>
  <c r="H1054" i="5" s="1"/>
  <c r="H1051" i="5"/>
  <c r="S1040" i="5"/>
  <c r="H1045" i="5" s="1"/>
  <c r="H1042" i="5"/>
  <c r="U1040" i="5"/>
  <c r="H1046" i="5" s="1"/>
  <c r="C1041" i="5"/>
  <c r="E1040" i="5"/>
  <c r="AU630" i="1"/>
  <c r="V626" i="1"/>
  <c r="U1015" i="5"/>
  <c r="S1015" i="5"/>
  <c r="H1017" i="5"/>
  <c r="R1017" i="5" s="1"/>
  <c r="H1009" i="5"/>
  <c r="T620" i="1"/>
  <c r="V618" i="1"/>
  <c r="S993" i="5"/>
  <c r="H995" i="5"/>
  <c r="R995" i="5" s="1"/>
  <c r="U993" i="5"/>
  <c r="CQ616" i="1"/>
  <c r="AB614" i="1"/>
  <c r="H987" i="5"/>
  <c r="Q612" i="1"/>
  <c r="V610" i="1"/>
  <c r="U971" i="5"/>
  <c r="S971" i="5"/>
  <c r="H973" i="5"/>
  <c r="R973" i="5" s="1"/>
  <c r="H965" i="5"/>
  <c r="AB567" i="1"/>
  <c r="CS566" i="1"/>
  <c r="R566" i="1" s="1"/>
  <c r="GK566" i="1" s="1"/>
  <c r="CQ565" i="1"/>
  <c r="P565" i="1" s="1"/>
  <c r="H943" i="5"/>
  <c r="R943" i="5" s="1"/>
  <c r="U942" i="5"/>
  <c r="S942" i="5"/>
  <c r="AB561" i="1"/>
  <c r="U558" i="1"/>
  <c r="W558" i="1"/>
  <c r="S558" i="1"/>
  <c r="L933" i="5"/>
  <c r="Q933" i="5" s="1"/>
  <c r="L931" i="5"/>
  <c r="AD557" i="1"/>
  <c r="H927" i="5"/>
  <c r="R927" i="5" s="1"/>
  <c r="U556" i="1"/>
  <c r="W556" i="1"/>
  <c r="S556" i="1"/>
  <c r="CY556" i="1" s="1"/>
  <c r="X556" i="1" s="1"/>
  <c r="CQ555" i="1"/>
  <c r="P555" i="1" s="1"/>
  <c r="H921" i="5"/>
  <c r="X921" i="5" s="1"/>
  <c r="V553" i="1"/>
  <c r="U920" i="5"/>
  <c r="S920" i="5"/>
  <c r="AD552" i="1"/>
  <c r="CR552" i="1" s="1"/>
  <c r="Q552" i="1" s="1"/>
  <c r="L922" i="5"/>
  <c r="Q922" i="5" s="1"/>
  <c r="L919" i="5"/>
  <c r="AD551" i="1"/>
  <c r="H914" i="5" s="1"/>
  <c r="H915" i="5"/>
  <c r="R915" i="5" s="1"/>
  <c r="AD550" i="1"/>
  <c r="CR550" i="1" s="1"/>
  <c r="Q550" i="1" s="1"/>
  <c r="V549" i="1"/>
  <c r="AB548" i="1"/>
  <c r="CR547" i="1"/>
  <c r="Q547" i="1" s="1"/>
  <c r="K898" i="5" s="1"/>
  <c r="H898" i="5"/>
  <c r="T546" i="1"/>
  <c r="CS544" i="1"/>
  <c r="R544" i="1" s="1"/>
  <c r="GK544" i="1" s="1"/>
  <c r="AD543" i="1"/>
  <c r="H888" i="5"/>
  <c r="R888" i="5" s="1"/>
  <c r="AB542" i="1"/>
  <c r="CS540" i="1"/>
  <c r="U539" i="1"/>
  <c r="U881" i="5"/>
  <c r="S881" i="5"/>
  <c r="V537" i="1"/>
  <c r="H876" i="5"/>
  <c r="R876" i="5" s="1"/>
  <c r="CR507" i="1"/>
  <c r="Q507" i="1" s="1"/>
  <c r="K799" i="5" s="1"/>
  <c r="H799" i="5"/>
  <c r="AB283" i="1"/>
  <c r="CR283" i="1"/>
  <c r="Q283" i="1" s="1"/>
  <c r="GX209" i="1"/>
  <c r="L365" i="5"/>
  <c r="Q365" i="5" s="1"/>
  <c r="L364" i="5"/>
  <c r="G22" i="1"/>
  <c r="A1085" i="5"/>
  <c r="CP718" i="1"/>
  <c r="GM718" i="1" s="1"/>
  <c r="K1082" i="5" s="1"/>
  <c r="J1083" i="5" s="1"/>
  <c r="P1083" i="5" s="1"/>
  <c r="H1082" i="5"/>
  <c r="I628" i="1"/>
  <c r="E1022" i="5" s="1"/>
  <c r="E1015" i="5"/>
  <c r="C1016" i="5"/>
  <c r="L1014" i="5"/>
  <c r="Q1014" i="5" s="1"/>
  <c r="L1012" i="5"/>
  <c r="GK618" i="1"/>
  <c r="K997" i="5"/>
  <c r="I620" i="1"/>
  <c r="E1002" i="5" s="1"/>
  <c r="C994" i="5"/>
  <c r="E993" i="5"/>
  <c r="U612" i="1"/>
  <c r="AD606" i="1"/>
  <c r="H964" i="5"/>
  <c r="R964" i="5" s="1"/>
  <c r="CR567" i="1"/>
  <c r="Q567" i="1" s="1"/>
  <c r="K953" i="5" s="1"/>
  <c r="H953" i="5"/>
  <c r="S923" i="5"/>
  <c r="H925" i="5"/>
  <c r="R925" i="5" s="1"/>
  <c r="U923" i="5"/>
  <c r="U903" i="5"/>
  <c r="H908" i="5" s="1"/>
  <c r="S903" i="5"/>
  <c r="H907" i="5" s="1"/>
  <c r="H905" i="5"/>
  <c r="S895" i="5"/>
  <c r="H899" i="5" s="1"/>
  <c r="H897" i="5"/>
  <c r="U895" i="5"/>
  <c r="H900" i="5" s="1"/>
  <c r="H886" i="5"/>
  <c r="R886" i="5" s="1"/>
  <c r="U884" i="5"/>
  <c r="S884" i="5"/>
  <c r="E872" i="5"/>
  <c r="C873" i="5"/>
  <c r="L851" i="5"/>
  <c r="Q851" i="5" s="1"/>
  <c r="L849" i="5"/>
  <c r="L550" i="5"/>
  <c r="Q550" i="5" s="1"/>
  <c r="L549" i="5"/>
  <c r="L375" i="5"/>
  <c r="Q375" i="5" s="1"/>
  <c r="L374" i="5"/>
  <c r="GB720" i="1"/>
  <c r="EB720" i="1"/>
  <c r="DO720" i="1" s="1"/>
  <c r="DX720" i="1"/>
  <c r="DT720" i="1"/>
  <c r="CC720" i="1"/>
  <c r="F695" i="1"/>
  <c r="ET682" i="1"/>
  <c r="ET661" i="1" s="1"/>
  <c r="U680" i="1"/>
  <c r="H1069" i="5"/>
  <c r="R1069" i="5" s="1"/>
  <c r="U1067" i="5"/>
  <c r="H1074" i="5" s="1"/>
  <c r="S1067" i="5"/>
  <c r="E1067" i="5"/>
  <c r="C1068" i="5"/>
  <c r="Q676" i="1"/>
  <c r="S1058" i="5"/>
  <c r="H1062" i="5" s="1"/>
  <c r="H1060" i="5"/>
  <c r="R1060" i="5" s="1"/>
  <c r="U1058" i="5"/>
  <c r="H1063" i="5" s="1"/>
  <c r="C1059" i="5"/>
  <c r="E1058" i="5"/>
  <c r="GX672" i="1"/>
  <c r="U672" i="1"/>
  <c r="DZ682" i="1" s="1"/>
  <c r="AD672" i="1"/>
  <c r="H1053" i="5"/>
  <c r="R1053" i="5" s="1"/>
  <c r="V670" i="1"/>
  <c r="H1044" i="5"/>
  <c r="R1044" i="5" s="1"/>
  <c r="CS669" i="1"/>
  <c r="R669" i="1" s="1"/>
  <c r="GK669" i="1" s="1"/>
  <c r="CT668" i="1"/>
  <c r="S668" i="1" s="1"/>
  <c r="AB668" i="1"/>
  <c r="H1038" i="5"/>
  <c r="X1038" i="5" s="1"/>
  <c r="CS667" i="1"/>
  <c r="R667" i="1" s="1"/>
  <c r="GK667" i="1" s="1"/>
  <c r="U667" i="1"/>
  <c r="CQ666" i="1"/>
  <c r="P666" i="1" s="1"/>
  <c r="CS665" i="1"/>
  <c r="R665" i="1" s="1"/>
  <c r="GK665" i="1" s="1"/>
  <c r="H1027" i="5"/>
  <c r="U1026" i="5"/>
  <c r="H1029" i="5" s="1"/>
  <c r="S1026" i="5"/>
  <c r="H1028" i="5" s="1"/>
  <c r="F646" i="1"/>
  <c r="U1022" i="5"/>
  <c r="S1022" i="5"/>
  <c r="W627" i="1"/>
  <c r="S627" i="1"/>
  <c r="CZ627" i="1" s="1"/>
  <c r="Y627" i="1" s="1"/>
  <c r="GX626" i="1"/>
  <c r="U626" i="1"/>
  <c r="Q626" i="1"/>
  <c r="W625" i="1"/>
  <c r="S625" i="1"/>
  <c r="S1013" i="5"/>
  <c r="U1013" i="5"/>
  <c r="CS623" i="1"/>
  <c r="R623" i="1" s="1"/>
  <c r="GK623" i="1" s="1"/>
  <c r="I624" i="1"/>
  <c r="E1013" i="5" s="1"/>
  <c r="C1005" i="5"/>
  <c r="E1004" i="5"/>
  <c r="CS621" i="1"/>
  <c r="R621" i="1" s="1"/>
  <c r="GK621" i="1" s="1"/>
  <c r="GX620" i="1"/>
  <c r="AB620" i="1"/>
  <c r="H1002" i="5"/>
  <c r="X1002" i="5" s="1"/>
  <c r="W619" i="1"/>
  <c r="AJ630" i="1" s="1"/>
  <c r="S619" i="1"/>
  <c r="U618" i="1"/>
  <c r="AD618" i="1"/>
  <c r="H997" i="5"/>
  <c r="R997" i="5" s="1"/>
  <c r="W617" i="1"/>
  <c r="S617" i="1"/>
  <c r="S991" i="5"/>
  <c r="CS615" i="1"/>
  <c r="R615" i="1" s="1"/>
  <c r="GK615" i="1" s="1"/>
  <c r="CS614" i="1"/>
  <c r="R614" i="1" s="1"/>
  <c r="I616" i="1"/>
  <c r="E991" i="5" s="1"/>
  <c r="E982" i="5"/>
  <c r="C983" i="5"/>
  <c r="CS613" i="1"/>
  <c r="R613" i="1" s="1"/>
  <c r="GK613" i="1" s="1"/>
  <c r="AB612" i="1"/>
  <c r="W611" i="1"/>
  <c r="S611" i="1"/>
  <c r="AD610" i="1"/>
  <c r="H975" i="5"/>
  <c r="R975" i="5" s="1"/>
  <c r="W609" i="1"/>
  <c r="S609" i="1"/>
  <c r="S969" i="5"/>
  <c r="BY630" i="1"/>
  <c r="CS607" i="1"/>
  <c r="R607" i="1" s="1"/>
  <c r="GK607" i="1" s="1"/>
  <c r="CS606" i="1"/>
  <c r="R606" i="1" s="1"/>
  <c r="K964" i="5" s="1"/>
  <c r="I608" i="1"/>
  <c r="E969" i="5" s="1"/>
  <c r="C961" i="5"/>
  <c r="E960" i="5"/>
  <c r="CS605" i="1"/>
  <c r="R605" i="1" s="1"/>
  <c r="CY605" i="1" s="1"/>
  <c r="X605" i="1" s="1"/>
  <c r="ET569" i="1"/>
  <c r="BB569" i="1"/>
  <c r="CS567" i="1"/>
  <c r="R567" i="1" s="1"/>
  <c r="GK567" i="1" s="1"/>
  <c r="E950" i="5"/>
  <c r="C951" i="5"/>
  <c r="W566" i="1"/>
  <c r="S566" i="1"/>
  <c r="S948" i="5"/>
  <c r="U948" i="5"/>
  <c r="CS564" i="1"/>
  <c r="R564" i="1" s="1"/>
  <c r="GK564" i="1" s="1"/>
  <c r="CS561" i="1"/>
  <c r="R561" i="1" s="1"/>
  <c r="GK561" i="1" s="1"/>
  <c r="C935" i="5"/>
  <c r="E934" i="5"/>
  <c r="CS560" i="1"/>
  <c r="R560" i="1" s="1"/>
  <c r="GK560" i="1" s="1"/>
  <c r="U932" i="5"/>
  <c r="S932" i="5"/>
  <c r="CT557" i="1"/>
  <c r="S557" i="1" s="1"/>
  <c r="K925" i="5" s="1"/>
  <c r="H928" i="5"/>
  <c r="W554" i="1"/>
  <c r="S554" i="1"/>
  <c r="GX553" i="1"/>
  <c r="U553" i="1"/>
  <c r="Q553" i="1"/>
  <c r="CP552" i="1"/>
  <c r="O552" i="1" s="1"/>
  <c r="AB552" i="1"/>
  <c r="CP550" i="1"/>
  <c r="O550" i="1" s="1"/>
  <c r="AB550" i="1"/>
  <c r="CT549" i="1"/>
  <c r="S549" i="1" s="1"/>
  <c r="K905" i="5" s="1"/>
  <c r="U549" i="1"/>
  <c r="AD549" i="1"/>
  <c r="L902" i="5"/>
  <c r="Q902" i="5" s="1"/>
  <c r="L901" i="5"/>
  <c r="CS546" i="1"/>
  <c r="R546" i="1" s="1"/>
  <c r="GK546" i="1" s="1"/>
  <c r="U546" i="1"/>
  <c r="CP544" i="1"/>
  <c r="O544" i="1" s="1"/>
  <c r="AB544" i="1"/>
  <c r="L894" i="5"/>
  <c r="Q894" i="5" s="1"/>
  <c r="L892" i="5"/>
  <c r="CQ543" i="1"/>
  <c r="P543" i="1" s="1"/>
  <c r="K889" i="5" s="1"/>
  <c r="H889" i="5"/>
  <c r="CT541" i="1"/>
  <c r="AB541" i="1"/>
  <c r="AB540" i="1"/>
  <c r="V539" i="1"/>
  <c r="W538" i="1"/>
  <c r="S538" i="1"/>
  <c r="CP538" i="1" s="1"/>
  <c r="O538" i="1" s="1"/>
  <c r="CT537" i="1"/>
  <c r="S537" i="1" s="1"/>
  <c r="K874" i="5" s="1"/>
  <c r="U537" i="1"/>
  <c r="AD537" i="1"/>
  <c r="AB528" i="1"/>
  <c r="CR528" i="1"/>
  <c r="Q528" i="1" s="1"/>
  <c r="CR491" i="1"/>
  <c r="Q491" i="1" s="1"/>
  <c r="K758" i="5" s="1"/>
  <c r="H758" i="5"/>
  <c r="L591" i="5"/>
  <c r="Q591" i="5" s="1"/>
  <c r="L588" i="5"/>
  <c r="L479" i="5"/>
  <c r="Q479" i="5" s="1"/>
  <c r="L474" i="5"/>
  <c r="L465" i="5"/>
  <c r="Q465" i="5" s="1"/>
  <c r="L464" i="5"/>
  <c r="CR207" i="1"/>
  <c r="Q207" i="1" s="1"/>
  <c r="K414" i="5" s="1"/>
  <c r="H414" i="5"/>
  <c r="GX200" i="1"/>
  <c r="CY183" i="1"/>
  <c r="X183" i="1" s="1"/>
  <c r="T357" i="5" s="1"/>
  <c r="K362" i="5" s="1"/>
  <c r="K359" i="5"/>
  <c r="L327" i="5"/>
  <c r="Q327" i="5" s="1"/>
  <c r="L326" i="5"/>
  <c r="GK141" i="1"/>
  <c r="K253" i="5"/>
  <c r="L236" i="5"/>
  <c r="Q236" i="5" s="1"/>
  <c r="L235" i="5"/>
  <c r="FP713" i="1"/>
  <c r="CQ678" i="1"/>
  <c r="P678" i="1" s="1"/>
  <c r="K1072" i="5" s="1"/>
  <c r="H1072" i="5"/>
  <c r="GK672" i="1"/>
  <c r="K1053" i="5"/>
  <c r="L1048" i="5"/>
  <c r="Q1048" i="5" s="1"/>
  <c r="L1047" i="5"/>
  <c r="EH630" i="1"/>
  <c r="GX628" i="1"/>
  <c r="H1022" i="5"/>
  <c r="X1022" i="5" s="1"/>
  <c r="H1013" i="5"/>
  <c r="X1013" i="5" s="1"/>
  <c r="AD622" i="1"/>
  <c r="AB622" i="1" s="1"/>
  <c r="H1008" i="5"/>
  <c r="R1008" i="5" s="1"/>
  <c r="U1002" i="5"/>
  <c r="S1002" i="5"/>
  <c r="L992" i="5"/>
  <c r="Q992" i="5" s="1"/>
  <c r="L990" i="5"/>
  <c r="S980" i="5"/>
  <c r="GK610" i="1"/>
  <c r="K975" i="5"/>
  <c r="I612" i="1"/>
  <c r="E980" i="5" s="1"/>
  <c r="E971" i="5"/>
  <c r="C972" i="5"/>
  <c r="AB563" i="1"/>
  <c r="H944" i="5"/>
  <c r="L941" i="5"/>
  <c r="Q941" i="5" s="1"/>
  <c r="L940" i="5"/>
  <c r="CQ559" i="1"/>
  <c r="P559" i="1" s="1"/>
  <c r="H932" i="5"/>
  <c r="X932" i="5" s="1"/>
  <c r="AB289" i="1"/>
  <c r="CR289" i="1"/>
  <c r="Q289" i="1" s="1"/>
  <c r="AB269" i="1"/>
  <c r="CR269" i="1"/>
  <c r="Q269" i="1" s="1"/>
  <c r="K378" i="5"/>
  <c r="DZ720" i="1"/>
  <c r="DZ713" i="1" s="1"/>
  <c r="BB720" i="1"/>
  <c r="S720" i="1"/>
  <c r="S713" i="1" s="1"/>
  <c r="FV720" i="1"/>
  <c r="FV713" i="1" s="1"/>
  <c r="CP716" i="1"/>
  <c r="H1080" i="5"/>
  <c r="EA720" i="1"/>
  <c r="DW720" i="1"/>
  <c r="DJ720" i="1" s="1"/>
  <c r="BY720" i="1"/>
  <c r="G713" i="1"/>
  <c r="EH682" i="1"/>
  <c r="CT680" i="1"/>
  <c r="S680" i="1" s="1"/>
  <c r="CZ680" i="1" s="1"/>
  <c r="Y680" i="1" s="1"/>
  <c r="V1076" i="5" s="1"/>
  <c r="T680" i="1"/>
  <c r="CT676" i="1"/>
  <c r="S676" i="1" s="1"/>
  <c r="H1065" i="5"/>
  <c r="X1065" i="5" s="1"/>
  <c r="CT672" i="1"/>
  <c r="S672" i="1" s="1"/>
  <c r="K1051" i="5" s="1"/>
  <c r="BY682" i="1"/>
  <c r="CS671" i="1"/>
  <c r="R671" i="1" s="1"/>
  <c r="GK671" i="1" s="1"/>
  <c r="GX670" i="1"/>
  <c r="CT670" i="1"/>
  <c r="S670" i="1" s="1"/>
  <c r="K1042" i="5" s="1"/>
  <c r="CS668" i="1"/>
  <c r="R668" i="1" s="1"/>
  <c r="GK668" i="1" s="1"/>
  <c r="P667" i="1"/>
  <c r="CP667" i="1" s="1"/>
  <c r="O667" i="1" s="1"/>
  <c r="AB667" i="1"/>
  <c r="S1032" i="5"/>
  <c r="H1035" i="5" s="1"/>
  <c r="H1033" i="5"/>
  <c r="R1033" i="5" s="1"/>
  <c r="U1032" i="5"/>
  <c r="G603" i="1"/>
  <c r="A1024" i="5"/>
  <c r="V628" i="1"/>
  <c r="Q628" i="1"/>
  <c r="V627" i="1"/>
  <c r="CT626" i="1"/>
  <c r="S626" i="1" s="1"/>
  <c r="K1017" i="5" s="1"/>
  <c r="AB626" i="1"/>
  <c r="H1018" i="5"/>
  <c r="V624" i="1"/>
  <c r="Q624" i="1"/>
  <c r="U1004" i="5"/>
  <c r="H1011" i="5" s="1"/>
  <c r="S1004" i="5"/>
  <c r="H1010" i="5" s="1"/>
  <c r="H1006" i="5"/>
  <c r="R1006" i="5" s="1"/>
  <c r="P620" i="1"/>
  <c r="CT618" i="1"/>
  <c r="S618" i="1" s="1"/>
  <c r="K995" i="5" s="1"/>
  <c r="AB618" i="1"/>
  <c r="H998" i="5"/>
  <c r="V616" i="1"/>
  <c r="Q616" i="1"/>
  <c r="H984" i="5"/>
  <c r="R984" i="5" s="1"/>
  <c r="U982" i="5"/>
  <c r="S982" i="5"/>
  <c r="H988" i="5" s="1"/>
  <c r="P612" i="1"/>
  <c r="CT610" i="1"/>
  <c r="S610" i="1" s="1"/>
  <c r="K973" i="5" s="1"/>
  <c r="H976" i="5"/>
  <c r="V608" i="1"/>
  <c r="Q608" i="1"/>
  <c r="U960" i="5"/>
  <c r="S960" i="5"/>
  <c r="H966" i="5" s="1"/>
  <c r="H962" i="5"/>
  <c r="R962" i="5" s="1"/>
  <c r="P573" i="1"/>
  <c r="EH569" i="1"/>
  <c r="G470" i="1"/>
  <c r="A958" i="5"/>
  <c r="U950" i="5"/>
  <c r="H955" i="5" s="1"/>
  <c r="S950" i="5"/>
  <c r="H954" i="5" s="1"/>
  <c r="H952" i="5"/>
  <c r="BY569" i="1"/>
  <c r="CT563" i="1"/>
  <c r="S563" i="1" s="1"/>
  <c r="K943" i="5" s="1"/>
  <c r="L949" i="5"/>
  <c r="Q949" i="5" s="1"/>
  <c r="L947" i="5"/>
  <c r="U934" i="5"/>
  <c r="H939" i="5" s="1"/>
  <c r="S934" i="5"/>
  <c r="H938" i="5" s="1"/>
  <c r="H936" i="5"/>
  <c r="Q559" i="1"/>
  <c r="R558" i="1"/>
  <c r="GK558" i="1" s="1"/>
  <c r="CS557" i="1"/>
  <c r="R557" i="1" s="1"/>
  <c r="C924" i="5"/>
  <c r="E923" i="5"/>
  <c r="CS556" i="1"/>
  <c r="R556" i="1" s="1"/>
  <c r="GK556" i="1" s="1"/>
  <c r="U921" i="5"/>
  <c r="S921" i="5"/>
  <c r="CT553" i="1"/>
  <c r="S553" i="1" s="1"/>
  <c r="CZ553" i="1" s="1"/>
  <c r="Y553" i="1" s="1"/>
  <c r="V920" i="5" s="1"/>
  <c r="AB553" i="1"/>
  <c r="H920" i="5"/>
  <c r="X920" i="5" s="1"/>
  <c r="E911" i="5"/>
  <c r="C912" i="5"/>
  <c r="T549" i="1"/>
  <c r="AB549" i="1"/>
  <c r="R548" i="1"/>
  <c r="GK548" i="1" s="1"/>
  <c r="U548" i="1"/>
  <c r="CT547" i="1"/>
  <c r="S547" i="1" s="1"/>
  <c r="K897" i="5" s="1"/>
  <c r="C896" i="5"/>
  <c r="E895" i="5"/>
  <c r="P546" i="1"/>
  <c r="U893" i="5"/>
  <c r="S893" i="5"/>
  <c r="CT543" i="1"/>
  <c r="S543" i="1" s="1"/>
  <c r="K886" i="5" s="1"/>
  <c r="E884" i="5"/>
  <c r="C885" i="5"/>
  <c r="CS541" i="1"/>
  <c r="I541" i="1"/>
  <c r="U541" i="1" s="1"/>
  <c r="GX539" i="1"/>
  <c r="CT539" i="1"/>
  <c r="S539" i="1" s="1"/>
  <c r="H881" i="5"/>
  <c r="X881" i="5" s="1"/>
  <c r="V538" i="1"/>
  <c r="CS537" i="1"/>
  <c r="R537" i="1" s="1"/>
  <c r="T537" i="1"/>
  <c r="AB537" i="1"/>
  <c r="H877" i="5"/>
  <c r="L663" i="5"/>
  <c r="Q663" i="5" s="1"/>
  <c r="L660" i="5"/>
  <c r="AB359" i="1"/>
  <c r="CR359" i="1"/>
  <c r="Q359" i="1" s="1"/>
  <c r="L538" i="5"/>
  <c r="Q538" i="5" s="1"/>
  <c r="L533" i="5"/>
  <c r="L525" i="5"/>
  <c r="Q525" i="5" s="1"/>
  <c r="L520" i="5"/>
  <c r="CY278" i="1"/>
  <c r="X278" i="1" s="1"/>
  <c r="T480" i="5" s="1"/>
  <c r="K482" i="5"/>
  <c r="L489" i="5"/>
  <c r="Q489" i="5" s="1"/>
  <c r="L486" i="5"/>
  <c r="GX197" i="1"/>
  <c r="L871" i="5"/>
  <c r="Q871" i="5" s="1"/>
  <c r="L869" i="5"/>
  <c r="H865" i="5"/>
  <c r="R865" i="5" s="1"/>
  <c r="U863" i="5"/>
  <c r="S863" i="5"/>
  <c r="CY530" i="1"/>
  <c r="X530" i="1" s="1"/>
  <c r="U852" i="5"/>
  <c r="S852" i="5"/>
  <c r="H854" i="5"/>
  <c r="R854" i="5" s="1"/>
  <c r="U841" i="5"/>
  <c r="S841" i="5"/>
  <c r="H843" i="5"/>
  <c r="R843" i="5" s="1"/>
  <c r="CY524" i="1"/>
  <c r="X524" i="1" s="1"/>
  <c r="S522" i="1"/>
  <c r="AD521" i="1"/>
  <c r="H834" i="5"/>
  <c r="R834" i="5" s="1"/>
  <c r="P519" i="1"/>
  <c r="H828" i="5"/>
  <c r="X828" i="5" s="1"/>
  <c r="CQ517" i="1"/>
  <c r="P517" i="1" s="1"/>
  <c r="H827" i="5"/>
  <c r="X827" i="5" s="1"/>
  <c r="H820" i="5"/>
  <c r="U818" i="5"/>
  <c r="S818" i="5"/>
  <c r="W511" i="1"/>
  <c r="S815" i="5"/>
  <c r="GK509" i="1"/>
  <c r="K810" i="5"/>
  <c r="I511" i="1"/>
  <c r="E815" i="5" s="1"/>
  <c r="C807" i="5"/>
  <c r="E806" i="5"/>
  <c r="V508" i="1"/>
  <c r="U507" i="1"/>
  <c r="AD505" i="1"/>
  <c r="H789" i="5" s="1"/>
  <c r="H790" i="5"/>
  <c r="R790" i="5" s="1"/>
  <c r="U784" i="5"/>
  <c r="S784" i="5"/>
  <c r="L785" i="5"/>
  <c r="Q785" i="5" s="1"/>
  <c r="L783" i="5"/>
  <c r="CQ501" i="1"/>
  <c r="P501" i="1" s="1"/>
  <c r="K780" i="5" s="1"/>
  <c r="H780" i="5"/>
  <c r="AB498" i="1"/>
  <c r="CQ493" i="1"/>
  <c r="P493" i="1" s="1"/>
  <c r="H764" i="5"/>
  <c r="X764" i="5" s="1"/>
  <c r="L765" i="5"/>
  <c r="Q765" i="5" s="1"/>
  <c r="L763" i="5"/>
  <c r="V489" i="1"/>
  <c r="CS489" i="1"/>
  <c r="R489" i="1" s="1"/>
  <c r="H751" i="5"/>
  <c r="R751" i="5" s="1"/>
  <c r="CT487" i="1"/>
  <c r="S487" i="1" s="1"/>
  <c r="K739" i="5" s="1"/>
  <c r="H739" i="5"/>
  <c r="U737" i="5"/>
  <c r="H744" i="5" s="1"/>
  <c r="S737" i="5"/>
  <c r="H743" i="5" s="1"/>
  <c r="L729" i="5"/>
  <c r="Q729" i="5" s="1"/>
  <c r="L728" i="5"/>
  <c r="AD481" i="1"/>
  <c r="H718" i="5" s="1"/>
  <c r="H719" i="5"/>
  <c r="R719" i="5" s="1"/>
  <c r="CT479" i="1"/>
  <c r="S479" i="1" s="1"/>
  <c r="K710" i="5" s="1"/>
  <c r="S709" i="5"/>
  <c r="H712" i="5" s="1"/>
  <c r="H710" i="5"/>
  <c r="U709" i="5"/>
  <c r="H713" i="5" s="1"/>
  <c r="GK477" i="1"/>
  <c r="K704" i="5"/>
  <c r="L700" i="5"/>
  <c r="Q700" i="5" s="1"/>
  <c r="L699" i="5"/>
  <c r="S474" i="1"/>
  <c r="V473" i="1"/>
  <c r="CS473" i="1"/>
  <c r="R473" i="1" s="1"/>
  <c r="H689" i="5"/>
  <c r="R689" i="5" s="1"/>
  <c r="V436" i="1"/>
  <c r="AB435" i="1"/>
  <c r="H677" i="5"/>
  <c r="AD433" i="1"/>
  <c r="CR433" i="1" s="1"/>
  <c r="Q433" i="1" s="1"/>
  <c r="CT431" i="1"/>
  <c r="S431" i="1" s="1"/>
  <c r="K665" i="5" s="1"/>
  <c r="U664" i="5"/>
  <c r="S664" i="5"/>
  <c r="H665" i="5"/>
  <c r="R665" i="5" s="1"/>
  <c r="AD430" i="1"/>
  <c r="CR430" i="1" s="1"/>
  <c r="Q430" i="1" s="1"/>
  <c r="CS429" i="1"/>
  <c r="R429" i="1" s="1"/>
  <c r="GK429" i="1" s="1"/>
  <c r="V428" i="1"/>
  <c r="AI439" i="1" s="1"/>
  <c r="U652" i="5"/>
  <c r="S652" i="5"/>
  <c r="H654" i="5"/>
  <c r="BB388" i="1"/>
  <c r="BB345" i="1" s="1"/>
  <c r="L649" i="5"/>
  <c r="Q649" i="5" s="1"/>
  <c r="L646" i="5"/>
  <c r="L638" i="5"/>
  <c r="Q638" i="5" s="1"/>
  <c r="L637" i="5"/>
  <c r="L630" i="5"/>
  <c r="Q630" i="5" s="1"/>
  <c r="L629" i="5"/>
  <c r="CQ374" i="1"/>
  <c r="P374" i="1" s="1"/>
  <c r="L613" i="5"/>
  <c r="Q613" i="5" s="1"/>
  <c r="L610" i="5"/>
  <c r="CQ370" i="1"/>
  <c r="P370" i="1" s="1"/>
  <c r="K607" i="5" s="1"/>
  <c r="H607" i="5"/>
  <c r="H593" i="5"/>
  <c r="R593" i="5" s="1"/>
  <c r="U592" i="5"/>
  <c r="S592" i="5"/>
  <c r="CQ364" i="1"/>
  <c r="P364" i="1" s="1"/>
  <c r="H590" i="5"/>
  <c r="W590" i="5" s="1"/>
  <c r="CQ360" i="1"/>
  <c r="H585" i="5"/>
  <c r="CS352" i="1"/>
  <c r="R352" i="1" s="1"/>
  <c r="H564" i="5"/>
  <c r="R564" i="5" s="1"/>
  <c r="L559" i="5"/>
  <c r="Q559" i="5" s="1"/>
  <c r="L558" i="5"/>
  <c r="AD350" i="1"/>
  <c r="H555" i="5"/>
  <c r="R555" i="5" s="1"/>
  <c r="CR348" i="1"/>
  <c r="Q348" i="1" s="1"/>
  <c r="K544" i="5" s="1"/>
  <c r="H544" i="5"/>
  <c r="E541" i="5"/>
  <c r="C542" i="5"/>
  <c r="CQ310" i="1"/>
  <c r="P310" i="1" s="1"/>
  <c r="CT308" i="1"/>
  <c r="S308" i="1" s="1"/>
  <c r="CZ308" i="1" s="1"/>
  <c r="Y308" i="1" s="1"/>
  <c r="V535" i="5" s="1"/>
  <c r="U535" i="5"/>
  <c r="S535" i="5"/>
  <c r="U534" i="5"/>
  <c r="S534" i="5"/>
  <c r="CS304" i="1"/>
  <c r="R304" i="1" s="1"/>
  <c r="H529" i="5"/>
  <c r="R529" i="5" s="1"/>
  <c r="S296" i="1"/>
  <c r="CQ296" i="1"/>
  <c r="CS294" i="1"/>
  <c r="R294" i="1" s="1"/>
  <c r="H516" i="5"/>
  <c r="R516" i="5" s="1"/>
  <c r="L511" i="5"/>
  <c r="Q511" i="5" s="1"/>
  <c r="L510" i="5"/>
  <c r="CR292" i="1"/>
  <c r="Q292" i="1" s="1"/>
  <c r="K506" i="5" s="1"/>
  <c r="H506" i="5"/>
  <c r="CQ290" i="1"/>
  <c r="S499" i="5"/>
  <c r="L502" i="5"/>
  <c r="Q502" i="5" s="1"/>
  <c r="L498" i="5"/>
  <c r="AD284" i="1"/>
  <c r="H494" i="5"/>
  <c r="R494" i="5" s="1"/>
  <c r="T277" i="1"/>
  <c r="U478" i="5"/>
  <c r="S478" i="5"/>
  <c r="U476" i="5"/>
  <c r="S476" i="5"/>
  <c r="GK268" i="1"/>
  <c r="K470" i="5"/>
  <c r="CQ268" i="1"/>
  <c r="P268" i="1" s="1"/>
  <c r="K471" i="5" s="1"/>
  <c r="H471" i="5"/>
  <c r="CS266" i="1"/>
  <c r="R266" i="1" s="1"/>
  <c r="H461" i="5"/>
  <c r="R461" i="5" s="1"/>
  <c r="E457" i="5"/>
  <c r="C458" i="5"/>
  <c r="AD264" i="1"/>
  <c r="H452" i="5"/>
  <c r="R452" i="5" s="1"/>
  <c r="L447" i="5"/>
  <c r="Q447" i="5" s="1"/>
  <c r="L446" i="5"/>
  <c r="EG223" i="1"/>
  <c r="EG26" i="1" s="1"/>
  <c r="CT221" i="1"/>
  <c r="U426" i="5"/>
  <c r="U220" i="1"/>
  <c r="U425" i="5"/>
  <c r="S425" i="5"/>
  <c r="I219" i="1"/>
  <c r="E425" i="5" s="1"/>
  <c r="U217" i="1"/>
  <c r="CQ217" i="1"/>
  <c r="P217" i="1" s="1"/>
  <c r="H424" i="5"/>
  <c r="W424" i="5" s="1"/>
  <c r="U215" i="1"/>
  <c r="AD215" i="1"/>
  <c r="CR215" i="1" s="1"/>
  <c r="Q215" i="1" s="1"/>
  <c r="V214" i="1"/>
  <c r="CT213" i="1"/>
  <c r="S422" i="5"/>
  <c r="U212" i="1"/>
  <c r="S421" i="5"/>
  <c r="I211" i="1"/>
  <c r="E421" i="5" s="1"/>
  <c r="U209" i="1"/>
  <c r="CQ209" i="1"/>
  <c r="P209" i="1" s="1"/>
  <c r="H420" i="5"/>
  <c r="W420" i="5" s="1"/>
  <c r="U207" i="1"/>
  <c r="V205" i="1"/>
  <c r="CS204" i="1"/>
  <c r="R204" i="1" s="1"/>
  <c r="GK204" i="1" s="1"/>
  <c r="T204" i="1"/>
  <c r="AB204" i="1"/>
  <c r="GX202" i="1"/>
  <c r="CS201" i="1"/>
  <c r="R201" i="1" s="1"/>
  <c r="GK201" i="1" s="1"/>
  <c r="T201" i="1"/>
  <c r="V200" i="1"/>
  <c r="GX199" i="1"/>
  <c r="P199" i="1"/>
  <c r="K404" i="5" s="1"/>
  <c r="H404" i="5"/>
  <c r="U198" i="1"/>
  <c r="U197" i="1"/>
  <c r="CQ197" i="1"/>
  <c r="P197" i="1" s="1"/>
  <c r="H397" i="5"/>
  <c r="W397" i="5" s="1"/>
  <c r="AD195" i="1"/>
  <c r="CR195" i="1" s="1"/>
  <c r="V193" i="1"/>
  <c r="AD193" i="1"/>
  <c r="H391" i="5" s="1"/>
  <c r="H392" i="5"/>
  <c r="R392" i="5" s="1"/>
  <c r="U386" i="5"/>
  <c r="S386" i="5"/>
  <c r="W190" i="1"/>
  <c r="S190" i="1"/>
  <c r="V189" i="1"/>
  <c r="Q189" i="1"/>
  <c r="CS188" i="1"/>
  <c r="R188" i="1" s="1"/>
  <c r="GK188" i="1" s="1"/>
  <c r="GX187" i="1"/>
  <c r="V187" i="1"/>
  <c r="CS187" i="1"/>
  <c r="R187" i="1" s="1"/>
  <c r="H380" i="5"/>
  <c r="R380" i="5" s="1"/>
  <c r="V185" i="1"/>
  <c r="AD185" i="1"/>
  <c r="H370" i="5"/>
  <c r="R370" i="5" s="1"/>
  <c r="H359" i="5"/>
  <c r="U357" i="5"/>
  <c r="H363" i="5" s="1"/>
  <c r="S357" i="5"/>
  <c r="H362" i="5" s="1"/>
  <c r="GX182" i="1"/>
  <c r="U354" i="5"/>
  <c r="S354" i="5"/>
  <c r="CT179" i="1"/>
  <c r="S179" i="1" s="1"/>
  <c r="AD177" i="1"/>
  <c r="H349" i="5"/>
  <c r="R349" i="5" s="1"/>
  <c r="CS177" i="1"/>
  <c r="R177" i="1" s="1"/>
  <c r="L345" i="5"/>
  <c r="Q345" i="5" s="1"/>
  <c r="L344" i="5"/>
  <c r="AD172" i="1"/>
  <c r="CR172" i="1" s="1"/>
  <c r="Q172" i="1" s="1"/>
  <c r="CQ167" i="1"/>
  <c r="P167" i="1" s="1"/>
  <c r="K307" i="5" s="1"/>
  <c r="H307" i="5"/>
  <c r="GX166" i="1"/>
  <c r="S162" i="1"/>
  <c r="CY162" i="1" s="1"/>
  <c r="X162" i="1" s="1"/>
  <c r="CQ159" i="1"/>
  <c r="P159" i="1" s="1"/>
  <c r="V156" i="1"/>
  <c r="U154" i="1"/>
  <c r="GX153" i="1"/>
  <c r="Q149" i="1"/>
  <c r="S147" i="1"/>
  <c r="K263" i="5" s="1"/>
  <c r="U147" i="1"/>
  <c r="Q147" i="1"/>
  <c r="CS146" i="1"/>
  <c r="R146" i="1" s="1"/>
  <c r="GK146" i="1" s="1"/>
  <c r="P145" i="1"/>
  <c r="L260" i="5"/>
  <c r="Q260" i="5" s="1"/>
  <c r="L257" i="5"/>
  <c r="S136" i="1"/>
  <c r="CQ135" i="1"/>
  <c r="P135" i="1" s="1"/>
  <c r="K242" i="5" s="1"/>
  <c r="H242" i="5"/>
  <c r="W134" i="1"/>
  <c r="S134" i="1"/>
  <c r="CZ134" i="1" s="1"/>
  <c r="Y134" i="1" s="1"/>
  <c r="L226" i="5"/>
  <c r="Q226" i="5" s="1"/>
  <c r="L225" i="5"/>
  <c r="CR131" i="1"/>
  <c r="Q131" i="1" s="1"/>
  <c r="K220" i="5" s="1"/>
  <c r="H220" i="5"/>
  <c r="W125" i="1"/>
  <c r="CT125" i="1"/>
  <c r="S125" i="1" s="1"/>
  <c r="K207" i="5" s="1"/>
  <c r="U205" i="5"/>
  <c r="S205" i="5"/>
  <c r="H207" i="5"/>
  <c r="GX123" i="1"/>
  <c r="H197" i="5"/>
  <c r="R197" i="5" s="1"/>
  <c r="S195" i="5"/>
  <c r="U195" i="5"/>
  <c r="CT119" i="1"/>
  <c r="S119" i="1" s="1"/>
  <c r="CZ119" i="1" s="1"/>
  <c r="Y119" i="1" s="1"/>
  <c r="V195" i="5" s="1"/>
  <c r="AD106" i="1"/>
  <c r="CS106" i="1"/>
  <c r="R106" i="1" s="1"/>
  <c r="AD98" i="1"/>
  <c r="CS98" i="1"/>
  <c r="R98" i="1" s="1"/>
  <c r="GK98" i="1" s="1"/>
  <c r="GK94" i="1"/>
  <c r="CZ94" i="1"/>
  <c r="Y94" i="1" s="1"/>
  <c r="I62" i="1"/>
  <c r="I64" i="1"/>
  <c r="T64" i="1" s="1"/>
  <c r="S536" i="1"/>
  <c r="CS534" i="1"/>
  <c r="R534" i="1" s="1"/>
  <c r="GK534" i="1" s="1"/>
  <c r="CT533" i="1"/>
  <c r="S533" i="1" s="1"/>
  <c r="K865" i="5" s="1"/>
  <c r="L862" i="5"/>
  <c r="Q862" i="5" s="1"/>
  <c r="L860" i="5"/>
  <c r="AD529" i="1"/>
  <c r="H856" i="5"/>
  <c r="R856" i="5" s="1"/>
  <c r="AD525" i="1"/>
  <c r="H845" i="5"/>
  <c r="R845" i="5" s="1"/>
  <c r="L840" i="5"/>
  <c r="Q840" i="5" s="1"/>
  <c r="L838" i="5"/>
  <c r="CQ521" i="1"/>
  <c r="P521" i="1" s="1"/>
  <c r="K835" i="5" s="1"/>
  <c r="H835" i="5"/>
  <c r="U828" i="5"/>
  <c r="S828" i="5"/>
  <c r="CS517" i="1"/>
  <c r="GX517" i="1"/>
  <c r="E827" i="5"/>
  <c r="CS515" i="1"/>
  <c r="R515" i="1" s="1"/>
  <c r="H822" i="5"/>
  <c r="R822" i="5" s="1"/>
  <c r="E818" i="5"/>
  <c r="C819" i="5"/>
  <c r="U514" i="1"/>
  <c r="AD514" i="1"/>
  <c r="CR514" i="1" s="1"/>
  <c r="Q514" i="1" s="1"/>
  <c r="CQ513" i="1"/>
  <c r="P513" i="1" s="1"/>
  <c r="H816" i="5"/>
  <c r="X816" i="5" s="1"/>
  <c r="T511" i="1"/>
  <c r="V511" i="1"/>
  <c r="R511" i="1"/>
  <c r="GK511" i="1" s="1"/>
  <c r="CT509" i="1"/>
  <c r="S509" i="1" s="1"/>
  <c r="K808" i="5" s="1"/>
  <c r="H808" i="5"/>
  <c r="U806" i="5"/>
  <c r="S806" i="5"/>
  <c r="CP507" i="1"/>
  <c r="O507" i="1" s="1"/>
  <c r="K801" i="5"/>
  <c r="AB507" i="1"/>
  <c r="H801" i="5"/>
  <c r="L795" i="5"/>
  <c r="Q795" i="5" s="1"/>
  <c r="L794" i="5"/>
  <c r="CQ505" i="1"/>
  <c r="P505" i="1" s="1"/>
  <c r="K791" i="5" s="1"/>
  <c r="H791" i="5"/>
  <c r="GK501" i="1"/>
  <c r="K779" i="5"/>
  <c r="CQ499" i="1"/>
  <c r="P499" i="1" s="1"/>
  <c r="H774" i="5"/>
  <c r="X774" i="5" s="1"/>
  <c r="AD497" i="1"/>
  <c r="CR497" i="1" s="1"/>
  <c r="Q497" i="1" s="1"/>
  <c r="CP497" i="1" s="1"/>
  <c r="O497" i="1" s="1"/>
  <c r="K773" i="5" s="1"/>
  <c r="CT495" i="1"/>
  <c r="S495" i="1" s="1"/>
  <c r="K767" i="5" s="1"/>
  <c r="S766" i="5"/>
  <c r="H767" i="5"/>
  <c r="R767" i="5" s="1"/>
  <c r="U766" i="5"/>
  <c r="CS493" i="1"/>
  <c r="R493" i="1" s="1"/>
  <c r="GK493" i="1" s="1"/>
  <c r="CP491" i="1"/>
  <c r="O491" i="1" s="1"/>
  <c r="K760" i="5"/>
  <c r="AB491" i="1"/>
  <c r="H760" i="5"/>
  <c r="U489" i="1"/>
  <c r="AD489" i="1"/>
  <c r="AD487" i="1"/>
  <c r="H740" i="5" s="1"/>
  <c r="H741" i="5"/>
  <c r="R741" i="5" s="1"/>
  <c r="H732" i="5"/>
  <c r="U730" i="5"/>
  <c r="H734" i="5" s="1"/>
  <c r="S730" i="5"/>
  <c r="H733" i="5" s="1"/>
  <c r="CX1046" i="3"/>
  <c r="E730" i="5"/>
  <c r="C731" i="5"/>
  <c r="L723" i="5"/>
  <c r="Q723" i="5" s="1"/>
  <c r="L722" i="5"/>
  <c r="CP478" i="1"/>
  <c r="O478" i="1" s="1"/>
  <c r="AB478" i="1"/>
  <c r="CT477" i="1"/>
  <c r="S477" i="1" s="1"/>
  <c r="K702" i="5" s="1"/>
  <c r="U701" i="5"/>
  <c r="H706" i="5" s="1"/>
  <c r="S701" i="5"/>
  <c r="H705" i="5" s="1"/>
  <c r="H702" i="5"/>
  <c r="AD476" i="1"/>
  <c r="CR476" i="1" s="1"/>
  <c r="Q476" i="1" s="1"/>
  <c r="CP476" i="1" s="1"/>
  <c r="O476" i="1" s="1"/>
  <c r="CS475" i="1"/>
  <c r="R475" i="1" s="1"/>
  <c r="GK475" i="1" s="1"/>
  <c r="CX954" i="3"/>
  <c r="E694" i="5"/>
  <c r="C695" i="5"/>
  <c r="V474" i="1"/>
  <c r="U473" i="1"/>
  <c r="AD473" i="1"/>
  <c r="EG439" i="1"/>
  <c r="P443" i="1" s="1"/>
  <c r="CT437" i="1"/>
  <c r="S437" i="1" s="1"/>
  <c r="S681" i="5"/>
  <c r="U681" i="5"/>
  <c r="U436" i="1"/>
  <c r="AD436" i="1"/>
  <c r="CR436" i="1" s="1"/>
  <c r="Q436" i="1" s="1"/>
  <c r="H674" i="5"/>
  <c r="U673" i="5"/>
  <c r="H679" i="5" s="1"/>
  <c r="S673" i="5"/>
  <c r="H678" i="5" s="1"/>
  <c r="CP433" i="1"/>
  <c r="O433" i="1" s="1"/>
  <c r="K671" i="5" s="1"/>
  <c r="AB433" i="1"/>
  <c r="H671" i="5"/>
  <c r="W671" i="5" s="1"/>
  <c r="AD431" i="1"/>
  <c r="H666" i="5" s="1"/>
  <c r="H667" i="5"/>
  <c r="R667" i="5" s="1"/>
  <c r="CP430" i="1"/>
  <c r="O430" i="1" s="1"/>
  <c r="AB430" i="1"/>
  <c r="CT429" i="1"/>
  <c r="S429" i="1" s="1"/>
  <c r="CZ429" i="1" s="1"/>
  <c r="Y429" i="1" s="1"/>
  <c r="V662" i="5" s="1"/>
  <c r="U662" i="5"/>
  <c r="S662" i="5"/>
  <c r="AD427" i="1"/>
  <c r="CR427" i="1" s="1"/>
  <c r="U426" i="1"/>
  <c r="S425" i="1"/>
  <c r="K654" i="5" s="1"/>
  <c r="AD425" i="1"/>
  <c r="H656" i="5"/>
  <c r="R656" i="5" s="1"/>
  <c r="CD388" i="1"/>
  <c r="V383" i="1"/>
  <c r="CS379" i="1"/>
  <c r="R379" i="1" s="1"/>
  <c r="GK379" i="1" s="1"/>
  <c r="C624" i="5"/>
  <c r="E623" i="5"/>
  <c r="L622" i="5"/>
  <c r="Q622" i="5" s="1"/>
  <c r="L621" i="5"/>
  <c r="CS375" i="1"/>
  <c r="R375" i="1" s="1"/>
  <c r="GK375" i="1" s="1"/>
  <c r="CS373" i="1"/>
  <c r="R373" i="1" s="1"/>
  <c r="GK373" i="1" s="1"/>
  <c r="E602" i="5"/>
  <c r="C603" i="5"/>
  <c r="P369" i="1"/>
  <c r="GX368" i="1"/>
  <c r="U600" i="5"/>
  <c r="S600" i="5"/>
  <c r="CS367" i="1"/>
  <c r="R367" i="1" s="1"/>
  <c r="GK367" i="1" s="1"/>
  <c r="U367" i="1"/>
  <c r="AD366" i="1"/>
  <c r="H595" i="5"/>
  <c r="R595" i="5" s="1"/>
  <c r="CQ362" i="1"/>
  <c r="GK360" i="1"/>
  <c r="K584" i="5"/>
  <c r="C581" i="5"/>
  <c r="E580" i="5"/>
  <c r="AD358" i="1"/>
  <c r="CR358" i="1" s="1"/>
  <c r="Q358" i="1" s="1"/>
  <c r="CP358" i="1" s="1"/>
  <c r="O358" i="1" s="1"/>
  <c r="V357" i="1"/>
  <c r="S356" i="1"/>
  <c r="CQ356" i="1"/>
  <c r="H577" i="5"/>
  <c r="W577" i="5" s="1"/>
  <c r="CS355" i="1"/>
  <c r="R355" i="1" s="1"/>
  <c r="GK355" i="1" s="1"/>
  <c r="L579" i="5"/>
  <c r="Q579" i="5" s="1"/>
  <c r="L576" i="5"/>
  <c r="S569" i="5"/>
  <c r="H570" i="5"/>
  <c r="R570" i="5" s="1"/>
  <c r="U569" i="5"/>
  <c r="CS353" i="1"/>
  <c r="R353" i="1" s="1"/>
  <c r="AD352" i="1"/>
  <c r="C561" i="5"/>
  <c r="E560" i="5"/>
  <c r="CT351" i="1"/>
  <c r="S351" i="1" s="1"/>
  <c r="P350" i="1"/>
  <c r="P348" i="1"/>
  <c r="K546" i="5" s="1"/>
  <c r="H546" i="5"/>
  <c r="CS347" i="1"/>
  <c r="R347" i="1" s="1"/>
  <c r="GK347" i="1" s="1"/>
  <c r="FY314" i="1"/>
  <c r="FY257" i="1" s="1"/>
  <c r="W312" i="1"/>
  <c r="CT312" i="1"/>
  <c r="S312" i="1" s="1"/>
  <c r="U537" i="5"/>
  <c r="S537" i="5"/>
  <c r="AB311" i="1"/>
  <c r="U536" i="5"/>
  <c r="S536" i="5"/>
  <c r="GX306" i="1"/>
  <c r="V306" i="1"/>
  <c r="R306" i="1"/>
  <c r="GK306" i="1" s="1"/>
  <c r="GX305" i="1"/>
  <c r="V305" i="1"/>
  <c r="R305" i="1"/>
  <c r="GK305" i="1" s="1"/>
  <c r="CQ304" i="1"/>
  <c r="P304" i="1" s="1"/>
  <c r="K530" i="5" s="1"/>
  <c r="H530" i="5"/>
  <c r="AD303" i="1"/>
  <c r="CR303" i="1" s="1"/>
  <c r="Q303" i="1" s="1"/>
  <c r="CQ302" i="1"/>
  <c r="P302" i="1" s="1"/>
  <c r="AD301" i="1"/>
  <c r="CR301" i="1" s="1"/>
  <c r="Q301" i="1" s="1"/>
  <c r="AD300" i="1"/>
  <c r="CR300" i="1" s="1"/>
  <c r="CP299" i="1"/>
  <c r="O299" i="1" s="1"/>
  <c r="CT298" i="1"/>
  <c r="S298" i="1" s="1"/>
  <c r="U522" i="5"/>
  <c r="S522" i="5"/>
  <c r="AB297" i="1"/>
  <c r="CQ294" i="1"/>
  <c r="P294" i="1" s="1"/>
  <c r="K517" i="5" s="1"/>
  <c r="H517" i="5"/>
  <c r="CQ292" i="1"/>
  <c r="P292" i="1" s="1"/>
  <c r="K507" i="5" s="1"/>
  <c r="H507" i="5"/>
  <c r="AB291" i="1"/>
  <c r="CS288" i="1"/>
  <c r="R288" i="1" s="1"/>
  <c r="GK288" i="1" s="1"/>
  <c r="CQ288" i="1"/>
  <c r="H500" i="5"/>
  <c r="W500" i="5" s="1"/>
  <c r="CP287" i="1"/>
  <c r="O287" i="1" s="1"/>
  <c r="CQ284" i="1"/>
  <c r="H495" i="5"/>
  <c r="AD282" i="1"/>
  <c r="CR282" i="1" s="1"/>
  <c r="Q282" i="1" s="1"/>
  <c r="CQ280" i="1"/>
  <c r="H487" i="5"/>
  <c r="W487" i="5" s="1"/>
  <c r="AD278" i="1"/>
  <c r="CR278" i="1" s="1"/>
  <c r="Q278" i="1" s="1"/>
  <c r="AB275" i="1"/>
  <c r="W266" i="1"/>
  <c r="AD266" i="1"/>
  <c r="AD265" i="1"/>
  <c r="CR265" i="1" s="1"/>
  <c r="Q265" i="1" s="1"/>
  <c r="H441" i="5"/>
  <c r="U439" i="5"/>
  <c r="H445" i="5" s="1"/>
  <c r="S439" i="5"/>
  <c r="H444" i="5" s="1"/>
  <c r="U430" i="5"/>
  <c r="H436" i="5" s="1"/>
  <c r="S430" i="5"/>
  <c r="H435" i="5" s="1"/>
  <c r="H432" i="5"/>
  <c r="R260" i="1"/>
  <c r="K434" i="5" s="1"/>
  <c r="C431" i="5"/>
  <c r="E430" i="5"/>
  <c r="CR259" i="1"/>
  <c r="Q259" i="1" s="1"/>
  <c r="AO223" i="1"/>
  <c r="AO26" i="1" s="1"/>
  <c r="R220" i="1"/>
  <c r="GK220" i="1" s="1"/>
  <c r="T220" i="1"/>
  <c r="AB220" i="1"/>
  <c r="T219" i="1"/>
  <c r="V219" i="1"/>
  <c r="R219" i="1"/>
  <c r="GK219" i="1" s="1"/>
  <c r="GX215" i="1"/>
  <c r="P215" i="1"/>
  <c r="CP215" i="1" s="1"/>
  <c r="O215" i="1" s="1"/>
  <c r="K423" i="5" s="1"/>
  <c r="AB215" i="1"/>
  <c r="H423" i="5"/>
  <c r="W423" i="5" s="1"/>
  <c r="R212" i="1"/>
  <c r="GK212" i="1" s="1"/>
  <c r="T212" i="1"/>
  <c r="AB212" i="1"/>
  <c r="T211" i="1"/>
  <c r="V211" i="1"/>
  <c r="R211" i="1"/>
  <c r="GK211" i="1" s="1"/>
  <c r="R209" i="1"/>
  <c r="GK209" i="1" s="1"/>
  <c r="T209" i="1"/>
  <c r="GX207" i="1"/>
  <c r="P207" i="1"/>
  <c r="AB207" i="1"/>
  <c r="H416" i="5"/>
  <c r="U205" i="1"/>
  <c r="CQ205" i="1"/>
  <c r="P205" i="1" s="1"/>
  <c r="H409" i="5"/>
  <c r="W409" i="5" s="1"/>
  <c r="Q203" i="1"/>
  <c r="W201" i="1"/>
  <c r="S201" i="1"/>
  <c r="S200" i="1"/>
  <c r="CY200" i="1" s="1"/>
  <c r="X200" i="1" s="1"/>
  <c r="U200" i="1"/>
  <c r="Q200" i="1"/>
  <c r="U399" i="5"/>
  <c r="S399" i="5"/>
  <c r="H401" i="5"/>
  <c r="R401" i="5" s="1"/>
  <c r="C400" i="5"/>
  <c r="E399" i="5"/>
  <c r="R198" i="1"/>
  <c r="GK198" i="1" s="1"/>
  <c r="T198" i="1"/>
  <c r="AB198" i="1"/>
  <c r="R197" i="1"/>
  <c r="GK197" i="1" s="1"/>
  <c r="T197" i="1"/>
  <c r="AB195" i="1"/>
  <c r="U193" i="1"/>
  <c r="P193" i="1"/>
  <c r="S189" i="1"/>
  <c r="CQ189" i="1"/>
  <c r="H385" i="5"/>
  <c r="W385" i="5" s="1"/>
  <c r="AB188" i="1"/>
  <c r="CR187" i="1"/>
  <c r="Q187" i="1" s="1"/>
  <c r="K379" i="5" s="1"/>
  <c r="H379" i="5"/>
  <c r="E376" i="5"/>
  <c r="C377" i="5"/>
  <c r="S185" i="1"/>
  <c r="K368" i="5" s="1"/>
  <c r="CQ185" i="1"/>
  <c r="P185" i="1" s="1"/>
  <c r="K371" i="5" s="1"/>
  <c r="H371" i="5"/>
  <c r="AB184" i="1"/>
  <c r="CS183" i="1"/>
  <c r="R183" i="1" s="1"/>
  <c r="CZ183" i="1" s="1"/>
  <c r="Y183" i="1" s="1"/>
  <c r="V357" i="5" s="1"/>
  <c r="K363" i="5" s="1"/>
  <c r="H361" i="5"/>
  <c r="R361" i="5" s="1"/>
  <c r="AD183" i="1"/>
  <c r="CS179" i="1"/>
  <c r="R179" i="1" s="1"/>
  <c r="GK179" i="1" s="1"/>
  <c r="AD179" i="1"/>
  <c r="CR179" i="1" s="1"/>
  <c r="Q179" i="1" s="1"/>
  <c r="GK175" i="1"/>
  <c r="K341" i="5"/>
  <c r="S328" i="5"/>
  <c r="H333" i="5" s="1"/>
  <c r="H330" i="5"/>
  <c r="U328" i="5"/>
  <c r="H334" i="5" s="1"/>
  <c r="CT173" i="1"/>
  <c r="S173" i="1" s="1"/>
  <c r="AD171" i="1"/>
  <c r="AB171" i="1" s="1"/>
  <c r="H323" i="5"/>
  <c r="R323" i="5" s="1"/>
  <c r="CS171" i="1"/>
  <c r="R171" i="1" s="1"/>
  <c r="L318" i="5"/>
  <c r="Q318" i="5" s="1"/>
  <c r="L317" i="5"/>
  <c r="L311" i="5"/>
  <c r="Q311" i="5" s="1"/>
  <c r="L310" i="5"/>
  <c r="U300" i="5"/>
  <c r="S300" i="5"/>
  <c r="CT165" i="1"/>
  <c r="S165" i="1" s="1"/>
  <c r="CS162" i="1"/>
  <c r="R162" i="1" s="1"/>
  <c r="GK162" i="1" s="1"/>
  <c r="AD162" i="1"/>
  <c r="CR162" i="1" s="1"/>
  <c r="Q162" i="1" s="1"/>
  <c r="R158" i="1"/>
  <c r="GK158" i="1" s="1"/>
  <c r="T158" i="1"/>
  <c r="AB158" i="1"/>
  <c r="CT155" i="1"/>
  <c r="S155" i="1" s="1"/>
  <c r="K282" i="5" s="1"/>
  <c r="H282" i="5"/>
  <c r="U280" i="5"/>
  <c r="S280" i="5"/>
  <c r="W153" i="1"/>
  <c r="H275" i="5"/>
  <c r="U151" i="1"/>
  <c r="CQ151" i="1"/>
  <c r="P151" i="1" s="1"/>
  <c r="H268" i="5"/>
  <c r="W268" i="5" s="1"/>
  <c r="AB149" i="1"/>
  <c r="GX147" i="1"/>
  <c r="R147" i="1"/>
  <c r="GK147" i="1" s="1"/>
  <c r="T147" i="1"/>
  <c r="CT145" i="1"/>
  <c r="S145" i="1" s="1"/>
  <c r="U259" i="5"/>
  <c r="S259" i="5"/>
  <c r="AB144" i="1"/>
  <c r="CT144" i="1"/>
  <c r="S144" i="1" s="1"/>
  <c r="U258" i="5"/>
  <c r="S258" i="5"/>
  <c r="CT143" i="1"/>
  <c r="S143" i="1" s="1"/>
  <c r="CZ143" i="1" s="1"/>
  <c r="Y143" i="1" s="1"/>
  <c r="V258" i="5" s="1"/>
  <c r="AB139" i="1"/>
  <c r="V136" i="1"/>
  <c r="AD136" i="1"/>
  <c r="CR136" i="1" s="1"/>
  <c r="CS136" i="1"/>
  <c r="GK135" i="1"/>
  <c r="K241" i="5"/>
  <c r="AD134" i="1"/>
  <c r="CR134" i="1" s="1"/>
  <c r="Q134" i="1" s="1"/>
  <c r="CS134" i="1"/>
  <c r="R134" i="1" s="1"/>
  <c r="GK134" i="1" s="1"/>
  <c r="U132" i="1"/>
  <c r="GK131" i="1"/>
  <c r="K221" i="5"/>
  <c r="AB131" i="1"/>
  <c r="H222" i="5"/>
  <c r="CQ128" i="1"/>
  <c r="P128" i="1" s="1"/>
  <c r="CP128" i="1" s="1"/>
  <c r="O128" i="1" s="1"/>
  <c r="CT127" i="1"/>
  <c r="AD120" i="1"/>
  <c r="CS120" i="1"/>
  <c r="L193" i="5"/>
  <c r="L194" i="5"/>
  <c r="Q194" i="5" s="1"/>
  <c r="AB112" i="1"/>
  <c r="CR112" i="1"/>
  <c r="Q112" i="1" s="1"/>
  <c r="AD105" i="1"/>
  <c r="CR105" i="1" s="1"/>
  <c r="Q105" i="1" s="1"/>
  <c r="CS105" i="1"/>
  <c r="AD97" i="1"/>
  <c r="CR97" i="1" s="1"/>
  <c r="CS97" i="1"/>
  <c r="R97" i="1" s="1"/>
  <c r="GK97" i="1" s="1"/>
  <c r="CZ91" i="1"/>
  <c r="Y91" i="1" s="1"/>
  <c r="V158" i="5" s="1"/>
  <c r="K160" i="5"/>
  <c r="L176" i="5"/>
  <c r="Q176" i="5" s="1"/>
  <c r="L165" i="5"/>
  <c r="CR91" i="1"/>
  <c r="Q91" i="1" s="1"/>
  <c r="K161" i="5" s="1"/>
  <c r="H161" i="5"/>
  <c r="L144" i="5"/>
  <c r="L145" i="5"/>
  <c r="Q145" i="5" s="1"/>
  <c r="AD79" i="1"/>
  <c r="CR79" i="1" s="1"/>
  <c r="Q79" i="1" s="1"/>
  <c r="CS79" i="1"/>
  <c r="R79" i="1" s="1"/>
  <c r="GK79" i="1" s="1"/>
  <c r="CS67" i="1"/>
  <c r="R67" i="1" s="1"/>
  <c r="H108" i="5"/>
  <c r="R108" i="5" s="1"/>
  <c r="AD67" i="1"/>
  <c r="CQ533" i="1"/>
  <c r="P533" i="1" s="1"/>
  <c r="K866" i="5" s="1"/>
  <c r="H866" i="5"/>
  <c r="CQ529" i="1"/>
  <c r="H857" i="5"/>
  <c r="GK525" i="1"/>
  <c r="K845" i="5"/>
  <c r="CQ525" i="1"/>
  <c r="P525" i="1" s="1"/>
  <c r="K846" i="5" s="1"/>
  <c r="H846" i="5"/>
  <c r="GK521" i="1"/>
  <c r="K834" i="5"/>
  <c r="CT517" i="1"/>
  <c r="U827" i="5"/>
  <c r="S827" i="5"/>
  <c r="U516" i="1"/>
  <c r="CT515" i="1"/>
  <c r="S515" i="1" s="1"/>
  <c r="U515" i="1"/>
  <c r="AD515" i="1"/>
  <c r="T514" i="1"/>
  <c r="CS513" i="1"/>
  <c r="GX513" i="1"/>
  <c r="E816" i="5"/>
  <c r="CT511" i="1"/>
  <c r="AD511" i="1"/>
  <c r="CR511" i="1" s="1"/>
  <c r="AD509" i="1"/>
  <c r="H809" i="5" s="1"/>
  <c r="H810" i="5"/>
  <c r="R810" i="5" s="1"/>
  <c r="U796" i="5"/>
  <c r="H803" i="5" s="1"/>
  <c r="S796" i="5"/>
  <c r="H802" i="5" s="1"/>
  <c r="H798" i="5"/>
  <c r="E796" i="5"/>
  <c r="C797" i="5"/>
  <c r="AB506" i="1"/>
  <c r="GK505" i="1"/>
  <c r="K790" i="5"/>
  <c r="C787" i="5"/>
  <c r="E786" i="5"/>
  <c r="AD503" i="1"/>
  <c r="CR503" i="1" s="1"/>
  <c r="Q503" i="1" s="1"/>
  <c r="CT501" i="1"/>
  <c r="S501" i="1" s="1"/>
  <c r="K777" i="5" s="1"/>
  <c r="H777" i="5"/>
  <c r="R777" i="5" s="1"/>
  <c r="U776" i="5"/>
  <c r="H782" i="5" s="1"/>
  <c r="S776" i="5"/>
  <c r="H781" i="5" s="1"/>
  <c r="CS499" i="1"/>
  <c r="R499" i="1" s="1"/>
  <c r="GK499" i="1" s="1"/>
  <c r="AB494" i="1"/>
  <c r="CT493" i="1"/>
  <c r="S493" i="1" s="1"/>
  <c r="CZ493" i="1" s="1"/>
  <c r="Y493" i="1" s="1"/>
  <c r="V764" i="5" s="1"/>
  <c r="U764" i="5"/>
  <c r="S764" i="5"/>
  <c r="U492" i="1"/>
  <c r="H757" i="5"/>
  <c r="U756" i="5"/>
  <c r="H762" i="5" s="1"/>
  <c r="S756" i="5"/>
  <c r="H761" i="5" s="1"/>
  <c r="P489" i="1"/>
  <c r="AB489" i="1"/>
  <c r="L746" i="5"/>
  <c r="Q746" i="5" s="1"/>
  <c r="L745" i="5"/>
  <c r="CQ487" i="1"/>
  <c r="P487" i="1" s="1"/>
  <c r="K742" i="5" s="1"/>
  <c r="H742" i="5"/>
  <c r="W486" i="1"/>
  <c r="S486" i="1"/>
  <c r="V485" i="1"/>
  <c r="R485" i="1"/>
  <c r="GK485" i="1" s="1"/>
  <c r="CT483" i="1"/>
  <c r="S483" i="1" s="1"/>
  <c r="K725" i="5" s="1"/>
  <c r="H725" i="5"/>
  <c r="U724" i="5"/>
  <c r="H727" i="5" s="1"/>
  <c r="S724" i="5"/>
  <c r="H726" i="5" s="1"/>
  <c r="AD482" i="1"/>
  <c r="CR482" i="1" s="1"/>
  <c r="Q482" i="1" s="1"/>
  <c r="CS481" i="1"/>
  <c r="R481" i="1" s="1"/>
  <c r="L715" i="5"/>
  <c r="Q715" i="5" s="1"/>
  <c r="L714" i="5"/>
  <c r="AD477" i="1"/>
  <c r="H703" i="5" s="1"/>
  <c r="H704" i="5"/>
  <c r="R704" i="5" s="1"/>
  <c r="CT475" i="1"/>
  <c r="S475" i="1" s="1"/>
  <c r="K696" i="5" s="1"/>
  <c r="U694" i="5"/>
  <c r="H698" i="5" s="1"/>
  <c r="S694" i="5"/>
  <c r="H697" i="5" s="1"/>
  <c r="H696" i="5"/>
  <c r="AB473" i="1"/>
  <c r="AO439" i="1"/>
  <c r="AO422" i="1" s="1"/>
  <c r="T436" i="1"/>
  <c r="AB436" i="1"/>
  <c r="CS435" i="1"/>
  <c r="R435" i="1" s="1"/>
  <c r="CY435" i="1" s="1"/>
  <c r="X435" i="1" s="1"/>
  <c r="T673" i="5" s="1"/>
  <c r="H676" i="5"/>
  <c r="R676" i="5" s="1"/>
  <c r="S671" i="5"/>
  <c r="U671" i="5"/>
  <c r="L672" i="5"/>
  <c r="Q672" i="5" s="1"/>
  <c r="L670" i="5"/>
  <c r="R425" i="1"/>
  <c r="K656" i="5" s="1"/>
  <c r="CQ425" i="1"/>
  <c r="P425" i="1" s="1"/>
  <c r="K657" i="5" s="1"/>
  <c r="H657" i="5"/>
  <c r="ET388" i="1"/>
  <c r="ET345" i="1" s="1"/>
  <c r="CS385" i="1"/>
  <c r="R385" i="1" s="1"/>
  <c r="GK385" i="1" s="1"/>
  <c r="H640" i="5"/>
  <c r="R640" i="5" s="1"/>
  <c r="U639" i="5"/>
  <c r="S639" i="5"/>
  <c r="U631" i="5"/>
  <c r="H636" i="5" s="1"/>
  <c r="S631" i="5"/>
  <c r="H635" i="5" s="1"/>
  <c r="H633" i="5"/>
  <c r="S623" i="5"/>
  <c r="H627" i="5" s="1"/>
  <c r="H625" i="5"/>
  <c r="U623" i="5"/>
  <c r="H628" i="5" s="1"/>
  <c r="U612" i="5"/>
  <c r="S612" i="5"/>
  <c r="H604" i="5"/>
  <c r="U602" i="5"/>
  <c r="S602" i="5"/>
  <c r="CY369" i="1"/>
  <c r="X369" i="1" s="1"/>
  <c r="W368" i="1"/>
  <c r="V368" i="1"/>
  <c r="R368" i="1"/>
  <c r="GK368" i="1" s="1"/>
  <c r="L601" i="5"/>
  <c r="Q601" i="5" s="1"/>
  <c r="L599" i="5"/>
  <c r="CQ366" i="1"/>
  <c r="P366" i="1" s="1"/>
  <c r="H596" i="5"/>
  <c r="U590" i="5"/>
  <c r="S590" i="5"/>
  <c r="S580" i="5"/>
  <c r="H582" i="5"/>
  <c r="R582" i="5" s="1"/>
  <c r="U580" i="5"/>
  <c r="GX357" i="1"/>
  <c r="T357" i="1"/>
  <c r="W357" i="1"/>
  <c r="S357" i="1"/>
  <c r="CS356" i="1"/>
  <c r="R356" i="1" s="1"/>
  <c r="GK356" i="1" s="1"/>
  <c r="CP355" i="1"/>
  <c r="O355" i="1" s="1"/>
  <c r="GM355" i="1" s="1"/>
  <c r="CS354" i="1"/>
  <c r="R354" i="1" s="1"/>
  <c r="H572" i="5"/>
  <c r="R572" i="5" s="1"/>
  <c r="CS350" i="1"/>
  <c r="R350" i="1" s="1"/>
  <c r="K555" i="5" s="1"/>
  <c r="GX349" i="1"/>
  <c r="T349" i="1"/>
  <c r="W349" i="1"/>
  <c r="S349" i="1"/>
  <c r="CP349" i="1" s="1"/>
  <c r="O349" i="1" s="1"/>
  <c r="U541" i="5"/>
  <c r="H548" i="5" s="1"/>
  <c r="S541" i="5"/>
  <c r="H547" i="5" s="1"/>
  <c r="H543" i="5"/>
  <c r="F327" i="1"/>
  <c r="G257" i="1"/>
  <c r="A539" i="5"/>
  <c r="V312" i="1"/>
  <c r="R312" i="1"/>
  <c r="GK312" i="1" s="1"/>
  <c r="GX310" i="1"/>
  <c r="V310" i="1"/>
  <c r="R310" i="1"/>
  <c r="GK310" i="1" s="1"/>
  <c r="GX309" i="1"/>
  <c r="V309" i="1"/>
  <c r="R309" i="1"/>
  <c r="GK309" i="1" s="1"/>
  <c r="CQ308" i="1"/>
  <c r="P308" i="1" s="1"/>
  <c r="H535" i="5"/>
  <c r="W535" i="5" s="1"/>
  <c r="U307" i="1"/>
  <c r="AD307" i="1"/>
  <c r="CR307" i="1" s="1"/>
  <c r="Q307" i="1" s="1"/>
  <c r="U306" i="1"/>
  <c r="AD306" i="1"/>
  <c r="CR306" i="1" s="1"/>
  <c r="Q306" i="1" s="1"/>
  <c r="T305" i="1"/>
  <c r="U305" i="1"/>
  <c r="AD305" i="1"/>
  <c r="CR305" i="1" s="1"/>
  <c r="Q305" i="1" s="1"/>
  <c r="CQ300" i="1"/>
  <c r="P300" i="1" s="1"/>
  <c r="V298" i="1"/>
  <c r="R298" i="1"/>
  <c r="GK298" i="1" s="1"/>
  <c r="GX296" i="1"/>
  <c r="U295" i="1"/>
  <c r="AD295" i="1"/>
  <c r="CR295" i="1" s="1"/>
  <c r="Q295" i="1" s="1"/>
  <c r="I296" i="1"/>
  <c r="E521" i="5" s="1"/>
  <c r="C513" i="5"/>
  <c r="E512" i="5"/>
  <c r="U293" i="1"/>
  <c r="AD293" i="1"/>
  <c r="CR293" i="1" s="1"/>
  <c r="Q293" i="1" s="1"/>
  <c r="U503" i="5"/>
  <c r="H509" i="5" s="1"/>
  <c r="S503" i="5"/>
  <c r="H508" i="5" s="1"/>
  <c r="H505" i="5"/>
  <c r="E503" i="5"/>
  <c r="C504" i="5"/>
  <c r="CT290" i="1"/>
  <c r="S501" i="5"/>
  <c r="GX287" i="1"/>
  <c r="CQ286" i="1"/>
  <c r="H499" i="5"/>
  <c r="W499" i="5" s="1"/>
  <c r="CS284" i="1"/>
  <c r="R284" i="1" s="1"/>
  <c r="E490" i="5"/>
  <c r="C491" i="5"/>
  <c r="H488" i="5"/>
  <c r="W488" i="5" s="1"/>
  <c r="CS280" i="1"/>
  <c r="R280" i="1" s="1"/>
  <c r="GK280" i="1" s="1"/>
  <c r="CT279" i="1"/>
  <c r="AD279" i="1"/>
  <c r="CR279" i="1" s="1"/>
  <c r="C481" i="5"/>
  <c r="E480" i="5"/>
  <c r="CT276" i="1"/>
  <c r="S276" i="1" s="1"/>
  <c r="CQ276" i="1"/>
  <c r="H478" i="5"/>
  <c r="W478" i="5" s="1"/>
  <c r="CS273" i="1"/>
  <c r="R273" i="1" s="1"/>
  <c r="GK273" i="1" s="1"/>
  <c r="CS272" i="1"/>
  <c r="R272" i="1" s="1"/>
  <c r="GK272" i="1" s="1"/>
  <c r="CQ272" i="1"/>
  <c r="P272" i="1" s="1"/>
  <c r="CP272" i="1" s="1"/>
  <c r="O272" i="1" s="1"/>
  <c r="K476" i="5" s="1"/>
  <c r="H476" i="5"/>
  <c r="W476" i="5" s="1"/>
  <c r="AB271" i="1"/>
  <c r="U466" i="5"/>
  <c r="S466" i="5"/>
  <c r="H468" i="5"/>
  <c r="C467" i="5"/>
  <c r="E466" i="5"/>
  <c r="GX266" i="1"/>
  <c r="P266" i="1"/>
  <c r="AB266" i="1"/>
  <c r="AB265" i="1"/>
  <c r="CS264" i="1"/>
  <c r="GX263" i="1"/>
  <c r="R263" i="1"/>
  <c r="GK263" i="1" s="1"/>
  <c r="AB263" i="1"/>
  <c r="CT262" i="1"/>
  <c r="S262" i="1" s="1"/>
  <c r="CP262" i="1" s="1"/>
  <c r="O262" i="1" s="1"/>
  <c r="CS262" i="1"/>
  <c r="R262" i="1" s="1"/>
  <c r="H443" i="5"/>
  <c r="R443" i="5" s="1"/>
  <c r="E439" i="5"/>
  <c r="C440" i="5"/>
  <c r="AD260" i="1"/>
  <c r="H434" i="5"/>
  <c r="R434" i="5" s="1"/>
  <c r="G26" i="1"/>
  <c r="AF428" i="5"/>
  <c r="A428" i="5"/>
  <c r="CQ221" i="1"/>
  <c r="H426" i="5"/>
  <c r="W426" i="5" s="1"/>
  <c r="S219" i="1"/>
  <c r="U219" i="1"/>
  <c r="Q219" i="1"/>
  <c r="CT217" i="1"/>
  <c r="S217" i="1" s="1"/>
  <c r="CZ217" i="1" s="1"/>
  <c r="Y217" i="1" s="1"/>
  <c r="V424" i="5" s="1"/>
  <c r="U424" i="5"/>
  <c r="S424" i="5"/>
  <c r="U423" i="5"/>
  <c r="S423" i="5"/>
  <c r="CQ213" i="1"/>
  <c r="S211" i="1"/>
  <c r="CZ211" i="1" s="1"/>
  <c r="Y211" i="1" s="1"/>
  <c r="V421" i="5" s="1"/>
  <c r="U211" i="1"/>
  <c r="Q211" i="1"/>
  <c r="W209" i="1"/>
  <c r="CT209" i="1"/>
  <c r="S209" i="1" s="1"/>
  <c r="CY209" i="1" s="1"/>
  <c r="X209" i="1" s="1"/>
  <c r="T420" i="5" s="1"/>
  <c r="U420" i="5"/>
  <c r="S420" i="5"/>
  <c r="S411" i="5"/>
  <c r="H413" i="5"/>
  <c r="R413" i="5" s="1"/>
  <c r="U411" i="5"/>
  <c r="C412" i="5"/>
  <c r="E411" i="5"/>
  <c r="GX203" i="1"/>
  <c r="AB203" i="1"/>
  <c r="T202" i="1"/>
  <c r="V201" i="1"/>
  <c r="R200" i="1"/>
  <c r="GK200" i="1" s="1"/>
  <c r="T200" i="1"/>
  <c r="CS199" i="1"/>
  <c r="R199" i="1" s="1"/>
  <c r="CZ199" i="1" s="1"/>
  <c r="Y199" i="1" s="1"/>
  <c r="V399" i="5" s="1"/>
  <c r="H403" i="5"/>
  <c r="R403" i="5" s="1"/>
  <c r="W197" i="1"/>
  <c r="CT197" i="1"/>
  <c r="S197" i="1" s="1"/>
  <c r="U397" i="5"/>
  <c r="S397" i="5"/>
  <c r="S396" i="5"/>
  <c r="GK193" i="1"/>
  <c r="K392" i="5"/>
  <c r="I195" i="1"/>
  <c r="E396" i="5" s="1"/>
  <c r="C389" i="5"/>
  <c r="E388" i="5"/>
  <c r="CP187" i="1"/>
  <c r="O187" i="1" s="1"/>
  <c r="K381" i="5"/>
  <c r="GK185" i="1"/>
  <c r="K370" i="5"/>
  <c r="E366" i="5"/>
  <c r="C367" i="5"/>
  <c r="CP182" i="1"/>
  <c r="O182" i="1" s="1"/>
  <c r="U355" i="5"/>
  <c r="S355" i="5"/>
  <c r="CT181" i="1"/>
  <c r="S181" i="1" s="1"/>
  <c r="L356" i="5"/>
  <c r="Q356" i="5" s="1"/>
  <c r="L353" i="5"/>
  <c r="CQ171" i="1"/>
  <c r="P171" i="1" s="1"/>
  <c r="CS165" i="1"/>
  <c r="R165" i="1" s="1"/>
  <c r="GK165" i="1" s="1"/>
  <c r="AD165" i="1"/>
  <c r="CR165" i="1" s="1"/>
  <c r="Q165" i="1" s="1"/>
  <c r="L301" i="5"/>
  <c r="Q301" i="5" s="1"/>
  <c r="L298" i="5"/>
  <c r="CR161" i="1"/>
  <c r="Q161" i="1" s="1"/>
  <c r="K293" i="5" s="1"/>
  <c r="H293" i="5"/>
  <c r="AD155" i="1"/>
  <c r="CS155" i="1"/>
  <c r="R155" i="1" s="1"/>
  <c r="GK155" i="1" s="1"/>
  <c r="C271" i="5"/>
  <c r="E270" i="5"/>
  <c r="AD148" i="1"/>
  <c r="CR148" i="1" s="1"/>
  <c r="Q148" i="1" s="1"/>
  <c r="CS148" i="1"/>
  <c r="R148" i="1" s="1"/>
  <c r="GK148" i="1" s="1"/>
  <c r="E261" i="5"/>
  <c r="C262" i="5"/>
  <c r="I149" i="1"/>
  <c r="E267" i="5" s="1"/>
  <c r="AB145" i="1"/>
  <c r="CR145" i="1"/>
  <c r="Q145" i="1" s="1"/>
  <c r="CS143" i="1"/>
  <c r="R143" i="1" s="1"/>
  <c r="GK143" i="1" s="1"/>
  <c r="AD143" i="1"/>
  <c r="CR143" i="1" s="1"/>
  <c r="Q143" i="1" s="1"/>
  <c r="CT141" i="1"/>
  <c r="S141" i="1" s="1"/>
  <c r="S249" i="5"/>
  <c r="H255" i="5" s="1"/>
  <c r="H251" i="5"/>
  <c r="R251" i="5" s="1"/>
  <c r="U249" i="5"/>
  <c r="H256" i="5" s="1"/>
  <c r="W136" i="1"/>
  <c r="U237" i="5"/>
  <c r="S237" i="5"/>
  <c r="H239" i="5"/>
  <c r="R239" i="5" s="1"/>
  <c r="CT135" i="1"/>
  <c r="S135" i="1" s="1"/>
  <c r="K239" i="5" s="1"/>
  <c r="W118" i="1"/>
  <c r="CT118" i="1"/>
  <c r="S118" i="1" s="1"/>
  <c r="CZ118" i="1" s="1"/>
  <c r="Y118" i="1" s="1"/>
  <c r="U188" i="5"/>
  <c r="H192" i="5" s="1"/>
  <c r="S188" i="5"/>
  <c r="H191" i="5" s="1"/>
  <c r="H190" i="5"/>
  <c r="CT117" i="1"/>
  <c r="S117" i="1" s="1"/>
  <c r="K190" i="5" s="1"/>
  <c r="AD110" i="1"/>
  <c r="CS110" i="1"/>
  <c r="R110" i="1" s="1"/>
  <c r="AD102" i="1"/>
  <c r="AB102" i="1" s="1"/>
  <c r="CS102" i="1"/>
  <c r="R102" i="1" s="1"/>
  <c r="L137" i="5"/>
  <c r="Q137" i="5" s="1"/>
  <c r="L133" i="5"/>
  <c r="CQ75" i="1"/>
  <c r="P75" i="1" s="1"/>
  <c r="K130" i="5" s="1"/>
  <c r="H130" i="5"/>
  <c r="CS66" i="1"/>
  <c r="R66" i="1" s="1"/>
  <c r="GK66" i="1" s="1"/>
  <c r="AD66" i="1"/>
  <c r="CR66" i="1" s="1"/>
  <c r="Q66" i="1" s="1"/>
  <c r="AB55" i="1"/>
  <c r="CQ55" i="1"/>
  <c r="CT49" i="1"/>
  <c r="P536" i="1"/>
  <c r="CT535" i="1"/>
  <c r="S870" i="5"/>
  <c r="P534" i="1"/>
  <c r="E863" i="5"/>
  <c r="C864" i="5"/>
  <c r="AD531" i="1"/>
  <c r="CR531" i="1" s="1"/>
  <c r="CP530" i="1"/>
  <c r="O530" i="1" s="1"/>
  <c r="CS529" i="1"/>
  <c r="R529" i="1" s="1"/>
  <c r="E852" i="5"/>
  <c r="C853" i="5"/>
  <c r="P528" i="1"/>
  <c r="U850" i="5"/>
  <c r="P526" i="1"/>
  <c r="C842" i="5"/>
  <c r="E841" i="5"/>
  <c r="AD523" i="1"/>
  <c r="CR523" i="1" s="1"/>
  <c r="CQ522" i="1"/>
  <c r="P522" i="1" s="1"/>
  <c r="CT521" i="1"/>
  <c r="S521" i="1" s="1"/>
  <c r="K832" i="5" s="1"/>
  <c r="S830" i="5"/>
  <c r="H832" i="5"/>
  <c r="R832" i="5" s="1"/>
  <c r="U830" i="5"/>
  <c r="C831" i="5"/>
  <c r="E830" i="5"/>
  <c r="CT519" i="1"/>
  <c r="S519" i="1" s="1"/>
  <c r="CZ519" i="1" s="1"/>
  <c r="Y519" i="1" s="1"/>
  <c r="V828" i="5" s="1"/>
  <c r="AD519" i="1"/>
  <c r="CR519" i="1" s="1"/>
  <c r="Q519" i="1" s="1"/>
  <c r="K823" i="5"/>
  <c r="AB515" i="1"/>
  <c r="H823" i="5"/>
  <c r="CT513" i="1"/>
  <c r="U816" i="5"/>
  <c r="S816" i="5"/>
  <c r="AB511" i="1"/>
  <c r="H815" i="5"/>
  <c r="X815" i="5" s="1"/>
  <c r="L817" i="5"/>
  <c r="Q817" i="5" s="1"/>
  <c r="L814" i="5"/>
  <c r="CQ509" i="1"/>
  <c r="P509" i="1" s="1"/>
  <c r="K811" i="5" s="1"/>
  <c r="H811" i="5"/>
  <c r="W508" i="1"/>
  <c r="S508" i="1"/>
  <c r="V507" i="1"/>
  <c r="CS507" i="1"/>
  <c r="R507" i="1" s="1"/>
  <c r="H800" i="5"/>
  <c r="R800" i="5" s="1"/>
  <c r="CT505" i="1"/>
  <c r="S505" i="1" s="1"/>
  <c r="K788" i="5" s="1"/>
  <c r="U786" i="5"/>
  <c r="H793" i="5" s="1"/>
  <c r="S786" i="5"/>
  <c r="H792" i="5" s="1"/>
  <c r="H788" i="5"/>
  <c r="CP503" i="1"/>
  <c r="O503" i="1" s="1"/>
  <c r="K784" i="5" s="1"/>
  <c r="AB503" i="1"/>
  <c r="H784" i="5"/>
  <c r="X784" i="5" s="1"/>
  <c r="AD501" i="1"/>
  <c r="H778" i="5" s="1"/>
  <c r="H779" i="5"/>
  <c r="R779" i="5" s="1"/>
  <c r="CP500" i="1"/>
  <c r="O500" i="1" s="1"/>
  <c r="AB500" i="1"/>
  <c r="CT499" i="1"/>
  <c r="S499" i="1" s="1"/>
  <c r="U774" i="5"/>
  <c r="S774" i="5"/>
  <c r="U498" i="1"/>
  <c r="U773" i="5"/>
  <c r="S773" i="5"/>
  <c r="L775" i="5"/>
  <c r="Q775" i="5" s="1"/>
  <c r="L772" i="5"/>
  <c r="CQ495" i="1"/>
  <c r="P495" i="1" s="1"/>
  <c r="K769" i="5" s="1"/>
  <c r="H769" i="5"/>
  <c r="AB492" i="1"/>
  <c r="CS491" i="1"/>
  <c r="R491" i="1" s="1"/>
  <c r="H759" i="5"/>
  <c r="R759" i="5" s="1"/>
  <c r="S747" i="5"/>
  <c r="H752" i="5" s="1"/>
  <c r="H749" i="5"/>
  <c r="U747" i="5"/>
  <c r="H753" i="5" s="1"/>
  <c r="C748" i="5"/>
  <c r="E747" i="5"/>
  <c r="AB488" i="1"/>
  <c r="CS487" i="1"/>
  <c r="R487" i="1" s="1"/>
  <c r="E737" i="5"/>
  <c r="C738" i="5"/>
  <c r="V486" i="1"/>
  <c r="CT485" i="1"/>
  <c r="S485" i="1" s="1"/>
  <c r="K732" i="5" s="1"/>
  <c r="U485" i="1"/>
  <c r="AD485" i="1"/>
  <c r="CR485" i="1" s="1"/>
  <c r="Q485" i="1" s="1"/>
  <c r="CP485" i="1" s="1"/>
  <c r="O485" i="1" s="1"/>
  <c r="CP482" i="1"/>
  <c r="O482" i="1" s="1"/>
  <c r="AB482" i="1"/>
  <c r="CT481" i="1"/>
  <c r="S481" i="1" s="1"/>
  <c r="K717" i="5" s="1"/>
  <c r="S716" i="5"/>
  <c r="H720" i="5" s="1"/>
  <c r="H717" i="5"/>
  <c r="U716" i="5"/>
  <c r="H721" i="5" s="1"/>
  <c r="L708" i="5"/>
  <c r="Q708" i="5" s="1"/>
  <c r="L707" i="5"/>
  <c r="S685" i="5"/>
  <c r="H690" i="5" s="1"/>
  <c r="H687" i="5"/>
  <c r="U685" i="5"/>
  <c r="H691" i="5" s="1"/>
  <c r="C686" i="5"/>
  <c r="E685" i="5"/>
  <c r="AB472" i="1"/>
  <c r="G422" i="1"/>
  <c r="A683" i="5"/>
  <c r="CQ437" i="1"/>
  <c r="P437" i="1" s="1"/>
  <c r="H681" i="5"/>
  <c r="W681" i="5" s="1"/>
  <c r="L682" i="5"/>
  <c r="Q682" i="5" s="1"/>
  <c r="L680" i="5"/>
  <c r="CR435" i="1"/>
  <c r="Q435" i="1" s="1"/>
  <c r="K675" i="5" s="1"/>
  <c r="H675" i="5"/>
  <c r="GK431" i="1"/>
  <c r="K667" i="5"/>
  <c r="CQ429" i="1"/>
  <c r="P429" i="1" s="1"/>
  <c r="H662" i="5"/>
  <c r="W662" i="5" s="1"/>
  <c r="AB428" i="1"/>
  <c r="U661" i="5"/>
  <c r="E652" i="5"/>
  <c r="C653" i="5"/>
  <c r="CY424" i="1"/>
  <c r="X424" i="1" s="1"/>
  <c r="EH388" i="1"/>
  <c r="GX386" i="1"/>
  <c r="U648" i="5"/>
  <c r="S648" i="5"/>
  <c r="CY385" i="1"/>
  <c r="X385" i="1" s="1"/>
  <c r="P385" i="1"/>
  <c r="CP385" i="1" s="1"/>
  <c r="O385" i="1" s="1"/>
  <c r="U647" i="5"/>
  <c r="S647" i="5"/>
  <c r="CS383" i="1"/>
  <c r="R383" i="1" s="1"/>
  <c r="GK383" i="1" s="1"/>
  <c r="CS382" i="1"/>
  <c r="R382" i="1" s="1"/>
  <c r="H642" i="5"/>
  <c r="R642" i="5" s="1"/>
  <c r="E631" i="5"/>
  <c r="C632" i="5"/>
  <c r="GX379" i="1"/>
  <c r="S614" i="5"/>
  <c r="H619" i="5" s="1"/>
  <c r="H616" i="5"/>
  <c r="U614" i="5"/>
  <c r="H620" i="5" s="1"/>
  <c r="C615" i="5"/>
  <c r="E614" i="5"/>
  <c r="V375" i="1"/>
  <c r="GX373" i="1"/>
  <c r="CT372" i="1"/>
  <c r="CS371" i="1"/>
  <c r="R371" i="1" s="1"/>
  <c r="GK371" i="1" s="1"/>
  <c r="U368" i="1"/>
  <c r="CT366" i="1"/>
  <c r="S366" i="1" s="1"/>
  <c r="K593" i="5" s="1"/>
  <c r="CC388" i="1"/>
  <c r="AD360" i="1"/>
  <c r="H584" i="5"/>
  <c r="R584" i="5" s="1"/>
  <c r="CY359" i="1"/>
  <c r="X359" i="1" s="1"/>
  <c r="U578" i="5"/>
  <c r="S578" i="5"/>
  <c r="W356" i="1"/>
  <c r="U577" i="5"/>
  <c r="S577" i="5"/>
  <c r="AB355" i="1"/>
  <c r="AD354" i="1"/>
  <c r="L568" i="5"/>
  <c r="Q568" i="5" s="1"/>
  <c r="L567" i="5"/>
  <c r="S560" i="5"/>
  <c r="H565" i="5" s="1"/>
  <c r="H562" i="5"/>
  <c r="U560" i="5"/>
  <c r="H566" i="5" s="1"/>
  <c r="P351" i="1"/>
  <c r="H553" i="5"/>
  <c r="U551" i="5"/>
  <c r="H557" i="5" s="1"/>
  <c r="S551" i="5"/>
  <c r="H556" i="5" s="1"/>
  <c r="E551" i="5"/>
  <c r="C552" i="5"/>
  <c r="GX348" i="1"/>
  <c r="V348" i="1"/>
  <c r="CS348" i="1"/>
  <c r="R348" i="1" s="1"/>
  <c r="H545" i="5"/>
  <c r="R545" i="5" s="1"/>
  <c r="AB347" i="1"/>
  <c r="GX312" i="1"/>
  <c r="CQ312" i="1"/>
  <c r="P312" i="1" s="1"/>
  <c r="U311" i="1"/>
  <c r="U310" i="1"/>
  <c r="AD310" i="1"/>
  <c r="CR310" i="1" s="1"/>
  <c r="Q310" i="1" s="1"/>
  <c r="U309" i="1"/>
  <c r="AD309" i="1"/>
  <c r="CR309" i="1" s="1"/>
  <c r="Q309" i="1" s="1"/>
  <c r="T307" i="1"/>
  <c r="P307" i="1"/>
  <c r="CT306" i="1"/>
  <c r="S306" i="1" s="1"/>
  <c r="T306" i="1"/>
  <c r="CQ306" i="1"/>
  <c r="P306" i="1" s="1"/>
  <c r="CP306" i="1" s="1"/>
  <c r="O306" i="1" s="1"/>
  <c r="K534" i="5" s="1"/>
  <c r="P305" i="1"/>
  <c r="CP305" i="1" s="1"/>
  <c r="O305" i="1" s="1"/>
  <c r="CT304" i="1"/>
  <c r="S304" i="1" s="1"/>
  <c r="K527" i="5" s="1"/>
  <c r="S526" i="5"/>
  <c r="H531" i="5" s="1"/>
  <c r="H527" i="5"/>
  <c r="R527" i="5" s="1"/>
  <c r="U526" i="5"/>
  <c r="CT302" i="1"/>
  <c r="S302" i="1" s="1"/>
  <c r="U524" i="5"/>
  <c r="S524" i="5"/>
  <c r="AB301" i="1"/>
  <c r="S523" i="5"/>
  <c r="GX298" i="1"/>
  <c r="CQ298" i="1"/>
  <c r="P298" i="1" s="1"/>
  <c r="V297" i="1"/>
  <c r="U297" i="1"/>
  <c r="U296" i="1"/>
  <c r="Q296" i="1"/>
  <c r="P295" i="1"/>
  <c r="CP295" i="1" s="1"/>
  <c r="O295" i="1" s="1"/>
  <c r="CT294" i="1"/>
  <c r="S294" i="1" s="1"/>
  <c r="K514" i="5" s="1"/>
  <c r="U512" i="5"/>
  <c r="S512" i="5"/>
  <c r="H514" i="5"/>
  <c r="P293" i="1"/>
  <c r="CP293" i="1" s="1"/>
  <c r="O293" i="1" s="1"/>
  <c r="V291" i="1"/>
  <c r="U291" i="1"/>
  <c r="P289" i="1"/>
  <c r="W288" i="1"/>
  <c r="AB288" i="1"/>
  <c r="S500" i="5"/>
  <c r="U500" i="5"/>
  <c r="CT286" i="1"/>
  <c r="H492" i="5"/>
  <c r="U490" i="5"/>
  <c r="S490" i="5"/>
  <c r="U488" i="5"/>
  <c r="S488" i="5"/>
  <c r="U487" i="5"/>
  <c r="S487" i="5"/>
  <c r="S480" i="5"/>
  <c r="H482" i="5"/>
  <c r="U480" i="5"/>
  <c r="U277" i="1"/>
  <c r="Q277" i="1"/>
  <c r="CP277" i="1" s="1"/>
  <c r="O277" i="1" s="1"/>
  <c r="CS276" i="1"/>
  <c r="R276" i="1" s="1"/>
  <c r="GK276" i="1" s="1"/>
  <c r="CT275" i="1"/>
  <c r="S275" i="1" s="1"/>
  <c r="GX273" i="1"/>
  <c r="T271" i="1"/>
  <c r="AD270" i="1"/>
  <c r="CR270" i="1" s="1"/>
  <c r="CT268" i="1"/>
  <c r="S268" i="1" s="1"/>
  <c r="K468" i="5" s="1"/>
  <c r="AD268" i="1"/>
  <c r="AB268" i="1" s="1"/>
  <c r="H470" i="5"/>
  <c r="R470" i="5" s="1"/>
  <c r="CZ266" i="1"/>
  <c r="Y266" i="1" s="1"/>
  <c r="V457" i="5" s="1"/>
  <c r="K463" i="5" s="1"/>
  <c r="T266" i="1"/>
  <c r="H459" i="5"/>
  <c r="U457" i="5"/>
  <c r="H463" i="5" s="1"/>
  <c r="S457" i="5"/>
  <c r="H462" i="5" s="1"/>
  <c r="U448" i="5"/>
  <c r="H454" i="5" s="1"/>
  <c r="S448" i="5"/>
  <c r="H453" i="5" s="1"/>
  <c r="H450" i="5"/>
  <c r="R264" i="1"/>
  <c r="C449" i="5"/>
  <c r="E448" i="5"/>
  <c r="V263" i="1"/>
  <c r="Q263" i="1"/>
  <c r="U261" i="1"/>
  <c r="Q261" i="1"/>
  <c r="CT260" i="1"/>
  <c r="S260" i="1" s="1"/>
  <c r="K432" i="5" s="1"/>
  <c r="CG223" i="1"/>
  <c r="CG26" i="1" s="1"/>
  <c r="CS221" i="1"/>
  <c r="R221" i="1" s="1"/>
  <c r="GK221" i="1" s="1"/>
  <c r="I221" i="1"/>
  <c r="V220" i="1"/>
  <c r="GX219" i="1"/>
  <c r="P219" i="1"/>
  <c r="AB219" i="1"/>
  <c r="H425" i="5"/>
  <c r="W425" i="5" s="1"/>
  <c r="V217" i="1"/>
  <c r="AB216" i="1"/>
  <c r="V215" i="1"/>
  <c r="R215" i="1"/>
  <c r="GK215" i="1" s="1"/>
  <c r="GX214" i="1"/>
  <c r="W214" i="1"/>
  <c r="S214" i="1"/>
  <c r="CS213" i="1"/>
  <c r="R213" i="1" s="1"/>
  <c r="GK213" i="1" s="1"/>
  <c r="T213" i="1"/>
  <c r="I213" i="1"/>
  <c r="E422" i="5" s="1"/>
  <c r="V212" i="1"/>
  <c r="GX211" i="1"/>
  <c r="P211" i="1"/>
  <c r="AB211" i="1"/>
  <c r="H421" i="5"/>
  <c r="W421" i="5" s="1"/>
  <c r="V209" i="1"/>
  <c r="AB208" i="1"/>
  <c r="V207" i="1"/>
  <c r="CS207" i="1"/>
  <c r="R207" i="1" s="1"/>
  <c r="H415" i="5"/>
  <c r="R415" i="5" s="1"/>
  <c r="W205" i="1"/>
  <c r="CT205" i="1"/>
  <c r="S205" i="1" s="1"/>
  <c r="U409" i="5"/>
  <c r="S409" i="5"/>
  <c r="U204" i="1"/>
  <c r="S408" i="5"/>
  <c r="I203" i="1"/>
  <c r="E408" i="5" s="1"/>
  <c r="I202" i="1"/>
  <c r="W202" i="1" s="1"/>
  <c r="U201" i="1"/>
  <c r="P201" i="1"/>
  <c r="CP201" i="1" s="1"/>
  <c r="O201" i="1" s="1"/>
  <c r="W200" i="1"/>
  <c r="CT199" i="1"/>
  <c r="S199" i="1" s="1"/>
  <c r="K401" i="5" s="1"/>
  <c r="U199" i="1"/>
  <c r="AD199" i="1"/>
  <c r="V198" i="1"/>
  <c r="V197" i="1"/>
  <c r="AB196" i="1"/>
  <c r="U194" i="1"/>
  <c r="V194" i="1"/>
  <c r="W193" i="1"/>
  <c r="CT193" i="1"/>
  <c r="S193" i="1" s="1"/>
  <c r="K390" i="5" s="1"/>
  <c r="U388" i="5"/>
  <c r="S388" i="5"/>
  <c r="H390" i="5"/>
  <c r="R390" i="5" s="1"/>
  <c r="GX191" i="1"/>
  <c r="P191" i="1"/>
  <c r="CP191" i="1" s="1"/>
  <c r="O191" i="1" s="1"/>
  <c r="K386" i="5" s="1"/>
  <c r="H386" i="5"/>
  <c r="W386" i="5" s="1"/>
  <c r="W189" i="1"/>
  <c r="U385" i="5"/>
  <c r="S385" i="5"/>
  <c r="CT188" i="1"/>
  <c r="S188" i="1" s="1"/>
  <c r="U376" i="5"/>
  <c r="S376" i="5"/>
  <c r="H378" i="5"/>
  <c r="R378" i="5" s="1"/>
  <c r="CP186" i="1"/>
  <c r="O186" i="1" s="1"/>
  <c r="AB186" i="1"/>
  <c r="GX186" i="1"/>
  <c r="W185" i="1"/>
  <c r="H368" i="5"/>
  <c r="U366" i="5"/>
  <c r="H373" i="5" s="1"/>
  <c r="S366" i="5"/>
  <c r="H372" i="5" s="1"/>
  <c r="V182" i="1"/>
  <c r="S182" i="1"/>
  <c r="CY182" i="1" s="1"/>
  <c r="X182" i="1" s="1"/>
  <c r="AD181" i="1"/>
  <c r="CR181" i="1" s="1"/>
  <c r="Q181" i="1" s="1"/>
  <c r="CS181" i="1"/>
  <c r="R181" i="1" s="1"/>
  <c r="GK181" i="1" s="1"/>
  <c r="H347" i="5"/>
  <c r="U346" i="5"/>
  <c r="S346" i="5"/>
  <c r="H351" i="5" s="1"/>
  <c r="CT177" i="1"/>
  <c r="S177" i="1" s="1"/>
  <c r="K347" i="5" s="1"/>
  <c r="CZ176" i="1"/>
  <c r="Y176" i="1" s="1"/>
  <c r="CY176" i="1"/>
  <c r="X176" i="1" s="1"/>
  <c r="E319" i="5"/>
  <c r="C320" i="5"/>
  <c r="AD167" i="1"/>
  <c r="H305" i="5" s="1"/>
  <c r="H306" i="5"/>
  <c r="R306" i="5" s="1"/>
  <c r="CS167" i="1"/>
  <c r="R167" i="1" s="1"/>
  <c r="W166" i="1"/>
  <c r="S166" i="1"/>
  <c r="T165" i="1"/>
  <c r="CQ163" i="1"/>
  <c r="P163" i="1" s="1"/>
  <c r="H299" i="5"/>
  <c r="W299" i="5" s="1"/>
  <c r="CP161" i="1"/>
  <c r="O161" i="1" s="1"/>
  <c r="K295" i="5"/>
  <c r="AB161" i="1"/>
  <c r="H295" i="5"/>
  <c r="AD159" i="1"/>
  <c r="H288" i="5" s="1"/>
  <c r="W288" i="5" s="1"/>
  <c r="CS159" i="1"/>
  <c r="R159" i="1" s="1"/>
  <c r="GK159" i="1" s="1"/>
  <c r="U270" i="5"/>
  <c r="H277" i="5" s="1"/>
  <c r="S270" i="5"/>
  <c r="H276" i="5" s="1"/>
  <c r="H272" i="5"/>
  <c r="CT153" i="1"/>
  <c r="S153" i="1" s="1"/>
  <c r="K272" i="5" s="1"/>
  <c r="GX150" i="1"/>
  <c r="CS150" i="1"/>
  <c r="R150" i="1" s="1"/>
  <c r="GK150" i="1" s="1"/>
  <c r="AD150" i="1"/>
  <c r="CR150" i="1" s="1"/>
  <c r="Q150" i="1" s="1"/>
  <c r="V147" i="1"/>
  <c r="GX145" i="1"/>
  <c r="R145" i="1"/>
  <c r="GK145" i="1" s="1"/>
  <c r="H259" i="5"/>
  <c r="W259" i="5" s="1"/>
  <c r="H253" i="5"/>
  <c r="R253" i="5" s="1"/>
  <c r="AD141" i="1"/>
  <c r="CS140" i="1"/>
  <c r="R140" i="1" s="1"/>
  <c r="GK140" i="1" s="1"/>
  <c r="AD140" i="1"/>
  <c r="CR140" i="1" s="1"/>
  <c r="Q140" i="1" s="1"/>
  <c r="CT137" i="1"/>
  <c r="S137" i="1" s="1"/>
  <c r="U246" i="5"/>
  <c r="S246" i="5"/>
  <c r="U136" i="1"/>
  <c r="I136" i="1"/>
  <c r="GX134" i="1"/>
  <c r="CQ133" i="1"/>
  <c r="GX132" i="1"/>
  <c r="S132" i="1"/>
  <c r="CQ129" i="1"/>
  <c r="P129" i="1" s="1"/>
  <c r="E205" i="5"/>
  <c r="C206" i="5"/>
  <c r="I129" i="1"/>
  <c r="E215" i="5" s="1"/>
  <c r="CS124" i="1"/>
  <c r="R124" i="1" s="1"/>
  <c r="GK124" i="1" s="1"/>
  <c r="AD124" i="1"/>
  <c r="CR124" i="1" s="1"/>
  <c r="Q124" i="1" s="1"/>
  <c r="W123" i="1"/>
  <c r="S203" i="5"/>
  <c r="U203" i="5"/>
  <c r="CT123" i="1"/>
  <c r="S123" i="1" s="1"/>
  <c r="V118" i="1"/>
  <c r="AD118" i="1"/>
  <c r="CR118" i="1" s="1"/>
  <c r="CS118" i="1"/>
  <c r="R118" i="1" s="1"/>
  <c r="GK118" i="1" s="1"/>
  <c r="AD109" i="1"/>
  <c r="CR109" i="1" s="1"/>
  <c r="CS109" i="1"/>
  <c r="AD101" i="1"/>
  <c r="CR101" i="1" s="1"/>
  <c r="CS101" i="1"/>
  <c r="CT93" i="1"/>
  <c r="S93" i="1" s="1"/>
  <c r="S166" i="5"/>
  <c r="U166" i="5"/>
  <c r="L157" i="5"/>
  <c r="Q157" i="5" s="1"/>
  <c r="L154" i="5"/>
  <c r="AB82" i="1"/>
  <c r="CR82" i="1"/>
  <c r="Q82" i="1" s="1"/>
  <c r="GK75" i="1"/>
  <c r="K129" i="5"/>
  <c r="U124" i="5"/>
  <c r="S124" i="5"/>
  <c r="CT73" i="1"/>
  <c r="S73" i="1" s="1"/>
  <c r="CQ71" i="1"/>
  <c r="AD69" i="1"/>
  <c r="H118" i="5"/>
  <c r="R118" i="5" s="1"/>
  <c r="CS69" i="1"/>
  <c r="R69" i="1" s="1"/>
  <c r="CY69" i="1" s="1"/>
  <c r="X69" i="1" s="1"/>
  <c r="T114" i="5" s="1"/>
  <c r="E104" i="5"/>
  <c r="C105" i="5"/>
  <c r="S67" i="1"/>
  <c r="CS56" i="1"/>
  <c r="R56" i="1" s="1"/>
  <c r="GK56" i="1" s="1"/>
  <c r="AD56" i="1"/>
  <c r="CR56" i="1" s="1"/>
  <c r="Q56" i="1" s="1"/>
  <c r="E357" i="5"/>
  <c r="C358" i="5"/>
  <c r="CQ181" i="1"/>
  <c r="P181" i="1" s="1"/>
  <c r="CP181" i="1" s="1"/>
  <c r="O181" i="1" s="1"/>
  <c r="K355" i="5" s="1"/>
  <c r="H355" i="5"/>
  <c r="W355" i="5" s="1"/>
  <c r="W180" i="1"/>
  <c r="AB180" i="1"/>
  <c r="CQ177" i="1"/>
  <c r="P177" i="1" s="1"/>
  <c r="K350" i="5" s="1"/>
  <c r="H350" i="5"/>
  <c r="CT175" i="1"/>
  <c r="S175" i="1" s="1"/>
  <c r="K339" i="5" s="1"/>
  <c r="S337" i="5"/>
  <c r="H342" i="5" s="1"/>
  <c r="H339" i="5"/>
  <c r="U337" i="5"/>
  <c r="H343" i="5" s="1"/>
  <c r="GX174" i="1"/>
  <c r="W174" i="1"/>
  <c r="S174" i="1"/>
  <c r="CS173" i="1"/>
  <c r="R173" i="1" s="1"/>
  <c r="H332" i="5"/>
  <c r="R332" i="5" s="1"/>
  <c r="C329" i="5"/>
  <c r="E328" i="5"/>
  <c r="T172" i="1"/>
  <c r="T171" i="1"/>
  <c r="U312" i="5"/>
  <c r="H316" i="5" s="1"/>
  <c r="S312" i="5"/>
  <c r="H315" i="5" s="1"/>
  <c r="H314" i="5"/>
  <c r="CX408" i="3"/>
  <c r="E312" i="5"/>
  <c r="C313" i="5"/>
  <c r="AB168" i="1"/>
  <c r="C303" i="5"/>
  <c r="E302" i="5"/>
  <c r="U166" i="1"/>
  <c r="V166" i="1"/>
  <c r="U165" i="1"/>
  <c r="U164" i="1"/>
  <c r="V164" i="1"/>
  <c r="W163" i="1"/>
  <c r="CT163" i="1"/>
  <c r="S163" i="1" s="1"/>
  <c r="U299" i="5"/>
  <c r="S299" i="5"/>
  <c r="U162" i="1"/>
  <c r="S290" i="5"/>
  <c r="H292" i="5"/>
  <c r="R292" i="5" s="1"/>
  <c r="U290" i="5"/>
  <c r="C291" i="5"/>
  <c r="E290" i="5"/>
  <c r="AB160" i="1"/>
  <c r="V158" i="1"/>
  <c r="AB157" i="1"/>
  <c r="L289" i="5"/>
  <c r="Q289" i="5" s="1"/>
  <c r="L286" i="5"/>
  <c r="CQ155" i="1"/>
  <c r="P155" i="1" s="1"/>
  <c r="K283" i="5" s="1"/>
  <c r="H283" i="5"/>
  <c r="GX154" i="1"/>
  <c r="W154" i="1"/>
  <c r="S154" i="1"/>
  <c r="V153" i="1"/>
  <c r="CS153" i="1"/>
  <c r="R153" i="1" s="1"/>
  <c r="H274" i="5"/>
  <c r="R274" i="5" s="1"/>
  <c r="W151" i="1"/>
  <c r="CT151" i="1"/>
  <c r="S151" i="1" s="1"/>
  <c r="CZ151" i="1" s="1"/>
  <c r="Y151" i="1" s="1"/>
  <c r="V268" i="5" s="1"/>
  <c r="U268" i="5"/>
  <c r="S268" i="5"/>
  <c r="U150" i="1"/>
  <c r="W149" i="1"/>
  <c r="U267" i="5"/>
  <c r="S267" i="5"/>
  <c r="W147" i="1"/>
  <c r="H263" i="5"/>
  <c r="R263" i="5" s="1"/>
  <c r="U261" i="5"/>
  <c r="H265" i="5" s="1"/>
  <c r="S261" i="5"/>
  <c r="H264" i="5" s="1"/>
  <c r="U144" i="1"/>
  <c r="V144" i="1"/>
  <c r="Q144" i="1"/>
  <c r="S247" i="5"/>
  <c r="CT133" i="1"/>
  <c r="S227" i="5"/>
  <c r="H233" i="5" s="1"/>
  <c r="H229" i="5"/>
  <c r="U227" i="5"/>
  <c r="H234" i="5" s="1"/>
  <c r="C228" i="5"/>
  <c r="E227" i="5"/>
  <c r="V132" i="1"/>
  <c r="R132" i="1"/>
  <c r="GK132" i="1" s="1"/>
  <c r="U217" i="5"/>
  <c r="H224" i="5" s="1"/>
  <c r="S217" i="5"/>
  <c r="H223" i="5" s="1"/>
  <c r="H219" i="5"/>
  <c r="T126" i="1"/>
  <c r="V126" i="1"/>
  <c r="R126" i="1"/>
  <c r="GK126" i="1" s="1"/>
  <c r="GX125" i="1"/>
  <c r="V128" i="1"/>
  <c r="Q123" i="1"/>
  <c r="L204" i="5"/>
  <c r="Q204" i="5" s="1"/>
  <c r="L201" i="5"/>
  <c r="AD117" i="1"/>
  <c r="CR117" i="1" s="1"/>
  <c r="Q117" i="1" s="1"/>
  <c r="CS117" i="1"/>
  <c r="R117" i="1" s="1"/>
  <c r="GK117" i="1" s="1"/>
  <c r="CQ115" i="1"/>
  <c r="AD113" i="1"/>
  <c r="H181" i="5"/>
  <c r="R181" i="5" s="1"/>
  <c r="CS113" i="1"/>
  <c r="R113" i="1" s="1"/>
  <c r="U112" i="1"/>
  <c r="U109" i="1"/>
  <c r="CQ109" i="1"/>
  <c r="AB108" i="1"/>
  <c r="CT108" i="1"/>
  <c r="S108" i="1" s="1"/>
  <c r="CZ108" i="1" s="1"/>
  <c r="Y108" i="1" s="1"/>
  <c r="CQ105" i="1"/>
  <c r="AB104" i="1"/>
  <c r="CT104" i="1"/>
  <c r="S104" i="1" s="1"/>
  <c r="CQ101" i="1"/>
  <c r="AB100" i="1"/>
  <c r="CT100" i="1"/>
  <c r="S100" i="1" s="1"/>
  <c r="CQ97" i="1"/>
  <c r="P97" i="1" s="1"/>
  <c r="AB96" i="1"/>
  <c r="CT96" i="1"/>
  <c r="S96" i="1" s="1"/>
  <c r="AD93" i="1"/>
  <c r="CS93" i="1"/>
  <c r="R93" i="1" s="1"/>
  <c r="GK93" i="1" s="1"/>
  <c r="CS92" i="1"/>
  <c r="R92" i="1" s="1"/>
  <c r="GK92" i="1" s="1"/>
  <c r="AD92" i="1"/>
  <c r="CR92" i="1" s="1"/>
  <c r="Q92" i="1" s="1"/>
  <c r="CQ89" i="1"/>
  <c r="P89" i="1" s="1"/>
  <c r="H156" i="5"/>
  <c r="W156" i="5" s="1"/>
  <c r="CP87" i="1"/>
  <c r="O87" i="1" s="1"/>
  <c r="K155" i="5" s="1"/>
  <c r="AB87" i="1"/>
  <c r="H155" i="5"/>
  <c r="W155" i="5" s="1"/>
  <c r="AB86" i="1"/>
  <c r="T86" i="1"/>
  <c r="H148" i="5"/>
  <c r="S146" i="5"/>
  <c r="U146" i="5"/>
  <c r="CT85" i="1"/>
  <c r="S85" i="1" s="1"/>
  <c r="K148" i="5" s="1"/>
  <c r="CQ79" i="1"/>
  <c r="P79" i="1" s="1"/>
  <c r="H135" i="5"/>
  <c r="W135" i="5" s="1"/>
  <c r="T77" i="1"/>
  <c r="U77" i="1"/>
  <c r="Q77" i="1"/>
  <c r="AD73" i="1"/>
  <c r="CR73" i="1" s="1"/>
  <c r="Q73" i="1" s="1"/>
  <c r="CS73" i="1"/>
  <c r="R73" i="1" s="1"/>
  <c r="GK73" i="1" s="1"/>
  <c r="L125" i="5"/>
  <c r="Q125" i="5" s="1"/>
  <c r="L122" i="5"/>
  <c r="CQ69" i="1"/>
  <c r="P69" i="1" s="1"/>
  <c r="H119" i="5"/>
  <c r="GX68" i="1"/>
  <c r="U67" i="1"/>
  <c r="S102" i="5"/>
  <c r="U102" i="5"/>
  <c r="CT65" i="1"/>
  <c r="S65" i="1" s="1"/>
  <c r="T62" i="1"/>
  <c r="AD61" i="1"/>
  <c r="H95" i="5" s="1"/>
  <c r="H96" i="5"/>
  <c r="R96" i="5" s="1"/>
  <c r="CS61" i="1"/>
  <c r="R61" i="1" s="1"/>
  <c r="L64" i="5"/>
  <c r="Q64" i="5" s="1"/>
  <c r="L61" i="5"/>
  <c r="T34" i="1"/>
  <c r="L50" i="5"/>
  <c r="L52" i="5"/>
  <c r="Q52" i="5" s="1"/>
  <c r="U182" i="1"/>
  <c r="Q182" i="1"/>
  <c r="V180" i="1"/>
  <c r="H354" i="5"/>
  <c r="W354" i="5" s="1"/>
  <c r="AD175" i="1"/>
  <c r="H341" i="5"/>
  <c r="R341" i="5" s="1"/>
  <c r="C338" i="5"/>
  <c r="E337" i="5"/>
  <c r="V174" i="1"/>
  <c r="L336" i="5"/>
  <c r="Q336" i="5" s="1"/>
  <c r="L335" i="5"/>
  <c r="CR173" i="1"/>
  <c r="Q173" i="1" s="1"/>
  <c r="K331" i="5" s="1"/>
  <c r="H331" i="5"/>
  <c r="W171" i="1"/>
  <c r="CT171" i="1"/>
  <c r="S171" i="1" s="1"/>
  <c r="K321" i="5" s="1"/>
  <c r="U319" i="5"/>
  <c r="H325" i="5" s="1"/>
  <c r="S319" i="5"/>
  <c r="H324" i="5" s="1"/>
  <c r="H321" i="5"/>
  <c r="W167" i="1"/>
  <c r="CT167" i="1"/>
  <c r="S167" i="1" s="1"/>
  <c r="K304" i="5" s="1"/>
  <c r="U302" i="5"/>
  <c r="H309" i="5" s="1"/>
  <c r="S302" i="5"/>
  <c r="H308" i="5" s="1"/>
  <c r="H304" i="5"/>
  <c r="GX165" i="1"/>
  <c r="P165" i="1"/>
  <c r="AB165" i="1"/>
  <c r="H300" i="5"/>
  <c r="W300" i="5" s="1"/>
  <c r="V163" i="1"/>
  <c r="T162" i="1"/>
  <c r="CS161" i="1"/>
  <c r="R161" i="1" s="1"/>
  <c r="H294" i="5"/>
  <c r="R294" i="5" s="1"/>
  <c r="CT159" i="1"/>
  <c r="S159" i="1" s="1"/>
  <c r="U288" i="5"/>
  <c r="S288" i="5"/>
  <c r="U158" i="1"/>
  <c r="Q158" i="1"/>
  <c r="GX156" i="1"/>
  <c r="W156" i="1"/>
  <c r="S156" i="1"/>
  <c r="I157" i="1"/>
  <c r="E287" i="5" s="1"/>
  <c r="E280" i="5"/>
  <c r="C281" i="5"/>
  <c r="V154" i="1"/>
  <c r="U153" i="1"/>
  <c r="AD153" i="1"/>
  <c r="V151" i="1"/>
  <c r="T150" i="1"/>
  <c r="AB150" i="1"/>
  <c r="V149" i="1"/>
  <c r="R149" i="1"/>
  <c r="GK149" i="1" s="1"/>
  <c r="AB148" i="1"/>
  <c r="AB143" i="1"/>
  <c r="H258" i="5"/>
  <c r="W258" i="5" s="1"/>
  <c r="K254" i="5"/>
  <c r="C250" i="5"/>
  <c r="E249" i="5"/>
  <c r="CS137" i="1"/>
  <c r="R137" i="1" s="1"/>
  <c r="H246" i="5"/>
  <c r="W246" i="5" s="1"/>
  <c r="GX136" i="1"/>
  <c r="AD135" i="1"/>
  <c r="I139" i="1"/>
  <c r="E247" i="5" s="1"/>
  <c r="C238" i="5"/>
  <c r="E237" i="5"/>
  <c r="GX133" i="1"/>
  <c r="R133" i="1"/>
  <c r="AD133" i="1"/>
  <c r="H231" i="5"/>
  <c r="R231" i="5" s="1"/>
  <c r="C218" i="5"/>
  <c r="E217" i="5"/>
  <c r="AD130" i="1"/>
  <c r="CR130" i="1" s="1"/>
  <c r="Q130" i="1" s="1"/>
  <c r="CP130" i="1" s="1"/>
  <c r="O130" i="1" s="1"/>
  <c r="CS130" i="1"/>
  <c r="R130" i="1" s="1"/>
  <c r="GK130" i="1" s="1"/>
  <c r="GX128" i="1"/>
  <c r="AD128" i="1"/>
  <c r="CR128" i="1" s="1"/>
  <c r="CS128" i="1"/>
  <c r="R128" i="1" s="1"/>
  <c r="GK128" i="1" s="1"/>
  <c r="S126" i="1"/>
  <c r="CY126" i="1" s="1"/>
  <c r="X126" i="1" s="1"/>
  <c r="U126" i="1"/>
  <c r="AD126" i="1"/>
  <c r="CR126" i="1" s="1"/>
  <c r="Q126" i="1" s="1"/>
  <c r="S124" i="1"/>
  <c r="AB123" i="1"/>
  <c r="H203" i="5"/>
  <c r="W203" i="5" s="1"/>
  <c r="H202" i="5"/>
  <c r="W202" i="5" s="1"/>
  <c r="CQ121" i="1"/>
  <c r="P121" i="1" s="1"/>
  <c r="L185" i="5"/>
  <c r="L187" i="5"/>
  <c r="Q187" i="5" s="1"/>
  <c r="CQ113" i="1"/>
  <c r="P113" i="1" s="1"/>
  <c r="H182" i="5"/>
  <c r="GX112" i="1"/>
  <c r="U111" i="1"/>
  <c r="AD111" i="1"/>
  <c r="CR111" i="1" s="1"/>
  <c r="Q111" i="1" s="1"/>
  <c r="U107" i="1"/>
  <c r="AD107" i="1"/>
  <c r="CR107" i="1" s="1"/>
  <c r="Q107" i="1" s="1"/>
  <c r="S105" i="1"/>
  <c r="U103" i="1"/>
  <c r="AD103" i="1"/>
  <c r="CR103" i="1" s="1"/>
  <c r="Q103" i="1" s="1"/>
  <c r="U99" i="1"/>
  <c r="AD99" i="1"/>
  <c r="CR99" i="1" s="1"/>
  <c r="Q99" i="1" s="1"/>
  <c r="U95" i="1"/>
  <c r="AD95" i="1"/>
  <c r="CR95" i="1" s="1"/>
  <c r="Q95" i="1" s="1"/>
  <c r="GX94" i="1"/>
  <c r="P94" i="1"/>
  <c r="T94" i="1"/>
  <c r="E158" i="5"/>
  <c r="C159" i="5"/>
  <c r="P91" i="1"/>
  <c r="K162" i="5" s="1"/>
  <c r="I97" i="1"/>
  <c r="E168" i="5" s="1"/>
  <c r="I101" i="1"/>
  <c r="E170" i="5" s="1"/>
  <c r="I105" i="1"/>
  <c r="E172" i="5" s="1"/>
  <c r="I109" i="1"/>
  <c r="E174" i="5" s="1"/>
  <c r="AB90" i="1"/>
  <c r="S88" i="1"/>
  <c r="CY88" i="1" s="1"/>
  <c r="X88" i="1" s="1"/>
  <c r="CS85" i="1"/>
  <c r="R85" i="1" s="1"/>
  <c r="H150" i="5"/>
  <c r="R150" i="5" s="1"/>
  <c r="AD85" i="1"/>
  <c r="CS84" i="1"/>
  <c r="R84" i="1" s="1"/>
  <c r="GK84" i="1" s="1"/>
  <c r="AD84" i="1"/>
  <c r="CR84" i="1" s="1"/>
  <c r="Q84" i="1" s="1"/>
  <c r="C139" i="5"/>
  <c r="E138" i="5"/>
  <c r="CY78" i="1"/>
  <c r="X78" i="1" s="1"/>
  <c r="GX77" i="1"/>
  <c r="S77" i="1"/>
  <c r="AB77" i="1"/>
  <c r="H134" i="5"/>
  <c r="W134" i="5" s="1"/>
  <c r="T72" i="1"/>
  <c r="AB72" i="1"/>
  <c r="T68" i="1"/>
  <c r="GX67" i="1"/>
  <c r="GX65" i="1"/>
  <c r="AD65" i="1"/>
  <c r="CR65" i="1" s="1"/>
  <c r="Q65" i="1" s="1"/>
  <c r="CS65" i="1"/>
  <c r="R65" i="1" s="1"/>
  <c r="GK65" i="1" s="1"/>
  <c r="U63" i="5"/>
  <c r="S63" i="5"/>
  <c r="CT41" i="1"/>
  <c r="S41" i="1" s="1"/>
  <c r="AD40" i="1"/>
  <c r="CS40" i="1"/>
  <c r="R40" i="1" s="1"/>
  <c r="GK40" i="1" s="1"/>
  <c r="AD38" i="1"/>
  <c r="CR38" i="1" s="1"/>
  <c r="CS38" i="1"/>
  <c r="R38" i="1" s="1"/>
  <c r="GK38" i="1" s="1"/>
  <c r="CS36" i="1"/>
  <c r="R36" i="1" s="1"/>
  <c r="GK36" i="1" s="1"/>
  <c r="AD36" i="1"/>
  <c r="CR36" i="1" s="1"/>
  <c r="Q36" i="1" s="1"/>
  <c r="CY94" i="1"/>
  <c r="X94" i="1" s="1"/>
  <c r="V92" i="1"/>
  <c r="CS88" i="1"/>
  <c r="R88" i="1" s="1"/>
  <c r="GK88" i="1" s="1"/>
  <c r="AD88" i="1"/>
  <c r="CR88" i="1" s="1"/>
  <c r="Q88" i="1" s="1"/>
  <c r="S138" i="5"/>
  <c r="H142" i="5" s="1"/>
  <c r="U138" i="5"/>
  <c r="H143" i="5" s="1"/>
  <c r="H140" i="5"/>
  <c r="CT83" i="1"/>
  <c r="S83" i="1" s="1"/>
  <c r="K140" i="5" s="1"/>
  <c r="W67" i="1"/>
  <c r="AB63" i="1"/>
  <c r="H101" i="5"/>
  <c r="W101" i="5" s="1"/>
  <c r="L84" i="5"/>
  <c r="L91" i="5"/>
  <c r="Q91" i="5" s="1"/>
  <c r="GX129" i="1"/>
  <c r="W129" i="1"/>
  <c r="CT129" i="1"/>
  <c r="S129" i="1" s="1"/>
  <c r="U215" i="5"/>
  <c r="S215" i="5"/>
  <c r="T128" i="1"/>
  <c r="P126" i="1"/>
  <c r="U125" i="1"/>
  <c r="V125" i="1"/>
  <c r="H209" i="5"/>
  <c r="R209" i="5" s="1"/>
  <c r="U124" i="1"/>
  <c r="V123" i="1"/>
  <c r="AB122" i="1"/>
  <c r="E195" i="5"/>
  <c r="C196" i="5"/>
  <c r="E177" i="5"/>
  <c r="C178" i="5"/>
  <c r="P112" i="1"/>
  <c r="P111" i="1"/>
  <c r="GX109" i="1"/>
  <c r="P107" i="1"/>
  <c r="CP107" i="1" s="1"/>
  <c r="O107" i="1" s="1"/>
  <c r="K173" i="5" s="1"/>
  <c r="H173" i="5"/>
  <c r="W173" i="5" s="1"/>
  <c r="GX105" i="1"/>
  <c r="P103" i="1"/>
  <c r="CP103" i="1" s="1"/>
  <c r="O103" i="1" s="1"/>
  <c r="K171" i="5" s="1"/>
  <c r="H171" i="5"/>
  <c r="W171" i="5" s="1"/>
  <c r="P99" i="1"/>
  <c r="CP99" i="1" s="1"/>
  <c r="O99" i="1" s="1"/>
  <c r="K169" i="5" s="1"/>
  <c r="H169" i="5"/>
  <c r="W169" i="5" s="1"/>
  <c r="GX97" i="1"/>
  <c r="P95" i="1"/>
  <c r="V94" i="1"/>
  <c r="CQ93" i="1"/>
  <c r="P93" i="1" s="1"/>
  <c r="U92" i="1"/>
  <c r="GX91" i="1"/>
  <c r="H162" i="5"/>
  <c r="W89" i="1"/>
  <c r="CT89" i="1"/>
  <c r="S89" i="1" s="1"/>
  <c r="S156" i="5"/>
  <c r="U156" i="5"/>
  <c r="U88" i="1"/>
  <c r="S155" i="5"/>
  <c r="U155" i="5"/>
  <c r="R86" i="1"/>
  <c r="GK86" i="1" s="1"/>
  <c r="V86" i="1"/>
  <c r="E146" i="5"/>
  <c r="C147" i="5"/>
  <c r="H141" i="5"/>
  <c r="CP82" i="1"/>
  <c r="O82" i="1" s="1"/>
  <c r="AB81" i="1"/>
  <c r="H136" i="5"/>
  <c r="W136" i="5" s="1"/>
  <c r="P80" i="1"/>
  <c r="AB78" i="1"/>
  <c r="U134" i="5"/>
  <c r="S134" i="5"/>
  <c r="V76" i="1"/>
  <c r="S126" i="5"/>
  <c r="U126" i="5"/>
  <c r="H127" i="5"/>
  <c r="R127" i="5" s="1"/>
  <c r="CQ73" i="1"/>
  <c r="C115" i="5"/>
  <c r="E114" i="5"/>
  <c r="P68" i="1"/>
  <c r="P67" i="1"/>
  <c r="H109" i="5"/>
  <c r="AB66" i="1"/>
  <c r="CQ65" i="1"/>
  <c r="P65" i="1" s="1"/>
  <c r="CP65" i="1" s="1"/>
  <c r="O65" i="1" s="1"/>
  <c r="K102" i="5" s="1"/>
  <c r="H102" i="5"/>
  <c r="W102" i="5" s="1"/>
  <c r="CS64" i="1"/>
  <c r="R64" i="1" s="1"/>
  <c r="GK64" i="1" s="1"/>
  <c r="AD64" i="1"/>
  <c r="CR64" i="1" s="1"/>
  <c r="U62" i="1"/>
  <c r="S38" i="1"/>
  <c r="CS37" i="1"/>
  <c r="R37" i="1" s="1"/>
  <c r="H57" i="5"/>
  <c r="R57" i="5" s="1"/>
  <c r="AD37" i="1"/>
  <c r="S51" i="5"/>
  <c r="U51" i="5"/>
  <c r="CT35" i="1"/>
  <c r="S35" i="1" s="1"/>
  <c r="T30" i="1"/>
  <c r="L32" i="5"/>
  <c r="Q32" i="5" s="1"/>
  <c r="L31" i="5"/>
  <c r="E24" i="5"/>
  <c r="C25" i="5"/>
  <c r="V129" i="1"/>
  <c r="W126" i="1"/>
  <c r="H210" i="5"/>
  <c r="GX124" i="1"/>
  <c r="P124" i="1"/>
  <c r="AB124" i="1"/>
  <c r="U123" i="1"/>
  <c r="CT121" i="1"/>
  <c r="S121" i="1" s="1"/>
  <c r="S202" i="5"/>
  <c r="U202" i="5"/>
  <c r="P118" i="1"/>
  <c r="CX264" i="3"/>
  <c r="E188" i="5"/>
  <c r="C189" i="5"/>
  <c r="U177" i="5"/>
  <c r="S177" i="5"/>
  <c r="H179" i="5"/>
  <c r="S175" i="5"/>
  <c r="U175" i="5"/>
  <c r="W109" i="1"/>
  <c r="U174" i="5"/>
  <c r="S174" i="5"/>
  <c r="S173" i="5"/>
  <c r="U173" i="5"/>
  <c r="W105" i="1"/>
  <c r="S172" i="5"/>
  <c r="U172" i="5"/>
  <c r="U171" i="5"/>
  <c r="S171" i="5"/>
  <c r="U170" i="5"/>
  <c r="S169" i="5"/>
  <c r="U169" i="5"/>
  <c r="W97" i="1"/>
  <c r="S168" i="5"/>
  <c r="U168" i="5"/>
  <c r="S167" i="5"/>
  <c r="U167" i="5"/>
  <c r="T93" i="1"/>
  <c r="T92" i="1"/>
  <c r="W91" i="1"/>
  <c r="U158" i="5"/>
  <c r="H160" i="5"/>
  <c r="R160" i="5" s="1"/>
  <c r="S158" i="5"/>
  <c r="V89" i="1"/>
  <c r="T88" i="1"/>
  <c r="AB88" i="1"/>
  <c r="GX86" i="1"/>
  <c r="Q86" i="1"/>
  <c r="AB85" i="1"/>
  <c r="H151" i="5"/>
  <c r="AB84" i="1"/>
  <c r="R83" i="1"/>
  <c r="GK83" i="1" s="1"/>
  <c r="P83" i="1"/>
  <c r="CY82" i="1"/>
  <c r="X82" i="1" s="1"/>
  <c r="GN82" i="1" s="1"/>
  <c r="U136" i="5"/>
  <c r="S136" i="5"/>
  <c r="U135" i="5"/>
  <c r="S135" i="5"/>
  <c r="T78" i="1"/>
  <c r="V77" i="1"/>
  <c r="R77" i="1"/>
  <c r="GK77" i="1" s="1"/>
  <c r="R76" i="1"/>
  <c r="GK76" i="1" s="1"/>
  <c r="U76" i="1"/>
  <c r="AD75" i="1"/>
  <c r="H129" i="5"/>
  <c r="R129" i="5" s="1"/>
  <c r="U123" i="5"/>
  <c r="U114" i="5"/>
  <c r="S114" i="5"/>
  <c r="H116" i="5"/>
  <c r="H106" i="5"/>
  <c r="U104" i="5"/>
  <c r="H111" i="5" s="1"/>
  <c r="S104" i="5"/>
  <c r="H110" i="5" s="1"/>
  <c r="P62" i="1"/>
  <c r="CP62" i="1" s="1"/>
  <c r="O62" i="1" s="1"/>
  <c r="CT59" i="1"/>
  <c r="CQ53" i="1"/>
  <c r="P53" i="1" s="1"/>
  <c r="CP53" i="1" s="1"/>
  <c r="O53" i="1" s="1"/>
  <c r="K87" i="5" s="1"/>
  <c r="H87" i="5"/>
  <c r="W87" i="5" s="1"/>
  <c r="AD47" i="1"/>
  <c r="H80" i="5"/>
  <c r="R80" i="5" s="1"/>
  <c r="CS47" i="1"/>
  <c r="R47" i="1" s="1"/>
  <c r="CZ47" i="1" s="1"/>
  <c r="Y47" i="1" s="1"/>
  <c r="V76" i="5" s="1"/>
  <c r="CQ45" i="1"/>
  <c r="U65" i="5"/>
  <c r="S65" i="5"/>
  <c r="H67" i="5"/>
  <c r="R67" i="5" s="1"/>
  <c r="CT43" i="1"/>
  <c r="S43" i="1" s="1"/>
  <c r="K67" i="5" s="1"/>
  <c r="S62" i="5"/>
  <c r="U62" i="5"/>
  <c r="CT39" i="1"/>
  <c r="S39" i="1" s="1"/>
  <c r="V34" i="1"/>
  <c r="AD34" i="1"/>
  <c r="CR34" i="1" s="1"/>
  <c r="CS34" i="1"/>
  <c r="R34" i="1" s="1"/>
  <c r="GK34" i="1" s="1"/>
  <c r="R30" i="1"/>
  <c r="GK30" i="1" s="1"/>
  <c r="U30" i="1"/>
  <c r="Q30" i="1"/>
  <c r="CP30" i="1" s="1"/>
  <c r="O30" i="1" s="1"/>
  <c r="L103" i="5"/>
  <c r="Q103" i="5" s="1"/>
  <c r="L100" i="5"/>
  <c r="CQ61" i="1"/>
  <c r="P61" i="1" s="1"/>
  <c r="K97" i="5" s="1"/>
  <c r="H97" i="5"/>
  <c r="GX60" i="1"/>
  <c r="W60" i="1"/>
  <c r="S60" i="1"/>
  <c r="W57" i="1"/>
  <c r="CT57" i="1"/>
  <c r="S57" i="1" s="1"/>
  <c r="U89" i="5"/>
  <c r="S89" i="5"/>
  <c r="GX54" i="1"/>
  <c r="W54" i="1"/>
  <c r="S54" i="1"/>
  <c r="V52" i="1"/>
  <c r="CP51" i="1"/>
  <c r="O51" i="1" s="1"/>
  <c r="K86" i="5" s="1"/>
  <c r="AB51" i="1"/>
  <c r="H86" i="5"/>
  <c r="W86" i="5" s="1"/>
  <c r="AB50" i="1"/>
  <c r="CQ47" i="1"/>
  <c r="H81" i="5"/>
  <c r="P44" i="1"/>
  <c r="L75" i="5"/>
  <c r="Q75" i="5" s="1"/>
  <c r="L73" i="5"/>
  <c r="AD43" i="1"/>
  <c r="H69" i="5"/>
  <c r="R69" i="5" s="1"/>
  <c r="CP42" i="1"/>
  <c r="O42" i="1" s="1"/>
  <c r="W38" i="1"/>
  <c r="E53" i="5"/>
  <c r="C54" i="5"/>
  <c r="W34" i="1"/>
  <c r="H35" i="5"/>
  <c r="U33" i="5"/>
  <c r="H39" i="5" s="1"/>
  <c r="S33" i="5"/>
  <c r="H38" i="5" s="1"/>
  <c r="E33" i="5"/>
  <c r="C34" i="5"/>
  <c r="P30" i="1"/>
  <c r="GX28" i="1"/>
  <c r="W63" i="1"/>
  <c r="GX62" i="1"/>
  <c r="W62" i="1"/>
  <c r="S62" i="1"/>
  <c r="I63" i="1"/>
  <c r="E101" i="5" s="1"/>
  <c r="E92" i="5"/>
  <c r="C93" i="5"/>
  <c r="U60" i="1"/>
  <c r="V60" i="1"/>
  <c r="AD59" i="1"/>
  <c r="CR59" i="1" s="1"/>
  <c r="V57" i="1"/>
  <c r="AB56" i="1"/>
  <c r="U54" i="1"/>
  <c r="V54" i="1"/>
  <c r="W53" i="1"/>
  <c r="CT53" i="1"/>
  <c r="S53" i="1" s="1"/>
  <c r="U87" i="5"/>
  <c r="S87" i="5"/>
  <c r="U52" i="1"/>
  <c r="AD52" i="1"/>
  <c r="CR52" i="1" s="1"/>
  <c r="Q52" i="1" s="1"/>
  <c r="U86" i="5"/>
  <c r="S86" i="5"/>
  <c r="CS48" i="1"/>
  <c r="I55" i="1"/>
  <c r="E88" i="5" s="1"/>
  <c r="C77" i="5"/>
  <c r="E76" i="5"/>
  <c r="V46" i="1"/>
  <c r="U74" i="5"/>
  <c r="W44" i="1"/>
  <c r="S44" i="1"/>
  <c r="CQ43" i="1"/>
  <c r="P43" i="1" s="1"/>
  <c r="K70" i="5" s="1"/>
  <c r="H70" i="5"/>
  <c r="CY42" i="1"/>
  <c r="X42" i="1" s="1"/>
  <c r="AD41" i="1"/>
  <c r="CR41" i="1" s="1"/>
  <c r="Q41" i="1" s="1"/>
  <c r="CS39" i="1"/>
  <c r="R39" i="1" s="1"/>
  <c r="GK39" i="1" s="1"/>
  <c r="CQ39" i="1"/>
  <c r="P39" i="1" s="1"/>
  <c r="CP39" i="1" s="1"/>
  <c r="O39" i="1" s="1"/>
  <c r="K62" i="5" s="1"/>
  <c r="H62" i="5"/>
  <c r="W62" i="5" s="1"/>
  <c r="P38" i="1"/>
  <c r="S37" i="1"/>
  <c r="K55" i="5" s="1"/>
  <c r="AB37" i="1"/>
  <c r="H58" i="5"/>
  <c r="CS35" i="1"/>
  <c r="R35" i="1" s="1"/>
  <c r="GK35" i="1" s="1"/>
  <c r="CQ35" i="1"/>
  <c r="P35" i="1" s="1"/>
  <c r="CP35" i="1" s="1"/>
  <c r="O35" i="1" s="1"/>
  <c r="K51" i="5" s="1"/>
  <c r="H51" i="5"/>
  <c r="W51" i="5" s="1"/>
  <c r="P34" i="1"/>
  <c r="E42" i="5"/>
  <c r="C43" i="5"/>
  <c r="T32" i="1"/>
  <c r="V30" i="1"/>
  <c r="W30" i="1"/>
  <c r="S30" i="1"/>
  <c r="T29" i="1"/>
  <c r="CS28" i="1"/>
  <c r="R28" i="1" s="1"/>
  <c r="GK28" i="1" s="1"/>
  <c r="U28" i="1"/>
  <c r="AB64" i="1"/>
  <c r="V62" i="1"/>
  <c r="W61" i="1"/>
  <c r="CT61" i="1"/>
  <c r="S61" i="1" s="1"/>
  <c r="K94" i="5" s="1"/>
  <c r="H94" i="5"/>
  <c r="R94" i="5" s="1"/>
  <c r="S92" i="5"/>
  <c r="U92" i="5"/>
  <c r="AB59" i="1"/>
  <c r="U57" i="1"/>
  <c r="CQ57" i="1"/>
  <c r="P57" i="1" s="1"/>
  <c r="CP57" i="1" s="1"/>
  <c r="O57" i="1" s="1"/>
  <c r="K89" i="5" s="1"/>
  <c r="H89" i="5"/>
  <c r="W89" i="5" s="1"/>
  <c r="CT55" i="1"/>
  <c r="AD55" i="1"/>
  <c r="CR55" i="1" s="1"/>
  <c r="V53" i="1"/>
  <c r="T52" i="1"/>
  <c r="AB52" i="1"/>
  <c r="S76" i="5"/>
  <c r="U76" i="5"/>
  <c r="H78" i="5"/>
  <c r="R78" i="5" s="1"/>
  <c r="R46" i="1"/>
  <c r="GK46" i="1" s="1"/>
  <c r="U46" i="1"/>
  <c r="V44" i="1"/>
  <c r="CS43" i="1"/>
  <c r="R43" i="1" s="1"/>
  <c r="E65" i="5"/>
  <c r="C66" i="5"/>
  <c r="AB41" i="1"/>
  <c r="H63" i="5"/>
  <c r="W63" i="5" s="1"/>
  <c r="P40" i="1"/>
  <c r="AB38" i="1"/>
  <c r="H55" i="5"/>
  <c r="R55" i="5" s="1"/>
  <c r="U53" i="5"/>
  <c r="S53" i="5"/>
  <c r="H59" i="5" s="1"/>
  <c r="W36" i="1"/>
  <c r="U42" i="5"/>
  <c r="H49" i="5" s="1"/>
  <c r="S42" i="5"/>
  <c r="H48" i="5" s="1"/>
  <c r="H44" i="5"/>
  <c r="R44" i="5" s="1"/>
  <c r="L41" i="5"/>
  <c r="Q41" i="5" s="1"/>
  <c r="L40" i="5"/>
  <c r="GX29" i="1"/>
  <c r="U24" i="5"/>
  <c r="H30" i="5" s="1"/>
  <c r="H26" i="5"/>
  <c r="S24" i="5"/>
  <c r="H29" i="5" s="1"/>
  <c r="P28" i="1"/>
  <c r="G345" i="1"/>
  <c r="A650" i="5"/>
  <c r="G785" i="5"/>
  <c r="O785" i="5" s="1"/>
  <c r="GB713" i="1"/>
  <c r="ES720" i="1"/>
  <c r="DX713" i="1"/>
  <c r="DK720" i="1"/>
  <c r="CC713" i="1"/>
  <c r="AT720" i="1"/>
  <c r="T713" i="1"/>
  <c r="F741" i="1"/>
  <c r="P713" i="1"/>
  <c r="F723" i="1"/>
  <c r="GM716" i="1"/>
  <c r="K1080" i="5" s="1"/>
  <c r="J1081" i="5" s="1"/>
  <c r="P1081" i="5" s="1"/>
  <c r="J1084" i="5" s="1"/>
  <c r="GN716" i="1"/>
  <c r="EA713" i="1"/>
  <c r="DN720" i="1"/>
  <c r="DW713" i="1"/>
  <c r="CJ713" i="1"/>
  <c r="BA720" i="1"/>
  <c r="CB713" i="1"/>
  <c r="AS720" i="1"/>
  <c r="BY713" i="1"/>
  <c r="AP720" i="1"/>
  <c r="CI720" i="1"/>
  <c r="CZ676" i="1"/>
  <c r="Y676" i="1" s="1"/>
  <c r="V1065" i="5" s="1"/>
  <c r="CY676" i="1"/>
  <c r="X676" i="1" s="1"/>
  <c r="T1065" i="5" s="1"/>
  <c r="CG682" i="1"/>
  <c r="BZ661" i="1"/>
  <c r="AQ682" i="1"/>
  <c r="EB682" i="1"/>
  <c r="P724" i="1"/>
  <c r="EG713" i="1"/>
  <c r="EN713" i="1"/>
  <c r="P725" i="1"/>
  <c r="DI713" i="1"/>
  <c r="P732" i="1"/>
  <c r="F725" i="1"/>
  <c r="FR713" i="1"/>
  <c r="GA720" i="1"/>
  <c r="EI720" i="1"/>
  <c r="DP713" i="1"/>
  <c r="P745" i="1"/>
  <c r="DH713" i="1"/>
  <c r="P723" i="1"/>
  <c r="U713" i="1"/>
  <c r="F742" i="1"/>
  <c r="Q713" i="1"/>
  <c r="F732" i="1"/>
  <c r="EB713" i="1"/>
  <c r="DT713" i="1"/>
  <c r="DG720" i="1"/>
  <c r="FV661" i="1"/>
  <c r="EM682" i="1"/>
  <c r="CP677" i="1"/>
  <c r="O677" i="1" s="1"/>
  <c r="DY682" i="1"/>
  <c r="CR625" i="1"/>
  <c r="Q625" i="1" s="1"/>
  <c r="AB625" i="1"/>
  <c r="CR619" i="1"/>
  <c r="Q619" i="1" s="1"/>
  <c r="AB619" i="1"/>
  <c r="CZ618" i="1"/>
  <c r="Y618" i="1" s="1"/>
  <c r="V993" i="5" s="1"/>
  <c r="CY618" i="1"/>
  <c r="X618" i="1" s="1"/>
  <c r="T993" i="5" s="1"/>
  <c r="CR617" i="1"/>
  <c r="Q617" i="1" s="1"/>
  <c r="AB617" i="1"/>
  <c r="CR611" i="1"/>
  <c r="Q611" i="1" s="1"/>
  <c r="CP611" i="1" s="1"/>
  <c r="O611" i="1" s="1"/>
  <c r="AB611" i="1"/>
  <c r="CZ610" i="1"/>
  <c r="Y610" i="1" s="1"/>
  <c r="V971" i="5" s="1"/>
  <c r="CY610" i="1"/>
  <c r="X610" i="1" s="1"/>
  <c r="T971" i="5" s="1"/>
  <c r="CR609" i="1"/>
  <c r="Q609" i="1" s="1"/>
  <c r="AB609" i="1"/>
  <c r="AI630" i="1"/>
  <c r="AC630" i="1"/>
  <c r="CR566" i="1"/>
  <c r="Q566" i="1" s="1"/>
  <c r="AB566" i="1"/>
  <c r="CR565" i="1"/>
  <c r="Q565" i="1" s="1"/>
  <c r="AB565" i="1"/>
  <c r="BY470" i="1"/>
  <c r="AP569" i="1"/>
  <c r="CI569" i="1"/>
  <c r="CY564" i="1"/>
  <c r="X564" i="1" s="1"/>
  <c r="CZ564" i="1"/>
  <c r="Y564" i="1" s="1"/>
  <c r="CZ563" i="1"/>
  <c r="Y563" i="1" s="1"/>
  <c r="V942" i="5" s="1"/>
  <c r="CY563" i="1"/>
  <c r="X563" i="1" s="1"/>
  <c r="T942" i="5" s="1"/>
  <c r="CR554" i="1"/>
  <c r="Q554" i="1" s="1"/>
  <c r="CP554" i="1" s="1"/>
  <c r="O554" i="1" s="1"/>
  <c r="AB554" i="1"/>
  <c r="CY542" i="1"/>
  <c r="X542" i="1" s="1"/>
  <c r="CZ542" i="1"/>
  <c r="Y542" i="1" s="1"/>
  <c r="CR538" i="1"/>
  <c r="Q538" i="1" s="1"/>
  <c r="AB538" i="1"/>
  <c r="CR534" i="1"/>
  <c r="Q534" i="1" s="1"/>
  <c r="AB534" i="1"/>
  <c r="CR526" i="1"/>
  <c r="Q526" i="1" s="1"/>
  <c r="AB526" i="1"/>
  <c r="CD661" i="1"/>
  <c r="AU682" i="1"/>
  <c r="AB676" i="1"/>
  <c r="CQ676" i="1"/>
  <c r="P676" i="1" s="1"/>
  <c r="CP676" i="1" s="1"/>
  <c r="O676" i="1" s="1"/>
  <c r="K1065" i="5" s="1"/>
  <c r="CP673" i="1"/>
  <c r="O673" i="1" s="1"/>
  <c r="AB672" i="1"/>
  <c r="CQ672" i="1"/>
  <c r="P672" i="1" s="1"/>
  <c r="CX1553" i="3"/>
  <c r="CX1557" i="3"/>
  <c r="CX1554" i="3"/>
  <c r="CX1558" i="3"/>
  <c r="CX1555" i="3"/>
  <c r="CX1556" i="3"/>
  <c r="CP669" i="1"/>
  <c r="O669" i="1" s="1"/>
  <c r="CR627" i="1"/>
  <c r="Q627" i="1" s="1"/>
  <c r="AB627" i="1"/>
  <c r="FZ720" i="1"/>
  <c r="CH720" i="1"/>
  <c r="GK716" i="1"/>
  <c r="FW713" i="1"/>
  <c r="EU713" i="1"/>
  <c r="DV713" i="1"/>
  <c r="AH713" i="1"/>
  <c r="AC713" i="1"/>
  <c r="GD661" i="1"/>
  <c r="EU682" i="1"/>
  <c r="FY682" i="1"/>
  <c r="FR661" i="1"/>
  <c r="EI682" i="1"/>
  <c r="CL661" i="1"/>
  <c r="BC682" i="1"/>
  <c r="AD678" i="1"/>
  <c r="CS678" i="1"/>
  <c r="R678" i="1" s="1"/>
  <c r="K1071" i="5" s="1"/>
  <c r="AB677" i="1"/>
  <c r="AB675" i="1"/>
  <c r="CY673" i="1"/>
  <c r="X673" i="1" s="1"/>
  <c r="AB673" i="1"/>
  <c r="P671" i="1"/>
  <c r="AB671" i="1"/>
  <c r="CY670" i="1"/>
  <c r="X670" i="1" s="1"/>
  <c r="T1040" i="5" s="1"/>
  <c r="K1045" i="5" s="1"/>
  <c r="AD670" i="1"/>
  <c r="CS670" i="1"/>
  <c r="R670" i="1" s="1"/>
  <c r="K1044" i="5" s="1"/>
  <c r="AB669" i="1"/>
  <c r="GB682" i="1"/>
  <c r="AB664" i="1"/>
  <c r="CZ663" i="1"/>
  <c r="Y663" i="1" s="1"/>
  <c r="CY663" i="1"/>
  <c r="X663" i="1" s="1"/>
  <c r="AB663" i="1"/>
  <c r="AB628" i="1"/>
  <c r="GX624" i="1"/>
  <c r="S624" i="1"/>
  <c r="AB624" i="1"/>
  <c r="CY621" i="1"/>
  <c r="X621" i="1" s="1"/>
  <c r="GX616" i="1"/>
  <c r="S616" i="1"/>
  <c r="AB616" i="1"/>
  <c r="CY615" i="1"/>
  <c r="X615" i="1" s="1"/>
  <c r="CZ615" i="1"/>
  <c r="Y615" i="1" s="1"/>
  <c r="CY613" i="1"/>
  <c r="X613" i="1" s="1"/>
  <c r="CZ613" i="1"/>
  <c r="Y613" i="1" s="1"/>
  <c r="GX608" i="1"/>
  <c r="S608" i="1"/>
  <c r="AB608" i="1"/>
  <c r="CY607" i="1"/>
  <c r="X607" i="1" s="1"/>
  <c r="CZ607" i="1"/>
  <c r="Y607" i="1" s="1"/>
  <c r="AH630" i="1"/>
  <c r="CZ605" i="1"/>
  <c r="Y605" i="1" s="1"/>
  <c r="CP566" i="1"/>
  <c r="O566" i="1" s="1"/>
  <c r="CR564" i="1"/>
  <c r="Q564" i="1" s="1"/>
  <c r="AB564" i="1"/>
  <c r="CR562" i="1"/>
  <c r="Q562" i="1" s="1"/>
  <c r="CP562" i="1" s="1"/>
  <c r="O562" i="1" s="1"/>
  <c r="AB562" i="1"/>
  <c r="CY560" i="1"/>
  <c r="X560" i="1" s="1"/>
  <c r="CZ560" i="1"/>
  <c r="Y560" i="1" s="1"/>
  <c r="CP559" i="1"/>
  <c r="O559" i="1" s="1"/>
  <c r="K932" i="5" s="1"/>
  <c r="CY546" i="1"/>
  <c r="X546" i="1" s="1"/>
  <c r="CZ546" i="1"/>
  <c r="Y546" i="1" s="1"/>
  <c r="CY544" i="1"/>
  <c r="X544" i="1" s="1"/>
  <c r="CZ544" i="1"/>
  <c r="Y544" i="1" s="1"/>
  <c r="GM544" i="1" s="1"/>
  <c r="CY536" i="1"/>
  <c r="X536" i="1" s="1"/>
  <c r="CZ536" i="1"/>
  <c r="Y536" i="1" s="1"/>
  <c r="CY533" i="1"/>
  <c r="X533" i="1" s="1"/>
  <c r="T863" i="5" s="1"/>
  <c r="CR532" i="1"/>
  <c r="Q532" i="1" s="1"/>
  <c r="AB532" i="1"/>
  <c r="CY525" i="1"/>
  <c r="X525" i="1" s="1"/>
  <c r="T841" i="5" s="1"/>
  <c r="CZ525" i="1"/>
  <c r="Y525" i="1" s="1"/>
  <c r="V841" i="5" s="1"/>
  <c r="CR524" i="1"/>
  <c r="Q524" i="1" s="1"/>
  <c r="AB524" i="1"/>
  <c r="CY514" i="1"/>
  <c r="X514" i="1" s="1"/>
  <c r="CZ514" i="1"/>
  <c r="Y514" i="1" s="1"/>
  <c r="EC713" i="1"/>
  <c r="CP675" i="1"/>
  <c r="O675" i="1" s="1"/>
  <c r="AD674" i="1"/>
  <c r="CR674" i="1" s="1"/>
  <c r="Q674" i="1" s="1"/>
  <c r="CS674" i="1"/>
  <c r="R674" i="1" s="1"/>
  <c r="GK674" i="1" s="1"/>
  <c r="BY661" i="1"/>
  <c r="CI682" i="1"/>
  <c r="EA682" i="1"/>
  <c r="P643" i="1"/>
  <c r="ET603" i="1"/>
  <c r="F739" i="1"/>
  <c r="F735" i="1"/>
  <c r="FY720" i="1"/>
  <c r="DQ720" i="1"/>
  <c r="DM720" i="1"/>
  <c r="CG720" i="1"/>
  <c r="AO720" i="1"/>
  <c r="Y720" i="1"/>
  <c r="DU713" i="1"/>
  <c r="CE713" i="1"/>
  <c r="AG713" i="1"/>
  <c r="AP682" i="1"/>
  <c r="CY679" i="1"/>
  <c r="X679" i="1" s="1"/>
  <c r="CZ679" i="1"/>
  <c r="Y679" i="1" s="1"/>
  <c r="CY678" i="1"/>
  <c r="X678" i="1" s="1"/>
  <c r="T1067" i="5" s="1"/>
  <c r="U671" i="1"/>
  <c r="AH682" i="1" s="1"/>
  <c r="W671" i="1"/>
  <c r="AJ682" i="1" s="1"/>
  <c r="S671" i="1"/>
  <c r="AB670" i="1"/>
  <c r="CY667" i="1"/>
  <c r="X667" i="1" s="1"/>
  <c r="GM667" i="1" s="1"/>
  <c r="CZ667" i="1"/>
  <c r="Y667" i="1" s="1"/>
  <c r="AB666" i="1"/>
  <c r="CY665" i="1"/>
  <c r="X665" i="1" s="1"/>
  <c r="AB665" i="1"/>
  <c r="CP664" i="1"/>
  <c r="O664" i="1" s="1"/>
  <c r="GK663" i="1"/>
  <c r="EM603" i="1"/>
  <c r="P649" i="1"/>
  <c r="CP625" i="1"/>
  <c r="O625" i="1" s="1"/>
  <c r="W624" i="1"/>
  <c r="P624" i="1"/>
  <c r="CR623" i="1"/>
  <c r="Q623" i="1" s="1"/>
  <c r="CP623" i="1" s="1"/>
  <c r="O623" i="1" s="1"/>
  <c r="AB623" i="1"/>
  <c r="CZ622" i="1"/>
  <c r="Y622" i="1" s="1"/>
  <c r="V1004" i="5" s="1"/>
  <c r="CY622" i="1"/>
  <c r="X622" i="1" s="1"/>
  <c r="T1004" i="5" s="1"/>
  <c r="CR621" i="1"/>
  <c r="Q621" i="1" s="1"/>
  <c r="CP621" i="1" s="1"/>
  <c r="O621" i="1" s="1"/>
  <c r="AB621" i="1"/>
  <c r="CP619" i="1"/>
  <c r="O619" i="1" s="1"/>
  <c r="CP617" i="1"/>
  <c r="O617" i="1" s="1"/>
  <c r="W616" i="1"/>
  <c r="P616" i="1"/>
  <c r="CP616" i="1" s="1"/>
  <c r="O616" i="1" s="1"/>
  <c r="K991" i="5" s="1"/>
  <c r="CR615" i="1"/>
  <c r="Q615" i="1" s="1"/>
  <c r="CP615" i="1" s="1"/>
  <c r="O615" i="1" s="1"/>
  <c r="AB615" i="1"/>
  <c r="CZ614" i="1"/>
  <c r="Y614" i="1" s="1"/>
  <c r="V982" i="5" s="1"/>
  <c r="CY614" i="1"/>
  <c r="X614" i="1" s="1"/>
  <c r="T982" i="5" s="1"/>
  <c r="CR613" i="1"/>
  <c r="Q613" i="1" s="1"/>
  <c r="CP613" i="1" s="1"/>
  <c r="O613" i="1" s="1"/>
  <c r="AB613" i="1"/>
  <c r="CP609" i="1"/>
  <c r="O609" i="1" s="1"/>
  <c r="W608" i="1"/>
  <c r="P608" i="1"/>
  <c r="CP608" i="1" s="1"/>
  <c r="O608" i="1" s="1"/>
  <c r="K969" i="5" s="1"/>
  <c r="CR607" i="1"/>
  <c r="Q607" i="1" s="1"/>
  <c r="CP607" i="1" s="1"/>
  <c r="O607" i="1" s="1"/>
  <c r="AB607" i="1"/>
  <c r="AG630" i="1"/>
  <c r="CR605" i="1"/>
  <c r="Q605" i="1" s="1"/>
  <c r="CP605" i="1" s="1"/>
  <c r="O605" i="1" s="1"/>
  <c r="AB605" i="1"/>
  <c r="CZ567" i="1"/>
  <c r="Y567" i="1" s="1"/>
  <c r="V950" i="5" s="1"/>
  <c r="K955" i="5" s="1"/>
  <c r="CY567" i="1"/>
  <c r="X567" i="1" s="1"/>
  <c r="T950" i="5" s="1"/>
  <c r="K954" i="5" s="1"/>
  <c r="CP565" i="1"/>
  <c r="O565" i="1" s="1"/>
  <c r="K948" i="5" s="1"/>
  <c r="CP564" i="1"/>
  <c r="O564" i="1" s="1"/>
  <c r="CZ561" i="1"/>
  <c r="Y561" i="1" s="1"/>
  <c r="V934" i="5" s="1"/>
  <c r="K939" i="5" s="1"/>
  <c r="CY561" i="1"/>
  <c r="X561" i="1" s="1"/>
  <c r="T934" i="5" s="1"/>
  <c r="K938" i="5" s="1"/>
  <c r="CR560" i="1"/>
  <c r="Q560" i="1" s="1"/>
  <c r="CP560" i="1" s="1"/>
  <c r="O560" i="1" s="1"/>
  <c r="AB560" i="1"/>
  <c r="CY558" i="1"/>
  <c r="X558" i="1" s="1"/>
  <c r="CZ558" i="1"/>
  <c r="Y558" i="1" s="1"/>
  <c r="CP555" i="1"/>
  <c r="O555" i="1" s="1"/>
  <c r="K921" i="5" s="1"/>
  <c r="CY552" i="1"/>
  <c r="X552" i="1" s="1"/>
  <c r="CZ552" i="1"/>
  <c r="Y552" i="1" s="1"/>
  <c r="CR551" i="1"/>
  <c r="Q551" i="1" s="1"/>
  <c r="AB551" i="1"/>
  <c r="CY550" i="1"/>
  <c r="X550" i="1" s="1"/>
  <c r="GM550" i="1" s="1"/>
  <c r="CZ550" i="1"/>
  <c r="Y550" i="1" s="1"/>
  <c r="CP542" i="1"/>
  <c r="O542" i="1" s="1"/>
  <c r="CR536" i="1"/>
  <c r="Q536" i="1" s="1"/>
  <c r="CP536" i="1" s="1"/>
  <c r="O536" i="1" s="1"/>
  <c r="AB536" i="1"/>
  <c r="GK532" i="1"/>
  <c r="CZ532" i="1"/>
  <c r="Y532" i="1" s="1"/>
  <c r="CY529" i="1"/>
  <c r="X529" i="1" s="1"/>
  <c r="T852" i="5" s="1"/>
  <c r="CZ529" i="1"/>
  <c r="Y529" i="1" s="1"/>
  <c r="V852" i="5" s="1"/>
  <c r="GK524" i="1"/>
  <c r="CZ524" i="1"/>
  <c r="Y524" i="1" s="1"/>
  <c r="CY516" i="1"/>
  <c r="X516" i="1" s="1"/>
  <c r="CZ516" i="1"/>
  <c r="Y516" i="1" s="1"/>
  <c r="FX720" i="1"/>
  <c r="DL720" i="1"/>
  <c r="CF720" i="1"/>
  <c r="X720" i="1"/>
  <c r="P695" i="1"/>
  <c r="CQ680" i="1"/>
  <c r="P680" i="1" s="1"/>
  <c r="CY677" i="1"/>
  <c r="X677" i="1" s="1"/>
  <c r="CZ677" i="1"/>
  <c r="Y677" i="1" s="1"/>
  <c r="CY675" i="1"/>
  <c r="X675" i="1" s="1"/>
  <c r="CZ675" i="1"/>
  <c r="Y675" i="1" s="1"/>
  <c r="GX671" i="1"/>
  <c r="CJ682" i="1" s="1"/>
  <c r="T671" i="1"/>
  <c r="AG682" i="1" s="1"/>
  <c r="Q671" i="1"/>
  <c r="AD682" i="1" s="1"/>
  <c r="CY669" i="1"/>
  <c r="X669" i="1" s="1"/>
  <c r="CZ669" i="1"/>
  <c r="Y669" i="1" s="1"/>
  <c r="CZ668" i="1"/>
  <c r="Y668" i="1" s="1"/>
  <c r="V1038" i="5" s="1"/>
  <c r="CY668" i="1"/>
  <c r="X668" i="1" s="1"/>
  <c r="T1038" i="5" s="1"/>
  <c r="AI682" i="1"/>
  <c r="EU603" i="1"/>
  <c r="P646" i="1"/>
  <c r="BB603" i="1"/>
  <c r="F643" i="1"/>
  <c r="CY627" i="1"/>
  <c r="X627" i="1" s="1"/>
  <c r="CY625" i="1"/>
  <c r="X625" i="1" s="1"/>
  <c r="CZ625" i="1"/>
  <c r="Y625" i="1" s="1"/>
  <c r="CY619" i="1"/>
  <c r="X619" i="1" s="1"/>
  <c r="CZ619" i="1"/>
  <c r="Y619" i="1" s="1"/>
  <c r="CY617" i="1"/>
  <c r="X617" i="1" s="1"/>
  <c r="CZ617" i="1"/>
  <c r="Y617" i="1" s="1"/>
  <c r="CY611" i="1"/>
  <c r="X611" i="1" s="1"/>
  <c r="CZ611" i="1"/>
  <c r="Y611" i="1" s="1"/>
  <c r="CY609" i="1"/>
  <c r="X609" i="1" s="1"/>
  <c r="CZ609" i="1"/>
  <c r="Y609" i="1" s="1"/>
  <c r="AP630" i="1"/>
  <c r="CI630" i="1"/>
  <c r="BY603" i="1"/>
  <c r="AE630" i="1"/>
  <c r="CR558" i="1"/>
  <c r="Q558" i="1" s="1"/>
  <c r="CP558" i="1" s="1"/>
  <c r="O558" i="1" s="1"/>
  <c r="AB558" i="1"/>
  <c r="CZ557" i="1"/>
  <c r="Y557" i="1" s="1"/>
  <c r="V923" i="5" s="1"/>
  <c r="CY557" i="1"/>
  <c r="X557" i="1" s="1"/>
  <c r="T923" i="5" s="1"/>
  <c r="CR556" i="1"/>
  <c r="Q556" i="1" s="1"/>
  <c r="CP556" i="1" s="1"/>
  <c r="O556" i="1" s="1"/>
  <c r="AB556" i="1"/>
  <c r="CY554" i="1"/>
  <c r="X554" i="1" s="1"/>
  <c r="CZ554" i="1"/>
  <c r="Y554" i="1" s="1"/>
  <c r="GO552" i="1"/>
  <c r="GM552" i="1"/>
  <c r="CZ549" i="1"/>
  <c r="Y549" i="1" s="1"/>
  <c r="V903" i="5" s="1"/>
  <c r="K908" i="5" s="1"/>
  <c r="CY549" i="1"/>
  <c r="X549" i="1" s="1"/>
  <c r="T903" i="5" s="1"/>
  <c r="K907" i="5" s="1"/>
  <c r="CP547" i="1"/>
  <c r="O547" i="1" s="1"/>
  <c r="CZ545" i="1"/>
  <c r="Y545" i="1" s="1"/>
  <c r="V893" i="5" s="1"/>
  <c r="CY545" i="1"/>
  <c r="X545" i="1" s="1"/>
  <c r="T893" i="5" s="1"/>
  <c r="CR539" i="1"/>
  <c r="Q539" i="1" s="1"/>
  <c r="CP539" i="1" s="1"/>
  <c r="O539" i="1" s="1"/>
  <c r="K881" i="5" s="1"/>
  <c r="AB539" i="1"/>
  <c r="CZ537" i="1"/>
  <c r="Y537" i="1" s="1"/>
  <c r="V872" i="5" s="1"/>
  <c r="CY537" i="1"/>
  <c r="X537" i="1" s="1"/>
  <c r="T872" i="5" s="1"/>
  <c r="CY512" i="1"/>
  <c r="X512" i="1" s="1"/>
  <c r="CZ512" i="1"/>
  <c r="Y512" i="1" s="1"/>
  <c r="GA682" i="1"/>
  <c r="AD680" i="1"/>
  <c r="CX1585" i="3"/>
  <c r="CX1589" i="3"/>
  <c r="CX1593" i="3"/>
  <c r="CX1586" i="3"/>
  <c r="CX1590" i="3"/>
  <c r="CX1594" i="3"/>
  <c r="CX1587" i="3"/>
  <c r="CX1591" i="3"/>
  <c r="CX1584" i="3"/>
  <c r="CX1588" i="3"/>
  <c r="CX1592" i="3"/>
  <c r="CX1569" i="3"/>
  <c r="CX1570" i="3"/>
  <c r="CX1571" i="3"/>
  <c r="CX1572" i="3"/>
  <c r="CX1550" i="3"/>
  <c r="CX1551" i="3"/>
  <c r="CX1552" i="3"/>
  <c r="CQ668" i="1"/>
  <c r="P668" i="1" s="1"/>
  <c r="CP668" i="1" s="1"/>
  <c r="O668" i="1" s="1"/>
  <c r="K1038" i="5" s="1"/>
  <c r="CS666" i="1"/>
  <c r="R666" i="1" s="1"/>
  <c r="GK666" i="1" s="1"/>
  <c r="CQ665" i="1"/>
  <c r="P665" i="1" s="1"/>
  <c r="CP665" i="1" s="1"/>
  <c r="O665" i="1" s="1"/>
  <c r="CS664" i="1"/>
  <c r="R664" i="1" s="1"/>
  <c r="CQ663" i="1"/>
  <c r="P663" i="1" s="1"/>
  <c r="FY630" i="1"/>
  <c r="EK630" i="1"/>
  <c r="EG630" i="1"/>
  <c r="CG630" i="1"/>
  <c r="BA630" i="1"/>
  <c r="AS630" i="1"/>
  <c r="AO630" i="1"/>
  <c r="CS628" i="1"/>
  <c r="R628" i="1" s="1"/>
  <c r="GK628" i="1" s="1"/>
  <c r="CQ626" i="1"/>
  <c r="P626" i="1" s="1"/>
  <c r="CS624" i="1"/>
  <c r="R624" i="1" s="1"/>
  <c r="GK624" i="1" s="1"/>
  <c r="CQ622" i="1"/>
  <c r="P622" i="1" s="1"/>
  <c r="CS620" i="1"/>
  <c r="R620" i="1" s="1"/>
  <c r="GK620" i="1" s="1"/>
  <c r="CQ618" i="1"/>
  <c r="P618" i="1" s="1"/>
  <c r="CS616" i="1"/>
  <c r="R616" i="1" s="1"/>
  <c r="GK616" i="1" s="1"/>
  <c r="CQ614" i="1"/>
  <c r="P614" i="1" s="1"/>
  <c r="CS612" i="1"/>
  <c r="R612" i="1" s="1"/>
  <c r="GK612" i="1" s="1"/>
  <c r="CQ610" i="1"/>
  <c r="P610" i="1" s="1"/>
  <c r="CS608" i="1"/>
  <c r="R608" i="1" s="1"/>
  <c r="GK608" i="1" s="1"/>
  <c r="CQ606" i="1"/>
  <c r="P606" i="1" s="1"/>
  <c r="K965" i="5" s="1"/>
  <c r="GD603" i="1"/>
  <c r="FV603" i="1"/>
  <c r="GA569" i="1"/>
  <c r="EU569" i="1"/>
  <c r="EM569" i="1"/>
  <c r="EI569" i="1"/>
  <c r="BC569" i="1"/>
  <c r="AU569" i="1"/>
  <c r="AQ569" i="1"/>
  <c r="CQ567" i="1"/>
  <c r="P567" i="1" s="1"/>
  <c r="CS565" i="1"/>
  <c r="R565" i="1" s="1"/>
  <c r="GK565" i="1" s="1"/>
  <c r="CQ563" i="1"/>
  <c r="P563" i="1" s="1"/>
  <c r="CS562" i="1"/>
  <c r="R562" i="1" s="1"/>
  <c r="GK562" i="1" s="1"/>
  <c r="CQ561" i="1"/>
  <c r="P561" i="1" s="1"/>
  <c r="CS559" i="1"/>
  <c r="R559" i="1" s="1"/>
  <c r="GK559" i="1" s="1"/>
  <c r="AB559" i="1"/>
  <c r="CQ557" i="1"/>
  <c r="P557" i="1" s="1"/>
  <c r="CS555" i="1"/>
  <c r="R555" i="1" s="1"/>
  <c r="GK555" i="1" s="1"/>
  <c r="AB555" i="1"/>
  <c r="CQ553" i="1"/>
  <c r="P553" i="1" s="1"/>
  <c r="CS551" i="1"/>
  <c r="R551" i="1" s="1"/>
  <c r="CX1364" i="3"/>
  <c r="CX1368" i="3"/>
  <c r="CX1362" i="3"/>
  <c r="CX1366" i="3"/>
  <c r="CX1370" i="3"/>
  <c r="CX1367" i="3"/>
  <c r="CX1361" i="3"/>
  <c r="CX1369" i="3"/>
  <c r="CX1363" i="3"/>
  <c r="CX1365" i="3"/>
  <c r="CQ549" i="1"/>
  <c r="P549" i="1" s="1"/>
  <c r="CT548" i="1"/>
  <c r="S548" i="1" s="1"/>
  <c r="CP548" i="1" s="1"/>
  <c r="O548" i="1" s="1"/>
  <c r="CS547" i="1"/>
  <c r="R547" i="1" s="1"/>
  <c r="GK547" i="1" s="1"/>
  <c r="AB547" i="1"/>
  <c r="CX1344" i="3"/>
  <c r="CX1342" i="3"/>
  <c r="CX1343" i="3"/>
  <c r="CR546" i="1"/>
  <c r="Q546" i="1" s="1"/>
  <c r="CQ545" i="1"/>
  <c r="P545" i="1" s="1"/>
  <c r="AD545" i="1"/>
  <c r="CS543" i="1"/>
  <c r="R543" i="1" s="1"/>
  <c r="AB543" i="1"/>
  <c r="CX1332" i="3"/>
  <c r="CX1336" i="3"/>
  <c r="CX1330" i="3"/>
  <c r="CX1334" i="3"/>
  <c r="CX1338" i="3"/>
  <c r="CX1335" i="3"/>
  <c r="CX1329" i="3"/>
  <c r="CX1337" i="3"/>
  <c r="CX1331" i="3"/>
  <c r="CX1333" i="3"/>
  <c r="CQ541" i="1"/>
  <c r="CS539" i="1"/>
  <c r="R539" i="1" s="1"/>
  <c r="GK539" i="1" s="1"/>
  <c r="CQ537" i="1"/>
  <c r="P537" i="1" s="1"/>
  <c r="CS535" i="1"/>
  <c r="W534" i="1"/>
  <c r="S534" i="1"/>
  <c r="CQ531" i="1"/>
  <c r="T529" i="1"/>
  <c r="CX1264" i="3"/>
  <c r="CX1268" i="3"/>
  <c r="CX1272" i="3"/>
  <c r="CX1262" i="3"/>
  <c r="CX1266" i="3"/>
  <c r="CX1270" i="3"/>
  <c r="CX1263" i="3"/>
  <c r="CX1271" i="3"/>
  <c r="CX1265" i="3"/>
  <c r="CX1273" i="3"/>
  <c r="CX1267" i="3"/>
  <c r="CX1261" i="3"/>
  <c r="CX1269" i="3"/>
  <c r="W526" i="1"/>
  <c r="S526" i="1"/>
  <c r="CQ523" i="1"/>
  <c r="AD518" i="1"/>
  <c r="CS518" i="1"/>
  <c r="R518" i="1" s="1"/>
  <c r="GK518" i="1" s="1"/>
  <c r="Q517" i="1"/>
  <c r="R517" i="1"/>
  <c r="GK517" i="1" s="1"/>
  <c r="Q513" i="1"/>
  <c r="R513" i="1"/>
  <c r="CR508" i="1"/>
  <c r="Q508" i="1" s="1"/>
  <c r="CP508" i="1" s="1"/>
  <c r="O508" i="1" s="1"/>
  <c r="AB508" i="1"/>
  <c r="CY507" i="1"/>
  <c r="X507" i="1" s="1"/>
  <c r="T796" i="5" s="1"/>
  <c r="K802" i="5" s="1"/>
  <c r="CZ507" i="1"/>
  <c r="Y507" i="1" s="1"/>
  <c r="CR505" i="1"/>
  <c r="Q505" i="1" s="1"/>
  <c r="CR499" i="1"/>
  <c r="Q499" i="1" s="1"/>
  <c r="AB499" i="1"/>
  <c r="CY491" i="1"/>
  <c r="X491" i="1" s="1"/>
  <c r="CZ491" i="1"/>
  <c r="Y491" i="1" s="1"/>
  <c r="V756" i="5" s="1"/>
  <c r="CY484" i="1"/>
  <c r="X484" i="1" s="1"/>
  <c r="CZ484" i="1"/>
  <c r="Y484" i="1" s="1"/>
  <c r="CZ479" i="1"/>
  <c r="Y479" i="1" s="1"/>
  <c r="V709" i="5" s="1"/>
  <c r="K713" i="5" s="1"/>
  <c r="CY479" i="1"/>
  <c r="X479" i="1" s="1"/>
  <c r="T709" i="5" s="1"/>
  <c r="K712" i="5" s="1"/>
  <c r="CY478" i="1"/>
  <c r="X478" i="1" s="1"/>
  <c r="CZ478" i="1"/>
  <c r="Y478" i="1" s="1"/>
  <c r="CP435" i="1"/>
  <c r="O435" i="1" s="1"/>
  <c r="CZ434" i="1"/>
  <c r="Y434" i="1" s="1"/>
  <c r="CY434" i="1"/>
  <c r="X434" i="1" s="1"/>
  <c r="CY433" i="1"/>
  <c r="X433" i="1" s="1"/>
  <c r="T671" i="5" s="1"/>
  <c r="CZ433" i="1"/>
  <c r="Y433" i="1" s="1"/>
  <c r="CR432" i="1"/>
  <c r="Q432" i="1" s="1"/>
  <c r="AB432" i="1"/>
  <c r="CZ431" i="1"/>
  <c r="Y431" i="1" s="1"/>
  <c r="V664" i="5" s="1"/>
  <c r="CY431" i="1"/>
  <c r="X431" i="1" s="1"/>
  <c r="T664" i="5" s="1"/>
  <c r="K668" i="5" s="1"/>
  <c r="CY430" i="1"/>
  <c r="X430" i="1" s="1"/>
  <c r="CZ430" i="1"/>
  <c r="Y430" i="1" s="1"/>
  <c r="CR426" i="1"/>
  <c r="Q426" i="1" s="1"/>
  <c r="AB426" i="1"/>
  <c r="CX1513" i="3"/>
  <c r="CX1514" i="3"/>
  <c r="CX1515" i="3"/>
  <c r="CX1516" i="3"/>
  <c r="CX1497" i="3"/>
  <c r="CX1501" i="3"/>
  <c r="CX1498" i="3"/>
  <c r="CX1502" i="3"/>
  <c r="CX1495" i="3"/>
  <c r="CX1499" i="3"/>
  <c r="CX1503" i="3"/>
  <c r="CX1496" i="3"/>
  <c r="CX1500" i="3"/>
  <c r="CX1481" i="3"/>
  <c r="CX1485" i="3"/>
  <c r="CX1482" i="3"/>
  <c r="CX1486" i="3"/>
  <c r="CX1483" i="3"/>
  <c r="CX1487" i="3"/>
  <c r="CX1484" i="3"/>
  <c r="CX1461" i="3"/>
  <c r="CX1465" i="3"/>
  <c r="CX1469" i="3"/>
  <c r="CX1462" i="3"/>
  <c r="CX1466" i="3"/>
  <c r="CX1470" i="3"/>
  <c r="CX1463" i="3"/>
  <c r="CX1467" i="3"/>
  <c r="CX1464" i="3"/>
  <c r="CX1468" i="3"/>
  <c r="CX1441" i="3"/>
  <c r="CX1445" i="3"/>
  <c r="CX1449" i="3"/>
  <c r="CX1442" i="3"/>
  <c r="CX1446" i="3"/>
  <c r="CX1439" i="3"/>
  <c r="CX1443" i="3"/>
  <c r="CX1447" i="3"/>
  <c r="CX1440" i="3"/>
  <c r="CX1444" i="3"/>
  <c r="CX1448" i="3"/>
  <c r="CX1425" i="3"/>
  <c r="CX1429" i="3"/>
  <c r="CX1426" i="3"/>
  <c r="CX1430" i="3"/>
  <c r="CX1423" i="3"/>
  <c r="CX1427" i="3"/>
  <c r="CX1424" i="3"/>
  <c r="CX1428" i="3"/>
  <c r="GC603" i="1"/>
  <c r="CK603" i="1"/>
  <c r="CX1417" i="3"/>
  <c r="CX1418" i="3"/>
  <c r="CX1419" i="3"/>
  <c r="CX1400" i="3"/>
  <c r="CX1401" i="3"/>
  <c r="CX1399" i="3"/>
  <c r="CX1374" i="3"/>
  <c r="CX1378" i="3"/>
  <c r="CX1382" i="3"/>
  <c r="CX1373" i="3"/>
  <c r="CX1379" i="3"/>
  <c r="CX1384" i="3"/>
  <c r="CX1375" i="3"/>
  <c r="CX1380" i="3"/>
  <c r="CX1371" i="3"/>
  <c r="CX1376" i="3"/>
  <c r="CX1381" i="3"/>
  <c r="CX1372" i="3"/>
  <c r="CX1377" i="3"/>
  <c r="CX1383" i="3"/>
  <c r="CX1346" i="3"/>
  <c r="CX1345" i="3"/>
  <c r="CX1347" i="3"/>
  <c r="CX1296" i="3"/>
  <c r="CX1300" i="3"/>
  <c r="CX1304" i="3"/>
  <c r="CX1298" i="3"/>
  <c r="CX1302" i="3"/>
  <c r="CX1306" i="3"/>
  <c r="CX1295" i="3"/>
  <c r="CX1303" i="3"/>
  <c r="CX1297" i="3"/>
  <c r="CX1305" i="3"/>
  <c r="CX1299" i="3"/>
  <c r="CX1301" i="3"/>
  <c r="CP532" i="1"/>
  <c r="O532" i="1" s="1"/>
  <c r="CX1276" i="3"/>
  <c r="CX1280" i="3"/>
  <c r="CX1284" i="3"/>
  <c r="CX1274" i="3"/>
  <c r="CX1278" i="3"/>
  <c r="CX1282" i="3"/>
  <c r="CX1286" i="3"/>
  <c r="CX1279" i="3"/>
  <c r="CX1281" i="3"/>
  <c r="CX1275" i="3"/>
  <c r="CX1283" i="3"/>
  <c r="CX1277" i="3"/>
  <c r="CX1285" i="3"/>
  <c r="I531" i="1"/>
  <c r="CP524" i="1"/>
  <c r="O524" i="1" s="1"/>
  <c r="CP522" i="1"/>
  <c r="O522" i="1" s="1"/>
  <c r="CZ521" i="1"/>
  <c r="Y521" i="1" s="1"/>
  <c r="V830" i="5" s="1"/>
  <c r="CY521" i="1"/>
  <c r="X521" i="1" s="1"/>
  <c r="T830" i="5" s="1"/>
  <c r="CR510" i="1"/>
  <c r="Q510" i="1" s="1"/>
  <c r="CP510" i="1" s="1"/>
  <c r="O510" i="1" s="1"/>
  <c r="AB510" i="1"/>
  <c r="CY506" i="1"/>
  <c r="X506" i="1" s="1"/>
  <c r="CZ506" i="1"/>
  <c r="Y506" i="1" s="1"/>
  <c r="CP499" i="1"/>
  <c r="O499" i="1" s="1"/>
  <c r="K774" i="5" s="1"/>
  <c r="CY497" i="1"/>
  <c r="X497" i="1" s="1"/>
  <c r="T773" i="5" s="1"/>
  <c r="CZ497" i="1"/>
  <c r="Y497" i="1" s="1"/>
  <c r="V773" i="5" s="1"/>
  <c r="CR496" i="1"/>
  <c r="Q496" i="1" s="1"/>
  <c r="AB496" i="1"/>
  <c r="CZ495" i="1"/>
  <c r="Y495" i="1" s="1"/>
  <c r="V766" i="5" s="1"/>
  <c r="CY495" i="1"/>
  <c r="X495" i="1" s="1"/>
  <c r="T766" i="5" s="1"/>
  <c r="CY494" i="1"/>
  <c r="X494" i="1" s="1"/>
  <c r="CZ494" i="1"/>
  <c r="Y494" i="1" s="1"/>
  <c r="CZ490" i="1"/>
  <c r="Y490" i="1" s="1"/>
  <c r="CY490" i="1"/>
  <c r="X490" i="1" s="1"/>
  <c r="CY489" i="1"/>
  <c r="X489" i="1" s="1"/>
  <c r="T747" i="5" s="1"/>
  <c r="K752" i="5" s="1"/>
  <c r="CZ489" i="1"/>
  <c r="Y489" i="1" s="1"/>
  <c r="V747" i="5" s="1"/>
  <c r="K753" i="5" s="1"/>
  <c r="CR479" i="1"/>
  <c r="Q479" i="1" s="1"/>
  <c r="K711" i="5" s="1"/>
  <c r="AB479" i="1"/>
  <c r="GO478" i="1"/>
  <c r="GM478" i="1"/>
  <c r="CY476" i="1"/>
  <c r="X476" i="1" s="1"/>
  <c r="CZ476" i="1"/>
  <c r="Y476" i="1" s="1"/>
  <c r="CR474" i="1"/>
  <c r="Q474" i="1" s="1"/>
  <c r="AB474" i="1"/>
  <c r="CZ473" i="1"/>
  <c r="Y473" i="1" s="1"/>
  <c r="V685" i="5" s="1"/>
  <c r="K691" i="5" s="1"/>
  <c r="CZ437" i="1"/>
  <c r="Y437" i="1" s="1"/>
  <c r="V681" i="5" s="1"/>
  <c r="CY437" i="1"/>
  <c r="X437" i="1" s="1"/>
  <c r="T681" i="5" s="1"/>
  <c r="CY436" i="1"/>
  <c r="X436" i="1" s="1"/>
  <c r="CZ436" i="1"/>
  <c r="Y436" i="1" s="1"/>
  <c r="CR434" i="1"/>
  <c r="Q434" i="1" s="1"/>
  <c r="AB434" i="1"/>
  <c r="GN433" i="1"/>
  <c r="GM430" i="1"/>
  <c r="GN430" i="1"/>
  <c r="CZ428" i="1"/>
  <c r="Y428" i="1" s="1"/>
  <c r="CY428" i="1"/>
  <c r="X428" i="1" s="1"/>
  <c r="GK426" i="1"/>
  <c r="CY425" i="1"/>
  <c r="X425" i="1" s="1"/>
  <c r="T652" i="5" s="1"/>
  <c r="CZ425" i="1"/>
  <c r="Y425" i="1" s="1"/>
  <c r="V652" i="5" s="1"/>
  <c r="CD345" i="1"/>
  <c r="AU388" i="1"/>
  <c r="EG682" i="1"/>
  <c r="AO682" i="1"/>
  <c r="CX1561" i="3"/>
  <c r="CX1562" i="3"/>
  <c r="CX1559" i="3"/>
  <c r="CX1563" i="3"/>
  <c r="CX1560" i="3"/>
  <c r="CX1564" i="3"/>
  <c r="CX1517" i="3"/>
  <c r="CX1518" i="3"/>
  <c r="CX1519" i="3"/>
  <c r="CX1520" i="3"/>
  <c r="CX1505" i="3"/>
  <c r="CX1509" i="3"/>
  <c r="CX1506" i="3"/>
  <c r="CX1510" i="3"/>
  <c r="CX1507" i="3"/>
  <c r="CX1511" i="3"/>
  <c r="CX1504" i="3"/>
  <c r="CX1508" i="3"/>
  <c r="CX1512" i="3"/>
  <c r="CX1489" i="3"/>
  <c r="CX1493" i="3"/>
  <c r="CX1490" i="3"/>
  <c r="CX1494" i="3"/>
  <c r="CX1491" i="3"/>
  <c r="CX1488" i="3"/>
  <c r="CX1492" i="3"/>
  <c r="CX1473" i="3"/>
  <c r="CX1477" i="3"/>
  <c r="CX1474" i="3"/>
  <c r="CX1478" i="3"/>
  <c r="CX1471" i="3"/>
  <c r="CX1475" i="3"/>
  <c r="CX1479" i="3"/>
  <c r="CX1472" i="3"/>
  <c r="CX1476" i="3"/>
  <c r="CX1480" i="3"/>
  <c r="CX1453" i="3"/>
  <c r="CX1457" i="3"/>
  <c r="CX1450" i="3"/>
  <c r="CX1454" i="3"/>
  <c r="CX1458" i="3"/>
  <c r="CX1451" i="3"/>
  <c r="CX1455" i="3"/>
  <c r="CX1459" i="3"/>
  <c r="CX1452" i="3"/>
  <c r="CX1456" i="3"/>
  <c r="CX1460" i="3"/>
  <c r="CX1433" i="3"/>
  <c r="CX1437" i="3"/>
  <c r="CX1434" i="3"/>
  <c r="CX1438" i="3"/>
  <c r="CX1431" i="3"/>
  <c r="CX1435" i="3"/>
  <c r="CX1432" i="3"/>
  <c r="CX1436" i="3"/>
  <c r="FY569" i="1"/>
  <c r="CG569" i="1"/>
  <c r="AO569" i="1"/>
  <c r="CX1421" i="3"/>
  <c r="CX1422" i="3"/>
  <c r="CX1420" i="3"/>
  <c r="CX1402" i="3"/>
  <c r="CX1403" i="3"/>
  <c r="CX1404" i="3"/>
  <c r="CX1386" i="3"/>
  <c r="CX1390" i="3"/>
  <c r="CX1394" i="3"/>
  <c r="CX1398" i="3"/>
  <c r="CX1389" i="3"/>
  <c r="CX1395" i="3"/>
  <c r="CX1385" i="3"/>
  <c r="CX1391" i="3"/>
  <c r="CX1396" i="3"/>
  <c r="CX1387" i="3"/>
  <c r="CX1392" i="3"/>
  <c r="CX1397" i="3"/>
  <c r="CX1388" i="3"/>
  <c r="CX1393" i="3"/>
  <c r="CX1348" i="3"/>
  <c r="CX1350" i="3"/>
  <c r="CX1349" i="3"/>
  <c r="CX1308" i="3"/>
  <c r="CX1312" i="3"/>
  <c r="CX1316" i="3"/>
  <c r="CX1310" i="3"/>
  <c r="CX1314" i="3"/>
  <c r="CX1318" i="3"/>
  <c r="CX1311" i="3"/>
  <c r="CX1313" i="3"/>
  <c r="CX1307" i="3"/>
  <c r="CX1315" i="3"/>
  <c r="CX1309" i="3"/>
  <c r="CX1317" i="3"/>
  <c r="AB533" i="1"/>
  <c r="CX1288" i="3"/>
  <c r="CX1290" i="3"/>
  <c r="CX1287" i="3"/>
  <c r="CX1289" i="3"/>
  <c r="CZ530" i="1"/>
  <c r="Y530" i="1" s="1"/>
  <c r="AD527" i="1"/>
  <c r="CX1248" i="3"/>
  <c r="CX1252" i="3"/>
  <c r="CX1246" i="3"/>
  <c r="CX1250" i="3"/>
  <c r="CX1247" i="3"/>
  <c r="CX1249" i="3"/>
  <c r="CX1251" i="3"/>
  <c r="CX1245" i="3"/>
  <c r="CZ522" i="1"/>
  <c r="Y522" i="1" s="1"/>
  <c r="AD520" i="1"/>
  <c r="CS520" i="1"/>
  <c r="R520" i="1" s="1"/>
  <c r="GK520" i="1" s="1"/>
  <c r="T517" i="1"/>
  <c r="AB517" i="1"/>
  <c r="AB516" i="1"/>
  <c r="CQ516" i="1"/>
  <c r="P516" i="1" s="1"/>
  <c r="CP516" i="1" s="1"/>
  <c r="O516" i="1" s="1"/>
  <c r="T513" i="1"/>
  <c r="AB513" i="1"/>
  <c r="AB512" i="1"/>
  <c r="CQ512" i="1"/>
  <c r="P512" i="1" s="1"/>
  <c r="CP512" i="1" s="1"/>
  <c r="O512" i="1" s="1"/>
  <c r="S511" i="1"/>
  <c r="U511" i="1"/>
  <c r="Q511" i="1"/>
  <c r="CR509" i="1"/>
  <c r="Q509" i="1" s="1"/>
  <c r="K809" i="5" s="1"/>
  <c r="AB509" i="1"/>
  <c r="CR504" i="1"/>
  <c r="Q504" i="1" s="1"/>
  <c r="CP504" i="1" s="1"/>
  <c r="O504" i="1" s="1"/>
  <c r="AB504" i="1"/>
  <c r="CY503" i="1"/>
  <c r="X503" i="1" s="1"/>
  <c r="T784" i="5" s="1"/>
  <c r="CZ503" i="1"/>
  <c r="Y503" i="1" s="1"/>
  <c r="V784" i="5" s="1"/>
  <c r="CR502" i="1"/>
  <c r="Q502" i="1" s="1"/>
  <c r="CP502" i="1" s="1"/>
  <c r="O502" i="1" s="1"/>
  <c r="AB502" i="1"/>
  <c r="CY500" i="1"/>
  <c r="X500" i="1" s="1"/>
  <c r="CZ500" i="1"/>
  <c r="Y500" i="1" s="1"/>
  <c r="CR495" i="1"/>
  <c r="Q495" i="1" s="1"/>
  <c r="AB495" i="1"/>
  <c r="CP494" i="1"/>
  <c r="O494" i="1" s="1"/>
  <c r="CY492" i="1"/>
  <c r="X492" i="1" s="1"/>
  <c r="CZ492" i="1"/>
  <c r="Y492" i="1" s="1"/>
  <c r="CR490" i="1"/>
  <c r="Q490" i="1" s="1"/>
  <c r="AB490" i="1"/>
  <c r="CY488" i="1"/>
  <c r="X488" i="1" s="1"/>
  <c r="CZ488" i="1"/>
  <c r="Y488" i="1" s="1"/>
  <c r="CZ483" i="1"/>
  <c r="Y483" i="1" s="1"/>
  <c r="V724" i="5" s="1"/>
  <c r="K727" i="5" s="1"/>
  <c r="CY483" i="1"/>
  <c r="X483" i="1" s="1"/>
  <c r="T724" i="5" s="1"/>
  <c r="K726" i="5" s="1"/>
  <c r="CY482" i="1"/>
  <c r="X482" i="1" s="1"/>
  <c r="CZ482" i="1"/>
  <c r="Y482" i="1" s="1"/>
  <c r="CP479" i="1"/>
  <c r="O479" i="1" s="1"/>
  <c r="CR477" i="1"/>
  <c r="Q477" i="1" s="1"/>
  <c r="AB477" i="1"/>
  <c r="CZ475" i="1"/>
  <c r="Y475" i="1" s="1"/>
  <c r="V694" i="5" s="1"/>
  <c r="K698" i="5" s="1"/>
  <c r="CY472" i="1"/>
  <c r="X472" i="1" s="1"/>
  <c r="CZ472" i="1"/>
  <c r="Y472" i="1" s="1"/>
  <c r="AT422" i="1"/>
  <c r="F457" i="1"/>
  <c r="CR437" i="1"/>
  <c r="Q437" i="1" s="1"/>
  <c r="AB437" i="1"/>
  <c r="CP434" i="1"/>
  <c r="O434" i="1" s="1"/>
  <c r="CP432" i="1"/>
  <c r="O432" i="1" s="1"/>
  <c r="CR429" i="1"/>
  <c r="Q429" i="1" s="1"/>
  <c r="CP429" i="1" s="1"/>
  <c r="O429" i="1" s="1"/>
  <c r="K662" i="5" s="1"/>
  <c r="AB429" i="1"/>
  <c r="GK425" i="1"/>
  <c r="CP424" i="1"/>
  <c r="O424" i="1" s="1"/>
  <c r="CZ376" i="1"/>
  <c r="Y376" i="1" s="1"/>
  <c r="V614" i="5" s="1"/>
  <c r="K620" i="5" s="1"/>
  <c r="CY376" i="1"/>
  <c r="X376" i="1" s="1"/>
  <c r="T614" i="5" s="1"/>
  <c r="K619" i="5" s="1"/>
  <c r="CX1573" i="3"/>
  <c r="CX1577" i="3"/>
  <c r="CX1581" i="3"/>
  <c r="CX1574" i="3"/>
  <c r="CX1578" i="3"/>
  <c r="CX1582" i="3"/>
  <c r="CX1575" i="3"/>
  <c r="CX1579" i="3"/>
  <c r="CX1583" i="3"/>
  <c r="CX1576" i="3"/>
  <c r="CX1580" i="3"/>
  <c r="CX1565" i="3"/>
  <c r="CX1566" i="3"/>
  <c r="CX1567" i="3"/>
  <c r="CX1568" i="3"/>
  <c r="CX1549" i="3"/>
  <c r="CX1547" i="3"/>
  <c r="CX1548" i="3"/>
  <c r="CX1352" i="3"/>
  <c r="CX1356" i="3"/>
  <c r="CX1360" i="3"/>
  <c r="CX1354" i="3"/>
  <c r="CX1358" i="3"/>
  <c r="CX1351" i="3"/>
  <c r="CX1359" i="3"/>
  <c r="CX1353" i="3"/>
  <c r="CX1355" i="3"/>
  <c r="CX1357" i="3"/>
  <c r="CX1340" i="3"/>
  <c r="CX1339" i="3"/>
  <c r="CX1341" i="3"/>
  <c r="CX1320" i="3"/>
  <c r="CX1324" i="3"/>
  <c r="CX1328" i="3"/>
  <c r="CX1322" i="3"/>
  <c r="CX1326" i="3"/>
  <c r="CX1319" i="3"/>
  <c r="CX1327" i="3"/>
  <c r="CX1321" i="3"/>
  <c r="CX1323" i="3"/>
  <c r="CX1325" i="3"/>
  <c r="I540" i="1"/>
  <c r="GX540" i="1" s="1"/>
  <c r="CJ569" i="1" s="1"/>
  <c r="AB535" i="1"/>
  <c r="CX1292" i="3"/>
  <c r="CX1294" i="3"/>
  <c r="CX1291" i="3"/>
  <c r="CX1293" i="3"/>
  <c r="I535" i="1"/>
  <c r="V531" i="1"/>
  <c r="R531" i="1"/>
  <c r="GK531" i="1" s="1"/>
  <c r="P529" i="1"/>
  <c r="W528" i="1"/>
  <c r="S528" i="1"/>
  <c r="GX527" i="1"/>
  <c r="CX1256" i="3"/>
  <c r="CX1260" i="3"/>
  <c r="CX1254" i="3"/>
  <c r="CX1258" i="3"/>
  <c r="CX1255" i="3"/>
  <c r="CX1257" i="3"/>
  <c r="CX1259" i="3"/>
  <c r="CX1253" i="3"/>
  <c r="I527" i="1"/>
  <c r="E850" i="5" s="1"/>
  <c r="R523" i="1"/>
  <c r="GK523" i="1" s="1"/>
  <c r="CY522" i="1"/>
  <c r="X522" i="1" s="1"/>
  <c r="CX1240" i="3"/>
  <c r="CX1244" i="3"/>
  <c r="CX1238" i="3"/>
  <c r="CX1242" i="3"/>
  <c r="CX1239" i="3"/>
  <c r="CX1241" i="3"/>
  <c r="CX1243" i="3"/>
  <c r="CX1237" i="3"/>
  <c r="I523" i="1"/>
  <c r="CY519" i="1"/>
  <c r="X519" i="1" s="1"/>
  <c r="CY518" i="1"/>
  <c r="X518" i="1" s="1"/>
  <c r="W517" i="1"/>
  <c r="S517" i="1"/>
  <c r="AB514" i="1"/>
  <c r="CQ514" i="1"/>
  <c r="P514" i="1" s="1"/>
  <c r="CP514" i="1" s="1"/>
  <c r="O514" i="1" s="1"/>
  <c r="W513" i="1"/>
  <c r="S513" i="1"/>
  <c r="CP513" i="1" s="1"/>
  <c r="O513" i="1" s="1"/>
  <c r="K816" i="5" s="1"/>
  <c r="GX511" i="1"/>
  <c r="P511" i="1"/>
  <c r="CZ505" i="1"/>
  <c r="Y505" i="1" s="1"/>
  <c r="V786" i="5" s="1"/>
  <c r="K793" i="5" s="1"/>
  <c r="CR501" i="1"/>
  <c r="Q501" i="1" s="1"/>
  <c r="AB501" i="1"/>
  <c r="CZ499" i="1"/>
  <c r="Y499" i="1" s="1"/>
  <c r="V774" i="5" s="1"/>
  <c r="CY498" i="1"/>
  <c r="X498" i="1" s="1"/>
  <c r="CZ498" i="1"/>
  <c r="Y498" i="1" s="1"/>
  <c r="CP496" i="1"/>
  <c r="O496" i="1" s="1"/>
  <c r="CR493" i="1"/>
  <c r="Q493" i="1" s="1"/>
  <c r="AB493" i="1"/>
  <c r="CP490" i="1"/>
  <c r="O490" i="1" s="1"/>
  <c r="CR486" i="1"/>
  <c r="Q486" i="1" s="1"/>
  <c r="CP486" i="1" s="1"/>
  <c r="O486" i="1" s="1"/>
  <c r="AB486" i="1"/>
  <c r="CR483" i="1"/>
  <c r="Q483" i="1" s="1"/>
  <c r="CP483" i="1" s="1"/>
  <c r="O483" i="1" s="1"/>
  <c r="AB483" i="1"/>
  <c r="GO482" i="1"/>
  <c r="CZ481" i="1"/>
  <c r="Y481" i="1" s="1"/>
  <c r="V716" i="5" s="1"/>
  <c r="K721" i="5" s="1"/>
  <c r="CY481" i="1"/>
  <c r="X481" i="1" s="1"/>
  <c r="T716" i="5" s="1"/>
  <c r="K720" i="5" s="1"/>
  <c r="CY480" i="1"/>
  <c r="X480" i="1" s="1"/>
  <c r="GO480" i="1" s="1"/>
  <c r="CZ480" i="1"/>
  <c r="Y480" i="1" s="1"/>
  <c r="CR475" i="1"/>
  <c r="Q475" i="1" s="1"/>
  <c r="AB475" i="1"/>
  <c r="CP474" i="1"/>
  <c r="O474" i="1" s="1"/>
  <c r="EH422" i="1"/>
  <c r="P448" i="1"/>
  <c r="BB422" i="1"/>
  <c r="F452" i="1"/>
  <c r="CP437" i="1"/>
  <c r="O437" i="1" s="1"/>
  <c r="K681" i="5" s="1"/>
  <c r="CZ435" i="1"/>
  <c r="Y435" i="1" s="1"/>
  <c r="V673" i="5" s="1"/>
  <c r="K679" i="5" s="1"/>
  <c r="CJ439" i="1"/>
  <c r="AG439" i="1"/>
  <c r="CX1220" i="3"/>
  <c r="CX1224" i="3"/>
  <c r="CX1228" i="3"/>
  <c r="CX1218" i="3"/>
  <c r="CX1222" i="3"/>
  <c r="CX1226" i="3"/>
  <c r="CX1223" i="3"/>
  <c r="CX1225" i="3"/>
  <c r="CX1219" i="3"/>
  <c r="CX1227" i="3"/>
  <c r="CX1221" i="3"/>
  <c r="CX1172" i="3"/>
  <c r="CX1176" i="3"/>
  <c r="CX1180" i="3"/>
  <c r="CX1184" i="3"/>
  <c r="CX1174" i="3"/>
  <c r="CX1178" i="3"/>
  <c r="CX1182" i="3"/>
  <c r="CX1175" i="3"/>
  <c r="CX1183" i="3"/>
  <c r="CX1177" i="3"/>
  <c r="CX1171" i="3"/>
  <c r="CX1179" i="3"/>
  <c r="CX1173" i="3"/>
  <c r="CX1181" i="3"/>
  <c r="CX1063" i="3"/>
  <c r="CX1064" i="3"/>
  <c r="CX1062" i="3"/>
  <c r="CX951" i="3"/>
  <c r="CX952" i="3"/>
  <c r="CX950" i="3"/>
  <c r="F443" i="1"/>
  <c r="GA439" i="1"/>
  <c r="EU439" i="1"/>
  <c r="EM439" i="1"/>
  <c r="EI439" i="1"/>
  <c r="CI439" i="1"/>
  <c r="BC439" i="1"/>
  <c r="AU439" i="1"/>
  <c r="AQ439" i="1"/>
  <c r="U428" i="1"/>
  <c r="Q428" i="1"/>
  <c r="CP428" i="1" s="1"/>
  <c r="O428" i="1" s="1"/>
  <c r="CX907" i="3"/>
  <c r="CX911" i="3"/>
  <c r="CX915" i="3"/>
  <c r="CX904" i="3"/>
  <c r="CX908" i="3"/>
  <c r="CX912" i="3"/>
  <c r="CX916" i="3"/>
  <c r="CX905" i="3"/>
  <c r="CX909" i="3"/>
  <c r="CX913" i="3"/>
  <c r="CX906" i="3"/>
  <c r="CX910" i="3"/>
  <c r="CX914" i="3"/>
  <c r="I427" i="1"/>
  <c r="E661" i="5" s="1"/>
  <c r="CX891" i="3"/>
  <c r="CX895" i="3"/>
  <c r="CX899" i="3"/>
  <c r="CX903" i="3"/>
  <c r="CX892" i="3"/>
  <c r="CX896" i="3"/>
  <c r="CX900" i="3"/>
  <c r="CX893" i="3"/>
  <c r="CX897" i="3"/>
  <c r="CX901" i="3"/>
  <c r="CX894" i="3"/>
  <c r="CX898" i="3"/>
  <c r="CX902" i="3"/>
  <c r="FQ422" i="1"/>
  <c r="CK422" i="1"/>
  <c r="CC422" i="1"/>
  <c r="P401" i="1"/>
  <c r="GD345" i="1"/>
  <c r="EU388" i="1"/>
  <c r="CL345" i="1"/>
  <c r="BC388" i="1"/>
  <c r="BX345" i="1"/>
  <c r="AO388" i="1"/>
  <c r="CG388" i="1"/>
  <c r="AD384" i="1"/>
  <c r="CR384" i="1" s="1"/>
  <c r="Q384" i="1" s="1"/>
  <c r="CS384" i="1"/>
  <c r="R384" i="1" s="1"/>
  <c r="W383" i="1"/>
  <c r="S383" i="1"/>
  <c r="AB383" i="1"/>
  <c r="CQ382" i="1"/>
  <c r="P382" i="1" s="1"/>
  <c r="K643" i="5" s="1"/>
  <c r="T379" i="1"/>
  <c r="CZ377" i="1"/>
  <c r="Y377" i="1" s="1"/>
  <c r="W375" i="1"/>
  <c r="S375" i="1"/>
  <c r="AB375" i="1"/>
  <c r="T373" i="1"/>
  <c r="AB371" i="1"/>
  <c r="CR371" i="1"/>
  <c r="Q371" i="1" s="1"/>
  <c r="CP371" i="1" s="1"/>
  <c r="O371" i="1" s="1"/>
  <c r="CZ368" i="1"/>
  <c r="Y368" i="1" s="1"/>
  <c r="V600" i="5" s="1"/>
  <c r="CY368" i="1"/>
  <c r="X368" i="1" s="1"/>
  <c r="T600" i="5" s="1"/>
  <c r="CZ365" i="1"/>
  <c r="Y365" i="1" s="1"/>
  <c r="CY365" i="1"/>
  <c r="X365" i="1" s="1"/>
  <c r="CP364" i="1"/>
  <c r="O364" i="1" s="1"/>
  <c r="K590" i="5" s="1"/>
  <c r="CY360" i="1"/>
  <c r="X360" i="1" s="1"/>
  <c r="T580" i="5" s="1"/>
  <c r="CZ360" i="1"/>
  <c r="Y360" i="1" s="1"/>
  <c r="V580" i="5" s="1"/>
  <c r="CZ355" i="1"/>
  <c r="Y355" i="1" s="1"/>
  <c r="CY355" i="1"/>
  <c r="X355" i="1" s="1"/>
  <c r="CY353" i="1"/>
  <c r="X353" i="1" s="1"/>
  <c r="CZ353" i="1"/>
  <c r="Y353" i="1" s="1"/>
  <c r="CY348" i="1"/>
  <c r="X348" i="1" s="1"/>
  <c r="T541" i="5" s="1"/>
  <c r="K547" i="5" s="1"/>
  <c r="CZ348" i="1"/>
  <c r="Y348" i="1" s="1"/>
  <c r="V541" i="5" s="1"/>
  <c r="K548" i="5" s="1"/>
  <c r="CZ347" i="1"/>
  <c r="Y347" i="1" s="1"/>
  <c r="CY347" i="1"/>
  <c r="X347" i="1" s="1"/>
  <c r="CX1232" i="3"/>
  <c r="CX1236" i="3"/>
  <c r="CX1230" i="3"/>
  <c r="CX1234" i="3"/>
  <c r="CX1231" i="3"/>
  <c r="CX1233" i="3"/>
  <c r="CX1235" i="3"/>
  <c r="CX1229" i="3"/>
  <c r="CS510" i="1"/>
  <c r="R510" i="1" s="1"/>
  <c r="GK510" i="1" s="1"/>
  <c r="CS508" i="1"/>
  <c r="R508" i="1" s="1"/>
  <c r="GK508" i="1" s="1"/>
  <c r="CX1188" i="3"/>
  <c r="CX1192" i="3"/>
  <c r="CX1186" i="3"/>
  <c r="CX1190" i="3"/>
  <c r="CX1194" i="3"/>
  <c r="CX1191" i="3"/>
  <c r="CX1185" i="3"/>
  <c r="CX1193" i="3"/>
  <c r="CX1187" i="3"/>
  <c r="CX1195" i="3"/>
  <c r="CX1189" i="3"/>
  <c r="CQ506" i="1"/>
  <c r="P506" i="1" s="1"/>
  <c r="CP506" i="1" s="1"/>
  <c r="O506" i="1" s="1"/>
  <c r="CS504" i="1"/>
  <c r="R504" i="1" s="1"/>
  <c r="GK504" i="1" s="1"/>
  <c r="CX1131" i="3"/>
  <c r="CX1135" i="3"/>
  <c r="CX1139" i="3"/>
  <c r="CX1132" i="3"/>
  <c r="CX1136" i="3"/>
  <c r="CX1140" i="3"/>
  <c r="CX1129" i="3"/>
  <c r="CX1133" i="3"/>
  <c r="CX1137" i="3"/>
  <c r="CX1141" i="3"/>
  <c r="CX1130" i="3"/>
  <c r="CX1134" i="3"/>
  <c r="CX1138" i="3"/>
  <c r="CX1142" i="3"/>
  <c r="CS502" i="1"/>
  <c r="R502" i="1" s="1"/>
  <c r="GK502" i="1" s="1"/>
  <c r="CQ498" i="1"/>
  <c r="P498" i="1" s="1"/>
  <c r="CP498" i="1" s="1"/>
  <c r="O498" i="1" s="1"/>
  <c r="CS496" i="1"/>
  <c r="R496" i="1" s="1"/>
  <c r="GK496" i="1" s="1"/>
  <c r="CQ492" i="1"/>
  <c r="P492" i="1" s="1"/>
  <c r="CP492" i="1" s="1"/>
  <c r="O492" i="1" s="1"/>
  <c r="CQ488" i="1"/>
  <c r="P488" i="1" s="1"/>
  <c r="CP488" i="1" s="1"/>
  <c r="O488" i="1" s="1"/>
  <c r="CS486" i="1"/>
  <c r="R486" i="1" s="1"/>
  <c r="GK486" i="1" s="1"/>
  <c r="CX1047" i="3"/>
  <c r="CX1051" i="3"/>
  <c r="CX1048" i="3"/>
  <c r="CX1052" i="3"/>
  <c r="CX1049" i="3"/>
  <c r="CX1050" i="3"/>
  <c r="CQ484" i="1"/>
  <c r="P484" i="1" s="1"/>
  <c r="CP484" i="1" s="1"/>
  <c r="O484" i="1" s="1"/>
  <c r="CS474" i="1"/>
  <c r="R474" i="1" s="1"/>
  <c r="CY474" i="1" s="1"/>
  <c r="X474" i="1" s="1"/>
  <c r="CQ472" i="1"/>
  <c r="P472" i="1" s="1"/>
  <c r="ET439" i="1"/>
  <c r="EP439" i="1"/>
  <c r="EL439" i="1"/>
  <c r="AX439" i="1"/>
  <c r="AP439" i="1"/>
  <c r="CQ436" i="1"/>
  <c r="P436" i="1" s="1"/>
  <c r="CP436" i="1" s="1"/>
  <c r="O436" i="1" s="1"/>
  <c r="CS432" i="1"/>
  <c r="R432" i="1" s="1"/>
  <c r="GK432" i="1" s="1"/>
  <c r="V427" i="1"/>
  <c r="EA439" i="1" s="1"/>
  <c r="R427" i="1"/>
  <c r="GK427" i="1" s="1"/>
  <c r="W426" i="1"/>
  <c r="AJ439" i="1" s="1"/>
  <c r="S426" i="1"/>
  <c r="FV345" i="1"/>
  <c r="EM388" i="1"/>
  <c r="FP345" i="1"/>
  <c r="EG388" i="1"/>
  <c r="FY388" i="1"/>
  <c r="F401" i="1"/>
  <c r="CQ384" i="1"/>
  <c r="P384" i="1" s="1"/>
  <c r="CP384" i="1" s="1"/>
  <c r="O384" i="1" s="1"/>
  <c r="K647" i="5" s="1"/>
  <c r="AB384" i="1"/>
  <c r="GX383" i="1"/>
  <c r="T383" i="1"/>
  <c r="CQ380" i="1"/>
  <c r="P380" i="1" s="1"/>
  <c r="U379" i="1"/>
  <c r="Q379" i="1"/>
  <c r="AD378" i="1"/>
  <c r="CS378" i="1"/>
  <c r="R378" i="1" s="1"/>
  <c r="GX375" i="1"/>
  <c r="T375" i="1"/>
  <c r="U373" i="1"/>
  <c r="Q373" i="1"/>
  <c r="CY371" i="1"/>
  <c r="X371" i="1" s="1"/>
  <c r="CZ369" i="1"/>
  <c r="Y369" i="1" s="1"/>
  <c r="CY358" i="1"/>
  <c r="X358" i="1" s="1"/>
  <c r="T578" i="5" s="1"/>
  <c r="CZ358" i="1"/>
  <c r="Y358" i="1" s="1"/>
  <c r="V578" i="5" s="1"/>
  <c r="CY356" i="1"/>
  <c r="X356" i="1" s="1"/>
  <c r="T577" i="5" s="1"/>
  <c r="CZ356" i="1"/>
  <c r="Y356" i="1" s="1"/>
  <c r="V577" i="5" s="1"/>
  <c r="GK353" i="1"/>
  <c r="CP353" i="1"/>
  <c r="O353" i="1" s="1"/>
  <c r="CY352" i="1"/>
  <c r="X352" i="1" s="1"/>
  <c r="CZ352" i="1"/>
  <c r="Y352" i="1" s="1"/>
  <c r="V560" i="5" s="1"/>
  <c r="K566" i="5" s="1"/>
  <c r="CZ351" i="1"/>
  <c r="Y351" i="1" s="1"/>
  <c r="CY351" i="1"/>
  <c r="X351" i="1" s="1"/>
  <c r="CP348" i="1"/>
  <c r="O348" i="1" s="1"/>
  <c r="CX1196" i="3"/>
  <c r="CX1200" i="3"/>
  <c r="CX1204" i="3"/>
  <c r="CX1198" i="3"/>
  <c r="CX1202" i="3"/>
  <c r="CX1206" i="3"/>
  <c r="CX1199" i="3"/>
  <c r="CX1201" i="3"/>
  <c r="CX1203" i="3"/>
  <c r="CX1197" i="3"/>
  <c r="CX1205" i="3"/>
  <c r="CX1143" i="3"/>
  <c r="CX1147" i="3"/>
  <c r="CX1151" i="3"/>
  <c r="CX1155" i="3"/>
  <c r="CX1144" i="3"/>
  <c r="CX1148" i="3"/>
  <c r="CX1152" i="3"/>
  <c r="CX1156" i="3"/>
  <c r="CX1145" i="3"/>
  <c r="CX1149" i="3"/>
  <c r="CX1153" i="3"/>
  <c r="CX1146" i="3"/>
  <c r="CX1150" i="3"/>
  <c r="CX1154" i="3"/>
  <c r="CX1055" i="3"/>
  <c r="CX1056" i="3"/>
  <c r="CX1053" i="3"/>
  <c r="CX1057" i="3"/>
  <c r="CX1054" i="3"/>
  <c r="CX1058" i="3"/>
  <c r="CS386" i="1"/>
  <c r="R386" i="1" s="1"/>
  <c r="GK386" i="1" s="1"/>
  <c r="AD386" i="1"/>
  <c r="CZ382" i="1"/>
  <c r="Y382" i="1" s="1"/>
  <c r="V639" i="5" s="1"/>
  <c r="CY382" i="1"/>
  <c r="X382" i="1" s="1"/>
  <c r="T639" i="5" s="1"/>
  <c r="AD381" i="1"/>
  <c r="CR381" i="1" s="1"/>
  <c r="Q381" i="1" s="1"/>
  <c r="CS381" i="1"/>
  <c r="R381" i="1" s="1"/>
  <c r="GK381" i="1" s="1"/>
  <c r="CX865" i="3"/>
  <c r="CX866" i="3"/>
  <c r="AB377" i="1"/>
  <c r="CR377" i="1"/>
  <c r="Q377" i="1" s="1"/>
  <c r="CP377" i="1"/>
  <c r="O377" i="1" s="1"/>
  <c r="CQ376" i="1"/>
  <c r="P376" i="1" s="1"/>
  <c r="K618" i="5" s="1"/>
  <c r="AD374" i="1"/>
  <c r="CR374" i="1" s="1"/>
  <c r="Q374" i="1" s="1"/>
  <c r="CS374" i="1"/>
  <c r="R374" i="1" s="1"/>
  <c r="GK374" i="1" s="1"/>
  <c r="AD370" i="1"/>
  <c r="CS370" i="1"/>
  <c r="R370" i="1" s="1"/>
  <c r="GN355" i="1"/>
  <c r="CP347" i="1"/>
  <c r="O347" i="1" s="1"/>
  <c r="CX1208" i="3"/>
  <c r="CX1212" i="3"/>
  <c r="CX1216" i="3"/>
  <c r="CX1210" i="3"/>
  <c r="CX1214" i="3"/>
  <c r="CX1207" i="3"/>
  <c r="CX1215" i="3"/>
  <c r="CX1209" i="3"/>
  <c r="CX1217" i="3"/>
  <c r="CX1211" i="3"/>
  <c r="CX1213" i="3"/>
  <c r="CX1159" i="3"/>
  <c r="CX1163" i="3"/>
  <c r="CX1167" i="3"/>
  <c r="CX1160" i="3"/>
  <c r="CX1164" i="3"/>
  <c r="CX1168" i="3"/>
  <c r="CX1157" i="3"/>
  <c r="CX1161" i="3"/>
  <c r="CX1165" i="3"/>
  <c r="CX1158" i="3"/>
  <c r="CX1162" i="3"/>
  <c r="CX1166" i="3"/>
  <c r="CX1170" i="3"/>
  <c r="CX1169" i="3"/>
  <c r="CX1059" i="3"/>
  <c r="CX1060" i="3"/>
  <c r="CX1061" i="3"/>
  <c r="CX947" i="3"/>
  <c r="CX948" i="3"/>
  <c r="CX949" i="3"/>
  <c r="AB427" i="1"/>
  <c r="AB425" i="1"/>
  <c r="AB424" i="1"/>
  <c r="FR345" i="1"/>
  <c r="EI388" i="1"/>
  <c r="BZ345" i="1"/>
  <c r="AQ388" i="1"/>
  <c r="CQ386" i="1"/>
  <c r="P386" i="1" s="1"/>
  <c r="AB385" i="1"/>
  <c r="CP383" i="1"/>
  <c r="O383" i="1" s="1"/>
  <c r="CP381" i="1"/>
  <c r="O381" i="1" s="1"/>
  <c r="CZ380" i="1"/>
  <c r="Y380" i="1" s="1"/>
  <c r="V631" i="5" s="1"/>
  <c r="K636" i="5" s="1"/>
  <c r="CY380" i="1"/>
  <c r="X380" i="1" s="1"/>
  <c r="T631" i="5" s="1"/>
  <c r="K635" i="5" s="1"/>
  <c r="W379" i="1"/>
  <c r="S379" i="1"/>
  <c r="AB379" i="1"/>
  <c r="CY377" i="1"/>
  <c r="X377" i="1" s="1"/>
  <c r="CP375" i="1"/>
  <c r="O375" i="1" s="1"/>
  <c r="CX847" i="3"/>
  <c r="CX851" i="3"/>
  <c r="CX848" i="3"/>
  <c r="CX852" i="3"/>
  <c r="CX849" i="3"/>
  <c r="CX850" i="3"/>
  <c r="CP374" i="1"/>
  <c r="O374" i="1" s="1"/>
  <c r="K612" i="5" s="1"/>
  <c r="W373" i="1"/>
  <c r="S373" i="1"/>
  <c r="AB373" i="1"/>
  <c r="AB372" i="1"/>
  <c r="CQ372" i="1"/>
  <c r="AB369" i="1"/>
  <c r="CR369" i="1"/>
  <c r="Q369" i="1" s="1"/>
  <c r="CP369" i="1" s="1"/>
  <c r="O369" i="1" s="1"/>
  <c r="FU388" i="1"/>
  <c r="CY367" i="1"/>
  <c r="X367" i="1" s="1"/>
  <c r="CZ367" i="1"/>
  <c r="Y367" i="1" s="1"/>
  <c r="BY388" i="1"/>
  <c r="CY354" i="1"/>
  <c r="X354" i="1" s="1"/>
  <c r="T569" i="5" s="1"/>
  <c r="K574" i="5" s="1"/>
  <c r="CZ354" i="1"/>
  <c r="Y354" i="1" s="1"/>
  <c r="V569" i="5" s="1"/>
  <c r="K575" i="5" s="1"/>
  <c r="CP351" i="1"/>
  <c r="O351" i="1" s="1"/>
  <c r="GA388" i="1"/>
  <c r="AD382" i="1"/>
  <c r="AB381" i="1"/>
  <c r="AD380" i="1"/>
  <c r="AB378" i="1"/>
  <c r="CX863" i="3"/>
  <c r="CX864" i="3"/>
  <c r="CX862" i="3"/>
  <c r="AD376" i="1"/>
  <c r="AB374" i="1"/>
  <c r="AD372" i="1"/>
  <c r="AB370" i="1"/>
  <c r="CX839" i="3"/>
  <c r="CX843" i="3"/>
  <c r="CX836" i="3"/>
  <c r="CX840" i="3"/>
  <c r="CX844" i="3"/>
  <c r="CX837" i="3"/>
  <c r="CX841" i="3"/>
  <c r="CX845" i="3"/>
  <c r="CX838" i="3"/>
  <c r="CX842" i="3"/>
  <c r="CX846" i="3"/>
  <c r="CQ368" i="1"/>
  <c r="P368" i="1" s="1"/>
  <c r="AD368" i="1"/>
  <c r="CR368" i="1" s="1"/>
  <c r="Q368" i="1" s="1"/>
  <c r="CR367" i="1"/>
  <c r="Q367" i="1" s="1"/>
  <c r="CP367" i="1" s="1"/>
  <c r="O367" i="1" s="1"/>
  <c r="CS366" i="1"/>
  <c r="R366" i="1" s="1"/>
  <c r="CQ365" i="1"/>
  <c r="P365" i="1" s="1"/>
  <c r="AD365" i="1"/>
  <c r="CR365" i="1" s="1"/>
  <c r="Q365" i="1" s="1"/>
  <c r="CS364" i="1"/>
  <c r="R364" i="1" s="1"/>
  <c r="GK364" i="1" s="1"/>
  <c r="AB364" i="1"/>
  <c r="CT363" i="1"/>
  <c r="S363" i="1" s="1"/>
  <c r="CP363" i="1" s="1"/>
  <c r="O363" i="1" s="1"/>
  <c r="CX799" i="3"/>
  <c r="CX803" i="3"/>
  <c r="CX807" i="3"/>
  <c r="CX800" i="3"/>
  <c r="CX804" i="3"/>
  <c r="CX808" i="3"/>
  <c r="CX797" i="3"/>
  <c r="CX801" i="3"/>
  <c r="CX805" i="3"/>
  <c r="CX798" i="3"/>
  <c r="CX802" i="3"/>
  <c r="CX806" i="3"/>
  <c r="I362" i="1"/>
  <c r="CX787" i="3"/>
  <c r="CX791" i="3"/>
  <c r="CX795" i="3"/>
  <c r="CX788" i="3"/>
  <c r="CX792" i="3"/>
  <c r="CX796" i="3"/>
  <c r="CX785" i="3"/>
  <c r="CX789" i="3"/>
  <c r="CX793" i="3"/>
  <c r="CX786" i="3"/>
  <c r="CX790" i="3"/>
  <c r="CX794" i="3"/>
  <c r="AB348" i="1"/>
  <c r="GC257" i="1"/>
  <c r="ET314" i="1"/>
  <c r="CY310" i="1"/>
  <c r="X310" i="1" s="1"/>
  <c r="T536" i="5" s="1"/>
  <c r="CZ310" i="1"/>
  <c r="Y310" i="1" s="1"/>
  <c r="V536" i="5" s="1"/>
  <c r="CP310" i="1"/>
  <c r="O310" i="1" s="1"/>
  <c r="K536" i="5" s="1"/>
  <c r="CP309" i="1"/>
  <c r="O309" i="1" s="1"/>
  <c r="CY305" i="1"/>
  <c r="X305" i="1" s="1"/>
  <c r="CZ305" i="1"/>
  <c r="Y305" i="1" s="1"/>
  <c r="GN305" i="1" s="1"/>
  <c r="CY295" i="1"/>
  <c r="X295" i="1" s="1"/>
  <c r="CZ295" i="1"/>
  <c r="Y295" i="1" s="1"/>
  <c r="CY293" i="1"/>
  <c r="X293" i="1" s="1"/>
  <c r="CZ293" i="1"/>
  <c r="Y293" i="1" s="1"/>
  <c r="CY288" i="1"/>
  <c r="X288" i="1" s="1"/>
  <c r="T500" i="5" s="1"/>
  <c r="CZ288" i="1"/>
  <c r="Y288" i="1" s="1"/>
  <c r="V500" i="5" s="1"/>
  <c r="P275" i="1"/>
  <c r="GK259" i="1"/>
  <c r="AB361" i="1"/>
  <c r="AB357" i="1"/>
  <c r="CP357" i="1"/>
  <c r="O357" i="1" s="1"/>
  <c r="AB349" i="1"/>
  <c r="CZ312" i="1"/>
  <c r="Y312" i="1" s="1"/>
  <c r="V537" i="5" s="1"/>
  <c r="CY309" i="1"/>
  <c r="X309" i="1" s="1"/>
  <c r="CZ309" i="1"/>
  <c r="Y309" i="1" s="1"/>
  <c r="CZ298" i="1"/>
  <c r="Y298" i="1" s="1"/>
  <c r="V522" i="5" s="1"/>
  <c r="CY298" i="1"/>
  <c r="X298" i="1" s="1"/>
  <c r="T522" i="5" s="1"/>
  <c r="CY292" i="1"/>
  <c r="X292" i="1" s="1"/>
  <c r="T503" i="5" s="1"/>
  <c r="K508" i="5" s="1"/>
  <c r="CZ292" i="1"/>
  <c r="Y292" i="1" s="1"/>
  <c r="V503" i="5" s="1"/>
  <c r="K509" i="5" s="1"/>
  <c r="CP292" i="1"/>
  <c r="O292" i="1" s="1"/>
  <c r="CY284" i="1"/>
  <c r="X284" i="1" s="1"/>
  <c r="T490" i="5" s="1"/>
  <c r="CZ284" i="1"/>
  <c r="Y284" i="1" s="1"/>
  <c r="V490" i="5" s="1"/>
  <c r="CY280" i="1"/>
  <c r="X280" i="1" s="1"/>
  <c r="T487" i="5" s="1"/>
  <c r="CZ280" i="1"/>
  <c r="Y280" i="1" s="1"/>
  <c r="V487" i="5" s="1"/>
  <c r="AB273" i="1"/>
  <c r="CR273" i="1"/>
  <c r="Q273" i="1" s="1"/>
  <c r="CY272" i="1"/>
  <c r="X272" i="1" s="1"/>
  <c r="T476" i="5" s="1"/>
  <c r="CZ272" i="1"/>
  <c r="Y272" i="1" s="1"/>
  <c r="V476" i="5" s="1"/>
  <c r="CZ265" i="1"/>
  <c r="Y265" i="1" s="1"/>
  <c r="CY265" i="1"/>
  <c r="X265" i="1" s="1"/>
  <c r="CZ264" i="1"/>
  <c r="Y264" i="1" s="1"/>
  <c r="V448" i="5" s="1"/>
  <c r="K454" i="5" s="1"/>
  <c r="GK260" i="1"/>
  <c r="CX867" i="3"/>
  <c r="CX868" i="3"/>
  <c r="CX855" i="3"/>
  <c r="CX856" i="3"/>
  <c r="CX853" i="3"/>
  <c r="CX857" i="3"/>
  <c r="CX854" i="3"/>
  <c r="CX858" i="3"/>
  <c r="I372" i="1"/>
  <c r="AD362" i="1"/>
  <c r="I361" i="1"/>
  <c r="W361" i="1" s="1"/>
  <c r="CR360" i="1"/>
  <c r="Q360" i="1" s="1"/>
  <c r="K583" i="5" s="1"/>
  <c r="P360" i="1"/>
  <c r="K585" i="5" s="1"/>
  <c r="AB358" i="1"/>
  <c r="CR356" i="1"/>
  <c r="Q356" i="1" s="1"/>
  <c r="P356" i="1"/>
  <c r="CP356" i="1" s="1"/>
  <c r="O356" i="1" s="1"/>
  <c r="K577" i="5" s="1"/>
  <c r="AB354" i="1"/>
  <c r="AB353" i="1"/>
  <c r="CX739" i="3"/>
  <c r="CX743" i="3"/>
  <c r="CX747" i="3"/>
  <c r="CX740" i="3"/>
  <c r="CX744" i="3"/>
  <c r="CX748" i="3"/>
  <c r="CX737" i="3"/>
  <c r="CX741" i="3"/>
  <c r="CX745" i="3"/>
  <c r="CX749" i="3"/>
  <c r="CX738" i="3"/>
  <c r="CX742" i="3"/>
  <c r="CX746" i="3"/>
  <c r="CX735" i="3"/>
  <c r="CX736" i="3"/>
  <c r="CX734" i="3"/>
  <c r="CX731" i="3"/>
  <c r="CX732" i="3"/>
  <c r="CX733" i="3"/>
  <c r="CX719" i="3"/>
  <c r="CX723" i="3"/>
  <c r="CX720" i="3"/>
  <c r="CX724" i="3"/>
  <c r="CX721" i="3"/>
  <c r="CX722" i="3"/>
  <c r="EG257" i="1"/>
  <c r="P318" i="1"/>
  <c r="AT257" i="1"/>
  <c r="F332" i="1"/>
  <c r="CY303" i="1"/>
  <c r="X303" i="1" s="1"/>
  <c r="CZ303" i="1"/>
  <c r="Y303" i="1" s="1"/>
  <c r="CP303" i="1"/>
  <c r="O303" i="1" s="1"/>
  <c r="CY299" i="1"/>
  <c r="X299" i="1" s="1"/>
  <c r="CZ299" i="1"/>
  <c r="Y299" i="1" s="1"/>
  <c r="CP282" i="1"/>
  <c r="O282" i="1" s="1"/>
  <c r="K488" i="5" s="1"/>
  <c r="CP278" i="1"/>
  <c r="O278" i="1" s="1"/>
  <c r="CY276" i="1"/>
  <c r="X276" i="1" s="1"/>
  <c r="T478" i="5" s="1"/>
  <c r="CZ276" i="1"/>
  <c r="Y276" i="1" s="1"/>
  <c r="V478" i="5" s="1"/>
  <c r="CY271" i="1"/>
  <c r="X271" i="1" s="1"/>
  <c r="GK267" i="1"/>
  <c r="CZ267" i="1"/>
  <c r="Y267" i="1" s="1"/>
  <c r="CX859" i="3"/>
  <c r="CX860" i="3"/>
  <c r="CX861" i="3"/>
  <c r="CX827" i="3"/>
  <c r="CX831" i="3"/>
  <c r="CX835" i="3"/>
  <c r="CX828" i="3"/>
  <c r="CX832" i="3"/>
  <c r="CX825" i="3"/>
  <c r="CX829" i="3"/>
  <c r="CX833" i="3"/>
  <c r="CX826" i="3"/>
  <c r="CX830" i="3"/>
  <c r="CX834" i="3"/>
  <c r="CZ359" i="1"/>
  <c r="Y359" i="1" s="1"/>
  <c r="CP359" i="1"/>
  <c r="O359" i="1" s="1"/>
  <c r="CY306" i="1"/>
  <c r="X306" i="1" s="1"/>
  <c r="T534" i="5" s="1"/>
  <c r="CZ306" i="1"/>
  <c r="Y306" i="1" s="1"/>
  <c r="V534" i="5" s="1"/>
  <c r="CZ304" i="1"/>
  <c r="Y304" i="1" s="1"/>
  <c r="V526" i="5" s="1"/>
  <c r="CY304" i="1"/>
  <c r="X304" i="1" s="1"/>
  <c r="T526" i="5" s="1"/>
  <c r="CZ302" i="1"/>
  <c r="Y302" i="1" s="1"/>
  <c r="V524" i="5" s="1"/>
  <c r="CY302" i="1"/>
  <c r="X302" i="1" s="1"/>
  <c r="T524" i="5" s="1"/>
  <c r="CZ294" i="1"/>
  <c r="Y294" i="1" s="1"/>
  <c r="V512" i="5" s="1"/>
  <c r="GM293" i="1"/>
  <c r="GN293" i="1"/>
  <c r="CY268" i="1"/>
  <c r="X268" i="1" s="1"/>
  <c r="T466" i="5" s="1"/>
  <c r="CZ268" i="1"/>
  <c r="Y268" i="1" s="1"/>
  <c r="V466" i="5" s="1"/>
  <c r="T275" i="1"/>
  <c r="GX275" i="1"/>
  <c r="V275" i="1"/>
  <c r="R275" i="1"/>
  <c r="GK275" i="1" s="1"/>
  <c r="CZ261" i="1"/>
  <c r="Y261" i="1" s="1"/>
  <c r="CY261" i="1"/>
  <c r="X261" i="1" s="1"/>
  <c r="CZ260" i="1"/>
  <c r="Y260" i="1" s="1"/>
  <c r="V430" i="5" s="1"/>
  <c r="K436" i="5" s="1"/>
  <c r="CY260" i="1"/>
  <c r="X260" i="1" s="1"/>
  <c r="T430" i="5" s="1"/>
  <c r="K435" i="5" s="1"/>
  <c r="CX751" i="3"/>
  <c r="CX755" i="3"/>
  <c r="CX759" i="3"/>
  <c r="CX752" i="3"/>
  <c r="CX756" i="3"/>
  <c r="CX760" i="3"/>
  <c r="CX753" i="3"/>
  <c r="CX757" i="3"/>
  <c r="CX761" i="3"/>
  <c r="CX750" i="3"/>
  <c r="CX754" i="3"/>
  <c r="CX758" i="3"/>
  <c r="CX762" i="3"/>
  <c r="CX727" i="3"/>
  <c r="CX728" i="3"/>
  <c r="CX725" i="3"/>
  <c r="CX729" i="3"/>
  <c r="CX726" i="3"/>
  <c r="CX730" i="3"/>
  <c r="GA314" i="1"/>
  <c r="EU314" i="1"/>
  <c r="EM314" i="1"/>
  <c r="EI314" i="1"/>
  <c r="CI314" i="1"/>
  <c r="BC314" i="1"/>
  <c r="AU314" i="1"/>
  <c r="AQ314" i="1"/>
  <c r="AD312" i="1"/>
  <c r="H537" i="5" s="1"/>
  <c r="W537" i="5" s="1"/>
  <c r="AB310" i="1"/>
  <c r="AD308" i="1"/>
  <c r="AD304" i="1"/>
  <c r="H528" i="5" s="1"/>
  <c r="AB303" i="1"/>
  <c r="AD302" i="1"/>
  <c r="H524" i="5" s="1"/>
  <c r="W524" i="5" s="1"/>
  <c r="I300" i="1"/>
  <c r="AD298" i="1"/>
  <c r="H522" i="5" s="1"/>
  <c r="W522" i="5" s="1"/>
  <c r="AB296" i="1"/>
  <c r="AD294" i="1"/>
  <c r="H515" i="5" s="1"/>
  <c r="AB292" i="1"/>
  <c r="CX673" i="3"/>
  <c r="CX677" i="3"/>
  <c r="CX678" i="3"/>
  <c r="CX674" i="3"/>
  <c r="CX675" i="3"/>
  <c r="CX676" i="3"/>
  <c r="AD290" i="1"/>
  <c r="W289" i="1"/>
  <c r="S289" i="1"/>
  <c r="CP289" i="1" s="1"/>
  <c r="O289" i="1" s="1"/>
  <c r="AB287" i="1"/>
  <c r="AD286" i="1"/>
  <c r="CR286" i="1" s="1"/>
  <c r="I285" i="1"/>
  <c r="CR284" i="1"/>
  <c r="Q284" i="1" s="1"/>
  <c r="K493" i="5" s="1"/>
  <c r="P284" i="1"/>
  <c r="CZ282" i="1"/>
  <c r="Y282" i="1" s="1"/>
  <c r="V488" i="5" s="1"/>
  <c r="I281" i="1"/>
  <c r="CR280" i="1"/>
  <c r="Q280" i="1" s="1"/>
  <c r="P280" i="1"/>
  <c r="I279" i="1"/>
  <c r="CZ278" i="1"/>
  <c r="Y278" i="1" s="1"/>
  <c r="V480" i="5" s="1"/>
  <c r="AB278" i="1"/>
  <c r="CR276" i="1"/>
  <c r="Q276" i="1" s="1"/>
  <c r="P276" i="1"/>
  <c r="AB274" i="1"/>
  <c r="T272" i="1"/>
  <c r="AB272" i="1"/>
  <c r="U271" i="1"/>
  <c r="Q271" i="1"/>
  <c r="CP271" i="1" s="1"/>
  <c r="O271" i="1" s="1"/>
  <c r="CX619" i="3"/>
  <c r="CX623" i="3"/>
  <c r="CX627" i="3"/>
  <c r="CX617" i="3"/>
  <c r="CX621" i="3"/>
  <c r="CX625" i="3"/>
  <c r="CX620" i="3"/>
  <c r="CX628" i="3"/>
  <c r="CX622" i="3"/>
  <c r="CX616" i="3"/>
  <c r="CX624" i="3"/>
  <c r="CX618" i="3"/>
  <c r="CX626" i="3"/>
  <c r="I270" i="1"/>
  <c r="E475" i="5" s="1"/>
  <c r="I274" i="1"/>
  <c r="V274" i="1" s="1"/>
  <c r="GX264" i="1"/>
  <c r="P264" i="1"/>
  <c r="P263" i="1"/>
  <c r="GX260" i="1"/>
  <c r="P260" i="1"/>
  <c r="P259" i="1"/>
  <c r="FP257" i="1"/>
  <c r="CK257" i="1"/>
  <c r="CC257" i="1"/>
  <c r="GC26" i="1"/>
  <c r="ET223" i="1"/>
  <c r="FU26" i="1"/>
  <c r="EL223" i="1"/>
  <c r="CY220" i="1"/>
  <c r="X220" i="1" s="1"/>
  <c r="CZ215" i="1"/>
  <c r="Y215" i="1" s="1"/>
  <c r="CR214" i="1"/>
  <c r="Q214" i="1" s="1"/>
  <c r="AB214" i="1"/>
  <c r="CY212" i="1"/>
  <c r="X212" i="1" s="1"/>
  <c r="CZ212" i="1"/>
  <c r="Y212" i="1" s="1"/>
  <c r="CY207" i="1"/>
  <c r="X207" i="1" s="1"/>
  <c r="CZ207" i="1"/>
  <c r="Y207" i="1" s="1"/>
  <c r="V411" i="5" s="1"/>
  <c r="CR205" i="1"/>
  <c r="Q205" i="1" s="1"/>
  <c r="AB205" i="1"/>
  <c r="CY198" i="1"/>
  <c r="X198" i="1" s="1"/>
  <c r="S195" i="1"/>
  <c r="U195" i="1"/>
  <c r="Q195" i="1"/>
  <c r="CY190" i="1"/>
  <c r="X190" i="1" s="1"/>
  <c r="CZ180" i="1"/>
  <c r="Y180" i="1" s="1"/>
  <c r="CY180" i="1"/>
  <c r="X180" i="1" s="1"/>
  <c r="EL314" i="1"/>
  <c r="EH314" i="1"/>
  <c r="AP314" i="1"/>
  <c r="AB309" i="1"/>
  <c r="AB305" i="1"/>
  <c r="AB299" i="1"/>
  <c r="AB293" i="1"/>
  <c r="CX681" i="3"/>
  <c r="CX683" i="3"/>
  <c r="CX687" i="3"/>
  <c r="CX679" i="3"/>
  <c r="CX684" i="3"/>
  <c r="CX688" i="3"/>
  <c r="CX680" i="3"/>
  <c r="CX685" i="3"/>
  <c r="CX689" i="3"/>
  <c r="CX682" i="3"/>
  <c r="CX686" i="3"/>
  <c r="P288" i="1"/>
  <c r="CP288" i="1" s="1"/>
  <c r="O288" i="1" s="1"/>
  <c r="K500" i="5" s="1"/>
  <c r="CZ287" i="1"/>
  <c r="Y287" i="1" s="1"/>
  <c r="GM287" i="1" s="1"/>
  <c r="AB286" i="1"/>
  <c r="T284" i="1"/>
  <c r="W283" i="1"/>
  <c r="S283" i="1"/>
  <c r="T280" i="1"/>
  <c r="U279" i="1"/>
  <c r="GX277" i="1"/>
  <c r="AB277" i="1"/>
  <c r="T276" i="1"/>
  <c r="U275" i="1"/>
  <c r="Q275" i="1"/>
  <c r="V271" i="1"/>
  <c r="R270" i="1"/>
  <c r="GK270" i="1" s="1"/>
  <c r="W269" i="1"/>
  <c r="S269" i="1"/>
  <c r="CQ265" i="1"/>
  <c r="P265" i="1" s="1"/>
  <c r="CP265" i="1" s="1"/>
  <c r="O265" i="1" s="1"/>
  <c r="T264" i="1"/>
  <c r="T263" i="1"/>
  <c r="W263" i="1"/>
  <c r="S263" i="1"/>
  <c r="CQ261" i="1"/>
  <c r="P261" i="1" s="1"/>
  <c r="CP261" i="1" s="1"/>
  <c r="O261" i="1" s="1"/>
  <c r="T260" i="1"/>
  <c r="AB260" i="1"/>
  <c r="T259" i="1"/>
  <c r="W259" i="1"/>
  <c r="S259" i="1"/>
  <c r="CR221" i="1"/>
  <c r="Q221" i="1" s="1"/>
  <c r="AB221" i="1"/>
  <c r="CR213" i="1"/>
  <c r="Q213" i="1" s="1"/>
  <c r="AB213" i="1"/>
  <c r="CY206" i="1"/>
  <c r="X206" i="1" s="1"/>
  <c r="CZ206" i="1"/>
  <c r="Y206" i="1" s="1"/>
  <c r="CP205" i="1"/>
  <c r="O205" i="1" s="1"/>
  <c r="K409" i="5" s="1"/>
  <c r="CR202" i="1"/>
  <c r="Q202" i="1" s="1"/>
  <c r="AB202" i="1"/>
  <c r="CZ201" i="1"/>
  <c r="Y201" i="1" s="1"/>
  <c r="CY201" i="1"/>
  <c r="X201" i="1" s="1"/>
  <c r="CZ200" i="1"/>
  <c r="Y200" i="1" s="1"/>
  <c r="GX195" i="1"/>
  <c r="P195" i="1"/>
  <c r="AB190" i="1"/>
  <c r="CR190" i="1"/>
  <c r="Q190" i="1" s="1"/>
  <c r="CY189" i="1"/>
  <c r="X189" i="1" s="1"/>
  <c r="T385" i="5" s="1"/>
  <c r="CZ189" i="1"/>
  <c r="Y189" i="1" s="1"/>
  <c r="V385" i="5" s="1"/>
  <c r="CY185" i="1"/>
  <c r="X185" i="1" s="1"/>
  <c r="T366" i="5" s="1"/>
  <c r="K372" i="5" s="1"/>
  <c r="CZ185" i="1"/>
  <c r="Y185" i="1" s="1"/>
  <c r="V366" i="5" s="1"/>
  <c r="K373" i="5" s="1"/>
  <c r="CY178" i="1"/>
  <c r="X178" i="1" s="1"/>
  <c r="CY172" i="1"/>
  <c r="X172" i="1" s="1"/>
  <c r="CZ172" i="1"/>
  <c r="Y172" i="1" s="1"/>
  <c r="CG314" i="1"/>
  <c r="AO314" i="1"/>
  <c r="CT311" i="1"/>
  <c r="S311" i="1" s="1"/>
  <c r="CT307" i="1"/>
  <c r="S307" i="1" s="1"/>
  <c r="CT301" i="1"/>
  <c r="S301" i="1" s="1"/>
  <c r="CP301" i="1" s="1"/>
  <c r="O301" i="1" s="1"/>
  <c r="CT297" i="1"/>
  <c r="S297" i="1" s="1"/>
  <c r="CX691" i="3"/>
  <c r="CX695" i="3"/>
  <c r="CX699" i="3"/>
  <c r="CX692" i="3"/>
  <c r="CX696" i="3"/>
  <c r="CX700" i="3"/>
  <c r="CX693" i="3"/>
  <c r="CX697" i="3"/>
  <c r="CX690" i="3"/>
  <c r="CX694" i="3"/>
  <c r="CX698" i="3"/>
  <c r="CT291" i="1"/>
  <c r="S291" i="1" s="1"/>
  <c r="T288" i="1"/>
  <c r="CX657" i="3"/>
  <c r="CX661" i="3"/>
  <c r="CX665" i="3"/>
  <c r="CX656" i="3"/>
  <c r="CX662" i="3"/>
  <c r="CX658" i="3"/>
  <c r="CX663" i="3"/>
  <c r="CX654" i="3"/>
  <c r="CX659" i="3"/>
  <c r="CX664" i="3"/>
  <c r="CX655" i="3"/>
  <c r="CX660" i="3"/>
  <c r="CX666" i="3"/>
  <c r="I286" i="1"/>
  <c r="I290" i="1"/>
  <c r="CX643" i="3"/>
  <c r="CX647" i="3"/>
  <c r="CX641" i="3"/>
  <c r="CX645" i="3"/>
  <c r="CX649" i="3"/>
  <c r="CX653" i="3"/>
  <c r="CX644" i="3"/>
  <c r="CX651" i="3"/>
  <c r="CX646" i="3"/>
  <c r="CX652" i="3"/>
  <c r="CX648" i="3"/>
  <c r="CX642" i="3"/>
  <c r="CX650" i="3"/>
  <c r="CZ277" i="1"/>
  <c r="Y277" i="1" s="1"/>
  <c r="CX631" i="3"/>
  <c r="CX629" i="3"/>
  <c r="CX633" i="3"/>
  <c r="CX630" i="3"/>
  <c r="CX632" i="3"/>
  <c r="CX634" i="3"/>
  <c r="W273" i="1"/>
  <c r="S273" i="1"/>
  <c r="U273" i="1"/>
  <c r="GX271" i="1"/>
  <c r="CQ270" i="1"/>
  <c r="P270" i="1" s="1"/>
  <c r="CP267" i="1"/>
  <c r="O267" i="1" s="1"/>
  <c r="CX603" i="3"/>
  <c r="CX607" i="3"/>
  <c r="CX611" i="3"/>
  <c r="CX615" i="3"/>
  <c r="CX605" i="3"/>
  <c r="CX609" i="3"/>
  <c r="CX613" i="3"/>
  <c r="CX604" i="3"/>
  <c r="CX612" i="3"/>
  <c r="CX606" i="3"/>
  <c r="CX614" i="3"/>
  <c r="CX608" i="3"/>
  <c r="CX610" i="3"/>
  <c r="U264" i="1"/>
  <c r="CX587" i="3"/>
  <c r="CX585" i="3"/>
  <c r="CX589" i="3"/>
  <c r="CX588" i="3"/>
  <c r="CX590" i="3"/>
  <c r="CX586" i="3"/>
  <c r="U260" i="1"/>
  <c r="CX575" i="3"/>
  <c r="CX573" i="3"/>
  <c r="CX574" i="3"/>
  <c r="FY26" i="1"/>
  <c r="EP223" i="1"/>
  <c r="CY219" i="1"/>
  <c r="X219" i="1" s="1"/>
  <c r="T425" i="5" s="1"/>
  <c r="CZ219" i="1"/>
  <c r="Y219" i="1" s="1"/>
  <c r="V425" i="5" s="1"/>
  <c r="CR218" i="1"/>
  <c r="Q218" i="1" s="1"/>
  <c r="CP218" i="1" s="1"/>
  <c r="O218" i="1" s="1"/>
  <c r="AB218" i="1"/>
  <c r="CY217" i="1"/>
  <c r="X217" i="1" s="1"/>
  <c r="T424" i="5" s="1"/>
  <c r="CY216" i="1"/>
  <c r="X216" i="1" s="1"/>
  <c r="CZ216" i="1"/>
  <c r="Y216" i="1" s="1"/>
  <c r="CP214" i="1"/>
  <c r="O214" i="1" s="1"/>
  <c r="CY211" i="1"/>
  <c r="X211" i="1" s="1"/>
  <c r="T421" i="5" s="1"/>
  <c r="CR210" i="1"/>
  <c r="Q210" i="1" s="1"/>
  <c r="CP210" i="1" s="1"/>
  <c r="O210" i="1" s="1"/>
  <c r="AB210" i="1"/>
  <c r="CZ209" i="1"/>
  <c r="Y209" i="1" s="1"/>
  <c r="V420" i="5" s="1"/>
  <c r="CY208" i="1"/>
  <c r="X208" i="1" s="1"/>
  <c r="CZ208" i="1"/>
  <c r="Y208" i="1" s="1"/>
  <c r="CR201" i="1"/>
  <c r="Q201" i="1" s="1"/>
  <c r="AB201" i="1"/>
  <c r="CZ197" i="1"/>
  <c r="Y197" i="1" s="1"/>
  <c r="V397" i="5" s="1"/>
  <c r="CY197" i="1"/>
  <c r="X197" i="1" s="1"/>
  <c r="T397" i="5" s="1"/>
  <c r="CY196" i="1"/>
  <c r="X196" i="1" s="1"/>
  <c r="CZ196" i="1"/>
  <c r="Y196" i="1" s="1"/>
  <c r="CR192" i="1"/>
  <c r="Q192" i="1" s="1"/>
  <c r="CP192" i="1" s="1"/>
  <c r="O192" i="1" s="1"/>
  <c r="AB192" i="1"/>
  <c r="CY191" i="1"/>
  <c r="X191" i="1" s="1"/>
  <c r="T386" i="5" s="1"/>
  <c r="CZ191" i="1"/>
  <c r="Y191" i="1" s="1"/>
  <c r="V386" i="5" s="1"/>
  <c r="GK190" i="1"/>
  <c r="CZ190" i="1"/>
  <c r="Y190" i="1" s="1"/>
  <c r="CY181" i="1"/>
  <c r="X181" i="1" s="1"/>
  <c r="T355" i="5" s="1"/>
  <c r="CZ181" i="1"/>
  <c r="Y181" i="1" s="1"/>
  <c r="V355" i="5" s="1"/>
  <c r="AB178" i="1"/>
  <c r="CR178" i="1"/>
  <c r="Q178" i="1" s="1"/>
  <c r="CY177" i="1"/>
  <c r="X177" i="1" s="1"/>
  <c r="T346" i="5" s="1"/>
  <c r="CZ177" i="1"/>
  <c r="Y177" i="1" s="1"/>
  <c r="V346" i="5" s="1"/>
  <c r="CZ175" i="1"/>
  <c r="Y175" i="1" s="1"/>
  <c r="V337" i="5" s="1"/>
  <c r="K343" i="5" s="1"/>
  <c r="CY175" i="1"/>
  <c r="X175" i="1" s="1"/>
  <c r="T337" i="5" s="1"/>
  <c r="K342" i="5" s="1"/>
  <c r="CX669" i="3"/>
  <c r="CX667" i="3"/>
  <c r="CX672" i="3"/>
  <c r="CX668" i="3"/>
  <c r="CX670" i="3"/>
  <c r="CX671" i="3"/>
  <c r="V286" i="1"/>
  <c r="R286" i="1"/>
  <c r="GK286" i="1" s="1"/>
  <c r="W285" i="1"/>
  <c r="S285" i="1"/>
  <c r="AB285" i="1"/>
  <c r="AB281" i="1"/>
  <c r="CZ271" i="1"/>
  <c r="Y271" i="1" s="1"/>
  <c r="AB267" i="1"/>
  <c r="CX591" i="3"/>
  <c r="CX595" i="3"/>
  <c r="CX593" i="3"/>
  <c r="CX596" i="3"/>
  <c r="CX592" i="3"/>
  <c r="CX594" i="3"/>
  <c r="CX577" i="3"/>
  <c r="CX576" i="3"/>
  <c r="CX578" i="3"/>
  <c r="GD26" i="1"/>
  <c r="EU223" i="1"/>
  <c r="FV26" i="1"/>
  <c r="EM223" i="1"/>
  <c r="CP219" i="1"/>
  <c r="O219" i="1" s="1"/>
  <c r="K425" i="5" s="1"/>
  <c r="CR217" i="1"/>
  <c r="Q217" i="1" s="1"/>
  <c r="CP217" i="1" s="1"/>
  <c r="O217" i="1" s="1"/>
  <c r="K424" i="5" s="1"/>
  <c r="AB217" i="1"/>
  <c r="CR209" i="1"/>
  <c r="Q209" i="1" s="1"/>
  <c r="AB209" i="1"/>
  <c r="CZ205" i="1"/>
  <c r="Y205" i="1" s="1"/>
  <c r="V409" i="5" s="1"/>
  <c r="CY205" i="1"/>
  <c r="X205" i="1" s="1"/>
  <c r="T409" i="5" s="1"/>
  <c r="CY204" i="1"/>
  <c r="X204" i="1" s="1"/>
  <c r="CZ204" i="1"/>
  <c r="Y204" i="1" s="1"/>
  <c r="CR197" i="1"/>
  <c r="Q197" i="1" s="1"/>
  <c r="CP197" i="1" s="1"/>
  <c r="O197" i="1" s="1"/>
  <c r="K397" i="5" s="1"/>
  <c r="AB197" i="1"/>
  <c r="T195" i="1"/>
  <c r="V195" i="1"/>
  <c r="R195" i="1"/>
  <c r="GK195" i="1" s="1"/>
  <c r="CR194" i="1"/>
  <c r="Q194" i="1" s="1"/>
  <c r="CP194" i="1" s="1"/>
  <c r="O194" i="1" s="1"/>
  <c r="AB194" i="1"/>
  <c r="CZ193" i="1"/>
  <c r="Y193" i="1" s="1"/>
  <c r="V388" i="5" s="1"/>
  <c r="CY193" i="1"/>
  <c r="X193" i="1" s="1"/>
  <c r="T388" i="5" s="1"/>
  <c r="CP179" i="1"/>
  <c r="O179" i="1" s="1"/>
  <c r="K354" i="5" s="1"/>
  <c r="GK178" i="1"/>
  <c r="CZ178" i="1"/>
  <c r="Y178" i="1" s="1"/>
  <c r="CX635" i="3"/>
  <c r="CX639" i="3"/>
  <c r="CX637" i="3"/>
  <c r="CX636" i="3"/>
  <c r="CX638" i="3"/>
  <c r="CX640" i="3"/>
  <c r="CX601" i="3"/>
  <c r="CX600" i="3"/>
  <c r="CX602" i="3"/>
  <c r="CX583" i="3"/>
  <c r="CX582" i="3"/>
  <c r="CX584" i="3"/>
  <c r="F227" i="1"/>
  <c r="GA223" i="1"/>
  <c r="EI223" i="1"/>
  <c r="CI223" i="1"/>
  <c r="BC223" i="1"/>
  <c r="AU223" i="1"/>
  <c r="AQ223" i="1"/>
  <c r="CX563" i="3"/>
  <c r="CX567" i="3"/>
  <c r="CX571" i="3"/>
  <c r="CX561" i="3"/>
  <c r="CX565" i="3"/>
  <c r="CX569" i="3"/>
  <c r="CX564" i="3"/>
  <c r="CX572" i="3"/>
  <c r="CX566" i="3"/>
  <c r="CX560" i="3"/>
  <c r="CX568" i="3"/>
  <c r="CX562" i="3"/>
  <c r="CX570" i="3"/>
  <c r="CX535" i="3"/>
  <c r="CX539" i="3"/>
  <c r="CX543" i="3"/>
  <c r="CX537" i="3"/>
  <c r="CX541" i="3"/>
  <c r="CX545" i="3"/>
  <c r="CX540" i="3"/>
  <c r="CX542" i="3"/>
  <c r="CX536" i="3"/>
  <c r="CX544" i="3"/>
  <c r="CX538" i="3"/>
  <c r="CX546" i="3"/>
  <c r="T189" i="1"/>
  <c r="AB189" i="1"/>
  <c r="U188" i="1"/>
  <c r="Q188" i="1"/>
  <c r="CP188" i="1" s="1"/>
  <c r="O188" i="1" s="1"/>
  <c r="T185" i="1"/>
  <c r="AB185" i="1"/>
  <c r="W184" i="1"/>
  <c r="S184" i="1"/>
  <c r="CP184" i="1" s="1"/>
  <c r="O184" i="1" s="1"/>
  <c r="T181" i="1"/>
  <c r="AB181" i="1"/>
  <c r="U180" i="1"/>
  <c r="Q180" i="1"/>
  <c r="CP180" i="1" s="1"/>
  <c r="O180" i="1" s="1"/>
  <c r="AB177" i="1"/>
  <c r="CX438" i="3"/>
  <c r="CX442" i="3"/>
  <c r="CX439" i="3"/>
  <c r="CX440" i="3"/>
  <c r="CX441" i="3"/>
  <c r="AB173" i="1"/>
  <c r="CR170" i="1"/>
  <c r="Q170" i="1" s="1"/>
  <c r="AB170" i="1"/>
  <c r="CY169" i="1"/>
  <c r="X169" i="1" s="1"/>
  <c r="T312" i="5" s="1"/>
  <c r="K315" i="5" s="1"/>
  <c r="J318" i="5" s="1"/>
  <c r="P318" i="5" s="1"/>
  <c r="CZ169" i="1"/>
  <c r="Y169" i="1" s="1"/>
  <c r="V312" i="5" s="1"/>
  <c r="K316" i="5" s="1"/>
  <c r="AB167" i="1"/>
  <c r="CY161" i="1"/>
  <c r="X161" i="1" s="1"/>
  <c r="T290" i="5" s="1"/>
  <c r="CZ161" i="1"/>
  <c r="Y161" i="1" s="1"/>
  <c r="V290" i="5" s="1"/>
  <c r="AB159" i="1"/>
  <c r="CR156" i="1"/>
  <c r="Q156" i="1" s="1"/>
  <c r="CP156" i="1" s="1"/>
  <c r="O156" i="1" s="1"/>
  <c r="AB156" i="1"/>
  <c r="CY152" i="1"/>
  <c r="X152" i="1" s="1"/>
  <c r="CZ152" i="1"/>
  <c r="Y152" i="1" s="1"/>
  <c r="CZ147" i="1"/>
  <c r="Y147" i="1" s="1"/>
  <c r="V261" i="5" s="1"/>
  <c r="CY147" i="1"/>
  <c r="X147" i="1" s="1"/>
  <c r="T261" i="5" s="1"/>
  <c r="CZ146" i="1"/>
  <c r="Y146" i="1" s="1"/>
  <c r="S139" i="1"/>
  <c r="CZ131" i="1"/>
  <c r="Y131" i="1" s="1"/>
  <c r="V217" i="5" s="1"/>
  <c r="K224" i="5" s="1"/>
  <c r="CY131" i="1"/>
  <c r="X131" i="1" s="1"/>
  <c r="T217" i="5" s="1"/>
  <c r="K223" i="5" s="1"/>
  <c r="EH223" i="1"/>
  <c r="BB223" i="1"/>
  <c r="AT223" i="1"/>
  <c r="AP223" i="1"/>
  <c r="CQ220" i="1"/>
  <c r="P220" i="1" s="1"/>
  <c r="CP220" i="1" s="1"/>
  <c r="O220" i="1" s="1"/>
  <c r="CS218" i="1"/>
  <c r="R218" i="1" s="1"/>
  <c r="GK218" i="1" s="1"/>
  <c r="CQ216" i="1"/>
  <c r="P216" i="1" s="1"/>
  <c r="CP216" i="1" s="1"/>
  <c r="O216" i="1" s="1"/>
  <c r="CS214" i="1"/>
  <c r="R214" i="1" s="1"/>
  <c r="GK214" i="1" s="1"/>
  <c r="CQ212" i="1"/>
  <c r="P212" i="1" s="1"/>
  <c r="CP212" i="1" s="1"/>
  <c r="O212" i="1" s="1"/>
  <c r="CS210" i="1"/>
  <c r="R210" i="1" s="1"/>
  <c r="GK210" i="1" s="1"/>
  <c r="CQ208" i="1"/>
  <c r="P208" i="1" s="1"/>
  <c r="CP208" i="1" s="1"/>
  <c r="O208" i="1" s="1"/>
  <c r="CQ206" i="1"/>
  <c r="P206" i="1" s="1"/>
  <c r="CP206" i="1" s="1"/>
  <c r="O206" i="1" s="1"/>
  <c r="CQ204" i="1"/>
  <c r="P204" i="1" s="1"/>
  <c r="CP204" i="1" s="1"/>
  <c r="O204" i="1" s="1"/>
  <c r="CS202" i="1"/>
  <c r="R202" i="1" s="1"/>
  <c r="GK202" i="1" s="1"/>
  <c r="CQ200" i="1"/>
  <c r="P200" i="1" s="1"/>
  <c r="CQ198" i="1"/>
  <c r="P198" i="1" s="1"/>
  <c r="CP198" i="1" s="1"/>
  <c r="O198" i="1" s="1"/>
  <c r="CQ196" i="1"/>
  <c r="P196" i="1" s="1"/>
  <c r="CP196" i="1" s="1"/>
  <c r="O196" i="1" s="1"/>
  <c r="CS194" i="1"/>
  <c r="R194" i="1" s="1"/>
  <c r="GK194" i="1" s="1"/>
  <c r="CS192" i="1"/>
  <c r="R192" i="1" s="1"/>
  <c r="GK192" i="1" s="1"/>
  <c r="CX511" i="3"/>
  <c r="CX515" i="3"/>
  <c r="CX513" i="3"/>
  <c r="CX516" i="3"/>
  <c r="CX512" i="3"/>
  <c r="CX514" i="3"/>
  <c r="CZ186" i="1"/>
  <c r="Y186" i="1" s="1"/>
  <c r="GM186" i="1" s="1"/>
  <c r="CX499" i="3"/>
  <c r="CX503" i="3"/>
  <c r="CX497" i="3"/>
  <c r="CX501" i="3"/>
  <c r="CX500" i="3"/>
  <c r="CX502" i="3"/>
  <c r="CX498" i="3"/>
  <c r="CX491" i="3"/>
  <c r="CX495" i="3"/>
  <c r="CX489" i="3"/>
  <c r="CX493" i="3"/>
  <c r="CX492" i="3"/>
  <c r="CX494" i="3"/>
  <c r="CX496" i="3"/>
  <c r="CX490" i="3"/>
  <c r="CX483" i="3"/>
  <c r="CX487" i="3"/>
  <c r="CX481" i="3"/>
  <c r="CX485" i="3"/>
  <c r="CX484" i="3"/>
  <c r="CX486" i="3"/>
  <c r="CX488" i="3"/>
  <c r="CX482" i="3"/>
  <c r="CZ182" i="1"/>
  <c r="Y182" i="1" s="1"/>
  <c r="CX475" i="3"/>
  <c r="CX473" i="3"/>
  <c r="CX476" i="3"/>
  <c r="CX474" i="3"/>
  <c r="GM169" i="1"/>
  <c r="GN169" i="1"/>
  <c r="CY168" i="1"/>
  <c r="X168" i="1" s="1"/>
  <c r="CZ168" i="1"/>
  <c r="Y168" i="1" s="1"/>
  <c r="CY160" i="1"/>
  <c r="X160" i="1" s="1"/>
  <c r="CZ160" i="1"/>
  <c r="Y160" i="1" s="1"/>
  <c r="Q157" i="1"/>
  <c r="CR155" i="1"/>
  <c r="Q155" i="1" s="1"/>
  <c r="AB155" i="1"/>
  <c r="CP146" i="1"/>
  <c r="O146" i="1" s="1"/>
  <c r="CY137" i="1"/>
  <c r="X137" i="1" s="1"/>
  <c r="T246" i="5" s="1"/>
  <c r="CX519" i="3"/>
  <c r="CX517" i="3"/>
  <c r="CX521" i="3"/>
  <c r="CX518" i="3"/>
  <c r="CX520" i="3"/>
  <c r="CX522" i="3"/>
  <c r="CP190" i="1"/>
  <c r="O190" i="1" s="1"/>
  <c r="CP178" i="1"/>
  <c r="O178" i="1" s="1"/>
  <c r="CQ172" i="1"/>
  <c r="P172" i="1" s="1"/>
  <c r="CP170" i="1"/>
  <c r="O170" i="1" s="1"/>
  <c r="CR166" i="1"/>
  <c r="Q166" i="1" s="1"/>
  <c r="AB166" i="1"/>
  <c r="CZ165" i="1"/>
  <c r="Y165" i="1" s="1"/>
  <c r="V300" i="5" s="1"/>
  <c r="CR164" i="1"/>
  <c r="Q164" i="1" s="1"/>
  <c r="CP164" i="1" s="1"/>
  <c r="O164" i="1" s="1"/>
  <c r="AB164" i="1"/>
  <c r="CZ163" i="1"/>
  <c r="Y163" i="1" s="1"/>
  <c r="V299" i="5" s="1"/>
  <c r="CY163" i="1"/>
  <c r="X163" i="1" s="1"/>
  <c r="T299" i="5" s="1"/>
  <c r="CP155" i="1"/>
  <c r="O155" i="1" s="1"/>
  <c r="CY150" i="1"/>
  <c r="X150" i="1" s="1"/>
  <c r="CZ150" i="1"/>
  <c r="Y150" i="1" s="1"/>
  <c r="AB137" i="1"/>
  <c r="CR137" i="1"/>
  <c r="Q137" i="1" s="1"/>
  <c r="CP137" i="1" s="1"/>
  <c r="O137" i="1" s="1"/>
  <c r="K246" i="5" s="1"/>
  <c r="CY134" i="1"/>
  <c r="X134" i="1" s="1"/>
  <c r="CX599" i="3"/>
  <c r="CX597" i="3"/>
  <c r="CX598" i="3"/>
  <c r="CX579" i="3"/>
  <c r="CX581" i="3"/>
  <c r="CX580" i="3"/>
  <c r="P227" i="1"/>
  <c r="CX547" i="3"/>
  <c r="CX551" i="3"/>
  <c r="CX555" i="3"/>
  <c r="CX559" i="3"/>
  <c r="CX549" i="3"/>
  <c r="CX553" i="3"/>
  <c r="CX557" i="3"/>
  <c r="CX548" i="3"/>
  <c r="CX556" i="3"/>
  <c r="CX550" i="3"/>
  <c r="CX558" i="3"/>
  <c r="CX552" i="3"/>
  <c r="CX554" i="3"/>
  <c r="CX523" i="3"/>
  <c r="CX527" i="3"/>
  <c r="CX531" i="3"/>
  <c r="CX525" i="3"/>
  <c r="CX529" i="3"/>
  <c r="CX533" i="3"/>
  <c r="CX524" i="3"/>
  <c r="CX532" i="3"/>
  <c r="CX526" i="3"/>
  <c r="CX534" i="3"/>
  <c r="CX528" i="3"/>
  <c r="CX530" i="3"/>
  <c r="AB191" i="1"/>
  <c r="P189" i="1"/>
  <c r="CP189" i="1" s="1"/>
  <c r="O189" i="1" s="1"/>
  <c r="K385" i="5" s="1"/>
  <c r="AB187" i="1"/>
  <c r="AB183" i="1"/>
  <c r="AB179" i="1"/>
  <c r="AD176" i="1"/>
  <c r="CR176" i="1" s="1"/>
  <c r="Q176" i="1" s="1"/>
  <c r="CP176" i="1" s="1"/>
  <c r="O176" i="1" s="1"/>
  <c r="AD174" i="1"/>
  <c r="CS174" i="1"/>
  <c r="R174" i="1" s="1"/>
  <c r="GK174" i="1" s="1"/>
  <c r="CZ173" i="1"/>
  <c r="Y173" i="1" s="1"/>
  <c r="V328" i="5" s="1"/>
  <c r="K334" i="5" s="1"/>
  <c r="CZ171" i="1"/>
  <c r="Y171" i="1" s="1"/>
  <c r="V319" i="5" s="1"/>
  <c r="K325" i="5" s="1"/>
  <c r="CY171" i="1"/>
  <c r="X171" i="1" s="1"/>
  <c r="T319" i="5" s="1"/>
  <c r="K324" i="5" s="1"/>
  <c r="CP165" i="1"/>
  <c r="O165" i="1" s="1"/>
  <c r="K300" i="5" s="1"/>
  <c r="CR163" i="1"/>
  <c r="Q163" i="1" s="1"/>
  <c r="CP163" i="1" s="1"/>
  <c r="O163" i="1" s="1"/>
  <c r="K299" i="5" s="1"/>
  <c r="AB163" i="1"/>
  <c r="CZ159" i="1"/>
  <c r="Y159" i="1" s="1"/>
  <c r="V288" i="5" s="1"/>
  <c r="CY159" i="1"/>
  <c r="X159" i="1" s="1"/>
  <c r="T288" i="5" s="1"/>
  <c r="CY158" i="1"/>
  <c r="X158" i="1" s="1"/>
  <c r="CZ158" i="1"/>
  <c r="Y158" i="1" s="1"/>
  <c r="CR154" i="1"/>
  <c r="Q154" i="1" s="1"/>
  <c r="CP154" i="1" s="1"/>
  <c r="O154" i="1" s="1"/>
  <c r="AB154" i="1"/>
  <c r="CY153" i="1"/>
  <c r="X153" i="1" s="1"/>
  <c r="T270" i="5" s="1"/>
  <c r="K276" i="5" s="1"/>
  <c r="CZ153" i="1"/>
  <c r="Y153" i="1" s="1"/>
  <c r="V270" i="5" s="1"/>
  <c r="K277" i="5" s="1"/>
  <c r="CR151" i="1"/>
  <c r="Q151" i="1" s="1"/>
  <c r="AB151" i="1"/>
  <c r="CY144" i="1"/>
  <c r="X144" i="1" s="1"/>
  <c r="CZ144" i="1"/>
  <c r="Y144" i="1" s="1"/>
  <c r="CY140" i="1"/>
  <c r="X140" i="1" s="1"/>
  <c r="CZ140" i="1"/>
  <c r="Y140" i="1" s="1"/>
  <c r="GK137" i="1"/>
  <c r="CZ137" i="1"/>
  <c r="Y137" i="1" s="1"/>
  <c r="V246" i="5" s="1"/>
  <c r="CZ135" i="1"/>
  <c r="Y135" i="1" s="1"/>
  <c r="V237" i="5" s="1"/>
  <c r="CY135" i="1"/>
  <c r="X135" i="1" s="1"/>
  <c r="T237" i="5" s="1"/>
  <c r="GX139" i="1"/>
  <c r="V139" i="1"/>
  <c r="R139" i="1"/>
  <c r="GK139" i="1" s="1"/>
  <c r="CX507" i="3"/>
  <c r="CX505" i="3"/>
  <c r="CX509" i="3"/>
  <c r="CX508" i="3"/>
  <c r="CX510" i="3"/>
  <c r="CX504" i="3"/>
  <c r="CX506" i="3"/>
  <c r="CX479" i="3"/>
  <c r="CX477" i="3"/>
  <c r="CX478" i="3"/>
  <c r="CX480" i="3"/>
  <c r="CX426" i="3"/>
  <c r="CX430" i="3"/>
  <c r="CX427" i="3"/>
  <c r="CX431" i="3"/>
  <c r="CX424" i="3"/>
  <c r="CX428" i="3"/>
  <c r="CX432" i="3"/>
  <c r="CX425" i="3"/>
  <c r="CX429" i="3"/>
  <c r="CX390" i="3"/>
  <c r="CX394" i="3"/>
  <c r="CX391" i="3"/>
  <c r="CX395" i="3"/>
  <c r="CX392" i="3"/>
  <c r="CX396" i="3"/>
  <c r="CX393" i="3"/>
  <c r="CX370" i="3"/>
  <c r="CX374" i="3"/>
  <c r="CX371" i="3"/>
  <c r="CX372" i="3"/>
  <c r="CX373" i="3"/>
  <c r="P148" i="1"/>
  <c r="CP148" i="1" s="1"/>
  <c r="O148" i="1" s="1"/>
  <c r="CX362" i="3"/>
  <c r="CX363" i="3"/>
  <c r="CX364" i="3"/>
  <c r="CX359" i="3"/>
  <c r="CX360" i="3"/>
  <c r="CX361" i="3"/>
  <c r="P144" i="1"/>
  <c r="CP144" i="1" s="1"/>
  <c r="O144" i="1" s="1"/>
  <c r="CZ142" i="1"/>
  <c r="Y142" i="1" s="1"/>
  <c r="CX351" i="3"/>
  <c r="CX355" i="3"/>
  <c r="CX352" i="3"/>
  <c r="CX357" i="3"/>
  <c r="CX348" i="3"/>
  <c r="CX353" i="3"/>
  <c r="CX358" i="3"/>
  <c r="CX349" i="3"/>
  <c r="CX354" i="3"/>
  <c r="CX350" i="3"/>
  <c r="CX356" i="3"/>
  <c r="T136" i="1"/>
  <c r="AB136" i="1"/>
  <c r="U135" i="1"/>
  <c r="T134" i="1"/>
  <c r="AB134" i="1"/>
  <c r="T133" i="1"/>
  <c r="W133" i="1"/>
  <c r="S133" i="1"/>
  <c r="K229" i="5" s="1"/>
  <c r="AD132" i="1"/>
  <c r="CR132" i="1" s="1"/>
  <c r="Q132" i="1" s="1"/>
  <c r="CP132" i="1" s="1"/>
  <c r="O132" i="1" s="1"/>
  <c r="CQ131" i="1"/>
  <c r="P131" i="1" s="1"/>
  <c r="CX289" i="3"/>
  <c r="CX293" i="3"/>
  <c r="CX287" i="3"/>
  <c r="CX291" i="3"/>
  <c r="CX288" i="3"/>
  <c r="CX290" i="3"/>
  <c r="CX292" i="3"/>
  <c r="CX294" i="3"/>
  <c r="Q128" i="1"/>
  <c r="AB127" i="1"/>
  <c r="CQ127" i="1"/>
  <c r="CZ126" i="1"/>
  <c r="Y126" i="1" s="1"/>
  <c r="CR121" i="1"/>
  <c r="Q121" i="1" s="1"/>
  <c r="AB121" i="1"/>
  <c r="CR120" i="1"/>
  <c r="AB120" i="1"/>
  <c r="AB114" i="1"/>
  <c r="CR114" i="1"/>
  <c r="CY110" i="1"/>
  <c r="X110" i="1" s="1"/>
  <c r="CY106" i="1"/>
  <c r="X106" i="1" s="1"/>
  <c r="CY102" i="1"/>
  <c r="X102" i="1" s="1"/>
  <c r="CZ93" i="1"/>
  <c r="Y93" i="1" s="1"/>
  <c r="V166" i="5" s="1"/>
  <c r="CY93" i="1"/>
  <c r="X93" i="1" s="1"/>
  <c r="T166" i="5" s="1"/>
  <c r="CX434" i="3"/>
  <c r="CX435" i="3"/>
  <c r="CX436" i="3"/>
  <c r="CX433" i="3"/>
  <c r="CX437" i="3"/>
  <c r="CS170" i="1"/>
  <c r="R170" i="1" s="1"/>
  <c r="GK170" i="1" s="1"/>
  <c r="CX410" i="3"/>
  <c r="CX411" i="3"/>
  <c r="CX409" i="3"/>
  <c r="CQ168" i="1"/>
  <c r="P168" i="1" s="1"/>
  <c r="CP168" i="1" s="1"/>
  <c r="O168" i="1" s="1"/>
  <c r="CS166" i="1"/>
  <c r="R166" i="1" s="1"/>
  <c r="GK166" i="1" s="1"/>
  <c r="CX398" i="3"/>
  <c r="CX399" i="3"/>
  <c r="CX400" i="3"/>
  <c r="CX397" i="3"/>
  <c r="CX401" i="3"/>
  <c r="CS164" i="1"/>
  <c r="R164" i="1" s="1"/>
  <c r="GK164" i="1" s="1"/>
  <c r="CQ162" i="1"/>
  <c r="P162" i="1" s="1"/>
  <c r="CQ160" i="1"/>
  <c r="P160" i="1" s="1"/>
  <c r="CP160" i="1" s="1"/>
  <c r="O160" i="1" s="1"/>
  <c r="CQ158" i="1"/>
  <c r="P158" i="1" s="1"/>
  <c r="CP158" i="1" s="1"/>
  <c r="O158" i="1" s="1"/>
  <c r="CS156" i="1"/>
  <c r="R156" i="1" s="1"/>
  <c r="GK156" i="1" s="1"/>
  <c r="CS154" i="1"/>
  <c r="R154" i="1" s="1"/>
  <c r="GK154" i="1" s="1"/>
  <c r="CX378" i="3"/>
  <c r="CX375" i="3"/>
  <c r="CX376" i="3"/>
  <c r="CX377" i="3"/>
  <c r="CQ152" i="1"/>
  <c r="P152" i="1" s="1"/>
  <c r="CP152" i="1" s="1"/>
  <c r="O152" i="1" s="1"/>
  <c r="CQ150" i="1"/>
  <c r="P150" i="1" s="1"/>
  <c r="CP150" i="1" s="1"/>
  <c r="O150" i="1" s="1"/>
  <c r="T148" i="1"/>
  <c r="CQ147" i="1"/>
  <c r="P147" i="1" s="1"/>
  <c r="CP147" i="1" s="1"/>
  <c r="O147" i="1" s="1"/>
  <c r="T144" i="1"/>
  <c r="CQ143" i="1"/>
  <c r="P143" i="1" s="1"/>
  <c r="CP143" i="1" s="1"/>
  <c r="O143" i="1" s="1"/>
  <c r="K258" i="5" s="1"/>
  <c r="CQ140" i="1"/>
  <c r="P140" i="1" s="1"/>
  <c r="CQ139" i="1"/>
  <c r="P139" i="1" s="1"/>
  <c r="U139" i="1"/>
  <c r="Q139" i="1"/>
  <c r="U134" i="1"/>
  <c r="CX311" i="3"/>
  <c r="CX309" i="3"/>
  <c r="CX310" i="3"/>
  <c r="CX312" i="3"/>
  <c r="CX308" i="3"/>
  <c r="AB132" i="1"/>
  <c r="AB130" i="1"/>
  <c r="CY113" i="1"/>
  <c r="X113" i="1" s="1"/>
  <c r="T177" i="5" s="1"/>
  <c r="CZ113" i="1"/>
  <c r="Y113" i="1" s="1"/>
  <c r="V177" i="5" s="1"/>
  <c r="AB110" i="1"/>
  <c r="CR110" i="1"/>
  <c r="Q110" i="1" s="1"/>
  <c r="AB106" i="1"/>
  <c r="CR106" i="1"/>
  <c r="Q106" i="1" s="1"/>
  <c r="AB98" i="1"/>
  <c r="CR98" i="1"/>
  <c r="Q98" i="1" s="1"/>
  <c r="CX414" i="3"/>
  <c r="CX412" i="3"/>
  <c r="CX413" i="3"/>
  <c r="CX402" i="3"/>
  <c r="CX406" i="3"/>
  <c r="CX403" i="3"/>
  <c r="CX404" i="3"/>
  <c r="CX405" i="3"/>
  <c r="CX382" i="3"/>
  <c r="CX379" i="3"/>
  <c r="CX380" i="3"/>
  <c r="CX381" i="3"/>
  <c r="CX315" i="3"/>
  <c r="CX319" i="3"/>
  <c r="CX323" i="3"/>
  <c r="CX314" i="3"/>
  <c r="CX320" i="3"/>
  <c r="CX316" i="3"/>
  <c r="CX321" i="3"/>
  <c r="CX317" i="3"/>
  <c r="CX322" i="3"/>
  <c r="CX313" i="3"/>
  <c r="CX318" i="3"/>
  <c r="CX324" i="3"/>
  <c r="I138" i="1"/>
  <c r="U138" i="1" s="1"/>
  <c r="CZ130" i="1"/>
  <c r="Y130" i="1" s="1"/>
  <c r="CY130" i="1"/>
  <c r="X130" i="1" s="1"/>
  <c r="AD125" i="1"/>
  <c r="H208" i="5" s="1"/>
  <c r="CS125" i="1"/>
  <c r="R125" i="1" s="1"/>
  <c r="P122" i="1"/>
  <c r="CP121" i="1"/>
  <c r="O121" i="1" s="1"/>
  <c r="K202" i="5" s="1"/>
  <c r="CY117" i="1"/>
  <c r="X117" i="1" s="1"/>
  <c r="T188" i="5" s="1"/>
  <c r="K191" i="5" s="1"/>
  <c r="CZ117" i="1"/>
  <c r="Y117" i="1" s="1"/>
  <c r="V188" i="5" s="1"/>
  <c r="K192" i="5" s="1"/>
  <c r="GK110" i="1"/>
  <c r="CZ110" i="1"/>
  <c r="Y110" i="1" s="1"/>
  <c r="GK106" i="1"/>
  <c r="CZ106" i="1"/>
  <c r="Y106" i="1" s="1"/>
  <c r="GK102" i="1"/>
  <c r="CZ102" i="1"/>
  <c r="Y102" i="1" s="1"/>
  <c r="AB94" i="1"/>
  <c r="CR94" i="1"/>
  <c r="Q94" i="1" s="1"/>
  <c r="CP94" i="1" s="1"/>
  <c r="O94" i="1" s="1"/>
  <c r="CY92" i="1"/>
  <c r="X92" i="1" s="1"/>
  <c r="CZ92" i="1"/>
  <c r="Y92" i="1" s="1"/>
  <c r="CX418" i="3"/>
  <c r="CX422" i="3"/>
  <c r="CX415" i="3"/>
  <c r="CX419" i="3"/>
  <c r="CX423" i="3"/>
  <c r="CX416" i="3"/>
  <c r="CX420" i="3"/>
  <c r="CX417" i="3"/>
  <c r="CX421" i="3"/>
  <c r="CX386" i="3"/>
  <c r="CX383" i="3"/>
  <c r="CX387" i="3"/>
  <c r="CX384" i="3"/>
  <c r="CX388" i="3"/>
  <c r="CX385" i="3"/>
  <c r="CX389" i="3"/>
  <c r="CX366" i="3"/>
  <c r="CX367" i="3"/>
  <c r="CX368" i="3"/>
  <c r="CX365" i="3"/>
  <c r="CX369" i="3"/>
  <c r="AB146" i="1"/>
  <c r="CZ145" i="1"/>
  <c r="Y145" i="1" s="1"/>
  <c r="AD142" i="1"/>
  <c r="CR142" i="1" s="1"/>
  <c r="Q142" i="1" s="1"/>
  <c r="CP142" i="1" s="1"/>
  <c r="O142" i="1" s="1"/>
  <c r="AD138" i="1"/>
  <c r="CR138" i="1" s="1"/>
  <c r="Q138" i="1" s="1"/>
  <c r="P136" i="1"/>
  <c r="CX327" i="3"/>
  <c r="CX331" i="3"/>
  <c r="CX335" i="3"/>
  <c r="CX325" i="3"/>
  <c r="CX330" i="3"/>
  <c r="CX336" i="3"/>
  <c r="CX326" i="3"/>
  <c r="CX332" i="3"/>
  <c r="CX328" i="3"/>
  <c r="CX333" i="3"/>
  <c r="CX329" i="3"/>
  <c r="CX334" i="3"/>
  <c r="P134" i="1"/>
  <c r="P133" i="1"/>
  <c r="K232" i="5" s="1"/>
  <c r="AD129" i="1"/>
  <c r="CS129" i="1"/>
  <c r="R129" i="1" s="1"/>
  <c r="GK129" i="1" s="1"/>
  <c r="W128" i="1"/>
  <c r="S128" i="1"/>
  <c r="CY124" i="1"/>
  <c r="X124" i="1" s="1"/>
  <c r="CP124" i="1"/>
  <c r="O124" i="1" s="1"/>
  <c r="CY123" i="1"/>
  <c r="X123" i="1" s="1"/>
  <c r="T203" i="5" s="1"/>
  <c r="CZ123" i="1"/>
  <c r="Y123" i="1" s="1"/>
  <c r="V203" i="5" s="1"/>
  <c r="CR116" i="1"/>
  <c r="Q116" i="1" s="1"/>
  <c r="AB116" i="1"/>
  <c r="CZ104" i="1"/>
  <c r="Y104" i="1" s="1"/>
  <c r="CY104" i="1"/>
  <c r="X104" i="1" s="1"/>
  <c r="CZ100" i="1"/>
  <c r="Y100" i="1" s="1"/>
  <c r="CY100" i="1"/>
  <c r="X100" i="1" s="1"/>
  <c r="CZ96" i="1"/>
  <c r="Y96" i="1" s="1"/>
  <c r="CY96" i="1"/>
  <c r="X96" i="1" s="1"/>
  <c r="CX339" i="3"/>
  <c r="CX343" i="3"/>
  <c r="CX347" i="3"/>
  <c r="CX341" i="3"/>
  <c r="CX346" i="3"/>
  <c r="CX337" i="3"/>
  <c r="CX342" i="3"/>
  <c r="CX338" i="3"/>
  <c r="CX344" i="3"/>
  <c r="CX340" i="3"/>
  <c r="CX345" i="3"/>
  <c r="CX303" i="3"/>
  <c r="CX307" i="3"/>
  <c r="CX304" i="3"/>
  <c r="CX305" i="3"/>
  <c r="CX306" i="3"/>
  <c r="CX273" i="3"/>
  <c r="CX277" i="3"/>
  <c r="CX275" i="3"/>
  <c r="CX279" i="3"/>
  <c r="CX274" i="3"/>
  <c r="CX276" i="3"/>
  <c r="CX278" i="3"/>
  <c r="I122" i="1"/>
  <c r="V122" i="1" s="1"/>
  <c r="I120" i="1"/>
  <c r="GX120" i="1" s="1"/>
  <c r="P117" i="1"/>
  <c r="CP117" i="1" s="1"/>
  <c r="O117" i="1" s="1"/>
  <c r="T113" i="1"/>
  <c r="W112" i="1"/>
  <c r="S112" i="1"/>
  <c r="CY111" i="1"/>
  <c r="X111" i="1" s="1"/>
  <c r="T109" i="1"/>
  <c r="AB109" i="1"/>
  <c r="U108" i="1"/>
  <c r="Q108" i="1"/>
  <c r="CY107" i="1"/>
  <c r="X107" i="1" s="1"/>
  <c r="T105" i="1"/>
  <c r="AB105" i="1"/>
  <c r="U104" i="1"/>
  <c r="Q104" i="1"/>
  <c r="CP104" i="1" s="1"/>
  <c r="O104" i="1" s="1"/>
  <c r="CY103" i="1"/>
  <c r="X103" i="1" s="1"/>
  <c r="T171" i="5" s="1"/>
  <c r="T101" i="1"/>
  <c r="AB101" i="1"/>
  <c r="U100" i="1"/>
  <c r="Q100" i="1"/>
  <c r="CP100" i="1" s="1"/>
  <c r="O100" i="1" s="1"/>
  <c r="CY99" i="1"/>
  <c r="X99" i="1" s="1"/>
  <c r="T97" i="1"/>
  <c r="AB97" i="1"/>
  <c r="U96" i="1"/>
  <c r="Q96" i="1"/>
  <c r="CP96" i="1" s="1"/>
  <c r="O96" i="1" s="1"/>
  <c r="CY95" i="1"/>
  <c r="X95" i="1" s="1"/>
  <c r="CY87" i="1"/>
  <c r="X87" i="1" s="1"/>
  <c r="CZ87" i="1"/>
  <c r="Y87" i="1" s="1"/>
  <c r="V155" i="5" s="1"/>
  <c r="CY79" i="1"/>
  <c r="X79" i="1" s="1"/>
  <c r="T135" i="5" s="1"/>
  <c r="CZ79" i="1"/>
  <c r="Y79" i="1" s="1"/>
  <c r="V135" i="5" s="1"/>
  <c r="CY74" i="1"/>
  <c r="X74" i="1" s="1"/>
  <c r="CZ74" i="1"/>
  <c r="Y74" i="1" s="1"/>
  <c r="AB70" i="1"/>
  <c r="CR70" i="1"/>
  <c r="CX281" i="3"/>
  <c r="CX285" i="3"/>
  <c r="CX283" i="3"/>
  <c r="CX280" i="3"/>
  <c r="CX282" i="3"/>
  <c r="CX284" i="3"/>
  <c r="CX286" i="3"/>
  <c r="CQ123" i="1"/>
  <c r="P123" i="1" s="1"/>
  <c r="CP123" i="1" s="1"/>
  <c r="O123" i="1" s="1"/>
  <c r="K203" i="5" s="1"/>
  <c r="CS121" i="1"/>
  <c r="R121" i="1" s="1"/>
  <c r="GK121" i="1" s="1"/>
  <c r="GX118" i="1"/>
  <c r="T117" i="1"/>
  <c r="W116" i="1"/>
  <c r="S116" i="1"/>
  <c r="P116" i="1"/>
  <c r="CX253" i="3"/>
  <c r="CX257" i="3"/>
  <c r="CX261" i="3"/>
  <c r="CX255" i="3"/>
  <c r="CX259" i="3"/>
  <c r="CX256" i="3"/>
  <c r="CX258" i="3"/>
  <c r="CX260" i="3"/>
  <c r="CX254" i="3"/>
  <c r="CX262" i="3"/>
  <c r="I115" i="1"/>
  <c r="CX245" i="3"/>
  <c r="CX249" i="3"/>
  <c r="CX243" i="3"/>
  <c r="CX247" i="3"/>
  <c r="CX251" i="3"/>
  <c r="CX248" i="3"/>
  <c r="CX250" i="3"/>
  <c r="CX244" i="3"/>
  <c r="CX252" i="3"/>
  <c r="CX246" i="3"/>
  <c r="AB92" i="1"/>
  <c r="CQ92" i="1"/>
  <c r="P92" i="1" s="1"/>
  <c r="CP92" i="1" s="1"/>
  <c r="O92" i="1" s="1"/>
  <c r="CP79" i="1"/>
  <c r="O79" i="1" s="1"/>
  <c r="K135" i="5" s="1"/>
  <c r="CY77" i="1"/>
  <c r="X77" i="1" s="1"/>
  <c r="T134" i="5" s="1"/>
  <c r="CZ77" i="1"/>
  <c r="Y77" i="1" s="1"/>
  <c r="V134" i="5" s="1"/>
  <c r="GX72" i="1"/>
  <c r="V72" i="1"/>
  <c r="R72" i="1"/>
  <c r="GK72" i="1" s="1"/>
  <c r="CZ66" i="1"/>
  <c r="Y66" i="1" s="1"/>
  <c r="CY66" i="1"/>
  <c r="X66" i="1" s="1"/>
  <c r="CX265" i="3"/>
  <c r="CX267" i="3"/>
  <c r="CX266" i="3"/>
  <c r="CX268" i="3"/>
  <c r="W114" i="1"/>
  <c r="CP110" i="1"/>
  <c r="O110" i="1" s="1"/>
  <c r="CP106" i="1"/>
  <c r="O106" i="1" s="1"/>
  <c r="CP98" i="1"/>
  <c r="O98" i="1" s="1"/>
  <c r="CP91" i="1"/>
  <c r="O91" i="1" s="1"/>
  <c r="CZ89" i="1"/>
  <c r="Y89" i="1" s="1"/>
  <c r="V156" i="5" s="1"/>
  <c r="CY89" i="1"/>
  <c r="X89" i="1" s="1"/>
  <c r="T156" i="5" s="1"/>
  <c r="CZ88" i="1"/>
  <c r="Y88" i="1" s="1"/>
  <c r="CZ83" i="1"/>
  <c r="Y83" i="1" s="1"/>
  <c r="V138" i="5" s="1"/>
  <c r="K143" i="5" s="1"/>
  <c r="CY81" i="1"/>
  <c r="X81" i="1" s="1"/>
  <c r="T136" i="5" s="1"/>
  <c r="CZ81" i="1"/>
  <c r="Y81" i="1" s="1"/>
  <c r="V136" i="5" s="1"/>
  <c r="CR76" i="1"/>
  <c r="Q76" i="1" s="1"/>
  <c r="AB76" i="1"/>
  <c r="CY73" i="1"/>
  <c r="X73" i="1" s="1"/>
  <c r="T124" i="5" s="1"/>
  <c r="CZ73" i="1"/>
  <c r="Y73" i="1" s="1"/>
  <c r="V124" i="5" s="1"/>
  <c r="CX297" i="3"/>
  <c r="CX301" i="3"/>
  <c r="CX295" i="3"/>
  <c r="CX299" i="3"/>
  <c r="CX296" i="3"/>
  <c r="CX298" i="3"/>
  <c r="CX300" i="3"/>
  <c r="CX302" i="3"/>
  <c r="I127" i="1"/>
  <c r="U120" i="1"/>
  <c r="AD119" i="1"/>
  <c r="CR119" i="1" s="1"/>
  <c r="Q119" i="1" s="1"/>
  <c r="U118" i="1"/>
  <c r="Q118" i="1"/>
  <c r="AD115" i="1"/>
  <c r="CR115" i="1" s="1"/>
  <c r="Q115" i="1" s="1"/>
  <c r="I114" i="1"/>
  <c r="P109" i="1"/>
  <c r="AB107" i="1"/>
  <c r="P105" i="1"/>
  <c r="AB103" i="1"/>
  <c r="P101" i="1"/>
  <c r="AB99" i="1"/>
  <c r="U93" i="1"/>
  <c r="CY91" i="1"/>
  <c r="X91" i="1" s="1"/>
  <c r="T158" i="5" s="1"/>
  <c r="AB91" i="1"/>
  <c r="CY90" i="1"/>
  <c r="X90" i="1" s="1"/>
  <c r="CZ90" i="1"/>
  <c r="Y90" i="1" s="1"/>
  <c r="CR89" i="1"/>
  <c r="Q89" i="1" s="1"/>
  <c r="AB89" i="1"/>
  <c r="CY85" i="1"/>
  <c r="X85" i="1" s="1"/>
  <c r="T146" i="5" s="1"/>
  <c r="CZ85" i="1"/>
  <c r="Y85" i="1" s="1"/>
  <c r="V146" i="5" s="1"/>
  <c r="K153" i="5" s="1"/>
  <c r="CR80" i="1"/>
  <c r="Q80" i="1" s="1"/>
  <c r="CP80" i="1" s="1"/>
  <c r="O80" i="1" s="1"/>
  <c r="AB80" i="1"/>
  <c r="CY75" i="1"/>
  <c r="X75" i="1" s="1"/>
  <c r="T126" i="5" s="1"/>
  <c r="K131" i="5" s="1"/>
  <c r="CZ75" i="1"/>
  <c r="Y75" i="1" s="1"/>
  <c r="V126" i="5" s="1"/>
  <c r="CZ72" i="1"/>
  <c r="Y72" i="1" s="1"/>
  <c r="CY72" i="1"/>
  <c r="X72" i="1" s="1"/>
  <c r="U71" i="1"/>
  <c r="CX269" i="3"/>
  <c r="CX271" i="3"/>
  <c r="CX272" i="3"/>
  <c r="CX270" i="3"/>
  <c r="CX220" i="3"/>
  <c r="CX224" i="3"/>
  <c r="CX221" i="3"/>
  <c r="CX225" i="3"/>
  <c r="CX229" i="3"/>
  <c r="CX233" i="3"/>
  <c r="CX237" i="3"/>
  <c r="CX241" i="3"/>
  <c r="CX222" i="3"/>
  <c r="CX223" i="3"/>
  <c r="CX227" i="3"/>
  <c r="CX231" i="3"/>
  <c r="CX235" i="3"/>
  <c r="CX239" i="3"/>
  <c r="CX232" i="3"/>
  <c r="CX240" i="3"/>
  <c r="CX226" i="3"/>
  <c r="CX234" i="3"/>
  <c r="CX242" i="3"/>
  <c r="CX228" i="3"/>
  <c r="CX236" i="3"/>
  <c r="CX230" i="3"/>
  <c r="CX238" i="3"/>
  <c r="CT86" i="1"/>
  <c r="S86" i="1" s="1"/>
  <c r="CX160" i="3"/>
  <c r="CX164" i="3"/>
  <c r="CX168" i="3"/>
  <c r="CX172" i="3"/>
  <c r="CX176" i="3"/>
  <c r="CX157" i="3"/>
  <c r="CX161" i="3"/>
  <c r="CX165" i="3"/>
  <c r="CX169" i="3"/>
  <c r="CX173" i="3"/>
  <c r="CX158" i="3"/>
  <c r="CX162" i="3"/>
  <c r="CX166" i="3"/>
  <c r="CX170" i="3"/>
  <c r="CX174" i="3"/>
  <c r="CX159" i="3"/>
  <c r="CX163" i="3"/>
  <c r="CX167" i="3"/>
  <c r="CX171" i="3"/>
  <c r="CX175" i="3"/>
  <c r="CX156" i="3"/>
  <c r="CX154" i="3"/>
  <c r="CX155" i="3"/>
  <c r="CX152" i="3"/>
  <c r="CX153" i="3"/>
  <c r="CX151" i="3"/>
  <c r="AD74" i="1"/>
  <c r="CR74" i="1" s="1"/>
  <c r="Q74" i="1" s="1"/>
  <c r="CP74" i="1" s="1"/>
  <c r="O74" i="1" s="1"/>
  <c r="P73" i="1"/>
  <c r="CP73" i="1" s="1"/>
  <c r="O73" i="1" s="1"/>
  <c r="K124" i="5" s="1"/>
  <c r="T69" i="1"/>
  <c r="AB69" i="1"/>
  <c r="W68" i="1"/>
  <c r="S68" i="1"/>
  <c r="CY67" i="1"/>
  <c r="X67" i="1" s="1"/>
  <c r="CQ66" i="1"/>
  <c r="P66" i="1" s="1"/>
  <c r="CP66" i="1" s="1"/>
  <c r="O66" i="1" s="1"/>
  <c r="T65" i="1"/>
  <c r="AB65" i="1"/>
  <c r="S63" i="1"/>
  <c r="U63" i="1"/>
  <c r="Q63" i="1"/>
  <c r="CR61" i="1"/>
  <c r="Q61" i="1" s="1"/>
  <c r="K95" i="5" s="1"/>
  <c r="P55" i="1"/>
  <c r="GK44" i="1"/>
  <c r="CY44" i="1"/>
  <c r="X44" i="1" s="1"/>
  <c r="CZ44" i="1"/>
  <c r="Y44" i="1" s="1"/>
  <c r="CR40" i="1"/>
  <c r="Q40" i="1" s="1"/>
  <c r="AB40" i="1"/>
  <c r="CQ90" i="1"/>
  <c r="P90" i="1" s="1"/>
  <c r="CP90" i="1" s="1"/>
  <c r="O90" i="1" s="1"/>
  <c r="CQ88" i="1"/>
  <c r="P88" i="1" s="1"/>
  <c r="CP88" i="1" s="1"/>
  <c r="O88" i="1" s="1"/>
  <c r="CQ85" i="1"/>
  <c r="P85" i="1" s="1"/>
  <c r="CQ84" i="1"/>
  <c r="P84" i="1" s="1"/>
  <c r="CP84" i="1" s="1"/>
  <c r="O84" i="1" s="1"/>
  <c r="CQ81" i="1"/>
  <c r="P81" i="1" s="1"/>
  <c r="CP81" i="1" s="1"/>
  <c r="O81" i="1" s="1"/>
  <c r="K136" i="5" s="1"/>
  <c r="W80" i="1"/>
  <c r="S80" i="1"/>
  <c r="GX78" i="1"/>
  <c r="CQ77" i="1"/>
  <c r="P77" i="1" s="1"/>
  <c r="CP77" i="1" s="1"/>
  <c r="O77" i="1" s="1"/>
  <c r="K134" i="5" s="1"/>
  <c r="W76" i="1"/>
  <c r="S76" i="1"/>
  <c r="T73" i="1"/>
  <c r="CQ72" i="1"/>
  <c r="P72" i="1" s="1"/>
  <c r="U72" i="1"/>
  <c r="Q72" i="1"/>
  <c r="GX71" i="1"/>
  <c r="CX124" i="3"/>
  <c r="CX128" i="3"/>
  <c r="CX125" i="3"/>
  <c r="CX129" i="3"/>
  <c r="CX122" i="3"/>
  <c r="CX126" i="3"/>
  <c r="CX130" i="3"/>
  <c r="CX123" i="3"/>
  <c r="CX127" i="3"/>
  <c r="I71" i="1"/>
  <c r="W71" i="1" s="1"/>
  <c r="CX116" i="3"/>
  <c r="CX120" i="3"/>
  <c r="CX113" i="3"/>
  <c r="CX117" i="3"/>
  <c r="CX121" i="3"/>
  <c r="CX114" i="3"/>
  <c r="CX118" i="3"/>
  <c r="CX115" i="3"/>
  <c r="CX119" i="3"/>
  <c r="GX63" i="1"/>
  <c r="P63" i="1"/>
  <c r="CP61" i="1"/>
  <c r="O61" i="1" s="1"/>
  <c r="CR58" i="1"/>
  <c r="Q58" i="1" s="1"/>
  <c r="AB58" i="1"/>
  <c r="CZ57" i="1"/>
  <c r="Y57" i="1" s="1"/>
  <c r="V89" i="5" s="1"/>
  <c r="CY57" i="1"/>
  <c r="X57" i="1" s="1"/>
  <c r="T89" i="5" s="1"/>
  <c r="AB48" i="1"/>
  <c r="CR48" i="1"/>
  <c r="GX50" i="1"/>
  <c r="R50" i="1"/>
  <c r="GK50" i="1" s="1"/>
  <c r="CZ39" i="1"/>
  <c r="Y39" i="1" s="1"/>
  <c r="CZ36" i="1"/>
  <c r="Y36" i="1" s="1"/>
  <c r="CY36" i="1"/>
  <c r="X36" i="1" s="1"/>
  <c r="CZ35" i="1"/>
  <c r="Y35" i="1" s="1"/>
  <c r="CZ78" i="1"/>
  <c r="Y78" i="1" s="1"/>
  <c r="V71" i="1"/>
  <c r="R71" i="1"/>
  <c r="GK71" i="1" s="1"/>
  <c r="CZ65" i="1"/>
  <c r="Y65" i="1" s="1"/>
  <c r="V102" i="5" s="1"/>
  <c r="CY65" i="1"/>
  <c r="X65" i="1" s="1"/>
  <c r="CR60" i="1"/>
  <c r="Q60" i="1" s="1"/>
  <c r="CP60" i="1" s="1"/>
  <c r="O60" i="1" s="1"/>
  <c r="AB60" i="1"/>
  <c r="S59" i="1"/>
  <c r="CR57" i="1"/>
  <c r="Q57" i="1" s="1"/>
  <c r="AB57" i="1"/>
  <c r="CR54" i="1"/>
  <c r="Q54" i="1" s="1"/>
  <c r="CP54" i="1" s="1"/>
  <c r="O54" i="1" s="1"/>
  <c r="AB54" i="1"/>
  <c r="CZ53" i="1"/>
  <c r="Y53" i="1" s="1"/>
  <c r="V87" i="5" s="1"/>
  <c r="CY53" i="1"/>
  <c r="X53" i="1" s="1"/>
  <c r="T87" i="5" s="1"/>
  <c r="CY52" i="1"/>
  <c r="X52" i="1" s="1"/>
  <c r="CZ52" i="1"/>
  <c r="Y52" i="1" s="1"/>
  <c r="CR46" i="1"/>
  <c r="Q46" i="1" s="1"/>
  <c r="AB46" i="1"/>
  <c r="CY43" i="1"/>
  <c r="X43" i="1" s="1"/>
  <c r="T65" i="5" s="1"/>
  <c r="CZ43" i="1"/>
  <c r="Y43" i="1" s="1"/>
  <c r="V65" i="5" s="1"/>
  <c r="CY37" i="1"/>
  <c r="X37" i="1" s="1"/>
  <c r="T53" i="5" s="1"/>
  <c r="CX200" i="3"/>
  <c r="CX204" i="3"/>
  <c r="CX208" i="3"/>
  <c r="CX212" i="3"/>
  <c r="CX216" i="3"/>
  <c r="CX197" i="3"/>
  <c r="CX201" i="3"/>
  <c r="CX205" i="3"/>
  <c r="CX209" i="3"/>
  <c r="CX213" i="3"/>
  <c r="CX217" i="3"/>
  <c r="CX198" i="3"/>
  <c r="CX202" i="3"/>
  <c r="CX206" i="3"/>
  <c r="CX210" i="3"/>
  <c r="CX214" i="3"/>
  <c r="CX218" i="3"/>
  <c r="CX199" i="3"/>
  <c r="CX203" i="3"/>
  <c r="CX207" i="3"/>
  <c r="CX211" i="3"/>
  <c r="CX215" i="3"/>
  <c r="CX219" i="3"/>
  <c r="AB83" i="1"/>
  <c r="CZ82" i="1"/>
  <c r="Y82" i="1" s="1"/>
  <c r="AB79" i="1"/>
  <c r="U78" i="1"/>
  <c r="Q78" i="1"/>
  <c r="CP78" i="1" s="1"/>
  <c r="O78" i="1" s="1"/>
  <c r="AB75" i="1"/>
  <c r="AD71" i="1"/>
  <c r="I70" i="1"/>
  <c r="R70" i="1" s="1"/>
  <c r="GK70" i="1" s="1"/>
  <c r="AB67" i="1"/>
  <c r="T63" i="1"/>
  <c r="V63" i="1"/>
  <c r="R63" i="1"/>
  <c r="GK63" i="1" s="1"/>
  <c r="CR62" i="1"/>
  <c r="Q62" i="1" s="1"/>
  <c r="AB62" i="1"/>
  <c r="CZ61" i="1"/>
  <c r="Y61" i="1" s="1"/>
  <c r="V92" i="5" s="1"/>
  <c r="CY61" i="1"/>
  <c r="X61" i="1" s="1"/>
  <c r="T92" i="5" s="1"/>
  <c r="P59" i="1"/>
  <c r="CP58" i="1"/>
  <c r="O58" i="1" s="1"/>
  <c r="U55" i="1"/>
  <c r="CR53" i="1"/>
  <c r="Q53" i="1" s="1"/>
  <c r="AB53" i="1"/>
  <c r="GK51" i="1"/>
  <c r="GM51" i="1" s="1"/>
  <c r="CY51" i="1"/>
  <c r="X51" i="1" s="1"/>
  <c r="T86" i="5" s="1"/>
  <c r="CZ51" i="1"/>
  <c r="Y51" i="1" s="1"/>
  <c r="V86" i="5" s="1"/>
  <c r="CZ50" i="1"/>
  <c r="Y50" i="1" s="1"/>
  <c r="CY50" i="1"/>
  <c r="X50" i="1" s="1"/>
  <c r="CR44" i="1"/>
  <c r="Q44" i="1" s="1"/>
  <c r="CP44" i="1" s="1"/>
  <c r="O44" i="1" s="1"/>
  <c r="AB44" i="1"/>
  <c r="CY41" i="1"/>
  <c r="X41" i="1" s="1"/>
  <c r="T63" i="5" s="1"/>
  <c r="CZ41" i="1"/>
  <c r="Y41" i="1" s="1"/>
  <c r="V63" i="5" s="1"/>
  <c r="CY38" i="1"/>
  <c r="X38" i="1" s="1"/>
  <c r="CX180" i="3"/>
  <c r="CX184" i="3"/>
  <c r="CX188" i="3"/>
  <c r="CX192" i="3"/>
  <c r="CX196" i="3"/>
  <c r="CX177" i="3"/>
  <c r="CX181" i="3"/>
  <c r="CX185" i="3"/>
  <c r="CX189" i="3"/>
  <c r="CX193" i="3"/>
  <c r="CX178" i="3"/>
  <c r="CX182" i="3"/>
  <c r="CX186" i="3"/>
  <c r="CX190" i="3"/>
  <c r="CX194" i="3"/>
  <c r="CX179" i="3"/>
  <c r="CX183" i="3"/>
  <c r="CX187" i="3"/>
  <c r="CX191" i="3"/>
  <c r="CX195" i="3"/>
  <c r="CX108" i="3"/>
  <c r="CX112" i="3"/>
  <c r="CX109" i="3"/>
  <c r="CX110" i="3"/>
  <c r="CX111" i="3"/>
  <c r="I59" i="1"/>
  <c r="S90" i="5" s="1"/>
  <c r="T47" i="1"/>
  <c r="AB47" i="1"/>
  <c r="W46" i="1"/>
  <c r="S46" i="1"/>
  <c r="CX60" i="3"/>
  <c r="CX64" i="3"/>
  <c r="CX61" i="3"/>
  <c r="CX58" i="3"/>
  <c r="CX62" i="3"/>
  <c r="CX59" i="3"/>
  <c r="CX63" i="3"/>
  <c r="I45" i="1"/>
  <c r="CX52" i="3"/>
  <c r="CX56" i="3"/>
  <c r="CX53" i="3"/>
  <c r="CX57" i="3"/>
  <c r="CX54" i="3"/>
  <c r="CX51" i="3"/>
  <c r="CX55" i="3"/>
  <c r="CX36" i="3"/>
  <c r="CX40" i="3"/>
  <c r="CX37" i="3"/>
  <c r="CX41" i="3"/>
  <c r="CX38" i="3"/>
  <c r="CX42" i="3"/>
  <c r="CX35" i="3"/>
  <c r="CX39" i="3"/>
  <c r="AD33" i="1"/>
  <c r="CS33" i="1"/>
  <c r="R33" i="1" s="1"/>
  <c r="V32" i="1"/>
  <c r="CQ64" i="1"/>
  <c r="P64" i="1" s="1"/>
  <c r="CS62" i="1"/>
  <c r="R62" i="1" s="1"/>
  <c r="GK62" i="1" s="1"/>
  <c r="CS60" i="1"/>
  <c r="R60" i="1" s="1"/>
  <c r="GK60" i="1" s="1"/>
  <c r="CX88" i="3"/>
  <c r="CX92" i="3"/>
  <c r="CX89" i="3"/>
  <c r="CX93" i="3"/>
  <c r="CX90" i="3"/>
  <c r="CX94" i="3"/>
  <c r="CX87" i="3"/>
  <c r="CX91" i="3"/>
  <c r="CS58" i="1"/>
  <c r="R58" i="1" s="1"/>
  <c r="GK58" i="1" s="1"/>
  <c r="CQ56" i="1"/>
  <c r="P56" i="1" s="1"/>
  <c r="CP56" i="1" s="1"/>
  <c r="O56" i="1" s="1"/>
  <c r="CS54" i="1"/>
  <c r="R54" i="1" s="1"/>
  <c r="GK54" i="1" s="1"/>
  <c r="CQ52" i="1"/>
  <c r="P52" i="1" s="1"/>
  <c r="CP52" i="1" s="1"/>
  <c r="O52" i="1" s="1"/>
  <c r="U50" i="1"/>
  <c r="Q50" i="1"/>
  <c r="CP50" i="1" s="1"/>
  <c r="O50" i="1" s="1"/>
  <c r="CX76" i="3"/>
  <c r="CX80" i="3"/>
  <c r="CX84" i="3"/>
  <c r="CX77" i="3"/>
  <c r="CX81" i="3"/>
  <c r="CX85" i="3"/>
  <c r="CX78" i="3"/>
  <c r="CX82" i="3"/>
  <c r="CX86" i="3"/>
  <c r="CX79" i="3"/>
  <c r="CX83" i="3"/>
  <c r="I49" i="1"/>
  <c r="CX68" i="3"/>
  <c r="CX72" i="3"/>
  <c r="CX65" i="3"/>
  <c r="CX69" i="3"/>
  <c r="CX73" i="3"/>
  <c r="CX66" i="3"/>
  <c r="CX70" i="3"/>
  <c r="CX74" i="3"/>
  <c r="CX67" i="3"/>
  <c r="CX71" i="3"/>
  <c r="CX75" i="3"/>
  <c r="V45" i="1"/>
  <c r="R45" i="1"/>
  <c r="GK45" i="1" s="1"/>
  <c r="CQ41" i="1"/>
  <c r="P41" i="1" s="1"/>
  <c r="CP41" i="1" s="1"/>
  <c r="O41" i="1" s="1"/>
  <c r="K63" i="5" s="1"/>
  <c r="W40" i="1"/>
  <c r="S40" i="1"/>
  <c r="CP40" i="1" s="1"/>
  <c r="O40" i="1" s="1"/>
  <c r="GX38" i="1"/>
  <c r="CQ37" i="1"/>
  <c r="P37" i="1" s="1"/>
  <c r="CQ36" i="1"/>
  <c r="P36" i="1" s="1"/>
  <c r="GX34" i="1"/>
  <c r="AB34" i="1"/>
  <c r="R32" i="1"/>
  <c r="U32" i="1"/>
  <c r="CR32" i="1"/>
  <c r="Q32" i="1" s="1"/>
  <c r="AB32" i="1"/>
  <c r="CQ29" i="1"/>
  <c r="P29" i="1" s="1"/>
  <c r="AB29" i="1"/>
  <c r="CX96" i="3"/>
  <c r="CX100" i="3"/>
  <c r="CX97" i="3"/>
  <c r="CX101" i="3"/>
  <c r="CX98" i="3"/>
  <c r="CX102" i="3"/>
  <c r="CX95" i="3"/>
  <c r="CX99" i="3"/>
  <c r="AD45" i="1"/>
  <c r="CR45" i="1" s="1"/>
  <c r="CZ38" i="1"/>
  <c r="Y38" i="1" s="1"/>
  <c r="CZ34" i="1"/>
  <c r="Y34" i="1" s="1"/>
  <c r="CZ30" i="1"/>
  <c r="Y30" i="1" s="1"/>
  <c r="CY30" i="1"/>
  <c r="X30" i="1" s="1"/>
  <c r="AB30" i="1"/>
  <c r="CX104" i="3"/>
  <c r="CX105" i="3"/>
  <c r="CX106" i="3"/>
  <c r="CX103" i="3"/>
  <c r="CX107" i="3"/>
  <c r="AD49" i="1"/>
  <c r="CR49" i="1" s="1"/>
  <c r="I48" i="1"/>
  <c r="GX48" i="1" s="1"/>
  <c r="P47" i="1"/>
  <c r="AB45" i="1"/>
  <c r="AB43" i="1"/>
  <c r="CZ42" i="1"/>
  <c r="Y42" i="1" s="1"/>
  <c r="GM42" i="1" s="1"/>
  <c r="AB39" i="1"/>
  <c r="U38" i="1"/>
  <c r="Q38" i="1"/>
  <c r="CP38" i="1" s="1"/>
  <c r="O38" i="1" s="1"/>
  <c r="AB35" i="1"/>
  <c r="U34" i="1"/>
  <c r="Q34" i="1"/>
  <c r="CP34" i="1" s="1"/>
  <c r="O34" i="1" s="1"/>
  <c r="CX16" i="3"/>
  <c r="CX20" i="3"/>
  <c r="CX13" i="3"/>
  <c r="CX17" i="3"/>
  <c r="CX21" i="3"/>
  <c r="CX14" i="3"/>
  <c r="CX18" i="3"/>
  <c r="CX22" i="3"/>
  <c r="CX15" i="3"/>
  <c r="CX19" i="3"/>
  <c r="CX23" i="3"/>
  <c r="GX32" i="1"/>
  <c r="CX44" i="3"/>
  <c r="CX48" i="3"/>
  <c r="CX45" i="3"/>
  <c r="CX49" i="3"/>
  <c r="CX46" i="3"/>
  <c r="CX50" i="3"/>
  <c r="CX43" i="3"/>
  <c r="CX47" i="3"/>
  <c r="W32" i="1"/>
  <c r="S32" i="1"/>
  <c r="CQ31" i="1"/>
  <c r="P31" i="1" s="1"/>
  <c r="CX8" i="3"/>
  <c r="CX9" i="3"/>
  <c r="CX7" i="3"/>
  <c r="W28" i="1"/>
  <c r="S28" i="1"/>
  <c r="CP28" i="1" s="1"/>
  <c r="O28" i="1" s="1"/>
  <c r="AB28" i="1"/>
  <c r="AD29" i="1"/>
  <c r="CS29" i="1"/>
  <c r="R29" i="1" s="1"/>
  <c r="K28" i="5" s="1"/>
  <c r="CX1" i="3"/>
  <c r="CX2" i="3"/>
  <c r="CX3" i="3"/>
  <c r="CS31" i="1"/>
  <c r="R31" i="1" s="1"/>
  <c r="AD31" i="1"/>
  <c r="CX24" i="3"/>
  <c r="CX28" i="3"/>
  <c r="CX32" i="3"/>
  <c r="CX25" i="3"/>
  <c r="CX29" i="3"/>
  <c r="CX33" i="3"/>
  <c r="CX26" i="3"/>
  <c r="CX30" i="3"/>
  <c r="CX34" i="3"/>
  <c r="CX27" i="3"/>
  <c r="CX31" i="3"/>
  <c r="CX4" i="3"/>
  <c r="CX5" i="3"/>
  <c r="CX6" i="3"/>
  <c r="CX12" i="3"/>
  <c r="CX10" i="3"/>
  <c r="CX11" i="3"/>
  <c r="H930" i="5" l="1"/>
  <c r="K485" i="5"/>
  <c r="K771" i="5"/>
  <c r="G1066" i="5"/>
  <c r="O1066" i="5" s="1"/>
  <c r="H297" i="5"/>
  <c r="K678" i="5"/>
  <c r="J682" i="5" s="1"/>
  <c r="P682" i="5" s="1"/>
  <c r="H917" i="5"/>
  <c r="H496" i="5"/>
  <c r="H574" i="5"/>
  <c r="H668" i="5"/>
  <c r="H891" i="5"/>
  <c r="H1019" i="5"/>
  <c r="J511" i="5"/>
  <c r="P511" i="5" s="1"/>
  <c r="L438" i="5"/>
  <c r="Q438" i="5" s="1"/>
  <c r="L437" i="5"/>
  <c r="CP674" i="1"/>
  <c r="O674" i="1" s="1"/>
  <c r="CR71" i="1"/>
  <c r="Q71" i="1" s="1"/>
  <c r="H123" i="5"/>
  <c r="W123" i="5" s="1"/>
  <c r="W115" i="1"/>
  <c r="E186" i="5"/>
  <c r="S186" i="5"/>
  <c r="H186" i="5"/>
  <c r="W186" i="5" s="1"/>
  <c r="U186" i="5"/>
  <c r="R115" i="1"/>
  <c r="GK115" i="1" s="1"/>
  <c r="L248" i="5"/>
  <c r="Q248" i="5" s="1"/>
  <c r="L245" i="5"/>
  <c r="V423" i="5"/>
  <c r="GK366" i="1"/>
  <c r="K595" i="5"/>
  <c r="CZ366" i="1"/>
  <c r="Y366" i="1" s="1"/>
  <c r="V592" i="5" s="1"/>
  <c r="K598" i="5" s="1"/>
  <c r="CR372" i="1"/>
  <c r="H611" i="5"/>
  <c r="W611" i="5" s="1"/>
  <c r="GK378" i="1"/>
  <c r="CY378" i="1"/>
  <c r="X378" i="1" s="1"/>
  <c r="T623" i="5" s="1"/>
  <c r="K627" i="5" s="1"/>
  <c r="CZ378" i="1"/>
  <c r="Y378" i="1" s="1"/>
  <c r="V623" i="5" s="1"/>
  <c r="K628" i="5" s="1"/>
  <c r="CP501" i="1"/>
  <c r="O501" i="1" s="1"/>
  <c r="K778" i="5"/>
  <c r="GO500" i="1"/>
  <c r="GM500" i="1"/>
  <c r="CR545" i="1"/>
  <c r="Q545" i="1" s="1"/>
  <c r="H893" i="5"/>
  <c r="X893" i="5" s="1"/>
  <c r="GK551" i="1"/>
  <c r="K915" i="5"/>
  <c r="K928" i="5"/>
  <c r="K789" i="5"/>
  <c r="CP505" i="1"/>
  <c r="O505" i="1" s="1"/>
  <c r="CP131" i="1"/>
  <c r="O131" i="1" s="1"/>
  <c r="K222" i="5"/>
  <c r="J226" i="5" s="1"/>
  <c r="P226" i="5" s="1"/>
  <c r="GK31" i="1"/>
  <c r="K37" i="5"/>
  <c r="CY31" i="1"/>
  <c r="X31" i="1" s="1"/>
  <c r="T33" i="5" s="1"/>
  <c r="K38" i="5" s="1"/>
  <c r="K81" i="5"/>
  <c r="V62" i="5"/>
  <c r="GN99" i="1"/>
  <c r="T169" i="5"/>
  <c r="T281" i="1"/>
  <c r="W281" i="1"/>
  <c r="S281" i="1"/>
  <c r="GM305" i="1"/>
  <c r="CR362" i="1"/>
  <c r="Q362" i="1" s="1"/>
  <c r="AB362" i="1"/>
  <c r="E589" i="5"/>
  <c r="S589" i="5"/>
  <c r="R362" i="1"/>
  <c r="GK362" i="1" s="1"/>
  <c r="H589" i="5"/>
  <c r="W589" i="5" s="1"/>
  <c r="GX362" i="1"/>
  <c r="U589" i="5"/>
  <c r="H587" i="5" s="1"/>
  <c r="CR386" i="1"/>
  <c r="Q386" i="1" s="1"/>
  <c r="H648" i="5"/>
  <c r="W648" i="5" s="1"/>
  <c r="V671" i="5"/>
  <c r="GM433" i="1"/>
  <c r="T756" i="5"/>
  <c r="CR678" i="1"/>
  <c r="Q678" i="1" s="1"/>
  <c r="H1070" i="5"/>
  <c r="AB678" i="1"/>
  <c r="CY174" i="1"/>
  <c r="X174" i="1" s="1"/>
  <c r="J550" i="5"/>
  <c r="P550" i="5" s="1"/>
  <c r="GO544" i="1"/>
  <c r="J941" i="5"/>
  <c r="P941" i="5" s="1"/>
  <c r="T49" i="1"/>
  <c r="E85" i="5"/>
  <c r="H85" i="5"/>
  <c r="W85" i="5" s="1"/>
  <c r="U85" i="5"/>
  <c r="S85" i="5"/>
  <c r="V51" i="5"/>
  <c r="Q274" i="1"/>
  <c r="E477" i="5"/>
  <c r="H477" i="5"/>
  <c r="W477" i="5" s="1"/>
  <c r="S477" i="5"/>
  <c r="P274" i="1"/>
  <c r="U274" i="1"/>
  <c r="R274" i="1"/>
  <c r="GK274" i="1" s="1"/>
  <c r="U477" i="5"/>
  <c r="GX274" i="1"/>
  <c r="GK370" i="1"/>
  <c r="K606" i="5"/>
  <c r="CY370" i="1"/>
  <c r="X370" i="1" s="1"/>
  <c r="T602" i="5" s="1"/>
  <c r="T828" i="5"/>
  <c r="CR527" i="1"/>
  <c r="AB527" i="1"/>
  <c r="CR680" i="1"/>
  <c r="Q680" i="1" s="1"/>
  <c r="H1076" i="5"/>
  <c r="X1076" i="5" s="1"/>
  <c r="CP113" i="1"/>
  <c r="O113" i="1" s="1"/>
  <c r="K182" i="5"/>
  <c r="K119" i="5"/>
  <c r="GM295" i="1"/>
  <c r="K578" i="5"/>
  <c r="GN358" i="1"/>
  <c r="GM358" i="1"/>
  <c r="J957" i="5"/>
  <c r="P957" i="5" s="1"/>
  <c r="H183" i="5"/>
  <c r="AB133" i="1"/>
  <c r="H230" i="5"/>
  <c r="CR133" i="1"/>
  <c r="Q133" i="1" s="1"/>
  <c r="K230" i="5" s="1"/>
  <c r="H170" i="5"/>
  <c r="W170" i="5" s="1"/>
  <c r="CR113" i="1"/>
  <c r="Q113" i="1" s="1"/>
  <c r="K180" i="5" s="1"/>
  <c r="H180" i="5"/>
  <c r="R339" i="5"/>
  <c r="GK264" i="1"/>
  <c r="K452" i="5"/>
  <c r="G194" i="5"/>
  <c r="O194" i="5" s="1"/>
  <c r="W194" i="5"/>
  <c r="R190" i="5"/>
  <c r="CY141" i="1"/>
  <c r="X141" i="1" s="1"/>
  <c r="T249" i="5" s="1"/>
  <c r="K251" i="5"/>
  <c r="R757" i="5"/>
  <c r="X765" i="5"/>
  <c r="G765" i="5"/>
  <c r="O765" i="5" s="1"/>
  <c r="CR366" i="1"/>
  <c r="Q366" i="1" s="1"/>
  <c r="K594" i="5" s="1"/>
  <c r="H594" i="5"/>
  <c r="H844" i="5"/>
  <c r="CR525" i="1"/>
  <c r="Q525" i="1" s="1"/>
  <c r="CR264" i="1"/>
  <c r="Q264" i="1" s="1"/>
  <c r="K451" i="5" s="1"/>
  <c r="H451" i="5"/>
  <c r="AB284" i="1"/>
  <c r="H493" i="5"/>
  <c r="GK294" i="1"/>
  <c r="K516" i="5"/>
  <c r="GK473" i="1"/>
  <c r="K689" i="5"/>
  <c r="X715" i="5"/>
  <c r="G715" i="5"/>
  <c r="O715" i="5" s="1"/>
  <c r="R710" i="5"/>
  <c r="H825" i="5"/>
  <c r="H882" i="5"/>
  <c r="X882" i="5" s="1"/>
  <c r="CR610" i="1"/>
  <c r="Q610" i="1" s="1"/>
  <c r="K974" i="5" s="1"/>
  <c r="H974" i="5"/>
  <c r="CR557" i="1"/>
  <c r="Q557" i="1" s="1"/>
  <c r="K926" i="5" s="1"/>
  <c r="H926" i="5"/>
  <c r="EI603" i="1"/>
  <c r="P640" i="1"/>
  <c r="AQ603" i="1"/>
  <c r="F640" i="1"/>
  <c r="CY34" i="1"/>
  <c r="X34" i="1" s="1"/>
  <c r="CY35" i="1"/>
  <c r="X35" i="1" s="1"/>
  <c r="CY39" i="1"/>
  <c r="X39" i="1" s="1"/>
  <c r="CZ56" i="1"/>
  <c r="Y56" i="1" s="1"/>
  <c r="GX55" i="1"/>
  <c r="AB95" i="1"/>
  <c r="AB111" i="1"/>
  <c r="CP118" i="1"/>
  <c r="O118" i="1" s="1"/>
  <c r="S127" i="1"/>
  <c r="E214" i="5"/>
  <c r="CY83" i="1"/>
  <c r="X83" i="1" s="1"/>
  <c r="T138" i="5" s="1"/>
  <c r="K142" i="5" s="1"/>
  <c r="CZ69" i="1"/>
  <c r="Y69" i="1" s="1"/>
  <c r="V114" i="5" s="1"/>
  <c r="GM87" i="1"/>
  <c r="T155" i="5"/>
  <c r="K152" i="5" s="1"/>
  <c r="CY108" i="1"/>
  <c r="X108" i="1" s="1"/>
  <c r="CZ141" i="1"/>
  <c r="Y141" i="1" s="1"/>
  <c r="V249" i="5" s="1"/>
  <c r="GK125" i="1"/>
  <c r="K209" i="5"/>
  <c r="CR102" i="1"/>
  <c r="Q102" i="1" s="1"/>
  <c r="CP102" i="1" s="1"/>
  <c r="O102" i="1" s="1"/>
  <c r="Q122" i="1"/>
  <c r="CY118" i="1"/>
  <c r="X118" i="1" s="1"/>
  <c r="CP151" i="1"/>
  <c r="O151" i="1" s="1"/>
  <c r="K268" i="5" s="1"/>
  <c r="CY167" i="1"/>
  <c r="X167" i="1" s="1"/>
  <c r="T302" i="5" s="1"/>
  <c r="K308" i="5" s="1"/>
  <c r="CY165" i="1"/>
  <c r="X165" i="1" s="1"/>
  <c r="T300" i="5" s="1"/>
  <c r="CP172" i="1"/>
  <c r="O172" i="1" s="1"/>
  <c r="U157" i="1"/>
  <c r="CP200" i="1"/>
  <c r="O200" i="1" s="1"/>
  <c r="CY146" i="1"/>
  <c r="X146" i="1" s="1"/>
  <c r="CY155" i="1"/>
  <c r="X155" i="1" s="1"/>
  <c r="T280" i="5" s="1"/>
  <c r="R157" i="1"/>
  <c r="GK157" i="1" s="1"/>
  <c r="CR159" i="1"/>
  <c r="Q159" i="1" s="1"/>
  <c r="CP159" i="1" s="1"/>
  <c r="O159" i="1" s="1"/>
  <c r="K288" i="5" s="1"/>
  <c r="CR167" i="1"/>
  <c r="Q167" i="1" s="1"/>
  <c r="CY188" i="1"/>
  <c r="X188" i="1" s="1"/>
  <c r="CP209" i="1"/>
  <c r="O209" i="1" s="1"/>
  <c r="K420" i="5" s="1"/>
  <c r="W290" i="1"/>
  <c r="E501" i="5"/>
  <c r="T411" i="5"/>
  <c r="CY215" i="1"/>
  <c r="X215" i="1" s="1"/>
  <c r="GM215" i="1" s="1"/>
  <c r="AB282" i="1"/>
  <c r="U300" i="1"/>
  <c r="E523" i="5"/>
  <c r="GN295" i="1"/>
  <c r="W372" i="1"/>
  <c r="E611" i="5"/>
  <c r="CR382" i="1"/>
  <c r="Q382" i="1" s="1"/>
  <c r="K641" i="5" s="1"/>
  <c r="H641" i="5"/>
  <c r="CR370" i="1"/>
  <c r="Q370" i="1" s="1"/>
  <c r="H605" i="5"/>
  <c r="CR378" i="1"/>
  <c r="Q378" i="1" s="1"/>
  <c r="H626" i="5"/>
  <c r="AH439" i="1"/>
  <c r="CP475" i="1"/>
  <c r="O475" i="1" s="1"/>
  <c r="CZ485" i="1"/>
  <c r="Y485" i="1" s="1"/>
  <c r="V730" i="5" s="1"/>
  <c r="K734" i="5" s="1"/>
  <c r="GM503" i="1"/>
  <c r="CP509" i="1"/>
  <c r="O509" i="1" s="1"/>
  <c r="CP517" i="1"/>
  <c r="O517" i="1" s="1"/>
  <c r="K827" i="5" s="1"/>
  <c r="S523" i="1"/>
  <c r="E839" i="5"/>
  <c r="V535" i="1"/>
  <c r="E870" i="5"/>
  <c r="CY493" i="1"/>
  <c r="X493" i="1" s="1"/>
  <c r="T764" i="5" s="1"/>
  <c r="CP495" i="1"/>
  <c r="O495" i="1" s="1"/>
  <c r="K768" i="5"/>
  <c r="CY501" i="1"/>
  <c r="X501" i="1" s="1"/>
  <c r="T776" i="5" s="1"/>
  <c r="K781" i="5" s="1"/>
  <c r="GO530" i="1"/>
  <c r="CY473" i="1"/>
  <c r="X473" i="1" s="1"/>
  <c r="T685" i="5" s="1"/>
  <c r="K690" i="5" s="1"/>
  <c r="AB487" i="1"/>
  <c r="CY509" i="1"/>
  <c r="X509" i="1" s="1"/>
  <c r="T806" i="5" s="1"/>
  <c r="Q531" i="1"/>
  <c r="E861" i="5"/>
  <c r="K669" i="5"/>
  <c r="AB481" i="1"/>
  <c r="CY487" i="1"/>
  <c r="X487" i="1" s="1"/>
  <c r="T737" i="5" s="1"/>
  <c r="K743" i="5" s="1"/>
  <c r="V796" i="5"/>
  <c r="K803" i="5" s="1"/>
  <c r="J805" i="5" s="1"/>
  <c r="P805" i="5" s="1"/>
  <c r="K877" i="5"/>
  <c r="CP545" i="1"/>
  <c r="O545" i="1" s="1"/>
  <c r="K893" i="5" s="1"/>
  <c r="CP553" i="1"/>
  <c r="O553" i="1" s="1"/>
  <c r="K920" i="5" s="1"/>
  <c r="CP563" i="1"/>
  <c r="O563" i="1" s="1"/>
  <c r="K944" i="5"/>
  <c r="K987" i="5"/>
  <c r="K1009" i="5"/>
  <c r="CZ538" i="1"/>
  <c r="Y538" i="1" s="1"/>
  <c r="GK605" i="1"/>
  <c r="CP551" i="1"/>
  <c r="O551" i="1" s="1"/>
  <c r="K914" i="5"/>
  <c r="CY606" i="1"/>
  <c r="X606" i="1" s="1"/>
  <c r="T960" i="5" s="1"/>
  <c r="AE682" i="1"/>
  <c r="CZ665" i="1"/>
  <c r="Y665" i="1" s="1"/>
  <c r="GO679" i="1"/>
  <c r="AF630" i="1"/>
  <c r="CZ623" i="1"/>
  <c r="Y623" i="1" s="1"/>
  <c r="CY553" i="1"/>
  <c r="X553" i="1" s="1"/>
  <c r="T920" i="5" s="1"/>
  <c r="CY626" i="1"/>
  <c r="X626" i="1" s="1"/>
  <c r="T1015" i="5" s="1"/>
  <c r="EM720" i="1"/>
  <c r="W269" i="5"/>
  <c r="R26" i="5"/>
  <c r="AB36" i="1"/>
  <c r="R55" i="1"/>
  <c r="GK55" i="1" s="1"/>
  <c r="U64" i="1"/>
  <c r="S88" i="5"/>
  <c r="H82" i="5" s="1"/>
  <c r="H72" i="5"/>
  <c r="H164" i="5"/>
  <c r="S170" i="5"/>
  <c r="H184" i="5"/>
  <c r="GX64" i="1"/>
  <c r="H132" i="5"/>
  <c r="H167" i="5"/>
  <c r="W167" i="5" s="1"/>
  <c r="H175" i="5"/>
  <c r="W175" i="5" s="1"/>
  <c r="L216" i="5"/>
  <c r="Q216" i="5" s="1"/>
  <c r="L213" i="5"/>
  <c r="R140" i="5"/>
  <c r="W145" i="5"/>
  <c r="G145" i="5"/>
  <c r="O145" i="5" s="1"/>
  <c r="CR85" i="1"/>
  <c r="Q85" i="1" s="1"/>
  <c r="K149" i="5" s="1"/>
  <c r="H149" i="5"/>
  <c r="S101" i="1"/>
  <c r="GK133" i="1"/>
  <c r="K231" i="5"/>
  <c r="U287" i="5"/>
  <c r="GK161" i="1"/>
  <c r="GM161" i="1" s="1"/>
  <c r="K294" i="5"/>
  <c r="R304" i="5"/>
  <c r="G311" i="5"/>
  <c r="O311" i="5" s="1"/>
  <c r="W311" i="5"/>
  <c r="T55" i="1"/>
  <c r="L113" i="5"/>
  <c r="Q113" i="5" s="1"/>
  <c r="L112" i="5"/>
  <c r="R148" i="5"/>
  <c r="U97" i="1"/>
  <c r="H172" i="5"/>
  <c r="W172" i="5" s="1"/>
  <c r="R219" i="5"/>
  <c r="G226" i="5"/>
  <c r="O226" i="5" s="1"/>
  <c r="W226" i="5"/>
  <c r="R229" i="5"/>
  <c r="G236" i="5"/>
  <c r="O236" i="5" s="1"/>
  <c r="W236" i="5"/>
  <c r="U247" i="5"/>
  <c r="H244" i="5" s="1"/>
  <c r="CZ67" i="1"/>
  <c r="Y67" i="1" s="1"/>
  <c r="V104" i="5" s="1"/>
  <c r="K111" i="5" s="1"/>
  <c r="K106" i="5"/>
  <c r="R109" i="1"/>
  <c r="GK109" i="1" s="1"/>
  <c r="H215" i="5"/>
  <c r="W215" i="5" s="1"/>
  <c r="H382" i="5"/>
  <c r="L410" i="5"/>
  <c r="Q410" i="5" s="1"/>
  <c r="L407" i="5"/>
  <c r="U408" i="5"/>
  <c r="H406" i="5" s="1"/>
  <c r="GK207" i="1"/>
  <c r="K415" i="5"/>
  <c r="E426" i="5"/>
  <c r="GX221" i="1"/>
  <c r="R450" i="5"/>
  <c r="G456" i="5"/>
  <c r="O456" i="5" s="1"/>
  <c r="W456" i="5"/>
  <c r="H485" i="5"/>
  <c r="U523" i="5"/>
  <c r="R562" i="5"/>
  <c r="CR354" i="1"/>
  <c r="Q354" i="1" s="1"/>
  <c r="H571" i="5"/>
  <c r="G579" i="5" s="1"/>
  <c r="O579" i="5" s="1"/>
  <c r="CC345" i="1"/>
  <c r="AT388" i="1"/>
  <c r="L736" i="5"/>
  <c r="Q736" i="5" s="1"/>
  <c r="L735" i="5"/>
  <c r="R788" i="5"/>
  <c r="X795" i="5"/>
  <c r="G795" i="5"/>
  <c r="O795" i="5" s="1"/>
  <c r="S850" i="5"/>
  <c r="GK529" i="1"/>
  <c r="K856" i="5"/>
  <c r="AB118" i="1"/>
  <c r="H243" i="5"/>
  <c r="U396" i="5"/>
  <c r="H394" i="5" s="1"/>
  <c r="H408" i="5"/>
  <c r="W408" i="5" s="1"/>
  <c r="H422" i="5"/>
  <c r="W422" i="5" s="1"/>
  <c r="P221" i="1"/>
  <c r="R543" i="5"/>
  <c r="G550" i="5"/>
  <c r="O550" i="5" s="1"/>
  <c r="W550" i="5"/>
  <c r="G630" i="5"/>
  <c r="O630" i="5" s="1"/>
  <c r="R625" i="5"/>
  <c r="W630" i="5"/>
  <c r="R696" i="5"/>
  <c r="G700" i="5"/>
  <c r="O700" i="5" s="1"/>
  <c r="W700" i="5"/>
  <c r="AB476" i="1"/>
  <c r="R798" i="5"/>
  <c r="G805" i="5"/>
  <c r="O805" i="5" s="1"/>
  <c r="X805" i="5"/>
  <c r="L829" i="5"/>
  <c r="Q829" i="5" s="1"/>
  <c r="L826" i="5"/>
  <c r="S64" i="1"/>
  <c r="K108" i="5"/>
  <c r="GK67" i="1"/>
  <c r="Q97" i="1"/>
  <c r="CP97" i="1" s="1"/>
  <c r="O97" i="1" s="1"/>
  <c r="V105" i="1"/>
  <c r="S214" i="5"/>
  <c r="H247" i="5"/>
  <c r="W247" i="5" s="1"/>
  <c r="T149" i="1"/>
  <c r="CY173" i="1"/>
  <c r="X173" i="1" s="1"/>
  <c r="T328" i="5" s="1"/>
  <c r="K333" i="5" s="1"/>
  <c r="K330" i="5"/>
  <c r="CR183" i="1"/>
  <c r="Q183" i="1" s="1"/>
  <c r="H360" i="5"/>
  <c r="L398" i="5"/>
  <c r="Q398" i="5" s="1"/>
  <c r="L395" i="5"/>
  <c r="U203" i="1"/>
  <c r="V221" i="1"/>
  <c r="S521" i="5"/>
  <c r="H518" i="5" s="1"/>
  <c r="CZ371" i="1"/>
  <c r="Y371" i="1" s="1"/>
  <c r="CR473" i="1"/>
  <c r="Q473" i="1" s="1"/>
  <c r="H688" i="5"/>
  <c r="W693" i="5" s="1"/>
  <c r="R702" i="5"/>
  <c r="X708" i="5"/>
  <c r="G708" i="5"/>
  <c r="O708" i="5" s="1"/>
  <c r="CR489" i="1"/>
  <c r="Q489" i="1" s="1"/>
  <c r="H750" i="5"/>
  <c r="H812" i="5"/>
  <c r="S839" i="5"/>
  <c r="H836" i="5" s="1"/>
  <c r="H850" i="5"/>
  <c r="X850" i="5" s="1"/>
  <c r="H200" i="5"/>
  <c r="R207" i="5"/>
  <c r="U149" i="1"/>
  <c r="CR177" i="1"/>
  <c r="Q177" i="1" s="1"/>
  <c r="K348" i="5" s="1"/>
  <c r="H348" i="5"/>
  <c r="CZ187" i="1"/>
  <c r="Y187" i="1" s="1"/>
  <c r="V376" i="5" s="1"/>
  <c r="K383" i="5" s="1"/>
  <c r="K380" i="5"/>
  <c r="GK187" i="1"/>
  <c r="R203" i="1"/>
  <c r="GK203" i="1" s="1"/>
  <c r="U421" i="5"/>
  <c r="U422" i="5"/>
  <c r="W219" i="1"/>
  <c r="S221" i="1"/>
  <c r="H501" i="5"/>
  <c r="W501" i="5" s="1"/>
  <c r="H521" i="5"/>
  <c r="W521" i="5" s="1"/>
  <c r="AB307" i="1"/>
  <c r="H536" i="5"/>
  <c r="W536" i="5" s="1"/>
  <c r="CR350" i="1"/>
  <c r="Q350" i="1" s="1"/>
  <c r="K554" i="5" s="1"/>
  <c r="H554" i="5"/>
  <c r="AB350" i="1"/>
  <c r="K564" i="5"/>
  <c r="GK352" i="1"/>
  <c r="S611" i="5"/>
  <c r="H608" i="5" s="1"/>
  <c r="R654" i="5"/>
  <c r="H669" i="5"/>
  <c r="G672" i="5" s="1"/>
  <c r="O672" i="5" s="1"/>
  <c r="L805" i="5"/>
  <c r="Q805" i="5" s="1"/>
  <c r="L804" i="5"/>
  <c r="U815" i="5"/>
  <c r="H813" i="5" s="1"/>
  <c r="G817" i="5" s="1"/>
  <c r="O817" i="5" s="1"/>
  <c r="R820" i="5"/>
  <c r="AB519" i="1"/>
  <c r="H861" i="5"/>
  <c r="X861" i="5" s="1"/>
  <c r="P202" i="1"/>
  <c r="CP202" i="1" s="1"/>
  <c r="O202" i="1" s="1"/>
  <c r="T541" i="1"/>
  <c r="G941" i="5"/>
  <c r="O941" i="5" s="1"/>
  <c r="R936" i="5"/>
  <c r="W941" i="5"/>
  <c r="EH470" i="1"/>
  <c r="P578" i="1"/>
  <c r="AB610" i="1"/>
  <c r="EH661" i="1"/>
  <c r="P691" i="1"/>
  <c r="CY187" i="1"/>
  <c r="X187" i="1" s="1"/>
  <c r="U980" i="5"/>
  <c r="GX213" i="1"/>
  <c r="CR537" i="1"/>
  <c r="Q537" i="1" s="1"/>
  <c r="K875" i="5" s="1"/>
  <c r="H875" i="5"/>
  <c r="CR549" i="1"/>
  <c r="Q549" i="1" s="1"/>
  <c r="K906" i="5" s="1"/>
  <c r="H906" i="5"/>
  <c r="W910" i="5" s="1"/>
  <c r="GX612" i="1"/>
  <c r="U991" i="5"/>
  <c r="H989" i="5" s="1"/>
  <c r="CR618" i="1"/>
  <c r="Q618" i="1" s="1"/>
  <c r="K996" i="5" s="1"/>
  <c r="H996" i="5"/>
  <c r="CP666" i="1"/>
  <c r="O666" i="1" s="1"/>
  <c r="K1034" i="5"/>
  <c r="L650" i="5"/>
  <c r="S882" i="5"/>
  <c r="H878" i="5" s="1"/>
  <c r="R905" i="5"/>
  <c r="Q541" i="1"/>
  <c r="CR543" i="1"/>
  <c r="Q543" i="1" s="1"/>
  <c r="K887" i="5" s="1"/>
  <c r="H887" i="5"/>
  <c r="H946" i="5"/>
  <c r="H977" i="5"/>
  <c r="V612" i="1"/>
  <c r="H1020" i="5"/>
  <c r="G1023" i="5" s="1"/>
  <c r="O1023" i="5" s="1"/>
  <c r="W713" i="1"/>
  <c r="F744" i="1"/>
  <c r="H918" i="5"/>
  <c r="X922" i="5" s="1"/>
  <c r="S628" i="1"/>
  <c r="CP628" i="1" s="1"/>
  <c r="O628" i="1" s="1"/>
  <c r="K1022" i="5" s="1"/>
  <c r="S612" i="1"/>
  <c r="T608" i="1"/>
  <c r="S620" i="1"/>
  <c r="GK47" i="1"/>
  <c r="K80" i="5"/>
  <c r="J145" i="5"/>
  <c r="P145" i="5" s="1"/>
  <c r="L279" i="5"/>
  <c r="Q279" i="5" s="1"/>
  <c r="L278" i="5"/>
  <c r="S287" i="5"/>
  <c r="H284" i="5" s="1"/>
  <c r="H152" i="5"/>
  <c r="CR93" i="1"/>
  <c r="Q93" i="1" s="1"/>
  <c r="CP93" i="1" s="1"/>
  <c r="O93" i="1" s="1"/>
  <c r="K166" i="5" s="1"/>
  <c r="AB93" i="1"/>
  <c r="V101" i="1"/>
  <c r="R272" i="5"/>
  <c r="CR199" i="1"/>
  <c r="Q199" i="1" s="1"/>
  <c r="H402" i="5"/>
  <c r="R514" i="5"/>
  <c r="R616" i="5"/>
  <c r="GK199" i="1"/>
  <c r="K403" i="5"/>
  <c r="GK435" i="1"/>
  <c r="K676" i="5"/>
  <c r="CR515" i="1"/>
  <c r="Q515" i="1" s="1"/>
  <c r="H821" i="5"/>
  <c r="H405" i="5"/>
  <c r="CP207" i="1"/>
  <c r="O207" i="1" s="1"/>
  <c r="GM207" i="1" s="1"/>
  <c r="K416" i="5"/>
  <c r="G447" i="5"/>
  <c r="O447" i="5" s="1"/>
  <c r="R441" i="5"/>
  <c r="W447" i="5"/>
  <c r="CR352" i="1"/>
  <c r="Q352" i="1" s="1"/>
  <c r="H563" i="5"/>
  <c r="G568" i="5" s="1"/>
  <c r="O568" i="5" s="1"/>
  <c r="CY119" i="1"/>
  <c r="X119" i="1" s="1"/>
  <c r="T195" i="5" s="1"/>
  <c r="K197" i="5"/>
  <c r="CR521" i="1"/>
  <c r="Q521" i="1" s="1"/>
  <c r="H833" i="5"/>
  <c r="V541" i="1"/>
  <c r="H945" i="5"/>
  <c r="H999" i="5"/>
  <c r="K58" i="5"/>
  <c r="GK33" i="1"/>
  <c r="K46" i="5"/>
  <c r="CP46" i="1"/>
  <c r="O46" i="1" s="1"/>
  <c r="CY47" i="1"/>
  <c r="X47" i="1" s="1"/>
  <c r="T76" i="5" s="1"/>
  <c r="CY56" i="1"/>
  <c r="X56" i="1" s="1"/>
  <c r="CP63" i="1"/>
  <c r="O63" i="1" s="1"/>
  <c r="K101" i="5" s="1"/>
  <c r="AB74" i="1"/>
  <c r="CP105" i="1"/>
  <c r="O105" i="1" s="1"/>
  <c r="K172" i="5" s="1"/>
  <c r="CP76" i="1"/>
  <c r="O76" i="1" s="1"/>
  <c r="GM82" i="1"/>
  <c r="CY84" i="1"/>
  <c r="X84" i="1" s="1"/>
  <c r="GN87" i="1"/>
  <c r="GM107" i="1"/>
  <c r="T173" i="5"/>
  <c r="AB113" i="1"/>
  <c r="CP134" i="1"/>
  <c r="O134" i="1" s="1"/>
  <c r="CZ98" i="1"/>
  <c r="Y98" i="1" s="1"/>
  <c r="GM103" i="1"/>
  <c r="GN107" i="1"/>
  <c r="U122" i="1"/>
  <c r="CP162" i="1"/>
  <c r="O162" i="1" s="1"/>
  <c r="CY98" i="1"/>
  <c r="X98" i="1" s="1"/>
  <c r="R122" i="1"/>
  <c r="GK122" i="1" s="1"/>
  <c r="CZ167" i="1"/>
  <c r="Y167" i="1" s="1"/>
  <c r="V302" i="5" s="1"/>
  <c r="K309" i="5" s="1"/>
  <c r="CP173" i="1"/>
  <c r="O173" i="1" s="1"/>
  <c r="CY143" i="1"/>
  <c r="X143" i="1" s="1"/>
  <c r="T258" i="5" s="1"/>
  <c r="CY151" i="1"/>
  <c r="X151" i="1" s="1"/>
  <c r="T268" i="5" s="1"/>
  <c r="CZ162" i="1"/>
  <c r="Y162" i="1" s="1"/>
  <c r="AB172" i="1"/>
  <c r="CZ148" i="1"/>
  <c r="Y148" i="1" s="1"/>
  <c r="S157" i="1"/>
  <c r="GN161" i="1"/>
  <c r="GM182" i="1"/>
  <c r="AX223" i="1"/>
  <c r="CZ155" i="1"/>
  <c r="Y155" i="1" s="1"/>
  <c r="V280" i="5" s="1"/>
  <c r="V157" i="1"/>
  <c r="K297" i="5"/>
  <c r="CZ188" i="1"/>
  <c r="Y188" i="1" s="1"/>
  <c r="CY199" i="1"/>
  <c r="X199" i="1" s="1"/>
  <c r="T399" i="5" s="1"/>
  <c r="CP211" i="1"/>
  <c r="O211" i="1" s="1"/>
  <c r="K421" i="5" s="1"/>
  <c r="CP177" i="1"/>
  <c r="O177" i="1" s="1"/>
  <c r="P286" i="1"/>
  <c r="E499" i="5"/>
  <c r="AB264" i="1"/>
  <c r="EP314" i="1"/>
  <c r="AB193" i="1"/>
  <c r="CP264" i="1"/>
  <c r="O264" i="1" s="1"/>
  <c r="AB300" i="1"/>
  <c r="AB306" i="1"/>
  <c r="K532" i="5"/>
  <c r="GM299" i="1"/>
  <c r="CP273" i="1"/>
  <c r="O273" i="1" s="1"/>
  <c r="CY308" i="1"/>
  <c r="X308" i="1" s="1"/>
  <c r="T535" i="5" s="1"/>
  <c r="CR376" i="1"/>
  <c r="Q376" i="1" s="1"/>
  <c r="K617" i="5" s="1"/>
  <c r="J622" i="5" s="1"/>
  <c r="P622" i="5" s="1"/>
  <c r="H617" i="5"/>
  <c r="G622" i="5" s="1"/>
  <c r="O622" i="5" s="1"/>
  <c r="CP386" i="1"/>
  <c r="O386" i="1" s="1"/>
  <c r="K648" i="5" s="1"/>
  <c r="GK350" i="1"/>
  <c r="CZ350" i="1"/>
  <c r="Y350" i="1" s="1"/>
  <c r="V551" i="5" s="1"/>
  <c r="K557" i="5" s="1"/>
  <c r="CP379" i="1"/>
  <c r="O379" i="1" s="1"/>
  <c r="EG422" i="1"/>
  <c r="U427" i="1"/>
  <c r="DZ439" i="1" s="1"/>
  <c r="CY485" i="1"/>
  <c r="X485" i="1" s="1"/>
  <c r="GO503" i="1"/>
  <c r="K857" i="5"/>
  <c r="GM482" i="1"/>
  <c r="CZ501" i="1"/>
  <c r="Y501" i="1" s="1"/>
  <c r="V776" i="5" s="1"/>
  <c r="K782" i="5" s="1"/>
  <c r="CY429" i="1"/>
  <c r="X429" i="1" s="1"/>
  <c r="T662" i="5" s="1"/>
  <c r="AB431" i="1"/>
  <c r="CY477" i="1"/>
  <c r="X477" i="1" s="1"/>
  <c r="T701" i="5" s="1"/>
  <c r="K705" i="5" s="1"/>
  <c r="CR487" i="1"/>
  <c r="Q487" i="1" s="1"/>
  <c r="CZ509" i="1"/>
  <c r="Y509" i="1" s="1"/>
  <c r="V806" i="5" s="1"/>
  <c r="CR481" i="1"/>
  <c r="Q481" i="1" s="1"/>
  <c r="CZ487" i="1"/>
  <c r="Y487" i="1" s="1"/>
  <c r="V737" i="5" s="1"/>
  <c r="K744" i="5" s="1"/>
  <c r="CP534" i="1"/>
  <c r="O534" i="1" s="1"/>
  <c r="CP546" i="1"/>
  <c r="O546" i="1" s="1"/>
  <c r="CY538" i="1"/>
  <c r="X538" i="1" s="1"/>
  <c r="CZ566" i="1"/>
  <c r="Y566" i="1" s="1"/>
  <c r="CP533" i="1"/>
  <c r="O533" i="1" s="1"/>
  <c r="CZ556" i="1"/>
  <c r="Y556" i="1" s="1"/>
  <c r="CP624" i="1"/>
  <c r="O624" i="1" s="1"/>
  <c r="K1013" i="5" s="1"/>
  <c r="CY623" i="1"/>
  <c r="X623" i="1" s="1"/>
  <c r="CP627" i="1"/>
  <c r="O627" i="1" s="1"/>
  <c r="CZ626" i="1"/>
  <c r="Y626" i="1" s="1"/>
  <c r="V1015" i="5" s="1"/>
  <c r="GN718" i="1"/>
  <c r="CY672" i="1"/>
  <c r="X672" i="1" s="1"/>
  <c r="T1049" i="5" s="1"/>
  <c r="K1054" i="5" s="1"/>
  <c r="CY680" i="1"/>
  <c r="X680" i="1" s="1"/>
  <c r="T1076" i="5" s="1"/>
  <c r="X1066" i="5"/>
  <c r="S55" i="1"/>
  <c r="H90" i="5"/>
  <c r="W90" i="5" s="1"/>
  <c r="V55" i="1"/>
  <c r="U101" i="5"/>
  <c r="H99" i="5" s="1"/>
  <c r="U88" i="5"/>
  <c r="CR47" i="1"/>
  <c r="Q47" i="1" s="1"/>
  <c r="K79" i="5" s="1"/>
  <c r="H79" i="5"/>
  <c r="H121" i="5"/>
  <c r="H128" i="5"/>
  <c r="CR75" i="1"/>
  <c r="Q75" i="1" s="1"/>
  <c r="K128" i="5" s="1"/>
  <c r="W101" i="1"/>
  <c r="CR37" i="1"/>
  <c r="Q37" i="1" s="1"/>
  <c r="K56" i="5" s="1"/>
  <c r="H56" i="5"/>
  <c r="K109" i="5"/>
  <c r="H124" i="5"/>
  <c r="W124" i="5" s="1"/>
  <c r="H131" i="5"/>
  <c r="H166" i="5"/>
  <c r="W166" i="5" s="1"/>
  <c r="CP95" i="1"/>
  <c r="O95" i="1" s="1"/>
  <c r="K167" i="5" s="1"/>
  <c r="GX101" i="1"/>
  <c r="CP111" i="1"/>
  <c r="O111" i="1" s="1"/>
  <c r="K175" i="5" s="1"/>
  <c r="AB126" i="1"/>
  <c r="V64" i="1"/>
  <c r="S97" i="1"/>
  <c r="CR135" i="1"/>
  <c r="Q135" i="1" s="1"/>
  <c r="H240" i="5"/>
  <c r="AB140" i="1"/>
  <c r="W157" i="1"/>
  <c r="AB162" i="1"/>
  <c r="R321" i="5"/>
  <c r="GK61" i="1"/>
  <c r="K96" i="5"/>
  <c r="U101" i="1"/>
  <c r="H174" i="5"/>
  <c r="W174" i="5" s="1"/>
  <c r="GK113" i="1"/>
  <c r="K181" i="5"/>
  <c r="W139" i="1"/>
  <c r="P157" i="1"/>
  <c r="CP157" i="1" s="1"/>
  <c r="O157" i="1" s="1"/>
  <c r="K287" i="5" s="1"/>
  <c r="H296" i="5"/>
  <c r="G301" i="5" s="1"/>
  <c r="O301" i="5" s="1"/>
  <c r="CR69" i="1"/>
  <c r="Q69" i="1" s="1"/>
  <c r="K117" i="5" s="1"/>
  <c r="H117" i="5"/>
  <c r="R101" i="1"/>
  <c r="GK101" i="1" s="1"/>
  <c r="Q109" i="1"/>
  <c r="CP109" i="1" s="1"/>
  <c r="O109" i="1" s="1"/>
  <c r="U129" i="1"/>
  <c r="AB141" i="1"/>
  <c r="H252" i="5"/>
  <c r="G260" i="5" s="1"/>
  <c r="O260" i="5" s="1"/>
  <c r="CR141" i="1"/>
  <c r="Q141" i="1" s="1"/>
  <c r="GK167" i="1"/>
  <c r="K306" i="5"/>
  <c r="H383" i="5"/>
  <c r="W387" i="5" s="1"/>
  <c r="W203" i="1"/>
  <c r="T221" i="1"/>
  <c r="R459" i="5"/>
  <c r="H469" i="5"/>
  <c r="CR268" i="1"/>
  <c r="Q268" i="1" s="1"/>
  <c r="R482" i="5"/>
  <c r="R492" i="5"/>
  <c r="H532" i="5"/>
  <c r="R553" i="5"/>
  <c r="W559" i="5"/>
  <c r="G559" i="5"/>
  <c r="O559" i="5" s="1"/>
  <c r="AB360" i="1"/>
  <c r="H583" i="5"/>
  <c r="GK382" i="1"/>
  <c r="K642" i="5"/>
  <c r="R687" i="5"/>
  <c r="GK487" i="1"/>
  <c r="K741" i="5"/>
  <c r="GK491" i="1"/>
  <c r="GO491" i="1" s="1"/>
  <c r="K759" i="5"/>
  <c r="GK507" i="1"/>
  <c r="GM507" i="1" s="1"/>
  <c r="K800" i="5"/>
  <c r="GX149" i="1"/>
  <c r="W195" i="1"/>
  <c r="P213" i="1"/>
  <c r="CP213" i="1" s="1"/>
  <c r="O213" i="1" s="1"/>
  <c r="U221" i="1"/>
  <c r="R296" i="1"/>
  <c r="GK296" i="1" s="1"/>
  <c r="CY357" i="1"/>
  <c r="X357" i="1" s="1"/>
  <c r="CZ357" i="1"/>
  <c r="Y357" i="1" s="1"/>
  <c r="H578" i="5"/>
  <c r="W578" i="5" s="1"/>
  <c r="H586" i="5"/>
  <c r="CP366" i="1"/>
  <c r="O366" i="1" s="1"/>
  <c r="K596" i="5"/>
  <c r="H644" i="5"/>
  <c r="H661" i="5"/>
  <c r="W661" i="5" s="1"/>
  <c r="GK481" i="1"/>
  <c r="K719" i="5"/>
  <c r="R725" i="5"/>
  <c r="G729" i="5"/>
  <c r="O729" i="5" s="1"/>
  <c r="X729" i="5"/>
  <c r="H773" i="5"/>
  <c r="X773" i="5" s="1"/>
  <c r="X785" i="5"/>
  <c r="CZ515" i="1"/>
  <c r="Y515" i="1" s="1"/>
  <c r="V818" i="5" s="1"/>
  <c r="K820" i="5"/>
  <c r="CY515" i="1"/>
  <c r="X515" i="1" s="1"/>
  <c r="T818" i="5" s="1"/>
  <c r="W64" i="1"/>
  <c r="V97" i="1"/>
  <c r="U214" i="5"/>
  <c r="H212" i="5" s="1"/>
  <c r="R136" i="1"/>
  <c r="GK136" i="1" s="1"/>
  <c r="P149" i="1"/>
  <c r="H285" i="5"/>
  <c r="GK171" i="1"/>
  <c r="K323" i="5"/>
  <c r="H396" i="5"/>
  <c r="W396" i="5" s="1"/>
  <c r="S203" i="1"/>
  <c r="V213" i="1"/>
  <c r="S475" i="5"/>
  <c r="H472" i="5" s="1"/>
  <c r="U521" i="5"/>
  <c r="H519" i="5" s="1"/>
  <c r="H575" i="5"/>
  <c r="H655" i="5"/>
  <c r="CR425" i="1"/>
  <c r="Q425" i="1" s="1"/>
  <c r="R674" i="5"/>
  <c r="W682" i="5"/>
  <c r="G682" i="5"/>
  <c r="O682" i="5" s="1"/>
  <c r="L693" i="5"/>
  <c r="Q693" i="5" s="1"/>
  <c r="L692" i="5"/>
  <c r="R732" i="5"/>
  <c r="W736" i="5"/>
  <c r="G736" i="5"/>
  <c r="O736" i="5" s="1"/>
  <c r="L755" i="5"/>
  <c r="Q755" i="5" s="1"/>
  <c r="L754" i="5"/>
  <c r="H770" i="5"/>
  <c r="U839" i="5"/>
  <c r="S861" i="5"/>
  <c r="H858" i="5" s="1"/>
  <c r="H870" i="5"/>
  <c r="X870" i="5" s="1"/>
  <c r="H199" i="5"/>
  <c r="H211" i="5"/>
  <c r="T129" i="1"/>
  <c r="L269" i="5"/>
  <c r="Q269" i="5" s="1"/>
  <c r="L266" i="5"/>
  <c r="S149" i="1"/>
  <c r="CY179" i="1"/>
  <c r="X179" i="1" s="1"/>
  <c r="T354" i="5" s="1"/>
  <c r="K351" i="5" s="1"/>
  <c r="CZ179" i="1"/>
  <c r="Y179" i="1" s="1"/>
  <c r="V354" i="5" s="1"/>
  <c r="K352" i="5" s="1"/>
  <c r="CR185" i="1"/>
  <c r="Q185" i="1" s="1"/>
  <c r="H369" i="5"/>
  <c r="S202" i="1"/>
  <c r="V203" i="1"/>
  <c r="W211" i="1"/>
  <c r="S213" i="1"/>
  <c r="W221" i="1"/>
  <c r="H475" i="5"/>
  <c r="W475" i="5" s="1"/>
  <c r="AB279" i="1"/>
  <c r="P296" i="1"/>
  <c r="CP296" i="1" s="1"/>
  <c r="O296" i="1" s="1"/>
  <c r="K521" i="5" s="1"/>
  <c r="GK304" i="1"/>
  <c r="K529" i="5"/>
  <c r="H597" i="5"/>
  <c r="U611" i="5"/>
  <c r="H609" i="5" s="1"/>
  <c r="J715" i="5"/>
  <c r="P715" i="5" s="1"/>
  <c r="GK489" i="1"/>
  <c r="K751" i="5"/>
  <c r="CP519" i="1"/>
  <c r="O519" i="1" s="1"/>
  <c r="K828" i="5" s="1"/>
  <c r="H839" i="5"/>
  <c r="X839" i="5" s="1"/>
  <c r="H847" i="5"/>
  <c r="AB531" i="1"/>
  <c r="U202" i="1"/>
  <c r="K484" i="5"/>
  <c r="R541" i="1"/>
  <c r="GK541" i="1" s="1"/>
  <c r="GK557" i="1"/>
  <c r="K927" i="5"/>
  <c r="H1036" i="5"/>
  <c r="G1081" i="5"/>
  <c r="O1081" i="5" s="1"/>
  <c r="W1081" i="5"/>
  <c r="BB713" i="1"/>
  <c r="F733" i="1"/>
  <c r="T203" i="1"/>
  <c r="W296" i="1"/>
  <c r="L883" i="5"/>
  <c r="Q883" i="5" s="1"/>
  <c r="L880" i="5"/>
  <c r="S541" i="1"/>
  <c r="L910" i="5"/>
  <c r="Q910" i="5" s="1"/>
  <c r="L909" i="5"/>
  <c r="AB557" i="1"/>
  <c r="BB470" i="1"/>
  <c r="F582" i="1"/>
  <c r="GK614" i="1"/>
  <c r="K986" i="5"/>
  <c r="L1003" i="5"/>
  <c r="Q1003" i="5" s="1"/>
  <c r="L1024" i="5" s="1"/>
  <c r="L1001" i="5"/>
  <c r="L1023" i="5"/>
  <c r="Q1023" i="5" s="1"/>
  <c r="L1021" i="5"/>
  <c r="DX682" i="1"/>
  <c r="H1073" i="5"/>
  <c r="U882" i="5"/>
  <c r="H879" i="5" s="1"/>
  <c r="H929" i="5"/>
  <c r="CR606" i="1"/>
  <c r="Q606" i="1" s="1"/>
  <c r="H963" i="5"/>
  <c r="H978" i="5"/>
  <c r="T612" i="1"/>
  <c r="H1000" i="5"/>
  <c r="Q620" i="1"/>
  <c r="CP620" i="1" s="1"/>
  <c r="O620" i="1" s="1"/>
  <c r="K1002" i="5" s="1"/>
  <c r="R1051" i="5"/>
  <c r="AQ713" i="1"/>
  <c r="F730" i="1"/>
  <c r="CR614" i="1"/>
  <c r="Q614" i="1" s="1"/>
  <c r="K985" i="5" s="1"/>
  <c r="H985" i="5"/>
  <c r="GA603" i="1"/>
  <c r="ER630" i="1"/>
  <c r="CA720" i="1"/>
  <c r="W612" i="1"/>
  <c r="T628" i="1"/>
  <c r="U616" i="1"/>
  <c r="W620" i="1"/>
  <c r="R35" i="5"/>
  <c r="R116" i="5"/>
  <c r="K57" i="5"/>
  <c r="GK37" i="1"/>
  <c r="H287" i="5"/>
  <c r="W287" i="5" s="1"/>
  <c r="GK69" i="1"/>
  <c r="K118" i="5"/>
  <c r="AB73" i="1"/>
  <c r="R347" i="5"/>
  <c r="K441" i="5"/>
  <c r="CY262" i="1"/>
  <c r="X262" i="1" s="1"/>
  <c r="CZ262" i="1"/>
  <c r="Y262" i="1" s="1"/>
  <c r="V439" i="5" s="1"/>
  <c r="K445" i="5" s="1"/>
  <c r="R505" i="5"/>
  <c r="W511" i="5"/>
  <c r="G511" i="5"/>
  <c r="O511" i="5" s="1"/>
  <c r="CY349" i="1"/>
  <c r="X349" i="1" s="1"/>
  <c r="CZ349" i="1"/>
  <c r="Y349" i="1" s="1"/>
  <c r="J785" i="5"/>
  <c r="P785" i="5" s="1"/>
  <c r="CR171" i="1"/>
  <c r="Q171" i="1" s="1"/>
  <c r="H322" i="5"/>
  <c r="W327" i="5" s="1"/>
  <c r="H771" i="5"/>
  <c r="G365" i="5"/>
  <c r="O365" i="5" s="1"/>
  <c r="R359" i="5"/>
  <c r="W365" i="5"/>
  <c r="AB199" i="1"/>
  <c r="GK266" i="1"/>
  <c r="K461" i="5"/>
  <c r="CY266" i="1"/>
  <c r="X266" i="1" s="1"/>
  <c r="T457" i="5" s="1"/>
  <c r="K462" i="5" s="1"/>
  <c r="E882" i="5"/>
  <c r="GX541" i="1"/>
  <c r="R952" i="5"/>
  <c r="W957" i="5"/>
  <c r="G957" i="5"/>
  <c r="O957" i="5" s="1"/>
  <c r="L1057" i="5"/>
  <c r="Q1057" i="5" s="1"/>
  <c r="L1078" i="5" s="1"/>
  <c r="L1056" i="5"/>
  <c r="X1023" i="5"/>
  <c r="AU603" i="1"/>
  <c r="F649" i="1"/>
  <c r="R1042" i="5"/>
  <c r="O713" i="1"/>
  <c r="F722" i="1"/>
  <c r="CR29" i="1"/>
  <c r="Q29" i="1" s="1"/>
  <c r="K27" i="5" s="1"/>
  <c r="H27" i="5"/>
  <c r="G32" i="5" s="1"/>
  <c r="O32" i="5" s="1"/>
  <c r="CR31" i="1"/>
  <c r="Q31" i="1" s="1"/>
  <c r="K36" i="5" s="1"/>
  <c r="H36" i="5"/>
  <c r="W41" i="5" s="1"/>
  <c r="S48" i="1"/>
  <c r="CR33" i="1"/>
  <c r="Q33" i="1" s="1"/>
  <c r="H45" i="5"/>
  <c r="G52" i="5" s="1"/>
  <c r="O52" i="5" s="1"/>
  <c r="S45" i="1"/>
  <c r="E74" i="5"/>
  <c r="R59" i="1"/>
  <c r="GK59" i="1" s="1"/>
  <c r="E90" i="5"/>
  <c r="T45" i="1"/>
  <c r="Q55" i="1"/>
  <c r="CZ37" i="1"/>
  <c r="Y37" i="1" s="1"/>
  <c r="V53" i="5" s="1"/>
  <c r="K60" i="5" s="1"/>
  <c r="U59" i="1"/>
  <c r="GN65" i="1"/>
  <c r="T102" i="5"/>
  <c r="T59" i="1"/>
  <c r="P71" i="1"/>
  <c r="E123" i="5"/>
  <c r="CP85" i="1"/>
  <c r="O85" i="1" s="1"/>
  <c r="K151" i="5"/>
  <c r="AB61" i="1"/>
  <c r="T104" i="5"/>
  <c r="K110" i="5" s="1"/>
  <c r="K132" i="5"/>
  <c r="CP83" i="1"/>
  <c r="O83" i="1" s="1"/>
  <c r="CP89" i="1"/>
  <c r="O89" i="1" s="1"/>
  <c r="K156" i="5" s="1"/>
  <c r="CP119" i="1"/>
  <c r="O119" i="1" s="1"/>
  <c r="CZ84" i="1"/>
  <c r="Y84" i="1" s="1"/>
  <c r="CP116" i="1"/>
  <c r="O116" i="1" s="1"/>
  <c r="GN95" i="1"/>
  <c r="T167" i="5"/>
  <c r="CP108" i="1"/>
  <c r="O108" i="1" s="1"/>
  <c r="GN111" i="1"/>
  <c r="T175" i="5"/>
  <c r="V259" i="5"/>
  <c r="GN103" i="1"/>
  <c r="CP140" i="1"/>
  <c r="O140" i="1" s="1"/>
  <c r="CZ170" i="1"/>
  <c r="Y170" i="1" s="1"/>
  <c r="CP166" i="1"/>
  <c r="O166" i="1" s="1"/>
  <c r="CY148" i="1"/>
  <c r="X148" i="1" s="1"/>
  <c r="T157" i="1"/>
  <c r="K296" i="5"/>
  <c r="J301" i="5" s="1"/>
  <c r="P301" i="5" s="1"/>
  <c r="L456" i="5"/>
  <c r="Q456" i="5" s="1"/>
  <c r="L455" i="5"/>
  <c r="GN277" i="1"/>
  <c r="AB295" i="1"/>
  <c r="CR193" i="1"/>
  <c r="Q193" i="1" s="1"/>
  <c r="K391" i="5" s="1"/>
  <c r="CZ198" i="1"/>
  <c r="Y198" i="1" s="1"/>
  <c r="CZ220" i="1"/>
  <c r="Y220" i="1" s="1"/>
  <c r="GX270" i="1"/>
  <c r="CP284" i="1"/>
  <c r="O284" i="1" s="1"/>
  <c r="K495" i="5"/>
  <c r="CY294" i="1"/>
  <c r="X294" i="1" s="1"/>
  <c r="T512" i="5" s="1"/>
  <c r="AJ388" i="1"/>
  <c r="CY264" i="1"/>
  <c r="X264" i="1" s="1"/>
  <c r="T448" i="5" s="1"/>
  <c r="K453" i="5" s="1"/>
  <c r="CY312" i="1"/>
  <c r="X312" i="1" s="1"/>
  <c r="T537" i="5" s="1"/>
  <c r="AB352" i="1"/>
  <c r="AB366" i="1"/>
  <c r="CR380" i="1"/>
  <c r="Q380" i="1" s="1"/>
  <c r="K634" i="5" s="1"/>
  <c r="J638" i="5" s="1"/>
  <c r="P638" i="5" s="1"/>
  <c r="H634" i="5"/>
  <c r="CY350" i="1"/>
  <c r="X350" i="1" s="1"/>
  <c r="T551" i="5" s="1"/>
  <c r="K556" i="5" s="1"/>
  <c r="T560" i="5"/>
  <c r="K565" i="5" s="1"/>
  <c r="GX427" i="1"/>
  <c r="GB439" i="1" s="1"/>
  <c r="CP493" i="1"/>
  <c r="O493" i="1" s="1"/>
  <c r="K764" i="5" s="1"/>
  <c r="CY499" i="1"/>
  <c r="X499" i="1" s="1"/>
  <c r="T774" i="5" s="1"/>
  <c r="CY505" i="1"/>
  <c r="X505" i="1" s="1"/>
  <c r="T786" i="5" s="1"/>
  <c r="K792" i="5" s="1"/>
  <c r="J795" i="5" s="1"/>
  <c r="P795" i="5" s="1"/>
  <c r="CY475" i="1"/>
  <c r="X475" i="1" s="1"/>
  <c r="T694" i="5" s="1"/>
  <c r="K697" i="5" s="1"/>
  <c r="J700" i="5" s="1"/>
  <c r="P700" i="5" s="1"/>
  <c r="CP477" i="1"/>
  <c r="O477" i="1" s="1"/>
  <c r="K703" i="5"/>
  <c r="J708" i="5" s="1"/>
  <c r="P708" i="5" s="1"/>
  <c r="AB525" i="1"/>
  <c r="CR431" i="1"/>
  <c r="Q431" i="1" s="1"/>
  <c r="CZ477" i="1"/>
  <c r="Y477" i="1" s="1"/>
  <c r="V701" i="5" s="1"/>
  <c r="K706" i="5" s="1"/>
  <c r="K770" i="5"/>
  <c r="GX531" i="1"/>
  <c r="K762" i="5"/>
  <c r="AB505" i="1"/>
  <c r="AB521" i="1"/>
  <c r="P541" i="1"/>
  <c r="CP541" i="1" s="1"/>
  <c r="O541" i="1" s="1"/>
  <c r="K882" i="5" s="1"/>
  <c r="GK543" i="1"/>
  <c r="K888" i="5"/>
  <c r="CP561" i="1"/>
  <c r="O561" i="1" s="1"/>
  <c r="CP567" i="1"/>
  <c r="O567" i="1" s="1"/>
  <c r="CP610" i="1"/>
  <c r="O610" i="1" s="1"/>
  <c r="K976" i="5"/>
  <c r="CP618" i="1"/>
  <c r="O618" i="1" s="1"/>
  <c r="K998" i="5"/>
  <c r="CP626" i="1"/>
  <c r="O626" i="1" s="1"/>
  <c r="K1018" i="5"/>
  <c r="CP543" i="1"/>
  <c r="O543" i="1" s="1"/>
  <c r="CY566" i="1"/>
  <c r="X566" i="1" s="1"/>
  <c r="GK606" i="1"/>
  <c r="CP680" i="1"/>
  <c r="O680" i="1" s="1"/>
  <c r="K1076" i="5" s="1"/>
  <c r="CZ606" i="1"/>
  <c r="Y606" i="1" s="1"/>
  <c r="V960" i="5" s="1"/>
  <c r="K1073" i="5"/>
  <c r="CZ533" i="1"/>
  <c r="Y533" i="1" s="1"/>
  <c r="V863" i="5" s="1"/>
  <c r="CZ621" i="1"/>
  <c r="Y621" i="1" s="1"/>
  <c r="CR670" i="1"/>
  <c r="Q670" i="1" s="1"/>
  <c r="H1043" i="5"/>
  <c r="G1048" i="5" s="1"/>
  <c r="O1048" i="5" s="1"/>
  <c r="CZ672" i="1"/>
  <c r="Y672" i="1" s="1"/>
  <c r="V1049" i="5" s="1"/>
  <c r="K1055" i="5" s="1"/>
  <c r="X1077" i="5"/>
  <c r="W52" i="5"/>
  <c r="H60" i="5"/>
  <c r="GK43" i="1"/>
  <c r="K69" i="5"/>
  <c r="S74" i="5"/>
  <c r="H71" i="5" s="1"/>
  <c r="S101" i="5"/>
  <c r="H98" i="5" s="1"/>
  <c r="CR43" i="1"/>
  <c r="Q43" i="1" s="1"/>
  <c r="K68" i="5" s="1"/>
  <c r="H68" i="5"/>
  <c r="W55" i="1"/>
  <c r="H74" i="5"/>
  <c r="W74" i="5" s="1"/>
  <c r="U90" i="5"/>
  <c r="R106" i="5"/>
  <c r="S123" i="5"/>
  <c r="H120" i="5" s="1"/>
  <c r="H163" i="5"/>
  <c r="W176" i="5" s="1"/>
  <c r="R179" i="5"/>
  <c r="G187" i="5"/>
  <c r="O187" i="5" s="1"/>
  <c r="W187" i="5"/>
  <c r="Q64" i="1"/>
  <c r="CP64" i="1" s="1"/>
  <c r="O64" i="1" s="1"/>
  <c r="CP126" i="1"/>
  <c r="O126" i="1" s="1"/>
  <c r="GM126" i="1" s="1"/>
  <c r="K150" i="5"/>
  <c r="GK85" i="1"/>
  <c r="S109" i="1"/>
  <c r="CZ124" i="1"/>
  <c r="Y124" i="1" s="1"/>
  <c r="H214" i="5"/>
  <c r="W214" i="5" s="1"/>
  <c r="CR153" i="1"/>
  <c r="Q153" i="1" s="1"/>
  <c r="H273" i="5"/>
  <c r="W279" i="5" s="1"/>
  <c r="CR175" i="1"/>
  <c r="Q175" i="1" s="1"/>
  <c r="H340" i="5"/>
  <c r="G345" i="5" s="1"/>
  <c r="O345" i="5" s="1"/>
  <c r="AB175" i="1"/>
  <c r="H153" i="5"/>
  <c r="H168" i="5"/>
  <c r="W168" i="5" s="1"/>
  <c r="U105" i="1"/>
  <c r="GK153" i="1"/>
  <c r="K274" i="5"/>
  <c r="GX157" i="1"/>
  <c r="R314" i="5"/>
  <c r="G318" i="5"/>
  <c r="O318" i="5" s="1"/>
  <c r="W318" i="5"/>
  <c r="GK173" i="1"/>
  <c r="K332" i="5"/>
  <c r="Q101" i="1"/>
  <c r="CP101" i="1" s="1"/>
  <c r="O101" i="1" s="1"/>
  <c r="V109" i="1"/>
  <c r="CY132" i="1"/>
  <c r="X132" i="1" s="1"/>
  <c r="CZ132" i="1"/>
  <c r="Y132" i="1" s="1"/>
  <c r="H352" i="5"/>
  <c r="W356" i="5" s="1"/>
  <c r="G375" i="5"/>
  <c r="O375" i="5" s="1"/>
  <c r="R368" i="5"/>
  <c r="W375" i="5"/>
  <c r="H393" i="5"/>
  <c r="H484" i="5"/>
  <c r="H534" i="5"/>
  <c r="W534" i="5" s="1"/>
  <c r="K545" i="5"/>
  <c r="GK348" i="1"/>
  <c r="H600" i="5"/>
  <c r="W600" i="5" s="1"/>
  <c r="EH345" i="1"/>
  <c r="P397" i="1"/>
  <c r="S661" i="5"/>
  <c r="H658" i="5" s="1"/>
  <c r="G723" i="5"/>
  <c r="O723" i="5" s="1"/>
  <c r="R717" i="5"/>
  <c r="X723" i="5"/>
  <c r="R749" i="5"/>
  <c r="W755" i="5"/>
  <c r="G755" i="5"/>
  <c r="O755" i="5" s="1"/>
  <c r="H837" i="5"/>
  <c r="U870" i="5"/>
  <c r="H868" i="5" s="1"/>
  <c r="H88" i="5"/>
  <c r="W88" i="5" s="1"/>
  <c r="J194" i="5"/>
  <c r="P194" i="5" s="1"/>
  <c r="AB117" i="1"/>
  <c r="AB135" i="1"/>
  <c r="W260" i="5"/>
  <c r="P203" i="1"/>
  <c r="CP203" i="1" s="1"/>
  <c r="O203" i="1" s="1"/>
  <c r="H418" i="5"/>
  <c r="U213" i="1"/>
  <c r="CR260" i="1"/>
  <c r="Q260" i="1" s="1"/>
  <c r="K433" i="5" s="1"/>
  <c r="J438" i="5" s="1"/>
  <c r="P438" i="5" s="1"/>
  <c r="H433" i="5"/>
  <c r="W438" i="5" s="1"/>
  <c r="GK262" i="1"/>
  <c r="K443" i="5"/>
  <c r="CP266" i="1"/>
  <c r="O266" i="1" s="1"/>
  <c r="R468" i="5"/>
  <c r="GK284" i="1"/>
  <c r="K494" i="5"/>
  <c r="U501" i="5"/>
  <c r="V296" i="1"/>
  <c r="H523" i="5"/>
  <c r="W523" i="5" s="1"/>
  <c r="K572" i="5"/>
  <c r="GK354" i="1"/>
  <c r="R604" i="5"/>
  <c r="G638" i="5"/>
  <c r="O638" i="5" s="1"/>
  <c r="R633" i="5"/>
  <c r="W638" i="5"/>
  <c r="H645" i="5"/>
  <c r="J729" i="5"/>
  <c r="P729" i="5" s="1"/>
  <c r="AB497" i="1"/>
  <c r="CR67" i="1"/>
  <c r="Q67" i="1" s="1"/>
  <c r="K107" i="5" s="1"/>
  <c r="H107" i="5"/>
  <c r="W113" i="5" s="1"/>
  <c r="R105" i="1"/>
  <c r="CZ105" i="1" s="1"/>
  <c r="Y105" i="1" s="1"/>
  <c r="V172" i="5" s="1"/>
  <c r="AB128" i="1"/>
  <c r="Q136" i="1"/>
  <c r="CP136" i="1" s="1"/>
  <c r="O136" i="1" s="1"/>
  <c r="T139" i="1"/>
  <c r="CY145" i="1"/>
  <c r="X145" i="1" s="1"/>
  <c r="T259" i="5" s="1"/>
  <c r="H267" i="5"/>
  <c r="W267" i="5" s="1"/>
  <c r="AB153" i="1"/>
  <c r="R282" i="5"/>
  <c r="R330" i="5"/>
  <c r="W336" i="5"/>
  <c r="G336" i="5"/>
  <c r="O336" i="5" s="1"/>
  <c r="K361" i="5"/>
  <c r="GK183" i="1"/>
  <c r="V202" i="1"/>
  <c r="R432" i="5"/>
  <c r="G438" i="5"/>
  <c r="O438" i="5" s="1"/>
  <c r="H460" i="5"/>
  <c r="G465" i="5" s="1"/>
  <c r="O465" i="5" s="1"/>
  <c r="CR266" i="1"/>
  <c r="Q266" i="1" s="1"/>
  <c r="K460" i="5" s="1"/>
  <c r="J465" i="5" s="1"/>
  <c r="P465" i="5" s="1"/>
  <c r="U475" i="5"/>
  <c r="H473" i="5" s="1"/>
  <c r="H647" i="5"/>
  <c r="W647" i="5" s="1"/>
  <c r="R808" i="5"/>
  <c r="GK515" i="1"/>
  <c r="K822" i="5"/>
  <c r="CR529" i="1"/>
  <c r="Q529" i="1" s="1"/>
  <c r="K855" i="5" s="1"/>
  <c r="H855" i="5"/>
  <c r="U861" i="5"/>
  <c r="H859" i="5" s="1"/>
  <c r="CP145" i="1"/>
  <c r="O145" i="1" s="1"/>
  <c r="K259" i="5" s="1"/>
  <c r="GK177" i="1"/>
  <c r="K349" i="5"/>
  <c r="L427" i="5"/>
  <c r="Q427" i="5" s="1"/>
  <c r="L419" i="5"/>
  <c r="W213" i="1"/>
  <c r="S426" i="5"/>
  <c r="H417" i="5" s="1"/>
  <c r="AB270" i="1"/>
  <c r="U499" i="5"/>
  <c r="H497" i="5" s="1"/>
  <c r="W502" i="5" s="1"/>
  <c r="T296" i="1"/>
  <c r="H598" i="5"/>
  <c r="G601" i="5" s="1"/>
  <c r="O601" i="5" s="1"/>
  <c r="H612" i="5"/>
  <c r="W612" i="5" s="1"/>
  <c r="CZ385" i="1"/>
  <c r="Y385" i="1" s="1"/>
  <c r="H659" i="5"/>
  <c r="AB485" i="1"/>
  <c r="R739" i="5"/>
  <c r="G746" i="5"/>
  <c r="O746" i="5" s="1"/>
  <c r="W746" i="5"/>
  <c r="H824" i="5"/>
  <c r="AB523" i="1"/>
  <c r="H848" i="5"/>
  <c r="AB529" i="1"/>
  <c r="H867" i="5"/>
  <c r="L683" i="5"/>
  <c r="GK537" i="1"/>
  <c r="K876" i="5"/>
  <c r="CP612" i="1"/>
  <c r="O612" i="1" s="1"/>
  <c r="K980" i="5" s="1"/>
  <c r="CR622" i="1"/>
  <c r="Q622" i="1" s="1"/>
  <c r="K1007" i="5" s="1"/>
  <c r="H1007" i="5"/>
  <c r="G1014" i="5" s="1"/>
  <c r="O1014" i="5" s="1"/>
  <c r="EH603" i="1"/>
  <c r="P639" i="1"/>
  <c r="J910" i="5"/>
  <c r="P910" i="5" s="1"/>
  <c r="ET470" i="1"/>
  <c r="P582" i="1"/>
  <c r="U969" i="5"/>
  <c r="H967" i="5" s="1"/>
  <c r="H980" i="5"/>
  <c r="X980" i="5" s="1"/>
  <c r="R1027" i="5"/>
  <c r="G1031" i="5"/>
  <c r="O1031" i="5" s="1"/>
  <c r="X1031" i="5"/>
  <c r="CR672" i="1"/>
  <c r="Q672" i="1" s="1"/>
  <c r="K1052" i="5" s="1"/>
  <c r="H1052" i="5"/>
  <c r="X1057" i="5" s="1"/>
  <c r="H890" i="5"/>
  <c r="R897" i="5"/>
  <c r="G902" i="5"/>
  <c r="O902" i="5" s="1"/>
  <c r="W902" i="5"/>
  <c r="H969" i="5"/>
  <c r="X969" i="5" s="1"/>
  <c r="G1083" i="5"/>
  <c r="O1083" i="5" s="1"/>
  <c r="W1083" i="5"/>
  <c r="AB606" i="1"/>
  <c r="V620" i="1"/>
  <c r="W628" i="1"/>
  <c r="H991" i="5"/>
  <c r="X991" i="5" s="1"/>
  <c r="U624" i="1"/>
  <c r="P738" i="1"/>
  <c r="EL713" i="1"/>
  <c r="T624" i="1"/>
  <c r="U608" i="1"/>
  <c r="DZ630" i="1" s="1"/>
  <c r="W541" i="1"/>
  <c r="GM50" i="1"/>
  <c r="GN50" i="1"/>
  <c r="GM34" i="1"/>
  <c r="GN34" i="1"/>
  <c r="GM89" i="1"/>
  <c r="GN89" i="1"/>
  <c r="GN119" i="1"/>
  <c r="GM119" i="1"/>
  <c r="GM108" i="1"/>
  <c r="GN108" i="1"/>
  <c r="GM163" i="1"/>
  <c r="GN163" i="1"/>
  <c r="AJ345" i="1"/>
  <c r="W388" i="1"/>
  <c r="GN369" i="1"/>
  <c r="GM369" i="1"/>
  <c r="GM493" i="1"/>
  <c r="GO493" i="1"/>
  <c r="CJ470" i="1"/>
  <c r="BA569" i="1"/>
  <c r="GM477" i="1"/>
  <c r="GO477" i="1"/>
  <c r="GM560" i="1"/>
  <c r="GN560" i="1"/>
  <c r="AB630" i="1"/>
  <c r="GM605" i="1"/>
  <c r="GO605" i="1"/>
  <c r="GM613" i="1"/>
  <c r="GO613" i="1"/>
  <c r="GM615" i="1"/>
  <c r="GO615" i="1"/>
  <c r="AJ661" i="1"/>
  <c r="W682" i="1"/>
  <c r="GM96" i="1"/>
  <c r="GN96" i="1"/>
  <c r="GM197" i="1"/>
  <c r="GN197" i="1"/>
  <c r="GM217" i="1"/>
  <c r="GN217" i="1"/>
  <c r="GM271" i="1"/>
  <c r="GN271" i="1"/>
  <c r="GM483" i="1"/>
  <c r="GO483" i="1"/>
  <c r="GM501" i="1"/>
  <c r="GO501" i="1"/>
  <c r="GM556" i="1"/>
  <c r="GO556" i="1"/>
  <c r="GM558" i="1"/>
  <c r="GO558" i="1"/>
  <c r="Q682" i="1"/>
  <c r="AD661" i="1"/>
  <c r="U682" i="1"/>
  <c r="AH661" i="1"/>
  <c r="GN74" i="1"/>
  <c r="GM74" i="1"/>
  <c r="GM118" i="1"/>
  <c r="GN118" i="1"/>
  <c r="GN132" i="1"/>
  <c r="GM132" i="1"/>
  <c r="GM151" i="1"/>
  <c r="GN151" i="1"/>
  <c r="GM180" i="1"/>
  <c r="GN180" i="1"/>
  <c r="GM188" i="1"/>
  <c r="GN188" i="1"/>
  <c r="GM209" i="1"/>
  <c r="GN209" i="1"/>
  <c r="GN367" i="1"/>
  <c r="GM367" i="1"/>
  <c r="DN439" i="1"/>
  <c r="EA422" i="1"/>
  <c r="AH422" i="1"/>
  <c r="U439" i="1"/>
  <c r="GM475" i="1"/>
  <c r="GN475" i="1"/>
  <c r="CY523" i="1"/>
  <c r="X523" i="1" s="1"/>
  <c r="T839" i="5" s="1"/>
  <c r="K836" i="5" s="1"/>
  <c r="CZ523" i="1"/>
  <c r="Y523" i="1" s="1"/>
  <c r="V839" i="5" s="1"/>
  <c r="K837" i="5" s="1"/>
  <c r="GM495" i="1"/>
  <c r="GO495" i="1"/>
  <c r="T682" i="1"/>
  <c r="AG661" i="1"/>
  <c r="GM607" i="1"/>
  <c r="GO607" i="1"/>
  <c r="GM621" i="1"/>
  <c r="GO621" i="1"/>
  <c r="GM623" i="1"/>
  <c r="GO623" i="1"/>
  <c r="GM78" i="1"/>
  <c r="GN78" i="1"/>
  <c r="GM104" i="1"/>
  <c r="GN104" i="1"/>
  <c r="GN142" i="1"/>
  <c r="GM142" i="1"/>
  <c r="GN176" i="1"/>
  <c r="GM176" i="1"/>
  <c r="GN371" i="1"/>
  <c r="GM371" i="1"/>
  <c r="DZ422" i="1"/>
  <c r="DM439" i="1"/>
  <c r="GN546" i="1"/>
  <c r="GM546" i="1"/>
  <c r="CP31" i="1"/>
  <c r="O31" i="1" s="1"/>
  <c r="GX49" i="1"/>
  <c r="CZ32" i="1"/>
  <c r="Y32" i="1" s="1"/>
  <c r="CY32" i="1"/>
  <c r="X32" i="1" s="1"/>
  <c r="CZ31" i="1"/>
  <c r="Y31" i="1" s="1"/>
  <c r="V33" i="5" s="1"/>
  <c r="K39" i="5" s="1"/>
  <c r="Q45" i="1"/>
  <c r="V49" i="1"/>
  <c r="AB33" i="1"/>
  <c r="GN41" i="1"/>
  <c r="GM41" i="1"/>
  <c r="W49" i="1"/>
  <c r="GM57" i="1"/>
  <c r="GN57" i="1"/>
  <c r="Q59" i="1"/>
  <c r="CY33" i="1"/>
  <c r="X33" i="1" s="1"/>
  <c r="T42" i="5" s="1"/>
  <c r="GN42" i="1"/>
  <c r="Q48" i="1"/>
  <c r="CY54" i="1"/>
  <c r="X54" i="1" s="1"/>
  <c r="V59" i="1"/>
  <c r="GM61" i="1"/>
  <c r="GN61" i="1"/>
  <c r="CP72" i="1"/>
  <c r="O72" i="1" s="1"/>
  <c r="GN88" i="1"/>
  <c r="GM88" i="1"/>
  <c r="U48" i="1"/>
  <c r="CP55" i="1"/>
  <c r="O55" i="1" s="1"/>
  <c r="K88" i="5" s="1"/>
  <c r="W59" i="1"/>
  <c r="GM73" i="1"/>
  <c r="GN73" i="1"/>
  <c r="CY86" i="1"/>
  <c r="X86" i="1" s="1"/>
  <c r="CZ86" i="1"/>
  <c r="Y86" i="1" s="1"/>
  <c r="GN83" i="1"/>
  <c r="GM83" i="1"/>
  <c r="P114" i="1"/>
  <c r="U114" i="1"/>
  <c r="GX114" i="1"/>
  <c r="GM65" i="1"/>
  <c r="GM98" i="1"/>
  <c r="GN98" i="1"/>
  <c r="S114" i="1"/>
  <c r="GN92" i="1"/>
  <c r="GM92" i="1"/>
  <c r="GX115" i="1"/>
  <c r="CP86" i="1"/>
  <c r="O86" i="1" s="1"/>
  <c r="GM93" i="1"/>
  <c r="GN93" i="1"/>
  <c r="AB119" i="1"/>
  <c r="W120" i="1"/>
  <c r="Q127" i="1"/>
  <c r="GM134" i="1"/>
  <c r="GN134" i="1"/>
  <c r="GM95" i="1"/>
  <c r="GM99" i="1"/>
  <c r="GM111" i="1"/>
  <c r="R120" i="1"/>
  <c r="GK120" i="1" s="1"/>
  <c r="V138" i="1"/>
  <c r="P120" i="1"/>
  <c r="CY125" i="1"/>
  <c r="X125" i="1" s="1"/>
  <c r="T205" i="5" s="1"/>
  <c r="GX138" i="1"/>
  <c r="GN140" i="1"/>
  <c r="GM140" i="1"/>
  <c r="T122" i="1"/>
  <c r="GN131" i="1"/>
  <c r="GM131" i="1"/>
  <c r="GM148" i="1"/>
  <c r="GN148" i="1"/>
  <c r="CY156" i="1"/>
  <c r="X156" i="1" s="1"/>
  <c r="GN126" i="1"/>
  <c r="CY154" i="1"/>
  <c r="X154" i="1" s="1"/>
  <c r="GM190" i="1"/>
  <c r="GN190" i="1"/>
  <c r="CY157" i="1"/>
  <c r="X157" i="1" s="1"/>
  <c r="CZ157" i="1"/>
  <c r="Y157" i="1" s="1"/>
  <c r="V287" i="5" s="1"/>
  <c r="CZ166" i="1"/>
  <c r="Y166" i="1" s="1"/>
  <c r="GN200" i="1"/>
  <c r="GM200" i="1"/>
  <c r="GN208" i="1"/>
  <c r="GM208" i="1"/>
  <c r="GN216" i="1"/>
  <c r="GM216" i="1"/>
  <c r="AT26" i="1"/>
  <c r="F241" i="1"/>
  <c r="AB176" i="1"/>
  <c r="AU26" i="1"/>
  <c r="F242" i="1"/>
  <c r="AU749" i="1"/>
  <c r="GA26" i="1"/>
  <c r="ER223" i="1"/>
  <c r="GN179" i="1"/>
  <c r="GM179" i="1"/>
  <c r="CY214" i="1"/>
  <c r="X214" i="1" s="1"/>
  <c r="EM26" i="1"/>
  <c r="P242" i="1"/>
  <c r="EM749" i="1"/>
  <c r="GX286" i="1"/>
  <c r="CY307" i="1"/>
  <c r="X307" i="1" s="1"/>
  <c r="CZ307" i="1"/>
  <c r="Y307" i="1" s="1"/>
  <c r="CY192" i="1"/>
  <c r="X192" i="1" s="1"/>
  <c r="CZ218" i="1"/>
  <c r="Y218" i="1" s="1"/>
  <c r="CY259" i="1"/>
  <c r="X259" i="1" s="1"/>
  <c r="CZ259" i="1"/>
  <c r="Y259" i="1" s="1"/>
  <c r="CY269" i="1"/>
  <c r="X269" i="1" s="1"/>
  <c r="CZ269" i="1"/>
  <c r="Y269" i="1" s="1"/>
  <c r="AP257" i="1"/>
  <c r="F323" i="1"/>
  <c r="CZ202" i="1"/>
  <c r="Y202" i="1" s="1"/>
  <c r="ET26" i="1"/>
  <c r="P236" i="1"/>
  <c r="ET749" i="1"/>
  <c r="CP263" i="1"/>
  <c r="O263" i="1" s="1"/>
  <c r="U270" i="1"/>
  <c r="W270" i="1"/>
  <c r="S270" i="1"/>
  <c r="CP276" i="1"/>
  <c r="O276" i="1" s="1"/>
  <c r="K478" i="5" s="1"/>
  <c r="T279" i="1"/>
  <c r="GX279" i="1"/>
  <c r="V279" i="1"/>
  <c r="R279" i="1"/>
  <c r="GK279" i="1" s="1"/>
  <c r="P285" i="1"/>
  <c r="U285" i="1"/>
  <c r="GX285" i="1"/>
  <c r="Q285" i="1"/>
  <c r="V285" i="1"/>
  <c r="R285" i="1"/>
  <c r="GK285" i="1" s="1"/>
  <c r="CR304" i="1"/>
  <c r="Q304" i="1" s="1"/>
  <c r="AB304" i="1"/>
  <c r="CR312" i="1"/>
  <c r="Q312" i="1" s="1"/>
  <c r="CP312" i="1" s="1"/>
  <c r="O312" i="1" s="1"/>
  <c r="K537" i="5" s="1"/>
  <c r="AB312" i="1"/>
  <c r="CI257" i="1"/>
  <c r="AZ314" i="1"/>
  <c r="GA257" i="1"/>
  <c r="ER314" i="1"/>
  <c r="T270" i="1"/>
  <c r="P279" i="1"/>
  <c r="CP307" i="1"/>
  <c r="O307" i="1" s="1"/>
  <c r="GM272" i="1"/>
  <c r="GN272" i="1"/>
  <c r="GN278" i="1"/>
  <c r="GM278" i="1"/>
  <c r="T285" i="1"/>
  <c r="S300" i="1"/>
  <c r="CP360" i="1"/>
  <c r="O360" i="1" s="1"/>
  <c r="T290" i="1"/>
  <c r="GN299" i="1"/>
  <c r="W300" i="1"/>
  <c r="S361" i="1"/>
  <c r="GM277" i="1"/>
  <c r="R300" i="1"/>
  <c r="GK300" i="1" s="1"/>
  <c r="GM310" i="1"/>
  <c r="GN310" i="1"/>
  <c r="ET257" i="1"/>
  <c r="P327" i="1"/>
  <c r="U362" i="1"/>
  <c r="S362" i="1"/>
  <c r="Q372" i="1"/>
  <c r="BY345" i="1"/>
  <c r="CI388" i="1"/>
  <c r="AP388" i="1"/>
  <c r="P372" i="1"/>
  <c r="CY373" i="1"/>
  <c r="X373" i="1" s="1"/>
  <c r="CZ373" i="1"/>
  <c r="Y373" i="1" s="1"/>
  <c r="AQ345" i="1"/>
  <c r="F398" i="1"/>
  <c r="CP373" i="1"/>
  <c r="O373" i="1" s="1"/>
  <c r="AB376" i="1"/>
  <c r="CY364" i="1"/>
  <c r="X364" i="1" s="1"/>
  <c r="T590" i="5" s="1"/>
  <c r="AB380" i="1"/>
  <c r="AJ422" i="1"/>
  <c r="W439" i="1"/>
  <c r="GN436" i="1"/>
  <c r="GM436" i="1"/>
  <c r="EP422" i="1"/>
  <c r="P446" i="1"/>
  <c r="GN484" i="1"/>
  <c r="GM484" i="1"/>
  <c r="GN488" i="1"/>
  <c r="GM488" i="1"/>
  <c r="GO506" i="1"/>
  <c r="GM506" i="1"/>
  <c r="CY375" i="1"/>
  <c r="X375" i="1" s="1"/>
  <c r="CZ375" i="1"/>
  <c r="Y375" i="1" s="1"/>
  <c r="CP382" i="1"/>
  <c r="O382" i="1" s="1"/>
  <c r="AO345" i="1"/>
  <c r="F392" i="1"/>
  <c r="EU345" i="1"/>
  <c r="P404" i="1"/>
  <c r="W427" i="1"/>
  <c r="EB439" i="1" s="1"/>
  <c r="S427" i="1"/>
  <c r="AZ439" i="1"/>
  <c r="CI422" i="1"/>
  <c r="P455" i="1"/>
  <c r="EU422" i="1"/>
  <c r="CJ422" i="1"/>
  <c r="BA439" i="1"/>
  <c r="CY432" i="1"/>
  <c r="X432" i="1" s="1"/>
  <c r="GM490" i="1"/>
  <c r="GO490" i="1"/>
  <c r="S527" i="1"/>
  <c r="T527" i="1"/>
  <c r="CY386" i="1"/>
  <c r="X386" i="1" s="1"/>
  <c r="T648" i="5" s="1"/>
  <c r="P427" i="1"/>
  <c r="GO476" i="1"/>
  <c r="GM476" i="1"/>
  <c r="CZ486" i="1"/>
  <c r="Y486" i="1" s="1"/>
  <c r="GO494" i="1"/>
  <c r="GM494" i="1"/>
  <c r="GM512" i="1"/>
  <c r="GO512" i="1"/>
  <c r="GM516" i="1"/>
  <c r="GO516" i="1"/>
  <c r="AO470" i="1"/>
  <c r="F573" i="1"/>
  <c r="P686" i="1"/>
  <c r="EG661" i="1"/>
  <c r="CZ374" i="1"/>
  <c r="Y374" i="1" s="1"/>
  <c r="V612" i="5" s="1"/>
  <c r="Q427" i="1"/>
  <c r="DV439" i="1" s="1"/>
  <c r="CZ502" i="1"/>
  <c r="Y502" i="1" s="1"/>
  <c r="GM505" i="1"/>
  <c r="GO505" i="1"/>
  <c r="GO507" i="1"/>
  <c r="GO524" i="1"/>
  <c r="GM524" i="1"/>
  <c r="CZ496" i="1"/>
  <c r="Y496" i="1" s="1"/>
  <c r="AB518" i="1"/>
  <c r="CR518" i="1"/>
  <c r="Q518" i="1" s="1"/>
  <c r="CP518" i="1" s="1"/>
  <c r="O518" i="1" s="1"/>
  <c r="CY526" i="1"/>
  <c r="X526" i="1" s="1"/>
  <c r="CZ526" i="1"/>
  <c r="Y526" i="1" s="1"/>
  <c r="P531" i="1"/>
  <c r="GM545" i="1"/>
  <c r="GO545" i="1"/>
  <c r="GM553" i="1"/>
  <c r="GO553" i="1"/>
  <c r="GM563" i="1"/>
  <c r="GO563" i="1"/>
  <c r="AU470" i="1"/>
  <c r="F588" i="1"/>
  <c r="EU470" i="1"/>
  <c r="P585" i="1"/>
  <c r="DU630" i="1"/>
  <c r="CP606" i="1"/>
  <c r="O606" i="1" s="1"/>
  <c r="F634" i="1"/>
  <c r="AO603" i="1"/>
  <c r="EG603" i="1"/>
  <c r="P634" i="1"/>
  <c r="GK664" i="1"/>
  <c r="DW682" i="1"/>
  <c r="GA661" i="1"/>
  <c r="ER682" i="1"/>
  <c r="T523" i="1"/>
  <c r="GM530" i="1"/>
  <c r="GM536" i="1"/>
  <c r="GO536" i="1"/>
  <c r="V540" i="1"/>
  <c r="AI569" i="1" s="1"/>
  <c r="GO550" i="1"/>
  <c r="AE603" i="1"/>
  <c r="R630" i="1"/>
  <c r="AP603" i="1"/>
  <c r="F639" i="1"/>
  <c r="CY620" i="1"/>
  <c r="X620" i="1" s="1"/>
  <c r="T1002" i="5" s="1"/>
  <c r="K999" i="5" s="1"/>
  <c r="CJ661" i="1"/>
  <c r="BA682" i="1"/>
  <c r="X713" i="1"/>
  <c r="F745" i="1"/>
  <c r="P527" i="1"/>
  <c r="R540" i="1"/>
  <c r="GK540" i="1" s="1"/>
  <c r="CZ559" i="1"/>
  <c r="Y559" i="1" s="1"/>
  <c r="V932" i="5" s="1"/>
  <c r="K930" i="5" s="1"/>
  <c r="AG603" i="1"/>
  <c r="T630" i="1"/>
  <c r="GM609" i="1"/>
  <c r="GO609" i="1"/>
  <c r="GM625" i="1"/>
  <c r="GO625" i="1"/>
  <c r="CG713" i="1"/>
  <c r="AX720" i="1"/>
  <c r="T535" i="1"/>
  <c r="CY551" i="1"/>
  <c r="X551" i="1" s="1"/>
  <c r="GM566" i="1"/>
  <c r="GN566" i="1"/>
  <c r="AJ603" i="1"/>
  <c r="W630" i="1"/>
  <c r="GB630" i="1"/>
  <c r="CY664" i="1"/>
  <c r="X664" i="1" s="1"/>
  <c r="T1026" i="5" s="1"/>
  <c r="K1028" i="5" s="1"/>
  <c r="EU661" i="1"/>
  <c r="P698" i="1"/>
  <c r="CZ674" i="1"/>
  <c r="Y674" i="1" s="1"/>
  <c r="V1058" i="5" s="1"/>
  <c r="K1063" i="5" s="1"/>
  <c r="U535" i="1"/>
  <c r="CY539" i="1"/>
  <c r="X539" i="1" s="1"/>
  <c r="CZ543" i="1"/>
  <c r="Y543" i="1" s="1"/>
  <c r="V884" i="5" s="1"/>
  <c r="K891" i="5" s="1"/>
  <c r="CY547" i="1"/>
  <c r="X547" i="1" s="1"/>
  <c r="CY562" i="1"/>
  <c r="X562" i="1" s="1"/>
  <c r="GO667" i="1"/>
  <c r="ER720" i="1"/>
  <c r="GA713" i="1"/>
  <c r="EB661" i="1"/>
  <c r="DO682" i="1"/>
  <c r="GM679" i="1"/>
  <c r="CI713" i="1"/>
  <c r="AZ720" i="1"/>
  <c r="FS720" i="1"/>
  <c r="DK713" i="1"/>
  <c r="P735" i="1"/>
  <c r="GN52" i="1"/>
  <c r="GM52" i="1"/>
  <c r="P70" i="1"/>
  <c r="U70" i="1"/>
  <c r="GX70" i="1"/>
  <c r="GM38" i="1"/>
  <c r="GN38" i="1"/>
  <c r="CZ62" i="1"/>
  <c r="Y62" i="1" s="1"/>
  <c r="S70" i="1"/>
  <c r="GM44" i="1"/>
  <c r="GN44" i="1"/>
  <c r="GN51" i="1"/>
  <c r="GN77" i="1"/>
  <c r="GM77" i="1"/>
  <c r="GN81" i="1"/>
  <c r="GM81" i="1"/>
  <c r="GN90" i="1"/>
  <c r="GM90" i="1"/>
  <c r="U49" i="1"/>
  <c r="GN66" i="1"/>
  <c r="GM66" i="1"/>
  <c r="GM102" i="1"/>
  <c r="GN102" i="1"/>
  <c r="GN79" i="1"/>
  <c r="GM79" i="1"/>
  <c r="S115" i="1"/>
  <c r="T115" i="1"/>
  <c r="V70" i="1"/>
  <c r="CZ121" i="1"/>
  <c r="Y121" i="1" s="1"/>
  <c r="V202" i="5" s="1"/>
  <c r="K200" i="5" s="1"/>
  <c r="U127" i="1"/>
  <c r="AB125" i="1"/>
  <c r="CR125" i="1"/>
  <c r="Q125" i="1" s="1"/>
  <c r="S138" i="1"/>
  <c r="T138" i="1"/>
  <c r="V127" i="1"/>
  <c r="GM143" i="1"/>
  <c r="GN143" i="1"/>
  <c r="GN150" i="1"/>
  <c r="GM150" i="1"/>
  <c r="GN158" i="1"/>
  <c r="GM158" i="1"/>
  <c r="GM100" i="1"/>
  <c r="GN100" i="1"/>
  <c r="V114" i="1"/>
  <c r="T127" i="1"/>
  <c r="GM144" i="1"/>
  <c r="GN144" i="1"/>
  <c r="P138" i="1"/>
  <c r="AB174" i="1"/>
  <c r="CR174" i="1"/>
  <c r="Q174" i="1" s="1"/>
  <c r="CP174" i="1" s="1"/>
  <c r="O174" i="1" s="1"/>
  <c r="GM155" i="1"/>
  <c r="GN155" i="1"/>
  <c r="GM159" i="1"/>
  <c r="GN159" i="1"/>
  <c r="CY166" i="1"/>
  <c r="X166" i="1" s="1"/>
  <c r="GM166" i="1" s="1"/>
  <c r="AX26" i="1"/>
  <c r="F230" i="1"/>
  <c r="CZ139" i="1"/>
  <c r="Y139" i="1" s="1"/>
  <c r="V247" i="5" s="1"/>
  <c r="K244" i="5" s="1"/>
  <c r="CY139" i="1"/>
  <c r="X139" i="1" s="1"/>
  <c r="T247" i="5" s="1"/>
  <c r="K243" i="5" s="1"/>
  <c r="BC26" i="1"/>
  <c r="F239" i="1"/>
  <c r="BC749" i="1"/>
  <c r="CZ174" i="1"/>
  <c r="Y174" i="1" s="1"/>
  <c r="GM177" i="1"/>
  <c r="GN177" i="1"/>
  <c r="GN267" i="1"/>
  <c r="GM267" i="1"/>
  <c r="CY273" i="1"/>
  <c r="X273" i="1" s="1"/>
  <c r="GM273" i="1" s="1"/>
  <c r="CZ273" i="1"/>
  <c r="Y273" i="1" s="1"/>
  <c r="CY311" i="1"/>
  <c r="X311" i="1" s="1"/>
  <c r="CZ311" i="1"/>
  <c r="Y311" i="1" s="1"/>
  <c r="GM205" i="1"/>
  <c r="GN205" i="1"/>
  <c r="CY218" i="1"/>
  <c r="X218" i="1" s="1"/>
  <c r="GM218" i="1" s="1"/>
  <c r="GN261" i="1"/>
  <c r="GM261" i="1"/>
  <c r="EH257" i="1"/>
  <c r="P323" i="1"/>
  <c r="CY202" i="1"/>
  <c r="X202" i="1" s="1"/>
  <c r="GN218" i="1"/>
  <c r="CP259" i="1"/>
  <c r="O259" i="1" s="1"/>
  <c r="GM264" i="1"/>
  <c r="GN264" i="1"/>
  <c r="CP280" i="1"/>
  <c r="O280" i="1" s="1"/>
  <c r="K487" i="5" s="1"/>
  <c r="Q286" i="1"/>
  <c r="CR290" i="1"/>
  <c r="Q290" i="1" s="1"/>
  <c r="AB290" i="1"/>
  <c r="CR294" i="1"/>
  <c r="Q294" i="1" s="1"/>
  <c r="AB294" i="1"/>
  <c r="AQ257" i="1"/>
  <c r="F324" i="1"/>
  <c r="EI257" i="1"/>
  <c r="P324" i="1"/>
  <c r="GM306" i="1"/>
  <c r="GN306" i="1"/>
  <c r="S279" i="1"/>
  <c r="GN356" i="1"/>
  <c r="GM356" i="1"/>
  <c r="CP269" i="1"/>
  <c r="O269" i="1" s="1"/>
  <c r="U290" i="1"/>
  <c r="GM357" i="1"/>
  <c r="GN357" i="1"/>
  <c r="W279" i="1"/>
  <c r="AJ314" i="1" s="1"/>
  <c r="P290" i="1"/>
  <c r="V300" i="1"/>
  <c r="AB365" i="1"/>
  <c r="R372" i="1"/>
  <c r="GK372" i="1" s="1"/>
  <c r="GN377" i="1"/>
  <c r="GM377" i="1"/>
  <c r="P362" i="1"/>
  <c r="CP362" i="1" s="1"/>
  <c r="O362" i="1" s="1"/>
  <c r="K589" i="5" s="1"/>
  <c r="EM345" i="1"/>
  <c r="P407" i="1"/>
  <c r="AP422" i="1"/>
  <c r="F448" i="1"/>
  <c r="ET422" i="1"/>
  <c r="P452" i="1"/>
  <c r="GO492" i="1"/>
  <c r="GM492" i="1"/>
  <c r="T372" i="1"/>
  <c r="AB382" i="1"/>
  <c r="GK384" i="1"/>
  <c r="CZ384" i="1"/>
  <c r="Y384" i="1" s="1"/>
  <c r="V647" i="5" s="1"/>
  <c r="AQ422" i="1"/>
  <c r="F449" i="1"/>
  <c r="ER439" i="1"/>
  <c r="GA422" i="1"/>
  <c r="CZ508" i="1"/>
  <c r="Y508" i="1" s="1"/>
  <c r="CP511" i="1"/>
  <c r="O511" i="1" s="1"/>
  <c r="K815" i="5" s="1"/>
  <c r="GM514" i="1"/>
  <c r="GO514" i="1"/>
  <c r="AC439" i="1"/>
  <c r="DW439" i="1"/>
  <c r="GM428" i="1"/>
  <c r="GN428" i="1"/>
  <c r="CY486" i="1"/>
  <c r="X486" i="1" s="1"/>
  <c r="CG470" i="1"/>
  <c r="AX569" i="1"/>
  <c r="F407" i="1"/>
  <c r="AU345" i="1"/>
  <c r="CY502" i="1"/>
  <c r="X502" i="1" s="1"/>
  <c r="GM502" i="1" s="1"/>
  <c r="R527" i="1"/>
  <c r="GK527" i="1" s="1"/>
  <c r="AD439" i="1"/>
  <c r="GN485" i="1"/>
  <c r="CY496" i="1"/>
  <c r="X496" i="1" s="1"/>
  <c r="GM496" i="1" s="1"/>
  <c r="CZ510" i="1"/>
  <c r="Y510" i="1" s="1"/>
  <c r="CY534" i="1"/>
  <c r="X534" i="1" s="1"/>
  <c r="GM534" i="1" s="1"/>
  <c r="CZ534" i="1"/>
  <c r="Y534" i="1" s="1"/>
  <c r="BC470" i="1"/>
  <c r="F585" i="1"/>
  <c r="GA470" i="1"/>
  <c r="ER569" i="1"/>
  <c r="AS603" i="1"/>
  <c r="F647" i="1"/>
  <c r="P647" i="1"/>
  <c r="EK603" i="1"/>
  <c r="GM665" i="1"/>
  <c r="GO665" i="1"/>
  <c r="CP526" i="1"/>
  <c r="O526" i="1" s="1"/>
  <c r="S535" i="1"/>
  <c r="CZ555" i="1"/>
  <c r="Y555" i="1" s="1"/>
  <c r="V921" i="5" s="1"/>
  <c r="AI661" i="1"/>
  <c r="V682" i="1"/>
  <c r="GM680" i="1"/>
  <c r="GO680" i="1"/>
  <c r="CF713" i="1"/>
  <c r="AW720" i="1"/>
  <c r="W527" i="1"/>
  <c r="W540" i="1"/>
  <c r="AJ569" i="1" s="1"/>
  <c r="CY559" i="1"/>
  <c r="X559" i="1" s="1"/>
  <c r="T932" i="5" s="1"/>
  <c r="K929" i="5" s="1"/>
  <c r="GM611" i="1"/>
  <c r="GO611" i="1"/>
  <c r="CZ666" i="1"/>
  <c r="Y666" i="1" s="1"/>
  <c r="V1032" i="5" s="1"/>
  <c r="K1036" i="5" s="1"/>
  <c r="P742" i="1"/>
  <c r="DM713" i="1"/>
  <c r="EA661" i="1"/>
  <c r="DN682" i="1"/>
  <c r="S540" i="1"/>
  <c r="AL630" i="1"/>
  <c r="AH603" i="1"/>
  <c r="U630" i="1"/>
  <c r="CY624" i="1"/>
  <c r="X624" i="1" s="1"/>
  <c r="T1013" i="5" s="1"/>
  <c r="K1010" i="5" s="1"/>
  <c r="CZ624" i="1"/>
  <c r="Y624" i="1" s="1"/>
  <c r="V1013" i="5" s="1"/>
  <c r="K1011" i="5" s="1"/>
  <c r="J1014" i="5" s="1"/>
  <c r="P1014" i="5" s="1"/>
  <c r="CZ628" i="1"/>
  <c r="Y628" i="1" s="1"/>
  <c r="V1022" i="5" s="1"/>
  <c r="GB661" i="1"/>
  <c r="ES682" i="1"/>
  <c r="GK678" i="1"/>
  <c r="CZ678" i="1"/>
  <c r="Y678" i="1" s="1"/>
  <c r="V1067" i="5" s="1"/>
  <c r="K1074" i="5" s="1"/>
  <c r="EI661" i="1"/>
  <c r="P692" i="1"/>
  <c r="CH713" i="1"/>
  <c r="AY720" i="1"/>
  <c r="GM676" i="1"/>
  <c r="GO676" i="1"/>
  <c r="T540" i="1"/>
  <c r="AG569" i="1" s="1"/>
  <c r="CY543" i="1"/>
  <c r="X543" i="1" s="1"/>
  <c r="T884" i="5" s="1"/>
  <c r="K890" i="5" s="1"/>
  <c r="CI470" i="1"/>
  <c r="AZ569" i="1"/>
  <c r="CH630" i="1"/>
  <c r="CE630" i="1"/>
  <c r="AC603" i="1"/>
  <c r="P630" i="1"/>
  <c r="CF630" i="1"/>
  <c r="CY674" i="1"/>
  <c r="X674" i="1" s="1"/>
  <c r="P744" i="1"/>
  <c r="DO713" i="1"/>
  <c r="AQ661" i="1"/>
  <c r="F692" i="1"/>
  <c r="AP713" i="1"/>
  <c r="F729" i="1"/>
  <c r="F740" i="1"/>
  <c r="BA713" i="1"/>
  <c r="DN713" i="1"/>
  <c r="P743" i="1"/>
  <c r="EM713" i="1"/>
  <c r="P739" i="1"/>
  <c r="W48" i="1"/>
  <c r="CP29" i="1"/>
  <c r="O29" i="1" s="1"/>
  <c r="CZ45" i="1"/>
  <c r="Y45" i="1" s="1"/>
  <c r="V74" i="5" s="1"/>
  <c r="K72" i="5" s="1"/>
  <c r="CY45" i="1"/>
  <c r="X45" i="1" s="1"/>
  <c r="T74" i="5" s="1"/>
  <c r="K71" i="5" s="1"/>
  <c r="GX45" i="1"/>
  <c r="CP59" i="1"/>
  <c r="O59" i="1" s="1"/>
  <c r="K90" i="5" s="1"/>
  <c r="R48" i="1"/>
  <c r="GK48" i="1" s="1"/>
  <c r="CY59" i="1"/>
  <c r="X59" i="1" s="1"/>
  <c r="T90" i="5" s="1"/>
  <c r="CZ59" i="1"/>
  <c r="Y59" i="1" s="1"/>
  <c r="V90" i="5" s="1"/>
  <c r="CY62" i="1"/>
  <c r="X62" i="1" s="1"/>
  <c r="GM62" i="1" s="1"/>
  <c r="W70" i="1"/>
  <c r="CP32" i="1"/>
  <c r="O32" i="1" s="1"/>
  <c r="P45" i="1"/>
  <c r="CP45" i="1" s="1"/>
  <c r="O45" i="1" s="1"/>
  <c r="K74" i="5" s="1"/>
  <c r="V48" i="1"/>
  <c r="CZ60" i="1"/>
  <c r="Y60" i="1" s="1"/>
  <c r="GM84" i="1"/>
  <c r="GN84" i="1"/>
  <c r="GM53" i="1"/>
  <c r="GN53" i="1"/>
  <c r="CZ58" i="1"/>
  <c r="Y58" i="1" s="1"/>
  <c r="CY63" i="1"/>
  <c r="X63" i="1" s="1"/>
  <c r="CZ63" i="1"/>
  <c r="Y63" i="1" s="1"/>
  <c r="GX127" i="1"/>
  <c r="W127" i="1"/>
  <c r="GM106" i="1"/>
  <c r="GN106" i="1"/>
  <c r="GM94" i="1"/>
  <c r="GN94" i="1"/>
  <c r="CY116" i="1"/>
  <c r="X116" i="1" s="1"/>
  <c r="CZ116" i="1"/>
  <c r="Y116" i="1" s="1"/>
  <c r="T70" i="1"/>
  <c r="CY112" i="1"/>
  <c r="X112" i="1" s="1"/>
  <c r="CZ112" i="1"/>
  <c r="Y112" i="1" s="1"/>
  <c r="AB115" i="1"/>
  <c r="CY121" i="1"/>
  <c r="X121" i="1" s="1"/>
  <c r="GM124" i="1"/>
  <c r="GN124" i="1"/>
  <c r="R127" i="1"/>
  <c r="GK127" i="1" s="1"/>
  <c r="AB129" i="1"/>
  <c r="CR129" i="1"/>
  <c r="Q129" i="1" s="1"/>
  <c r="CP129" i="1" s="1"/>
  <c r="O129" i="1" s="1"/>
  <c r="K215" i="5" s="1"/>
  <c r="CP112" i="1"/>
  <c r="O112" i="1" s="1"/>
  <c r="CY129" i="1"/>
  <c r="X129" i="1" s="1"/>
  <c r="T215" i="5" s="1"/>
  <c r="GM137" i="1"/>
  <c r="GN137" i="1"/>
  <c r="GN152" i="1"/>
  <c r="GM152" i="1"/>
  <c r="GN160" i="1"/>
  <c r="GM160" i="1"/>
  <c r="T114" i="1"/>
  <c r="Q120" i="1"/>
  <c r="CY133" i="1"/>
  <c r="X133" i="1" s="1"/>
  <c r="T227" i="5" s="1"/>
  <c r="K233" i="5" s="1"/>
  <c r="J236" i="5" s="1"/>
  <c r="P236" i="5" s="1"/>
  <c r="CZ133" i="1"/>
  <c r="Y133" i="1" s="1"/>
  <c r="V227" i="5" s="1"/>
  <c r="K234" i="5" s="1"/>
  <c r="W138" i="1"/>
  <c r="GM173" i="1"/>
  <c r="GN173" i="1"/>
  <c r="GM189" i="1"/>
  <c r="GN189" i="1"/>
  <c r="CZ129" i="1"/>
  <c r="Y129" i="1" s="1"/>
  <c r="V215" i="5" s="1"/>
  <c r="GN146" i="1"/>
  <c r="GM146" i="1"/>
  <c r="CZ164" i="1"/>
  <c r="Y164" i="1" s="1"/>
  <c r="GN196" i="1"/>
  <c r="GM196" i="1"/>
  <c r="GN204" i="1"/>
  <c r="GM204" i="1"/>
  <c r="GN212" i="1"/>
  <c r="GM212" i="1"/>
  <c r="GN220" i="1"/>
  <c r="GM220" i="1"/>
  <c r="BB26" i="1"/>
  <c r="F236" i="1"/>
  <c r="BB749" i="1"/>
  <c r="GM145" i="1"/>
  <c r="CY184" i="1"/>
  <c r="X184" i="1" s="1"/>
  <c r="GM184" i="1" s="1"/>
  <c r="CZ184" i="1"/>
  <c r="Y184" i="1" s="1"/>
  <c r="CI26" i="1"/>
  <c r="AZ223" i="1"/>
  <c r="GN186" i="1"/>
  <c r="GM191" i="1"/>
  <c r="GN191" i="1"/>
  <c r="GM201" i="1"/>
  <c r="GN201" i="1"/>
  <c r="GM211" i="1"/>
  <c r="GN211" i="1"/>
  <c r="EU26" i="1"/>
  <c r="P239" i="1"/>
  <c r="EU749" i="1"/>
  <c r="GM181" i="1"/>
  <c r="GN181" i="1"/>
  <c r="CZ194" i="1"/>
  <c r="Y194" i="1" s="1"/>
  <c r="S286" i="1"/>
  <c r="T286" i="1"/>
  <c r="U286" i="1"/>
  <c r="DZ314" i="1" s="1"/>
  <c r="CY291" i="1"/>
  <c r="X291" i="1" s="1"/>
  <c r="CZ291" i="1"/>
  <c r="Y291" i="1" s="1"/>
  <c r="CY297" i="1"/>
  <c r="X297" i="1" s="1"/>
  <c r="CZ297" i="1"/>
  <c r="Y297" i="1" s="1"/>
  <c r="AO257" i="1"/>
  <c r="F318" i="1"/>
  <c r="AO749" i="1"/>
  <c r="CZ210" i="1"/>
  <c r="Y210" i="1" s="1"/>
  <c r="AG314" i="1"/>
  <c r="CY263" i="1"/>
  <c r="X263" i="1" s="1"/>
  <c r="CZ263" i="1"/>
  <c r="Y263" i="1" s="1"/>
  <c r="CY283" i="1"/>
  <c r="X283" i="1" s="1"/>
  <c r="CZ283" i="1"/>
  <c r="Y283" i="1" s="1"/>
  <c r="EL257" i="1"/>
  <c r="P332" i="1"/>
  <c r="GN182" i="1"/>
  <c r="EL26" i="1"/>
  <c r="P241" i="1"/>
  <c r="CP260" i="1"/>
  <c r="O260" i="1" s="1"/>
  <c r="DU314" i="1"/>
  <c r="GM284" i="1"/>
  <c r="GN284" i="1"/>
  <c r="CR302" i="1"/>
  <c r="Q302" i="1" s="1"/>
  <c r="CP302" i="1" s="1"/>
  <c r="O302" i="1" s="1"/>
  <c r="K524" i="5" s="1"/>
  <c r="AB302" i="1"/>
  <c r="CR308" i="1"/>
  <c r="Q308" i="1" s="1"/>
  <c r="CP308" i="1" s="1"/>
  <c r="O308" i="1" s="1"/>
  <c r="K535" i="5" s="1"/>
  <c r="AB308" i="1"/>
  <c r="AU257" i="1"/>
  <c r="F333" i="1"/>
  <c r="EM257" i="1"/>
  <c r="P333" i="1"/>
  <c r="CY275" i="1"/>
  <c r="X275" i="1" s="1"/>
  <c r="R290" i="1"/>
  <c r="GK290" i="1" s="1"/>
  <c r="GN359" i="1"/>
  <c r="GM359" i="1"/>
  <c r="S290" i="1"/>
  <c r="GM303" i="1"/>
  <c r="GN303" i="1"/>
  <c r="DV388" i="1"/>
  <c r="R361" i="1"/>
  <c r="P361" i="1"/>
  <c r="GX361" i="1"/>
  <c r="CJ388" i="1" s="1"/>
  <c r="GN287" i="1"/>
  <c r="GM292" i="1"/>
  <c r="GN292" i="1"/>
  <c r="Q300" i="1"/>
  <c r="CP300" i="1" s="1"/>
  <c r="O300" i="1" s="1"/>
  <c r="K523" i="5" s="1"/>
  <c r="CP275" i="1"/>
  <c r="O275" i="1" s="1"/>
  <c r="W286" i="1"/>
  <c r="GX290" i="1"/>
  <c r="GX300" i="1"/>
  <c r="CY363" i="1"/>
  <c r="X363" i="1" s="1"/>
  <c r="CZ363" i="1"/>
  <c r="Y363" i="1" s="1"/>
  <c r="CP365" i="1"/>
  <c r="O365" i="1" s="1"/>
  <c r="GA345" i="1"/>
  <c r="ER388" i="1"/>
  <c r="V361" i="1"/>
  <c r="AI388" i="1" s="1"/>
  <c r="AB368" i="1"/>
  <c r="GX372" i="1"/>
  <c r="GB388" i="1" s="1"/>
  <c r="GM375" i="1"/>
  <c r="GN375" i="1"/>
  <c r="CY379" i="1"/>
  <c r="X379" i="1" s="1"/>
  <c r="CZ379" i="1"/>
  <c r="Y379" i="1" s="1"/>
  <c r="EI345" i="1"/>
  <c r="P398" i="1"/>
  <c r="U361" i="1"/>
  <c r="AH388" i="1" s="1"/>
  <c r="V372" i="1"/>
  <c r="DU388" i="1"/>
  <c r="GM353" i="1"/>
  <c r="GN353" i="1"/>
  <c r="T362" i="1"/>
  <c r="DY388" i="1" s="1"/>
  <c r="FY345" i="1"/>
  <c r="EP388" i="1"/>
  <c r="AX422" i="1"/>
  <c r="F446" i="1"/>
  <c r="CP472" i="1"/>
  <c r="O472" i="1" s="1"/>
  <c r="BC345" i="1"/>
  <c r="F404" i="1"/>
  <c r="ES439" i="1"/>
  <c r="GB422" i="1"/>
  <c r="AU422" i="1"/>
  <c r="F458" i="1"/>
  <c r="EI422" i="1"/>
  <c r="P449" i="1"/>
  <c r="S372" i="1"/>
  <c r="GM429" i="1"/>
  <c r="GN429" i="1"/>
  <c r="CY508" i="1"/>
  <c r="X508" i="1" s="1"/>
  <c r="GN424" i="1"/>
  <c r="GM424" i="1"/>
  <c r="GM434" i="1"/>
  <c r="GN434" i="1"/>
  <c r="GM508" i="1"/>
  <c r="GO508" i="1"/>
  <c r="Q527" i="1"/>
  <c r="FY470" i="1"/>
  <c r="EP569" i="1"/>
  <c r="CZ370" i="1"/>
  <c r="Y370" i="1" s="1"/>
  <c r="AE439" i="1"/>
  <c r="CZ504" i="1"/>
  <c r="Y504" i="1" s="1"/>
  <c r="GO522" i="1"/>
  <c r="GM522" i="1"/>
  <c r="V527" i="1"/>
  <c r="GO532" i="1"/>
  <c r="GM532" i="1"/>
  <c r="AI422" i="1"/>
  <c r="V439" i="1"/>
  <c r="GM435" i="1"/>
  <c r="GN435" i="1"/>
  <c r="GM480" i="1"/>
  <c r="CY510" i="1"/>
  <c r="X510" i="1" s="1"/>
  <c r="GM510" i="1" s="1"/>
  <c r="GM561" i="1"/>
  <c r="GN561" i="1"/>
  <c r="GM567" i="1"/>
  <c r="GN567" i="1"/>
  <c r="EI470" i="1"/>
  <c r="P579" i="1"/>
  <c r="GM610" i="1"/>
  <c r="GO610" i="1"/>
  <c r="GM618" i="1"/>
  <c r="GO618" i="1"/>
  <c r="GM626" i="1"/>
  <c r="GO626" i="1"/>
  <c r="F650" i="1"/>
  <c r="BA603" i="1"/>
  <c r="EP630" i="1"/>
  <c r="FY603" i="1"/>
  <c r="U527" i="1"/>
  <c r="W535" i="1"/>
  <c r="CY555" i="1"/>
  <c r="X555" i="1" s="1"/>
  <c r="T921" i="5" s="1"/>
  <c r="CY612" i="1"/>
  <c r="X612" i="1" s="1"/>
  <c r="T980" i="5" s="1"/>
  <c r="K977" i="5" s="1"/>
  <c r="DM682" i="1"/>
  <c r="DZ661" i="1"/>
  <c r="AB680" i="1"/>
  <c r="DL713" i="1"/>
  <c r="P741" i="1"/>
  <c r="CZ518" i="1"/>
  <c r="Y518" i="1" s="1"/>
  <c r="GM533" i="1"/>
  <c r="GO533" i="1"/>
  <c r="Q540" i="1"/>
  <c r="GO542" i="1"/>
  <c r="GM542" i="1"/>
  <c r="GM554" i="1"/>
  <c r="GO554" i="1"/>
  <c r="GM564" i="1"/>
  <c r="GO564" i="1"/>
  <c r="GM617" i="1"/>
  <c r="GO617" i="1"/>
  <c r="GO624" i="1"/>
  <c r="GM624" i="1"/>
  <c r="AE661" i="1"/>
  <c r="R682" i="1"/>
  <c r="CY666" i="1"/>
  <c r="X666" i="1" s="1"/>
  <c r="T1032" i="5" s="1"/>
  <c r="K1035" i="5" s="1"/>
  <c r="J1039" i="5" s="1"/>
  <c r="P1039" i="5" s="1"/>
  <c r="CY671" i="1"/>
  <c r="X671" i="1" s="1"/>
  <c r="AK682" i="1" s="1"/>
  <c r="CZ671" i="1"/>
  <c r="Y671" i="1" s="1"/>
  <c r="AL682" i="1" s="1"/>
  <c r="AF682" i="1"/>
  <c r="AP661" i="1"/>
  <c r="F691" i="1"/>
  <c r="Y713" i="1"/>
  <c r="F746" i="1"/>
  <c r="P746" i="1"/>
  <c r="DQ713" i="1"/>
  <c r="CI661" i="1"/>
  <c r="AZ682" i="1"/>
  <c r="GO675" i="1"/>
  <c r="GM675" i="1"/>
  <c r="CZ565" i="1"/>
  <c r="Y565" i="1" s="1"/>
  <c r="V948" i="5" s="1"/>
  <c r="K946" i="5" s="1"/>
  <c r="AF603" i="1"/>
  <c r="S630" i="1"/>
  <c r="CY616" i="1"/>
  <c r="X616" i="1" s="1"/>
  <c r="CZ616" i="1"/>
  <c r="Y616" i="1" s="1"/>
  <c r="V991" i="5" s="1"/>
  <c r="K989" i="5" s="1"/>
  <c r="CY628" i="1"/>
  <c r="X628" i="1" s="1"/>
  <c r="AB674" i="1"/>
  <c r="FZ713" i="1"/>
  <c r="EQ720" i="1"/>
  <c r="GN669" i="1"/>
  <c r="CB682" i="1" s="1"/>
  <c r="GM669" i="1"/>
  <c r="GM519" i="1"/>
  <c r="Q535" i="1"/>
  <c r="AP470" i="1"/>
  <c r="F578" i="1"/>
  <c r="AI603" i="1"/>
  <c r="V630" i="1"/>
  <c r="DL682" i="1"/>
  <c r="DY661" i="1"/>
  <c r="GO677" i="1"/>
  <c r="GM677" i="1"/>
  <c r="AT713" i="1"/>
  <c r="F738" i="1"/>
  <c r="ES713" i="1"/>
  <c r="P740" i="1"/>
  <c r="CZ28" i="1"/>
  <c r="Y28" i="1" s="1"/>
  <c r="CY28" i="1"/>
  <c r="X28" i="1" s="1"/>
  <c r="CY48" i="1"/>
  <c r="X48" i="1" s="1"/>
  <c r="CZ48" i="1"/>
  <c r="Y48" i="1" s="1"/>
  <c r="GK29" i="1"/>
  <c r="CZ29" i="1"/>
  <c r="Y29" i="1" s="1"/>
  <c r="V24" i="5" s="1"/>
  <c r="K30" i="5" s="1"/>
  <c r="AH223" i="1"/>
  <c r="CY40" i="1"/>
  <c r="X40" i="1" s="1"/>
  <c r="GM40" i="1" s="1"/>
  <c r="CZ40" i="1"/>
  <c r="Y40" i="1" s="1"/>
  <c r="P48" i="1"/>
  <c r="CP48" i="1" s="1"/>
  <c r="O48" i="1" s="1"/>
  <c r="AB31" i="1"/>
  <c r="CY29" i="1"/>
  <c r="X29" i="1" s="1"/>
  <c r="T24" i="5" s="1"/>
  <c r="K29" i="5" s="1"/>
  <c r="Q49" i="1"/>
  <c r="DV223" i="1" s="1"/>
  <c r="R49" i="1"/>
  <c r="GK49" i="1" s="1"/>
  <c r="GM30" i="1"/>
  <c r="GN30" i="1"/>
  <c r="GK32" i="1"/>
  <c r="CP36" i="1"/>
  <c r="O36" i="1" s="1"/>
  <c r="GN56" i="1"/>
  <c r="GM56" i="1"/>
  <c r="CY46" i="1"/>
  <c r="X46" i="1" s="1"/>
  <c r="GM46" i="1" s="1"/>
  <c r="CZ46" i="1"/>
  <c r="Y46" i="1" s="1"/>
  <c r="AB49" i="1"/>
  <c r="P49" i="1"/>
  <c r="GX59" i="1"/>
  <c r="U45" i="1"/>
  <c r="S49" i="1"/>
  <c r="CZ33" i="1"/>
  <c r="Y33" i="1" s="1"/>
  <c r="W45" i="1"/>
  <c r="EB223" i="1" s="1"/>
  <c r="T48" i="1"/>
  <c r="CZ54" i="1"/>
  <c r="Y54" i="1" s="1"/>
  <c r="CY60" i="1"/>
  <c r="X60" i="1" s="1"/>
  <c r="GM60" i="1" s="1"/>
  <c r="S71" i="1"/>
  <c r="T71" i="1"/>
  <c r="DY223" i="1" s="1"/>
  <c r="CY76" i="1"/>
  <c r="X76" i="1" s="1"/>
  <c r="GN76" i="1" s="1"/>
  <c r="CZ76" i="1"/>
  <c r="Y76" i="1" s="1"/>
  <c r="CY80" i="1"/>
  <c r="X80" i="1" s="1"/>
  <c r="GN80" i="1" s="1"/>
  <c r="CZ80" i="1"/>
  <c r="Y80" i="1" s="1"/>
  <c r="GN85" i="1"/>
  <c r="GM85" i="1"/>
  <c r="CY58" i="1"/>
  <c r="X58" i="1" s="1"/>
  <c r="GM58" i="1" s="1"/>
  <c r="CY68" i="1"/>
  <c r="X68" i="1" s="1"/>
  <c r="CZ68" i="1"/>
  <c r="Y68" i="1" s="1"/>
  <c r="AB71" i="1"/>
  <c r="GM113" i="1"/>
  <c r="GN113" i="1"/>
  <c r="CP68" i="1"/>
  <c r="O68" i="1" s="1"/>
  <c r="GM91" i="1"/>
  <c r="GN91" i="1"/>
  <c r="GM110" i="1"/>
  <c r="GN110" i="1"/>
  <c r="V115" i="1"/>
  <c r="GN123" i="1"/>
  <c r="GM123" i="1"/>
  <c r="Q70" i="1"/>
  <c r="GM117" i="1"/>
  <c r="GN117" i="1"/>
  <c r="U115" i="1"/>
  <c r="S120" i="1"/>
  <c r="W122" i="1"/>
  <c r="AJ223" i="1" s="1"/>
  <c r="CZ128" i="1"/>
  <c r="Y128" i="1" s="1"/>
  <c r="CY128" i="1"/>
  <c r="X128" i="1" s="1"/>
  <c r="CP133" i="1"/>
  <c r="O133" i="1" s="1"/>
  <c r="P115" i="1"/>
  <c r="CP115" i="1" s="1"/>
  <c r="O115" i="1" s="1"/>
  <c r="K186" i="5" s="1"/>
  <c r="T120" i="1"/>
  <c r="GX122" i="1"/>
  <c r="R138" i="1"/>
  <c r="GK138" i="1" s="1"/>
  <c r="R114" i="1"/>
  <c r="GK114" i="1" s="1"/>
  <c r="S122" i="1"/>
  <c r="CP139" i="1"/>
  <c r="O139" i="1" s="1"/>
  <c r="K247" i="5" s="1"/>
  <c r="GM147" i="1"/>
  <c r="GN147" i="1"/>
  <c r="GN162" i="1"/>
  <c r="GM162" i="1"/>
  <c r="GN168" i="1"/>
  <c r="GM168" i="1"/>
  <c r="Q114" i="1"/>
  <c r="V120" i="1"/>
  <c r="P127" i="1"/>
  <c r="CP127" i="1" s="1"/>
  <c r="O127" i="1" s="1"/>
  <c r="K214" i="5" s="1"/>
  <c r="GM130" i="1"/>
  <c r="GN130" i="1"/>
  <c r="AB138" i="1"/>
  <c r="AB142" i="1"/>
  <c r="CZ156" i="1"/>
  <c r="Y156" i="1" s="1"/>
  <c r="GM156" i="1" s="1"/>
  <c r="GM165" i="1"/>
  <c r="GN165" i="1"/>
  <c r="CY170" i="1"/>
  <c r="X170" i="1" s="1"/>
  <c r="GM170" i="1" s="1"/>
  <c r="CZ154" i="1"/>
  <c r="Y154" i="1" s="1"/>
  <c r="GN172" i="1"/>
  <c r="GM172" i="1"/>
  <c r="GM178" i="1"/>
  <c r="GN178" i="1"/>
  <c r="CZ125" i="1"/>
  <c r="Y125" i="1" s="1"/>
  <c r="V205" i="5" s="1"/>
  <c r="CY164" i="1"/>
  <c r="X164" i="1" s="1"/>
  <c r="GM164" i="1" s="1"/>
  <c r="GN198" i="1"/>
  <c r="GM198" i="1"/>
  <c r="GN206" i="1"/>
  <c r="GM206" i="1"/>
  <c r="AP26" i="1"/>
  <c r="F232" i="1"/>
  <c r="AP749" i="1"/>
  <c r="EH26" i="1"/>
  <c r="P232" i="1"/>
  <c r="EH749" i="1"/>
  <c r="AQ26" i="1"/>
  <c r="F233" i="1"/>
  <c r="AQ749" i="1"/>
  <c r="EI26" i="1"/>
  <c r="P233" i="1"/>
  <c r="EI749" i="1"/>
  <c r="CZ214" i="1"/>
  <c r="Y214" i="1" s="1"/>
  <c r="GM214" i="1" s="1"/>
  <c r="GM219" i="1"/>
  <c r="GN219" i="1"/>
  <c r="CZ285" i="1"/>
  <c r="Y285" i="1" s="1"/>
  <c r="CY285" i="1"/>
  <c r="X285" i="1" s="1"/>
  <c r="CY194" i="1"/>
  <c r="X194" i="1" s="1"/>
  <c r="GM194" i="1" s="1"/>
  <c r="EP26" i="1"/>
  <c r="P230" i="1"/>
  <c r="CY301" i="1"/>
  <c r="X301" i="1" s="1"/>
  <c r="GN301" i="1" s="1"/>
  <c r="CZ301" i="1"/>
  <c r="Y301" i="1" s="1"/>
  <c r="CG257" i="1"/>
  <c r="AX314" i="1"/>
  <c r="CZ192" i="1"/>
  <c r="Y192" i="1" s="1"/>
  <c r="CP195" i="1"/>
  <c r="O195" i="1" s="1"/>
  <c r="K396" i="5" s="1"/>
  <c r="CY210" i="1"/>
  <c r="X210" i="1" s="1"/>
  <c r="GN210" i="1" s="1"/>
  <c r="GN265" i="1"/>
  <c r="GM265" i="1"/>
  <c r="V270" i="1"/>
  <c r="Q279" i="1"/>
  <c r="GM288" i="1"/>
  <c r="GN288" i="1"/>
  <c r="EP257" i="1"/>
  <c r="P321" i="1"/>
  <c r="CY195" i="1"/>
  <c r="X195" i="1" s="1"/>
  <c r="T396" i="5" s="1"/>
  <c r="K393" i="5" s="1"/>
  <c r="CZ195" i="1"/>
  <c r="Y195" i="1" s="1"/>
  <c r="V396" i="5" s="1"/>
  <c r="K394" i="5" s="1"/>
  <c r="GB314" i="1"/>
  <c r="W274" i="1"/>
  <c r="S274" i="1"/>
  <c r="T274" i="1"/>
  <c r="P281" i="1"/>
  <c r="CP281" i="1" s="1"/>
  <c r="O281" i="1" s="1"/>
  <c r="U281" i="1"/>
  <c r="AH314" i="1" s="1"/>
  <c r="GX281" i="1"/>
  <c r="Q281" i="1"/>
  <c r="V281" i="1"/>
  <c r="R281" i="1"/>
  <c r="GK281" i="1" s="1"/>
  <c r="CY289" i="1"/>
  <c r="X289" i="1" s="1"/>
  <c r="CZ289" i="1"/>
  <c r="Y289" i="1" s="1"/>
  <c r="CR298" i="1"/>
  <c r="Q298" i="1" s="1"/>
  <c r="CP298" i="1" s="1"/>
  <c r="O298" i="1" s="1"/>
  <c r="K522" i="5" s="1"/>
  <c r="AB298" i="1"/>
  <c r="BC257" i="1"/>
  <c r="F330" i="1"/>
  <c r="EU257" i="1"/>
  <c r="P330" i="1"/>
  <c r="Q270" i="1"/>
  <c r="CZ275" i="1"/>
  <c r="Y275" i="1" s="1"/>
  <c r="V290" i="1"/>
  <c r="GN282" i="1"/>
  <c r="GM282" i="1"/>
  <c r="T300" i="1"/>
  <c r="DW314" i="1"/>
  <c r="CP283" i="1"/>
  <c r="O283" i="1" s="1"/>
  <c r="GM349" i="1"/>
  <c r="GN349" i="1"/>
  <c r="V362" i="1"/>
  <c r="EA388" i="1" s="1"/>
  <c r="CP291" i="1"/>
  <c r="O291" i="1" s="1"/>
  <c r="CP297" i="1"/>
  <c r="O297" i="1" s="1"/>
  <c r="GM309" i="1"/>
  <c r="GN309" i="1"/>
  <c r="CP311" i="1"/>
  <c r="O311" i="1" s="1"/>
  <c r="CP368" i="1"/>
  <c r="O368" i="1" s="1"/>
  <c r="K600" i="5" s="1"/>
  <c r="GM351" i="1"/>
  <c r="GN351" i="1"/>
  <c r="W362" i="1"/>
  <c r="EB388" i="1" s="1"/>
  <c r="CY366" i="1"/>
  <c r="X366" i="1" s="1"/>
  <c r="T592" i="5" s="1"/>
  <c r="K597" i="5" s="1"/>
  <c r="J601" i="5" s="1"/>
  <c r="P601" i="5" s="1"/>
  <c r="FU345" i="1"/>
  <c r="EL388" i="1"/>
  <c r="CY374" i="1"/>
  <c r="X374" i="1" s="1"/>
  <c r="CY381" i="1"/>
  <c r="X381" i="1" s="1"/>
  <c r="AB386" i="1"/>
  <c r="GM347" i="1"/>
  <c r="GN347" i="1"/>
  <c r="DW388" i="1"/>
  <c r="Q361" i="1"/>
  <c r="AD388" i="1" s="1"/>
  <c r="U372" i="1"/>
  <c r="CP376" i="1"/>
  <c r="O376" i="1" s="1"/>
  <c r="GN348" i="1"/>
  <c r="GM348" i="1"/>
  <c r="CZ364" i="1"/>
  <c r="Y364" i="1" s="1"/>
  <c r="CP380" i="1"/>
  <c r="O380" i="1" s="1"/>
  <c r="CY384" i="1"/>
  <c r="X384" i="1" s="1"/>
  <c r="EG345" i="1"/>
  <c r="P392" i="1"/>
  <c r="EG749" i="1"/>
  <c r="CY426" i="1"/>
  <c r="X426" i="1" s="1"/>
  <c r="AK439" i="1" s="1"/>
  <c r="CZ426" i="1"/>
  <c r="Y426" i="1" s="1"/>
  <c r="AF439" i="1"/>
  <c r="EL422" i="1"/>
  <c r="P457" i="1"/>
  <c r="GK474" i="1"/>
  <c r="AE569" i="1"/>
  <c r="GO498" i="1"/>
  <c r="GM498" i="1"/>
  <c r="T361" i="1"/>
  <c r="AG388" i="1" s="1"/>
  <c r="CY383" i="1"/>
  <c r="X383" i="1" s="1"/>
  <c r="GM383" i="1" s="1"/>
  <c r="CZ383" i="1"/>
  <c r="Y383" i="1" s="1"/>
  <c r="CG345" i="1"/>
  <c r="AX388" i="1"/>
  <c r="BC422" i="1"/>
  <c r="F455" i="1"/>
  <c r="P458" i="1"/>
  <c r="EM422" i="1"/>
  <c r="CZ381" i="1"/>
  <c r="Y381" i="1" s="1"/>
  <c r="AG422" i="1"/>
  <c r="T439" i="1"/>
  <c r="CP426" i="1"/>
  <c r="O426" i="1" s="1"/>
  <c r="CZ432" i="1"/>
  <c r="Y432" i="1" s="1"/>
  <c r="GM432" i="1" s="1"/>
  <c r="GM437" i="1"/>
  <c r="GN437" i="1"/>
  <c r="GM509" i="1"/>
  <c r="GO509" i="1"/>
  <c r="CZ513" i="1"/>
  <c r="Y513" i="1" s="1"/>
  <c r="V816" i="5" s="1"/>
  <c r="CY513" i="1"/>
  <c r="X513" i="1" s="1"/>
  <c r="CZ517" i="1"/>
  <c r="Y517" i="1" s="1"/>
  <c r="V827" i="5" s="1"/>
  <c r="CY517" i="1"/>
  <c r="X517" i="1" s="1"/>
  <c r="U523" i="1"/>
  <c r="W523" i="1"/>
  <c r="EB569" i="1" s="1"/>
  <c r="V523" i="1"/>
  <c r="EA569" i="1" s="1"/>
  <c r="CZ528" i="1"/>
  <c r="Y528" i="1" s="1"/>
  <c r="CY528" i="1"/>
  <c r="X528" i="1" s="1"/>
  <c r="CZ386" i="1"/>
  <c r="Y386" i="1" s="1"/>
  <c r="GM479" i="1"/>
  <c r="GO479" i="1"/>
  <c r="GO497" i="1"/>
  <c r="GM497" i="1"/>
  <c r="CY511" i="1"/>
  <c r="X511" i="1" s="1"/>
  <c r="T815" i="5" s="1"/>
  <c r="CZ511" i="1"/>
  <c r="Y511" i="1" s="1"/>
  <c r="V815" i="5" s="1"/>
  <c r="AB520" i="1"/>
  <c r="CR520" i="1"/>
  <c r="Q520" i="1" s="1"/>
  <c r="CP520" i="1" s="1"/>
  <c r="O520" i="1" s="1"/>
  <c r="AO661" i="1"/>
  <c r="F686" i="1"/>
  <c r="GM499" i="1"/>
  <c r="GO499" i="1"/>
  <c r="CY504" i="1"/>
  <c r="X504" i="1" s="1"/>
  <c r="GM504" i="1" s="1"/>
  <c r="CY520" i="1"/>
  <c r="X520" i="1" s="1"/>
  <c r="GX523" i="1"/>
  <c r="GB569" i="1" s="1"/>
  <c r="U531" i="1"/>
  <c r="W531" i="1"/>
  <c r="T427" i="1"/>
  <c r="DY439" i="1" s="1"/>
  <c r="CZ474" i="1"/>
  <c r="Y474" i="1" s="1"/>
  <c r="GM474" i="1" s="1"/>
  <c r="GK513" i="1"/>
  <c r="P523" i="1"/>
  <c r="R535" i="1"/>
  <c r="GK535" i="1" s="1"/>
  <c r="CY548" i="1"/>
  <c r="X548" i="1" s="1"/>
  <c r="GM548" i="1" s="1"/>
  <c r="CZ548" i="1"/>
  <c r="Y548" i="1" s="1"/>
  <c r="AQ470" i="1"/>
  <c r="F579" i="1"/>
  <c r="EM470" i="1"/>
  <c r="P588" i="1"/>
  <c r="AX630" i="1"/>
  <c r="CG603" i="1"/>
  <c r="CP663" i="1"/>
  <c r="O663" i="1" s="1"/>
  <c r="AC682" i="1"/>
  <c r="GM668" i="1"/>
  <c r="GO668" i="1"/>
  <c r="Q523" i="1"/>
  <c r="DV569" i="1" s="1"/>
  <c r="CP528" i="1"/>
  <c r="O528" i="1" s="1"/>
  <c r="T531" i="1"/>
  <c r="DY569" i="1" s="1"/>
  <c r="GX535" i="1"/>
  <c r="P540" i="1"/>
  <c r="CP540" i="1" s="1"/>
  <c r="O540" i="1" s="1"/>
  <c r="GO543" i="1"/>
  <c r="GM543" i="1"/>
  <c r="DW630" i="1"/>
  <c r="CI603" i="1"/>
  <c r="AZ630" i="1"/>
  <c r="CZ620" i="1"/>
  <c r="Y620" i="1" s="1"/>
  <c r="V1002" i="5" s="1"/>
  <c r="K1000" i="5" s="1"/>
  <c r="EO720" i="1"/>
  <c r="FX713" i="1"/>
  <c r="CZ520" i="1"/>
  <c r="Y520" i="1" s="1"/>
  <c r="P535" i="1"/>
  <c r="CP535" i="1" s="1"/>
  <c r="O535" i="1" s="1"/>
  <c r="K870" i="5" s="1"/>
  <c r="U540" i="1"/>
  <c r="AH569" i="1" s="1"/>
  <c r="AB545" i="1"/>
  <c r="GO555" i="1"/>
  <c r="GM555" i="1"/>
  <c r="AD630" i="1"/>
  <c r="GM619" i="1"/>
  <c r="GO619" i="1"/>
  <c r="DU682" i="1"/>
  <c r="AO713" i="1"/>
  <c r="F724" i="1"/>
  <c r="FY713" i="1"/>
  <c r="EP720" i="1"/>
  <c r="GM538" i="1"/>
  <c r="GO538" i="1"/>
  <c r="CZ551" i="1"/>
  <c r="Y551" i="1" s="1"/>
  <c r="V911" i="5" s="1"/>
  <c r="K918" i="5" s="1"/>
  <c r="GO559" i="1"/>
  <c r="GM559" i="1"/>
  <c r="CY565" i="1"/>
  <c r="X565" i="1" s="1"/>
  <c r="AK630" i="1"/>
  <c r="DZ603" i="1"/>
  <c r="DM630" i="1"/>
  <c r="CY608" i="1"/>
  <c r="X608" i="1" s="1"/>
  <c r="CZ608" i="1"/>
  <c r="Y608" i="1" s="1"/>
  <c r="V969" i="5" s="1"/>
  <c r="GM627" i="1"/>
  <c r="GO627" i="1"/>
  <c r="CZ664" i="1"/>
  <c r="Y664" i="1" s="1"/>
  <c r="V1026" i="5" s="1"/>
  <c r="K1029" i="5" s="1"/>
  <c r="GK670" i="1"/>
  <c r="CZ670" i="1"/>
  <c r="Y670" i="1" s="1"/>
  <c r="CP671" i="1"/>
  <c r="O671" i="1" s="1"/>
  <c r="BC661" i="1"/>
  <c r="F698" i="1"/>
  <c r="FY661" i="1"/>
  <c r="EP682" i="1"/>
  <c r="GO673" i="1"/>
  <c r="GM673" i="1"/>
  <c r="AU661" i="1"/>
  <c r="F701" i="1"/>
  <c r="S531" i="1"/>
  <c r="DX569" i="1" s="1"/>
  <c r="CZ539" i="1"/>
  <c r="Y539" i="1" s="1"/>
  <c r="V881" i="5" s="1"/>
  <c r="CZ547" i="1"/>
  <c r="Y547" i="1" s="1"/>
  <c r="CZ562" i="1"/>
  <c r="Y562" i="1" s="1"/>
  <c r="GM562" i="1" s="1"/>
  <c r="EM661" i="1"/>
  <c r="P701" i="1"/>
  <c r="P722" i="1"/>
  <c r="DG713" i="1"/>
  <c r="P730" i="1"/>
  <c r="EI713" i="1"/>
  <c r="CG661" i="1"/>
  <c r="AX682" i="1"/>
  <c r="F737" i="1"/>
  <c r="AS713" i="1"/>
  <c r="P734" i="1"/>
  <c r="DJ713" i="1"/>
  <c r="FT720" i="1"/>
  <c r="G851" i="5" l="1"/>
  <c r="O851" i="5" s="1"/>
  <c r="G910" i="5"/>
  <c r="O910" i="5" s="1"/>
  <c r="J1057" i="5"/>
  <c r="P1057" i="5" s="1"/>
  <c r="G693" i="5"/>
  <c r="O693" i="5" s="1"/>
  <c r="J336" i="5"/>
  <c r="P336" i="5" s="1"/>
  <c r="G489" i="5"/>
  <c r="O489" i="5" s="1"/>
  <c r="X862" i="5"/>
  <c r="G775" i="5"/>
  <c r="O775" i="5" s="1"/>
  <c r="L1085" i="5"/>
  <c r="J356" i="5"/>
  <c r="P356" i="5" s="1"/>
  <c r="W157" i="5"/>
  <c r="G216" i="5"/>
  <c r="O216" i="5" s="1"/>
  <c r="G525" i="5"/>
  <c r="O525" i="5" s="1"/>
  <c r="K531" i="5"/>
  <c r="G840" i="5"/>
  <c r="O840" i="5" s="1"/>
  <c r="G538" i="5"/>
  <c r="O538" i="5" s="1"/>
  <c r="W64" i="5"/>
  <c r="H83" i="5"/>
  <c r="X829" i="5"/>
  <c r="W479" i="5"/>
  <c r="K422" i="5"/>
  <c r="G91" i="5"/>
  <c r="O91" i="5" s="1"/>
  <c r="G427" i="5"/>
  <c r="O427" i="5" s="1"/>
  <c r="W427" i="5"/>
  <c r="W663" i="5"/>
  <c r="W525" i="5"/>
  <c r="G862" i="5"/>
  <c r="O862" i="5" s="1"/>
  <c r="W103" i="5"/>
  <c r="G103" i="5"/>
  <c r="O103" i="5" s="1"/>
  <c r="K170" i="5"/>
  <c r="G125" i="5"/>
  <c r="O125" i="5" s="1"/>
  <c r="W125" i="5"/>
  <c r="K174" i="5"/>
  <c r="G289" i="5"/>
  <c r="O289" i="5" s="1"/>
  <c r="W289" i="5"/>
  <c r="W613" i="5"/>
  <c r="G613" i="5"/>
  <c r="O613" i="5" s="1"/>
  <c r="K168" i="5"/>
  <c r="GM547" i="1"/>
  <c r="V895" i="5"/>
  <c r="K900" i="5" s="1"/>
  <c r="EC630" i="1"/>
  <c r="T969" i="5"/>
  <c r="GO565" i="1"/>
  <c r="T948" i="5"/>
  <c r="K945" i="5" s="1"/>
  <c r="J949" i="5" s="1"/>
  <c r="P949" i="5" s="1"/>
  <c r="DW569" i="1"/>
  <c r="GM517" i="1"/>
  <c r="T827" i="5"/>
  <c r="GM364" i="1"/>
  <c r="V590" i="5"/>
  <c r="GM289" i="1"/>
  <c r="GM128" i="1"/>
  <c r="GO628" i="1"/>
  <c r="T1022" i="5"/>
  <c r="V602" i="5"/>
  <c r="GM63" i="1"/>
  <c r="V101" i="5"/>
  <c r="K99" i="5" s="1"/>
  <c r="AI223" i="1"/>
  <c r="CP125" i="1"/>
  <c r="O125" i="1" s="1"/>
  <c r="K208" i="5"/>
  <c r="CJ223" i="1"/>
  <c r="J1031" i="5"/>
  <c r="P1031" i="5" s="1"/>
  <c r="DY314" i="1"/>
  <c r="CP304" i="1"/>
  <c r="O304" i="1" s="1"/>
  <c r="K528" i="5"/>
  <c r="J538" i="5" s="1"/>
  <c r="P538" i="5" s="1"/>
  <c r="AI314" i="1"/>
  <c r="X871" i="5"/>
  <c r="G871" i="5"/>
  <c r="O871" i="5" s="1"/>
  <c r="GN266" i="1"/>
  <c r="GM266" i="1"/>
  <c r="G113" i="5"/>
  <c r="O113" i="5" s="1"/>
  <c r="G176" i="5"/>
  <c r="O176" i="5" s="1"/>
  <c r="K967" i="5"/>
  <c r="K666" i="5"/>
  <c r="CP431" i="1"/>
  <c r="O431" i="1" s="1"/>
  <c r="J398" i="5"/>
  <c r="P398" i="5" s="1"/>
  <c r="J41" i="5"/>
  <c r="P41" i="5" s="1"/>
  <c r="T439" i="5"/>
  <c r="K444" i="5" s="1"/>
  <c r="J447" i="5" s="1"/>
  <c r="P447" i="5" s="1"/>
  <c r="GM262" i="1"/>
  <c r="G356" i="5"/>
  <c r="O356" i="5" s="1"/>
  <c r="G41" i="5"/>
  <c r="O41" i="5" s="1"/>
  <c r="EB630" i="1"/>
  <c r="X992" i="5"/>
  <c r="G992" i="5"/>
  <c r="O992" i="5" s="1"/>
  <c r="G1057" i="5"/>
  <c r="O1057" i="5" s="1"/>
  <c r="K963" i="5"/>
  <c r="DV630" i="1"/>
  <c r="DK682" i="1"/>
  <c r="DX661" i="1"/>
  <c r="CZ541" i="1"/>
  <c r="Y541" i="1" s="1"/>
  <c r="V882" i="5" s="1"/>
  <c r="K879" i="5" s="1"/>
  <c r="CY541" i="1"/>
  <c r="X541" i="1" s="1"/>
  <c r="G1084" i="5"/>
  <c r="CY203" i="1"/>
  <c r="X203" i="1" s="1"/>
  <c r="CZ203" i="1"/>
  <c r="Y203" i="1" s="1"/>
  <c r="V408" i="5" s="1"/>
  <c r="K406" i="5" s="1"/>
  <c r="K825" i="5"/>
  <c r="W489" i="5"/>
  <c r="W465" i="5"/>
  <c r="K252" i="5"/>
  <c r="CP141" i="1"/>
  <c r="O141" i="1" s="1"/>
  <c r="G248" i="5"/>
  <c r="O248" i="5" s="1"/>
  <c r="CP67" i="1"/>
  <c r="O67" i="1" s="1"/>
  <c r="J137" i="5"/>
  <c r="P137" i="5" s="1"/>
  <c r="K1020" i="5"/>
  <c r="K740" i="5"/>
  <c r="J746" i="5" s="1"/>
  <c r="P746" i="5" s="1"/>
  <c r="CP487" i="1"/>
  <c r="O487" i="1" s="1"/>
  <c r="CP529" i="1"/>
  <c r="O529" i="1" s="1"/>
  <c r="CZ136" i="1"/>
  <c r="Y136" i="1" s="1"/>
  <c r="K402" i="5"/>
  <c r="CP199" i="1"/>
  <c r="O199" i="1" s="1"/>
  <c r="G894" i="5"/>
  <c r="O894" i="5" s="1"/>
  <c r="G883" i="5"/>
  <c r="O883" i="5" s="1"/>
  <c r="X883" i="5"/>
  <c r="T376" i="5"/>
  <c r="K382" i="5" s="1"/>
  <c r="J387" i="5" s="1"/>
  <c r="P387" i="5" s="1"/>
  <c r="GN187" i="1"/>
  <c r="GM187" i="1"/>
  <c r="G829" i="5"/>
  <c r="O829" i="5" s="1"/>
  <c r="G663" i="5"/>
  <c r="O663" i="5" s="1"/>
  <c r="G683" i="5" s="1"/>
  <c r="CZ221" i="1"/>
  <c r="Y221" i="1" s="1"/>
  <c r="V426" i="5" s="1"/>
  <c r="CY221" i="1"/>
  <c r="X221" i="1" s="1"/>
  <c r="T426" i="5" s="1"/>
  <c r="W216" i="5"/>
  <c r="K688" i="5"/>
  <c r="J693" i="5" s="1"/>
  <c r="P693" i="5" s="1"/>
  <c r="CP473" i="1"/>
  <c r="O473" i="1" s="1"/>
  <c r="CY64" i="1"/>
  <c r="X64" i="1" s="1"/>
  <c r="GN64" i="1" s="1"/>
  <c r="CZ64" i="1"/>
  <c r="Y64" i="1" s="1"/>
  <c r="W568" i="5"/>
  <c r="J113" i="5"/>
  <c r="P113" i="5" s="1"/>
  <c r="W32" i="5"/>
  <c r="W672" i="5"/>
  <c r="CP622" i="1"/>
  <c r="O622" i="1" s="1"/>
  <c r="J775" i="5"/>
  <c r="P775" i="5" s="1"/>
  <c r="K605" i="5"/>
  <c r="CP370" i="1"/>
  <c r="O370" i="1" s="1"/>
  <c r="GM370" i="1" s="1"/>
  <c r="GN39" i="1"/>
  <c r="T62" i="5"/>
  <c r="K59" i="5" s="1"/>
  <c r="J64" i="5" s="1"/>
  <c r="P64" i="5" s="1"/>
  <c r="G933" i="5"/>
  <c r="O933" i="5" s="1"/>
  <c r="X933" i="5"/>
  <c r="G502" i="5"/>
  <c r="O502" i="5" s="1"/>
  <c r="K844" i="5"/>
  <c r="CP525" i="1"/>
  <c r="O525" i="1" s="1"/>
  <c r="W301" i="5"/>
  <c r="CY136" i="1"/>
  <c r="X136" i="1" s="1"/>
  <c r="GM136" i="1" s="1"/>
  <c r="W538" i="5"/>
  <c r="CY296" i="1"/>
  <c r="X296" i="1" s="1"/>
  <c r="G1077" i="5"/>
  <c r="O1077" i="5" s="1"/>
  <c r="K761" i="5"/>
  <c r="J765" i="5" s="1"/>
  <c r="P765" i="5" s="1"/>
  <c r="GM39" i="1"/>
  <c r="GN363" i="1"/>
  <c r="GM116" i="1"/>
  <c r="GN63" i="1"/>
  <c r="T101" i="5"/>
  <c r="K98" i="5" s="1"/>
  <c r="J103" i="5" s="1"/>
  <c r="P103" i="5" s="1"/>
  <c r="CP286" i="1"/>
  <c r="O286" i="1" s="1"/>
  <c r="K499" i="5" s="1"/>
  <c r="GN547" i="1"/>
  <c r="T895" i="5"/>
  <c r="K899" i="5" s="1"/>
  <c r="J902" i="5" s="1"/>
  <c r="P902" i="5" s="1"/>
  <c r="CJ314" i="1"/>
  <c r="GM54" i="1"/>
  <c r="W398" i="5"/>
  <c r="G398" i="5"/>
  <c r="O398" i="5" s="1"/>
  <c r="K340" i="5"/>
  <c r="J345" i="5" s="1"/>
  <c r="P345" i="5" s="1"/>
  <c r="CP175" i="1"/>
  <c r="O175" i="1" s="1"/>
  <c r="W601" i="5"/>
  <c r="CP33" i="1"/>
  <c r="O33" i="1" s="1"/>
  <c r="K45" i="5"/>
  <c r="W1048" i="5"/>
  <c r="AR720" i="1"/>
  <c r="CA713" i="1"/>
  <c r="X1039" i="5"/>
  <c r="G1039" i="5"/>
  <c r="O1039" i="5" s="1"/>
  <c r="CZ213" i="1"/>
  <c r="Y213" i="1" s="1"/>
  <c r="V422" i="5" s="1"/>
  <c r="CY213" i="1"/>
  <c r="X213" i="1" s="1"/>
  <c r="T422" i="5" s="1"/>
  <c r="CY149" i="1"/>
  <c r="X149" i="1" s="1"/>
  <c r="T267" i="5" s="1"/>
  <c r="K264" i="5" s="1"/>
  <c r="CZ149" i="1"/>
  <c r="Y149" i="1" s="1"/>
  <c r="V267" i="5" s="1"/>
  <c r="K265" i="5" s="1"/>
  <c r="CP149" i="1"/>
  <c r="O149" i="1" s="1"/>
  <c r="G649" i="5"/>
  <c r="O649" i="5" s="1"/>
  <c r="CP135" i="1"/>
  <c r="O135" i="1" s="1"/>
  <c r="K240" i="5"/>
  <c r="J248" i="5" s="1"/>
  <c r="P248" i="5" s="1"/>
  <c r="G137" i="5"/>
  <c r="O137" i="5" s="1"/>
  <c r="CY55" i="1"/>
  <c r="X55" i="1" s="1"/>
  <c r="T88" i="5" s="1"/>
  <c r="CZ55" i="1"/>
  <c r="Y55" i="1" s="1"/>
  <c r="V88" i="5" s="1"/>
  <c r="G64" i="5"/>
  <c r="O64" i="5" s="1"/>
  <c r="K718" i="5"/>
  <c r="J723" i="5" s="1"/>
  <c r="P723" i="5" s="1"/>
  <c r="CP481" i="1"/>
  <c r="O481" i="1" s="1"/>
  <c r="CZ296" i="1"/>
  <c r="Y296" i="1" s="1"/>
  <c r="V521" i="5" s="1"/>
  <c r="K285" i="5"/>
  <c r="K563" i="5"/>
  <c r="J568" i="5" s="1"/>
  <c r="P568" i="5" s="1"/>
  <c r="CP352" i="1"/>
  <c r="O352" i="1" s="1"/>
  <c r="K821" i="5"/>
  <c r="CP515" i="1"/>
  <c r="O515" i="1" s="1"/>
  <c r="G279" i="5"/>
  <c r="O279" i="5" s="1"/>
  <c r="DY630" i="1"/>
  <c r="EA630" i="1"/>
  <c r="J894" i="5"/>
  <c r="P894" i="5" s="1"/>
  <c r="X817" i="5"/>
  <c r="K360" i="5"/>
  <c r="J365" i="5" s="1"/>
  <c r="P365" i="5" s="1"/>
  <c r="CP183" i="1"/>
  <c r="O183" i="1" s="1"/>
  <c r="W579" i="5"/>
  <c r="G387" i="5"/>
  <c r="O387" i="5" s="1"/>
  <c r="CZ101" i="1"/>
  <c r="Y101" i="1" s="1"/>
  <c r="V170" i="5" s="1"/>
  <c r="CY101" i="1"/>
  <c r="X101" i="1" s="1"/>
  <c r="T170" i="5" s="1"/>
  <c r="L428" i="5"/>
  <c r="K966" i="5"/>
  <c r="CP537" i="1"/>
  <c r="O537" i="1" s="1"/>
  <c r="W649" i="5"/>
  <c r="GN207" i="1"/>
  <c r="K305" i="5"/>
  <c r="J311" i="5" s="1"/>
  <c r="P311" i="5" s="1"/>
  <c r="CP167" i="1"/>
  <c r="O167" i="1" s="1"/>
  <c r="K256" i="5"/>
  <c r="CP75" i="1"/>
  <c r="O75" i="1" s="1"/>
  <c r="T51" i="5"/>
  <c r="K48" i="5" s="1"/>
  <c r="GM35" i="1"/>
  <c r="J933" i="5"/>
  <c r="P933" i="5" s="1"/>
  <c r="X851" i="5"/>
  <c r="W345" i="5"/>
  <c r="CP350" i="1"/>
  <c r="O350" i="1" s="1"/>
  <c r="CP69" i="1"/>
  <c r="O69" i="1" s="1"/>
  <c r="GN35" i="1"/>
  <c r="K1070" i="5"/>
  <c r="J1077" i="5" s="1"/>
  <c r="P1077" i="5" s="1"/>
  <c r="CP678" i="1"/>
  <c r="O678" i="1" s="1"/>
  <c r="L539" i="5"/>
  <c r="GN386" i="1"/>
  <c r="V648" i="5"/>
  <c r="K645" i="5" s="1"/>
  <c r="GO513" i="1"/>
  <c r="T816" i="5"/>
  <c r="K812" i="5" s="1"/>
  <c r="GN384" i="1"/>
  <c r="T647" i="5"/>
  <c r="K644" i="5" s="1"/>
  <c r="GN381" i="1"/>
  <c r="GN33" i="1"/>
  <c r="V42" i="5"/>
  <c r="K49" i="5" s="1"/>
  <c r="DW223" i="1"/>
  <c r="GO616" i="1"/>
  <c r="T991" i="5"/>
  <c r="K988" i="5" s="1"/>
  <c r="J992" i="5" s="1"/>
  <c r="P992" i="5" s="1"/>
  <c r="GM379" i="1"/>
  <c r="GM674" i="1"/>
  <c r="T1058" i="5"/>
  <c r="K1062" i="5" s="1"/>
  <c r="J1066" i="5" s="1"/>
  <c r="P1066" i="5" s="1"/>
  <c r="CP294" i="1"/>
  <c r="O294" i="1" s="1"/>
  <c r="K515" i="5"/>
  <c r="GO551" i="1"/>
  <c r="T911" i="5"/>
  <c r="K917" i="5" s="1"/>
  <c r="J922" i="5" s="1"/>
  <c r="P922" i="5" s="1"/>
  <c r="GM154" i="1"/>
  <c r="AD223" i="1"/>
  <c r="EA223" i="1"/>
  <c r="GM385" i="1"/>
  <c r="GN385" i="1"/>
  <c r="GK105" i="1"/>
  <c r="CY105" i="1"/>
  <c r="X105" i="1" s="1"/>
  <c r="X840" i="5"/>
  <c r="CZ109" i="1"/>
  <c r="Y109" i="1" s="1"/>
  <c r="V174" i="5" s="1"/>
  <c r="CY109" i="1"/>
  <c r="X109" i="1" s="1"/>
  <c r="T174" i="5" s="1"/>
  <c r="G75" i="5"/>
  <c r="O75" i="5" s="1"/>
  <c r="K1043" i="5"/>
  <c r="CP670" i="1"/>
  <c r="O670" i="1" s="1"/>
  <c r="GN145" i="1"/>
  <c r="J32" i="5"/>
  <c r="P32" i="5" s="1"/>
  <c r="P641" i="1"/>
  <c r="ER603" i="1"/>
  <c r="G981" i="5"/>
  <c r="O981" i="5" s="1"/>
  <c r="X1014" i="5"/>
  <c r="J489" i="5"/>
  <c r="P489" i="5" s="1"/>
  <c r="K369" i="5"/>
  <c r="J375" i="5" s="1"/>
  <c r="P375" i="5" s="1"/>
  <c r="CP185" i="1"/>
  <c r="O185" i="1" s="1"/>
  <c r="W204" i="5"/>
  <c r="G204" i="5"/>
  <c r="O204" i="5" s="1"/>
  <c r="L958" i="5"/>
  <c r="K655" i="5"/>
  <c r="CP425" i="1"/>
  <c r="O425" i="1" s="1"/>
  <c r="K824" i="5"/>
  <c r="J829" i="5" s="1"/>
  <c r="P829" i="5" s="1"/>
  <c r="K469" i="5"/>
  <c r="CP268" i="1"/>
  <c r="O268" i="1" s="1"/>
  <c r="G327" i="5"/>
  <c r="O327" i="5" s="1"/>
  <c r="CZ97" i="1"/>
  <c r="Y97" i="1" s="1"/>
  <c r="V168" i="5" s="1"/>
  <c r="K164" i="5" s="1"/>
  <c r="CY97" i="1"/>
  <c r="X97" i="1" s="1"/>
  <c r="T168" i="5" s="1"/>
  <c r="GM485" i="1"/>
  <c r="T730" i="5"/>
  <c r="K733" i="5" s="1"/>
  <c r="J736" i="5" s="1"/>
  <c r="P736" i="5" s="1"/>
  <c r="CP43" i="1"/>
  <c r="O43" i="1" s="1"/>
  <c r="X949" i="5"/>
  <c r="G949" i="5"/>
  <c r="O949" i="5" s="1"/>
  <c r="K833" i="5"/>
  <c r="CP521" i="1"/>
  <c r="O521" i="1" s="1"/>
  <c r="W622" i="5"/>
  <c r="X1003" i="5"/>
  <c r="G1003" i="5"/>
  <c r="O1003" i="5" s="1"/>
  <c r="CP221" i="1"/>
  <c r="O221" i="1" s="1"/>
  <c r="K571" i="5"/>
  <c r="J579" i="5" s="1"/>
  <c r="P579" i="5" s="1"/>
  <c r="CP354" i="1"/>
  <c r="O354" i="1" s="1"/>
  <c r="G157" i="5"/>
  <c r="O157" i="5" s="1"/>
  <c r="G18" i="5"/>
  <c r="G922" i="5"/>
  <c r="O922" i="5" s="1"/>
  <c r="CP614" i="1"/>
  <c r="O614" i="1" s="1"/>
  <c r="CP549" i="1"/>
  <c r="O549" i="1" s="1"/>
  <c r="J672" i="5"/>
  <c r="P672" i="5" s="1"/>
  <c r="K626" i="5"/>
  <c r="J630" i="5" s="1"/>
  <c r="P630" i="5" s="1"/>
  <c r="CP378" i="1"/>
  <c r="O378" i="1" s="1"/>
  <c r="X894" i="5"/>
  <c r="K255" i="5"/>
  <c r="GO519" i="1"/>
  <c r="CP193" i="1"/>
  <c r="O193" i="1" s="1"/>
  <c r="GN670" i="1"/>
  <c r="FT682" i="1" s="1"/>
  <c r="V1040" i="5"/>
  <c r="K1046" i="5" s="1"/>
  <c r="DZ569" i="1"/>
  <c r="GN374" i="1"/>
  <c r="T612" i="5"/>
  <c r="AD314" i="1"/>
  <c r="AF223" i="1"/>
  <c r="AF26" i="1" s="1"/>
  <c r="GN28" i="1"/>
  <c r="GM121" i="1"/>
  <c r="T202" i="5"/>
  <c r="K199" i="5" s="1"/>
  <c r="J204" i="5" s="1"/>
  <c r="P204" i="5" s="1"/>
  <c r="GO674" i="1"/>
  <c r="GM202" i="1"/>
  <c r="GO539" i="1"/>
  <c r="T881" i="5"/>
  <c r="GM192" i="1"/>
  <c r="GM157" i="1"/>
  <c r="T287" i="5"/>
  <c r="K284" i="5" s="1"/>
  <c r="J289" i="5" s="1"/>
  <c r="P289" i="5" s="1"/>
  <c r="K408" i="5"/>
  <c r="GN203" i="1"/>
  <c r="G269" i="5"/>
  <c r="O269" i="5" s="1"/>
  <c r="K273" i="5"/>
  <c r="J279" i="5" s="1"/>
  <c r="P279" i="5" s="1"/>
  <c r="CP153" i="1"/>
  <c r="O153" i="1" s="1"/>
  <c r="J75" i="5"/>
  <c r="P75" i="5" s="1"/>
  <c r="K322" i="5"/>
  <c r="J327" i="5" s="1"/>
  <c r="P327" i="5" s="1"/>
  <c r="CP171" i="1"/>
  <c r="O171" i="1" s="1"/>
  <c r="X970" i="5"/>
  <c r="G970" i="5"/>
  <c r="O970" i="5" s="1"/>
  <c r="G1024" i="5" s="1"/>
  <c r="X775" i="5"/>
  <c r="W591" i="5"/>
  <c r="G591" i="5"/>
  <c r="O591" i="5" s="1"/>
  <c r="G650" i="5" s="1"/>
  <c r="G479" i="5"/>
  <c r="O479" i="5" s="1"/>
  <c r="G539" i="5" s="1"/>
  <c r="W91" i="5"/>
  <c r="W137" i="5"/>
  <c r="CP672" i="1"/>
  <c r="O672" i="1" s="1"/>
  <c r="K813" i="5"/>
  <c r="CP37" i="1"/>
  <c r="O37" i="1" s="1"/>
  <c r="G410" i="5"/>
  <c r="O410" i="5" s="1"/>
  <c r="W410" i="5"/>
  <c r="DX630" i="1"/>
  <c r="CZ612" i="1"/>
  <c r="Y612" i="1" s="1"/>
  <c r="V980" i="5" s="1"/>
  <c r="K978" i="5" s="1"/>
  <c r="J981" i="5" s="1"/>
  <c r="P981" i="5" s="1"/>
  <c r="J1003" i="5"/>
  <c r="P1003" i="5" s="1"/>
  <c r="J559" i="5"/>
  <c r="P559" i="5" s="1"/>
  <c r="K750" i="5"/>
  <c r="J755" i="5" s="1"/>
  <c r="P755" i="5" s="1"/>
  <c r="CP489" i="1"/>
  <c r="O489" i="1" s="1"/>
  <c r="W248" i="5"/>
  <c r="AT345" i="1"/>
  <c r="F406" i="1"/>
  <c r="J157" i="5"/>
  <c r="P157" i="5" s="1"/>
  <c r="W75" i="5"/>
  <c r="K1019" i="5"/>
  <c r="J1023" i="5" s="1"/>
  <c r="P1023" i="5" s="1"/>
  <c r="T423" i="5"/>
  <c r="GN215" i="1"/>
  <c r="X981" i="5"/>
  <c r="J456" i="5"/>
  <c r="P456" i="5" s="1"/>
  <c r="GM491" i="1"/>
  <c r="CP47" i="1"/>
  <c r="O47" i="1" s="1"/>
  <c r="GN262" i="1"/>
  <c r="CP557" i="1"/>
  <c r="O557" i="1" s="1"/>
  <c r="DV682" i="1"/>
  <c r="AD257" i="1"/>
  <c r="Q314" i="1"/>
  <c r="DY26" i="1"/>
  <c r="DL223" i="1"/>
  <c r="AI26" i="1"/>
  <c r="V223" i="1"/>
  <c r="AJ470" i="1"/>
  <c r="W569" i="1"/>
  <c r="CJ26" i="1"/>
  <c r="BA223" i="1"/>
  <c r="DL314" i="1"/>
  <c r="DY257" i="1"/>
  <c r="AI257" i="1"/>
  <c r="V314" i="1"/>
  <c r="DZ470" i="1"/>
  <c r="DM569" i="1"/>
  <c r="DX470" i="1"/>
  <c r="DK569" i="1"/>
  <c r="EC603" i="1"/>
  <c r="DP630" i="1"/>
  <c r="AH257" i="1"/>
  <c r="U314" i="1"/>
  <c r="Y682" i="1"/>
  <c r="AL661" i="1"/>
  <c r="GB345" i="1"/>
  <c r="ES388" i="1"/>
  <c r="BA314" i="1"/>
  <c r="CJ257" i="1"/>
  <c r="DV470" i="1"/>
  <c r="DI569" i="1"/>
  <c r="FT661" i="1"/>
  <c r="EK682" i="1"/>
  <c r="GB470" i="1"/>
  <c r="ES569" i="1"/>
  <c r="EB470" i="1"/>
  <c r="DO569" i="1"/>
  <c r="AJ26" i="1"/>
  <c r="W223" i="1"/>
  <c r="X682" i="1"/>
  <c r="AK661" i="1"/>
  <c r="AD26" i="1"/>
  <c r="Q223" i="1"/>
  <c r="EA26" i="1"/>
  <c r="DN223" i="1"/>
  <c r="S223" i="1"/>
  <c r="DV26" i="1"/>
  <c r="DI223" i="1"/>
  <c r="DZ257" i="1"/>
  <c r="DM314" i="1"/>
  <c r="AJ257" i="1"/>
  <c r="W314" i="1"/>
  <c r="EP713" i="1"/>
  <c r="P727" i="1"/>
  <c r="DW603" i="1"/>
  <c r="DJ630" i="1"/>
  <c r="GM426" i="1"/>
  <c r="GN426" i="1"/>
  <c r="AX345" i="1"/>
  <c r="F395" i="1"/>
  <c r="AG345" i="1"/>
  <c r="T388" i="1"/>
  <c r="AF422" i="1"/>
  <c r="S439" i="1"/>
  <c r="GM376" i="1"/>
  <c r="GN376" i="1"/>
  <c r="GM366" i="1"/>
  <c r="GN366" i="1"/>
  <c r="DW257" i="1"/>
  <c r="DJ314" i="1"/>
  <c r="GM298" i="1"/>
  <c r="GN298" i="1"/>
  <c r="AX257" i="1"/>
  <c r="F321" i="1"/>
  <c r="AQ22" i="1"/>
  <c r="F759" i="1"/>
  <c r="AQ781" i="1"/>
  <c r="CY122" i="1"/>
  <c r="X122" i="1" s="1"/>
  <c r="CZ122" i="1"/>
  <c r="Y122" i="1" s="1"/>
  <c r="CY71" i="1"/>
  <c r="X71" i="1" s="1"/>
  <c r="T123" i="5" s="1"/>
  <c r="K120" i="5" s="1"/>
  <c r="CZ71" i="1"/>
  <c r="Y71" i="1" s="1"/>
  <c r="V123" i="5" s="1"/>
  <c r="K121" i="5" s="1"/>
  <c r="AX661" i="1"/>
  <c r="F689" i="1"/>
  <c r="AK603" i="1"/>
  <c r="X630" i="1"/>
  <c r="GM565" i="1"/>
  <c r="AX603" i="1"/>
  <c r="F637" i="1"/>
  <c r="T422" i="1"/>
  <c r="F460" i="1"/>
  <c r="AL439" i="1"/>
  <c r="EB345" i="1"/>
  <c r="DO388" i="1"/>
  <c r="GN311" i="1"/>
  <c r="GM311" i="1"/>
  <c r="GN291" i="1"/>
  <c r="GM291" i="1"/>
  <c r="GM283" i="1"/>
  <c r="GN283" i="1"/>
  <c r="EI22" i="1"/>
  <c r="P759" i="1"/>
  <c r="EI781" i="1"/>
  <c r="CP49" i="1"/>
  <c r="O49" i="1" s="1"/>
  <c r="K85" i="5" s="1"/>
  <c r="AC223" i="1"/>
  <c r="AZ661" i="1"/>
  <c r="F693" i="1"/>
  <c r="GM608" i="1"/>
  <c r="R439" i="1"/>
  <c r="AE422" i="1"/>
  <c r="CA439" i="1"/>
  <c r="CZ372" i="1"/>
  <c r="Y372" i="1" s="1"/>
  <c r="V611" i="5" s="1"/>
  <c r="CY372" i="1"/>
  <c r="X372" i="1" s="1"/>
  <c r="T611" i="5" s="1"/>
  <c r="K608" i="5" s="1"/>
  <c r="DY345" i="1"/>
  <c r="DL388" i="1"/>
  <c r="GM386" i="1"/>
  <c r="GM374" i="1"/>
  <c r="CJ345" i="1"/>
  <c r="BA388" i="1"/>
  <c r="GM302" i="1"/>
  <c r="GN302" i="1"/>
  <c r="GM260" i="1"/>
  <c r="GN260" i="1"/>
  <c r="GN156" i="1"/>
  <c r="GN128" i="1"/>
  <c r="GM80" i="1"/>
  <c r="DU223" i="1"/>
  <c r="CE603" i="1"/>
  <c r="AV630" i="1"/>
  <c r="ES661" i="1"/>
  <c r="P702" i="1"/>
  <c r="AL603" i="1"/>
  <c r="Y630" i="1"/>
  <c r="GO562" i="1"/>
  <c r="AD422" i="1"/>
  <c r="Q439" i="1"/>
  <c r="GO511" i="1"/>
  <c r="GM511" i="1"/>
  <c r="AX749" i="1"/>
  <c r="GN174" i="1"/>
  <c r="GM174" i="1"/>
  <c r="GN121" i="1"/>
  <c r="CY115" i="1"/>
  <c r="X115" i="1" s="1"/>
  <c r="CZ115" i="1"/>
  <c r="Y115" i="1" s="1"/>
  <c r="GN60" i="1"/>
  <c r="CP70" i="1"/>
  <c r="O70" i="1" s="1"/>
  <c r="EJ720" i="1"/>
  <c r="FS713" i="1"/>
  <c r="DO661" i="1"/>
  <c r="P706" i="1"/>
  <c r="W603" i="1"/>
  <c r="F654" i="1"/>
  <c r="BA661" i="1"/>
  <c r="F702" i="1"/>
  <c r="FZ630" i="1"/>
  <c r="FW630" i="1"/>
  <c r="DU603" i="1"/>
  <c r="DH630" i="1"/>
  <c r="FX630" i="1"/>
  <c r="DV422" i="1"/>
  <c r="DI439" i="1"/>
  <c r="CZ527" i="1"/>
  <c r="Y527" i="1" s="1"/>
  <c r="CY527" i="1"/>
  <c r="X527" i="1" s="1"/>
  <c r="GO510" i="1"/>
  <c r="EB422" i="1"/>
  <c r="DO439" i="1"/>
  <c r="AE314" i="1"/>
  <c r="GN307" i="1"/>
  <c r="GM307" i="1"/>
  <c r="GM312" i="1"/>
  <c r="GN312" i="1"/>
  <c r="CP285" i="1"/>
  <c r="O285" i="1" s="1"/>
  <c r="EM22" i="1"/>
  <c r="EM781" i="1"/>
  <c r="P768" i="1"/>
  <c r="AU22" i="1"/>
  <c r="AU781" i="1"/>
  <c r="F768" i="1"/>
  <c r="GO534" i="1"/>
  <c r="GM363" i="1"/>
  <c r="GM301" i="1"/>
  <c r="GM210" i="1"/>
  <c r="GM76" i="1"/>
  <c r="T661" i="1"/>
  <c r="F703" i="1"/>
  <c r="GM513" i="1"/>
  <c r="GN202" i="1"/>
  <c r="GN184" i="1"/>
  <c r="GN154" i="1"/>
  <c r="GN157" i="1"/>
  <c r="GN548" i="1"/>
  <c r="GO502" i="1"/>
  <c r="CC630" i="1"/>
  <c r="GN194" i="1"/>
  <c r="GN164" i="1"/>
  <c r="CP71" i="1"/>
  <c r="O71" i="1" s="1"/>
  <c r="K123" i="5" s="1"/>
  <c r="EK720" i="1"/>
  <c r="FT713" i="1"/>
  <c r="DW470" i="1"/>
  <c r="DJ569" i="1"/>
  <c r="CY531" i="1"/>
  <c r="X531" i="1" s="1"/>
  <c r="T861" i="5" s="1"/>
  <c r="K858" i="5" s="1"/>
  <c r="CZ531" i="1"/>
  <c r="Y531" i="1" s="1"/>
  <c r="V861" i="5" s="1"/>
  <c r="K859" i="5" s="1"/>
  <c r="AH470" i="1"/>
  <c r="U569" i="1"/>
  <c r="AZ603" i="1"/>
  <c r="F641" i="1"/>
  <c r="GO528" i="1"/>
  <c r="GM528" i="1"/>
  <c r="P682" i="1"/>
  <c r="CF682" i="1"/>
  <c r="AC661" i="1"/>
  <c r="CE682" i="1"/>
  <c r="CH682" i="1"/>
  <c r="GO520" i="1"/>
  <c r="GM520" i="1"/>
  <c r="X439" i="1"/>
  <c r="AK422" i="1"/>
  <c r="AD345" i="1"/>
  <c r="Q388" i="1"/>
  <c r="EL345" i="1"/>
  <c r="P406" i="1"/>
  <c r="EA345" i="1"/>
  <c r="DN388" i="1"/>
  <c r="DV314" i="1"/>
  <c r="CY274" i="1"/>
  <c r="X274" i="1" s="1"/>
  <c r="T477" i="5" s="1"/>
  <c r="CZ274" i="1"/>
  <c r="Y274" i="1" s="1"/>
  <c r="V477" i="5" s="1"/>
  <c r="EA314" i="1"/>
  <c r="GM195" i="1"/>
  <c r="GN195" i="1"/>
  <c r="AP22" i="1"/>
  <c r="F758" i="1"/>
  <c r="G16" i="2" s="1"/>
  <c r="G18" i="2" s="1"/>
  <c r="AP781" i="1"/>
  <c r="GM133" i="1"/>
  <c r="GN133" i="1"/>
  <c r="CZ120" i="1"/>
  <c r="Y120" i="1" s="1"/>
  <c r="CY120" i="1"/>
  <c r="X120" i="1" s="1"/>
  <c r="GM68" i="1"/>
  <c r="GN68" i="1"/>
  <c r="CY49" i="1"/>
  <c r="X49" i="1" s="1"/>
  <c r="CZ49" i="1"/>
  <c r="Y49" i="1" s="1"/>
  <c r="GM36" i="1"/>
  <c r="GN36" i="1"/>
  <c r="GM666" i="1"/>
  <c r="GO666" i="1"/>
  <c r="GO608" i="1"/>
  <c r="AB439" i="1"/>
  <c r="U388" i="1"/>
  <c r="AH345" i="1"/>
  <c r="GM365" i="1"/>
  <c r="GN365" i="1"/>
  <c r="CP361" i="1"/>
  <c r="O361" i="1" s="1"/>
  <c r="AC388" i="1"/>
  <c r="AO22" i="1"/>
  <c r="F753" i="1"/>
  <c r="AO781" i="1"/>
  <c r="AZ26" i="1"/>
  <c r="F234" i="1"/>
  <c r="CP122" i="1"/>
  <c r="O122" i="1" s="1"/>
  <c r="GM59" i="1"/>
  <c r="GN59" i="1"/>
  <c r="GN29" i="1"/>
  <c r="GM29" i="1"/>
  <c r="DT223" i="1"/>
  <c r="CF603" i="1"/>
  <c r="AW630" i="1"/>
  <c r="AY630" i="1"/>
  <c r="CH603" i="1"/>
  <c r="AG470" i="1"/>
  <c r="T569" i="1"/>
  <c r="CY540" i="1"/>
  <c r="X540" i="1" s="1"/>
  <c r="AK569" i="1" s="1"/>
  <c r="CZ540" i="1"/>
  <c r="Y540" i="1" s="1"/>
  <c r="AL569" i="1" s="1"/>
  <c r="GM628" i="1"/>
  <c r="AW713" i="1"/>
  <c r="F726" i="1"/>
  <c r="GM670" i="1"/>
  <c r="AX470" i="1"/>
  <c r="F576" i="1"/>
  <c r="GN432" i="1"/>
  <c r="DW422" i="1"/>
  <c r="DJ439" i="1"/>
  <c r="GM384" i="1"/>
  <c r="AC314" i="1"/>
  <c r="BC22" i="1"/>
  <c r="F765" i="1"/>
  <c r="BC781" i="1"/>
  <c r="CY138" i="1"/>
  <c r="X138" i="1" s="1"/>
  <c r="CZ138" i="1"/>
  <c r="Y138" i="1" s="1"/>
  <c r="GN116" i="1"/>
  <c r="GN62" i="1"/>
  <c r="GN58" i="1"/>
  <c r="AZ713" i="1"/>
  <c r="F731" i="1"/>
  <c r="EC682" i="1"/>
  <c r="GM664" i="1"/>
  <c r="GM616" i="1"/>
  <c r="T603" i="1"/>
  <c r="F651" i="1"/>
  <c r="CP527" i="1"/>
  <c r="O527" i="1" s="1"/>
  <c r="K850" i="5" s="1"/>
  <c r="F644" i="1"/>
  <c r="R603" i="1"/>
  <c r="DW661" i="1"/>
  <c r="DJ682" i="1"/>
  <c r="BA422" i="1"/>
  <c r="F459" i="1"/>
  <c r="GM382" i="1"/>
  <c r="GN382" i="1"/>
  <c r="GN383" i="1"/>
  <c r="CP372" i="1"/>
  <c r="O372" i="1" s="1"/>
  <c r="K611" i="5" s="1"/>
  <c r="CY361" i="1"/>
  <c r="X361" i="1" s="1"/>
  <c r="AK388" i="1" s="1"/>
  <c r="CZ361" i="1"/>
  <c r="Y361" i="1" s="1"/>
  <c r="AL388" i="1" s="1"/>
  <c r="AF388" i="1"/>
  <c r="GN360" i="1"/>
  <c r="GM360" i="1"/>
  <c r="CP279" i="1"/>
  <c r="O279" i="1" s="1"/>
  <c r="AZ257" i="1"/>
  <c r="F325" i="1"/>
  <c r="GM276" i="1"/>
  <c r="GN276" i="1"/>
  <c r="GM263" i="1"/>
  <c r="GN263" i="1"/>
  <c r="CP114" i="1"/>
  <c r="O114" i="1" s="1"/>
  <c r="GM55" i="1"/>
  <c r="GN55" i="1"/>
  <c r="GM72" i="1"/>
  <c r="GN72" i="1"/>
  <c r="P461" i="1"/>
  <c r="DM422" i="1"/>
  <c r="GN379" i="1"/>
  <c r="GN273" i="1"/>
  <c r="GN46" i="1"/>
  <c r="GN40" i="1"/>
  <c r="GM551" i="1"/>
  <c r="GO517" i="1"/>
  <c r="Q661" i="1"/>
  <c r="F694" i="1"/>
  <c r="GN486" i="1"/>
  <c r="CA630" i="1"/>
  <c r="W345" i="1"/>
  <c r="F412" i="1"/>
  <c r="GM28" i="1"/>
  <c r="AD603" i="1"/>
  <c r="Q630" i="1"/>
  <c r="DY470" i="1"/>
  <c r="DL569" i="1"/>
  <c r="ED682" i="1"/>
  <c r="EP661" i="1"/>
  <c r="P689" i="1"/>
  <c r="GM671" i="1"/>
  <c r="GO671" i="1"/>
  <c r="DM603" i="1"/>
  <c r="P652" i="1"/>
  <c r="GM663" i="1"/>
  <c r="GO663" i="1"/>
  <c r="AB682" i="1"/>
  <c r="CP523" i="1"/>
  <c r="O523" i="1" s="1"/>
  <c r="K839" i="5" s="1"/>
  <c r="DL439" i="1"/>
  <c r="DY422" i="1"/>
  <c r="EG22" i="1"/>
  <c r="EG781" i="1"/>
  <c r="P753" i="1"/>
  <c r="GM380" i="1"/>
  <c r="GN380" i="1"/>
  <c r="DW345" i="1"/>
  <c r="DJ388" i="1"/>
  <c r="EH22" i="1"/>
  <c r="EH781" i="1"/>
  <c r="P758" i="1"/>
  <c r="GM139" i="1"/>
  <c r="GN139" i="1"/>
  <c r="AG223" i="1"/>
  <c r="DZ223" i="1"/>
  <c r="AE223" i="1"/>
  <c r="AH26" i="1"/>
  <c r="U223" i="1"/>
  <c r="DL661" i="1"/>
  <c r="P703" i="1"/>
  <c r="CB661" i="1"/>
  <c r="AS682" i="1"/>
  <c r="AF661" i="1"/>
  <c r="S682" i="1"/>
  <c r="R661" i="1"/>
  <c r="F696" i="1"/>
  <c r="DM661" i="1"/>
  <c r="P704" i="1"/>
  <c r="P637" i="1"/>
  <c r="EP603" i="1"/>
  <c r="EP470" i="1"/>
  <c r="P576" i="1"/>
  <c r="CB439" i="1"/>
  <c r="ES422" i="1"/>
  <c r="P459" i="1"/>
  <c r="AC569" i="1"/>
  <c r="EP345" i="1"/>
  <c r="P395" i="1"/>
  <c r="GM381" i="1"/>
  <c r="AI345" i="1"/>
  <c r="V388" i="1"/>
  <c r="GK361" i="1"/>
  <c r="AE388" i="1"/>
  <c r="GM308" i="1"/>
  <c r="GN308" i="1"/>
  <c r="CY286" i="1"/>
  <c r="X286" i="1" s="1"/>
  <c r="CZ286" i="1"/>
  <c r="Y286" i="1" s="1"/>
  <c r="V499" i="5" s="1"/>
  <c r="BB22" i="1"/>
  <c r="F762" i="1"/>
  <c r="BB781" i="1"/>
  <c r="GN170" i="1"/>
  <c r="GM112" i="1"/>
  <c r="GN112" i="1"/>
  <c r="GN45" i="1"/>
  <c r="GM45" i="1"/>
  <c r="GB223" i="1"/>
  <c r="GM33" i="1"/>
  <c r="P603" i="1"/>
  <c r="F633" i="1"/>
  <c r="AZ470" i="1"/>
  <c r="F580" i="1"/>
  <c r="AY713" i="1"/>
  <c r="F728" i="1"/>
  <c r="F652" i="1"/>
  <c r="U603" i="1"/>
  <c r="DN661" i="1"/>
  <c r="P705" i="1"/>
  <c r="CY535" i="1"/>
  <c r="X535" i="1" s="1"/>
  <c r="CZ535" i="1"/>
  <c r="Y535" i="1" s="1"/>
  <c r="ER470" i="1"/>
  <c r="P580" i="1"/>
  <c r="P439" i="1"/>
  <c r="CF439" i="1"/>
  <c r="AC422" i="1"/>
  <c r="CH439" i="1"/>
  <c r="CE439" i="1"/>
  <c r="GN364" i="1"/>
  <c r="CP290" i="1"/>
  <c r="O290" i="1" s="1"/>
  <c r="K501" i="5" s="1"/>
  <c r="CZ279" i="1"/>
  <c r="Y279" i="1" s="1"/>
  <c r="CY279" i="1"/>
  <c r="X279" i="1" s="1"/>
  <c r="AK314" i="1" s="1"/>
  <c r="GN289" i="1"/>
  <c r="GM294" i="1"/>
  <c r="GN294" i="1"/>
  <c r="GM280" i="1"/>
  <c r="GN280" i="1"/>
  <c r="GM259" i="1"/>
  <c r="GN259" i="1"/>
  <c r="AB314" i="1"/>
  <c r="GN214" i="1"/>
  <c r="CP138" i="1"/>
  <c r="O138" i="1" s="1"/>
  <c r="GN125" i="1"/>
  <c r="GM125" i="1"/>
  <c r="CY70" i="1"/>
  <c r="X70" i="1" s="1"/>
  <c r="CZ70" i="1"/>
  <c r="Y70" i="1" s="1"/>
  <c r="F727" i="1"/>
  <c r="AX713" i="1"/>
  <c r="GO664" i="1"/>
  <c r="GO620" i="1"/>
  <c r="GM620" i="1"/>
  <c r="AI470" i="1"/>
  <c r="V569" i="1"/>
  <c r="GO518" i="1"/>
  <c r="GM518" i="1"/>
  <c r="CP427" i="1"/>
  <c r="O427" i="1" s="1"/>
  <c r="K661" i="5" s="1"/>
  <c r="DU439" i="1"/>
  <c r="GO496" i="1"/>
  <c r="GN474" i="1"/>
  <c r="AZ422" i="1"/>
  <c r="F450" i="1"/>
  <c r="GM373" i="1"/>
  <c r="GN373" i="1"/>
  <c r="F397" i="1"/>
  <c r="AP345" i="1"/>
  <c r="CZ362" i="1"/>
  <c r="Y362" i="1" s="1"/>
  <c r="CY362" i="1"/>
  <c r="X362" i="1" s="1"/>
  <c r="DX388" i="1"/>
  <c r="CY300" i="1"/>
  <c r="X300" i="1" s="1"/>
  <c r="CZ300" i="1"/>
  <c r="Y300" i="1" s="1"/>
  <c r="V523" i="5" s="1"/>
  <c r="GM304" i="1"/>
  <c r="GN304" i="1"/>
  <c r="CZ270" i="1"/>
  <c r="Y270" i="1" s="1"/>
  <c r="V475" i="5" s="1"/>
  <c r="K473" i="5" s="1"/>
  <c r="CY270" i="1"/>
  <c r="X270" i="1" s="1"/>
  <c r="DX314" i="1"/>
  <c r="ET22" i="1"/>
  <c r="ET781" i="1"/>
  <c r="P762" i="1"/>
  <c r="CY281" i="1"/>
  <c r="X281" i="1" s="1"/>
  <c r="ER26" i="1"/>
  <c r="P234" i="1"/>
  <c r="ER749" i="1"/>
  <c r="CP120" i="1"/>
  <c r="O120" i="1" s="1"/>
  <c r="DN422" i="1"/>
  <c r="P462" i="1"/>
  <c r="GN192" i="1"/>
  <c r="CZ127" i="1"/>
  <c r="Y127" i="1" s="1"/>
  <c r="V214" i="5" s="1"/>
  <c r="K212" i="5" s="1"/>
  <c r="GN54" i="1"/>
  <c r="GM539" i="1"/>
  <c r="GO504" i="1"/>
  <c r="AF569" i="1"/>
  <c r="GM486" i="1"/>
  <c r="W661" i="1"/>
  <c r="F706" i="1"/>
  <c r="AB603" i="1"/>
  <c r="O630" i="1"/>
  <c r="GN166" i="1"/>
  <c r="DH682" i="1"/>
  <c r="FX682" i="1"/>
  <c r="DU661" i="1"/>
  <c r="FW682" i="1"/>
  <c r="FZ682" i="1"/>
  <c r="P726" i="1"/>
  <c r="EO713" i="1"/>
  <c r="EA470" i="1"/>
  <c r="DN569" i="1"/>
  <c r="AE470" i="1"/>
  <c r="R569" i="1"/>
  <c r="GM368" i="1"/>
  <c r="GN368" i="1"/>
  <c r="GN297" i="1"/>
  <c r="GM297" i="1"/>
  <c r="GB257" i="1"/>
  <c r="ES314" i="1"/>
  <c r="EP749" i="1"/>
  <c r="EB26" i="1"/>
  <c r="DO223" i="1"/>
  <c r="GM48" i="1"/>
  <c r="GN48" i="1"/>
  <c r="DW26" i="1"/>
  <c r="DJ223" i="1"/>
  <c r="V603" i="1"/>
  <c r="F653" i="1"/>
  <c r="P728" i="1"/>
  <c r="EQ713" i="1"/>
  <c r="S603" i="1"/>
  <c r="F645" i="1"/>
  <c r="GM612" i="1"/>
  <c r="GO612" i="1"/>
  <c r="V422" i="1"/>
  <c r="F462" i="1"/>
  <c r="GN472" i="1"/>
  <c r="CB569" i="1" s="1"/>
  <c r="GM472" i="1"/>
  <c r="AB569" i="1"/>
  <c r="DU345" i="1"/>
  <c r="FW388" i="1"/>
  <c r="DH388" i="1"/>
  <c r="FZ388" i="1"/>
  <c r="FX388" i="1"/>
  <c r="ER345" i="1"/>
  <c r="P399" i="1"/>
  <c r="GM275" i="1"/>
  <c r="GN275" i="1"/>
  <c r="DI388" i="1"/>
  <c r="DV345" i="1"/>
  <c r="CZ290" i="1"/>
  <c r="Y290" i="1" s="1"/>
  <c r="V501" i="5" s="1"/>
  <c r="CY290" i="1"/>
  <c r="X290" i="1" s="1"/>
  <c r="T501" i="5" s="1"/>
  <c r="DH314" i="1"/>
  <c r="FX314" i="1"/>
  <c r="DU257" i="1"/>
  <c r="FZ314" i="1"/>
  <c r="FW314" i="1"/>
  <c r="AG257" i="1"/>
  <c r="T314" i="1"/>
  <c r="CP270" i="1"/>
  <c r="O270" i="1" s="1"/>
  <c r="K475" i="5" s="1"/>
  <c r="EU22" i="1"/>
  <c r="P765" i="1"/>
  <c r="EU781" i="1"/>
  <c r="GN129" i="1"/>
  <c r="GM129" i="1"/>
  <c r="GM32" i="1"/>
  <c r="GN32" i="1"/>
  <c r="DX223" i="1"/>
  <c r="V661" i="1"/>
  <c r="F705" i="1"/>
  <c r="GO526" i="1"/>
  <c r="GM526" i="1"/>
  <c r="DU569" i="1"/>
  <c r="P450" i="1"/>
  <c r="ER422" i="1"/>
  <c r="GN362" i="1"/>
  <c r="GM269" i="1"/>
  <c r="GN269" i="1"/>
  <c r="CP274" i="1"/>
  <c r="O274" i="1" s="1"/>
  <c r="K477" i="5" s="1"/>
  <c r="ER713" i="1"/>
  <c r="P731" i="1"/>
  <c r="GB603" i="1"/>
  <c r="ES630" i="1"/>
  <c r="ER661" i="1"/>
  <c r="P693" i="1"/>
  <c r="GM606" i="1"/>
  <c r="DT630" i="1"/>
  <c r="GO606" i="1"/>
  <c r="CP531" i="1"/>
  <c r="O531" i="1" s="1"/>
  <c r="K861" i="5" s="1"/>
  <c r="AD569" i="1"/>
  <c r="CZ427" i="1"/>
  <c r="Y427" i="1" s="1"/>
  <c r="CY427" i="1"/>
  <c r="X427" i="1" s="1"/>
  <c r="DX439" i="1"/>
  <c r="W422" i="1"/>
  <c r="F463" i="1"/>
  <c r="CI345" i="1"/>
  <c r="AZ388" i="1"/>
  <c r="DZ388" i="1"/>
  <c r="ER257" i="1"/>
  <c r="P325" i="1"/>
  <c r="EB314" i="1"/>
  <c r="AF314" i="1"/>
  <c r="CZ281" i="1"/>
  <c r="Y281" i="1" s="1"/>
  <c r="GM86" i="1"/>
  <c r="GN86" i="1"/>
  <c r="CY114" i="1"/>
  <c r="X114" i="1" s="1"/>
  <c r="CZ114" i="1"/>
  <c r="Y114" i="1" s="1"/>
  <c r="GN31" i="1"/>
  <c r="GM31" i="1"/>
  <c r="U422" i="1"/>
  <c r="F461" i="1"/>
  <c r="CY127" i="1"/>
  <c r="X127" i="1" s="1"/>
  <c r="U661" i="1"/>
  <c r="F704" i="1"/>
  <c r="BA470" i="1"/>
  <c r="F589" i="1"/>
  <c r="AB223" i="1"/>
  <c r="G1078" i="5" l="1"/>
  <c r="K417" i="5"/>
  <c r="J840" i="5"/>
  <c r="P840" i="5" s="1"/>
  <c r="J52" i="5"/>
  <c r="P52" i="5" s="1"/>
  <c r="K418" i="5"/>
  <c r="G1085" i="5"/>
  <c r="J817" i="5"/>
  <c r="P817" i="5" s="1"/>
  <c r="G958" i="5"/>
  <c r="J125" i="5"/>
  <c r="P125" i="5" s="1"/>
  <c r="GM300" i="1"/>
  <c r="T523" i="5"/>
  <c r="AK223" i="1"/>
  <c r="GM535" i="1"/>
  <c r="V870" i="5"/>
  <c r="K868" i="5" s="1"/>
  <c r="V16" i="2"/>
  <c r="V18" i="2" s="1"/>
  <c r="I15" i="5"/>
  <c r="GM540" i="1"/>
  <c r="ED223" i="1"/>
  <c r="V85" i="5"/>
  <c r="K83" i="5" s="1"/>
  <c r="GM47" i="1"/>
  <c r="GN47" i="1"/>
  <c r="GN153" i="1"/>
  <c r="GM153" i="1"/>
  <c r="GM614" i="1"/>
  <c r="FS630" i="1" s="1"/>
  <c r="GO614" i="1"/>
  <c r="GN425" i="1"/>
  <c r="GM425" i="1"/>
  <c r="J1048" i="5"/>
  <c r="P1048" i="5" s="1"/>
  <c r="GO678" i="1"/>
  <c r="GM678" i="1"/>
  <c r="GM350" i="1"/>
  <c r="GN350" i="1"/>
  <c r="GN167" i="1"/>
  <c r="GM167" i="1"/>
  <c r="GM537" i="1"/>
  <c r="GO537" i="1"/>
  <c r="EA603" i="1"/>
  <c r="DN630" i="1"/>
  <c r="GO481" i="1"/>
  <c r="GM481" i="1"/>
  <c r="GN175" i="1"/>
  <c r="GM175" i="1"/>
  <c r="GO529" i="1"/>
  <c r="GM529" i="1"/>
  <c r="GN141" i="1"/>
  <c r="GM141" i="1"/>
  <c r="T882" i="5"/>
  <c r="K878" i="5" s="1"/>
  <c r="J883" i="5" s="1"/>
  <c r="P883" i="5" s="1"/>
  <c r="GM541" i="1"/>
  <c r="GO541" i="1"/>
  <c r="DI630" i="1"/>
  <c r="DV603" i="1"/>
  <c r="GN370" i="1"/>
  <c r="GN97" i="1"/>
  <c r="GM109" i="1"/>
  <c r="GN101" i="1"/>
  <c r="GN213" i="1"/>
  <c r="G12" i="5"/>
  <c r="GO535" i="1"/>
  <c r="T870" i="5"/>
  <c r="K867" i="5" s="1"/>
  <c r="EC223" i="1"/>
  <c r="T85" i="5"/>
  <c r="K82" i="5" s="1"/>
  <c r="J91" i="5" s="1"/>
  <c r="P91" i="5" s="1"/>
  <c r="EC569" i="1"/>
  <c r="T850" i="5"/>
  <c r="K847" i="5" s="1"/>
  <c r="DV661" i="1"/>
  <c r="DI682" i="1"/>
  <c r="GM489" i="1"/>
  <c r="GN489" i="1"/>
  <c r="GM37" i="1"/>
  <c r="GN37" i="1"/>
  <c r="GM171" i="1"/>
  <c r="GN171" i="1"/>
  <c r="GN354" i="1"/>
  <c r="GM354" i="1"/>
  <c r="GN268" i="1"/>
  <c r="GM268" i="1"/>
  <c r="GM185" i="1"/>
  <c r="GN185" i="1"/>
  <c r="T172" i="5"/>
  <c r="GM105" i="1"/>
  <c r="GN105" i="1"/>
  <c r="J649" i="5"/>
  <c r="P649" i="5" s="1"/>
  <c r="J1078" i="5"/>
  <c r="DY603" i="1"/>
  <c r="DL630" i="1"/>
  <c r="K267" i="5"/>
  <c r="GM149" i="1"/>
  <c r="GN149" i="1"/>
  <c r="G13" i="5"/>
  <c r="GM487" i="1"/>
  <c r="GN487" i="1"/>
  <c r="J970" i="5"/>
  <c r="P970" i="5" s="1"/>
  <c r="J1024" i="5" s="1"/>
  <c r="EB603" i="1"/>
  <c r="DO630" i="1"/>
  <c r="GM431" i="1"/>
  <c r="GN431" i="1"/>
  <c r="GM97" i="1"/>
  <c r="GM101" i="1"/>
  <c r="GN136" i="1"/>
  <c r="G428" i="5"/>
  <c r="GN127" i="1"/>
  <c r="T214" i="5"/>
  <c r="K211" i="5" s="1"/>
  <c r="EC439" i="1"/>
  <c r="T661" i="5"/>
  <c r="K658" i="5" s="1"/>
  <c r="ED439" i="1"/>
  <c r="V661" i="5"/>
  <c r="K659" i="5" s="1"/>
  <c r="GN281" i="1"/>
  <c r="EC388" i="1"/>
  <c r="T589" i="5"/>
  <c r="K586" i="5" s="1"/>
  <c r="AL314" i="1"/>
  <c r="K497" i="5"/>
  <c r="ED569" i="1"/>
  <c r="V850" i="5"/>
  <c r="K848" i="5" s="1"/>
  <c r="GN115" i="1"/>
  <c r="V186" i="5"/>
  <c r="K184" i="5" s="1"/>
  <c r="GM557" i="1"/>
  <c r="GO557" i="1"/>
  <c r="DX603" i="1"/>
  <c r="DK630" i="1"/>
  <c r="G14" i="5"/>
  <c r="GN193" i="1"/>
  <c r="GM193" i="1"/>
  <c r="K163" i="5"/>
  <c r="J176" i="5" s="1"/>
  <c r="P176" i="5" s="1"/>
  <c r="GN75" i="1"/>
  <c r="GM75" i="1"/>
  <c r="GN352" i="1"/>
  <c r="GM352" i="1"/>
  <c r="F747" i="1"/>
  <c r="AR713" i="1"/>
  <c r="GM473" i="1"/>
  <c r="GN473" i="1"/>
  <c r="FT569" i="1" s="1"/>
  <c r="GM67" i="1"/>
  <c r="GN67" i="1"/>
  <c r="GM203" i="1"/>
  <c r="T408" i="5"/>
  <c r="K405" i="5" s="1"/>
  <c r="J410" i="5" s="1"/>
  <c r="P410" i="5" s="1"/>
  <c r="J216" i="5"/>
  <c r="P216" i="5" s="1"/>
  <c r="GM64" i="1"/>
  <c r="EC314" i="1"/>
  <c r="T475" i="5"/>
  <c r="K472" i="5" s="1"/>
  <c r="J479" i="5" s="1"/>
  <c r="P479" i="5" s="1"/>
  <c r="ED388" i="1"/>
  <c r="V589" i="5"/>
  <c r="K587" i="5" s="1"/>
  <c r="AL223" i="1"/>
  <c r="GN286" i="1"/>
  <c r="T499" i="5"/>
  <c r="K496" i="5" s="1"/>
  <c r="J862" i="5"/>
  <c r="P862" i="5" s="1"/>
  <c r="GM115" i="1"/>
  <c r="T186" i="5"/>
  <c r="K183" i="5" s="1"/>
  <c r="J187" i="5" s="1"/>
  <c r="P187" i="5" s="1"/>
  <c r="GM672" i="1"/>
  <c r="FS682" i="1" s="1"/>
  <c r="GO672" i="1"/>
  <c r="FU682" i="1" s="1"/>
  <c r="GN378" i="1"/>
  <c r="GM378" i="1"/>
  <c r="GM549" i="1"/>
  <c r="GN549" i="1"/>
  <c r="K426" i="5"/>
  <c r="J427" i="5" s="1"/>
  <c r="P427" i="5" s="1"/>
  <c r="GM221" i="1"/>
  <c r="GN221" i="1"/>
  <c r="GM521" i="1"/>
  <c r="GO521" i="1"/>
  <c r="GN43" i="1"/>
  <c r="GM43" i="1"/>
  <c r="DT682" i="1"/>
  <c r="GM69" i="1"/>
  <c r="GN69" i="1"/>
  <c r="J260" i="5"/>
  <c r="P260" i="5" s="1"/>
  <c r="GN183" i="1"/>
  <c r="GM183" i="1"/>
  <c r="GO515" i="1"/>
  <c r="GM515" i="1"/>
  <c r="K519" i="5"/>
  <c r="GM135" i="1"/>
  <c r="GN135" i="1"/>
  <c r="J269" i="5"/>
  <c r="P269" i="5" s="1"/>
  <c r="ED630" i="1"/>
  <c r="T521" i="5"/>
  <c r="K518" i="5" s="1"/>
  <c r="GM296" i="1"/>
  <c r="GN296" i="1"/>
  <c r="GM525" i="1"/>
  <c r="GO525" i="1"/>
  <c r="GO622" i="1"/>
  <c r="FU630" i="1" s="1"/>
  <c r="GM622" i="1"/>
  <c r="GN199" i="1"/>
  <c r="GM199" i="1"/>
  <c r="DK661" i="1"/>
  <c r="P697" i="1"/>
  <c r="K609" i="5"/>
  <c r="J613" i="5" s="1"/>
  <c r="P613" i="5" s="1"/>
  <c r="GN109" i="1"/>
  <c r="GM213" i="1"/>
  <c r="AK470" i="1"/>
  <c r="X569" i="1"/>
  <c r="X314" i="1"/>
  <c r="AK257" i="1"/>
  <c r="EC26" i="1"/>
  <c r="DP223" i="1"/>
  <c r="EC470" i="1"/>
  <c r="DP569" i="1"/>
  <c r="ED470" i="1"/>
  <c r="DQ569" i="1"/>
  <c r="AK26" i="1"/>
  <c r="X223" i="1"/>
  <c r="AL257" i="1"/>
  <c r="Y314" i="1"/>
  <c r="AL26" i="1"/>
  <c r="Y223" i="1"/>
  <c r="ED26" i="1"/>
  <c r="DQ223" i="1"/>
  <c r="AB26" i="1"/>
  <c r="O223" i="1"/>
  <c r="AB470" i="1"/>
  <c r="O569" i="1"/>
  <c r="P334" i="1"/>
  <c r="ES257" i="1"/>
  <c r="DN470" i="1"/>
  <c r="P592" i="1"/>
  <c r="FZ661" i="1"/>
  <c r="EQ682" i="1"/>
  <c r="ER22" i="1"/>
  <c r="P760" i="1"/>
  <c r="ER781" i="1"/>
  <c r="ED345" i="1"/>
  <c r="DQ388" i="1"/>
  <c r="CH422" i="1"/>
  <c r="AY439" i="1"/>
  <c r="ED422" i="1"/>
  <c r="DQ439" i="1"/>
  <c r="GM362" i="1"/>
  <c r="DU470" i="1"/>
  <c r="DH569" i="1"/>
  <c r="FX569" i="1"/>
  <c r="FZ569" i="1"/>
  <c r="FW569" i="1"/>
  <c r="EO314" i="1"/>
  <c r="FX257" i="1"/>
  <c r="DH345" i="1"/>
  <c r="P391" i="1"/>
  <c r="CA569" i="1"/>
  <c r="DJ26" i="1"/>
  <c r="P237" i="1"/>
  <c r="DJ749" i="1"/>
  <c r="DO26" i="1"/>
  <c r="P247" i="1"/>
  <c r="FW661" i="1"/>
  <c r="EN682" i="1"/>
  <c r="ET18" i="1"/>
  <c r="P794" i="1"/>
  <c r="ED314" i="1"/>
  <c r="DU422" i="1"/>
  <c r="DH439" i="1"/>
  <c r="FX439" i="1"/>
  <c r="FZ439" i="1"/>
  <c r="FW439" i="1"/>
  <c r="GN138" i="1"/>
  <c r="GM138" i="1"/>
  <c r="GM290" i="1"/>
  <c r="GN290" i="1"/>
  <c r="BB18" i="1"/>
  <c r="F794" i="1"/>
  <c r="S661" i="1"/>
  <c r="F697" i="1"/>
  <c r="AB661" i="1"/>
  <c r="O682" i="1"/>
  <c r="GO540" i="1"/>
  <c r="CC569" i="1" s="1"/>
  <c r="DL470" i="1"/>
  <c r="P590" i="1"/>
  <c r="CA603" i="1"/>
  <c r="AR630" i="1"/>
  <c r="GM372" i="1"/>
  <c r="GN372" i="1"/>
  <c r="FT388" i="1" s="1"/>
  <c r="DP682" i="1"/>
  <c r="EC661" i="1"/>
  <c r="BC18" i="1"/>
  <c r="F797" i="1"/>
  <c r="AL470" i="1"/>
  <c r="Y569" i="1"/>
  <c r="DT26" i="1"/>
  <c r="DG223" i="1"/>
  <c r="GM127" i="1"/>
  <c r="Q345" i="1"/>
  <c r="F400" i="1"/>
  <c r="X422" i="1"/>
  <c r="F464" i="1"/>
  <c r="CE661" i="1"/>
  <c r="AV682" i="1"/>
  <c r="U470" i="1"/>
  <c r="F591" i="1"/>
  <c r="DJ470" i="1"/>
  <c r="P583" i="1"/>
  <c r="GN71" i="1"/>
  <c r="GM71" i="1"/>
  <c r="P451" i="1"/>
  <c r="DI422" i="1"/>
  <c r="EJ713" i="1"/>
  <c r="P747" i="1"/>
  <c r="AX22" i="1"/>
  <c r="AX781" i="1"/>
  <c r="F756" i="1"/>
  <c r="Q422" i="1"/>
  <c r="F451" i="1"/>
  <c r="R422" i="1"/>
  <c r="F453" i="1"/>
  <c r="AC26" i="1"/>
  <c r="P223" i="1"/>
  <c r="CF223" i="1"/>
  <c r="CH223" i="1"/>
  <c r="CE223" i="1"/>
  <c r="EI18" i="1"/>
  <c r="P791" i="1"/>
  <c r="AL422" i="1"/>
  <c r="Y439" i="1"/>
  <c r="AQ18" i="1"/>
  <c r="F791" i="1"/>
  <c r="X661" i="1"/>
  <c r="F707" i="1"/>
  <c r="DO470" i="1"/>
  <c r="P593" i="1"/>
  <c r="EK661" i="1"/>
  <c r="P699" i="1"/>
  <c r="ES345" i="1"/>
  <c r="P408" i="1"/>
  <c r="U257" i="1"/>
  <c r="F336" i="1"/>
  <c r="DL257" i="1"/>
  <c r="P335" i="1"/>
  <c r="DM388" i="1"/>
  <c r="DZ345" i="1"/>
  <c r="GN274" i="1"/>
  <c r="GM274" i="1"/>
  <c r="FT470" i="1"/>
  <c r="EK569" i="1"/>
  <c r="FW257" i="1"/>
  <c r="EN314" i="1"/>
  <c r="DH257" i="1"/>
  <c r="P317" i="1"/>
  <c r="DI345" i="1"/>
  <c r="P400" i="1"/>
  <c r="FW345" i="1"/>
  <c r="EN388" i="1"/>
  <c r="CB470" i="1"/>
  <c r="AS569" i="1"/>
  <c r="R470" i="1"/>
  <c r="F583" i="1"/>
  <c r="O603" i="1"/>
  <c r="F632" i="1"/>
  <c r="DX345" i="1"/>
  <c r="DK388" i="1"/>
  <c r="GN427" i="1"/>
  <c r="FT439" i="1" s="1"/>
  <c r="GM427" i="1"/>
  <c r="FS439" i="1" s="1"/>
  <c r="DT439" i="1"/>
  <c r="V470" i="1"/>
  <c r="F592" i="1"/>
  <c r="CF422" i="1"/>
  <c r="AW439" i="1"/>
  <c r="F411" i="1"/>
  <c r="V345" i="1"/>
  <c r="CB422" i="1"/>
  <c r="AS439" i="1"/>
  <c r="AE26" i="1"/>
  <c r="R223" i="1"/>
  <c r="DJ345" i="1"/>
  <c r="P402" i="1"/>
  <c r="CC682" i="1"/>
  <c r="AF345" i="1"/>
  <c r="S388" i="1"/>
  <c r="DJ422" i="1"/>
  <c r="P453" i="1"/>
  <c r="AY603" i="1"/>
  <c r="F638" i="1"/>
  <c r="GM122" i="1"/>
  <c r="GN122" i="1"/>
  <c r="AO18" i="1"/>
  <c r="F785" i="1"/>
  <c r="AC345" i="1"/>
  <c r="CE388" i="1"/>
  <c r="CH388" i="1"/>
  <c r="P388" i="1"/>
  <c r="CF388" i="1"/>
  <c r="GN285" i="1"/>
  <c r="GM285" i="1"/>
  <c r="FW603" i="1"/>
  <c r="EN630" i="1"/>
  <c r="GM70" i="1"/>
  <c r="GN70" i="1"/>
  <c r="DU26" i="1"/>
  <c r="DH223" i="1"/>
  <c r="FX223" i="1"/>
  <c r="FW223" i="1"/>
  <c r="FZ223" i="1"/>
  <c r="GN49" i="1"/>
  <c r="GM49" i="1"/>
  <c r="FS223" i="1" s="1"/>
  <c r="DO345" i="1"/>
  <c r="P412" i="1"/>
  <c r="GM281" i="1"/>
  <c r="DJ257" i="1"/>
  <c r="P328" i="1"/>
  <c r="T345" i="1"/>
  <c r="F409" i="1"/>
  <c r="DI26" i="1"/>
  <c r="P235" i="1"/>
  <c r="DN26" i="1"/>
  <c r="P246" i="1"/>
  <c r="GN300" i="1"/>
  <c r="W26" i="1"/>
  <c r="F247" i="1"/>
  <c r="W749" i="1"/>
  <c r="BA257" i="1"/>
  <c r="F334" i="1"/>
  <c r="DK470" i="1"/>
  <c r="P584" i="1"/>
  <c r="V257" i="1"/>
  <c r="F337" i="1"/>
  <c r="BA26" i="1"/>
  <c r="F243" i="1"/>
  <c r="BA749" i="1"/>
  <c r="V26" i="1"/>
  <c r="F246" i="1"/>
  <c r="V749" i="1"/>
  <c r="DT603" i="1"/>
  <c r="DG630" i="1"/>
  <c r="EB257" i="1"/>
  <c r="DO314" i="1"/>
  <c r="DO749" i="1" s="1"/>
  <c r="AZ345" i="1"/>
  <c r="F399" i="1"/>
  <c r="DX422" i="1"/>
  <c r="DK439" i="1"/>
  <c r="DX26" i="1"/>
  <c r="DK223" i="1"/>
  <c r="GN270" i="1"/>
  <c r="GM270" i="1"/>
  <c r="FZ257" i="1"/>
  <c r="EQ314" i="1"/>
  <c r="FX345" i="1"/>
  <c r="EO388" i="1"/>
  <c r="EP22" i="1"/>
  <c r="EP781" i="1"/>
  <c r="P756" i="1"/>
  <c r="FX661" i="1"/>
  <c r="EO682" i="1"/>
  <c r="AF470" i="1"/>
  <c r="S569" i="1"/>
  <c r="GM120" i="1"/>
  <c r="GN120" i="1"/>
  <c r="DX257" i="1"/>
  <c r="DK314" i="1"/>
  <c r="EC345" i="1"/>
  <c r="DP388" i="1"/>
  <c r="AB257" i="1"/>
  <c r="O314" i="1"/>
  <c r="CE422" i="1"/>
  <c r="AV439" i="1"/>
  <c r="P422" i="1"/>
  <c r="F442" i="1"/>
  <c r="GB26" i="1"/>
  <c r="ES223" i="1"/>
  <c r="AC470" i="1"/>
  <c r="P569" i="1"/>
  <c r="CF569" i="1"/>
  <c r="CH569" i="1"/>
  <c r="CE569" i="1"/>
  <c r="AS661" i="1"/>
  <c r="F699" i="1"/>
  <c r="DZ26" i="1"/>
  <c r="DM223" i="1"/>
  <c r="DL422" i="1"/>
  <c r="P460" i="1"/>
  <c r="CA682" i="1"/>
  <c r="F642" i="1"/>
  <c r="Q603" i="1"/>
  <c r="GM114" i="1"/>
  <c r="GN114" i="1"/>
  <c r="GM279" i="1"/>
  <c r="CA314" i="1" s="1"/>
  <c r="GN279" i="1"/>
  <c r="Y388" i="1"/>
  <c r="AL345" i="1"/>
  <c r="T470" i="1"/>
  <c r="F590" i="1"/>
  <c r="F636" i="1"/>
  <c r="AW603" i="1"/>
  <c r="FT223" i="1"/>
  <c r="AZ749" i="1"/>
  <c r="GM361" i="1"/>
  <c r="CA388" i="1" s="1"/>
  <c r="GN361" i="1"/>
  <c r="CB388" i="1" s="1"/>
  <c r="AB388" i="1"/>
  <c r="U345" i="1"/>
  <c r="F410" i="1"/>
  <c r="AP18" i="1"/>
  <c r="F790" i="1"/>
  <c r="DV257" i="1"/>
  <c r="DI314" i="1"/>
  <c r="DI749" i="1" s="1"/>
  <c r="CF661" i="1"/>
  <c r="AW682" i="1"/>
  <c r="EM18" i="1"/>
  <c r="P800" i="1"/>
  <c r="AE257" i="1"/>
  <c r="R314" i="1"/>
  <c r="FX603" i="1"/>
  <c r="EO630" i="1"/>
  <c r="EQ630" i="1"/>
  <c r="FZ603" i="1"/>
  <c r="DT314" i="1"/>
  <c r="BA345" i="1"/>
  <c r="F408" i="1"/>
  <c r="DL345" i="1"/>
  <c r="P409" i="1"/>
  <c r="AR439" i="1"/>
  <c r="CA422" i="1"/>
  <c r="X603" i="1"/>
  <c r="F655" i="1"/>
  <c r="P336" i="1"/>
  <c r="DM257" i="1"/>
  <c r="ES470" i="1"/>
  <c r="P589" i="1"/>
  <c r="DI470" i="1"/>
  <c r="P581" i="1"/>
  <c r="GM286" i="1"/>
  <c r="Q257" i="1"/>
  <c r="F326" i="1"/>
  <c r="AF257" i="1"/>
  <c r="S314" i="1"/>
  <c r="ES603" i="1"/>
  <c r="P650" i="1"/>
  <c r="AD470" i="1"/>
  <c r="Q569" i="1"/>
  <c r="EC422" i="1"/>
  <c r="DP439" i="1"/>
  <c r="GO531" i="1"/>
  <c r="GM531" i="1"/>
  <c r="EU18" i="1"/>
  <c r="P797" i="1"/>
  <c r="T257" i="1"/>
  <c r="F335" i="1"/>
  <c r="FZ345" i="1"/>
  <c r="EQ388" i="1"/>
  <c r="DH661" i="1"/>
  <c r="P685" i="1"/>
  <c r="DP314" i="1"/>
  <c r="EC257" i="1"/>
  <c r="CB314" i="1"/>
  <c r="AE345" i="1"/>
  <c r="R388" i="1"/>
  <c r="U26" i="1"/>
  <c r="F245" i="1"/>
  <c r="U749" i="1"/>
  <c r="AG26" i="1"/>
  <c r="T223" i="1"/>
  <c r="EH18" i="1"/>
  <c r="P790" i="1"/>
  <c r="EG18" i="1"/>
  <c r="P785" i="1"/>
  <c r="GO523" i="1"/>
  <c r="GM523" i="1"/>
  <c r="FS569" i="1" s="1"/>
  <c r="DT569" i="1"/>
  <c r="DQ682" i="1"/>
  <c r="ED661" i="1"/>
  <c r="AK345" i="1"/>
  <c r="X388" i="1"/>
  <c r="P696" i="1"/>
  <c r="DJ661" i="1"/>
  <c r="GM527" i="1"/>
  <c r="GO527" i="1"/>
  <c r="P314" i="1"/>
  <c r="CF314" i="1"/>
  <c r="AC257" i="1"/>
  <c r="CH314" i="1"/>
  <c r="CE314" i="1"/>
  <c r="AB422" i="1"/>
  <c r="O439" i="1"/>
  <c r="EA257" i="1"/>
  <c r="DN314" i="1"/>
  <c r="DN749" i="1" s="1"/>
  <c r="DN345" i="1"/>
  <c r="P411" i="1"/>
  <c r="CH661" i="1"/>
  <c r="AY682" i="1"/>
  <c r="P661" i="1"/>
  <c r="F685" i="1"/>
  <c r="EK713" i="1"/>
  <c r="P737" i="1"/>
  <c r="AT630" i="1"/>
  <c r="CC603" i="1"/>
  <c r="AU18" i="1"/>
  <c r="F800" i="1"/>
  <c r="DO422" i="1"/>
  <c r="P463" i="1"/>
  <c r="P633" i="1"/>
  <c r="DH603" i="1"/>
  <c r="F656" i="1"/>
  <c r="Y603" i="1"/>
  <c r="AV603" i="1"/>
  <c r="F635" i="1"/>
  <c r="FS314" i="1"/>
  <c r="S422" i="1"/>
  <c r="F454" i="1"/>
  <c r="P644" i="1"/>
  <c r="DJ603" i="1"/>
  <c r="W257" i="1"/>
  <c r="F338" i="1"/>
  <c r="S26" i="1"/>
  <c r="F238" i="1"/>
  <c r="Q26" i="1"/>
  <c r="F235" i="1"/>
  <c r="Q749" i="1"/>
  <c r="DT388" i="1"/>
  <c r="Y661" i="1"/>
  <c r="F708" i="1"/>
  <c r="P655" i="1"/>
  <c r="DP603" i="1"/>
  <c r="DM470" i="1"/>
  <c r="P591" i="1"/>
  <c r="W470" i="1"/>
  <c r="F593" i="1"/>
  <c r="DL26" i="1"/>
  <c r="P244" i="1"/>
  <c r="DL749" i="1"/>
  <c r="J525" i="5" l="1"/>
  <c r="P525" i="5" s="1"/>
  <c r="J851" i="5"/>
  <c r="P851" i="5" s="1"/>
  <c r="J871" i="5"/>
  <c r="P871" i="5" s="1"/>
  <c r="FU661" i="1"/>
  <c r="EL682" i="1"/>
  <c r="EJ630" i="1"/>
  <c r="FS603" i="1"/>
  <c r="EJ682" i="1"/>
  <c r="FS661" i="1"/>
  <c r="EL630" i="1"/>
  <c r="FU603" i="1"/>
  <c r="CA223" i="1"/>
  <c r="S749" i="1"/>
  <c r="J591" i="5"/>
  <c r="P591" i="5" s="1"/>
  <c r="J650" i="5" s="1"/>
  <c r="DO603" i="1"/>
  <c r="P654" i="1"/>
  <c r="FT314" i="1"/>
  <c r="ED603" i="1"/>
  <c r="DQ630" i="1"/>
  <c r="DT661" i="1"/>
  <c r="DG682" i="1"/>
  <c r="P645" i="1"/>
  <c r="DK603" i="1"/>
  <c r="P694" i="1"/>
  <c r="DI661" i="1"/>
  <c r="DI603" i="1"/>
  <c r="P642" i="1"/>
  <c r="J502" i="5"/>
  <c r="P502" i="5" s="1"/>
  <c r="P651" i="1"/>
  <c r="DL603" i="1"/>
  <c r="J428" i="5"/>
  <c r="FU569" i="1"/>
  <c r="CB223" i="1"/>
  <c r="AS223" i="1" s="1"/>
  <c r="FS388" i="1"/>
  <c r="J663" i="5"/>
  <c r="P663" i="5" s="1"/>
  <c r="J683" i="5" s="1"/>
  <c r="P653" i="1"/>
  <c r="DN603" i="1"/>
  <c r="CC470" i="1"/>
  <c r="AT569" i="1"/>
  <c r="DI22" i="1"/>
  <c r="P761" i="1"/>
  <c r="DI781" i="1"/>
  <c r="DO22" i="1"/>
  <c r="P773" i="1"/>
  <c r="DO781" i="1"/>
  <c r="FT257" i="1"/>
  <c r="EK314" i="1"/>
  <c r="FS470" i="1"/>
  <c r="EJ569" i="1"/>
  <c r="CA257" i="1"/>
  <c r="AR314" i="1"/>
  <c r="FS345" i="1"/>
  <c r="EJ388" i="1"/>
  <c r="CB26" i="1"/>
  <c r="FS26" i="1"/>
  <c r="EJ223" i="1"/>
  <c r="CA26" i="1"/>
  <c r="AR223" i="1"/>
  <c r="S22" i="1"/>
  <c r="S781" i="1"/>
  <c r="F764" i="1"/>
  <c r="J16" i="2" s="1"/>
  <c r="J18" i="2" s="1"/>
  <c r="DT470" i="1"/>
  <c r="DG569" i="1"/>
  <c r="R345" i="1"/>
  <c r="F402" i="1"/>
  <c r="DP257" i="1"/>
  <c r="P339" i="1"/>
  <c r="CA345" i="1"/>
  <c r="AR388" i="1"/>
  <c r="Y345" i="1"/>
  <c r="F414" i="1"/>
  <c r="V22" i="1"/>
  <c r="F772" i="1"/>
  <c r="V781" i="1"/>
  <c r="FZ26" i="1"/>
  <c r="EQ223" i="1"/>
  <c r="DT345" i="1"/>
  <c r="DG388" i="1"/>
  <c r="O422" i="1"/>
  <c r="F441" i="1"/>
  <c r="DQ661" i="1"/>
  <c r="P708" i="1"/>
  <c r="U22" i="1"/>
  <c r="F771" i="1"/>
  <c r="U781" i="1"/>
  <c r="Q470" i="1"/>
  <c r="F581" i="1"/>
  <c r="S257" i="1"/>
  <c r="F329" i="1"/>
  <c r="R257" i="1"/>
  <c r="F328" i="1"/>
  <c r="AZ22" i="1"/>
  <c r="AZ781" i="1"/>
  <c r="F760" i="1"/>
  <c r="P470" i="1"/>
  <c r="F572" i="1"/>
  <c r="O257" i="1"/>
  <c r="F316" i="1"/>
  <c r="DK257" i="1"/>
  <c r="P329" i="1"/>
  <c r="S470" i="1"/>
  <c r="F584" i="1"/>
  <c r="FW26" i="1"/>
  <c r="EN223" i="1"/>
  <c r="P635" i="1"/>
  <c r="EN603" i="1"/>
  <c r="CE345" i="1"/>
  <c r="AV388" i="1"/>
  <c r="R26" i="1"/>
  <c r="F237" i="1"/>
  <c r="R749" i="1"/>
  <c r="EL661" i="1"/>
  <c r="P700" i="1"/>
  <c r="DT422" i="1"/>
  <c r="DG439" i="1"/>
  <c r="DM345" i="1"/>
  <c r="P410" i="1"/>
  <c r="CH26" i="1"/>
  <c r="AY223" i="1"/>
  <c r="DG26" i="1"/>
  <c r="P225" i="1"/>
  <c r="O661" i="1"/>
  <c r="F684" i="1"/>
  <c r="FZ422" i="1"/>
  <c r="EQ439" i="1"/>
  <c r="ED257" i="1"/>
  <c r="DQ314" i="1"/>
  <c r="DJ22" i="1"/>
  <c r="DJ781" i="1"/>
  <c r="P763" i="1"/>
  <c r="FW470" i="1"/>
  <c r="EN569" i="1"/>
  <c r="P465" i="1"/>
  <c r="DQ422" i="1"/>
  <c r="DQ345" i="1"/>
  <c r="P414" i="1"/>
  <c r="X257" i="1"/>
  <c r="F339" i="1"/>
  <c r="Q22" i="1"/>
  <c r="F761" i="1"/>
  <c r="Q781" i="1"/>
  <c r="FU470" i="1"/>
  <c r="EL569" i="1"/>
  <c r="AS314" i="1"/>
  <c r="CB257" i="1"/>
  <c r="EQ603" i="1"/>
  <c r="P638" i="1"/>
  <c r="AW661" i="1"/>
  <c r="F688" i="1"/>
  <c r="AB345" i="1"/>
  <c r="O388" i="1"/>
  <c r="DM26" i="1"/>
  <c r="P245" i="1"/>
  <c r="DM749" i="1"/>
  <c r="EQ257" i="1"/>
  <c r="P322" i="1"/>
  <c r="DG603" i="1"/>
  <c r="P632" i="1"/>
  <c r="FX26" i="1"/>
  <c r="EO223" i="1"/>
  <c r="FS422" i="1"/>
  <c r="EJ439" i="1"/>
  <c r="AS470" i="1"/>
  <c r="F586" i="1"/>
  <c r="CF26" i="1"/>
  <c r="AW223" i="1"/>
  <c r="AX18" i="1"/>
  <c r="F788" i="1"/>
  <c r="AV661" i="1"/>
  <c r="F687" i="1"/>
  <c r="FX422" i="1"/>
  <c r="EO439" i="1"/>
  <c r="FZ470" i="1"/>
  <c r="EQ569" i="1"/>
  <c r="EQ661" i="1"/>
  <c r="P690" i="1"/>
  <c r="P657" i="1"/>
  <c r="EJ603" i="1"/>
  <c r="Y26" i="1"/>
  <c r="F249" i="1"/>
  <c r="Y749" i="1"/>
  <c r="Y257" i="1"/>
  <c r="F340" i="1"/>
  <c r="DQ470" i="1"/>
  <c r="P595" i="1"/>
  <c r="DP26" i="1"/>
  <c r="P248" i="1"/>
  <c r="DP749" i="1"/>
  <c r="FT345" i="1"/>
  <c r="EK388" i="1"/>
  <c r="FS257" i="1"/>
  <c r="EJ314" i="1"/>
  <c r="F648" i="1"/>
  <c r="AT603" i="1"/>
  <c r="CF257" i="1"/>
  <c r="AW314" i="1"/>
  <c r="X345" i="1"/>
  <c r="F413" i="1"/>
  <c r="FT26" i="1"/>
  <c r="EK223" i="1"/>
  <c r="CE470" i="1"/>
  <c r="AV569" i="1"/>
  <c r="EP18" i="1"/>
  <c r="P788" i="1"/>
  <c r="DK26" i="1"/>
  <c r="P238" i="1"/>
  <c r="DK749" i="1"/>
  <c r="CF345" i="1"/>
  <c r="AW388" i="1"/>
  <c r="CC661" i="1"/>
  <c r="AT682" i="1"/>
  <c r="EN257" i="1"/>
  <c r="P319" i="1"/>
  <c r="AY661" i="1"/>
  <c r="F690" i="1"/>
  <c r="DN257" i="1"/>
  <c r="P337" i="1"/>
  <c r="CE257" i="1"/>
  <c r="AV314" i="1"/>
  <c r="P257" i="1"/>
  <c r="F317" i="1"/>
  <c r="T26" i="1"/>
  <c r="F244" i="1"/>
  <c r="T749" i="1"/>
  <c r="EQ345" i="1"/>
  <c r="P396" i="1"/>
  <c r="DP422" i="1"/>
  <c r="P464" i="1"/>
  <c r="AR422" i="1"/>
  <c r="F466" i="1"/>
  <c r="EO603" i="1"/>
  <c r="P636" i="1"/>
  <c r="CB345" i="1"/>
  <c r="AS388" i="1"/>
  <c r="CA661" i="1"/>
  <c r="AR682" i="1"/>
  <c r="CH470" i="1"/>
  <c r="AY569" i="1"/>
  <c r="ES26" i="1"/>
  <c r="P243" i="1"/>
  <c r="ES749" i="1"/>
  <c r="AV422" i="1"/>
  <c r="F444" i="1"/>
  <c r="DP345" i="1"/>
  <c r="P413" i="1"/>
  <c r="P688" i="1"/>
  <c r="EO661" i="1"/>
  <c r="BA22" i="1"/>
  <c r="F769" i="1"/>
  <c r="H16" i="2" s="1"/>
  <c r="H18" i="2" s="1"/>
  <c r="BA781" i="1"/>
  <c r="DH26" i="1"/>
  <c r="P226" i="1"/>
  <c r="DH749" i="1"/>
  <c r="P345" i="1"/>
  <c r="F391" i="1"/>
  <c r="F456" i="1"/>
  <c r="AS422" i="1"/>
  <c r="AW422" i="1"/>
  <c r="F445" i="1"/>
  <c r="FT422" i="1"/>
  <c r="EK439" i="1"/>
  <c r="P26" i="1"/>
  <c r="F226" i="1"/>
  <c r="P749" i="1"/>
  <c r="Y470" i="1"/>
  <c r="F595" i="1"/>
  <c r="AR603" i="1"/>
  <c r="F657" i="1"/>
  <c r="DH422" i="1"/>
  <c r="P442" i="1"/>
  <c r="FX470" i="1"/>
  <c r="EO569" i="1"/>
  <c r="AY422" i="1"/>
  <c r="F447" i="1"/>
  <c r="ER18" i="1"/>
  <c r="P792" i="1"/>
  <c r="DQ26" i="1"/>
  <c r="P249" i="1"/>
  <c r="DQ749" i="1"/>
  <c r="X470" i="1"/>
  <c r="F594" i="1"/>
  <c r="DL22" i="1"/>
  <c r="DL781" i="1"/>
  <c r="P770" i="1"/>
  <c r="CH257" i="1"/>
  <c r="AY314" i="1"/>
  <c r="EJ661" i="1"/>
  <c r="P709" i="1"/>
  <c r="DT257" i="1"/>
  <c r="DG314" i="1"/>
  <c r="P326" i="1"/>
  <c r="DI257" i="1"/>
  <c r="CF470" i="1"/>
  <c r="AW569" i="1"/>
  <c r="EO345" i="1"/>
  <c r="P394" i="1"/>
  <c r="DK422" i="1"/>
  <c r="P454" i="1"/>
  <c r="DO257" i="1"/>
  <c r="P338" i="1"/>
  <c r="W22" i="1"/>
  <c r="F773" i="1"/>
  <c r="W781" i="1"/>
  <c r="DN22" i="1"/>
  <c r="DN781" i="1"/>
  <c r="P772" i="1"/>
  <c r="CH345" i="1"/>
  <c r="AY388" i="1"/>
  <c r="S345" i="1"/>
  <c r="F403" i="1"/>
  <c r="DK345" i="1"/>
  <c r="P403" i="1"/>
  <c r="EN345" i="1"/>
  <c r="P393" i="1"/>
  <c r="EK470" i="1"/>
  <c r="P586" i="1"/>
  <c r="Y422" i="1"/>
  <c r="F465" i="1"/>
  <c r="CE26" i="1"/>
  <c r="AV223" i="1"/>
  <c r="DP661" i="1"/>
  <c r="P707" i="1"/>
  <c r="EN439" i="1"/>
  <c r="FW422" i="1"/>
  <c r="EN661" i="1"/>
  <c r="P687" i="1"/>
  <c r="CA470" i="1"/>
  <c r="AR569" i="1"/>
  <c r="EO257" i="1"/>
  <c r="P320" i="1"/>
  <c r="DH470" i="1"/>
  <c r="P572" i="1"/>
  <c r="P648" i="1"/>
  <c r="EL603" i="1"/>
  <c r="O470" i="1"/>
  <c r="F571" i="1"/>
  <c r="O26" i="1"/>
  <c r="F225" i="1"/>
  <c r="O749" i="1"/>
  <c r="X26" i="1"/>
  <c r="F248" i="1"/>
  <c r="X749" i="1"/>
  <c r="DP470" i="1"/>
  <c r="P594" i="1"/>
  <c r="J958" i="5" l="1"/>
  <c r="J539" i="5"/>
  <c r="DG661" i="1"/>
  <c r="P684" i="1"/>
  <c r="P656" i="1"/>
  <c r="DQ603" i="1"/>
  <c r="J1085" i="5"/>
  <c r="AR470" i="1"/>
  <c r="F596" i="1"/>
  <c r="F597" i="1" s="1"/>
  <c r="AY345" i="1"/>
  <c r="F396" i="1"/>
  <c r="P22" i="1"/>
  <c r="P781" i="1"/>
  <c r="F752" i="1"/>
  <c r="AW257" i="1"/>
  <c r="F320" i="1"/>
  <c r="EJ257" i="1"/>
  <c r="P341" i="1"/>
  <c r="P445" i="1"/>
  <c r="EO422" i="1"/>
  <c r="EO26" i="1"/>
  <c r="P229" i="1"/>
  <c r="EO749" i="1"/>
  <c r="AS257" i="1"/>
  <c r="F331" i="1"/>
  <c r="U18" i="1"/>
  <c r="F803" i="1"/>
  <c r="AR345" i="1"/>
  <c r="F415" i="1"/>
  <c r="F416" i="1" s="1"/>
  <c r="DI18" i="1"/>
  <c r="P793" i="1"/>
  <c r="O22" i="1"/>
  <c r="F751" i="1"/>
  <c r="O781" i="1"/>
  <c r="EN422" i="1"/>
  <c r="P444" i="1"/>
  <c r="W18" i="1"/>
  <c r="F805" i="1"/>
  <c r="DL18" i="1"/>
  <c r="P802" i="1"/>
  <c r="DQ22" i="1"/>
  <c r="P775" i="1"/>
  <c r="DQ781" i="1"/>
  <c r="AV257" i="1"/>
  <c r="F319" i="1"/>
  <c r="AT661" i="1"/>
  <c r="F700" i="1"/>
  <c r="DK22" i="1"/>
  <c r="DK781" i="1"/>
  <c r="P764" i="1"/>
  <c r="O345" i="1"/>
  <c r="F390" i="1"/>
  <c r="EL470" i="1"/>
  <c r="P587" i="1"/>
  <c r="EL749" i="1"/>
  <c r="P340" i="1"/>
  <c r="DQ257" i="1"/>
  <c r="AV345" i="1"/>
  <c r="F393" i="1"/>
  <c r="EN26" i="1"/>
  <c r="P228" i="1"/>
  <c r="EN749" i="1"/>
  <c r="EQ26" i="1"/>
  <c r="P231" i="1"/>
  <c r="EQ749" i="1"/>
  <c r="S18" i="1"/>
  <c r="F796" i="1"/>
  <c r="EJ26" i="1"/>
  <c r="P250" i="1"/>
  <c r="P251" i="1" s="1"/>
  <c r="EJ749" i="1"/>
  <c r="EJ345" i="1"/>
  <c r="P415" i="1"/>
  <c r="P416" i="1" s="1"/>
  <c r="EJ470" i="1"/>
  <c r="P596" i="1"/>
  <c r="P597" i="1" s="1"/>
  <c r="DO18" i="1"/>
  <c r="P805" i="1"/>
  <c r="X22" i="1"/>
  <c r="X781" i="1"/>
  <c r="F774" i="1"/>
  <c r="DG257" i="1"/>
  <c r="P316" i="1"/>
  <c r="BA18" i="1"/>
  <c r="F801" i="1"/>
  <c r="AY470" i="1"/>
  <c r="F577" i="1"/>
  <c r="AV470" i="1"/>
  <c r="F574" i="1"/>
  <c r="EK345" i="1"/>
  <c r="P405" i="1"/>
  <c r="AW26" i="1"/>
  <c r="F229" i="1"/>
  <c r="AW749" i="1"/>
  <c r="DM22" i="1"/>
  <c r="DM781" i="1"/>
  <c r="P771" i="1"/>
  <c r="I17" i="5" s="1"/>
  <c r="G17" i="5" s="1"/>
  <c r="R22" i="1"/>
  <c r="F763" i="1"/>
  <c r="R781" i="1"/>
  <c r="AW470" i="1"/>
  <c r="F575" i="1"/>
  <c r="AY257" i="1"/>
  <c r="F322" i="1"/>
  <c r="AS345" i="1"/>
  <c r="F405" i="1"/>
  <c r="EQ470" i="1"/>
  <c r="P577" i="1"/>
  <c r="EJ422" i="1"/>
  <c r="P466" i="1"/>
  <c r="AY26" i="1"/>
  <c r="F231" i="1"/>
  <c r="AY749" i="1"/>
  <c r="DG422" i="1"/>
  <c r="P441" i="1"/>
  <c r="DG470" i="1"/>
  <c r="P571" i="1"/>
  <c r="DN18" i="1"/>
  <c r="P804" i="1"/>
  <c r="EK422" i="1"/>
  <c r="P456" i="1"/>
  <c r="DH22" i="1"/>
  <c r="P752" i="1"/>
  <c r="DH781" i="1"/>
  <c r="ES22" i="1"/>
  <c r="ES781" i="1"/>
  <c r="P769" i="1"/>
  <c r="AW345" i="1"/>
  <c r="F394" i="1"/>
  <c r="Y22" i="1"/>
  <c r="F775" i="1"/>
  <c r="Y781" i="1"/>
  <c r="Q18" i="1"/>
  <c r="F793" i="1"/>
  <c r="DJ18" i="1"/>
  <c r="P795" i="1"/>
  <c r="P447" i="1"/>
  <c r="EQ422" i="1"/>
  <c r="DG749" i="1"/>
  <c r="DG345" i="1"/>
  <c r="P390" i="1"/>
  <c r="V18" i="1"/>
  <c r="F804" i="1"/>
  <c r="AR26" i="1"/>
  <c r="F250" i="1"/>
  <c r="F251" i="1" s="1"/>
  <c r="AR749" i="1"/>
  <c r="AS26" i="1"/>
  <c r="F240" i="1"/>
  <c r="AS749" i="1"/>
  <c r="AR257" i="1"/>
  <c r="F341" i="1"/>
  <c r="EK257" i="1"/>
  <c r="P331" i="1"/>
  <c r="AT470" i="1"/>
  <c r="F587" i="1"/>
  <c r="AT749" i="1"/>
  <c r="AV26" i="1"/>
  <c r="F228" i="1"/>
  <c r="AV749" i="1"/>
  <c r="EO470" i="1"/>
  <c r="P575" i="1"/>
  <c r="AR661" i="1"/>
  <c r="F709" i="1"/>
  <c r="T22" i="1"/>
  <c r="T781" i="1"/>
  <c r="F770" i="1"/>
  <c r="EK26" i="1"/>
  <c r="P240" i="1"/>
  <c r="EK749" i="1"/>
  <c r="DP22" i="1"/>
  <c r="DP781" i="1"/>
  <c r="P774" i="1"/>
  <c r="EN470" i="1"/>
  <c r="P574" i="1"/>
  <c r="AZ18" i="1"/>
  <c r="F792" i="1"/>
  <c r="Y16" i="2" l="1"/>
  <c r="Y18" i="2" s="1"/>
  <c r="I18" i="5"/>
  <c r="W16" i="2"/>
  <c r="W18" i="2" s="1"/>
  <c r="I16" i="5"/>
  <c r="AT22" i="1"/>
  <c r="F767" i="1"/>
  <c r="F16" i="2" s="1"/>
  <c r="F18" i="2" s="1"/>
  <c r="AT781" i="1"/>
  <c r="DH18" i="1"/>
  <c r="P784" i="1"/>
  <c r="AR22" i="1"/>
  <c r="AR781" i="1"/>
  <c r="F776" i="1"/>
  <c r="F777" i="1" s="1"/>
  <c r="ES18" i="1"/>
  <c r="P801" i="1"/>
  <c r="AW22" i="1"/>
  <c r="F755" i="1"/>
  <c r="AW781" i="1"/>
  <c r="P417" i="1"/>
  <c r="P418" i="1" s="1"/>
  <c r="EK22" i="1"/>
  <c r="EK781" i="1"/>
  <c r="P766" i="1"/>
  <c r="T18" i="1"/>
  <c r="F802" i="1"/>
  <c r="AS22" i="1"/>
  <c r="F766" i="1"/>
  <c r="E16" i="2" s="1"/>
  <c r="AS781" i="1"/>
  <c r="F252" i="1"/>
  <c r="F253" i="1" s="1"/>
  <c r="AY22" i="1"/>
  <c r="F757" i="1"/>
  <c r="AY781" i="1"/>
  <c r="EL22" i="1"/>
  <c r="P767" i="1"/>
  <c r="EL781" i="1"/>
  <c r="DQ18" i="1"/>
  <c r="P807" i="1"/>
  <c r="EO22" i="1"/>
  <c r="EO781" i="1"/>
  <c r="P755" i="1"/>
  <c r="P598" i="1"/>
  <c r="P599" i="1" s="1"/>
  <c r="Y18" i="1"/>
  <c r="F807" i="1"/>
  <c r="R18" i="1"/>
  <c r="F795" i="1"/>
  <c r="DM18" i="1"/>
  <c r="P803" i="1"/>
  <c r="X18" i="1"/>
  <c r="F806" i="1"/>
  <c r="EJ22" i="1"/>
  <c r="EJ781" i="1"/>
  <c r="P776" i="1"/>
  <c r="P777" i="1" s="1"/>
  <c r="J1086" i="5" s="1"/>
  <c r="EN22" i="1"/>
  <c r="EN781" i="1"/>
  <c r="P754" i="1"/>
  <c r="O18" i="1"/>
  <c r="F783" i="1"/>
  <c r="DP18" i="1"/>
  <c r="P806" i="1"/>
  <c r="AV22" i="1"/>
  <c r="AV781" i="1"/>
  <c r="F754" i="1"/>
  <c r="DG22" i="1"/>
  <c r="P751" i="1"/>
  <c r="DG781" i="1"/>
  <c r="P252" i="1"/>
  <c r="P253" i="1" s="1"/>
  <c r="EQ22" i="1"/>
  <c r="P757" i="1"/>
  <c r="EQ781" i="1"/>
  <c r="DK18" i="1"/>
  <c r="P796" i="1"/>
  <c r="F417" i="1"/>
  <c r="F418" i="1" s="1"/>
  <c r="P18" i="1"/>
  <c r="F784" i="1"/>
  <c r="F598" i="1"/>
  <c r="F599" i="1" s="1"/>
  <c r="U16" i="2" l="1"/>
  <c r="U18" i="2" s="1"/>
  <c r="I14" i="5"/>
  <c r="T16" i="2"/>
  <c r="I13" i="5"/>
  <c r="P779" i="1"/>
  <c r="P778" i="1"/>
  <c r="J1087" i="5" s="1"/>
  <c r="EK18" i="1"/>
  <c r="P798" i="1"/>
  <c r="AW18" i="1"/>
  <c r="F787" i="1"/>
  <c r="EJ18" i="1"/>
  <c r="P808" i="1"/>
  <c r="P809" i="1" s="1"/>
  <c r="AY18" i="1"/>
  <c r="F789" i="1"/>
  <c r="F778" i="1"/>
  <c r="F779" i="1" s="1"/>
  <c r="EQ18" i="1"/>
  <c r="P789" i="1"/>
  <c r="EN18" i="1"/>
  <c r="P786" i="1"/>
  <c r="EO18" i="1"/>
  <c r="P787" i="1"/>
  <c r="EL18" i="1"/>
  <c r="P799" i="1"/>
  <c r="AS18" i="1"/>
  <c r="F798" i="1"/>
  <c r="AR18" i="1"/>
  <c r="F808" i="1"/>
  <c r="F809" i="1" s="1"/>
  <c r="AT18" i="1"/>
  <c r="F799" i="1"/>
  <c r="DG18" i="1"/>
  <c r="P783" i="1"/>
  <c r="AV18" i="1"/>
  <c r="F786" i="1"/>
  <c r="I16" i="2"/>
  <c r="I18" i="2" s="1"/>
  <c r="E18" i="2"/>
  <c r="X16" i="2"/>
  <c r="X18" i="2" s="1"/>
  <c r="T18" i="2"/>
  <c r="J1088" i="5" l="1"/>
  <c r="I12" i="5"/>
  <c r="F810" i="1"/>
  <c r="F811" i="1" s="1"/>
  <c r="P810" i="1"/>
  <c r="P811" i="1" s="1"/>
</calcChain>
</file>

<file path=xl/sharedStrings.xml><?xml version="1.0" encoding="utf-8"?>
<sst xmlns="http://schemas.openxmlformats.org/spreadsheetml/2006/main" count="38002" uniqueCount="1648">
  <si>
    <t>Smeta.RU  (495) 974-1589</t>
  </si>
  <si>
    <t>_PS_</t>
  </si>
  <si>
    <t>Smeta.RU</t>
  </si>
  <si>
    <t/>
  </si>
  <si>
    <t>Новый объект_(Копия)</t>
  </si>
  <si>
    <t>Капитальный ремонт помещений №35,36 цокольного  этажа здания  Технологического ипнститута -филиала НИЯУ МИФИ(ТИ НИЯУ МИФИ) по адресу: Свердловская область,г.Лесной,Коммунистический проспект ,36_(Копия)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</si>
  <si>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</si>
  <si>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</si>
  <si>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</si>
  <si>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</si>
  <si>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</si>
  <si>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</si>
  <si>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</si>
  <si>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1 Общестроительные работы</t>
  </si>
  <si>
    <t>1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</si>
  <si>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</si>
  <si>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</si>
  <si>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</si>
  <si>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</si>
  <si>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</si>
  <si>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</si>
  <si>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</si>
  <si>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</si>
  <si>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</si>
  <si>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</si>
  <si>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46-04-012-01</t>
  </si>
  <si>
    <t>Разборка деревянных заполнений проемов оконных с подоконными досками</t>
  </si>
  <si>
    <t>ФЕР-2001, 46-04-012-01, приказ Минстроя России №1039/пр от 30.12.2016г.</t>
  </si>
  <si>
    <t>3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</si>
  <si>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</si>
  <si>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</si>
  <si>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</si>
  <si>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</si>
  <si>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</si>
  <si>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</si>
  <si>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</si>
  <si>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</si>
  <si>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3,1</t>
  </si>
  <si>
    <t>Цена поставщика</t>
  </si>
  <si>
    <t>Блок оконный из ПВХ</t>
  </si>
  <si>
    <t>м2</t>
  </si>
  <si>
    <t>[5 812,61 / 1,18]</t>
  </si>
  <si>
    <t>[5 812,61 / 1,18 /  6,66]</t>
  </si>
  <si>
    <t>4</t>
  </si>
  <si>
    <t>15-02-019-05</t>
  </si>
  <si>
    <t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t>
  </si>
  <si>
    <t>ФЕР-2001, 15-02-019-05, приказ Минстроя России №1039/пр от 30.12.2016г.</t>
  </si>
  <si>
    <t>Отделочные работы</t>
  </si>
  <si>
    <t>ФЕР-15</t>
  </si>
  <si>
    <t>4,1</t>
  </si>
  <si>
    <t>04.3.02.05-0001</t>
  </si>
  <si>
    <t>Смесь штукатурная «Гольдбанд», КНАУФ</t>
  </si>
  <si>
    <t>кг</t>
  </si>
  <si>
    <t>ФССЦ-2001, 04.3.02.05-0001, приказ Минстроя России №1039/пр от 30.12.2016г.</t>
  </si>
  <si>
    <t>4,2</t>
  </si>
  <si>
    <t>04.3.02.09</t>
  </si>
  <si>
    <t>Смеси на цементной основе</t>
  </si>
  <si>
    <t>т</t>
  </si>
  <si>
    <t>5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</si>
  <si>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</si>
  <si>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</si>
  <si>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</si>
  <si>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</si>
  <si>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5,1</t>
  </si>
  <si>
    <t>11.3.03.01-0011</t>
  </si>
  <si>
    <t>Доски подоконные ПВХ, шириной 600 мм</t>
  </si>
  <si>
    <t>м</t>
  </si>
  <si>
    <t>ФССЦ-2001, 11.3.03.01-0011, приказ Минстроя России №1039/пр от 30.12.2016г.</t>
  </si>
  <si>
    <t>6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</si>
  <si>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</si>
  <si>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</si>
  <si>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</si>
  <si>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6,1</t>
  </si>
  <si>
    <t>11.3.03.05-0001</t>
  </si>
  <si>
    <t>Панели пластиковые для откосов "Реас Пласт" шириной 0,5 м, длиной 3,0 м, белые матовые, лакированные</t>
  </si>
  <si>
    <t>ФССЦ-2001, 11.3.03.05-0001, приказ Минстроя России №1039/пр от 30.12.2016г.</t>
  </si>
  <si>
    <t>6,2</t>
  </si>
  <si>
    <t>14.1.02.04-0102</t>
  </si>
  <si>
    <t>Клей Forbo 522, для укладки ПВХ-покрытий</t>
  </si>
  <si>
    <t>ФССЦ-2001, 14.1.02.04-0102, приказ Минстроя России №1039/пр от 30.12.2016г.</t>
  </si>
  <si>
    <t>6,3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</si>
  <si>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</si>
  <si>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</si>
  <si>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</si>
  <si>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6,4</t>
  </si>
  <si>
    <t>01.6.01.11</t>
  </si>
  <si>
    <t>Листы облицовочные декоративные</t>
  </si>
  <si>
    <t>6,5</t>
  </si>
  <si>
    <t>14.1.06.05</t>
  </si>
  <si>
    <t>Клей</t>
  </si>
  <si>
    <t>6,6</t>
  </si>
  <si>
    <t>14.4.01.21</t>
  </si>
  <si>
    <t>Грунтовка</t>
  </si>
  <si>
    <t>7</t>
  </si>
  <si>
    <t>12-01-010-01</t>
  </si>
  <si>
    <t>Устройство мелких покрытий (брандмауэры, парапеты, свесы и т.п.) из листовой оцинкованной стали (отливы)</t>
  </si>
  <si>
    <t>ФЕР-2001, 12-01-010-01, приказ Минстроя России №1039/пр от 30.12.2016г.</t>
  </si>
  <si>
    <t>Кровли</t>
  </si>
  <si>
    <t>ФЕР-12</t>
  </si>
  <si>
    <t>7,1</t>
  </si>
  <si>
    <t>08.3.05.05-0053</t>
  </si>
  <si>
    <t>Сталь листовая оцинкованная толщиной листа 0,7 мм</t>
  </si>
  <si>
    <t>ФССЦ-2001, 08.3.05.05-0053, приказ Минстроя России №1039/пр от 30.12.2016г.</t>
  </si>
  <si>
    <t>7,2</t>
  </si>
  <si>
    <t>08.1.02.03-0021</t>
  </si>
  <si>
    <t>Водоотлив оконный шириной планки 250 мм из оцинкованной стали с полимерным покрытием (согласно тех.заданию)</t>
  </si>
  <si>
    <t>П.М</t>
  </si>
  <si>
    <t>ФССЦ-2001, 08.1.02.03-0021, приказ Минстроя России №1039/пр от 30.12.2016г.</t>
  </si>
  <si>
    <t>8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</si>
  <si>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</si>
  <si>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</si>
  <si>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</si>
  <si>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9</t>
  </si>
  <si>
    <t>15-04-012-03</t>
  </si>
  <si>
    <t>Окраска фасадов с лесов с подготовкой поверхности поливинилацетатная</t>
  </si>
  <si>
    <t>ФЕР-2001, 15-04-012-03, приказ Минстроя России №1039/пр от 30.12.2016г.</t>
  </si>
  <si>
    <t>9,1</t>
  </si>
  <si>
    <t>14.3.02.03-0015</t>
  </si>
  <si>
    <t>Краски водно-дисперсионные поливинилацетатные ВД-ВА-27А</t>
  </si>
  <si>
    <t>ФССЦ-2001, 14.3.02.03-0015, приказ Минстроя России №1039/пр от 30.12.2016г.</t>
  </si>
  <si>
    <t>9,2</t>
  </si>
  <si>
    <t>14.3.02.01</t>
  </si>
  <si>
    <t>Краска водоэмульсионная</t>
  </si>
  <si>
    <t>10</t>
  </si>
  <si>
    <t>09-04-012-01</t>
  </si>
  <si>
    <t>Установка металлических дверных блоков в готовые проемы</t>
  </si>
  <si>
    <t>ФЕР-2001, 09-04-012-01, приказ Минстроя России №1039/пр от 30.12.2016г.</t>
  </si>
  <si>
    <t>Металлические конструкции</t>
  </si>
  <si>
    <t>ФЕР-09</t>
  </si>
  <si>
    <t>10,1</t>
  </si>
  <si>
    <t>09.4.02.03-0002</t>
  </si>
  <si>
    <t>Двери распашные двупольные из алюминиевыз сплавов (согласно тех.задания)</t>
  </si>
  <si>
    <t>шт.</t>
  </si>
  <si>
    <t>ФССЦ-2001, 09.4.02.03-0002, приказ Минстроя России №1039/пр от 30.12.2016г.</t>
  </si>
  <si>
    <t>10,2</t>
  </si>
  <si>
    <t>09.4.02.02-0012</t>
  </si>
  <si>
    <t>Двери распашные однопольные из алюминиевых сплавов (согласно тех. задания)</t>
  </si>
  <si>
    <t>ФССЦ-2001, 09.4.02.02-0012, приказ Минстроя России №1039/пр от 30.12.2016г.</t>
  </si>
  <si>
    <t>10,3</t>
  </si>
  <si>
    <t>07.1.01.03</t>
  </si>
  <si>
    <t>Блоки дверные металлические</t>
  </si>
  <si>
    <t>11</t>
  </si>
  <si>
    <t>55-5-1</t>
  </si>
  <si>
    <t>Разборка кирпичных перегородок</t>
  </si>
  <si>
    <t>ФЕРр-2001, 55-5-1, приказ Минстроя России №1039/пр от 30.12.2016г.</t>
  </si>
  <si>
    <t>Ремонтно-строительные работы</t>
  </si>
  <si>
    <t>Перегородки</t>
  </si>
  <si>
    <t>рФЕР-55</t>
  </si>
  <si>
    <t>12</t>
  </si>
  <si>
    <t>10-04-010-03</t>
  </si>
  <si>
    <t>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один слой с изоляцией</t>
  </si>
  <si>
    <t>ФЕР-2001, 10-04-010-03, приказ Минстроя России №1039/пр от 30.12.2016г.</t>
  </si>
  <si>
    <t>12,1</t>
  </si>
  <si>
    <t>01.6.01.02-0007</t>
  </si>
  <si>
    <t>Листы гипсокартонные ГКЛ 14 мм</t>
  </si>
  <si>
    <t>ФССЦ-2001, 01.6.01.02-0007, приказ Минстроя России №1039/пр от 30.12.2016г.</t>
  </si>
  <si>
    <t>12,2</t>
  </si>
  <si>
    <t>01.6.01.02</t>
  </si>
  <si>
    <t>Листы гипсокартонные</t>
  </si>
  <si>
    <t>13</t>
  </si>
  <si>
    <t>10-05-001-03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</si>
  <si>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с двумя дверными проемами</t>
  </si>
  <si>
    <t>ФЕР-2001, 10-05-001-03, приказ Минстроя России №1039/пр от 30.12.2016г.</t>
  </si>
  <si>
    <t>13,1</t>
  </si>
  <si>
    <t>13,2</t>
  </si>
  <si>
    <t>01.7.06.01-0042</t>
  </si>
  <si>
    <t>Лента эластичная самоклеящаяся для профилей направляющих «Дихтунгсбанд» 50/30000 мм</t>
  </si>
  <si>
    <t>ФССЦ-2001, 01.7.06.01-0042, приказ Минстроя России №1039/пр от 30.12.2016г.</t>
  </si>
  <si>
    <t>13,3</t>
  </si>
  <si>
    <t>07.2.06.03-0190</t>
  </si>
  <si>
    <t>Профиль стоечный S1P толщиной стали 1,2 мм, шириной 200 мм</t>
  </si>
  <si>
    <t>ФССЦ-2001, 07.2.06.03-0190, приказ Минстроя России №1039/пр от 30.12.2016г.</t>
  </si>
  <si>
    <t>13,4</t>
  </si>
  <si>
    <t>07.2.06.03-0116</t>
  </si>
  <si>
    <t>Профиль направляющий ПН-4 75/40/0,6</t>
  </si>
  <si>
    <t>ФССЦ-2001, 07.2.06.03-0116, приказ Минстроя России №1039/пр от 30.12.2016г.</t>
  </si>
  <si>
    <t>13,5</t>
  </si>
  <si>
    <t>12.2.05.11-0023</t>
  </si>
  <si>
    <t>Плиты или маты теплоизоляционные</t>
  </si>
  <si>
    <t>м3</t>
  </si>
  <si>
    <t>ФССЦ-2001, 12.2.05.11-0023, приказ Минстроя России №1039/пр от 30.12.2016г.</t>
  </si>
  <si>
    <t>13,6</t>
  </si>
  <si>
    <t>13,7</t>
  </si>
  <si>
    <t>01.7.06.11</t>
  </si>
  <si>
    <t>Лента уплотнительная типа Дихтунгсбанд</t>
  </si>
  <si>
    <t>13,8</t>
  </si>
  <si>
    <t>07.2.06.03</t>
  </si>
  <si>
    <t>Профиль направляющий</t>
  </si>
  <si>
    <t>13,9</t>
  </si>
  <si>
    <t>Профиль стоечный</t>
  </si>
  <si>
    <t>13,10</t>
  </si>
  <si>
    <t>12.2.03.15</t>
  </si>
  <si>
    <t>Материалы теплоизоляционные из минеральных волокон</t>
  </si>
  <si>
    <t>14</t>
  </si>
  <si>
    <t>09-03-046-01</t>
  </si>
  <si>
    <t>Монтаж перегородок из алюминиевых сплавов сборно-разборных с остеклением</t>
  </si>
  <si>
    <t>ФЕР-2001, 09-03-046-01, приказ Минстроя России №1039/пр от 30.12.2016г.</t>
  </si>
  <si>
    <t>14,1</t>
  </si>
  <si>
    <t>Средняя цена коммерческих преложений</t>
  </si>
  <si>
    <t>Перегородка с дверными  блоками  AL</t>
  </si>
  <si>
    <t>[5 126,93 / 1,18 /  6,66]</t>
  </si>
  <si>
    <t>15</t>
  </si>
  <si>
    <t>46-02-009-02</t>
  </si>
  <si>
    <t>Отбивка штукатурки с поверхностей стен и откосов</t>
  </si>
  <si>
    <t>ФЕР-2001, 46-02-009-02, приказ Минстроя России №1039/пр от 30.12.2016г.</t>
  </si>
  <si>
    <t>16</t>
  </si>
  <si>
    <t>62-42-1</t>
  </si>
  <si>
    <t>Протравка цементной штукатурки нейтрализующим раствором</t>
  </si>
  <si>
    <t>ФЕРр-2001, 62-42-1, приказ Минстроя России №1039/пр от 30.12.2016г.</t>
  </si>
  <si>
    <t>Малярные работы</t>
  </si>
  <si>
    <t>рФЕР-62</t>
  </si>
  <si>
    <t>16,1</t>
  </si>
  <si>
    <t>01.3.05.19-0011</t>
  </si>
  <si>
    <t>Купорос медный марки А</t>
  </si>
  <si>
    <t>ФССЦ-2001, 01.3.05.19-0011, приказ Минстроя России №1039/пр от 30.12.2016г.</t>
  </si>
  <si>
    <t>16,2</t>
  </si>
  <si>
    <t>14.3.01.02-0103</t>
  </si>
  <si>
    <t>Состав антигрибковый  CERESIT CT 99</t>
  </si>
  <si>
    <t>л</t>
  </si>
  <si>
    <t>ФССЦ-2001, 14.3.01.02-0103, приказ Минстроя России №1039/пр от 30.12.2016г.</t>
  </si>
  <si>
    <t>17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</si>
  <si>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</si>
  <si>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</si>
  <si>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</si>
  <si>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17,1</t>
  </si>
  <si>
    <t>17,2</t>
  </si>
  <si>
    <t>18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</si>
  <si>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</si>
  <si>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</si>
  <si>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</si>
  <si>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19</t>
  </si>
  <si>
    <t>61-7-1</t>
  </si>
  <si>
    <t>Ремонт штукатурки откосов внутри здания по камню и бетону цементно-известковым раствором прямолинейных</t>
  </si>
  <si>
    <t>ФЕРр-2001, 61-7-1, приказ Минстроя России №1039/пр от 30.12.2016г.</t>
  </si>
  <si>
    <t>Штукатрурные работы</t>
  </si>
  <si>
    <t>рФЕР-61</t>
  </si>
  <si>
    <t>20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</si>
  <si>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</si>
  <si>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</si>
  <si>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</si>
  <si>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20,1</t>
  </si>
  <si>
    <t>01.6.02.01</t>
  </si>
  <si>
    <t>Обои</t>
  </si>
  <si>
    <t>20,2</t>
  </si>
  <si>
    <t>01.6.02.01-0011</t>
  </si>
  <si>
    <t>Обои виниловые моющиеся BG</t>
  </si>
  <si>
    <t>10 м2</t>
  </si>
  <si>
    <t>ФССЦ-2001, 01.6.02.01-0011, приказ Минстроя России №1039/пр от 30.12.2016г.</t>
  </si>
  <si>
    <t>21</t>
  </si>
  <si>
    <t>15-06-001-04</t>
  </si>
  <si>
    <t>Оклейка  стен по листовым материалам (ГКЛ) (согласно тех.заданию)</t>
  </si>
  <si>
    <t>ФЕР-2001, 15-06-001-04, приказ Минстроя России №1039/пр от 30.12.2016г.</t>
  </si>
  <si>
    <t>21,1</t>
  </si>
  <si>
    <t>01.6.02.02-0004</t>
  </si>
  <si>
    <t>Стеклохолст, паутинка (согласно тех. заданию)</t>
  </si>
  <si>
    <t>ФССЦ-2001, 01.6.02.02-0004, приказ Минстроя России №1039/пр от 30.12.2016г.</t>
  </si>
  <si>
    <t>21,2</t>
  </si>
  <si>
    <t>22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</si>
  <si>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</si>
  <si>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</si>
  <si>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</si>
  <si>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22,1</t>
  </si>
  <si>
    <t>14.4.02.09</t>
  </si>
  <si>
    <t>Краска</t>
  </si>
  <si>
    <t>22,2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</si>
  <si>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</si>
  <si>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</si>
  <si>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</si>
  <si>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23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</si>
  <si>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</si>
  <si>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</si>
  <si>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</si>
  <si>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24</t>
  </si>
  <si>
    <t>10-01-036-01</t>
  </si>
  <si>
    <t>Установка уголков ПВХ на клее на оконные и дверные проёмы</t>
  </si>
  <si>
    <t>ФЕР-2001, 10-01-036-01, приказ Минстроя России №1039/пр от 30.12.2016г.</t>
  </si>
  <si>
    <t>24,1</t>
  </si>
  <si>
    <t>11.3.03.13</t>
  </si>
  <si>
    <t>Уголок ПВХ</t>
  </si>
  <si>
    <t>24,2</t>
  </si>
  <si>
    <t>11.3.03.13-0043</t>
  </si>
  <si>
    <t>Уголок ПВХ, размером 20х20 мм</t>
  </si>
  <si>
    <t>10 м</t>
  </si>
  <si>
    <t>ФССЦ-2001, 11.3.03.13-0043, приказ Минстроя России №1039/пр от 30.12.2016г.</t>
  </si>
  <si>
    <t>25</t>
  </si>
  <si>
    <t>65-33-1</t>
  </si>
  <si>
    <t>Смена жалюзийных решеток</t>
  </si>
  <si>
    <t>100 ШТ</t>
  </si>
  <si>
    <t>ФЕРр-2001, 65-33-1, приказ Минстроя России №1039/пр от 30.12.2016г.</t>
  </si>
  <si>
    <t>Внтуренниие с/техработы: смена труб</t>
  </si>
  <si>
    <t>рФЕР-65</t>
  </si>
  <si>
    <t>25,1</t>
  </si>
  <si>
    <t>19.2.03.09</t>
  </si>
  <si>
    <t>Решетки жалюзийные</t>
  </si>
  <si>
    <t>25,2</t>
  </si>
  <si>
    <t>19.2.03.07-0006</t>
  </si>
  <si>
    <t>Решетка вентиляционная пластмассовая размером 450х350 мм</t>
  </si>
  <si>
    <t>ФССЦ-2001, 19.2.03.07-0006, приказ Минстроя России №1039/пр от 30.12.2016г.</t>
  </si>
  <si>
    <t>26</t>
  </si>
  <si>
    <t>65-35-1</t>
  </si>
  <si>
    <t>Прочистка вентиляционных каналов</t>
  </si>
  <si>
    <t>100 М КАНАЛА</t>
  </si>
  <si>
    <t>ФЕРр-2001, 65-35-1, приказ Минстроя России №1039/пр от 30.12.2016г.</t>
  </si>
  <si>
    <t>Внтуренниие с/техработы:  демонтаж, разборка, промывка</t>
  </si>
  <si>
    <t>27</t>
  </si>
  <si>
    <t>57-3-2</t>
  </si>
  <si>
    <t>Разборка плинтусов цементных</t>
  </si>
  <si>
    <t>ФЕРр-2001, 57-3-2, приказ Минстроя России №1039/пр от 30.12.2016г.</t>
  </si>
  <si>
    <t>Полы</t>
  </si>
  <si>
    <t>рФЕР-57</t>
  </si>
  <si>
    <t>28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</si>
  <si>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</si>
  <si>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</si>
  <si>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</si>
  <si>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29</t>
  </si>
  <si>
    <t>11-01-028-01</t>
  </si>
  <si>
    <t>Разборка  покрытий  из плиток бетонных</t>
  </si>
  <si>
    <t>ФЕР-2001, 11-01-028-01,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</si>
  <si>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</si>
  <si>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</si>
  <si>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</si>
  <si>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ФЕР-11</t>
  </si>
  <si>
    <t>Поправка: Табл.2, п.2</t>
  </si>
  <si>
    <t>30</t>
  </si>
  <si>
    <t>11-01-011-01</t>
  </si>
  <si>
    <t>Разборка  стяжек цементных толщиной 20 мм</t>
  </si>
  <si>
    <t>ФЕР-2001, 11-01-011-01, приказ Минстроя России №1039/пр от 30.12.2016г.</t>
  </si>
  <si>
    <t>Поправка: МДС 81-35.2004, п.4.7  Поправка: Табл.2, п.2</t>
  </si>
  <si>
    <t>31</t>
  </si>
  <si>
    <t>46-01-008-03</t>
  </si>
  <si>
    <t>Заполнение бетоном отдельных мест в полах</t>
  </si>
  <si>
    <t>ФЕР-2001, 46-01-008-03, приказ Минстроя России №1039/пр от 30.12.2016г.</t>
  </si>
  <si>
    <t>31,1</t>
  </si>
  <si>
    <t>04.1.02.05-0006</t>
  </si>
  <si>
    <t>Бетон тяжелый, класс В15 (М200)</t>
  </si>
  <si>
    <t>ФССЦ-2001, 04.1.02.05-0006, приказ Минстроя России №1039/пр от 30.12.2016г.</t>
  </si>
  <si>
    <t>31,2</t>
  </si>
  <si>
    <t>04.1.02.06</t>
  </si>
  <si>
    <t>Бетонные смеси готовые к употреблению</t>
  </si>
  <si>
    <t>32</t>
  </si>
  <si>
    <t>11-01-011-02</t>
  </si>
  <si>
    <t>Разборка 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</si>
  <si>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</si>
  <si>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33</t>
  </si>
  <si>
    <t>15-07-003-02</t>
  </si>
  <si>
    <t>Грунтование водно-дисперсионной грунтовкой "Нортекс-Грунт" поверхностей пористых (камень, кирпич, бетон и т д)</t>
  </si>
  <si>
    <t>ФЕР-2001, 15-07-003-02, приказ Минстроя России №1039/пр от 30.12.2016г.</t>
  </si>
  <si>
    <t>34</t>
  </si>
  <si>
    <t>Устройство стяжек цементных толщиной 20 мм</t>
  </si>
  <si>
    <t>34,1</t>
  </si>
  <si>
    <t>04.3.01.09</t>
  </si>
  <si>
    <t>Раствор готовый кладочный тяжелый цементный</t>
  </si>
  <si>
    <t>34,2</t>
  </si>
  <si>
    <t>04.3.01.12-0005</t>
  </si>
  <si>
    <t>Раствор готовый кладочный цементно-известковый марки 100</t>
  </si>
  <si>
    <t>ФССЦ-2001, 04.3.01.12-0005, приказ Минстроя России №1039/пр от 30.12.2016г.</t>
  </si>
  <si>
    <t>35</t>
  </si>
  <si>
    <t>Устройство стяжек на каждые 5 мм изменения толщины стяжки добавлять или исключать к расценке 11-01-011-01</t>
  </si>
  <si>
    <t>*2</t>
  </si>
  <si>
    <t>*2)*1,25</t>
  </si>
  <si>
    <t>*2)*1,15</t>
  </si>
  <si>
    <t>35,1</t>
  </si>
  <si>
    <t>35,2</t>
  </si>
  <si>
    <t>36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</si>
  <si>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</si>
  <si>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</si>
  <si>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</si>
  <si>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36,1</t>
  </si>
  <si>
    <t>36,2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</si>
  <si>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</si>
  <si>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</si>
  <si>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</si>
  <si>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36,3</t>
  </si>
  <si>
    <t>06.2.05.03-0055</t>
  </si>
  <si>
    <t>Плитки керамогранитные размером 300х300х8 мм</t>
  </si>
  <si>
    <t>ФССЦ-2001, 06.2.05.03-0055, приказ Минстроя России №1039/пр от 30.12.2016г.</t>
  </si>
  <si>
    <t>37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</si>
  <si>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</si>
  <si>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</si>
  <si>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</si>
  <si>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37,1</t>
  </si>
  <si>
    <t>11.3.03.06</t>
  </si>
  <si>
    <t>Плинтуса для полов пластиковые</t>
  </si>
  <si>
    <t>37,2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</si>
  <si>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</si>
  <si>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</si>
  <si>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</si>
  <si>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37,3</t>
  </si>
  <si>
    <t>11.3.03.14-0001</t>
  </si>
  <si>
    <t>Заглушка торцевая для пластикового плинтуса левая, высота 48 мм</t>
  </si>
  <si>
    <t>100 шт.</t>
  </si>
  <si>
    <t>ФССЦ-2001, 11.3.03.14-0001, приказ Минстроя России №1039/пр от 30.12.2016г.</t>
  </si>
  <si>
    <t>37,4</t>
  </si>
  <si>
    <t>11.3.03.14-0011</t>
  </si>
  <si>
    <t>Заглушки торцевая для пластикового плинтуса правая, высота 48 мм</t>
  </si>
  <si>
    <t>ФССЦ-2001, 11.3.03.14-0011, приказ Минстроя России №1039/пр от 30.12.2016г.</t>
  </si>
  <si>
    <t>37,5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</si>
  <si>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</si>
  <si>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</si>
  <si>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</si>
  <si>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37,6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</si>
  <si>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</si>
  <si>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</si>
  <si>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</si>
  <si>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37,7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</si>
  <si>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</si>
  <si>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</si>
  <si>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</si>
  <si>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</si>
  <si>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</si>
  <si>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</si>
  <si>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</si>
  <si>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</si>
  <si>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</si>
  <si>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</si>
  <si>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</si>
  <si>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</si>
  <si>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</si>
  <si>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</si>
  <si>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</si>
  <si>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</si>
  <si>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</si>
  <si>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</si>
  <si>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</si>
  <si>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</si>
  <si>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</si>
  <si>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</si>
  <si>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</si>
  <si>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</si>
  <si>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</si>
  <si>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</si>
  <si>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</si>
  <si>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</si>
  <si>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</si>
  <si>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</si>
  <si>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</si>
  <si>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</si>
  <si>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</si>
  <si>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</si>
  <si>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</si>
  <si>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</si>
  <si>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</si>
  <si>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</si>
  <si>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</si>
  <si>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</si>
  <si>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</si>
  <si>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</si>
  <si>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</si>
  <si>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</si>
  <si>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</si>
  <si>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</si>
  <si>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</si>
  <si>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</si>
  <si>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</si>
  <si>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</si>
  <si>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</si>
  <si>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</si>
  <si>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</si>
  <si>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</si>
  <si>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</si>
  <si>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</si>
  <si>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</si>
  <si>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</si>
  <si>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</si>
  <si>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</si>
  <si>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2 Водоснабжение</t>
  </si>
  <si>
    <t>38</t>
  </si>
  <si>
    <t>65-4-3</t>
  </si>
  <si>
    <t>Демонтаж моек</t>
  </si>
  <si>
    <t>ФЕРр-2001, 65-4-3, приказ Минстроя России №1039/пр от 30.12.2016г.</t>
  </si>
  <si>
    <t>39</t>
  </si>
  <si>
    <t>65-4-7</t>
  </si>
  <si>
    <t>Демонтаж сифонов</t>
  </si>
  <si>
    <t>ФЕРр-2001, 65-4-7, приказ Минстроя России №1039/пр от 30.12.2016г.</t>
  </si>
  <si>
    <t>40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</si>
  <si>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</si>
  <si>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</si>
  <si>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</si>
  <si>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*0</t>
  </si>
  <si>
    <t>41</t>
  </si>
  <si>
    <t>65-2-1</t>
  </si>
  <si>
    <t>Разборка трубопроводов из чугунных канализационных труб диаметром 50 мм</t>
  </si>
  <si>
    <t>ФЕРр-2001, 65-2-1, приказ Минстроя России №1039/пр от 30.12.2016г.</t>
  </si>
  <si>
    <t>42</t>
  </si>
  <si>
    <t>17-01-005-04</t>
  </si>
  <si>
    <t>Установка раковин</t>
  </si>
  <si>
    <t>10 компл</t>
  </si>
  <si>
    <t>ФЕР-2001, 17-01-005-04, приказ Минстроя России №1039/пр от 30.12.2016г.</t>
  </si>
  <si>
    <t>Водопровод и канализация - внутренние устройства</t>
  </si>
  <si>
    <t>ФЕР-17</t>
  </si>
  <si>
    <t>42,1</t>
  </si>
  <si>
    <t>01.7.15.07-0012</t>
  </si>
  <si>
    <t>Дюбели пластмассовые с шурупами 12х70 мм</t>
  </si>
  <si>
    <t>ФССЦ-2001, 01.7.15.07-0012, приказ Минстроя России №1039/пр от 30.12.2016г.</t>
  </si>
  <si>
    <t>42,2</t>
  </si>
  <si>
    <t>18.2.02.08-0011</t>
  </si>
  <si>
    <t>Раковины стальные эмалированные</t>
  </si>
  <si>
    <t>компл.</t>
  </si>
  <si>
    <t>ФССЦ-2001, 18.2.02.08-0011, приказ Минстроя России №1039/пр от 30.12.2016г.</t>
  </si>
  <si>
    <t>42,3</t>
  </si>
  <si>
    <t>18.2.06.09-0005</t>
  </si>
  <si>
    <t>Сифон пластмассовый бутылочный унифицированный с выпуском и вертикальным отводом СБУв (ГОСТ 23289-94)</t>
  </si>
  <si>
    <t>ФССЦ-2001, 18.2.06.09-0005, приказ Минстроя России №1039/пр от 30.12.2016г.</t>
  </si>
  <si>
    <t>42,4</t>
  </si>
  <si>
    <t>18.2.06.12</t>
  </si>
  <si>
    <t>Приборы санитарно-технические</t>
  </si>
  <si>
    <t>43</t>
  </si>
  <si>
    <t>17-01-002-03</t>
  </si>
  <si>
    <t>Установка смесителей</t>
  </si>
  <si>
    <t>10 ШТ</t>
  </si>
  <si>
    <t>ФЕР-2001, 17-01-002-03, приказ Минстроя России №1039/пр от 30.12.2016г.</t>
  </si>
  <si>
    <t>43,1</t>
  </si>
  <si>
    <t>18.1.10.10-0047</t>
  </si>
  <si>
    <t>Смесители для умывальников СМ-УМ-ЦА настольные, с верхней камерой смешения, центральные, с аэратором</t>
  </si>
  <si>
    <t>ФССЦ-2001, 18.1.10.10-0047, приказ Минстроя России №1039/пр от 30.12.2016г.</t>
  </si>
  <si>
    <t>43,2</t>
  </si>
  <si>
    <t>18.1.10.10</t>
  </si>
  <si>
    <t>Смесители</t>
  </si>
  <si>
    <t>44</t>
  </si>
  <si>
    <t>16-04-005-01</t>
  </si>
  <si>
    <t>Прокладка внутренних трубопроводов водоснабжения и отопления из полипропиленовых труб 20 мм</t>
  </si>
  <si>
    <t>ФЕР-2001, 16-04-005-01, приказ Минстроя России №886/пр от 15.06.2017</t>
  </si>
  <si>
    <t>Трубопроводы внутренние</t>
  </si>
  <si>
    <t>ФЕР-16</t>
  </si>
  <si>
    <t>44,1</t>
  </si>
  <si>
    <t>18.1.09.06-0021</t>
  </si>
  <si>
    <t>Кран шаровой муфтовый 11Б27П1, диаметром 15 мм</t>
  </si>
  <si>
    <t>ФССЦ-2001, 18.1.09.06-0021, приказ Минстроя России №1039/пр от 30.12.2016г.</t>
  </si>
  <si>
    <t>44,2</t>
  </si>
  <si>
    <t>24.3.02.01-0001</t>
  </si>
  <si>
    <t>Трубопроводы напорные из полипропилена PPRS с гильзами и креплениями для холодного и горячего водоснабжения PN10 SDR 11, диаметром 16 мм, толщина стенки 1,8 мм</t>
  </si>
  <si>
    <t>ФССЦ-2001, 24.3.02.01-0001, приказ Минстроя России №1039/пр от 30.12.2016г.</t>
  </si>
  <si>
    <t>44,3</t>
  </si>
  <si>
    <t>24.3.02.01</t>
  </si>
  <si>
    <t>Трубы напорные из полипропилена</t>
  </si>
  <si>
    <t>10М</t>
  </si>
  <si>
    <t>45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</si>
  <si>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</si>
  <si>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</si>
  <si>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</si>
  <si>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46</t>
  </si>
  <si>
    <t>16-04-004-01</t>
  </si>
  <si>
    <t>Прокладка внутренних трубопроводов канализации из полипропиленовых труб диаметром 50 мм</t>
  </si>
  <si>
    <t>ФЕР-2001, 16-04-004-01, приказ Минстроя России №1039/пр от 30.12.2016г.</t>
  </si>
  <si>
    <t>46,1</t>
  </si>
  <si>
    <t>01.7.19.02-0061</t>
  </si>
  <si>
    <t>Кольца резиновые уплотнительные для полиэтиленовых труб диаметром 50 мм</t>
  </si>
  <si>
    <t>ФССЦ-2001, 01.7.19.02-0061, приказ Минстроя России №1039/пр от 30.12.2016г.</t>
  </si>
  <si>
    <t>46,2</t>
  </si>
  <si>
    <t>24.3.02.02-0003</t>
  </si>
  <si>
    <t>Трубы безнапорные канализационные из полипропилена, диаметром 50 мм</t>
  </si>
  <si>
    <t>ФССЦ-2001, 24.3.02.02-0003, приказ Минстроя России №1039/пр от 30.12.2016г.</t>
  </si>
  <si>
    <t>46,3</t>
  </si>
  <si>
    <t>01.7.19.02</t>
  </si>
  <si>
    <t>Кольца резиновые уплотнительные для полипропиленовых труб</t>
  </si>
  <si>
    <t>46,4</t>
  </si>
  <si>
    <t>24.3.02.02</t>
  </si>
  <si>
    <t>Трубы безнапорные канализационные из полипропилена</t>
  </si>
  <si>
    <t>47</t>
  </si>
  <si>
    <t>16-07-004-01</t>
  </si>
  <si>
    <t>Врезка отвода в действующие внутренние сети трубопроводов канализации диаметром 50 мм</t>
  </si>
  <si>
    <t>ШТ</t>
  </si>
  <si>
    <t>ФЕР-2001, 16-07-004-01, приказ Минстроя России №1039/пр от 30.12.2016г.</t>
  </si>
  <si>
    <t>47,1</t>
  </si>
  <si>
    <t>24.3.05.08-0201</t>
  </si>
  <si>
    <t>Отвод канализационный полипропиленовый  диаметр 50 мм</t>
  </si>
  <si>
    <t>10 шт.</t>
  </si>
  <si>
    <t>ФССЦ-2001, 24.3.05.08-0201, приказ Минстроя России №1039/пр от 30.12.2016г.</t>
  </si>
  <si>
    <t>47,2</t>
  </si>
  <si>
    <t>23.8.05.12-0121</t>
  </si>
  <si>
    <t>Тройники косые под 60 градусов диаметром 50х50 мм</t>
  </si>
  <si>
    <t>ФССЦ-2001, 23.8.05.12-0121, приказ Минстроя России №1039/пр от 30.12.2016г.</t>
  </si>
  <si>
    <t>47,3</t>
  </si>
  <si>
    <t>23.8.05.05-0011</t>
  </si>
  <si>
    <t>Муфты надвижные диаметром 50 мм</t>
  </si>
  <si>
    <t>ФССЦ-2001, 23.8.05.05-0011, приказ Минстроя России №1039/пр от 30.12.2016г.</t>
  </si>
  <si>
    <t>47,4</t>
  </si>
  <si>
    <t>23.8.05.01-0011</t>
  </si>
  <si>
    <t>Заглушки чугунные диаметром 50 мм</t>
  </si>
  <si>
    <t>ФССЦ-2001, 23.8.05.01-0011, приказ Минстроя России №1039/пр от 30.12.2016г.</t>
  </si>
  <si>
    <t>48</t>
  </si>
  <si>
    <t>49</t>
  </si>
  <si>
    <t>65-19-1</t>
  </si>
  <si>
    <t>Демонтаж радиаторов весом до 80 кг</t>
  </si>
  <si>
    <t>ФЕРр-2001, 65-19-1, приказ Минстроя России №1039/пр от 30.12.2016г.</t>
  </si>
  <si>
    <t>50</t>
  </si>
  <si>
    <t>18-03-004-07</t>
  </si>
  <si>
    <t>Демонтаж регистров из стальных сварных труб диаметром нитки 80 мм</t>
  </si>
  <si>
    <t>ФЕР-2001, 18-03-004-07,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</si>
  <si>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</si>
  <si>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</si>
  <si>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Отопление - внутренние устройства</t>
  </si>
  <si>
    <t>ФЕР-18</t>
  </si>
  <si>
    <t>Поправка: МДС 81-36.2004, п.3.3.1.в</t>
  </si>
  <si>
    <t>51</t>
  </si>
  <si>
    <t>16-07-003-04</t>
  </si>
  <si>
    <t>Врезка в действующие внутренние сети трубопроводов отопления и водоснабжения диаметром 32 мм</t>
  </si>
  <si>
    <t>ФЕР-2001, 16-07-003-04, приказ Минстроя России №1039/пр от 30.12.2016г.</t>
  </si>
  <si>
    <t>51,1</t>
  </si>
  <si>
    <t>18.1.01.01</t>
  </si>
  <si>
    <t>Арматура муфтовая</t>
  </si>
  <si>
    <t>51,2</t>
  </si>
  <si>
    <t>18.1.09.06-0076</t>
  </si>
  <si>
    <t>Кран шаровый муфтовый Valtec для воды диаметром 32 мм со сгоном</t>
  </si>
  <si>
    <t>ФССЦ-2001, 18.1.09.06-0076, приказ Минстроя России №1039/пр от 30.12.2016г.</t>
  </si>
  <si>
    <t>52</t>
  </si>
  <si>
    <t>16-04-005-02</t>
  </si>
  <si>
    <t>Прокладка внутренних трубопроводов водоснабжения и отопления из полипропиленовых труб 25 мм</t>
  </si>
  <si>
    <t>ФЕР-2001, 16-04-005-02, приказ Минстроя России №886/пр от 15.06.2017</t>
  </si>
  <si>
    <t>52,1</t>
  </si>
  <si>
    <t>52,2</t>
  </si>
  <si>
    <t>24.3.02.01-0003</t>
  </si>
  <si>
    <t>Трубопроводы напорные из полипропилена PPRS с гильзами и креплениями для холодного и горячего водоснабжения PN10 SDR 11, диаметром 25 мм, толщина стенки 2,3 мм</t>
  </si>
  <si>
    <t>ФССЦ-2001, 24.3.02.01-0003, приказ Минстроя России №1039/пр от 30.12.2016г.</t>
  </si>
  <si>
    <t>53</t>
  </si>
  <si>
    <t>16-05-001-02</t>
  </si>
  <si>
    <t>Установка вентилей, задвижек, затворов, клапанов обратных, кранов проходных на трубопроводах из стальных труб диаметром до 50 мм</t>
  </si>
  <si>
    <t>ФЕР-2001, 16-05-001-02, приказ Минстроя России №1039/пр от 30.12.2016г.</t>
  </si>
  <si>
    <t>53,1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</si>
  <si>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</si>
  <si>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</si>
  <si>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</si>
  <si>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54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</si>
  <si>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</si>
  <si>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</si>
  <si>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</si>
  <si>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</si>
  <si>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54,1</t>
  </si>
  <si>
    <t>18.5.10.06</t>
  </si>
  <si>
    <t>Радиаторы</t>
  </si>
  <si>
    <t>квт</t>
  </si>
  <si>
    <t>54,2</t>
  </si>
  <si>
    <t>18.5.10.05-0006</t>
  </si>
  <si>
    <t>Радиаторы биметаллические,(согласно тех.заданию)</t>
  </si>
  <si>
    <t>ФССЦ-2001, 18.5.10.05-0006, приказ Минстроя России №1039/пр от 30.12.2016г.</t>
  </si>
  <si>
    <t>55</t>
  </si>
  <si>
    <t>56</t>
  </si>
  <si>
    <t>46-03-010-02</t>
  </si>
  <si>
    <t>Пробивка в бетонных стенах и полах толщиной 300 мм отверстий площадью до 100 см2</t>
  </si>
  <si>
    <t>ФЕР-2001, 46-03-010-02, приказ Минстроя России №1039/пр от 30.12.2016г.</t>
  </si>
  <si>
    <t>57</t>
  </si>
  <si>
    <t>46-03-009-06</t>
  </si>
  <si>
    <t>Пробивка в кирпичных стенах отверстий круглых диаметром до 150 мм при толщине стен до 25 см</t>
  </si>
  <si>
    <t>ФЕР-2001, 46-03-009-06, приказ Минстроя России №1039/пр от 30.12.2016г.</t>
  </si>
  <si>
    <t>58</t>
  </si>
  <si>
    <t>46-03-017-02</t>
  </si>
  <si>
    <t>Заделка отверстий, гнезд и борозд в перекрытиях железобетонных площадью до 0,2 м2</t>
  </si>
  <si>
    <t>ФЕР-2001, 46-03-017-02, приказ Минстроя России №1039/пр от 30.12.2016г.</t>
  </si>
  <si>
    <t>58,1</t>
  </si>
  <si>
    <t>58,2</t>
  </si>
  <si>
    <t>4 Вентиляция</t>
  </si>
  <si>
    <t>59</t>
  </si>
  <si>
    <t>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</si>
  <si>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</si>
  <si>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ФЕР-2001, 20-01-001-01, приказ Минстроя России №1039/пр от 30.12.2016г.</t>
  </si>
  <si>
    <t>Вентиляция и кондиционирование</t>
  </si>
  <si>
    <t>ФЕР-20</t>
  </si>
  <si>
    <t>59,1</t>
  </si>
  <si>
    <t>19.1.01.01-0001</t>
  </si>
  <si>
    <t>Воздуховоды алюминиевые гибкие гофрированные класса Н, типа ВАГГ, диаметром 100 мм</t>
  </si>
  <si>
    <t>ФССЦ-2001, 19.1.01.01-0001, приказ Минстроя России №1039/пр от 30.12.2016г.</t>
  </si>
  <si>
    <t>59,2</t>
  </si>
  <si>
    <t>19.1.01.13</t>
  </si>
  <si>
    <t>Воздуховоды металлические</t>
  </si>
  <si>
    <t>60</t>
  </si>
  <si>
    <t>20-03-001-01</t>
  </si>
  <si>
    <t>Установка вентиляторов радиальных массой до 0,05 т</t>
  </si>
  <si>
    <t>ФЕР-2001, 20-03-001-01, приказ Минстроя России №1039/пр от 30.12.2016г.</t>
  </si>
  <si>
    <t>60,1</t>
  </si>
  <si>
    <t>64.1.02.01-0013</t>
  </si>
  <si>
    <t>Вентиляторы канальные  для круглых воздуховодов KV 315 , производительность 1500 м3/час (согласно тех.заданию)</t>
  </si>
  <si>
    <t>ФССЦ-2001, 64.1.02.01-0013, приказ Минстроя России №1039/пр от 30.12.2016г.</t>
  </si>
  <si>
    <t>61</t>
  </si>
  <si>
    <t>20-02-001-08</t>
  </si>
  <si>
    <t>Установка воздухораспределителей, предназначенных для подачи воздуха в верхнюю зону, массой до 10 кг</t>
  </si>
  <si>
    <t>ФЕР-2001, 20-02-001-08, приказ Минстроя России №1039/пр от 30.12.2016г.</t>
  </si>
  <si>
    <t>61,1</t>
  </si>
  <si>
    <t>19.1.02.07-0001</t>
  </si>
  <si>
    <t>Воздухораспределители , воздухораздающая поверхность 0,25 м2 (согласно тех.заданию)</t>
  </si>
  <si>
    <t>ФССЦ-2001, 19.1.02.07-0001, приказ Минстроя России №1039/пр от 30.12.2016г.</t>
  </si>
  <si>
    <t>5 Электромонтажные работы</t>
  </si>
  <si>
    <t>62</t>
  </si>
  <si>
    <t>67-4-5</t>
  </si>
  <si>
    <t>Демонтаж светильников для люминесцентных ламп</t>
  </si>
  <si>
    <t>ФЕРр-2001, 67-4-5, приказ Минстроя России №1039/пр от 30.12.2016г.</t>
  </si>
  <si>
    <t>Электромонтажные работы</t>
  </si>
  <si>
    <t>рФЕР-67</t>
  </si>
  <si>
    <t>63</t>
  </si>
  <si>
    <t>67-4-1</t>
  </si>
  <si>
    <t>Демонтаж выключателей, розеток</t>
  </si>
  <si>
    <t>ФЕРр-2001, 67-4-1, приказ Минстроя России №1039/пр от 30.12.2016г.</t>
  </si>
  <si>
    <t>64</t>
  </si>
  <si>
    <t>м08-02-370-02</t>
  </si>
  <si>
    <t>Демонтаж:Щиток до трех групп, устанавливаемый в нише цоколя</t>
  </si>
  <si>
    <t>ФЕРм-2001, м08-02-370-02,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</si>
  <si>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</si>
  <si>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</si>
  <si>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</si>
  <si>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</si>
  <si>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</si>
  <si>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</si>
  <si>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65</t>
  </si>
  <si>
    <t>м08-03-526-01</t>
  </si>
  <si>
    <t>Демонтаж:Автомат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</si>
  <si>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</si>
  <si>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66</t>
  </si>
  <si>
    <t>м08-03-526-02</t>
  </si>
  <si>
    <t>Демонтаж:Автомат одно-, двух-, трехполюсный, устанавливаемый на конструкции на стене или колонне, на ток до 100 А</t>
  </si>
  <si>
    <t>ФЕРм-2001, м08-03-526-02, приказ Минстроя России №1039/пр от 30.12.2016г.</t>
  </si>
  <si>
    <t>Поправка: МДС 81-37.2004, п.3.2.1.4</t>
  </si>
  <si>
    <t>67</t>
  </si>
  <si>
    <t>м10-08-019-01</t>
  </si>
  <si>
    <t>Демонтаж:Коробка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</si>
  <si>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</si>
  <si>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</si>
  <si>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</si>
  <si>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68</t>
  </si>
  <si>
    <t>67-2-2</t>
  </si>
  <si>
    <t>Демонтаж проводов из труб суммарным сечением до 16 мм2</t>
  </si>
  <si>
    <t>100 м труб</t>
  </si>
  <si>
    <t>ФЕРр-2001, 67-2-2, приказ Минстроя России №1039/пр от 30.12.2016г.</t>
  </si>
  <si>
    <t>69</t>
  </si>
  <si>
    <t>67-2-5</t>
  </si>
  <si>
    <t>Демонтаж стальных труб, проложенных на скобах диаметром до 25 мм</t>
  </si>
  <si>
    <t>ФЕРр-2001, 67-2-5, приказ Минстроя России №1039/пр от 30.12.2016г.</t>
  </si>
  <si>
    <t>70</t>
  </si>
  <si>
    <t>67-3-1</t>
  </si>
  <si>
    <t>Демонтаж кабеля</t>
  </si>
  <si>
    <t>ФЕРр-2001, 67-3-1, приказ Минстроя России №1039/пр от 30.12.2016г.</t>
  </si>
  <si>
    <t>71</t>
  </si>
  <si>
    <t>Щиток до трех групп, устанавливаемый в нише цоколя</t>
  </si>
  <si>
    <t>71,1</t>
  </si>
  <si>
    <t>62.1.02.16-0002</t>
  </si>
  <si>
    <t>Щитки осветительные (согласно тех.заданию)</t>
  </si>
  <si>
    <t>ФССЦ-2001, 62.1.02.16-0002, приказ Минстроя России №1039/пр от 30.12.2016г.</t>
  </si>
  <si>
    <t>72</t>
  </si>
  <si>
    <t>Автомат одно-, двух-, трехполюсный, устанавливаемый на конструкции на стене или колонне, на ток до 25 А</t>
  </si>
  <si>
    <t>72,1</t>
  </si>
  <si>
    <t>62.1.01.09-0050</t>
  </si>
  <si>
    <t>Выключатели автоматические «IEK» ВА 47-29 1Р 16А</t>
  </si>
  <si>
    <t>ФССЦ-2001, 62.1.01.09-0050, приказ Минстроя России №1039/пр от 30.12.2016г.</t>
  </si>
  <si>
    <t>72,2</t>
  </si>
  <si>
    <t>62.1.01.09-0051</t>
  </si>
  <si>
    <t>Выключатели автоматические «IEK» ВА 47-29 1Р 25А</t>
  </si>
  <si>
    <t>ФССЦ-2001, 62.1.01.09-0051, приказ Минстроя России №1039/пр от 30.12.2016г.</t>
  </si>
  <si>
    <t>73</t>
  </si>
  <si>
    <t>м08-01-080-02</t>
  </si>
  <si>
    <t>Прибор измерения и защиты, количество подключаемых концов до 6</t>
  </si>
  <si>
    <t>ФЕРм-2001, м08-01-080-02, приказ Минстроя России №1039/пр от 30.12.2016г.</t>
  </si>
  <si>
    <t>73,1</t>
  </si>
  <si>
    <t>62.1.05.03-0098</t>
  </si>
  <si>
    <t>Устройство защитного отключения УЗО (согласно тех.заданию)</t>
  </si>
  <si>
    <t>ФССЦ-2001, 62.1.05.03-0098, приказ Минстроя России №1039/пр от 30.12.2016г.</t>
  </si>
  <si>
    <t>74</t>
  </si>
  <si>
    <t>м08-03-574-02</t>
  </si>
  <si>
    <t>Разводка по устройствам и подключение жил кабелей или проводов сечением до 16 мм2 (согласно тех.заданию)</t>
  </si>
  <si>
    <t>ФЕРм-2001, м08-03-574-02, приказ Минстроя России №1039/пр от 30.12.2016г.</t>
  </si>
  <si>
    <t>75</t>
  </si>
  <si>
    <t>м08-03-574-04</t>
  </si>
  <si>
    <t>Разводка по устройствам и подключение жил кабелей или проводов сечением до 50 мм2</t>
  </si>
  <si>
    <t>ФЕРм-2001, м08-03-574-04, приказ Минстроя России №1039/пр от 30.12.2016г.</t>
  </si>
  <si>
    <t>76</t>
  </si>
  <si>
    <t>м08-03-591-09</t>
  </si>
  <si>
    <t>Розетка штепсельная утопленного типа при скрытой проводке (согласно тех.заданию)</t>
  </si>
  <si>
    <t>ФЕРм-2001, м08-03-591-09, приказ Минстроя России №1039/пр от 30.12.2016г.</t>
  </si>
  <si>
    <t>76,1</t>
  </si>
  <si>
    <t>20.4.03.06-0004</t>
  </si>
  <si>
    <t>Розетка скрытой проводки двухгнездная (согласно тех.задания)</t>
  </si>
  <si>
    <t>ФССЦ-2001, 20.4.03.06-0004, приказ Минстроя России №1039/пр от 30.12.2016г.</t>
  </si>
  <si>
    <t>76,2</t>
  </si>
  <si>
    <t>20.4.03.06-0003</t>
  </si>
  <si>
    <t>Розетка скрытой проводки</t>
  </si>
  <si>
    <t>ФССЦ-2001, 20.4.03.06-0003, приказ Минстроя России №1039/пр от 30.12.2016г.</t>
  </si>
  <si>
    <t>77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</si>
  <si>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</si>
  <si>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</si>
  <si>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</si>
  <si>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77,1</t>
  </si>
  <si>
    <t>20.4.03.05-0007</t>
  </si>
  <si>
    <t>Розетка штепсельная двухместная для открытой проводкой (согласно тех.заданию)</t>
  </si>
  <si>
    <t>ФССЦ-2001, 20.4.03.05-0007, приказ Минстроя России №1039/пр от 30.12.2016г.</t>
  </si>
  <si>
    <t>77,2</t>
  </si>
  <si>
    <t>20.4.03.05-0004</t>
  </si>
  <si>
    <t>Розетка открытой проводки с заземлением (согласно тех.задания)</t>
  </si>
  <si>
    <t>ФССЦ-2001, 20.4.03.05-0004, приказ Минстроя России №1039/пр от 30.12.2016г.</t>
  </si>
  <si>
    <t>78</t>
  </si>
  <si>
    <t>м08-03-591-05</t>
  </si>
  <si>
    <t>Выключатель трёхклавишного  утопленного типа при скрытой проводке</t>
  </si>
  <si>
    <t>ФЕРм-2001, м08-03-591-05, приказ Минстроя России №1039/пр от 30.12.2016г.</t>
  </si>
  <si>
    <t>78,1</t>
  </si>
  <si>
    <t>20.4.01.01-0011</t>
  </si>
  <si>
    <t>Выключатель трёхклавишный для открытой проводки (согласно тех.задания)</t>
  </si>
  <si>
    <t>ФССЦ-2001, 20.4.01.01-0011, приказ Минстроя России №1039/пр от 30.12.2016г.</t>
  </si>
  <si>
    <t>79</t>
  </si>
  <si>
    <t>м08-03-591-02</t>
  </si>
  <si>
    <t>Выключатель одноклавишный утопленного типа при скрытой проводке</t>
  </si>
  <si>
    <t>ФЕРм-2001, м08-03-591-02, приказ Минстроя России №1039/пр от 30.12.2016г.</t>
  </si>
  <si>
    <t>79,1</t>
  </si>
  <si>
    <t>20.4.01.02-0032</t>
  </si>
  <si>
    <t>Выключатель одноклавишный для скрытой проводки (согласно тех.задания)</t>
  </si>
  <si>
    <t>ФССЦ-2001, 20.4.01.02-0032, приказ Минстроя России №1039/пр от 30.12.2016г.</t>
  </si>
  <si>
    <t>80</t>
  </si>
  <si>
    <t>м08-03-594-14</t>
  </si>
  <si>
    <t>Светильник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</si>
  <si>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</si>
  <si>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80,1</t>
  </si>
  <si>
    <t>20.3.03.04-0221</t>
  </si>
  <si>
    <t>Светильники ЕПК -600-41-IP40  41 Вт (согласно тех.заданию)</t>
  </si>
  <si>
    <t>ФССЦ-2001, 20.3.03.04-0221, приказ Минстроя России №1039/пр от 30.12.2016г.</t>
  </si>
  <si>
    <t>81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</si>
  <si>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</si>
  <si>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</si>
  <si>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</si>
  <si>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81,1</t>
  </si>
  <si>
    <t>24.3.01.02-0023</t>
  </si>
  <si>
    <t>Трубы гибкие гофрированные легкие из самозатухающего ПВХ (IP55) серии FL, с зондом, диаметром 25 мм</t>
  </si>
  <si>
    <t>ФССЦ-2001, 24.3.01.02-0023, приказ Минстроя России №1039/пр от 30.12.2016г.</t>
  </si>
  <si>
    <t>82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</si>
  <si>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</si>
  <si>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</si>
  <si>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</si>
  <si>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82,1</t>
  </si>
  <si>
    <t>21.1.06.09-0099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</si>
  <si>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</si>
  <si>
    <t>1000 м</t>
  </si>
  <si>
    <t>ФССЦ-2001, 21.1.06.09-0099, приказ Минстроя России №1039/пр от 30.12.2016г.</t>
  </si>
  <si>
    <t>1000 М</t>
  </si>
  <si>
    <t>82,2</t>
  </si>
  <si>
    <t>21.1.06.09-0100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</si>
  <si>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</si>
  <si>
    <t>ФССЦ-2001, 21.1.06.09-0100, приказ Минстроя России №1039/пр от 30.12.2016г.</t>
  </si>
  <si>
    <t>83</t>
  </si>
  <si>
    <t>м08-02-412-10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</si>
  <si>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35 мм2</t>
  </si>
  <si>
    <t>ФЕРм-2001, м08-02-412-10, приказ Минстроя России №1039/пр от 30.12.2016г.</t>
  </si>
  <si>
    <t>83,1</t>
  </si>
  <si>
    <t>84</t>
  </si>
  <si>
    <t>46-03-011-01</t>
  </si>
  <si>
    <t>Пробивка в кирпичных стенах борозд площадью сечения до 20 см2</t>
  </si>
  <si>
    <t>ФЕР-2001, 46-03-011-01, приказ Минстроя России №1039/пр от 30.12.2016г.</t>
  </si>
  <si>
    <t>85</t>
  </si>
  <si>
    <t>46-03-012-02</t>
  </si>
  <si>
    <t>Пробивка в бетонных конструкциях полов и стен борозд площадью сечения до 50 см2</t>
  </si>
  <si>
    <t>ФЕР-2001, 46-03-012-02, приказ Минстроя России №1039/пр от 30.12.2016г.</t>
  </si>
  <si>
    <t>86</t>
  </si>
  <si>
    <t>м08-02-403-03</t>
  </si>
  <si>
    <t>Провод групповой в защитной оболочке или кабель трех-пятижильный под штукатурку по стенам или в бороздах</t>
  </si>
  <si>
    <t>ФЕРм-2001, м08-02-403-03, приказ Минстроя России №1039/пр от 30.12.2016г.</t>
  </si>
  <si>
    <t>86,1</t>
  </si>
  <si>
    <t>86,2</t>
  </si>
  <si>
    <t>87</t>
  </si>
  <si>
    <t>м08-02-407-06</t>
  </si>
  <si>
    <t>Труба стальная по установленным конструкциям, в готовых бороздах, по основанию пола, диаметр до 25 мм</t>
  </si>
  <si>
    <t>ФЕРм-2001, м08-02-407-06, приказ Минстроя России №1039/пр от 30.12.2016г.</t>
  </si>
  <si>
    <t>87,1</t>
  </si>
  <si>
    <t>23.7.01.03-0003</t>
  </si>
  <si>
    <t>Трубы стальные  диаметром 25 мм</t>
  </si>
  <si>
    <t>ФССЦ-2001, 23.7.01.03-0003, приказ Минстроя России №1039/пр от 30.12.2016г.</t>
  </si>
  <si>
    <t>88</t>
  </si>
  <si>
    <t>46-03-009-01</t>
  </si>
  <si>
    <t>Пробивка в кирпичных стенах гнезд размером до 130х130 мм</t>
  </si>
  <si>
    <t>ФЕР-2001, 46-03-009-01, приказ Минстроя России №1039/пр от 30.12.2016г.</t>
  </si>
  <si>
    <t>89</t>
  </si>
  <si>
    <t>Коробка ответвительная на стене</t>
  </si>
  <si>
    <t>89,1</t>
  </si>
  <si>
    <t>20.5.02.04-0006</t>
  </si>
  <si>
    <t>Коробка ответвительная</t>
  </si>
  <si>
    <t>ФССЦ-2001, 20.5.02.04-0006, приказ Минстроя России №1039/пр от 30.12.2016г.</t>
  </si>
  <si>
    <t>90</t>
  </si>
  <si>
    <t>46-03-008-02</t>
  </si>
  <si>
    <t>Устройство ниш в кирпичных стенах глубиной до 25 см (для установки электрощита)</t>
  </si>
  <si>
    <t>ФЕР-2001, 46-03-008-02, приказ Минстроя России №1039/пр от 30.12.2016г.</t>
  </si>
  <si>
    <t>6 Компьюторная сеть</t>
  </si>
  <si>
    <t>91</t>
  </si>
  <si>
    <t>м08-02-409-07</t>
  </si>
  <si>
    <t>Труба винипластовая по установленным конструкциям, по основанию пола, диаметр до 50 мм</t>
  </si>
  <si>
    <t>ФЕРм-2001, м08-02-409-07, приказ Минстроя России №1039/пр от 30.12.2016г.</t>
  </si>
  <si>
    <t>91,1</t>
  </si>
  <si>
    <t>24.3.04.01-0014</t>
  </si>
  <si>
    <t>Труба винипластовая диаметром 40 мм</t>
  </si>
  <si>
    <t>ФССЦ-2001, 24.3.04.01-0014, приказ Минстроя России №1039/пр от 30.12.2016г.</t>
  </si>
  <si>
    <t>92</t>
  </si>
  <si>
    <t>м08-02-412-01</t>
  </si>
  <si>
    <t>Затягивание провода в проложенные  винипластовые и гофрированные трубы  первого одножильного или многожильного в общей оплетке, суммарное сечение до 2,5 мм2</t>
  </si>
  <si>
    <t>ФЕРм-2001, м08-02-412-01, приказ Минстроя России №1039/пр от 30.12.2016г.</t>
  </si>
  <si>
    <t>92,1</t>
  </si>
  <si>
    <t>21.1.04.01-0004</t>
  </si>
  <si>
    <t>Кабель (витая пара) UTP 4x2x0,52</t>
  </si>
  <si>
    <t>ФССЦ-2001, 21.1.04.01-0004, приказ Минстроя России №1039/пр от 30.12.2016г.</t>
  </si>
  <si>
    <t>93</t>
  </si>
  <si>
    <t>м08-02-412-09</t>
  </si>
  <si>
    <t>Затягивание провода в проложенные трубы   каждого последующего одножильного или многожильного в общей оплетке, суммарное сечение до 6 мм2</t>
  </si>
  <si>
    <t>ФЕРм-2001, м08-02-412-09, приказ Минстроя России №1039/пр от 30.12.2016г.</t>
  </si>
  <si>
    <t>93,1</t>
  </si>
  <si>
    <t>94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</si>
  <si>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</si>
  <si>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</si>
  <si>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</si>
  <si>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94,1</t>
  </si>
  <si>
    <t>20.2.05.04-0027</t>
  </si>
  <si>
    <t>Кабель-канал (короб) "Электропласт" 40x15 мм</t>
  </si>
  <si>
    <t>ФССЦ-2001, 20.2.05.04-0027, приказ Минстроя России №1039/пр от 30.12.2016г.</t>
  </si>
  <si>
    <t>95</t>
  </si>
  <si>
    <t>м08-02-399-01</t>
  </si>
  <si>
    <t>Прокладка  кабеля  в коробах, сечением до 6 мм2</t>
  </si>
  <si>
    <t>ФЕРм-2001, м08-02-399-01, приказ Минстроя России №1039/пр от 30.12.2016г.</t>
  </si>
  <si>
    <t>95,1</t>
  </si>
  <si>
    <t>Кабель (витая пара) UTP 4x2x0,52 (согласно тех.заданию)</t>
  </si>
  <si>
    <t>96</t>
  </si>
  <si>
    <t>96,1</t>
  </si>
  <si>
    <t>24.3.01.02-0002</t>
  </si>
  <si>
    <t>Трубы гибкие гофрированные из самозатухающего ПВХ- пластиката (ГОСТ Р 50827-95) легкого типа, со стальной протяжкой (зондом), наружным диаметром 25 мм</t>
  </si>
  <si>
    <t>ФССЦ-2001, 24.3.01.02-0002, приказ Минстроя России №1039/пр от 30.12.2016г.</t>
  </si>
  <si>
    <t>7 Пожарная сигнализация</t>
  </si>
  <si>
    <t>97</t>
  </si>
  <si>
    <t>м10-08-002-02</t>
  </si>
  <si>
    <t>Демонтаж:Извещатель ПС автоматический дымовой, фотоэлектрический, радиоизотопный, световой в нормальном исполнении</t>
  </si>
  <si>
    <t>ФЕРм-2001, м10-08-002-02, приказ Минстроя России №1039/пр от 30.12.2016г.</t>
  </si>
  <si>
    <t>)*0,6</t>
  </si>
  <si>
    <t>Поправка: МДС 81-37.2004, п.3.2.1.4  Поправка: МДС 81-37.2004, п.3.2.1.2</t>
  </si>
  <si>
    <t>98</t>
  </si>
  <si>
    <t>Монтаж :Извещатель ПС автоматический дымовой, фотоэлектрический, радиоизотопный, световой в нормальном исполнении ( 3шт. ранее демонтированых)</t>
  </si>
  <si>
    <t>98,1</t>
  </si>
  <si>
    <t>61.2.02.01-0019</t>
  </si>
  <si>
    <t>Извещатель пожарный дымовой ДИП-34А-01-02</t>
  </si>
  <si>
    <t>ФССЦ-2001, 61.2.02.01-0019, приказ Минстроя России №1039/пр от 30.12.2016г.</t>
  </si>
  <si>
    <t>99</t>
  </si>
  <si>
    <t>Демонтаж кабеля из коробов</t>
  </si>
  <si>
    <t>100</t>
  </si>
  <si>
    <t>Демонтаж: Короба пластмассовые шириной до 40 мм</t>
  </si>
  <si>
    <t>101</t>
  </si>
  <si>
    <t>101,1</t>
  </si>
  <si>
    <t>102</t>
  </si>
  <si>
    <t>м08-02-412-02</t>
  </si>
  <si>
    <t>Затягивание кабеля в проложенные трубы 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</si>
  <si>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</si>
  <si>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102,1</t>
  </si>
  <si>
    <t>21.1.08.01-0316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</si>
  <si>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2х2х1,5</t>
  </si>
  <si>
    <t>ФССЦ-2001, 21.1.08.01-0316, приказ Минстроя России №1039/пр от 30.12.2016г.</t>
  </si>
  <si>
    <t>8 Разные работы</t>
  </si>
  <si>
    <t>103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</si>
  <si>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</si>
  <si>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</si>
  <si>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</si>
  <si>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</si>
  <si>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</si>
  <si>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</si>
  <si>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</si>
  <si>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104</t>
  </si>
  <si>
    <t>т03-01-01-016</t>
  </si>
  <si>
    <t>Перевозка грузов I класса автомобилями бортовыми грузоподъемностью до 15 т на расстояние до 16 км</t>
  </si>
  <si>
    <t>ФССЦпг-2001, т03-01-01-016,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</si>
  <si>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</si>
  <si>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</si>
  <si>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</si>
  <si>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</si>
  <si>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</si>
  <si>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</si>
  <si>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</si>
  <si>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</si>
  <si>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</si>
  <si>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</si>
  <si>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</si>
  <si>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</si>
  <si>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</si>
  <si>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</si>
  <si>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</si>
  <si>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</si>
  <si>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</si>
  <si>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</si>
  <si>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</si>
  <si>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</si>
  <si>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</si>
  <si>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</si>
  <si>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</si>
  <si>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</si>
  <si>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</si>
  <si>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</si>
  <si>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</si>
  <si>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</si>
  <si>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</si>
  <si>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</si>
  <si>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</si>
  <si>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</si>
  <si>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</si>
  <si>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</si>
  <si>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</si>
  <si>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</si>
  <si>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</si>
  <si>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</si>
  <si>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</si>
  <si>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</si>
  <si>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</si>
  <si>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</si>
  <si>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</si>
  <si>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</si>
  <si>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</si>
  <si>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</si>
  <si>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</si>
  <si>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</si>
  <si>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</si>
  <si>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</si>
  <si>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</si>
  <si>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</si>
  <si>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</si>
  <si>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</si>
  <si>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</si>
  <si>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</si>
  <si>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</si>
  <si>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</si>
  <si>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</si>
  <si>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</si>
  <si>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</si>
  <si>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</si>
  <si>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</si>
  <si>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</si>
  <si>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</si>
  <si>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</si>
  <si>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</si>
  <si>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</si>
  <si>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</si>
  <si>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</si>
  <si>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</si>
  <si>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</si>
  <si>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</si>
  <si>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</si>
  <si>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</si>
  <si>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</si>
  <si>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</si>
  <si>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</si>
  <si>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</si>
  <si>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</si>
  <si>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</si>
  <si>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</si>
  <si>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</si>
  <si>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</si>
  <si>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</si>
  <si>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</si>
  <si>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</si>
  <si>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</si>
  <si>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</si>
  <si>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</si>
  <si>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</si>
  <si>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</si>
  <si>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</si>
  <si>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</si>
  <si>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</si>
  <si>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</si>
  <si>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</si>
  <si>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</si>
  <si>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</si>
  <si>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</si>
  <si>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</si>
  <si>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</si>
  <si>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</si>
  <si>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</si>
  <si>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</si>
  <si>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1-100-30</t>
  </si>
  <si>
    <t>Рабочий среднего разряда 3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</si>
  <si>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</si>
  <si>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</si>
  <si>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</si>
  <si>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</si>
  <si>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</si>
  <si>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</si>
  <si>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01.7.03.01-0001</t>
  </si>
  <si>
    <t>ФССЦ-2001, 01.7.03.01-0001, приказ Минстроя России №1039/пр от 30.12.2016г.</t>
  </si>
  <si>
    <t>Вода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</si>
  <si>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</si>
  <si>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</si>
  <si>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</si>
  <si>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</si>
  <si>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</si>
  <si>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</si>
  <si>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</si>
  <si>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</si>
  <si>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</si>
  <si>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</si>
  <si>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</si>
  <si>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</si>
  <si>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</si>
  <si>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</si>
  <si>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1-100-37</t>
  </si>
  <si>
    <t>Рабочий среднего разряда 3.7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</si>
  <si>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</si>
  <si>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</si>
  <si>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</si>
  <si>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</si>
  <si>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</si>
  <si>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</si>
  <si>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1-100-35</t>
  </si>
  <si>
    <t>Рабочий среднего разряда 3.5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</si>
  <si>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</si>
  <si>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</si>
  <si>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</si>
  <si>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</si>
  <si>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</si>
  <si>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</si>
  <si>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</si>
  <si>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</si>
  <si>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</si>
  <si>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</si>
  <si>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</si>
  <si>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</si>
  <si>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</si>
  <si>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</si>
  <si>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</si>
  <si>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</si>
  <si>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</si>
  <si>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</si>
  <si>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</si>
  <si>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</si>
  <si>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</si>
  <si>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</si>
  <si>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</si>
  <si>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</si>
  <si>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</si>
  <si>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</si>
  <si>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</si>
  <si>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</si>
  <si>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</si>
  <si>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01.7.07.04-0005</t>
  </si>
  <si>
    <t>ФССЦ-2001, 01.7.07.04-0005, приказ Минстроя России №1039/пр от 30.12.2016г.</t>
  </si>
  <si>
    <t>Дисперсия поливинилацетатная непластифицированная марки Д50Н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</si>
  <si>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</si>
  <si>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</si>
  <si>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</si>
  <si>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1000 шт.</t>
  </si>
  <si>
    <t>01.7.15.04-0058</t>
  </si>
  <si>
    <t>ФССЦ-2001, 01.7.15.04-0058, приказ Минстроя России №1039/пр от 30.12.2016г.</t>
  </si>
  <si>
    <t>Винты самонарезающие СМ1-35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</si>
  <si>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</si>
  <si>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</si>
  <si>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</si>
  <si>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01.7.19.04-0001</t>
  </si>
  <si>
    <t>ФССЦ-2001, 01.7.19.04-0001, приказ Минстроя России №1039/пр от 30.12.2016г.</t>
  </si>
  <si>
    <t>Пластина губчатая из резины АФ-1</t>
  </si>
  <si>
    <t>01.7.20.08-0102</t>
  </si>
  <si>
    <t>ФССЦ-2001, 01.7.20.08-0102, приказ Минстроя России №1039/пр от 30.12.2016г.</t>
  </si>
  <si>
    <t>Миткаль «Т-2» суровый (суровье)</t>
  </si>
  <si>
    <t>03.1.01.01-0002</t>
  </si>
  <si>
    <t>ФССЦ-2001, 03.1.01.01-0002, приказ Минстроя России №1039/пр от 30.12.2016г.</t>
  </si>
  <si>
    <t>Гипсовые вяжущие, марка Г3</t>
  </si>
  <si>
    <t>08.3.09.05-0041</t>
  </si>
  <si>
    <t>ФССЦ-2001, 08.3.09.05-0041, приказ Минстроя России №1039/пр от 30.12.2016г.</t>
  </si>
  <si>
    <t>Профили холодногнутые из оцинкованной стали толщиной 0,5-0,55 мм, сумма размеров равная ширине исходной заготовки 101-150 мм</t>
  </si>
  <si>
    <t>08.3.09.05-0042</t>
  </si>
  <si>
    <t>ФССЦ-2001, 08.3.09.05-0042, приказ Минстроя России №1039/пр от 30.12.2016г.</t>
  </si>
  <si>
    <t>Профили холодногнутые из оцинкованной стали толщиной 0,5-0,55 мм, сумма размеров равная ширине исходной заготовки 151-200 мм</t>
  </si>
  <si>
    <t>12.2.05.05-0004</t>
  </si>
  <si>
    <t>ФССЦ-2001, 12.2.05.05-0004, приказ Минстроя России №1039/пр от 30.12.2016г.</t>
  </si>
  <si>
    <t>Плиты из минеральной ваты на синтетическом связующем М-125 (ГОСТ 9573-96)</t>
  </si>
  <si>
    <t>14.1.03.02-0201</t>
  </si>
  <si>
    <t>ФССЦ-2001, 14.1.03.02-0201, приказ Минстроя России №1039/пр от 30.12.2016г.</t>
  </si>
  <si>
    <t>Клей малярный жидкий</t>
  </si>
  <si>
    <t>14.1.04.02-0011</t>
  </si>
  <si>
    <t>ФССЦ-2001, 14.1.04.02-0011, приказ Минстроя России №1039/пр от 30.12.2016г.</t>
  </si>
  <si>
    <t>Клей резиновый № 88-Н</t>
  </si>
  <si>
    <t>14.5.04.03-0001</t>
  </si>
  <si>
    <t>ФССЦ-2001, 14.5.04.03-0001, приказ Минстроя России №1039/пр от 30.12.2016г.</t>
  </si>
  <si>
    <t>Мастика герметизирующая нетвердеющая «Бутэпрол-2М»</t>
  </si>
  <si>
    <t>14.5.04.08-0008</t>
  </si>
  <si>
    <t>ФССЦ-2001, 14.5.04.08-0008, приказ Минстроя России №1039/пр от 30.12.2016г.</t>
  </si>
  <si>
    <t>Мастика клеящая «Гумилакс»</t>
  </si>
  <si>
    <t>91.21.12-004</t>
  </si>
  <si>
    <t>ФСЭМ-2001, 91.21.12-004, приказ Минстроя России №1039/пр от 30.12.2016г.</t>
  </si>
  <si>
    <t>Ножницы электрические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</si>
  <si>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</si>
  <si>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</si>
  <si>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</si>
  <si>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</si>
  <si>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</si>
  <si>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</si>
  <si>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01.7.15.07-0082</t>
  </si>
  <si>
    <t>ФССЦ-2001, 01.7.15.07-0082, приказ Минстроя России №1039/пр от 30.12.2016г.</t>
  </si>
  <si>
    <t>Дюбель-гвоздь 6/39 мм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</si>
  <si>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</si>
  <si>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</si>
  <si>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</si>
  <si>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</si>
  <si>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</si>
  <si>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</si>
  <si>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07.2.06.04-0011</t>
  </si>
  <si>
    <t>ФССЦ-2001, 07.2.06.04-0011, приказ Минстроя России №1039/пр от 30.12.2016г.</t>
  </si>
  <si>
    <t>Верхний уголок для крепления несущих элементов двери 100x123 мм</t>
  </si>
  <si>
    <t>07.2.06.04-0061</t>
  </si>
  <si>
    <t>ФССЦ-2001, 07.2.06.04-0061, приказ Минстроя России №1039/пр от 30.12.2016г.</t>
  </si>
  <si>
    <t>Нижний уголок для крепления несущих элементов двери 100x123 мм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</si>
  <si>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</si>
  <si>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</si>
  <si>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</si>
  <si>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14.5.11.03-0001</t>
  </si>
  <si>
    <t>ФССЦ-2001, 14.5.11.03-0001, приказ Минстроя России №1039/пр от 30.12.2016г.</t>
  </si>
  <si>
    <t>Шпаклевка «Унифлот»,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</si>
  <si>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</si>
  <si>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</si>
  <si>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</si>
  <si>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1-100-43</t>
  </si>
  <si>
    <t>Рабочий среднего разряда 4.3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</si>
  <si>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</si>
  <si>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</si>
  <si>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</si>
  <si>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</si>
  <si>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</si>
  <si>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</si>
  <si>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</si>
  <si>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</si>
  <si>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</si>
  <si>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</si>
  <si>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</si>
  <si>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</si>
  <si>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</si>
  <si>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</si>
  <si>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</si>
  <si>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1-100-20</t>
  </si>
  <si>
    <t>Рабочий среднего разряда 2</t>
  </si>
  <si>
    <t>1-100-40</t>
  </si>
  <si>
    <t>Рабочий среднего разряда 4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</si>
  <si>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</si>
  <si>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</si>
  <si>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</si>
  <si>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</si>
  <si>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</si>
  <si>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</si>
  <si>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</si>
  <si>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</si>
  <si>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</si>
  <si>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</si>
  <si>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</si>
  <si>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1-100-34</t>
  </si>
  <si>
    <t>Рабочий среднего разряда 3.4</t>
  </si>
  <si>
    <t>1-100-33</t>
  </si>
  <si>
    <t>Рабочий среднего разряда 3.3</t>
  </si>
  <si>
    <t>01.7.02.10-0005</t>
  </si>
  <si>
    <t>ФССЦ-2001, 01.7.02.10-0005, приказ Минстроя России №1039/пр от 30.12.2016г.</t>
  </si>
  <si>
    <t>Бумага ролевая</t>
  </si>
  <si>
    <t>14.1.03.01-0001</t>
  </si>
  <si>
    <t>ФССЦ-2001, 14.1.03.01-0001, приказ Минстроя России №1039/пр от 30.12.2016г.</t>
  </si>
  <si>
    <t>Клей для обоев КМЦ</t>
  </si>
  <si>
    <t>14.5.11.01-0001</t>
  </si>
  <si>
    <t>ФССЦ-2001, 14.5.11.01-0001, приказ Минстроя России №1039/пр от 30.12.2016г.</t>
  </si>
  <si>
    <t>Шпатлевка клеевая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</si>
  <si>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</si>
  <si>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</si>
  <si>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</si>
  <si>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</si>
  <si>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</si>
  <si>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</si>
  <si>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01.1.02.03-0002</t>
  </si>
  <si>
    <t>ФССЦ-2001, 01.1.02.03-0002, приказ Минстроя России №1039/пр от 30.12.2016г.</t>
  </si>
  <si>
    <t>Волокно асбестовое марки П-3-50</t>
  </si>
  <si>
    <t>01.2.01.02-0041</t>
  </si>
  <si>
    <t>ФССЦ-2001, 01.2.01.02-0041, приказ Минстроя России №1039/пр от 30.12.2016г.</t>
  </si>
  <si>
    <t>Битумы нефтяные строительные кровельные марки БНК-45/190, БНК-45/180</t>
  </si>
  <si>
    <t>01.3.01.03-0002</t>
  </si>
  <si>
    <t>ФССЦ-2001, 01.3.01.03-0002, приказ Минстроя России №1039/пр от 30.12.2016г.</t>
  </si>
  <si>
    <t>Керосин для технических целей марок КТ-1, КТ-2</t>
  </si>
  <si>
    <t>01.7.07.20-0002</t>
  </si>
  <si>
    <t>ФССЦ-2001, 01.7.07.20-0002, приказ Минстроя России №1039/пр от 30.12.2016г.</t>
  </si>
  <si>
    <t>Тальк молотый, сорт I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</si>
  <si>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</si>
  <si>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</si>
  <si>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</si>
  <si>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</si>
  <si>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</si>
  <si>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1-100-29</t>
  </si>
  <si>
    <t>Рабочий среднего разряда 2.9</t>
  </si>
  <si>
    <t>01.7.15.06-0111</t>
  </si>
  <si>
    <t>ФССЦ-2001, 01.7.15.06-0111, приказ Минстроя России №1039/пр от 30.12.2016г.</t>
  </si>
  <si>
    <t>Гвозди строительные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</si>
  <si>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</si>
  <si>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</si>
  <si>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</si>
  <si>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04.3.01.12-0002</t>
  </si>
  <si>
    <t>ФССЦ-2001, 04.3.01.12-0002, приказ Минстроя России №1039/пр от 30.12.2016г.</t>
  </si>
  <si>
    <t>Раствор готовый кладочный цементно-известковый марки 25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</si>
  <si>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</si>
  <si>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</si>
  <si>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</si>
  <si>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11.1.02.04-0031</t>
  </si>
  <si>
    <t>ФССЦ-2001, 11.1.02.04-0031, приказ Минстроя России №1039/пр от 30.12.2016г.</t>
  </si>
  <si>
    <t>Лесоматериалы круглые хвойных пород для строительства диаметром 14-24 см, длиной 3-6,5 м</t>
  </si>
  <si>
    <t>11.1.03.06-0094</t>
  </si>
  <si>
    <t>ФССЦ-2001, 11.1.03.06-0094, приказ Минстроя России №1039/пр от 30.12.2016г.</t>
  </si>
  <si>
    <t>Доски обрезные хвойных пород длиной 4-6,5 м, шириной 75-150 мм, толщиной 44 мм и более, II сорта</t>
  </si>
  <si>
    <t>11.2.13.04-0011</t>
  </si>
  <si>
    <t>ФССЦ-2001, 11.2.13.04-0011, приказ Минстроя России №1039/пр от 30.12.2016г.</t>
  </si>
  <si>
    <t>Щиты из досок толщиной 25 мм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</si>
  <si>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</si>
  <si>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</si>
  <si>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</si>
  <si>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</si>
  <si>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</si>
  <si>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</si>
  <si>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</si>
  <si>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</si>
  <si>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</si>
  <si>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</si>
  <si>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</si>
  <si>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</si>
  <si>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</si>
  <si>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</si>
  <si>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</si>
  <si>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</si>
  <si>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</si>
  <si>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</si>
  <si>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</si>
  <si>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</si>
  <si>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</si>
  <si>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</si>
  <si>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</si>
  <si>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</si>
  <si>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</si>
  <si>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</si>
  <si>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</si>
  <si>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1-100-27</t>
  </si>
  <si>
    <t>Рабочий среднего разряда 2.7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</si>
  <si>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</si>
  <si>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</si>
  <si>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</si>
  <si>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</si>
  <si>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</si>
  <si>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</si>
  <si>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</si>
  <si>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</si>
  <si>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</si>
  <si>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01.7.07.29-0031</t>
  </si>
  <si>
    <t>ФССЦ-2001, 01.7.07.29-0031, приказ Минстроя России №1039/пр от 30.12.2016г.</t>
  </si>
  <si>
    <t>Каболка</t>
  </si>
  <si>
    <t>01.7.07.29-0101</t>
  </si>
  <si>
    <t>ФССЦ-2001, 01.7.07.29-0101, приказ Минстроя России №1039/пр от 30.12.2016г.</t>
  </si>
  <si>
    <t>Очес льняной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</si>
  <si>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</si>
  <si>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</si>
  <si>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</si>
  <si>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</si>
  <si>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</si>
  <si>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</si>
  <si>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</si>
  <si>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</si>
  <si>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</si>
  <si>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1-100-39</t>
  </si>
  <si>
    <t>Рабочий среднего разряда 3.9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</si>
  <si>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</si>
  <si>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</si>
  <si>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</si>
  <si>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91.17.04-043</t>
  </si>
  <si>
    <t>ФСЭМ-2001, 91.17.04-043, приказ Минстроя России №1039/пр от 30.12.2016г.</t>
  </si>
  <si>
    <t>Аппарат для полуавтоматической сварки полиэтиленовых труб "встык"</t>
  </si>
  <si>
    <t>01.7.15.04-0027</t>
  </si>
  <si>
    <t>ФССЦ-2001, 01.7.15.04-0027, приказ Минстроя России №1039/пр от 30.12.2016г.</t>
  </si>
  <si>
    <t>Винты с полукруглой головкой размером 5,0х40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</si>
  <si>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</si>
  <si>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</si>
  <si>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</si>
  <si>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</si>
  <si>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</si>
  <si>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</si>
  <si>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1-100-53</t>
  </si>
  <si>
    <t>Рабочий среднего разряда 5.3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</si>
  <si>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</si>
  <si>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</si>
  <si>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</si>
  <si>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01.7.07.29-0111</t>
  </si>
  <si>
    <t>ФССЦ-2001, 01.7.07.29-0111, приказ Минстроя России №1039/пр от 30.12.2016г.</t>
  </si>
  <si>
    <t>Пакля пропитанная</t>
  </si>
  <si>
    <t>1-100-21</t>
  </si>
  <si>
    <t>Рабочий среднего разряда 2.1</t>
  </si>
  <si>
    <t>01.7.15.07-0063</t>
  </si>
  <si>
    <t>ФССЦ-2001, 01.7.15.07-0063, приказ Минстроя России №1039/пр от 30.12.2016г.</t>
  </si>
  <si>
    <t>Дюбели с калиброванной головкой (россыпью) 3х68,5 мм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</si>
  <si>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</si>
  <si>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</si>
  <si>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</si>
  <si>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18.5.08.05-0022</t>
  </si>
  <si>
    <t>ФССЦ-2001, 18.5.08.05-0022, приказ Минстроя России №1039/пр от 30.12.2016г.</t>
  </si>
  <si>
    <t>Кронштейны для крепления радиаторов к кирпичным и бетонным стенам, при длине кронштейна 131 мм</t>
  </si>
  <si>
    <t>18.5.08.05-0023</t>
  </si>
  <si>
    <t>ФССЦ-2001, 18.5.08.05-0023, приказ Минстроя России №1039/пр от 30.12.2016г.</t>
  </si>
  <si>
    <t>Кронштейны для крепления радиаторов к кирпичным и бетонным стенам, при длине кронштейна 325 мм</t>
  </si>
  <si>
    <t>18.5.11.02-0003</t>
  </si>
  <si>
    <t>ФССЦ-2001, 18.5.11.02-0003, приказ Минстроя России №1039/пр от 30.12.2016г.</t>
  </si>
  <si>
    <t>Регистры отопительные из стальных электросварных труб диаметром нитки 89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</si>
  <si>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</si>
  <si>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</si>
  <si>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</si>
  <si>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23.3.06.02-0004</t>
  </si>
  <si>
    <t>ФССЦ-2001, 23.3.06.02-0004,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</si>
  <si>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32 мм, толщина стенки 3,2 мм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</si>
  <si>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</si>
  <si>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</si>
  <si>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</si>
  <si>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</si>
  <si>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</si>
  <si>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</si>
  <si>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</si>
  <si>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</si>
  <si>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</si>
  <si>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08.3.03.04-0012</t>
  </si>
  <si>
    <t>ФССЦ-2001, 08.3.03.04-0012, приказ Минстроя России №1039/пр от 30.12.2016г.</t>
  </si>
  <si>
    <t>Проволока светлая диаметром 1,1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</si>
  <si>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</si>
  <si>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</si>
  <si>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</si>
  <si>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11.1.03.06-0091</t>
  </si>
  <si>
    <t>ФССЦ-2001, 11.1.03.06-0091, приказ Минстроя России №1039/пр от 30.12.2016г.</t>
  </si>
  <si>
    <t>Доски обрезные хвойных пород длиной 4-6,5 м, шириной 75-150 мм, толщиной 32-40 мм, III сорта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</si>
  <si>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</si>
  <si>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</si>
  <si>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</si>
  <si>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</si>
  <si>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</si>
  <si>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</si>
  <si>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</si>
  <si>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</si>
  <si>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</si>
  <si>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</si>
  <si>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</si>
  <si>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</si>
  <si>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</si>
  <si>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</si>
  <si>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</si>
  <si>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</si>
  <si>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</si>
  <si>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</si>
  <si>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1-100-23</t>
  </si>
  <si>
    <t>Рабочий среднего разряда 2.3</t>
  </si>
  <si>
    <t>1-100-46</t>
  </si>
  <si>
    <t>Рабочий среднего разряда 4.6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</si>
  <si>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</si>
  <si>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</si>
  <si>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</si>
  <si>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</si>
  <si>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</si>
  <si>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</si>
  <si>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</si>
  <si>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</si>
  <si>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</si>
  <si>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</si>
  <si>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</si>
  <si>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</si>
  <si>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</si>
  <si>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</si>
  <si>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</si>
  <si>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</si>
  <si>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</si>
  <si>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</si>
  <si>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</si>
  <si>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</si>
  <si>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</si>
  <si>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</si>
  <si>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</si>
  <si>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</si>
  <si>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</si>
  <si>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</si>
  <si>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</si>
  <si>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</si>
  <si>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</si>
  <si>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</si>
  <si>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</si>
  <si>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</si>
  <si>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</si>
  <si>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</si>
  <si>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</si>
  <si>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</si>
  <si>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</si>
  <si>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</si>
  <si>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</si>
  <si>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</si>
  <si>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1-100-41</t>
  </si>
  <si>
    <t>Рабочий среднего разряда 4.1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</si>
  <si>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</si>
  <si>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</si>
  <si>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</si>
  <si>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</si>
  <si>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</si>
  <si>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</si>
  <si>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1-100-25</t>
  </si>
  <si>
    <t>Рабочий среднего разряда 2.5</t>
  </si>
  <si>
    <t>01.7.06.07-0001</t>
  </si>
  <si>
    <t>ФССЦ-2001, 01.7.06.07-0001, приказ Минстроя России №1039/пр от 30.12.2016г.</t>
  </si>
  <si>
    <t>Лента К226</t>
  </si>
  <si>
    <t>14.4.03.17-0101</t>
  </si>
  <si>
    <t>ФССЦ-2001, 14.4.03.17-0101, приказ Минстроя России №1039/пр от 30.12.2016г.</t>
  </si>
  <si>
    <t>Лаки канифольные, марки КФ-965</t>
  </si>
  <si>
    <t>25.2.01.01-0001</t>
  </si>
  <si>
    <t>ФССЦ-2001, 25.2.01.01-0001, приказ Минстроя России №1039/пр от 30.12.2016г.</t>
  </si>
  <si>
    <t>Бирки-оконцеватели</t>
  </si>
  <si>
    <t>20.2.02.01-0019</t>
  </si>
  <si>
    <t>ФССЦ-2001, 20.2.02.01-0019, приказ Минстроя России №1039/пр от 30.12.2016г.</t>
  </si>
  <si>
    <t>Втулки изолирующие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</si>
  <si>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</si>
  <si>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</si>
  <si>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</si>
  <si>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</si>
  <si>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</si>
  <si>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</si>
  <si>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</si>
  <si>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</si>
  <si>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</si>
  <si>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20.2.02.01-0014</t>
  </si>
  <si>
    <t>ФССЦ-2001, 20.2.02.01-0014, приказ Минстроя России №1039/пр от 30.12.2016г.</t>
  </si>
  <si>
    <t>Втулки В42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</si>
  <si>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</si>
  <si>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</si>
  <si>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</si>
  <si>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01.7.06.11-0021</t>
  </si>
  <si>
    <t>ФССЦ-2001, 01.7.06.11-0021, приказ Минстроя России №1039/пр от 30.12.2016г.</t>
  </si>
  <si>
    <t>Лента ФУМ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</si>
  <si>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</si>
  <si>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</si>
  <si>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</si>
  <si>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20.2.02.02-0011</t>
  </si>
  <si>
    <t>ФССЦ-2001, 20.2.02.02-0011, приказ Минстроя России №1039/пр от 30.12.2016г.</t>
  </si>
  <si>
    <t>Заглушки</t>
  </si>
  <si>
    <t>22.2.02.11-0051</t>
  </si>
  <si>
    <t>ФССЦ-2001, 22.2.02.11-0051, приказ Минстроя России №1039/пр от 30.12.2016г.</t>
  </si>
  <si>
    <t>Гайки установочные заземляющие</t>
  </si>
  <si>
    <t>14.1.02.01-0002</t>
  </si>
  <si>
    <t>ФССЦ-2001, 14.1.02.01-0002, приказ Минстроя России №1039/пр от 30.12.2016г.</t>
  </si>
  <si>
    <t>Клей БМК-5к</t>
  </si>
  <si>
    <t>20.2.01.05-0001</t>
  </si>
  <si>
    <t>ФССЦ-2001, 20.2.01.05-0001, приказ Минстроя России №1039/пр от 30.12.2016г.</t>
  </si>
  <si>
    <t>Гильза кабельная медная ГМ 2,5</t>
  </si>
  <si>
    <t>20.2.02.01-0011</t>
  </si>
  <si>
    <t>ФССЦ-2001, 20.2.02.01-0011, приказ Минстроя России №1039/пр от 30.12.2016г.</t>
  </si>
  <si>
    <t>Втулки В17</t>
  </si>
  <si>
    <t>20.2.02.01-0012</t>
  </si>
  <si>
    <t>ФССЦ-2001, 20.2.02.01-0012, приказ Минстроя России №1039/пр от 30.12.2016г.</t>
  </si>
  <si>
    <t>Втулки В22</t>
  </si>
  <si>
    <t>01.3.05.17-0002</t>
  </si>
  <si>
    <t>ФССЦ-2001, 01.3.05.17-0002, приказ Минстроя России №1039/пр от 30.12.2016г.</t>
  </si>
  <si>
    <t>Канифоль сосновая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</si>
  <si>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</si>
  <si>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</si>
  <si>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</si>
  <si>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</si>
  <si>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</si>
  <si>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</si>
  <si>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11.3.02.03</t>
  </si>
  <si>
    <t>Блоки оконные пластиковые</t>
  </si>
  <si>
    <t>11.3.03.01</t>
  </si>
  <si>
    <t>Доски подоконные ПВХ</t>
  </si>
  <si>
    <t>01.7.04.11</t>
  </si>
  <si>
    <t>Скобяные изделия</t>
  </si>
  <si>
    <t>01.7.07.07</t>
  </si>
  <si>
    <t>Строительный мусор и масса возвратных материалов</t>
  </si>
  <si>
    <t>11.1.03.01</t>
  </si>
  <si>
    <t>Бруски деревянные</t>
  </si>
  <si>
    <t>01.7.19.07-0003</t>
  </si>
  <si>
    <t>ФССЦ-2001, 01.7.19.07-0003, приказ Минстроя России №1039/пр от 30.12.2016г.</t>
  </si>
  <si>
    <t>Резина прессованная</t>
  </si>
  <si>
    <t>01.8.02.02-0001</t>
  </si>
  <si>
    <t>ФССЦ-2001, 01.8.02.02-0001, приказ Минстроя России №1039/пр от 30.12.2016г.</t>
  </si>
  <si>
    <t>Стекло армированное листовое бесцветное толщиной 5,5 мм гладкое</t>
  </si>
  <si>
    <t>01.8.02.06-0111</t>
  </si>
  <si>
    <t>ФССЦ-2001, 01.8.02.06-0111, приказ Минстроя России №1039/пр от 30.12.2016г.</t>
  </si>
  <si>
    <t>Стекло листовое прокатное для витражей бесцветное толщиной 3,5 мм</t>
  </si>
  <si>
    <t>09.3.01.01</t>
  </si>
  <si>
    <t>Алюминиевые конструкции</t>
  </si>
  <si>
    <t>Строительный мусор</t>
  </si>
  <si>
    <t>01.7.13.03</t>
  </si>
  <si>
    <t>Плитки асфальтобетонные</t>
  </si>
  <si>
    <t>08.4.03.04</t>
  </si>
  <si>
    <t>Арматура</t>
  </si>
  <si>
    <t>11.2.04.05</t>
  </si>
  <si>
    <t>Рейки деревянные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</si>
  <si>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</si>
  <si>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</si>
  <si>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</si>
  <si>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</si>
  <si>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</si>
  <si>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</si>
  <si>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01.7.15.07</t>
  </si>
  <si>
    <t>Дюбели распорные полиэтиленовые</t>
  </si>
  <si>
    <t>01.7.15.14</t>
  </si>
  <si>
    <t>Шурупы строительные</t>
  </si>
  <si>
    <t>14.5.02.02</t>
  </si>
  <si>
    <t>Замазка суриковая</t>
  </si>
  <si>
    <t>18.1.09.06</t>
  </si>
  <si>
    <t>24.1.02.01</t>
  </si>
  <si>
    <t>Хомуты для крепления труб</t>
  </si>
  <si>
    <t>24.3.05.19</t>
  </si>
  <si>
    <t>Фасонные и соеденительные части</t>
  </si>
  <si>
    <t>18.1.02.03</t>
  </si>
  <si>
    <t>Задвижки</t>
  </si>
  <si>
    <t>19.1.01.11</t>
  </si>
  <si>
    <t>Крепления</t>
  </si>
  <si>
    <t>Фасонные и соединительные части к полипропиленовым трубам</t>
  </si>
  <si>
    <t>Арматура трубопроводная фланцевая</t>
  </si>
  <si>
    <t>23.8.03.12</t>
  </si>
  <si>
    <t>Фланцы стальные</t>
  </si>
  <si>
    <t>08.1.02.17</t>
  </si>
  <si>
    <t>Сетки в рамках</t>
  </si>
  <si>
    <t>19.3.01.01</t>
  </si>
  <si>
    <t>Дроссель-клапаны в патрубке</t>
  </si>
  <si>
    <t>19.3.02.07</t>
  </si>
  <si>
    <t>Шиберы</t>
  </si>
  <si>
    <t>24.3.05.02</t>
  </si>
  <si>
    <t>Заглушки питометражных лючков</t>
  </si>
  <si>
    <t>01.7.15.02</t>
  </si>
  <si>
    <t>Болты анкерные</t>
  </si>
  <si>
    <t>19.1.02.09</t>
  </si>
  <si>
    <t>Воздухораспределители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</si>
  <si>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</si>
  <si>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Табл.2, п.2  Наименование: При демонтаже (разборке) сборных деревянных конструкций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</si>
  <si>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</si>
  <si>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  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</si>
  <si>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</si>
  <si>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</si>
  <si>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</si>
  <si>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</si>
  <si>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</si>
  <si>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</si>
  <si>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</si>
  <si>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</si>
  <si>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</si>
  <si>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</si>
  <si>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</si>
  <si>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</si>
  <si>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</si>
  <si>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</si>
  <si>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</si>
  <si>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</si>
  <si>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</si>
  <si>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</si>
  <si>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</si>
  <si>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</si>
  <si>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</si>
  <si>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</si>
  <si>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</si>
  <si>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</si>
  <si>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</si>
  <si>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</si>
  <si>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</si>
  <si>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</si>
  <si>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</si>
  <si>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</si>
  <si>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</si>
  <si>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</si>
  <si>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Блок оконный из ПВХ</t>
    </r>
    <r>
      <rPr>
        <i/>
        <sz val="10"/>
        <rFont val="Arial"/>
        <family val="2"/>
        <charset val="204"/>
      </rPr>
      <t xml:space="preserve">
Базисная стоимость: 739,63 = [5 812,61 / 1,18 /  6,66]</t>
    </r>
  </si>
  <si>
    <r>
      <t>Перегородка с дверными  блоками  AL</t>
    </r>
    <r>
      <rPr>
        <i/>
        <sz val="10"/>
        <rFont val="Arial"/>
        <family val="2"/>
        <charset val="204"/>
      </rPr>
      <t xml:space="preserve">
Базисная стоимость: 652,38 = [5 126,93 / 1,18 /  6,66]</t>
    </r>
  </si>
  <si>
    <t>к нр *2</t>
  </si>
  <si>
    <t xml:space="preserve"> СМЕТА</t>
  </si>
  <si>
    <t xml:space="preserve"> 3 Отопление</t>
  </si>
  <si>
    <t>Капитальный ремонт помещений №35, №36 цокольного  этажа здания  Технологического института -филиала НИЯУ МИФИ(ТИ НИЯУ МИФИ) по адресу: Свердловская обл.,г.Лесной, Коммунистический проспект, д.36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</si>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</sst>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164" fontId="16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88"/>
  <sheetViews>
    <sheetView tabSelected="1" topLeftCell="A1068" zoomScaleNormal="100" workbookViewId="0">
      <selection activeCell="H1097" sqref="H1097"/>
    </sheetView>
  </sheetViews>
  <sheetFormatPr defaultRowHeight="12.75" x14ac:dyDescent="0.2"/>
  <cols>
    <col min="1" max="1" width="5.7109375" customWidth="1"/>
    <col min="2" max="2" width="16.140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A2" s="12"/>
      <c r="B2" s="12"/>
      <c r="C2" s="12"/>
      <c r="D2" s="12"/>
      <c r="E2" s="12"/>
      <c r="F2" s="48" t="s">
        <v>1647</v>
      </c>
      <c r="G2" s="48"/>
      <c r="H2" s="48"/>
      <c r="I2" s="48"/>
      <c r="J2" s="48"/>
      <c r="K2" s="48"/>
      <c r="L2" s="13"/>
    </row>
    <row r="3" spans="1:30" ht="14.25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30" ht="15.75" x14ac:dyDescent="0.25">
      <c r="A4" s="14"/>
      <c r="B4" s="60" t="s">
        <v>1644</v>
      </c>
      <c r="C4" s="60"/>
      <c r="D4" s="60"/>
      <c r="E4" s="60"/>
      <c r="F4" s="60"/>
      <c r="G4" s="60"/>
      <c r="H4" s="60"/>
      <c r="I4" s="60"/>
      <c r="J4" s="60"/>
      <c r="K4" s="60"/>
      <c r="L4" s="14"/>
    </row>
    <row r="5" spans="1:30" ht="15.75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4"/>
    </row>
    <row r="6" spans="1:30" ht="18" hidden="1" x14ac:dyDescent="0.25">
      <c r="A6" s="14"/>
      <c r="B6" s="61" t="str">
        <f>IF(Source!G20&lt;&gt;"Новая локальная смета", Source!G20, "")</f>
        <v/>
      </c>
      <c r="C6" s="61"/>
      <c r="D6" s="61"/>
      <c r="E6" s="61"/>
      <c r="F6" s="61"/>
      <c r="G6" s="61"/>
      <c r="H6" s="61"/>
      <c r="I6" s="61"/>
      <c r="J6" s="61"/>
      <c r="K6" s="61"/>
      <c r="L6" s="14"/>
    </row>
    <row r="7" spans="1:30" ht="14.25" hidden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30" ht="54" x14ac:dyDescent="0.25">
      <c r="A8" s="13"/>
      <c r="B8" s="61" t="str">
        <f>IF(Source!G12&lt;&gt;"Новый объект", Source!G12, "")</f>
        <v>Капитальный ремонт помещений №35, №36 цокольного  этажа здания  Технологического института -филиала НИЯУ МИФИ(ТИ НИЯУ МИФИ) по адресу: Свердловская обл.,г.Лесной, Коммунистический проспект, д.36</v>
      </c>
      <c r="C8" s="61"/>
      <c r="D8" s="61"/>
      <c r="E8" s="61"/>
      <c r="F8" s="61"/>
      <c r="G8" s="61"/>
      <c r="H8" s="61"/>
      <c r="I8" s="61"/>
      <c r="J8" s="61"/>
      <c r="K8" s="61"/>
      <c r="L8" s="16"/>
      <c r="AD8" s="46" t="str">
        <f>IF(Source!G12&lt;&gt;"Новый объект", Source!G12, "")</f>
        <v>Капитальный ремонт помещений №35, №36 цокольного  этажа здания  Технологического института -филиала НИЯУ МИФИ(ТИ НИЯУ МИФИ) по адресу: Свердловская обл.,г.Лесной, Коммунистический проспект, д.36</v>
      </c>
    </row>
    <row r="9" spans="1:30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30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30" ht="14.25" x14ac:dyDescent="0.2">
      <c r="A11" s="13"/>
      <c r="B11" s="13"/>
      <c r="C11" s="13"/>
      <c r="D11" s="13"/>
      <c r="E11" s="17"/>
      <c r="F11" s="17"/>
      <c r="G11" s="62" t="s">
        <v>1609</v>
      </c>
      <c r="H11" s="62"/>
      <c r="I11" s="62" t="s">
        <v>1610</v>
      </c>
      <c r="J11" s="62"/>
      <c r="K11" s="13"/>
      <c r="L11" s="13"/>
    </row>
    <row r="12" spans="1:30" ht="15" x14ac:dyDescent="0.25">
      <c r="A12" s="13"/>
      <c r="B12" s="13"/>
      <c r="C12" s="57" t="s">
        <v>1611</v>
      </c>
      <c r="D12" s="57"/>
      <c r="E12" s="57"/>
      <c r="F12" s="57"/>
      <c r="G12" s="56">
        <f>SUM(O23:O1085)/1000</f>
        <v>171.85032000000004</v>
      </c>
      <c r="H12" s="56"/>
      <c r="I12" s="56">
        <f>(Source!P779/1000)</f>
        <v>1351.07825</v>
      </c>
      <c r="J12" s="56"/>
      <c r="K12" s="58" t="s">
        <v>1612</v>
      </c>
      <c r="L12" s="58"/>
    </row>
    <row r="13" spans="1:30" ht="14.25" x14ac:dyDescent="0.2">
      <c r="A13" s="13"/>
      <c r="B13" s="13"/>
      <c r="C13" s="48" t="s">
        <v>1613</v>
      </c>
      <c r="D13" s="48"/>
      <c r="E13" s="48"/>
      <c r="F13" s="48"/>
      <c r="G13" s="56">
        <f>SUM(W23:W1085)/1000</f>
        <v>150.92102000000003</v>
      </c>
      <c r="H13" s="56"/>
      <c r="I13" s="56">
        <f>(Source!P766)/1000</f>
        <v>1005.5922399999999</v>
      </c>
      <c r="J13" s="56"/>
      <c r="K13" s="58" t="s">
        <v>1612</v>
      </c>
      <c r="L13" s="58"/>
    </row>
    <row r="14" spans="1:30" ht="14.25" x14ac:dyDescent="0.2">
      <c r="A14" s="13"/>
      <c r="B14" s="13"/>
      <c r="C14" s="48" t="s">
        <v>1614</v>
      </c>
      <c r="D14" s="48"/>
      <c r="E14" s="48"/>
      <c r="F14" s="48"/>
      <c r="G14" s="56">
        <f>SUM(X23:X1085)/1000</f>
        <v>20.929300000000005</v>
      </c>
      <c r="H14" s="56"/>
      <c r="I14" s="56">
        <f>(Source!P767)/1000</f>
        <v>139.38933</v>
      </c>
      <c r="J14" s="56"/>
      <c r="K14" s="58" t="s">
        <v>1612</v>
      </c>
      <c r="L14" s="58"/>
    </row>
    <row r="15" spans="1:30" ht="14.25" x14ac:dyDescent="0.2">
      <c r="A15" s="13"/>
      <c r="B15" s="13"/>
      <c r="C15" s="48" t="s">
        <v>1615</v>
      </c>
      <c r="D15" s="48"/>
      <c r="E15" s="48"/>
      <c r="F15" s="48"/>
      <c r="G15" s="56">
        <f>SUM(Y23:Y1085)/1000</f>
        <v>0</v>
      </c>
      <c r="H15" s="56"/>
      <c r="I15" s="56">
        <f>(Source!P758)/1000</f>
        <v>0</v>
      </c>
      <c r="J15" s="56"/>
      <c r="K15" s="58" t="s">
        <v>1612</v>
      </c>
      <c r="L15" s="58"/>
    </row>
    <row r="16" spans="1:30" ht="14.25" x14ac:dyDescent="0.2">
      <c r="A16" s="13"/>
      <c r="B16" s="13"/>
      <c r="C16" s="48" t="s">
        <v>1616</v>
      </c>
      <c r="D16" s="48"/>
      <c r="E16" s="48"/>
      <c r="F16" s="48"/>
      <c r="G16" s="56">
        <f>SUM(Z23:Z1085)/1000</f>
        <v>0</v>
      </c>
      <c r="H16" s="56"/>
      <c r="I16" s="56">
        <f>(Source!P768+Source!P769)/1000</f>
        <v>0</v>
      </c>
      <c r="J16" s="56"/>
      <c r="K16" s="58" t="s">
        <v>1612</v>
      </c>
      <c r="L16" s="58"/>
    </row>
    <row r="17" spans="1:26" ht="15" x14ac:dyDescent="0.25">
      <c r="A17" s="13"/>
      <c r="B17" s="13"/>
      <c r="C17" s="57" t="s">
        <v>1617</v>
      </c>
      <c r="D17" s="57"/>
      <c r="E17" s="57"/>
      <c r="F17" s="57"/>
      <c r="G17" s="56">
        <f>I17</f>
        <v>1876.52116505</v>
      </c>
      <c r="H17" s="56"/>
      <c r="I17" s="56">
        <f>(Source!P771+Source!P772)</f>
        <v>1876.52116505</v>
      </c>
      <c r="J17" s="56"/>
      <c r="K17" s="58" t="s">
        <v>1618</v>
      </c>
      <c r="L17" s="58"/>
    </row>
    <row r="18" spans="1:26" ht="15" x14ac:dyDescent="0.25">
      <c r="A18" s="13"/>
      <c r="B18" s="13"/>
      <c r="C18" s="57" t="s">
        <v>1619</v>
      </c>
      <c r="D18" s="57"/>
      <c r="E18" s="57"/>
      <c r="F18" s="57"/>
      <c r="G18" s="56">
        <f>SUM(R23:R1085)/1000</f>
        <v>17.005019999999991</v>
      </c>
      <c r="H18" s="56"/>
      <c r="I18" s="56">
        <f>((Source!P764 + Source!P763)/1000)</f>
        <v>113.25404</v>
      </c>
      <c r="J18" s="56"/>
      <c r="K18" s="58" t="s">
        <v>1612</v>
      </c>
      <c r="L18" s="58"/>
    </row>
    <row r="19" spans="1:26" ht="14.25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26" ht="14.25" x14ac:dyDescent="0.2">
      <c r="A20" s="59" t="s">
        <v>1632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</row>
    <row r="21" spans="1:26" ht="57" x14ac:dyDescent="0.2">
      <c r="A21" s="18" t="s">
        <v>1620</v>
      </c>
      <c r="B21" s="18" t="s">
        <v>1621</v>
      </c>
      <c r="C21" s="18" t="s">
        <v>1622</v>
      </c>
      <c r="D21" s="18" t="s">
        <v>1623</v>
      </c>
      <c r="E21" s="18" t="s">
        <v>1624</v>
      </c>
      <c r="F21" s="18" t="s">
        <v>1625</v>
      </c>
      <c r="G21" s="18" t="s">
        <v>1626</v>
      </c>
      <c r="H21" s="18" t="s">
        <v>1627</v>
      </c>
      <c r="I21" s="18" t="s">
        <v>1628</v>
      </c>
      <c r="J21" s="18" t="s">
        <v>1629</v>
      </c>
      <c r="K21" s="18" t="s">
        <v>1630</v>
      </c>
      <c r="L21" s="18" t="s">
        <v>1631</v>
      </c>
    </row>
    <row r="22" spans="1:26" ht="14.25" x14ac:dyDescent="0.2">
      <c r="A22" s="19">
        <v>1</v>
      </c>
      <c r="B22" s="19">
        <v>2</v>
      </c>
      <c r="C22" s="19">
        <v>3</v>
      </c>
      <c r="D22" s="19">
        <v>4</v>
      </c>
      <c r="E22" s="19">
        <v>5</v>
      </c>
      <c r="F22" s="19">
        <v>6</v>
      </c>
      <c r="G22" s="19">
        <v>7</v>
      </c>
      <c r="H22" s="19">
        <v>8</v>
      </c>
      <c r="I22" s="19">
        <v>9</v>
      </c>
      <c r="J22" s="19">
        <v>10</v>
      </c>
      <c r="K22" s="19">
        <v>11</v>
      </c>
      <c r="L22" s="20">
        <v>12</v>
      </c>
    </row>
    <row r="23" spans="1:26" ht="16.5" x14ac:dyDescent="0.25">
      <c r="A23" s="54" t="s">
        <v>13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</row>
    <row r="24" spans="1:26" ht="28.5" x14ac:dyDescent="0.2">
      <c r="A24" s="41" t="str">
        <f>Source!E29</f>
        <v>1</v>
      </c>
      <c r="B24" s="42" t="str">
        <f>Source!F29</f>
        <v>46-04-012-03</v>
      </c>
      <c r="C24" s="42" t="str">
        <f>Source!G29</f>
        <v>Разборка деревянных заполнений проемов дверных и воротных</v>
      </c>
      <c r="D24" s="25" t="str">
        <f>Source!H29</f>
        <v>100 м2</v>
      </c>
      <c r="E24" s="12">
        <f>Source!I29</f>
        <v>7.0000000000000007E-2</v>
      </c>
      <c r="F24" s="26">
        <f>Source!AL29+Source!AM29+Source!AO29</f>
        <v>1082.58</v>
      </c>
      <c r="G24" s="27"/>
      <c r="H24" s="26"/>
      <c r="I24" s="27" t="str">
        <f>Source!BO29</f>
        <v/>
      </c>
      <c r="J24" s="27"/>
      <c r="K24" s="26"/>
      <c r="L24" s="28"/>
      <c r="S24">
        <f>ROUND((Source!FX29/100)*((ROUND(Source!AF29*Source!I29, 2)+ROUND(Source!AE29*Source!I29, 2))), 2)</f>
        <v>65.489999999999995</v>
      </c>
      <c r="T24">
        <f>Source!X29</f>
        <v>436.2</v>
      </c>
      <c r="U24">
        <f>ROUND((Source!FY29/100)*((ROUND(Source!AF29*Source!I29, 2)+ROUND(Source!AE29*Source!I29, 2))), 2)</f>
        <v>39.36</v>
      </c>
      <c r="V24">
        <f>Source!Y29</f>
        <v>264.37</v>
      </c>
    </row>
    <row r="25" spans="1:26" x14ac:dyDescent="0.2">
      <c r="C25" s="21" t="str">
        <f>"Объем: "&amp;Source!I29&amp;"=7/"&amp;"100"</f>
        <v>Объем: 0,07=7/100</v>
      </c>
    </row>
    <row r="26" spans="1:26" ht="14.25" x14ac:dyDescent="0.2">
      <c r="A26" s="41"/>
      <c r="B26" s="42"/>
      <c r="C26" s="42" t="s">
        <v>1633</v>
      </c>
      <c r="D26" s="25"/>
      <c r="E26" s="12"/>
      <c r="F26" s="26">
        <f>Source!AO29</f>
        <v>840.63</v>
      </c>
      <c r="G26" s="27" t="str">
        <f>Source!DG29</f>
        <v/>
      </c>
      <c r="H26" s="26">
        <f>ROUND(Source!AF29*Source!I29, 2)</f>
        <v>58.84</v>
      </c>
      <c r="I26" s="27"/>
      <c r="J26" s="27">
        <f>IF(Source!BA29&lt;&gt; 0, Source!BA29, 1)</f>
        <v>6.66</v>
      </c>
      <c r="K26" s="26">
        <f>Source!S29</f>
        <v>391.9</v>
      </c>
      <c r="L26" s="28"/>
      <c r="R26">
        <f>H26</f>
        <v>58.84</v>
      </c>
    </row>
    <row r="27" spans="1:26" ht="14.25" x14ac:dyDescent="0.2">
      <c r="A27" s="41"/>
      <c r="B27" s="42"/>
      <c r="C27" s="42" t="s">
        <v>429</v>
      </c>
      <c r="D27" s="25"/>
      <c r="E27" s="12"/>
      <c r="F27" s="26">
        <f>Source!AM29</f>
        <v>241.95</v>
      </c>
      <c r="G27" s="27" t="str">
        <f>Source!DE29</f>
        <v/>
      </c>
      <c r="H27" s="26">
        <f>ROUND(Source!AD29*Source!I29, 2)</f>
        <v>16.940000000000001</v>
      </c>
      <c r="I27" s="27"/>
      <c r="J27" s="27">
        <f>IF(Source!BB29&lt;&gt; 0, Source!BB29, 1)</f>
        <v>6.66</v>
      </c>
      <c r="K27" s="26">
        <f>Source!Q29</f>
        <v>112.8</v>
      </c>
      <c r="L27" s="28"/>
    </row>
    <row r="28" spans="1:26" ht="14.25" x14ac:dyDescent="0.2">
      <c r="A28" s="41"/>
      <c r="B28" s="42"/>
      <c r="C28" s="42" t="s">
        <v>1634</v>
      </c>
      <c r="D28" s="25"/>
      <c r="E28" s="12"/>
      <c r="F28" s="26">
        <f>Source!AN29</f>
        <v>104.49</v>
      </c>
      <c r="G28" s="27" t="str">
        <f>Source!DF29</f>
        <v/>
      </c>
      <c r="H28" s="29">
        <f>ROUND(Source!AE29*Source!I29, 2)</f>
        <v>7.31</v>
      </c>
      <c r="I28" s="27"/>
      <c r="J28" s="27">
        <f>IF(Source!BS29&lt;&gt; 0, Source!BS29, 1)</f>
        <v>6.66</v>
      </c>
      <c r="K28" s="29">
        <f>Source!R29</f>
        <v>48.71</v>
      </c>
      <c r="L28" s="28"/>
      <c r="R28">
        <f>H28</f>
        <v>7.31</v>
      </c>
    </row>
    <row r="29" spans="1:26" ht="14.25" x14ac:dyDescent="0.2">
      <c r="A29" s="41"/>
      <c r="B29" s="42"/>
      <c r="C29" s="42" t="s">
        <v>1635</v>
      </c>
      <c r="D29" s="25" t="s">
        <v>1636</v>
      </c>
      <c r="E29" s="12">
        <f>Source!BZ29</f>
        <v>110</v>
      </c>
      <c r="F29" s="52" t="str">
        <f>CONCATENATE(" )", Source!DL29, Source!FT29, "=", Source!FX29)</f>
        <v xml:space="preserve"> )*0,9=99</v>
      </c>
      <c r="G29" s="53"/>
      <c r="H29" s="26">
        <f>SUM(S24:S31)</f>
        <v>65.489999999999995</v>
      </c>
      <c r="I29" s="30"/>
      <c r="J29" s="24">
        <f>Source!AT29</f>
        <v>99</v>
      </c>
      <c r="K29" s="26">
        <f>SUM(T24:T31)</f>
        <v>436.2</v>
      </c>
      <c r="L29" s="28"/>
    </row>
    <row r="30" spans="1:26" ht="14.25" x14ac:dyDescent="0.2">
      <c r="A30" s="41"/>
      <c r="B30" s="42"/>
      <c r="C30" s="42" t="s">
        <v>1637</v>
      </c>
      <c r="D30" s="25" t="s">
        <v>1636</v>
      </c>
      <c r="E30" s="12">
        <f>Source!CA29</f>
        <v>70</v>
      </c>
      <c r="F30" s="52" t="str">
        <f>CONCATENATE(" )", Source!DM29, Source!FU29, "=", Source!FY29)</f>
        <v xml:space="preserve"> )*0,85=59,5</v>
      </c>
      <c r="G30" s="53"/>
      <c r="H30" s="26">
        <f>SUM(U24:U31)</f>
        <v>39.36</v>
      </c>
      <c r="I30" s="30"/>
      <c r="J30" s="24">
        <f>Source!AU29</f>
        <v>60</v>
      </c>
      <c r="K30" s="26">
        <f>SUM(V24:V31)</f>
        <v>264.37</v>
      </c>
      <c r="L30" s="28"/>
    </row>
    <row r="31" spans="1:26" ht="14.25" x14ac:dyDescent="0.2">
      <c r="A31" s="43"/>
      <c r="B31" s="44"/>
      <c r="C31" s="44" t="s">
        <v>1638</v>
      </c>
      <c r="D31" s="31" t="s">
        <v>1639</v>
      </c>
      <c r="E31" s="32">
        <f>Source!AQ29</f>
        <v>103.91</v>
      </c>
      <c r="F31" s="33"/>
      <c r="G31" s="34" t="str">
        <f>Source!DI29</f>
        <v/>
      </c>
      <c r="H31" s="33"/>
      <c r="I31" s="34"/>
      <c r="J31" s="34"/>
      <c r="K31" s="33"/>
      <c r="L31" s="35">
        <f>Source!U29</f>
        <v>7.2737000000000007</v>
      </c>
    </row>
    <row r="32" spans="1:26" ht="15" x14ac:dyDescent="0.25">
      <c r="G32" s="49">
        <f>H26+H27+H29+H30</f>
        <v>180.63</v>
      </c>
      <c r="H32" s="49"/>
      <c r="J32" s="49">
        <f>K26+K27+K29+K30</f>
        <v>1205.27</v>
      </c>
      <c r="K32" s="49"/>
      <c r="L32" s="36">
        <f>Source!U29</f>
        <v>7.2737000000000007</v>
      </c>
      <c r="O32" s="22">
        <f>G32</f>
        <v>180.63</v>
      </c>
      <c r="P32" s="22">
        <f>J32</f>
        <v>1205.27</v>
      </c>
      <c r="Q32" s="22">
        <f>L32</f>
        <v>7.2737000000000007</v>
      </c>
      <c r="W32">
        <f>IF(Source!BI29&lt;=1,H26+H27+H29+H30, 0)</f>
        <v>180.63</v>
      </c>
      <c r="X32">
        <f>IF(Source!BI29=2,H26+H27+H29+H30, 0)</f>
        <v>0</v>
      </c>
      <c r="Y32">
        <f>IF(Source!BI29=3,H26+H27+H29+H30, 0)</f>
        <v>0</v>
      </c>
      <c r="Z32">
        <f>IF(Source!BI29=4,H26+H27+H29+H30, 0)</f>
        <v>0</v>
      </c>
    </row>
    <row r="33" spans="1:26" ht="42.75" x14ac:dyDescent="0.2">
      <c r="A33" s="41" t="str">
        <f>Source!E31</f>
        <v>2</v>
      </c>
      <c r="B33" s="42" t="str">
        <f>Source!F31</f>
        <v>46-04-012-01</v>
      </c>
      <c r="C33" s="42" t="str">
        <f>Source!G31</f>
        <v>Разборка деревянных заполнений проемов оконных с подоконными досками</v>
      </c>
      <c r="D33" s="25" t="str">
        <f>Source!H31</f>
        <v>100 м2</v>
      </c>
      <c r="E33" s="12">
        <f>Source!I31</f>
        <v>0.1701</v>
      </c>
      <c r="F33" s="26">
        <f>Source!AL31+Source!AM31+Source!AO31</f>
        <v>1767.24</v>
      </c>
      <c r="G33" s="27"/>
      <c r="H33" s="26"/>
      <c r="I33" s="27" t="str">
        <f>Source!BO31</f>
        <v/>
      </c>
      <c r="J33" s="27"/>
      <c r="K33" s="26"/>
      <c r="L33" s="28"/>
      <c r="S33">
        <f>ROUND((Source!FX31/100)*((ROUND(Source!AF31*Source!I31, 2)+ROUND(Source!AE31*Source!I31, 2))), 2)</f>
        <v>274.45</v>
      </c>
      <c r="T33">
        <f>Source!X31</f>
        <v>1827.86</v>
      </c>
      <c r="U33">
        <f>ROUND((Source!FY31/100)*((ROUND(Source!AF31*Source!I31, 2)+ROUND(Source!AE31*Source!I31, 2))), 2)</f>
        <v>164.95</v>
      </c>
      <c r="V33">
        <f>Source!Y31</f>
        <v>1107.79</v>
      </c>
    </row>
    <row r="34" spans="1:26" x14ac:dyDescent="0.2">
      <c r="C34" s="21" t="str">
        <f>"Объем: "&amp;Source!I31&amp;"=17,01/"&amp;"100"</f>
        <v>Объем: 0,1701=17,01/100</v>
      </c>
    </row>
    <row r="35" spans="1:26" ht="14.25" x14ac:dyDescent="0.2">
      <c r="A35" s="41"/>
      <c r="B35" s="42"/>
      <c r="C35" s="42" t="s">
        <v>1633</v>
      </c>
      <c r="D35" s="25"/>
      <c r="E35" s="12"/>
      <c r="F35" s="26">
        <f>Source!AO31</f>
        <v>1525.29</v>
      </c>
      <c r="G35" s="27" t="str">
        <f>Source!DG31</f>
        <v/>
      </c>
      <c r="H35" s="26">
        <f>ROUND(Source!AF31*Source!I31, 2)</f>
        <v>259.45</v>
      </c>
      <c r="I35" s="27"/>
      <c r="J35" s="27">
        <f>IF(Source!BA31&lt;&gt; 0, Source!BA31, 1)</f>
        <v>6.66</v>
      </c>
      <c r="K35" s="26">
        <f>Source!S31</f>
        <v>1727.95</v>
      </c>
      <c r="L35" s="28"/>
      <c r="R35">
        <f>H35</f>
        <v>259.45</v>
      </c>
    </row>
    <row r="36" spans="1:26" ht="14.25" x14ac:dyDescent="0.2">
      <c r="A36" s="41"/>
      <c r="B36" s="42"/>
      <c r="C36" s="42" t="s">
        <v>429</v>
      </c>
      <c r="D36" s="25"/>
      <c r="E36" s="12"/>
      <c r="F36" s="26">
        <f>Source!AM31</f>
        <v>241.95</v>
      </c>
      <c r="G36" s="27" t="str">
        <f>Source!DE31</f>
        <v/>
      </c>
      <c r="H36" s="26">
        <f>ROUND(Source!AD31*Source!I31, 2)</f>
        <v>41.16</v>
      </c>
      <c r="I36" s="27"/>
      <c r="J36" s="27">
        <f>IF(Source!BB31&lt;&gt; 0, Source!BB31, 1)</f>
        <v>6.66</v>
      </c>
      <c r="K36" s="26">
        <f>Source!Q31</f>
        <v>274.10000000000002</v>
      </c>
      <c r="L36" s="28"/>
    </row>
    <row r="37" spans="1:26" ht="14.25" x14ac:dyDescent="0.2">
      <c r="A37" s="41"/>
      <c r="B37" s="42"/>
      <c r="C37" s="42" t="s">
        <v>1634</v>
      </c>
      <c r="D37" s="25"/>
      <c r="E37" s="12"/>
      <c r="F37" s="26">
        <f>Source!AN31</f>
        <v>104.49</v>
      </c>
      <c r="G37" s="27" t="str">
        <f>Source!DF31</f>
        <v/>
      </c>
      <c r="H37" s="29">
        <f>ROUND(Source!AE31*Source!I31, 2)</f>
        <v>17.77</v>
      </c>
      <c r="I37" s="27"/>
      <c r="J37" s="27">
        <f>IF(Source!BS31&lt;&gt; 0, Source!BS31, 1)</f>
        <v>6.66</v>
      </c>
      <c r="K37" s="29">
        <f>Source!R31</f>
        <v>118.37</v>
      </c>
      <c r="L37" s="28"/>
      <c r="R37">
        <f>H37</f>
        <v>17.77</v>
      </c>
    </row>
    <row r="38" spans="1:26" ht="14.25" x14ac:dyDescent="0.2">
      <c r="A38" s="41"/>
      <c r="B38" s="42"/>
      <c r="C38" s="42" t="s">
        <v>1635</v>
      </c>
      <c r="D38" s="25" t="s">
        <v>1636</v>
      </c>
      <c r="E38" s="12">
        <f>Source!BZ31</f>
        <v>110</v>
      </c>
      <c r="F38" s="52" t="str">
        <f>CONCATENATE(" )", Source!DL31, Source!FT31, "=", Source!FX31)</f>
        <v xml:space="preserve"> )*0,9=99</v>
      </c>
      <c r="G38" s="53"/>
      <c r="H38" s="26">
        <f>SUM(S33:S40)</f>
        <v>274.45</v>
      </c>
      <c r="I38" s="30"/>
      <c r="J38" s="24">
        <f>Source!AT31</f>
        <v>99</v>
      </c>
      <c r="K38" s="26">
        <f>SUM(T33:T40)</f>
        <v>1827.86</v>
      </c>
      <c r="L38" s="28"/>
    </row>
    <row r="39" spans="1:26" ht="14.25" x14ac:dyDescent="0.2">
      <c r="A39" s="41"/>
      <c r="B39" s="42"/>
      <c r="C39" s="42" t="s">
        <v>1637</v>
      </c>
      <c r="D39" s="25" t="s">
        <v>1636</v>
      </c>
      <c r="E39" s="12">
        <f>Source!CA31</f>
        <v>70</v>
      </c>
      <c r="F39" s="52" t="str">
        <f>CONCATENATE(" )", Source!DM31, Source!FU31, "=", Source!FY31)</f>
        <v xml:space="preserve"> )*0,85=59,5</v>
      </c>
      <c r="G39" s="53"/>
      <c r="H39" s="26">
        <f>SUM(U33:U40)</f>
        <v>164.95</v>
      </c>
      <c r="I39" s="30"/>
      <c r="J39" s="24">
        <f>Source!AU31</f>
        <v>60</v>
      </c>
      <c r="K39" s="26">
        <f>SUM(V33:V40)</f>
        <v>1107.79</v>
      </c>
      <c r="L39" s="28"/>
    </row>
    <row r="40" spans="1:26" ht="14.25" x14ac:dyDescent="0.2">
      <c r="A40" s="43"/>
      <c r="B40" s="44"/>
      <c r="C40" s="44" t="s">
        <v>1638</v>
      </c>
      <c r="D40" s="31" t="s">
        <v>1639</v>
      </c>
      <c r="E40" s="32">
        <f>Source!AQ31</f>
        <v>188.54</v>
      </c>
      <c r="F40" s="33"/>
      <c r="G40" s="34" t="str">
        <f>Source!DI31</f>
        <v/>
      </c>
      <c r="H40" s="33"/>
      <c r="I40" s="34"/>
      <c r="J40" s="34"/>
      <c r="K40" s="33"/>
      <c r="L40" s="35">
        <f>Source!U31</f>
        <v>32.070653999999998</v>
      </c>
    </row>
    <row r="41" spans="1:26" ht="15" x14ac:dyDescent="0.25">
      <c r="G41" s="49">
        <f>H35+H36+H38+H39</f>
        <v>740.01</v>
      </c>
      <c r="H41" s="49"/>
      <c r="J41" s="49">
        <f>K35+K36+K38+K39</f>
        <v>4937.7</v>
      </c>
      <c r="K41" s="49"/>
      <c r="L41" s="36">
        <f>Source!U31</f>
        <v>32.070653999999998</v>
      </c>
      <c r="O41" s="22">
        <f>G41</f>
        <v>740.01</v>
      </c>
      <c r="P41" s="22">
        <f>J41</f>
        <v>4937.7</v>
      </c>
      <c r="Q41" s="22">
        <f>L41</f>
        <v>32.070653999999998</v>
      </c>
      <c r="W41">
        <f>IF(Source!BI31&lt;=1,H35+H36+H38+H39, 0)</f>
        <v>740.01</v>
      </c>
      <c r="X41">
        <f>IF(Source!BI31=2,H35+H36+H38+H39, 0)</f>
        <v>0</v>
      </c>
      <c r="Y41">
        <f>IF(Source!BI31=3,H35+H36+H38+H39, 0)</f>
        <v>0</v>
      </c>
      <c r="Z41">
        <f>IF(Source!BI31=4,H35+H36+H38+H39, 0)</f>
        <v>0</v>
      </c>
    </row>
    <row r="42" spans="1:26" ht="71.25" x14ac:dyDescent="0.2">
      <c r="A42" s="41" t="str">
        <f>Source!E33</f>
        <v>3</v>
      </c>
      <c r="B42" s="42" t="str">
        <f>Source!F33</f>
        <v>10-01-034-06</v>
      </c>
      <c r="C42" s="42" t="str">
        <f>Source!G33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42" s="25" t="str">
        <f>Source!H33</f>
        <v>100 м2</v>
      </c>
      <c r="E42" s="12">
        <f>Source!I33</f>
        <v>0.1701</v>
      </c>
      <c r="F42" s="26">
        <f>Source!AL33+Source!AM33+Source!AO33</f>
        <v>9827.15</v>
      </c>
      <c r="G42" s="27"/>
      <c r="H42" s="26"/>
      <c r="I42" s="27" t="str">
        <f>Source!BO33</f>
        <v/>
      </c>
      <c r="J42" s="27"/>
      <c r="K42" s="26"/>
      <c r="L42" s="28"/>
      <c r="S42">
        <f>ROUND((Source!FX33/100)*((ROUND(Source!AF33*Source!I33, 2)+ROUND(Source!AE33*Source!I33, 2))), 2)</f>
        <v>275.94</v>
      </c>
      <c r="T42">
        <f>Source!X33</f>
        <v>1834.32</v>
      </c>
      <c r="U42">
        <f>ROUND((Source!FY33/100)*((ROUND(Source!AF33*Source!I33, 2)+ROUND(Source!AE33*Source!I33, 2))), 2)</f>
        <v>139.13999999999999</v>
      </c>
      <c r="V42">
        <f>Source!Y33</f>
        <v>934.46</v>
      </c>
    </row>
    <row r="43" spans="1:26" x14ac:dyDescent="0.2">
      <c r="C43" s="21" t="str">
        <f>"Объем: "&amp;Source!I33&amp;"=17,01/"&amp;"100"</f>
        <v>Объем: 0,1701=17,01/100</v>
      </c>
    </row>
    <row r="44" spans="1:26" ht="14.25" x14ac:dyDescent="0.2">
      <c r="A44" s="41"/>
      <c r="B44" s="42"/>
      <c r="C44" s="42" t="s">
        <v>1633</v>
      </c>
      <c r="D44" s="25"/>
      <c r="E44" s="12"/>
      <c r="F44" s="26">
        <f>Source!AO33</f>
        <v>1273.5899999999999</v>
      </c>
      <c r="G44" s="27" t="str">
        <f>Source!DG33</f>
        <v>)*1,15</v>
      </c>
      <c r="H44" s="26">
        <f>ROUND(Source!AF33*Source!I33, 2)</f>
        <v>249.13</v>
      </c>
      <c r="I44" s="27"/>
      <c r="J44" s="27">
        <f>IF(Source!BA33&lt;&gt; 0, Source!BA33, 1)</f>
        <v>6.66</v>
      </c>
      <c r="K44" s="26">
        <f>Source!S33</f>
        <v>1659.23</v>
      </c>
      <c r="L44" s="28"/>
      <c r="R44">
        <f>H44</f>
        <v>249.13</v>
      </c>
    </row>
    <row r="45" spans="1:26" ht="14.25" x14ac:dyDescent="0.2">
      <c r="A45" s="41"/>
      <c r="B45" s="42"/>
      <c r="C45" s="42" t="s">
        <v>429</v>
      </c>
      <c r="D45" s="25"/>
      <c r="E45" s="12"/>
      <c r="F45" s="26">
        <f>Source!AM33</f>
        <v>255.21</v>
      </c>
      <c r="G45" s="27" t="str">
        <f>Source!DE33</f>
        <v>)*1,25</v>
      </c>
      <c r="H45" s="26">
        <f>ROUND(Source!AD33*Source!I33, 2)</f>
        <v>54.26</v>
      </c>
      <c r="I45" s="27"/>
      <c r="J45" s="27">
        <f>IF(Source!BB33&lt;&gt; 0, Source!BB33, 1)</f>
        <v>6.66</v>
      </c>
      <c r="K45" s="26">
        <f>Source!Q33</f>
        <v>361.4</v>
      </c>
      <c r="L45" s="28"/>
    </row>
    <row r="46" spans="1:26" ht="14.25" x14ac:dyDescent="0.2">
      <c r="A46" s="41"/>
      <c r="B46" s="42"/>
      <c r="C46" s="42" t="s">
        <v>1634</v>
      </c>
      <c r="D46" s="25"/>
      <c r="E46" s="12"/>
      <c r="F46" s="26">
        <f>Source!AN33</f>
        <v>50.32</v>
      </c>
      <c r="G46" s="27" t="str">
        <f>Source!DF33</f>
        <v>)*1,25</v>
      </c>
      <c r="H46" s="29">
        <f>ROUND(Source!AE33*Source!I33, 2)</f>
        <v>10.7</v>
      </c>
      <c r="I46" s="27"/>
      <c r="J46" s="27">
        <f>IF(Source!BS33&lt;&gt; 0, Source!BS33, 1)</f>
        <v>6.66</v>
      </c>
      <c r="K46" s="29">
        <f>Source!R33</f>
        <v>71.260000000000005</v>
      </c>
      <c r="L46" s="28"/>
      <c r="R46">
        <f>H46</f>
        <v>10.7</v>
      </c>
    </row>
    <row r="47" spans="1:26" ht="14.25" x14ac:dyDescent="0.2">
      <c r="A47" s="41"/>
      <c r="B47" s="42"/>
      <c r="C47" s="42" t="s">
        <v>1640</v>
      </c>
      <c r="D47" s="25"/>
      <c r="E47" s="12"/>
      <c r="F47" s="26">
        <f>Source!AL33</f>
        <v>8298.35</v>
      </c>
      <c r="G47" s="27" t="str">
        <f>Source!DD33</f>
        <v/>
      </c>
      <c r="H47" s="26">
        <f>ROUND(Source!AC33*Source!I33, 2)</f>
        <v>1411.55</v>
      </c>
      <c r="I47" s="27"/>
      <c r="J47" s="27">
        <f>IF(Source!BC33&lt;&gt; 0, Source!BC33, 1)</f>
        <v>6.66</v>
      </c>
      <c r="K47" s="26">
        <f>Source!P33</f>
        <v>9400.92</v>
      </c>
      <c r="L47" s="28"/>
    </row>
    <row r="48" spans="1:26" ht="14.25" x14ac:dyDescent="0.2">
      <c r="A48" s="41"/>
      <c r="B48" s="42"/>
      <c r="C48" s="42" t="s">
        <v>1635</v>
      </c>
      <c r="D48" s="25" t="s">
        <v>1636</v>
      </c>
      <c r="E48" s="12">
        <f>Source!BZ33</f>
        <v>118</v>
      </c>
      <c r="F48" s="52" t="str">
        <f>CONCATENATE(" )", Source!DL33, Source!FT33, "=", Source!FX33)</f>
        <v xml:space="preserve"> )*0,9=106,2</v>
      </c>
      <c r="G48" s="53"/>
      <c r="H48" s="26">
        <f>SUM(S42:S51)</f>
        <v>275.94</v>
      </c>
      <c r="I48" s="30"/>
      <c r="J48" s="24">
        <f>Source!AT33</f>
        <v>106</v>
      </c>
      <c r="K48" s="26">
        <f>SUM(T42:T51)</f>
        <v>1834.32</v>
      </c>
      <c r="L48" s="28"/>
    </row>
    <row r="49" spans="1:26" ht="14.25" x14ac:dyDescent="0.2">
      <c r="A49" s="41"/>
      <c r="B49" s="42"/>
      <c r="C49" s="42" t="s">
        <v>1637</v>
      </c>
      <c r="D49" s="25" t="s">
        <v>1636</v>
      </c>
      <c r="E49" s="12">
        <f>Source!CA33</f>
        <v>63</v>
      </c>
      <c r="F49" s="52" t="str">
        <f>CONCATENATE(" )", Source!DM33, Source!FU33, "=", Source!FY33)</f>
        <v xml:space="preserve"> )*0,85=53,55</v>
      </c>
      <c r="G49" s="53"/>
      <c r="H49" s="26">
        <f>SUM(U42:U51)</f>
        <v>139.13999999999999</v>
      </c>
      <c r="I49" s="30"/>
      <c r="J49" s="24">
        <f>Source!AU33</f>
        <v>54</v>
      </c>
      <c r="K49" s="26">
        <f>SUM(V42:V51)</f>
        <v>934.46</v>
      </c>
      <c r="L49" s="28"/>
    </row>
    <row r="50" spans="1:26" ht="14.25" x14ac:dyDescent="0.2">
      <c r="A50" s="41"/>
      <c r="B50" s="42"/>
      <c r="C50" s="42" t="s">
        <v>1638</v>
      </c>
      <c r="D50" s="25" t="s">
        <v>1639</v>
      </c>
      <c r="E50" s="12">
        <f>Source!AQ33</f>
        <v>145.72</v>
      </c>
      <c r="F50" s="26"/>
      <c r="G50" s="27" t="str">
        <f>Source!DI33</f>
        <v>)*1,15</v>
      </c>
      <c r="H50" s="26"/>
      <c r="I50" s="27"/>
      <c r="J50" s="27"/>
      <c r="K50" s="26"/>
      <c r="L50" s="37">
        <f>Source!U33</f>
        <v>28.505017799999997</v>
      </c>
    </row>
    <row r="51" spans="1:26" ht="39.75" x14ac:dyDescent="0.2">
      <c r="A51" s="43" t="str">
        <f>Source!E35</f>
        <v>3,1</v>
      </c>
      <c r="B51" s="44" t="str">
        <f>Source!F35</f>
        <v>Цена поставщика</v>
      </c>
      <c r="C51" s="44" t="s">
        <v>1641</v>
      </c>
      <c r="D51" s="31" t="str">
        <f>Source!H35</f>
        <v>м2</v>
      </c>
      <c r="E51" s="32">
        <f>Source!I35</f>
        <v>17.010000000000002</v>
      </c>
      <c r="F51" s="33">
        <f>Source!AL35+Source!AM35+Source!AO35</f>
        <v>739.63</v>
      </c>
      <c r="G51" s="38" t="s">
        <v>3</v>
      </c>
      <c r="H51" s="33">
        <f>ROUND(Source!AC35*Source!I35, 2)+ROUND(Source!AD35*Source!I35, 2)+ROUND(Source!AF35*Source!I35, 2)</f>
        <v>12581.11</v>
      </c>
      <c r="I51" s="34"/>
      <c r="J51" s="34">
        <f>IF(Source!BC35&lt;&gt; 0, Source!BC35, 1)</f>
        <v>6.66</v>
      </c>
      <c r="K51" s="33">
        <f>Source!O35</f>
        <v>83790.17</v>
      </c>
      <c r="L51" s="39"/>
      <c r="S51">
        <f>ROUND((Source!FX35/100)*((ROUND(Source!AF35*Source!I35, 2)+ROUND(Source!AE35*Source!I35, 2))), 2)</f>
        <v>0</v>
      </c>
      <c r="T51">
        <f>Source!X35</f>
        <v>0</v>
      </c>
      <c r="U51">
        <f>ROUND((Source!FY35/100)*((ROUND(Source!AF35*Source!I35, 2)+ROUND(Source!AE35*Source!I35, 2))), 2)</f>
        <v>0</v>
      </c>
      <c r="V51">
        <f>Source!Y35</f>
        <v>0</v>
      </c>
      <c r="W51">
        <f>IF(Source!BI35&lt;=1,H51, 0)</f>
        <v>12581.11</v>
      </c>
      <c r="X51">
        <f>IF(Source!BI35=2,H51, 0)</f>
        <v>0</v>
      </c>
      <c r="Y51">
        <f>IF(Source!BI35=3,H51, 0)</f>
        <v>0</v>
      </c>
      <c r="Z51">
        <f>IF(Source!BI35=4,H51, 0)</f>
        <v>0</v>
      </c>
    </row>
    <row r="52" spans="1:26" ht="15" x14ac:dyDescent="0.25">
      <c r="G52" s="49">
        <f>H44+H45+H47+H48+H49+SUM(H51:H51)</f>
        <v>14711.130000000001</v>
      </c>
      <c r="H52" s="49"/>
      <c r="J52" s="49">
        <f>K44+K45+K47+K48+K49+SUM(K51:K51)</f>
        <v>97980.5</v>
      </c>
      <c r="K52" s="49"/>
      <c r="L52" s="36">
        <f>Source!U33</f>
        <v>28.505017799999997</v>
      </c>
      <c r="O52" s="22">
        <f>G52</f>
        <v>14711.130000000001</v>
      </c>
      <c r="P52" s="22">
        <f>J52</f>
        <v>97980.5</v>
      </c>
      <c r="Q52" s="22">
        <f>L52</f>
        <v>28.505017799999997</v>
      </c>
      <c r="W52">
        <f>IF(Source!BI33&lt;=1,H44+H45+H47+H48+H49, 0)</f>
        <v>2130.02</v>
      </c>
      <c r="X52">
        <f>IF(Source!BI33=2,H44+H45+H47+H48+H49, 0)</f>
        <v>0</v>
      </c>
      <c r="Y52">
        <f>IF(Source!BI33=3,H44+H45+H47+H48+H49, 0)</f>
        <v>0</v>
      </c>
      <c r="Z52">
        <f>IF(Source!BI33=4,H44+H45+H47+H48+H49, 0)</f>
        <v>0</v>
      </c>
    </row>
    <row r="53" spans="1:26" ht="71.25" x14ac:dyDescent="0.2">
      <c r="A53" s="41" t="str">
        <f>Source!E37</f>
        <v>4</v>
      </c>
      <c r="B53" s="42" t="str">
        <f>Source!F37</f>
        <v>15-02-019-05</v>
      </c>
      <c r="C53" s="42" t="str">
        <f>Source!G37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53" s="25" t="str">
        <f>Source!H37</f>
        <v>100 м2</v>
      </c>
      <c r="E53" s="12">
        <f>Source!I37</f>
        <v>0.05</v>
      </c>
      <c r="F53" s="26">
        <f>Source!AL37+Source!AM37+Source!AO37</f>
        <v>739.34</v>
      </c>
      <c r="G53" s="27"/>
      <c r="H53" s="26"/>
      <c r="I53" s="27" t="str">
        <f>Source!BO37</f>
        <v/>
      </c>
      <c r="J53" s="27"/>
      <c r="K53" s="26"/>
      <c r="L53" s="28"/>
      <c r="S53">
        <f>ROUND((Source!FX37/100)*((ROUND(Source!AF37*Source!I37, 2)+ROUND(Source!AE37*Source!I37, 2))), 2)</f>
        <v>39.64</v>
      </c>
      <c r="T53">
        <f>Source!X37</f>
        <v>265.39</v>
      </c>
      <c r="U53">
        <f>ROUND((Source!FY37/100)*((ROUND(Source!AF37*Source!I37, 2)+ROUND(Source!AE37*Source!I37, 2))), 2)</f>
        <v>19.61</v>
      </c>
      <c r="V53">
        <f>Source!Y37</f>
        <v>131.30000000000001</v>
      </c>
    </row>
    <row r="54" spans="1:26" x14ac:dyDescent="0.2">
      <c r="C54" s="21" t="str">
        <f>"Объем: "&amp;Source!I37&amp;"=5/"&amp;"100"</f>
        <v>Объем: 0,05=5/100</v>
      </c>
    </row>
    <row r="55" spans="1:26" ht="14.25" x14ac:dyDescent="0.2">
      <c r="A55" s="41"/>
      <c r="B55" s="42"/>
      <c r="C55" s="42" t="s">
        <v>1633</v>
      </c>
      <c r="D55" s="25"/>
      <c r="E55" s="12"/>
      <c r="F55" s="26">
        <f>Source!AO37</f>
        <v>713.71</v>
      </c>
      <c r="G55" s="27" t="str">
        <f>Source!DG37</f>
        <v>)*1,15</v>
      </c>
      <c r="H55" s="26">
        <f>ROUND(Source!AF37*Source!I37, 2)</f>
        <v>41.04</v>
      </c>
      <c r="I55" s="27"/>
      <c r="J55" s="27">
        <f>IF(Source!BA37&lt;&gt; 0, Source!BA37, 1)</f>
        <v>6.66</v>
      </c>
      <c r="K55" s="26">
        <f>Source!S37</f>
        <v>273.32</v>
      </c>
      <c r="L55" s="28"/>
      <c r="R55">
        <f>H55</f>
        <v>41.04</v>
      </c>
    </row>
    <row r="56" spans="1:26" ht="14.25" x14ac:dyDescent="0.2">
      <c r="A56" s="41"/>
      <c r="B56" s="42"/>
      <c r="C56" s="42" t="s">
        <v>429</v>
      </c>
      <c r="D56" s="25"/>
      <c r="E56" s="12"/>
      <c r="F56" s="26">
        <f>Source!AM37</f>
        <v>23.82</v>
      </c>
      <c r="G56" s="27" t="str">
        <f>Source!DE37</f>
        <v>)*1,25</v>
      </c>
      <c r="H56" s="26">
        <f>ROUND(Source!AD37*Source!I37, 2)</f>
        <v>1.49</v>
      </c>
      <c r="I56" s="27"/>
      <c r="J56" s="27">
        <f>IF(Source!BB37&lt;&gt; 0, Source!BB37, 1)</f>
        <v>6.66</v>
      </c>
      <c r="K56" s="26">
        <f>Source!Q37</f>
        <v>9.92</v>
      </c>
      <c r="L56" s="28"/>
    </row>
    <row r="57" spans="1:26" ht="14.25" x14ac:dyDescent="0.2">
      <c r="A57" s="41"/>
      <c r="B57" s="42"/>
      <c r="C57" s="42" t="s">
        <v>1634</v>
      </c>
      <c r="D57" s="25"/>
      <c r="E57" s="12"/>
      <c r="F57" s="26">
        <f>Source!AN37</f>
        <v>14.51</v>
      </c>
      <c r="G57" s="27" t="str">
        <f>Source!DF37</f>
        <v>)*1,25</v>
      </c>
      <c r="H57" s="29">
        <f>ROUND(Source!AE37*Source!I37, 2)</f>
        <v>0.91</v>
      </c>
      <c r="I57" s="27"/>
      <c r="J57" s="27">
        <f>IF(Source!BS37&lt;&gt; 0, Source!BS37, 1)</f>
        <v>6.66</v>
      </c>
      <c r="K57" s="29">
        <f>Source!R37</f>
        <v>6.04</v>
      </c>
      <c r="L57" s="28"/>
      <c r="R57">
        <f>H57</f>
        <v>0.91</v>
      </c>
    </row>
    <row r="58" spans="1:26" ht="14.25" x14ac:dyDescent="0.2">
      <c r="A58" s="41"/>
      <c r="B58" s="42"/>
      <c r="C58" s="42" t="s">
        <v>1640</v>
      </c>
      <c r="D58" s="25"/>
      <c r="E58" s="12"/>
      <c r="F58" s="26">
        <f>Source!AL37</f>
        <v>1.81</v>
      </c>
      <c r="G58" s="27" t="str">
        <f>Source!DD37</f>
        <v/>
      </c>
      <c r="H58" s="26">
        <f>ROUND(Source!AC37*Source!I37, 2)</f>
        <v>0.09</v>
      </c>
      <c r="I58" s="27"/>
      <c r="J58" s="27">
        <f>IF(Source!BC37&lt;&gt; 0, Source!BC37, 1)</f>
        <v>6.66</v>
      </c>
      <c r="K58" s="26">
        <f>Source!P37</f>
        <v>0.6</v>
      </c>
      <c r="L58" s="28"/>
    </row>
    <row r="59" spans="1:26" ht="14.25" x14ac:dyDescent="0.2">
      <c r="A59" s="41"/>
      <c r="B59" s="42"/>
      <c r="C59" s="42" t="s">
        <v>1635</v>
      </c>
      <c r="D59" s="25" t="s">
        <v>1636</v>
      </c>
      <c r="E59" s="12">
        <f>Source!BZ37</f>
        <v>105</v>
      </c>
      <c r="F59" s="52" t="str">
        <f>CONCATENATE(" )", Source!DL37, Source!FT37, "=", Source!FX37)</f>
        <v xml:space="preserve"> )*0,9=94,5</v>
      </c>
      <c r="G59" s="53"/>
      <c r="H59" s="26">
        <f>SUM(S53:S63)</f>
        <v>39.64</v>
      </c>
      <c r="I59" s="30"/>
      <c r="J59" s="24">
        <f>Source!AT37</f>
        <v>95</v>
      </c>
      <c r="K59" s="26">
        <f>SUM(T53:T63)</f>
        <v>265.39</v>
      </c>
      <c r="L59" s="28"/>
    </row>
    <row r="60" spans="1:26" ht="14.25" x14ac:dyDescent="0.2">
      <c r="A60" s="41"/>
      <c r="B60" s="42"/>
      <c r="C60" s="42" t="s">
        <v>1637</v>
      </c>
      <c r="D60" s="25" t="s">
        <v>1636</v>
      </c>
      <c r="E60" s="12">
        <f>Source!CA37</f>
        <v>55</v>
      </c>
      <c r="F60" s="52" t="str">
        <f>CONCATENATE(" )", Source!DM37, Source!FU37, "=", Source!FY37)</f>
        <v xml:space="preserve"> )*0,85=46,75</v>
      </c>
      <c r="G60" s="53"/>
      <c r="H60" s="26">
        <f>SUM(U53:U63)</f>
        <v>19.61</v>
      </c>
      <c r="I60" s="30"/>
      <c r="J60" s="24">
        <f>Source!AU37</f>
        <v>47</v>
      </c>
      <c r="K60" s="26">
        <f>SUM(V53:V63)</f>
        <v>131.30000000000001</v>
      </c>
      <c r="L60" s="28"/>
    </row>
    <row r="61" spans="1:26" ht="14.25" x14ac:dyDescent="0.2">
      <c r="A61" s="41"/>
      <c r="B61" s="42"/>
      <c r="C61" s="42" t="s">
        <v>1638</v>
      </c>
      <c r="D61" s="25" t="s">
        <v>1639</v>
      </c>
      <c r="E61" s="12">
        <f>Source!AQ37</f>
        <v>83.67</v>
      </c>
      <c r="F61" s="26"/>
      <c r="G61" s="27" t="str">
        <f>Source!DI37</f>
        <v>)*1,15</v>
      </c>
      <c r="H61" s="26"/>
      <c r="I61" s="27"/>
      <c r="J61" s="27"/>
      <c r="K61" s="26"/>
      <c r="L61" s="37">
        <f>Source!U37</f>
        <v>4.8110250000000008</v>
      </c>
    </row>
    <row r="62" spans="1:26" ht="28.5" x14ac:dyDescent="0.2">
      <c r="A62" s="41" t="str">
        <f>Source!E39</f>
        <v>4,1</v>
      </c>
      <c r="B62" s="42" t="str">
        <f>Source!F39</f>
        <v>04.3.02.05-0001</v>
      </c>
      <c r="C62" s="42" t="str">
        <f>Source!G39</f>
        <v>Смесь штукатурная «Гольдбанд», КНАУФ</v>
      </c>
      <c r="D62" s="25" t="str">
        <f>Source!H39</f>
        <v>кг</v>
      </c>
      <c r="E62" s="12">
        <f>Source!I39</f>
        <v>61.5</v>
      </c>
      <c r="F62" s="26">
        <f>Source!AL39+Source!AM39+Source!AO39</f>
        <v>1.82</v>
      </c>
      <c r="G62" s="40" t="s">
        <v>3</v>
      </c>
      <c r="H62" s="26">
        <f>ROUND(Source!AC39*Source!I39, 2)+ROUND(Source!AD39*Source!I39, 2)+ROUND(Source!AF39*Source!I39, 2)</f>
        <v>111.93</v>
      </c>
      <c r="I62" s="27"/>
      <c r="J62" s="27">
        <f>IF(Source!BC39&lt;&gt; 0, Source!BC39, 1)</f>
        <v>6.66</v>
      </c>
      <c r="K62" s="26">
        <f>Source!O39</f>
        <v>745.45</v>
      </c>
      <c r="L62" s="28"/>
      <c r="S62">
        <f>ROUND((Source!FX39/100)*((ROUND(Source!AF39*Source!I39, 2)+ROUND(Source!AE39*Source!I39, 2))), 2)</f>
        <v>0</v>
      </c>
      <c r="T62">
        <f>Source!X39</f>
        <v>0</v>
      </c>
      <c r="U62">
        <f>ROUND((Source!FY39/100)*((ROUND(Source!AF39*Source!I39, 2)+ROUND(Source!AE39*Source!I39, 2))), 2)</f>
        <v>0</v>
      </c>
      <c r="V62">
        <f>Source!Y39</f>
        <v>0</v>
      </c>
      <c r="W62">
        <f>IF(Source!BI39&lt;=1,H62, 0)</f>
        <v>111.93</v>
      </c>
      <c r="X62">
        <f>IF(Source!BI39=2,H62, 0)</f>
        <v>0</v>
      </c>
      <c r="Y62">
        <f>IF(Source!BI39=3,H62, 0)</f>
        <v>0</v>
      </c>
      <c r="Z62">
        <f>IF(Source!BI39=4,H62, 0)</f>
        <v>0</v>
      </c>
    </row>
    <row r="63" spans="1:26" ht="14.25" x14ac:dyDescent="0.2">
      <c r="A63" s="43" t="str">
        <f>Source!E41</f>
        <v>4,2</v>
      </c>
      <c r="B63" s="44" t="str">
        <f>Source!F41</f>
        <v>04.3.02.09</v>
      </c>
      <c r="C63" s="44" t="str">
        <f>Source!G41</f>
        <v>Смеси на цементной основе</v>
      </c>
      <c r="D63" s="31" t="str">
        <f>Source!H41</f>
        <v>т</v>
      </c>
      <c r="E63" s="32">
        <f>Source!I41</f>
        <v>6.1499999999999999E-2</v>
      </c>
      <c r="F63" s="33">
        <f>Source!AL41+Source!AM41+Source!AO41</f>
        <v>0</v>
      </c>
      <c r="G63" s="38" t="s">
        <v>3</v>
      </c>
      <c r="H63" s="33">
        <f>ROUND(Source!AC41*Source!I41, 2)+ROUND(Source!AD41*Source!I41, 2)+ROUND(Source!AF41*Source!I41, 2)</f>
        <v>0</v>
      </c>
      <c r="I63" s="34"/>
      <c r="J63" s="34">
        <f>IF(Source!BC41&lt;&gt; 0, Source!BC41, 1)</f>
        <v>6.66</v>
      </c>
      <c r="K63" s="33">
        <f>Source!O41</f>
        <v>0</v>
      </c>
      <c r="L63" s="39"/>
      <c r="S63">
        <f>ROUND((Source!FX41/100)*((ROUND(Source!AF41*Source!I41, 2)+ROUND(Source!AE41*Source!I41, 2))), 2)</f>
        <v>0</v>
      </c>
      <c r="T63">
        <f>Source!X41</f>
        <v>0</v>
      </c>
      <c r="U63">
        <f>ROUND((Source!FY41/100)*((ROUND(Source!AF41*Source!I41, 2)+ROUND(Source!AE41*Source!I41, 2))), 2)</f>
        <v>0</v>
      </c>
      <c r="V63">
        <f>Source!Y41</f>
        <v>0</v>
      </c>
      <c r="W63">
        <f>IF(Source!BI41&lt;=1,H63, 0)</f>
        <v>0</v>
      </c>
      <c r="X63">
        <f>IF(Source!BI41=2,H63, 0)</f>
        <v>0</v>
      </c>
      <c r="Y63">
        <f>IF(Source!BI41=3,H63, 0)</f>
        <v>0</v>
      </c>
      <c r="Z63">
        <f>IF(Source!BI41=4,H63, 0)</f>
        <v>0</v>
      </c>
    </row>
    <row r="64" spans="1:26" ht="15" x14ac:dyDescent="0.25">
      <c r="G64" s="49">
        <f>H55+H56+H58+H59+H60+SUM(H62:H63)</f>
        <v>213.8</v>
      </c>
      <c r="H64" s="49"/>
      <c r="J64" s="49">
        <f>K55+K56+K58+K59+K60+SUM(K62:K63)</f>
        <v>1425.98</v>
      </c>
      <c r="K64" s="49"/>
      <c r="L64" s="36">
        <f>Source!U37</f>
        <v>4.8110250000000008</v>
      </c>
      <c r="O64" s="22">
        <f>G64</f>
        <v>213.8</v>
      </c>
      <c r="P64" s="22">
        <f>J64</f>
        <v>1425.98</v>
      </c>
      <c r="Q64" s="22">
        <f>L64</f>
        <v>4.8110250000000008</v>
      </c>
      <c r="W64">
        <f>IF(Source!BI37&lt;=1,H55+H56+H58+H59+H60, 0)</f>
        <v>101.87</v>
      </c>
      <c r="X64">
        <f>IF(Source!BI37=2,H55+H56+H58+H59+H60, 0)</f>
        <v>0</v>
      </c>
      <c r="Y64">
        <f>IF(Source!BI37=3,H55+H56+H58+H59+H60, 0)</f>
        <v>0</v>
      </c>
      <c r="Z64">
        <f>IF(Source!BI37=4,H55+H56+H58+H59+H60, 0)</f>
        <v>0</v>
      </c>
    </row>
    <row r="65" spans="1:26" ht="42.75" x14ac:dyDescent="0.2">
      <c r="A65" s="41" t="str">
        <f>Source!E43</f>
        <v>5</v>
      </c>
      <c r="B65" s="42" t="str">
        <f>Source!F43</f>
        <v>10-01-035-03</v>
      </c>
      <c r="C65" s="42" t="str">
        <f>Source!G43</f>
        <v>Установка подоконных досок из ПВХ в каменных стенах толщиной свыше 0,51 м</v>
      </c>
      <c r="D65" s="25" t="str">
        <f>Source!H43</f>
        <v>100 м</v>
      </c>
      <c r="E65" s="12">
        <f>Source!I43</f>
        <v>0.10150000000000001</v>
      </c>
      <c r="F65" s="26">
        <f>Source!AL43+Source!AM43+Source!AO43</f>
        <v>6481.1699999999992</v>
      </c>
      <c r="G65" s="27"/>
      <c r="H65" s="26"/>
      <c r="I65" s="27" t="str">
        <f>Source!BO43</f>
        <v/>
      </c>
      <c r="J65" s="27"/>
      <c r="K65" s="26"/>
      <c r="L65" s="28"/>
      <c r="S65">
        <f>ROUND((Source!FX43/100)*((ROUND(Source!AF43*Source!I43, 2)+ROUND(Source!AE43*Source!I43, 2))), 2)</f>
        <v>23.2</v>
      </c>
      <c r="T65">
        <f>Source!X43</f>
        <v>154.25</v>
      </c>
      <c r="U65">
        <f>ROUND((Source!FY43/100)*((ROUND(Source!AF43*Source!I43, 2)+ROUND(Source!AE43*Source!I43, 2))), 2)</f>
        <v>11.7</v>
      </c>
      <c r="V65">
        <f>Source!Y43</f>
        <v>78.58</v>
      </c>
    </row>
    <row r="66" spans="1:26" x14ac:dyDescent="0.2">
      <c r="C66" s="21" t="str">
        <f>"Объем: "&amp;Source!I43&amp;"=10,15/"&amp;"100"</f>
        <v>Объем: 0,1015=10,15/100</v>
      </c>
    </row>
    <row r="67" spans="1:26" ht="14.25" x14ac:dyDescent="0.2">
      <c r="A67" s="41"/>
      <c r="B67" s="42"/>
      <c r="C67" s="42" t="s">
        <v>1633</v>
      </c>
      <c r="D67" s="25"/>
      <c r="E67" s="12"/>
      <c r="F67" s="26">
        <f>Source!AO43</f>
        <v>182.37</v>
      </c>
      <c r="G67" s="27" t="str">
        <f>Source!DG43</f>
        <v>)*1,15</v>
      </c>
      <c r="H67" s="26">
        <f>ROUND(Source!AF43*Source!I43, 2)</f>
        <v>21.29</v>
      </c>
      <c r="I67" s="27"/>
      <c r="J67" s="27">
        <f>IF(Source!BA43&lt;&gt; 0, Source!BA43, 1)</f>
        <v>6.66</v>
      </c>
      <c r="K67" s="26">
        <f>Source!S43</f>
        <v>141.78</v>
      </c>
      <c r="L67" s="28"/>
      <c r="R67">
        <f>H67</f>
        <v>21.29</v>
      </c>
    </row>
    <row r="68" spans="1:26" ht="14.25" x14ac:dyDescent="0.2">
      <c r="A68" s="41"/>
      <c r="B68" s="42"/>
      <c r="C68" s="42" t="s">
        <v>429</v>
      </c>
      <c r="D68" s="25"/>
      <c r="E68" s="12"/>
      <c r="F68" s="26">
        <f>Source!AM43</f>
        <v>21.9</v>
      </c>
      <c r="G68" s="27" t="str">
        <f>Source!DE43</f>
        <v>)*1,25</v>
      </c>
      <c r="H68" s="26">
        <f>ROUND(Source!AD43*Source!I43, 2)</f>
        <v>2.78</v>
      </c>
      <c r="I68" s="27"/>
      <c r="J68" s="27">
        <f>IF(Source!BB43&lt;&gt; 0, Source!BB43, 1)</f>
        <v>6.66</v>
      </c>
      <c r="K68" s="26">
        <f>Source!Q43</f>
        <v>18.510000000000002</v>
      </c>
      <c r="L68" s="28"/>
    </row>
    <row r="69" spans="1:26" ht="14.25" x14ac:dyDescent="0.2">
      <c r="A69" s="41"/>
      <c r="B69" s="42"/>
      <c r="C69" s="42" t="s">
        <v>1634</v>
      </c>
      <c r="D69" s="25"/>
      <c r="E69" s="12"/>
      <c r="F69" s="26">
        <f>Source!AN43</f>
        <v>4.43</v>
      </c>
      <c r="G69" s="27" t="str">
        <f>Source!DF43</f>
        <v>)*1,25</v>
      </c>
      <c r="H69" s="29">
        <f>ROUND(Source!AE43*Source!I43, 2)</f>
        <v>0.56000000000000005</v>
      </c>
      <c r="I69" s="27"/>
      <c r="J69" s="27">
        <f>IF(Source!BS43&lt;&gt; 0, Source!BS43, 1)</f>
        <v>6.66</v>
      </c>
      <c r="K69" s="29">
        <f>Source!R43</f>
        <v>3.74</v>
      </c>
      <c r="L69" s="28"/>
      <c r="R69">
        <f>H69</f>
        <v>0.56000000000000005</v>
      </c>
    </row>
    <row r="70" spans="1:26" ht="14.25" x14ac:dyDescent="0.2">
      <c r="A70" s="41"/>
      <c r="B70" s="42"/>
      <c r="C70" s="42" t="s">
        <v>1640</v>
      </c>
      <c r="D70" s="25"/>
      <c r="E70" s="12"/>
      <c r="F70" s="26">
        <f>Source!AL43</f>
        <v>6276.9</v>
      </c>
      <c r="G70" s="27" t="str">
        <f>Source!DD43</f>
        <v/>
      </c>
      <c r="H70" s="26">
        <f>ROUND(Source!AC43*Source!I43, 2)</f>
        <v>637.11</v>
      </c>
      <c r="I70" s="27"/>
      <c r="J70" s="27">
        <f>IF(Source!BC43&lt;&gt; 0, Source!BC43, 1)</f>
        <v>6.66</v>
      </c>
      <c r="K70" s="26">
        <f>Source!P43</f>
        <v>4243.12</v>
      </c>
      <c r="L70" s="28"/>
    </row>
    <row r="71" spans="1:26" ht="14.25" x14ac:dyDescent="0.2">
      <c r="A71" s="41"/>
      <c r="B71" s="42"/>
      <c r="C71" s="42" t="s">
        <v>1635</v>
      </c>
      <c r="D71" s="25" t="s">
        <v>1636</v>
      </c>
      <c r="E71" s="12">
        <f>Source!BZ43</f>
        <v>118</v>
      </c>
      <c r="F71" s="52" t="str">
        <f>CONCATENATE(" )", Source!DL43, Source!FT43, "=", Source!FX43)</f>
        <v xml:space="preserve"> )*0,9=106,2</v>
      </c>
      <c r="G71" s="53"/>
      <c r="H71" s="26">
        <f>SUM(S65:S74)</f>
        <v>23.2</v>
      </c>
      <c r="I71" s="30"/>
      <c r="J71" s="24">
        <f>Source!AT43</f>
        <v>106</v>
      </c>
      <c r="K71" s="26">
        <f>SUM(T65:T74)</f>
        <v>154.25</v>
      </c>
      <c r="L71" s="28"/>
    </row>
    <row r="72" spans="1:26" ht="14.25" x14ac:dyDescent="0.2">
      <c r="A72" s="41"/>
      <c r="B72" s="42"/>
      <c r="C72" s="42" t="s">
        <v>1637</v>
      </c>
      <c r="D72" s="25" t="s">
        <v>1636</v>
      </c>
      <c r="E72" s="12">
        <f>Source!CA43</f>
        <v>63</v>
      </c>
      <c r="F72" s="52" t="str">
        <f>CONCATENATE(" )", Source!DM43, Source!FU43, "=", Source!FY43)</f>
        <v xml:space="preserve"> )*0,85=53,55</v>
      </c>
      <c r="G72" s="53"/>
      <c r="H72" s="26">
        <f>SUM(U65:U74)</f>
        <v>11.7</v>
      </c>
      <c r="I72" s="30"/>
      <c r="J72" s="24">
        <f>Source!AU43</f>
        <v>54</v>
      </c>
      <c r="K72" s="26">
        <f>SUM(V65:V74)</f>
        <v>78.58</v>
      </c>
      <c r="L72" s="28"/>
    </row>
    <row r="73" spans="1:26" ht="14.25" x14ac:dyDescent="0.2">
      <c r="A73" s="41"/>
      <c r="B73" s="42"/>
      <c r="C73" s="42" t="s">
        <v>1638</v>
      </c>
      <c r="D73" s="25" t="s">
        <v>1639</v>
      </c>
      <c r="E73" s="12">
        <f>Source!AQ43</f>
        <v>21.38</v>
      </c>
      <c r="F73" s="26"/>
      <c r="G73" s="27" t="str">
        <f>Source!DI43</f>
        <v>)*1,15</v>
      </c>
      <c r="H73" s="26"/>
      <c r="I73" s="27"/>
      <c r="J73" s="27"/>
      <c r="K73" s="26"/>
      <c r="L73" s="37">
        <f>Source!U43</f>
        <v>2.4955805</v>
      </c>
    </row>
    <row r="74" spans="1:26" ht="28.5" x14ac:dyDescent="0.2">
      <c r="A74" s="43" t="str">
        <f>Source!E45</f>
        <v>5,1</v>
      </c>
      <c r="B74" s="44" t="str">
        <f>Source!F45</f>
        <v>11.3.03.01-0011</v>
      </c>
      <c r="C74" s="44" t="str">
        <f>Source!G45</f>
        <v>Доски подоконные ПВХ, шириной 600 мм</v>
      </c>
      <c r="D74" s="31" t="str">
        <f>Source!H45</f>
        <v>м</v>
      </c>
      <c r="E74" s="32">
        <f>Source!I45</f>
        <v>10.15</v>
      </c>
      <c r="F74" s="33">
        <f>Source!AL45+Source!AM45+Source!AO45</f>
        <v>74.91</v>
      </c>
      <c r="G74" s="38" t="s">
        <v>3</v>
      </c>
      <c r="H74" s="33">
        <f>ROUND(Source!AC45*Source!I45, 2)+ROUND(Source!AD45*Source!I45, 2)+ROUND(Source!AF45*Source!I45, 2)</f>
        <v>760.34</v>
      </c>
      <c r="I74" s="34"/>
      <c r="J74" s="34">
        <f>IF(Source!BC45&lt;&gt; 0, Source!BC45, 1)</f>
        <v>6.66</v>
      </c>
      <c r="K74" s="33">
        <f>Source!O45</f>
        <v>5063.84</v>
      </c>
      <c r="L74" s="39"/>
      <c r="S74">
        <f>ROUND((Source!FX45/100)*((ROUND(Source!AF45*Source!I45, 2)+ROUND(Source!AE45*Source!I45, 2))), 2)</f>
        <v>0</v>
      </c>
      <c r="T74">
        <f>Source!X45</f>
        <v>0</v>
      </c>
      <c r="U74">
        <f>ROUND((Source!FY45/100)*((ROUND(Source!AF45*Source!I45, 2)+ROUND(Source!AE45*Source!I45, 2))), 2)</f>
        <v>0</v>
      </c>
      <c r="V74">
        <f>Source!Y45</f>
        <v>0</v>
      </c>
      <c r="W74">
        <f>IF(Source!BI45&lt;=1,H74, 0)</f>
        <v>760.34</v>
      </c>
      <c r="X74">
        <f>IF(Source!BI45=2,H74, 0)</f>
        <v>0</v>
      </c>
      <c r="Y74">
        <f>IF(Source!BI45=3,H74, 0)</f>
        <v>0</v>
      </c>
      <c r="Z74">
        <f>IF(Source!BI45=4,H74, 0)</f>
        <v>0</v>
      </c>
    </row>
    <row r="75" spans="1:26" ht="15" x14ac:dyDescent="0.25">
      <c r="G75" s="49">
        <f>H67+H68+H70+H71+H72+SUM(H74:H74)</f>
        <v>1456.42</v>
      </c>
      <c r="H75" s="49"/>
      <c r="J75" s="49">
        <f>K67+K68+K70+K71+K72+SUM(K74:K74)</f>
        <v>9700.08</v>
      </c>
      <c r="K75" s="49"/>
      <c r="L75" s="36">
        <f>Source!U43</f>
        <v>2.4955805</v>
      </c>
      <c r="O75" s="22">
        <f>G75</f>
        <v>1456.42</v>
      </c>
      <c r="P75" s="22">
        <f>J75</f>
        <v>9700.08</v>
      </c>
      <c r="Q75" s="22">
        <f>L75</f>
        <v>2.4955805</v>
      </c>
      <c r="W75">
        <f>IF(Source!BI43&lt;=1,H67+H68+H70+H71+H72, 0)</f>
        <v>696.08000000000015</v>
      </c>
      <c r="X75">
        <f>IF(Source!BI43=2,H67+H68+H70+H71+H72, 0)</f>
        <v>0</v>
      </c>
      <c r="Y75">
        <f>IF(Source!BI43=3,H67+H68+H70+H71+H72, 0)</f>
        <v>0</v>
      </c>
      <c r="Z75">
        <f>IF(Source!BI43=4,H67+H68+H70+H71+H72, 0)</f>
        <v>0</v>
      </c>
    </row>
    <row r="76" spans="1:26" ht="57" x14ac:dyDescent="0.2">
      <c r="A76" s="41" t="str">
        <f>Source!E47</f>
        <v>6</v>
      </c>
      <c r="B76" s="42" t="str">
        <f>Source!F47</f>
        <v>15-01-050-04</v>
      </c>
      <c r="C76" s="42" t="str">
        <f>Source!G47</f>
        <v>Облицовка оконных и дверных откосов декоративным бумажно-слоистым пластиком или листами из синтетических материалов на клее</v>
      </c>
      <c r="D76" s="25" t="str">
        <f>Source!H47</f>
        <v>100 м2</v>
      </c>
      <c r="E76" s="12">
        <f>Source!I47</f>
        <v>0.17330000000000001</v>
      </c>
      <c r="F76" s="26">
        <f>Source!AL47+Source!AM47+Source!AO47</f>
        <v>1563.91</v>
      </c>
      <c r="G76" s="27"/>
      <c r="H76" s="26"/>
      <c r="I76" s="27" t="str">
        <f>Source!BO47</f>
        <v/>
      </c>
      <c r="J76" s="27"/>
      <c r="K76" s="26"/>
      <c r="L76" s="28"/>
      <c r="S76">
        <f>ROUND((Source!FX47/100)*((ROUND(Source!AF47*Source!I47, 2)+ROUND(Source!AE47*Source!I47, 2))), 2)</f>
        <v>289.22000000000003</v>
      </c>
      <c r="T76">
        <f>Source!X47</f>
        <v>1936.39</v>
      </c>
      <c r="U76">
        <f>ROUND((Source!FY47/100)*((ROUND(Source!AF47*Source!I47, 2)+ROUND(Source!AE47*Source!I47, 2))), 2)</f>
        <v>143.08000000000001</v>
      </c>
      <c r="V76">
        <f>Source!Y47</f>
        <v>958.01</v>
      </c>
    </row>
    <row r="77" spans="1:26" x14ac:dyDescent="0.2">
      <c r="C77" s="21" t="str">
        <f>"Объем: "&amp;Source!I47&amp;"=17,33/"&amp;"100"</f>
        <v>Объем: 0,1733=17,33/100</v>
      </c>
    </row>
    <row r="78" spans="1:26" ht="14.25" x14ac:dyDescent="0.2">
      <c r="A78" s="41"/>
      <c r="B78" s="42"/>
      <c r="C78" s="42" t="s">
        <v>1633</v>
      </c>
      <c r="D78" s="25"/>
      <c r="E78" s="12"/>
      <c r="F78" s="26">
        <f>Source!AO47</f>
        <v>1528.19</v>
      </c>
      <c r="G78" s="27" t="str">
        <f>Source!DG47</f>
        <v>)*1,15</v>
      </c>
      <c r="H78" s="26">
        <f>ROUND(Source!AF47*Source!I47, 2)</f>
        <v>304.56</v>
      </c>
      <c r="I78" s="27"/>
      <c r="J78" s="27">
        <f>IF(Source!BA47&lt;&gt; 0, Source!BA47, 1)</f>
        <v>6.66</v>
      </c>
      <c r="K78" s="26">
        <f>Source!S47</f>
        <v>2028.38</v>
      </c>
      <c r="L78" s="28"/>
      <c r="R78">
        <f>H78</f>
        <v>304.56</v>
      </c>
    </row>
    <row r="79" spans="1:26" ht="14.25" x14ac:dyDescent="0.2">
      <c r="A79" s="41"/>
      <c r="B79" s="42"/>
      <c r="C79" s="42" t="s">
        <v>429</v>
      </c>
      <c r="D79" s="25"/>
      <c r="E79" s="12"/>
      <c r="F79" s="26">
        <f>Source!AM47</f>
        <v>35.36</v>
      </c>
      <c r="G79" s="27" t="str">
        <f>Source!DE47</f>
        <v>)*1,25</v>
      </c>
      <c r="H79" s="26">
        <f>ROUND(Source!AD47*Source!I47, 2)</f>
        <v>7.66</v>
      </c>
      <c r="I79" s="27"/>
      <c r="J79" s="27">
        <f>IF(Source!BB47&lt;&gt; 0, Source!BB47, 1)</f>
        <v>6.66</v>
      </c>
      <c r="K79" s="26">
        <f>Source!Q47</f>
        <v>51.01</v>
      </c>
      <c r="L79" s="28"/>
    </row>
    <row r="80" spans="1:26" ht="14.25" x14ac:dyDescent="0.2">
      <c r="A80" s="41"/>
      <c r="B80" s="42"/>
      <c r="C80" s="42" t="s">
        <v>1634</v>
      </c>
      <c r="D80" s="25"/>
      <c r="E80" s="12"/>
      <c r="F80" s="26">
        <f>Source!AN47</f>
        <v>6.88</v>
      </c>
      <c r="G80" s="27" t="str">
        <f>Source!DF47</f>
        <v>)*1,25</v>
      </c>
      <c r="H80" s="29">
        <f>ROUND(Source!AE47*Source!I47, 2)</f>
        <v>1.49</v>
      </c>
      <c r="I80" s="27"/>
      <c r="J80" s="27">
        <f>IF(Source!BS47&lt;&gt; 0, Source!BS47, 1)</f>
        <v>6.66</v>
      </c>
      <c r="K80" s="29">
        <f>Source!R47</f>
        <v>9.93</v>
      </c>
      <c r="L80" s="28"/>
      <c r="R80">
        <f>H80</f>
        <v>1.49</v>
      </c>
    </row>
    <row r="81" spans="1:26" ht="14.25" x14ac:dyDescent="0.2">
      <c r="A81" s="41"/>
      <c r="B81" s="42"/>
      <c r="C81" s="42" t="s">
        <v>1640</v>
      </c>
      <c r="D81" s="25"/>
      <c r="E81" s="12"/>
      <c r="F81" s="26">
        <f>Source!AL47</f>
        <v>0.36</v>
      </c>
      <c r="G81" s="27" t="str">
        <f>Source!DD47</f>
        <v/>
      </c>
      <c r="H81" s="26">
        <f>ROUND(Source!AC47*Source!I47, 2)</f>
        <v>0.06</v>
      </c>
      <c r="I81" s="27"/>
      <c r="J81" s="27">
        <f>IF(Source!BC47&lt;&gt; 0, Source!BC47, 1)</f>
        <v>6.66</v>
      </c>
      <c r="K81" s="26">
        <f>Source!P47</f>
        <v>0.42</v>
      </c>
      <c r="L81" s="28"/>
    </row>
    <row r="82" spans="1:26" ht="14.25" x14ac:dyDescent="0.2">
      <c r="A82" s="41"/>
      <c r="B82" s="42"/>
      <c r="C82" s="42" t="s">
        <v>1635</v>
      </c>
      <c r="D82" s="25" t="s">
        <v>1636</v>
      </c>
      <c r="E82" s="12">
        <f>Source!BZ47</f>
        <v>105</v>
      </c>
      <c r="F82" s="52" t="str">
        <f>CONCATENATE(" )", Source!DL47, Source!FT47, "=", Source!FX47)</f>
        <v xml:space="preserve"> )*0,9=94,5</v>
      </c>
      <c r="G82" s="53"/>
      <c r="H82" s="26">
        <f>SUM(S76:S90)</f>
        <v>289.22000000000003</v>
      </c>
      <c r="I82" s="30"/>
      <c r="J82" s="24">
        <f>Source!AT47</f>
        <v>95</v>
      </c>
      <c r="K82" s="26">
        <f>SUM(T76:T90)</f>
        <v>1936.39</v>
      </c>
      <c r="L82" s="28"/>
    </row>
    <row r="83" spans="1:26" ht="14.25" x14ac:dyDescent="0.2">
      <c r="A83" s="41"/>
      <c r="B83" s="42"/>
      <c r="C83" s="42" t="s">
        <v>1637</v>
      </c>
      <c r="D83" s="25" t="s">
        <v>1636</v>
      </c>
      <c r="E83" s="12">
        <f>Source!CA47</f>
        <v>55</v>
      </c>
      <c r="F83" s="52" t="str">
        <f>CONCATENATE(" )", Source!DM47, Source!FU47, "=", Source!FY47)</f>
        <v xml:space="preserve"> )*0,85=46,75</v>
      </c>
      <c r="G83" s="53"/>
      <c r="H83" s="26">
        <f>SUM(U76:U90)</f>
        <v>143.08000000000001</v>
      </c>
      <c r="I83" s="30"/>
      <c r="J83" s="24">
        <f>Source!AU47</f>
        <v>47</v>
      </c>
      <c r="K83" s="26">
        <f>SUM(V76:V90)</f>
        <v>958.01</v>
      </c>
      <c r="L83" s="28"/>
    </row>
    <row r="84" spans="1:26" ht="14.25" x14ac:dyDescent="0.2">
      <c r="A84" s="41"/>
      <c r="B84" s="42"/>
      <c r="C84" s="42" t="s">
        <v>1638</v>
      </c>
      <c r="D84" s="25" t="s">
        <v>1639</v>
      </c>
      <c r="E84" s="12">
        <f>Source!AQ47</f>
        <v>166.47</v>
      </c>
      <c r="F84" s="26"/>
      <c r="G84" s="27" t="str">
        <f>Source!DI47</f>
        <v>)*1,15</v>
      </c>
      <c r="H84" s="26"/>
      <c r="I84" s="27"/>
      <c r="J84" s="27"/>
      <c r="K84" s="26"/>
      <c r="L84" s="37">
        <f>Source!U47</f>
        <v>33.176638650000001</v>
      </c>
    </row>
    <row r="85" spans="1:26" ht="42.75" x14ac:dyDescent="0.2">
      <c r="A85" s="41" t="str">
        <f>Source!E49</f>
        <v>6,1</v>
      </c>
      <c r="B85" s="42" t="str">
        <f>Source!F49</f>
        <v>11.3.03.05-0001</v>
      </c>
      <c r="C85" s="42" t="str">
        <f>Source!G49</f>
        <v>Панели пластиковые для откосов "Реас Пласт" шириной 0,5 м, длиной 3,0 м, белые матовые, лакированные</v>
      </c>
      <c r="D85" s="25" t="str">
        <f>Source!H49</f>
        <v>м2</v>
      </c>
      <c r="E85" s="12">
        <f>Source!I49</f>
        <v>18.1965</v>
      </c>
      <c r="F85" s="26">
        <f>Source!AL49+Source!AM49+Source!AO49</f>
        <v>34.380000000000003</v>
      </c>
      <c r="G85" s="40" t="s">
        <v>3</v>
      </c>
      <c r="H85" s="26">
        <f>ROUND(Source!AC49*Source!I49, 2)+ROUND(Source!AD49*Source!I49, 2)+ROUND(Source!AF49*Source!I49, 2)</f>
        <v>625.6</v>
      </c>
      <c r="I85" s="27"/>
      <c r="J85" s="27">
        <f>IF(Source!BC49&lt;&gt; 0, Source!BC49, 1)</f>
        <v>6.66</v>
      </c>
      <c r="K85" s="26">
        <f>Source!O49</f>
        <v>4166.47</v>
      </c>
      <c r="L85" s="28"/>
      <c r="S85">
        <f>ROUND((Source!FX49/100)*((ROUND(Source!AF49*Source!I49, 2)+ROUND(Source!AE49*Source!I49, 2))), 2)</f>
        <v>0</v>
      </c>
      <c r="T85">
        <f>Source!X49</f>
        <v>0</v>
      </c>
      <c r="U85">
        <f>ROUND((Source!FY49/100)*((ROUND(Source!AF49*Source!I49, 2)+ROUND(Source!AE49*Source!I49, 2))), 2)</f>
        <v>0</v>
      </c>
      <c r="V85">
        <f>Source!Y49</f>
        <v>0</v>
      </c>
      <c r="W85">
        <f>IF(Source!BI49&lt;=1,H85, 0)</f>
        <v>625.6</v>
      </c>
      <c r="X85">
        <f>IF(Source!BI49=2,H85, 0)</f>
        <v>0</v>
      </c>
      <c r="Y85">
        <f>IF(Source!BI49=3,H85, 0)</f>
        <v>0</v>
      </c>
      <c r="Z85">
        <f>IF(Source!BI49=4,H85, 0)</f>
        <v>0</v>
      </c>
    </row>
    <row r="86" spans="1:26" ht="28.5" x14ac:dyDescent="0.2">
      <c r="A86" s="41" t="str">
        <f>Source!E51</f>
        <v>6,2</v>
      </c>
      <c r="B86" s="42" t="str">
        <f>Source!F51</f>
        <v>14.1.02.04-0102</v>
      </c>
      <c r="C86" s="42" t="str">
        <f>Source!G51</f>
        <v>Клей Forbo 522, для укладки ПВХ-покрытий</v>
      </c>
      <c r="D86" s="25" t="str">
        <f>Source!H51</f>
        <v>кг</v>
      </c>
      <c r="E86" s="12">
        <f>Source!I51</f>
        <v>5.1989999999999998</v>
      </c>
      <c r="F86" s="26">
        <f>Source!AL51+Source!AM51+Source!AO51</f>
        <v>25.56</v>
      </c>
      <c r="G86" s="40" t="s">
        <v>3</v>
      </c>
      <c r="H86" s="26">
        <f>ROUND(Source!AC51*Source!I51, 2)+ROUND(Source!AD51*Source!I51, 2)+ROUND(Source!AF51*Source!I51, 2)</f>
        <v>132.88999999999999</v>
      </c>
      <c r="I86" s="27"/>
      <c r="J86" s="27">
        <f>IF(Source!BC51&lt;&gt; 0, Source!BC51, 1)</f>
        <v>6.66</v>
      </c>
      <c r="K86" s="26">
        <f>Source!O51</f>
        <v>885.02</v>
      </c>
      <c r="L86" s="28"/>
      <c r="S86">
        <f>ROUND((Source!FX51/100)*((ROUND(Source!AF51*Source!I51, 2)+ROUND(Source!AE51*Source!I51, 2))), 2)</f>
        <v>0</v>
      </c>
      <c r="T86">
        <f>Source!X51</f>
        <v>0</v>
      </c>
      <c r="U86">
        <f>ROUND((Source!FY51/100)*((ROUND(Source!AF51*Source!I51, 2)+ROUND(Source!AE51*Source!I51, 2))), 2)</f>
        <v>0</v>
      </c>
      <c r="V86">
        <f>Source!Y51</f>
        <v>0</v>
      </c>
      <c r="W86">
        <f>IF(Source!BI51&lt;=1,H86, 0)</f>
        <v>132.88999999999999</v>
      </c>
      <c r="X86">
        <f>IF(Source!BI51=2,H86, 0)</f>
        <v>0</v>
      </c>
      <c r="Y86">
        <f>IF(Source!BI51=3,H86, 0)</f>
        <v>0</v>
      </c>
      <c r="Z86">
        <f>IF(Source!BI51=4,H86, 0)</f>
        <v>0</v>
      </c>
    </row>
    <row r="87" spans="1:26" ht="14.25" x14ac:dyDescent="0.2">
      <c r="A87" s="41" t="str">
        <f>Source!E53</f>
        <v>6,3</v>
      </c>
      <c r="B87" s="42" t="str">
        <f>Source!F53</f>
        <v>14.3.01.01-0001</v>
      </c>
      <c r="C87" s="42" t="str">
        <f>Source!G53</f>
        <v>Грунтовка: «Бетоконтакт», КНАУФ</v>
      </c>
      <c r="D87" s="25" t="str">
        <f>Source!H53</f>
        <v>кг</v>
      </c>
      <c r="E87" s="12">
        <f>Source!I53</f>
        <v>1.542</v>
      </c>
      <c r="F87" s="26">
        <f>Source!AL53+Source!AM53+Source!AO53</f>
        <v>15.09</v>
      </c>
      <c r="G87" s="40" t="s">
        <v>3</v>
      </c>
      <c r="H87" s="26">
        <f>ROUND(Source!AC53*Source!I53, 2)+ROUND(Source!AD53*Source!I53, 2)+ROUND(Source!AF53*Source!I53, 2)</f>
        <v>23.27</v>
      </c>
      <c r="I87" s="27"/>
      <c r="J87" s="27">
        <f>IF(Source!BC53&lt;&gt; 0, Source!BC53, 1)</f>
        <v>6.66</v>
      </c>
      <c r="K87" s="26">
        <f>Source!O53</f>
        <v>154.97</v>
      </c>
      <c r="L87" s="28"/>
      <c r="S87">
        <f>ROUND((Source!FX53/100)*((ROUND(Source!AF53*Source!I53, 2)+ROUND(Source!AE53*Source!I53, 2))), 2)</f>
        <v>0</v>
      </c>
      <c r="T87">
        <f>Source!X53</f>
        <v>0</v>
      </c>
      <c r="U87">
        <f>ROUND((Source!FY53/100)*((ROUND(Source!AF53*Source!I53, 2)+ROUND(Source!AE53*Source!I53, 2))), 2)</f>
        <v>0</v>
      </c>
      <c r="V87">
        <f>Source!Y53</f>
        <v>0</v>
      </c>
      <c r="W87">
        <f>IF(Source!BI53&lt;=1,H87, 0)</f>
        <v>23.27</v>
      </c>
      <c r="X87">
        <f>IF(Source!BI53=2,H87, 0)</f>
        <v>0</v>
      </c>
      <c r="Y87">
        <f>IF(Source!BI53=3,H87, 0)</f>
        <v>0</v>
      </c>
      <c r="Z87">
        <f>IF(Source!BI53=4,H87, 0)</f>
        <v>0</v>
      </c>
    </row>
    <row r="88" spans="1:26" ht="14.25" x14ac:dyDescent="0.2">
      <c r="A88" s="41" t="str">
        <f>Source!E55</f>
        <v>6,4</v>
      </c>
      <c r="B88" s="42" t="str">
        <f>Source!F55</f>
        <v>01.6.01.11</v>
      </c>
      <c r="C88" s="42" t="str">
        <f>Source!G55</f>
        <v>Листы облицовочные декоративные</v>
      </c>
      <c r="D88" s="25" t="str">
        <f>Source!H55</f>
        <v>м2</v>
      </c>
      <c r="E88" s="12">
        <f>Source!I55</f>
        <v>18.1965</v>
      </c>
      <c r="F88" s="26">
        <f>Source!AL55+Source!AM55+Source!AO55</f>
        <v>0</v>
      </c>
      <c r="G88" s="40" t="s">
        <v>3</v>
      </c>
      <c r="H88" s="26">
        <f>ROUND(Source!AC55*Source!I55, 2)+ROUND(Source!AD55*Source!I55, 2)+ROUND(Source!AF55*Source!I55, 2)</f>
        <v>0</v>
      </c>
      <c r="I88" s="27"/>
      <c r="J88" s="27">
        <f>IF(Source!BC55&lt;&gt; 0, Source!BC55, 1)</f>
        <v>6.66</v>
      </c>
      <c r="K88" s="26">
        <f>Source!O55</f>
        <v>0</v>
      </c>
      <c r="L88" s="28"/>
      <c r="S88">
        <f>ROUND((Source!FX55/100)*((ROUND(Source!AF55*Source!I55, 2)+ROUND(Source!AE55*Source!I55, 2))), 2)</f>
        <v>0</v>
      </c>
      <c r="T88">
        <f>Source!X55</f>
        <v>0</v>
      </c>
      <c r="U88">
        <f>ROUND((Source!FY55/100)*((ROUND(Source!AF55*Source!I55, 2)+ROUND(Source!AE55*Source!I55, 2))), 2)</f>
        <v>0</v>
      </c>
      <c r="V88">
        <f>Source!Y55</f>
        <v>0</v>
      </c>
      <c r="W88">
        <f>IF(Source!BI55&lt;=1,H88, 0)</f>
        <v>0</v>
      </c>
      <c r="X88">
        <f>IF(Source!BI55=2,H88, 0)</f>
        <v>0</v>
      </c>
      <c r="Y88">
        <f>IF(Source!BI55=3,H88, 0)</f>
        <v>0</v>
      </c>
      <c r="Z88">
        <f>IF(Source!BI55=4,H88, 0)</f>
        <v>0</v>
      </c>
    </row>
    <row r="89" spans="1:26" ht="14.25" x14ac:dyDescent="0.2">
      <c r="A89" s="41" t="str">
        <f>Source!E57</f>
        <v>6,5</v>
      </c>
      <c r="B89" s="42" t="str">
        <f>Source!F57</f>
        <v>14.1.06.05</v>
      </c>
      <c r="C89" s="42" t="str">
        <f>Source!G57</f>
        <v>Клей</v>
      </c>
      <c r="D89" s="25" t="str">
        <f>Source!H57</f>
        <v>кг</v>
      </c>
      <c r="E89" s="12">
        <f>Source!I57</f>
        <v>5.1989999999999998</v>
      </c>
      <c r="F89" s="26">
        <f>Source!AL57+Source!AM57+Source!AO57</f>
        <v>0</v>
      </c>
      <c r="G89" s="40" t="s">
        <v>3</v>
      </c>
      <c r="H89" s="26">
        <f>ROUND(Source!AC57*Source!I57, 2)+ROUND(Source!AD57*Source!I57, 2)+ROUND(Source!AF57*Source!I57, 2)</f>
        <v>0</v>
      </c>
      <c r="I89" s="27"/>
      <c r="J89" s="27">
        <f>IF(Source!BC57&lt;&gt; 0, Source!BC57, 1)</f>
        <v>6.66</v>
      </c>
      <c r="K89" s="26">
        <f>Source!O57</f>
        <v>0</v>
      </c>
      <c r="L89" s="28"/>
      <c r="S89">
        <f>ROUND((Source!FX57/100)*((ROUND(Source!AF57*Source!I57, 2)+ROUND(Source!AE57*Source!I57, 2))), 2)</f>
        <v>0</v>
      </c>
      <c r="T89">
        <f>Source!X57</f>
        <v>0</v>
      </c>
      <c r="U89">
        <f>ROUND((Source!FY57/100)*((ROUND(Source!AF57*Source!I57, 2)+ROUND(Source!AE57*Source!I57, 2))), 2)</f>
        <v>0</v>
      </c>
      <c r="V89">
        <f>Source!Y57</f>
        <v>0</v>
      </c>
      <c r="W89">
        <f>IF(Source!BI57&lt;=1,H89, 0)</f>
        <v>0</v>
      </c>
      <c r="X89">
        <f>IF(Source!BI57=2,H89, 0)</f>
        <v>0</v>
      </c>
      <c r="Y89">
        <f>IF(Source!BI57=3,H89, 0)</f>
        <v>0</v>
      </c>
      <c r="Z89">
        <f>IF(Source!BI57=4,H89, 0)</f>
        <v>0</v>
      </c>
    </row>
    <row r="90" spans="1:26" ht="14.25" x14ac:dyDescent="0.2">
      <c r="A90" s="43" t="str">
        <f>Source!E59</f>
        <v>6,6</v>
      </c>
      <c r="B90" s="44" t="str">
        <f>Source!F59</f>
        <v>14.4.01.21</v>
      </c>
      <c r="C90" s="44" t="str">
        <f>Source!G59</f>
        <v>Грунтовка</v>
      </c>
      <c r="D90" s="31" t="str">
        <f>Source!H59</f>
        <v>т</v>
      </c>
      <c r="E90" s="32">
        <f>Source!I59</f>
        <v>1.542E-3</v>
      </c>
      <c r="F90" s="33">
        <f>Source!AL59+Source!AM59+Source!AO59</f>
        <v>0</v>
      </c>
      <c r="G90" s="38" t="s">
        <v>3</v>
      </c>
      <c r="H90" s="33">
        <f>ROUND(Source!AC59*Source!I59, 2)+ROUND(Source!AD59*Source!I59, 2)+ROUND(Source!AF59*Source!I59, 2)</f>
        <v>0</v>
      </c>
      <c r="I90" s="34"/>
      <c r="J90" s="34">
        <f>IF(Source!BC59&lt;&gt; 0, Source!BC59, 1)</f>
        <v>6.66</v>
      </c>
      <c r="K90" s="33">
        <f>Source!O59</f>
        <v>0</v>
      </c>
      <c r="L90" s="39"/>
      <c r="S90">
        <f>ROUND((Source!FX59/100)*((ROUND(Source!AF59*Source!I59, 2)+ROUND(Source!AE59*Source!I59, 2))), 2)</f>
        <v>0</v>
      </c>
      <c r="T90">
        <f>Source!X59</f>
        <v>0</v>
      </c>
      <c r="U90">
        <f>ROUND((Source!FY59/100)*((ROUND(Source!AF59*Source!I59, 2)+ROUND(Source!AE59*Source!I59, 2))), 2)</f>
        <v>0</v>
      </c>
      <c r="V90">
        <f>Source!Y59</f>
        <v>0</v>
      </c>
      <c r="W90">
        <f>IF(Source!BI59&lt;=1,H90, 0)</f>
        <v>0</v>
      </c>
      <c r="X90">
        <f>IF(Source!BI59=2,H90, 0)</f>
        <v>0</v>
      </c>
      <c r="Y90">
        <f>IF(Source!BI59=3,H90, 0)</f>
        <v>0</v>
      </c>
      <c r="Z90">
        <f>IF(Source!BI59=4,H90, 0)</f>
        <v>0</v>
      </c>
    </row>
    <row r="91" spans="1:26" ht="15" x14ac:dyDescent="0.25">
      <c r="G91" s="49">
        <f>H78+H79+H81+H82+H83+SUM(H85:H90)</f>
        <v>1526.3400000000001</v>
      </c>
      <c r="H91" s="49"/>
      <c r="J91" s="49">
        <f>K78+K79+K81+K82+K83+SUM(K85:K90)</f>
        <v>10180.670000000002</v>
      </c>
      <c r="K91" s="49"/>
      <c r="L91" s="36">
        <f>Source!U47</f>
        <v>33.176638650000001</v>
      </c>
      <c r="O91" s="22">
        <f>G91</f>
        <v>1526.3400000000001</v>
      </c>
      <c r="P91" s="22">
        <f>J91</f>
        <v>10180.670000000002</v>
      </c>
      <c r="Q91" s="22">
        <f>L91</f>
        <v>33.176638650000001</v>
      </c>
      <c r="W91">
        <f>IF(Source!BI47&lt;=1,H78+H79+H81+H82+H83, 0)</f>
        <v>744.58</v>
      </c>
      <c r="X91">
        <f>IF(Source!BI47=2,H78+H79+H81+H82+H83, 0)</f>
        <v>0</v>
      </c>
      <c r="Y91">
        <f>IF(Source!BI47=3,H78+H79+H81+H82+H83, 0)</f>
        <v>0</v>
      </c>
      <c r="Z91">
        <f>IF(Source!BI47=4,H78+H79+H81+H82+H83, 0)</f>
        <v>0</v>
      </c>
    </row>
    <row r="92" spans="1:26" ht="57" x14ac:dyDescent="0.2">
      <c r="A92" s="41" t="str">
        <f>Source!E61</f>
        <v>7</v>
      </c>
      <c r="B92" s="42" t="str">
        <f>Source!F61</f>
        <v>12-01-010-01</v>
      </c>
      <c r="C92" s="42" t="str">
        <f>Source!G61</f>
        <v>Устройство мелких покрытий (брандмауэры, парапеты, свесы и т.п.) из листовой оцинкованной стали (отливы)</v>
      </c>
      <c r="D92" s="25" t="str">
        <f>Source!H61</f>
        <v>100 м2</v>
      </c>
      <c r="E92" s="12">
        <f>Source!I61</f>
        <v>2.5399999999999999E-2</v>
      </c>
      <c r="F92" s="26">
        <f>Source!AL61+Source!AM61+Source!AO61</f>
        <v>9874.2199999999993</v>
      </c>
      <c r="G92" s="27"/>
      <c r="H92" s="26"/>
      <c r="I92" s="27" t="str">
        <f>Source!BO61</f>
        <v/>
      </c>
      <c r="J92" s="27"/>
      <c r="K92" s="26"/>
      <c r="L92" s="28"/>
      <c r="S92">
        <f>ROUND((Source!FX61/100)*((ROUND(Source!AF61*Source!I61, 2)+ROUND(Source!AE61*Source!I61, 2))), 2)</f>
        <v>30.46</v>
      </c>
      <c r="T92">
        <f>Source!X61</f>
        <v>202.87</v>
      </c>
      <c r="U92">
        <f>ROUND((Source!FY61/100)*((ROUND(Source!AF61*Source!I61, 2)+ROUND(Source!AE61*Source!I61, 2))), 2)</f>
        <v>15.58</v>
      </c>
      <c r="V92">
        <f>Source!Y61</f>
        <v>103.31</v>
      </c>
    </row>
    <row r="93" spans="1:26" x14ac:dyDescent="0.2">
      <c r="C93" s="21" t="str">
        <f>"Объем: "&amp;Source!I61&amp;"=2,54/"&amp;"100"</f>
        <v>Объем: 0,0254=2,54/100</v>
      </c>
    </row>
    <row r="94" spans="1:26" ht="14.25" x14ac:dyDescent="0.2">
      <c r="A94" s="41"/>
      <c r="B94" s="42"/>
      <c r="C94" s="42" t="s">
        <v>1633</v>
      </c>
      <c r="D94" s="25"/>
      <c r="E94" s="12"/>
      <c r="F94" s="26">
        <f>Source!AO61</f>
        <v>961.76</v>
      </c>
      <c r="G94" s="27" t="str">
        <f>Source!DG61</f>
        <v>)*1,15</v>
      </c>
      <c r="H94" s="26">
        <f>ROUND(Source!AF61*Source!I61, 2)</f>
        <v>28.09</v>
      </c>
      <c r="I94" s="27"/>
      <c r="J94" s="27">
        <f>IF(Source!BA61&lt;&gt; 0, Source!BA61, 1)</f>
        <v>6.66</v>
      </c>
      <c r="K94" s="26">
        <f>Source!S61</f>
        <v>187.1</v>
      </c>
      <c r="L94" s="28"/>
      <c r="R94">
        <f>H94</f>
        <v>28.09</v>
      </c>
    </row>
    <row r="95" spans="1:26" ht="14.25" x14ac:dyDescent="0.2">
      <c r="A95" s="41"/>
      <c r="B95" s="42"/>
      <c r="C95" s="42" t="s">
        <v>429</v>
      </c>
      <c r="D95" s="25"/>
      <c r="E95" s="12"/>
      <c r="F95" s="26">
        <f>Source!AM61</f>
        <v>21.88</v>
      </c>
      <c r="G95" s="27" t="str">
        <f>Source!DE61</f>
        <v>)*1,25</v>
      </c>
      <c r="H95" s="26">
        <f>ROUND(Source!AD61*Source!I61, 2)</f>
        <v>0.69</v>
      </c>
      <c r="I95" s="27"/>
      <c r="J95" s="27">
        <f>IF(Source!BB61&lt;&gt; 0, Source!BB61, 1)</f>
        <v>6.66</v>
      </c>
      <c r="K95" s="26">
        <f>Source!Q61</f>
        <v>4.63</v>
      </c>
      <c r="L95" s="28"/>
    </row>
    <row r="96" spans="1:26" ht="14.25" x14ac:dyDescent="0.2">
      <c r="A96" s="41"/>
      <c r="B96" s="42"/>
      <c r="C96" s="42" t="s">
        <v>1634</v>
      </c>
      <c r="D96" s="25"/>
      <c r="E96" s="12"/>
      <c r="F96" s="26">
        <f>Source!AN61</f>
        <v>3.51</v>
      </c>
      <c r="G96" s="27" t="str">
        <f>Source!DF61</f>
        <v>)*1,25</v>
      </c>
      <c r="H96" s="29">
        <f>ROUND(Source!AE61*Source!I61, 2)</f>
        <v>0.11</v>
      </c>
      <c r="I96" s="27"/>
      <c r="J96" s="27">
        <f>IF(Source!BS61&lt;&gt; 0, Source!BS61, 1)</f>
        <v>6.66</v>
      </c>
      <c r="K96" s="29">
        <f>Source!R61</f>
        <v>0.74</v>
      </c>
      <c r="L96" s="28"/>
      <c r="R96">
        <f>H96</f>
        <v>0.11</v>
      </c>
    </row>
    <row r="97" spans="1:26" ht="14.25" x14ac:dyDescent="0.2">
      <c r="A97" s="41"/>
      <c r="B97" s="42"/>
      <c r="C97" s="42" t="s">
        <v>1640</v>
      </c>
      <c r="D97" s="25"/>
      <c r="E97" s="12"/>
      <c r="F97" s="26">
        <f>Source!AL61</f>
        <v>8890.58</v>
      </c>
      <c r="G97" s="27" t="str">
        <f>Source!DD61</f>
        <v/>
      </c>
      <c r="H97" s="26">
        <f>ROUND(Source!AC61*Source!I61, 2)</f>
        <v>225.82</v>
      </c>
      <c r="I97" s="27"/>
      <c r="J97" s="27">
        <f>IF(Source!BC61&lt;&gt; 0, Source!BC61, 1)</f>
        <v>6.66</v>
      </c>
      <c r="K97" s="26">
        <f>Source!P61</f>
        <v>1503.97</v>
      </c>
      <c r="L97" s="28"/>
    </row>
    <row r="98" spans="1:26" ht="14.25" x14ac:dyDescent="0.2">
      <c r="A98" s="41"/>
      <c r="B98" s="42"/>
      <c r="C98" s="42" t="s">
        <v>1635</v>
      </c>
      <c r="D98" s="25" t="s">
        <v>1636</v>
      </c>
      <c r="E98" s="12">
        <f>Source!BZ61</f>
        <v>120</v>
      </c>
      <c r="F98" s="52" t="str">
        <f>CONCATENATE(" )", Source!DL61, Source!FT61, "=", Source!FX61)</f>
        <v xml:space="preserve"> )*0,9=108</v>
      </c>
      <c r="G98" s="53"/>
      <c r="H98" s="26">
        <f>SUM(S92:S102)</f>
        <v>30.46</v>
      </c>
      <c r="I98" s="30"/>
      <c r="J98" s="24">
        <f>Source!AT61</f>
        <v>108</v>
      </c>
      <c r="K98" s="26">
        <f>SUM(T92:T102)</f>
        <v>202.87</v>
      </c>
      <c r="L98" s="28"/>
    </row>
    <row r="99" spans="1:26" ht="14.25" x14ac:dyDescent="0.2">
      <c r="A99" s="41"/>
      <c r="B99" s="42"/>
      <c r="C99" s="42" t="s">
        <v>1637</v>
      </c>
      <c r="D99" s="25" t="s">
        <v>1636</v>
      </c>
      <c r="E99" s="12">
        <f>Source!CA61</f>
        <v>65</v>
      </c>
      <c r="F99" s="52" t="str">
        <f>CONCATENATE(" )", Source!DM61, Source!FU61, "=", Source!FY61)</f>
        <v xml:space="preserve"> )*0,85=55,25</v>
      </c>
      <c r="G99" s="53"/>
      <c r="H99" s="26">
        <f>SUM(U92:U102)</f>
        <v>15.58</v>
      </c>
      <c r="I99" s="30"/>
      <c r="J99" s="24">
        <f>Source!AU61</f>
        <v>55</v>
      </c>
      <c r="K99" s="26">
        <f>SUM(V92:V102)</f>
        <v>103.31</v>
      </c>
      <c r="L99" s="28"/>
    </row>
    <row r="100" spans="1:26" ht="14.25" x14ac:dyDescent="0.2">
      <c r="A100" s="41"/>
      <c r="B100" s="42"/>
      <c r="C100" s="42" t="s">
        <v>1638</v>
      </c>
      <c r="D100" s="25" t="s">
        <v>1639</v>
      </c>
      <c r="E100" s="12">
        <f>Source!AQ61</f>
        <v>112.75</v>
      </c>
      <c r="F100" s="26"/>
      <c r="G100" s="27" t="str">
        <f>Source!DI61</f>
        <v>)*1,15</v>
      </c>
      <c r="H100" s="26"/>
      <c r="I100" s="27"/>
      <c r="J100" s="27"/>
      <c r="K100" s="26"/>
      <c r="L100" s="37">
        <f>Source!U61</f>
        <v>3.2934274999999995</v>
      </c>
    </row>
    <row r="101" spans="1:26" ht="28.5" x14ac:dyDescent="0.2">
      <c r="A101" s="41" t="str">
        <f>Source!E63</f>
        <v>7,1</v>
      </c>
      <c r="B101" s="42" t="str">
        <f>Source!F63</f>
        <v>08.3.05.05-0053</v>
      </c>
      <c r="C101" s="42" t="str">
        <f>Source!G63</f>
        <v>Сталь листовая оцинкованная толщиной листа 0,7 мм</v>
      </c>
      <c r="D101" s="25" t="str">
        <f>Source!H63</f>
        <v>т</v>
      </c>
      <c r="E101" s="12">
        <f>Source!I63</f>
        <v>-1.9862999999999999E-2</v>
      </c>
      <c r="F101" s="26">
        <f>Source!AL63+Source!AM63+Source!AO63</f>
        <v>11200</v>
      </c>
      <c r="G101" s="40" t="s">
        <v>3</v>
      </c>
      <c r="H101" s="26">
        <f>ROUND(Source!AC63*Source!I63, 2)+ROUND(Source!AD63*Source!I63, 2)+ROUND(Source!AF63*Source!I63, 2)</f>
        <v>-222.47</v>
      </c>
      <c r="I101" s="27"/>
      <c r="J101" s="27">
        <f>IF(Source!BC63&lt;&gt; 0, Source!BC63, 1)</f>
        <v>6.66</v>
      </c>
      <c r="K101" s="26">
        <f>Source!O63</f>
        <v>-1481.62</v>
      </c>
      <c r="L101" s="28"/>
      <c r="S101">
        <f>ROUND((Source!FX63/100)*((ROUND(Source!AF63*Source!I63, 2)+ROUND(Source!AE63*Source!I63, 2))), 2)</f>
        <v>0</v>
      </c>
      <c r="T101">
        <f>Source!X63</f>
        <v>0</v>
      </c>
      <c r="U101">
        <f>ROUND((Source!FY63/100)*((ROUND(Source!AF63*Source!I63, 2)+ROUND(Source!AE63*Source!I63, 2))), 2)</f>
        <v>0</v>
      </c>
      <c r="V101">
        <f>Source!Y63</f>
        <v>0</v>
      </c>
      <c r="W101">
        <f>IF(Source!BI63&lt;=1,H101, 0)</f>
        <v>-222.47</v>
      </c>
      <c r="X101">
        <f>IF(Source!BI63=2,H101, 0)</f>
        <v>0</v>
      </c>
      <c r="Y101">
        <f>IF(Source!BI63=3,H101, 0)</f>
        <v>0</v>
      </c>
      <c r="Z101">
        <f>IF(Source!BI63=4,H101, 0)</f>
        <v>0</v>
      </c>
    </row>
    <row r="102" spans="1:26" ht="57" x14ac:dyDescent="0.2">
      <c r="A102" s="43" t="str">
        <f>Source!E65</f>
        <v>7,2</v>
      </c>
      <c r="B102" s="44" t="str">
        <f>Source!F65</f>
        <v>08.1.02.03-0021</v>
      </c>
      <c r="C102" s="44" t="str">
        <f>Source!G65</f>
        <v>Водоотлив оконный шириной планки 250 мм из оцинкованной стали с полимерным покрытием (согласно тех.заданию)</v>
      </c>
      <c r="D102" s="31" t="str">
        <f>Source!H65</f>
        <v>П.М</v>
      </c>
      <c r="E102" s="32">
        <f>Source!I65</f>
        <v>10.15</v>
      </c>
      <c r="F102" s="33">
        <f>Source!AL65+Source!AM65+Source!AO65</f>
        <v>26.41</v>
      </c>
      <c r="G102" s="38" t="s">
        <v>3</v>
      </c>
      <c r="H102" s="33">
        <f>ROUND(Source!AC65*Source!I65, 2)+ROUND(Source!AD65*Source!I65, 2)+ROUND(Source!AF65*Source!I65, 2)</f>
        <v>268.06</v>
      </c>
      <c r="I102" s="34"/>
      <c r="J102" s="34">
        <f>IF(Source!BC65&lt;&gt; 0, Source!BC65, 1)</f>
        <v>6.66</v>
      </c>
      <c r="K102" s="33">
        <f>Source!O65</f>
        <v>1785.29</v>
      </c>
      <c r="L102" s="39"/>
      <c r="S102">
        <f>ROUND((Source!FX65/100)*((ROUND(Source!AF65*Source!I65, 2)+ROUND(Source!AE65*Source!I65, 2))), 2)</f>
        <v>0</v>
      </c>
      <c r="T102">
        <f>Source!X65</f>
        <v>0</v>
      </c>
      <c r="U102">
        <f>ROUND((Source!FY65/100)*((ROUND(Source!AF65*Source!I65, 2)+ROUND(Source!AE65*Source!I65, 2))), 2)</f>
        <v>0</v>
      </c>
      <c r="V102">
        <f>Source!Y65</f>
        <v>0</v>
      </c>
      <c r="W102">
        <f>IF(Source!BI65&lt;=1,H102, 0)</f>
        <v>268.06</v>
      </c>
      <c r="X102">
        <f>IF(Source!BI65=2,H102, 0)</f>
        <v>0</v>
      </c>
      <c r="Y102">
        <f>IF(Source!BI65=3,H102, 0)</f>
        <v>0</v>
      </c>
      <c r="Z102">
        <f>IF(Source!BI65=4,H102, 0)</f>
        <v>0</v>
      </c>
    </row>
    <row r="103" spans="1:26" ht="15" x14ac:dyDescent="0.25">
      <c r="G103" s="49">
        <f>H94+H95+H97+H98+H99+SUM(H101:H102)</f>
        <v>346.23</v>
      </c>
      <c r="H103" s="49"/>
      <c r="J103" s="49">
        <f>K94+K95+K97+K98+K99+SUM(K101:K102)</f>
        <v>2305.5500000000002</v>
      </c>
      <c r="K103" s="49"/>
      <c r="L103" s="36">
        <f>Source!U61</f>
        <v>3.2934274999999995</v>
      </c>
      <c r="O103" s="22">
        <f>G103</f>
        <v>346.23</v>
      </c>
      <c r="P103" s="22">
        <f>J103</f>
        <v>2305.5500000000002</v>
      </c>
      <c r="Q103" s="22">
        <f>L103</f>
        <v>3.2934274999999995</v>
      </c>
      <c r="W103">
        <f>IF(Source!BI61&lt;=1,H94+H95+H97+H98+H99, 0)</f>
        <v>300.64</v>
      </c>
      <c r="X103">
        <f>IF(Source!BI61=2,H94+H95+H97+H98+H99, 0)</f>
        <v>0</v>
      </c>
      <c r="Y103">
        <f>IF(Source!BI61=3,H94+H95+H97+H98+H99, 0)</f>
        <v>0</v>
      </c>
      <c r="Z103">
        <f>IF(Source!BI61=4,H94+H95+H97+H98+H99, 0)</f>
        <v>0</v>
      </c>
    </row>
    <row r="104" spans="1:26" ht="42.75" x14ac:dyDescent="0.2">
      <c r="A104" s="41" t="str">
        <f>Source!E67</f>
        <v>8</v>
      </c>
      <c r="B104" s="42" t="str">
        <f>Source!F67</f>
        <v>15-02-031-01</v>
      </c>
      <c r="C104" s="42" t="str">
        <f>Source!G67</f>
        <v>Штукатурка поверхностей оконных и дверных откосов по бетону и камню плоских</v>
      </c>
      <c r="D104" s="25" t="str">
        <f>Source!H67</f>
        <v>100 м2</v>
      </c>
      <c r="E104" s="12">
        <f>Source!I67</f>
        <v>6.5000000000000002E-2</v>
      </c>
      <c r="F104" s="26">
        <f>Source!AL67+Source!AM67+Source!AO67</f>
        <v>4206.63</v>
      </c>
      <c r="G104" s="27"/>
      <c r="H104" s="26"/>
      <c r="I104" s="27" t="str">
        <f>Source!BO67</f>
        <v/>
      </c>
      <c r="J104" s="27"/>
      <c r="K104" s="26"/>
      <c r="L104" s="28"/>
      <c r="S104">
        <f>ROUND((Source!FX67/100)*((ROUND(Source!AF67*Source!I67, 2)+ROUND(Source!AE67*Source!I67, 2))), 2)</f>
        <v>118.15</v>
      </c>
      <c r="T104">
        <f>Source!X67</f>
        <v>791.07</v>
      </c>
      <c r="U104">
        <f>ROUND((Source!FY67/100)*((ROUND(Source!AF67*Source!I67, 2)+ROUND(Source!AE67*Source!I67, 2))), 2)</f>
        <v>58.45</v>
      </c>
      <c r="V104">
        <f>Source!Y67</f>
        <v>391.37</v>
      </c>
    </row>
    <row r="105" spans="1:26" x14ac:dyDescent="0.2">
      <c r="C105" s="21" t="str">
        <f>"Объем: "&amp;Source!I67&amp;"=6,5/"&amp;"100"</f>
        <v>Объем: 0,065=6,5/100</v>
      </c>
    </row>
    <row r="106" spans="1:26" ht="14.25" x14ac:dyDescent="0.2">
      <c r="A106" s="41"/>
      <c r="B106" s="42"/>
      <c r="C106" s="42" t="s">
        <v>1633</v>
      </c>
      <c r="D106" s="25"/>
      <c r="E106" s="12"/>
      <c r="F106" s="26">
        <f>Source!AO67</f>
        <v>1895.72</v>
      </c>
      <c r="G106" s="27" t="str">
        <f>Source!DG67</f>
        <v/>
      </c>
      <c r="H106" s="26">
        <f>ROUND(Source!AF67*Source!I67, 2)</f>
        <v>123.22</v>
      </c>
      <c r="I106" s="27"/>
      <c r="J106" s="27">
        <f>IF(Source!BA67&lt;&gt; 0, Source!BA67, 1)</f>
        <v>6.66</v>
      </c>
      <c r="K106" s="26">
        <f>Source!S67</f>
        <v>820.66</v>
      </c>
      <c r="L106" s="28"/>
      <c r="R106">
        <f>H106</f>
        <v>123.22</v>
      </c>
    </row>
    <row r="107" spans="1:26" ht="14.25" x14ac:dyDescent="0.2">
      <c r="A107" s="41"/>
      <c r="B107" s="42"/>
      <c r="C107" s="42" t="s">
        <v>429</v>
      </c>
      <c r="D107" s="25"/>
      <c r="E107" s="12"/>
      <c r="F107" s="26">
        <f>Source!AM67</f>
        <v>64.400000000000006</v>
      </c>
      <c r="G107" s="27" t="str">
        <f>Source!DE67</f>
        <v/>
      </c>
      <c r="H107" s="26">
        <f>ROUND(Source!AD67*Source!I67, 2)</f>
        <v>4.1900000000000004</v>
      </c>
      <c r="I107" s="27"/>
      <c r="J107" s="27">
        <f>IF(Source!BB67&lt;&gt; 0, Source!BB67, 1)</f>
        <v>6.66</v>
      </c>
      <c r="K107" s="26">
        <f>Source!Q67</f>
        <v>27.88</v>
      </c>
      <c r="L107" s="28"/>
    </row>
    <row r="108" spans="1:26" ht="14.25" x14ac:dyDescent="0.2">
      <c r="A108" s="41"/>
      <c r="B108" s="42"/>
      <c r="C108" s="42" t="s">
        <v>1634</v>
      </c>
      <c r="D108" s="25"/>
      <c r="E108" s="12"/>
      <c r="F108" s="26">
        <f>Source!AN67</f>
        <v>27.81</v>
      </c>
      <c r="G108" s="27" t="str">
        <f>Source!DF67</f>
        <v/>
      </c>
      <c r="H108" s="29">
        <f>ROUND(Source!AE67*Source!I67, 2)</f>
        <v>1.81</v>
      </c>
      <c r="I108" s="27"/>
      <c r="J108" s="27">
        <f>IF(Source!BS67&lt;&gt; 0, Source!BS67, 1)</f>
        <v>6.66</v>
      </c>
      <c r="K108" s="29">
        <f>Source!R67</f>
        <v>12.04</v>
      </c>
      <c r="L108" s="28"/>
      <c r="R108">
        <f>H108</f>
        <v>1.81</v>
      </c>
    </row>
    <row r="109" spans="1:26" ht="14.25" x14ac:dyDescent="0.2">
      <c r="A109" s="41"/>
      <c r="B109" s="42"/>
      <c r="C109" s="42" t="s">
        <v>1640</v>
      </c>
      <c r="D109" s="25"/>
      <c r="E109" s="12"/>
      <c r="F109" s="26">
        <f>Source!AL67</f>
        <v>2246.5100000000002</v>
      </c>
      <c r="G109" s="27" t="str">
        <f>Source!DD67</f>
        <v/>
      </c>
      <c r="H109" s="26">
        <f>ROUND(Source!AC67*Source!I67, 2)</f>
        <v>146.02000000000001</v>
      </c>
      <c r="I109" s="27"/>
      <c r="J109" s="27">
        <f>IF(Source!BC67&lt;&gt; 0, Source!BC67, 1)</f>
        <v>6.66</v>
      </c>
      <c r="K109" s="26">
        <f>Source!P67</f>
        <v>972.51</v>
      </c>
      <c r="L109" s="28"/>
    </row>
    <row r="110" spans="1:26" ht="14.25" x14ac:dyDescent="0.2">
      <c r="A110" s="41"/>
      <c r="B110" s="42"/>
      <c r="C110" s="42" t="s">
        <v>1635</v>
      </c>
      <c r="D110" s="25" t="s">
        <v>1636</v>
      </c>
      <c r="E110" s="12">
        <f>Source!BZ67</f>
        <v>105</v>
      </c>
      <c r="F110" s="52" t="str">
        <f>CONCATENATE(" )", Source!DL67, Source!FT67, "=", Source!FX67)</f>
        <v xml:space="preserve"> )*0,9=94,5</v>
      </c>
      <c r="G110" s="53"/>
      <c r="H110" s="26">
        <f>SUM(S104:S112)</f>
        <v>118.15</v>
      </c>
      <c r="I110" s="30"/>
      <c r="J110" s="24">
        <f>Source!AT67</f>
        <v>95</v>
      </c>
      <c r="K110" s="26">
        <f>SUM(T104:T112)</f>
        <v>791.07</v>
      </c>
      <c r="L110" s="28"/>
    </row>
    <row r="111" spans="1:26" ht="14.25" x14ac:dyDescent="0.2">
      <c r="A111" s="41"/>
      <c r="B111" s="42"/>
      <c r="C111" s="42" t="s">
        <v>1637</v>
      </c>
      <c r="D111" s="25" t="s">
        <v>1636</v>
      </c>
      <c r="E111" s="12">
        <f>Source!CA67</f>
        <v>55</v>
      </c>
      <c r="F111" s="52" t="str">
        <f>CONCATENATE(" )", Source!DM67, Source!FU67, "=", Source!FY67)</f>
        <v xml:space="preserve"> )*0,85=46,75</v>
      </c>
      <c r="G111" s="53"/>
      <c r="H111" s="26">
        <f>SUM(U104:U112)</f>
        <v>58.45</v>
      </c>
      <c r="I111" s="30"/>
      <c r="J111" s="24">
        <f>Source!AU67</f>
        <v>47</v>
      </c>
      <c r="K111" s="26">
        <f>SUM(V104:V112)</f>
        <v>391.37</v>
      </c>
      <c r="L111" s="28"/>
    </row>
    <row r="112" spans="1:26" ht="14.25" x14ac:dyDescent="0.2">
      <c r="A112" s="43"/>
      <c r="B112" s="44"/>
      <c r="C112" s="44" t="s">
        <v>1638</v>
      </c>
      <c r="D112" s="31" t="s">
        <v>1639</v>
      </c>
      <c r="E112" s="32">
        <f>Source!AQ67</f>
        <v>204.06</v>
      </c>
      <c r="F112" s="33"/>
      <c r="G112" s="34" t="str">
        <f>Source!DI67</f>
        <v/>
      </c>
      <c r="H112" s="33"/>
      <c r="I112" s="34"/>
      <c r="J112" s="34"/>
      <c r="K112" s="33"/>
      <c r="L112" s="35">
        <f>Source!U67</f>
        <v>13.263900000000001</v>
      </c>
    </row>
    <row r="113" spans="1:26" ht="15" x14ac:dyDescent="0.25">
      <c r="G113" s="49">
        <f>H106+H107+H109+H110+H111</f>
        <v>450.03000000000003</v>
      </c>
      <c r="H113" s="49"/>
      <c r="J113" s="49">
        <f>K106+K107+K109+K110+K111</f>
        <v>3003.49</v>
      </c>
      <c r="K113" s="49"/>
      <c r="L113" s="36">
        <f>Source!U67</f>
        <v>13.263900000000001</v>
      </c>
      <c r="O113" s="22">
        <f>G113</f>
        <v>450.03000000000003</v>
      </c>
      <c r="P113" s="22">
        <f>J113</f>
        <v>3003.49</v>
      </c>
      <c r="Q113" s="22">
        <f>L113</f>
        <v>13.263900000000001</v>
      </c>
      <c r="W113">
        <f>IF(Source!BI67&lt;=1,H106+H107+H109+H110+H111, 0)</f>
        <v>450.03000000000003</v>
      </c>
      <c r="X113">
        <f>IF(Source!BI67=2,H106+H107+H109+H110+H111, 0)</f>
        <v>0</v>
      </c>
      <c r="Y113">
        <f>IF(Source!BI67=3,H106+H107+H109+H110+H111, 0)</f>
        <v>0</v>
      </c>
      <c r="Z113">
        <f>IF(Source!BI67=4,H106+H107+H109+H110+H111, 0)</f>
        <v>0</v>
      </c>
    </row>
    <row r="114" spans="1:26" ht="42.75" x14ac:dyDescent="0.2">
      <c r="A114" s="41" t="str">
        <f>Source!E69</f>
        <v>9</v>
      </c>
      <c r="B114" s="42" t="str">
        <f>Source!F69</f>
        <v>15-04-012-03</v>
      </c>
      <c r="C114" s="42" t="str">
        <f>Source!G69</f>
        <v>Окраска фасадов с лесов с подготовкой поверхности поливинилацетатная</v>
      </c>
      <c r="D114" s="25" t="str">
        <f>Source!H69</f>
        <v>100 м2</v>
      </c>
      <c r="E114" s="12">
        <f>Source!I69</f>
        <v>6.5000000000000002E-2</v>
      </c>
      <c r="F114" s="26">
        <f>Source!AL69+Source!AM69+Source!AO69</f>
        <v>121.72</v>
      </c>
      <c r="G114" s="27"/>
      <c r="H114" s="26"/>
      <c r="I114" s="27" t="str">
        <f>Source!BO69</f>
        <v/>
      </c>
      <c r="J114" s="27"/>
      <c r="K114" s="26"/>
      <c r="L114" s="28"/>
      <c r="S114">
        <f>ROUND((Source!FX69/100)*((ROUND(Source!AF69*Source!I69, 2)+ROUND(Source!AE69*Source!I69, 2))), 2)</f>
        <v>6.19</v>
      </c>
      <c r="T114">
        <f>Source!X69</f>
        <v>41.44</v>
      </c>
      <c r="U114">
        <f>ROUND((Source!FY69/100)*((ROUND(Source!AF69*Source!I69, 2)+ROUND(Source!AE69*Source!I69, 2))), 2)</f>
        <v>3.06</v>
      </c>
      <c r="V114">
        <f>Source!Y69</f>
        <v>20.5</v>
      </c>
    </row>
    <row r="115" spans="1:26" x14ac:dyDescent="0.2">
      <c r="C115" s="21" t="str">
        <f>"Объем: "&amp;Source!I69&amp;"=6,5/"&amp;"100"</f>
        <v>Объем: 0,065=6,5/100</v>
      </c>
    </row>
    <row r="116" spans="1:26" ht="14.25" x14ac:dyDescent="0.2">
      <c r="A116" s="41"/>
      <c r="B116" s="42"/>
      <c r="C116" s="42" t="s">
        <v>1633</v>
      </c>
      <c r="D116" s="25"/>
      <c r="E116" s="12"/>
      <c r="F116" s="26">
        <f>Source!AO69</f>
        <v>86.98</v>
      </c>
      <c r="G116" s="27" t="str">
        <f>Source!DG69</f>
        <v>)*1,15</v>
      </c>
      <c r="H116" s="26">
        <f>ROUND(Source!AF69*Source!I69, 2)</f>
        <v>6.5</v>
      </c>
      <c r="I116" s="27"/>
      <c r="J116" s="27">
        <f>IF(Source!BA69&lt;&gt; 0, Source!BA69, 1)</f>
        <v>6.66</v>
      </c>
      <c r="K116" s="26">
        <f>Source!S69</f>
        <v>43.3</v>
      </c>
      <c r="L116" s="28"/>
      <c r="R116">
        <f>H116</f>
        <v>6.5</v>
      </c>
    </row>
    <row r="117" spans="1:26" ht="14.25" x14ac:dyDescent="0.2">
      <c r="A117" s="41"/>
      <c r="B117" s="42"/>
      <c r="C117" s="42" t="s">
        <v>429</v>
      </c>
      <c r="D117" s="25"/>
      <c r="E117" s="12"/>
      <c r="F117" s="26">
        <f>Source!AM69</f>
        <v>3.63</v>
      </c>
      <c r="G117" s="27" t="str">
        <f>Source!DE69</f>
        <v>)*1,25</v>
      </c>
      <c r="H117" s="26">
        <f>ROUND(Source!AD69*Source!I69, 2)</f>
        <v>0.3</v>
      </c>
      <c r="I117" s="27"/>
      <c r="J117" s="27">
        <f>IF(Source!BB69&lt;&gt; 0, Source!BB69, 1)</f>
        <v>6.66</v>
      </c>
      <c r="K117" s="26">
        <f>Source!Q69</f>
        <v>1.97</v>
      </c>
      <c r="L117" s="28"/>
    </row>
    <row r="118" spans="1:26" ht="14.25" x14ac:dyDescent="0.2">
      <c r="A118" s="41"/>
      <c r="B118" s="42"/>
      <c r="C118" s="42" t="s">
        <v>1634</v>
      </c>
      <c r="D118" s="25"/>
      <c r="E118" s="12"/>
      <c r="F118" s="26">
        <f>Source!AN69</f>
        <v>0.57999999999999996</v>
      </c>
      <c r="G118" s="27" t="str">
        <f>Source!DF69</f>
        <v>)*1,25</v>
      </c>
      <c r="H118" s="29">
        <f>ROUND(Source!AE69*Source!I69, 2)</f>
        <v>0.05</v>
      </c>
      <c r="I118" s="27"/>
      <c r="J118" s="27">
        <f>IF(Source!BS69&lt;&gt; 0, Source!BS69, 1)</f>
        <v>6.66</v>
      </c>
      <c r="K118" s="29">
        <f>Source!R69</f>
        <v>0.32</v>
      </c>
      <c r="L118" s="28"/>
      <c r="R118">
        <f>H118</f>
        <v>0.05</v>
      </c>
    </row>
    <row r="119" spans="1:26" ht="14.25" x14ac:dyDescent="0.2">
      <c r="A119" s="41"/>
      <c r="B119" s="42"/>
      <c r="C119" s="42" t="s">
        <v>1640</v>
      </c>
      <c r="D119" s="25"/>
      <c r="E119" s="12"/>
      <c r="F119" s="26">
        <f>Source!AL69</f>
        <v>31.11</v>
      </c>
      <c r="G119" s="27" t="str">
        <f>Source!DD69</f>
        <v/>
      </c>
      <c r="H119" s="26">
        <f>ROUND(Source!AC69*Source!I69, 2)</f>
        <v>2.02</v>
      </c>
      <c r="I119" s="27"/>
      <c r="J119" s="27">
        <f>IF(Source!BC69&lt;&gt; 0, Source!BC69, 1)</f>
        <v>6.66</v>
      </c>
      <c r="K119" s="26">
        <f>Source!P69</f>
        <v>13.47</v>
      </c>
      <c r="L119" s="28"/>
    </row>
    <row r="120" spans="1:26" ht="14.25" x14ac:dyDescent="0.2">
      <c r="A120" s="41"/>
      <c r="B120" s="42"/>
      <c r="C120" s="42" t="s">
        <v>1635</v>
      </c>
      <c r="D120" s="25" t="s">
        <v>1636</v>
      </c>
      <c r="E120" s="12">
        <f>Source!BZ69</f>
        <v>105</v>
      </c>
      <c r="F120" s="52" t="str">
        <f>CONCATENATE(" )", Source!DL69, Source!FT69, "=", Source!FX69)</f>
        <v xml:space="preserve"> )*0,9=94,5</v>
      </c>
      <c r="G120" s="53"/>
      <c r="H120" s="26">
        <f>SUM(S114:S124)</f>
        <v>6.19</v>
      </c>
      <c r="I120" s="30"/>
      <c r="J120" s="24">
        <f>Source!AT69</f>
        <v>95</v>
      </c>
      <c r="K120" s="26">
        <f>SUM(T114:T124)</f>
        <v>41.44</v>
      </c>
      <c r="L120" s="28"/>
    </row>
    <row r="121" spans="1:26" ht="14.25" x14ac:dyDescent="0.2">
      <c r="A121" s="41"/>
      <c r="B121" s="42"/>
      <c r="C121" s="42" t="s">
        <v>1637</v>
      </c>
      <c r="D121" s="25" t="s">
        <v>1636</v>
      </c>
      <c r="E121" s="12">
        <f>Source!CA69</f>
        <v>55</v>
      </c>
      <c r="F121" s="52" t="str">
        <f>CONCATENATE(" )", Source!DM69, Source!FU69, "=", Source!FY69)</f>
        <v xml:space="preserve"> )*0,85=46,75</v>
      </c>
      <c r="G121" s="53"/>
      <c r="H121" s="26">
        <f>SUM(U114:U124)</f>
        <v>3.06</v>
      </c>
      <c r="I121" s="30"/>
      <c r="J121" s="24">
        <f>Source!AU69</f>
        <v>47</v>
      </c>
      <c r="K121" s="26">
        <f>SUM(V114:V124)</f>
        <v>20.5</v>
      </c>
      <c r="L121" s="28"/>
    </row>
    <row r="122" spans="1:26" ht="14.25" x14ac:dyDescent="0.2">
      <c r="A122" s="41"/>
      <c r="B122" s="42"/>
      <c r="C122" s="42" t="s">
        <v>1638</v>
      </c>
      <c r="D122" s="25" t="s">
        <v>1639</v>
      </c>
      <c r="E122" s="12">
        <f>Source!AQ69</f>
        <v>9.59</v>
      </c>
      <c r="F122" s="26"/>
      <c r="G122" s="27" t="str">
        <f>Source!DI69</f>
        <v>)*1,15</v>
      </c>
      <c r="H122" s="26"/>
      <c r="I122" s="27"/>
      <c r="J122" s="27"/>
      <c r="K122" s="26"/>
      <c r="L122" s="37">
        <f>Source!U69</f>
        <v>0.7168525</v>
      </c>
    </row>
    <row r="123" spans="1:26" ht="28.5" x14ac:dyDescent="0.2">
      <c r="A123" s="41" t="str">
        <f>Source!E71</f>
        <v>9,1</v>
      </c>
      <c r="B123" s="42" t="str">
        <f>Source!F71</f>
        <v>14.3.02.03-0015</v>
      </c>
      <c r="C123" s="42" t="str">
        <f>Source!G71</f>
        <v>Краски водно-дисперсионные поливинилацетатные ВД-ВА-27А</v>
      </c>
      <c r="D123" s="25" t="str">
        <f>Source!H71</f>
        <v>т</v>
      </c>
      <c r="E123" s="12">
        <f>Source!I71</f>
        <v>2.47E-3</v>
      </c>
      <c r="F123" s="26">
        <f>Source!AL71+Source!AM71+Source!AO71</f>
        <v>28531.05</v>
      </c>
      <c r="G123" s="40" t="s">
        <v>3</v>
      </c>
      <c r="H123" s="26">
        <f>ROUND(Source!AC71*Source!I71, 2)+ROUND(Source!AD71*Source!I71, 2)+ROUND(Source!AF71*Source!I71, 2)</f>
        <v>70.47</v>
      </c>
      <c r="I123" s="27"/>
      <c r="J123" s="27">
        <f>IF(Source!BC71&lt;&gt; 0, Source!BC71, 1)</f>
        <v>6.66</v>
      </c>
      <c r="K123" s="26">
        <f>Source!O71</f>
        <v>469.34</v>
      </c>
      <c r="L123" s="28"/>
      <c r="S123">
        <f>ROUND((Source!FX71/100)*((ROUND(Source!AF71*Source!I71, 2)+ROUND(Source!AE71*Source!I71, 2))), 2)</f>
        <v>0</v>
      </c>
      <c r="T123">
        <f>Source!X71</f>
        <v>0</v>
      </c>
      <c r="U123">
        <f>ROUND((Source!FY71/100)*((ROUND(Source!AF71*Source!I71, 2)+ROUND(Source!AE71*Source!I71, 2))), 2)</f>
        <v>0</v>
      </c>
      <c r="V123">
        <f>Source!Y71</f>
        <v>0</v>
      </c>
      <c r="W123">
        <f>IF(Source!BI71&lt;=1,H123, 0)</f>
        <v>70.47</v>
      </c>
      <c r="X123">
        <f>IF(Source!BI71=2,H123, 0)</f>
        <v>0</v>
      </c>
      <c r="Y123">
        <f>IF(Source!BI71=3,H123, 0)</f>
        <v>0</v>
      </c>
      <c r="Z123">
        <f>IF(Source!BI71=4,H123, 0)</f>
        <v>0</v>
      </c>
    </row>
    <row r="124" spans="1:26" ht="14.25" x14ac:dyDescent="0.2">
      <c r="A124" s="43" t="str">
        <f>Source!E73</f>
        <v>9,2</v>
      </c>
      <c r="B124" s="44" t="str">
        <f>Source!F73</f>
        <v>14.3.02.01</v>
      </c>
      <c r="C124" s="44" t="str">
        <f>Source!G73</f>
        <v>Краска водоэмульсионная</v>
      </c>
      <c r="D124" s="31" t="str">
        <f>Source!H73</f>
        <v>т</v>
      </c>
      <c r="E124" s="32">
        <f>Source!I73</f>
        <v>2.47E-3</v>
      </c>
      <c r="F124" s="33">
        <f>Source!AL73+Source!AM73+Source!AO73</f>
        <v>0</v>
      </c>
      <c r="G124" s="38" t="s">
        <v>3</v>
      </c>
      <c r="H124" s="33">
        <f>ROUND(Source!AC73*Source!I73, 2)+ROUND(Source!AD73*Source!I73, 2)+ROUND(Source!AF73*Source!I73, 2)</f>
        <v>0</v>
      </c>
      <c r="I124" s="34"/>
      <c r="J124" s="34">
        <f>IF(Source!BC73&lt;&gt; 0, Source!BC73, 1)</f>
        <v>6.66</v>
      </c>
      <c r="K124" s="33">
        <f>Source!O73</f>
        <v>0</v>
      </c>
      <c r="L124" s="39"/>
      <c r="S124">
        <f>ROUND((Source!FX73/100)*((ROUND(Source!AF73*Source!I73, 2)+ROUND(Source!AE73*Source!I73, 2))), 2)</f>
        <v>0</v>
      </c>
      <c r="T124">
        <f>Source!X73</f>
        <v>0</v>
      </c>
      <c r="U124">
        <f>ROUND((Source!FY73/100)*((ROUND(Source!AF73*Source!I73, 2)+ROUND(Source!AE73*Source!I73, 2))), 2)</f>
        <v>0</v>
      </c>
      <c r="V124">
        <f>Source!Y73</f>
        <v>0</v>
      </c>
      <c r="W124">
        <f>IF(Source!BI73&lt;=1,H124, 0)</f>
        <v>0</v>
      </c>
      <c r="X124">
        <f>IF(Source!BI73=2,H124, 0)</f>
        <v>0</v>
      </c>
      <c r="Y124">
        <f>IF(Source!BI73=3,H124, 0)</f>
        <v>0</v>
      </c>
      <c r="Z124">
        <f>IF(Source!BI73=4,H124, 0)</f>
        <v>0</v>
      </c>
    </row>
    <row r="125" spans="1:26" ht="15" x14ac:dyDescent="0.25">
      <c r="G125" s="49">
        <f>H116+H117+H119+H120+H121+SUM(H123:H124)</f>
        <v>88.539999999999992</v>
      </c>
      <c r="H125" s="49"/>
      <c r="J125" s="49">
        <f>K116+K117+K119+K120+K121+SUM(K123:K124)</f>
        <v>590.02</v>
      </c>
      <c r="K125" s="49"/>
      <c r="L125" s="36">
        <f>Source!U69</f>
        <v>0.7168525</v>
      </c>
      <c r="O125" s="22">
        <f>G125</f>
        <v>88.539999999999992</v>
      </c>
      <c r="P125" s="22">
        <f>J125</f>
        <v>590.02</v>
      </c>
      <c r="Q125" s="22">
        <f>L125</f>
        <v>0.7168525</v>
      </c>
      <c r="W125">
        <f>IF(Source!BI69&lt;=1,H116+H117+H119+H120+H121, 0)</f>
        <v>18.07</v>
      </c>
      <c r="X125">
        <f>IF(Source!BI69=2,H116+H117+H119+H120+H121, 0)</f>
        <v>0</v>
      </c>
      <c r="Y125">
        <f>IF(Source!BI69=3,H116+H117+H119+H120+H121, 0)</f>
        <v>0</v>
      </c>
      <c r="Z125">
        <f>IF(Source!BI69=4,H116+H117+H119+H120+H121, 0)</f>
        <v>0</v>
      </c>
    </row>
    <row r="126" spans="1:26" ht="28.5" x14ac:dyDescent="0.2">
      <c r="A126" s="41" t="str">
        <f>Source!E75</f>
        <v>10</v>
      </c>
      <c r="B126" s="42" t="str">
        <f>Source!F75</f>
        <v>09-04-012-01</v>
      </c>
      <c r="C126" s="42" t="str">
        <f>Source!G75</f>
        <v>Установка металлических дверных блоков в готовые проемы</v>
      </c>
      <c r="D126" s="25" t="str">
        <f>Source!H75</f>
        <v>м2</v>
      </c>
      <c r="E126" s="12">
        <f>Source!I75</f>
        <v>6</v>
      </c>
      <c r="F126" s="26">
        <f>Source!AL75+Source!AM75+Source!AO75</f>
        <v>63.94</v>
      </c>
      <c r="G126" s="27"/>
      <c r="H126" s="26"/>
      <c r="I126" s="27" t="str">
        <f>Source!BO75</f>
        <v/>
      </c>
      <c r="J126" s="27"/>
      <c r="K126" s="26"/>
      <c r="L126" s="28"/>
      <c r="S126">
        <f>ROUND((Source!FX75/100)*((ROUND(Source!AF75*Source!I75, 2)+ROUND(Source!AE75*Source!I75, 2))), 2)</f>
        <v>145.02000000000001</v>
      </c>
      <c r="T126">
        <f>Source!X75</f>
        <v>965.84</v>
      </c>
      <c r="U126">
        <f>ROUND((Source!FY75/100)*((ROUND(Source!AF75*Source!I75, 2)+ROUND(Source!AE75*Source!I75, 2))), 2)</f>
        <v>129.36000000000001</v>
      </c>
      <c r="V126">
        <f>Source!Y75</f>
        <v>858.53</v>
      </c>
    </row>
    <row r="127" spans="1:26" ht="14.25" x14ac:dyDescent="0.2">
      <c r="A127" s="41"/>
      <c r="B127" s="42"/>
      <c r="C127" s="42" t="s">
        <v>1633</v>
      </c>
      <c r="D127" s="25"/>
      <c r="E127" s="12"/>
      <c r="F127" s="26">
        <f>Source!AO75</f>
        <v>23.81</v>
      </c>
      <c r="G127" s="27" t="str">
        <f>Source!DG75</f>
        <v>)*1,15</v>
      </c>
      <c r="H127" s="26">
        <f>ROUND(Source!AF75*Source!I75, 2)</f>
        <v>164.28</v>
      </c>
      <c r="I127" s="27"/>
      <c r="J127" s="27">
        <f>IF(Source!BA75&lt;&gt; 0, Source!BA75, 1)</f>
        <v>6.66</v>
      </c>
      <c r="K127" s="26">
        <f>Source!S75</f>
        <v>1094.0999999999999</v>
      </c>
      <c r="L127" s="28"/>
      <c r="R127">
        <f>H127</f>
        <v>164.28</v>
      </c>
    </row>
    <row r="128" spans="1:26" ht="14.25" x14ac:dyDescent="0.2">
      <c r="A128" s="41"/>
      <c r="B128" s="42"/>
      <c r="C128" s="42" t="s">
        <v>429</v>
      </c>
      <c r="D128" s="25"/>
      <c r="E128" s="12"/>
      <c r="F128" s="26">
        <f>Source!AM75</f>
        <v>14.41</v>
      </c>
      <c r="G128" s="27" t="str">
        <f>Source!DE75</f>
        <v>)*1,25</v>
      </c>
      <c r="H128" s="26">
        <f>ROUND(Source!AD75*Source!I75, 2)</f>
        <v>108.06</v>
      </c>
      <c r="I128" s="27"/>
      <c r="J128" s="27">
        <f>IF(Source!BB75&lt;&gt; 0, Source!BB75, 1)</f>
        <v>6.66</v>
      </c>
      <c r="K128" s="26">
        <f>Source!Q75</f>
        <v>719.68</v>
      </c>
      <c r="L128" s="28"/>
    </row>
    <row r="129" spans="1:26" ht="14.25" x14ac:dyDescent="0.2">
      <c r="A129" s="41"/>
      <c r="B129" s="42"/>
      <c r="C129" s="42" t="s">
        <v>1634</v>
      </c>
      <c r="D129" s="25"/>
      <c r="E129" s="12"/>
      <c r="F129" s="26">
        <f>Source!AN75</f>
        <v>1.97</v>
      </c>
      <c r="G129" s="27" t="str">
        <f>Source!DF75</f>
        <v>)*1,25</v>
      </c>
      <c r="H129" s="29">
        <f>ROUND(Source!AE75*Source!I75, 2)</f>
        <v>14.76</v>
      </c>
      <c r="I129" s="27"/>
      <c r="J129" s="27">
        <f>IF(Source!BS75&lt;&gt; 0, Source!BS75, 1)</f>
        <v>6.66</v>
      </c>
      <c r="K129" s="29">
        <f>Source!R75</f>
        <v>98.3</v>
      </c>
      <c r="L129" s="28"/>
      <c r="R129">
        <f>H129</f>
        <v>14.76</v>
      </c>
    </row>
    <row r="130" spans="1:26" ht="14.25" x14ac:dyDescent="0.2">
      <c r="A130" s="41"/>
      <c r="B130" s="42"/>
      <c r="C130" s="42" t="s">
        <v>1640</v>
      </c>
      <c r="D130" s="25"/>
      <c r="E130" s="12"/>
      <c r="F130" s="26">
        <f>Source!AL75</f>
        <v>25.72</v>
      </c>
      <c r="G130" s="27" t="str">
        <f>Source!DD75</f>
        <v/>
      </c>
      <c r="H130" s="26">
        <f>ROUND(Source!AC75*Source!I75, 2)</f>
        <v>154.32</v>
      </c>
      <c r="I130" s="27"/>
      <c r="J130" s="27">
        <f>IF(Source!BC75&lt;&gt; 0, Source!BC75, 1)</f>
        <v>6.66</v>
      </c>
      <c r="K130" s="26">
        <f>Source!P75</f>
        <v>1027.77</v>
      </c>
      <c r="L130" s="28"/>
    </row>
    <row r="131" spans="1:26" ht="14.25" x14ac:dyDescent="0.2">
      <c r="A131" s="41"/>
      <c r="B131" s="42"/>
      <c r="C131" s="42" t="s">
        <v>1635</v>
      </c>
      <c r="D131" s="25" t="s">
        <v>1636</v>
      </c>
      <c r="E131" s="12">
        <f>Source!BZ75</f>
        <v>90</v>
      </c>
      <c r="F131" s="52" t="str">
        <f>CONCATENATE(" )", Source!DL75, Source!FT75, "=", Source!FX75)</f>
        <v xml:space="preserve"> )*0,9=81</v>
      </c>
      <c r="G131" s="53"/>
      <c r="H131" s="26">
        <f>SUM(S126:S136)</f>
        <v>145.02000000000001</v>
      </c>
      <c r="I131" s="30"/>
      <c r="J131" s="24">
        <f>Source!AT75</f>
        <v>81</v>
      </c>
      <c r="K131" s="26">
        <f>SUM(T126:T136)</f>
        <v>965.84</v>
      </c>
      <c r="L131" s="28"/>
    </row>
    <row r="132" spans="1:26" ht="14.25" x14ac:dyDescent="0.2">
      <c r="A132" s="41"/>
      <c r="B132" s="42"/>
      <c r="C132" s="42" t="s">
        <v>1637</v>
      </c>
      <c r="D132" s="25" t="s">
        <v>1636</v>
      </c>
      <c r="E132" s="12">
        <f>Source!CA75</f>
        <v>85</v>
      </c>
      <c r="F132" s="52" t="str">
        <f>CONCATENATE(" )", Source!DM75, Source!FU75, "=", Source!FY75)</f>
        <v xml:space="preserve"> )*0,85=72,25</v>
      </c>
      <c r="G132" s="53"/>
      <c r="H132" s="26">
        <f>SUM(U126:U136)</f>
        <v>129.36000000000001</v>
      </c>
      <c r="I132" s="30"/>
      <c r="J132" s="24">
        <f>Source!AU75</f>
        <v>72</v>
      </c>
      <c r="K132" s="26">
        <f>SUM(V126:V136)</f>
        <v>858.53</v>
      </c>
      <c r="L132" s="28"/>
    </row>
    <row r="133" spans="1:26" ht="14.25" x14ac:dyDescent="0.2">
      <c r="A133" s="41"/>
      <c r="B133" s="42"/>
      <c r="C133" s="42" t="s">
        <v>1638</v>
      </c>
      <c r="D133" s="25" t="s">
        <v>1639</v>
      </c>
      <c r="E133" s="12">
        <f>Source!AQ75</f>
        <v>2.4</v>
      </c>
      <c r="F133" s="26"/>
      <c r="G133" s="27" t="str">
        <f>Source!DI75</f>
        <v>)*1,15</v>
      </c>
      <c r="H133" s="26"/>
      <c r="I133" s="27"/>
      <c r="J133" s="27"/>
      <c r="K133" s="26"/>
      <c r="L133" s="37">
        <f>Source!U75</f>
        <v>16.559999999999999</v>
      </c>
    </row>
    <row r="134" spans="1:26" ht="42.75" x14ac:dyDescent="0.2">
      <c r="A134" s="41" t="str">
        <f>Source!E77</f>
        <v>10,1</v>
      </c>
      <c r="B134" s="42" t="str">
        <f>Source!F77</f>
        <v>09.4.02.03-0002</v>
      </c>
      <c r="C134" s="42" t="str">
        <f>Source!G77</f>
        <v>Двери распашные двупольные из алюминиевыз сплавов (согласно тех.задания)</v>
      </c>
      <c r="D134" s="25" t="str">
        <f>Source!H77</f>
        <v>шт.</v>
      </c>
      <c r="E134" s="12">
        <f>Source!I77</f>
        <v>1</v>
      </c>
      <c r="F134" s="26">
        <f>Source!AL77+Source!AM77+Source!AO77</f>
        <v>10114.73</v>
      </c>
      <c r="G134" s="40" t="s">
        <v>3</v>
      </c>
      <c r="H134" s="26">
        <f>ROUND(Source!AC77*Source!I77, 2)+ROUND(Source!AD77*Source!I77, 2)+ROUND(Source!AF77*Source!I77, 2)</f>
        <v>10114.73</v>
      </c>
      <c r="I134" s="27"/>
      <c r="J134" s="27">
        <f>IF(Source!BC77&lt;&gt; 0, Source!BC77, 1)</f>
        <v>6.66</v>
      </c>
      <c r="K134" s="26">
        <f>Source!O77</f>
        <v>67364.100000000006</v>
      </c>
      <c r="L134" s="28"/>
      <c r="S134">
        <f>ROUND((Source!FX77/100)*((ROUND(Source!AF77*Source!I77, 2)+ROUND(Source!AE77*Source!I77, 2))), 2)</f>
        <v>0</v>
      </c>
      <c r="T134">
        <f>Source!X77</f>
        <v>0</v>
      </c>
      <c r="U134">
        <f>ROUND((Source!FY77/100)*((ROUND(Source!AF77*Source!I77, 2)+ROUND(Source!AE77*Source!I77, 2))), 2)</f>
        <v>0</v>
      </c>
      <c r="V134">
        <f>Source!Y77</f>
        <v>0</v>
      </c>
      <c r="W134">
        <f>IF(Source!BI77&lt;=1,H134, 0)</f>
        <v>10114.73</v>
      </c>
      <c r="X134">
        <f>IF(Source!BI77=2,H134, 0)</f>
        <v>0</v>
      </c>
      <c r="Y134">
        <f>IF(Source!BI77=3,H134, 0)</f>
        <v>0</v>
      </c>
      <c r="Z134">
        <f>IF(Source!BI77=4,H134, 0)</f>
        <v>0</v>
      </c>
    </row>
    <row r="135" spans="1:26" ht="42.75" x14ac:dyDescent="0.2">
      <c r="A135" s="41" t="str">
        <f>Source!E79</f>
        <v>10,2</v>
      </c>
      <c r="B135" s="42" t="str">
        <f>Source!F79</f>
        <v>09.4.02.02-0012</v>
      </c>
      <c r="C135" s="42" t="str">
        <f>Source!G79</f>
        <v>Двери распашные однопольные из алюминиевых сплавов (согласно тех. задания)</v>
      </c>
      <c r="D135" s="25" t="str">
        <f>Source!H79</f>
        <v>шт.</v>
      </c>
      <c r="E135" s="12">
        <f>Source!I79</f>
        <v>3</v>
      </c>
      <c r="F135" s="26">
        <f>Source!AL79+Source!AM79+Source!AO79</f>
        <v>6969.12</v>
      </c>
      <c r="G135" s="40" t="s">
        <v>3</v>
      </c>
      <c r="H135" s="26">
        <f>ROUND(Source!AC79*Source!I79, 2)+ROUND(Source!AD79*Source!I79, 2)+ROUND(Source!AF79*Source!I79, 2)</f>
        <v>20907.36</v>
      </c>
      <c r="I135" s="27"/>
      <c r="J135" s="27">
        <f>IF(Source!BC79&lt;&gt; 0, Source!BC79, 1)</f>
        <v>6.66</v>
      </c>
      <c r="K135" s="26">
        <f>Source!O79</f>
        <v>139243.01999999999</v>
      </c>
      <c r="L135" s="28"/>
      <c r="S135">
        <f>ROUND((Source!FX79/100)*((ROUND(Source!AF79*Source!I79, 2)+ROUND(Source!AE79*Source!I79, 2))), 2)</f>
        <v>0</v>
      </c>
      <c r="T135">
        <f>Source!X79</f>
        <v>0</v>
      </c>
      <c r="U135">
        <f>ROUND((Source!FY79/100)*((ROUND(Source!AF79*Source!I79, 2)+ROUND(Source!AE79*Source!I79, 2))), 2)</f>
        <v>0</v>
      </c>
      <c r="V135">
        <f>Source!Y79</f>
        <v>0</v>
      </c>
      <c r="W135">
        <f>IF(Source!BI79&lt;=1,H135, 0)</f>
        <v>20907.36</v>
      </c>
      <c r="X135">
        <f>IF(Source!BI79=2,H135, 0)</f>
        <v>0</v>
      </c>
      <c r="Y135">
        <f>IF(Source!BI79=3,H135, 0)</f>
        <v>0</v>
      </c>
      <c r="Z135">
        <f>IF(Source!BI79=4,H135, 0)</f>
        <v>0</v>
      </c>
    </row>
    <row r="136" spans="1:26" ht="14.25" x14ac:dyDescent="0.2">
      <c r="A136" s="43" t="str">
        <f>Source!E81</f>
        <v>10,3</v>
      </c>
      <c r="B136" s="44" t="str">
        <f>Source!F81</f>
        <v>07.1.01.03</v>
      </c>
      <c r="C136" s="44" t="str">
        <f>Source!G81</f>
        <v>Блоки дверные металлические</v>
      </c>
      <c r="D136" s="31" t="str">
        <f>Source!H81</f>
        <v>м2</v>
      </c>
      <c r="E136" s="32">
        <f>Source!I81</f>
        <v>6</v>
      </c>
      <c r="F136" s="33">
        <f>Source!AL81+Source!AM81+Source!AO81</f>
        <v>0</v>
      </c>
      <c r="G136" s="38" t="s">
        <v>3</v>
      </c>
      <c r="H136" s="33">
        <f>ROUND(Source!AC81*Source!I81, 2)+ROUND(Source!AD81*Source!I81, 2)+ROUND(Source!AF81*Source!I81, 2)</f>
        <v>0</v>
      </c>
      <c r="I136" s="34"/>
      <c r="J136" s="34">
        <f>IF(Source!BC81&lt;&gt; 0, Source!BC81, 1)</f>
        <v>6.66</v>
      </c>
      <c r="K136" s="33">
        <f>Source!O81</f>
        <v>0</v>
      </c>
      <c r="L136" s="39"/>
      <c r="S136">
        <f>ROUND((Source!FX81/100)*((ROUND(Source!AF81*Source!I81, 2)+ROUND(Source!AE81*Source!I81, 2))), 2)</f>
        <v>0</v>
      </c>
      <c r="T136">
        <f>Source!X81</f>
        <v>0</v>
      </c>
      <c r="U136">
        <f>ROUND((Source!FY81/100)*((ROUND(Source!AF81*Source!I81, 2)+ROUND(Source!AE81*Source!I81, 2))), 2)</f>
        <v>0</v>
      </c>
      <c r="V136">
        <f>Source!Y81</f>
        <v>0</v>
      </c>
      <c r="W136">
        <f>IF(Source!BI81&lt;=1,H136, 0)</f>
        <v>0</v>
      </c>
      <c r="X136">
        <f>IF(Source!BI81=2,H136, 0)</f>
        <v>0</v>
      </c>
      <c r="Y136">
        <f>IF(Source!BI81=3,H136, 0)</f>
        <v>0</v>
      </c>
      <c r="Z136">
        <f>IF(Source!BI81=4,H136, 0)</f>
        <v>0</v>
      </c>
    </row>
    <row r="137" spans="1:26" ht="15" x14ac:dyDescent="0.25">
      <c r="G137" s="49">
        <f>H127+H128+H130+H131+H132+SUM(H134:H136)</f>
        <v>31723.13</v>
      </c>
      <c r="H137" s="49"/>
      <c r="J137" s="49">
        <f>K127+K128+K130+K131+K132+SUM(K134:K136)</f>
        <v>211273.04</v>
      </c>
      <c r="K137" s="49"/>
      <c r="L137" s="36">
        <f>Source!U75</f>
        <v>16.559999999999999</v>
      </c>
      <c r="O137" s="22">
        <f>G137</f>
        <v>31723.13</v>
      </c>
      <c r="P137" s="22">
        <f>J137</f>
        <v>211273.04</v>
      </c>
      <c r="Q137" s="22">
        <f>L137</f>
        <v>16.559999999999999</v>
      </c>
      <c r="W137">
        <f>IF(Source!BI75&lt;=1,H127+H128+H130+H131+H132, 0)</f>
        <v>701.04000000000008</v>
      </c>
      <c r="X137">
        <f>IF(Source!BI75=2,H127+H128+H130+H131+H132, 0)</f>
        <v>0</v>
      </c>
      <c r="Y137">
        <f>IF(Source!BI75=3,H127+H128+H130+H131+H132, 0)</f>
        <v>0</v>
      </c>
      <c r="Z137">
        <f>IF(Source!BI75=4,H127+H128+H130+H131+H132, 0)</f>
        <v>0</v>
      </c>
    </row>
    <row r="138" spans="1:26" ht="14.25" x14ac:dyDescent="0.2">
      <c r="A138" s="41" t="str">
        <f>Source!E83</f>
        <v>11</v>
      </c>
      <c r="B138" s="42" t="str">
        <f>Source!F83</f>
        <v>55-5-1</v>
      </c>
      <c r="C138" s="42" t="str">
        <f>Source!G83</f>
        <v>Разборка кирпичных перегородок</v>
      </c>
      <c r="D138" s="25" t="str">
        <f>Source!H83</f>
        <v>100 м2</v>
      </c>
      <c r="E138" s="12">
        <f>Source!I83</f>
        <v>8.3199999999999996E-2</v>
      </c>
      <c r="F138" s="26">
        <f>Source!AL83+Source!AM83+Source!AO83</f>
        <v>1443.4</v>
      </c>
      <c r="G138" s="27"/>
      <c r="H138" s="26"/>
      <c r="I138" s="27" t="str">
        <f>Source!BO83</f>
        <v/>
      </c>
      <c r="J138" s="27"/>
      <c r="K138" s="26"/>
      <c r="L138" s="28"/>
      <c r="S138">
        <f>ROUND((Source!FX83/100)*((ROUND(Source!AF83*Source!I83, 2)+ROUND(Source!AE83*Source!I83, 2))), 2)</f>
        <v>89.19</v>
      </c>
      <c r="T138">
        <f>Source!X83</f>
        <v>593.98</v>
      </c>
      <c r="U138">
        <f>ROUND((Source!FY83/100)*((ROUND(Source!AF83*Source!I83, 2)+ROUND(Source!AE83*Source!I83, 2))), 2)</f>
        <v>65.14</v>
      </c>
      <c r="V138">
        <f>Source!Y83</f>
        <v>433.8</v>
      </c>
    </row>
    <row r="139" spans="1:26" x14ac:dyDescent="0.2">
      <c r="C139" s="21" t="str">
        <f>"Объем: "&amp;Source!I83&amp;"=8,32/"&amp;"100"</f>
        <v>Объем: 0,0832=8,32/100</v>
      </c>
    </row>
    <row r="140" spans="1:26" ht="14.25" x14ac:dyDescent="0.2">
      <c r="A140" s="41"/>
      <c r="B140" s="42"/>
      <c r="C140" s="42" t="s">
        <v>1633</v>
      </c>
      <c r="D140" s="25"/>
      <c r="E140" s="12"/>
      <c r="F140" s="26">
        <f>Source!AO83</f>
        <v>1204.44</v>
      </c>
      <c r="G140" s="27" t="str">
        <f>Source!DG83</f>
        <v/>
      </c>
      <c r="H140" s="26">
        <f>ROUND(Source!AF83*Source!I83, 2)</f>
        <v>100.21</v>
      </c>
      <c r="I140" s="27"/>
      <c r="J140" s="27">
        <f>IF(Source!BA83&lt;&gt; 0, Source!BA83, 1)</f>
        <v>6.66</v>
      </c>
      <c r="K140" s="26">
        <f>Source!S83</f>
        <v>667.39</v>
      </c>
      <c r="L140" s="28"/>
      <c r="R140">
        <f>H140</f>
        <v>100.21</v>
      </c>
    </row>
    <row r="141" spans="1:26" ht="14.25" x14ac:dyDescent="0.2">
      <c r="A141" s="41"/>
      <c r="B141" s="42"/>
      <c r="C141" s="42" t="s">
        <v>429</v>
      </c>
      <c r="D141" s="25"/>
      <c r="E141" s="12"/>
      <c r="F141" s="26">
        <f>Source!AM83</f>
        <v>238.96</v>
      </c>
      <c r="G141" s="27" t="str">
        <f>Source!DE83</f>
        <v/>
      </c>
      <c r="H141" s="26">
        <f>ROUND(Source!AD83*Source!I83, 2)</f>
        <v>19.88</v>
      </c>
      <c r="I141" s="27"/>
      <c r="J141" s="27">
        <f>IF(Source!BB83&lt;&gt; 0, Source!BB83, 1)</f>
        <v>6.66</v>
      </c>
      <c r="K141" s="26">
        <f>Source!Q83</f>
        <v>132.41</v>
      </c>
      <c r="L141" s="28"/>
    </row>
    <row r="142" spans="1:26" ht="14.25" x14ac:dyDescent="0.2">
      <c r="A142" s="41"/>
      <c r="B142" s="42"/>
      <c r="C142" s="42" t="s">
        <v>1635</v>
      </c>
      <c r="D142" s="25" t="s">
        <v>1636</v>
      </c>
      <c r="E142" s="12">
        <f>Source!BZ83</f>
        <v>89</v>
      </c>
      <c r="F142" s="45"/>
      <c r="G142" s="27"/>
      <c r="H142" s="26">
        <f>SUM(S138:S144)</f>
        <v>89.19</v>
      </c>
      <c r="I142" s="30"/>
      <c r="J142" s="24">
        <f>Source!AT83</f>
        <v>89</v>
      </c>
      <c r="K142" s="26">
        <f>SUM(T138:T144)</f>
        <v>593.98</v>
      </c>
      <c r="L142" s="28"/>
    </row>
    <row r="143" spans="1:26" ht="14.25" x14ac:dyDescent="0.2">
      <c r="A143" s="41"/>
      <c r="B143" s="42"/>
      <c r="C143" s="42" t="s">
        <v>1637</v>
      </c>
      <c r="D143" s="25" t="s">
        <v>1636</v>
      </c>
      <c r="E143" s="12">
        <f>Source!CA83</f>
        <v>65</v>
      </c>
      <c r="F143" s="45"/>
      <c r="G143" s="27"/>
      <c r="H143" s="26">
        <f>SUM(U138:U144)</f>
        <v>65.14</v>
      </c>
      <c r="I143" s="30"/>
      <c r="J143" s="24">
        <f>Source!AU83</f>
        <v>65</v>
      </c>
      <c r="K143" s="26">
        <f>SUM(V138:V144)</f>
        <v>433.8</v>
      </c>
      <c r="L143" s="28"/>
    </row>
    <row r="144" spans="1:26" ht="14.25" x14ac:dyDescent="0.2">
      <c r="A144" s="43"/>
      <c r="B144" s="44"/>
      <c r="C144" s="44" t="s">
        <v>1638</v>
      </c>
      <c r="D144" s="31" t="s">
        <v>1639</v>
      </c>
      <c r="E144" s="32">
        <f>Source!AQ83</f>
        <v>141.19999999999999</v>
      </c>
      <c r="F144" s="33"/>
      <c r="G144" s="34" t="str">
        <f>Source!DI83</f>
        <v/>
      </c>
      <c r="H144" s="33"/>
      <c r="I144" s="34"/>
      <c r="J144" s="34"/>
      <c r="K144" s="33"/>
      <c r="L144" s="35">
        <f>Source!U83</f>
        <v>11.747839999999998</v>
      </c>
    </row>
    <row r="145" spans="1:26" ht="15" x14ac:dyDescent="0.25">
      <c r="G145" s="49">
        <f>H140+H141+H142+H143</f>
        <v>274.41999999999996</v>
      </c>
      <c r="H145" s="49"/>
      <c r="J145" s="49">
        <f>K140+K141+K142+K143</f>
        <v>1827.58</v>
      </c>
      <c r="K145" s="49"/>
      <c r="L145" s="36">
        <f>Source!U83</f>
        <v>11.747839999999998</v>
      </c>
      <c r="O145" s="22">
        <f>G145</f>
        <v>274.41999999999996</v>
      </c>
      <c r="P145" s="22">
        <f>J145</f>
        <v>1827.58</v>
      </c>
      <c r="Q145" s="22">
        <f>L145</f>
        <v>11.747839999999998</v>
      </c>
      <c r="W145">
        <f>IF(Source!BI83&lt;=1,H140+H141+H142+H143, 0)</f>
        <v>274.41999999999996</v>
      </c>
      <c r="X145">
        <f>IF(Source!BI83=2,H140+H141+H142+H143, 0)</f>
        <v>0</v>
      </c>
      <c r="Y145">
        <f>IF(Source!BI83=3,H140+H141+H142+H143, 0)</f>
        <v>0</v>
      </c>
      <c r="Z145">
        <f>IF(Source!BI83=4,H140+H141+H142+H143, 0)</f>
        <v>0</v>
      </c>
    </row>
    <row r="146" spans="1:26" ht="99.75" x14ac:dyDescent="0.2">
      <c r="A146" s="41" t="str">
        <f>Source!E85</f>
        <v>12</v>
      </c>
      <c r="B146" s="42" t="str">
        <f>Source!F85</f>
        <v>10-04-010-03</v>
      </c>
      <c r="C146" s="42" t="str">
        <f>Source!G85</f>
        <v>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один слой с изоляцией</v>
      </c>
      <c r="D146" s="25" t="str">
        <f>Source!H85</f>
        <v>100 м2</v>
      </c>
      <c r="E146" s="12">
        <f>Source!I85</f>
        <v>0.13769999999999999</v>
      </c>
      <c r="F146" s="26">
        <f>Source!AL85+Source!AM85+Source!AO85</f>
        <v>9773.9700000000012</v>
      </c>
      <c r="G146" s="27"/>
      <c r="H146" s="26"/>
      <c r="I146" s="27" t="str">
        <f>Source!BO85</f>
        <v/>
      </c>
      <c r="J146" s="27"/>
      <c r="K146" s="26"/>
      <c r="L146" s="28"/>
      <c r="S146">
        <f>ROUND((Source!FX85/100)*((ROUND(Source!AF85*Source!I85, 2)+ROUND(Source!AE85*Source!I85, 2))), 2)</f>
        <v>389.3</v>
      </c>
      <c r="T146">
        <f>Source!X85</f>
        <v>2587.8200000000002</v>
      </c>
      <c r="U146">
        <f>ROUND((Source!FY85/100)*((ROUND(Source!AF85*Source!I85, 2)+ROUND(Source!AE85*Source!I85, 2))), 2)</f>
        <v>196.3</v>
      </c>
      <c r="V146">
        <f>Source!Y85</f>
        <v>1318.32</v>
      </c>
    </row>
    <row r="147" spans="1:26" x14ac:dyDescent="0.2">
      <c r="C147" s="21" t="str">
        <f>"Объем: "&amp;Source!I85&amp;"=13,77/"&amp;"100"</f>
        <v>Объем: 0,1377=13,77/100</v>
      </c>
    </row>
    <row r="148" spans="1:26" ht="14.25" x14ac:dyDescent="0.2">
      <c r="A148" s="41"/>
      <c r="B148" s="42"/>
      <c r="C148" s="42" t="s">
        <v>1633</v>
      </c>
      <c r="D148" s="25"/>
      <c r="E148" s="12"/>
      <c r="F148" s="26">
        <f>Source!AO85</f>
        <v>2293.62</v>
      </c>
      <c r="G148" s="27" t="str">
        <f>Source!DG85</f>
        <v>)*1,15</v>
      </c>
      <c r="H148" s="26">
        <f>ROUND(Source!AF85*Source!I85, 2)</f>
        <v>363.21</v>
      </c>
      <c r="I148" s="27"/>
      <c r="J148" s="27">
        <f>IF(Source!BA85&lt;&gt; 0, Source!BA85, 1)</f>
        <v>6.66</v>
      </c>
      <c r="K148" s="26">
        <f>Source!S85</f>
        <v>2418.9499999999998</v>
      </c>
      <c r="L148" s="28"/>
      <c r="R148">
        <f>H148</f>
        <v>363.21</v>
      </c>
    </row>
    <row r="149" spans="1:26" ht="14.25" x14ac:dyDescent="0.2">
      <c r="A149" s="41"/>
      <c r="B149" s="42"/>
      <c r="C149" s="42" t="s">
        <v>429</v>
      </c>
      <c r="D149" s="25"/>
      <c r="E149" s="12"/>
      <c r="F149" s="26">
        <f>Source!AM85</f>
        <v>132.97</v>
      </c>
      <c r="G149" s="27" t="str">
        <f>Source!DE85</f>
        <v>)*1,25</v>
      </c>
      <c r="H149" s="26">
        <f>ROUND(Source!AD85*Source!I85, 2)</f>
        <v>22.89</v>
      </c>
      <c r="I149" s="27"/>
      <c r="J149" s="27">
        <f>IF(Source!BB85&lt;&gt; 0, Source!BB85, 1)</f>
        <v>6.66</v>
      </c>
      <c r="K149" s="26">
        <f>Source!Q85</f>
        <v>152.43</v>
      </c>
      <c r="L149" s="28"/>
    </row>
    <row r="150" spans="1:26" ht="14.25" x14ac:dyDescent="0.2">
      <c r="A150" s="41"/>
      <c r="B150" s="42"/>
      <c r="C150" s="42" t="s">
        <v>1634</v>
      </c>
      <c r="D150" s="25"/>
      <c r="E150" s="12"/>
      <c r="F150" s="26">
        <f>Source!AN85</f>
        <v>19.53</v>
      </c>
      <c r="G150" s="27" t="str">
        <f>Source!DF85</f>
        <v>)*1,25</v>
      </c>
      <c r="H150" s="29">
        <f>ROUND(Source!AE85*Source!I85, 2)</f>
        <v>3.36</v>
      </c>
      <c r="I150" s="27"/>
      <c r="J150" s="27">
        <f>IF(Source!BS85&lt;&gt; 0, Source!BS85, 1)</f>
        <v>6.66</v>
      </c>
      <c r="K150" s="29">
        <f>Source!R85</f>
        <v>22.39</v>
      </c>
      <c r="L150" s="28"/>
      <c r="R150">
        <f>H150</f>
        <v>3.36</v>
      </c>
    </row>
    <row r="151" spans="1:26" ht="14.25" x14ac:dyDescent="0.2">
      <c r="A151" s="41"/>
      <c r="B151" s="42"/>
      <c r="C151" s="42" t="s">
        <v>1640</v>
      </c>
      <c r="D151" s="25"/>
      <c r="E151" s="12"/>
      <c r="F151" s="26">
        <f>Source!AL85</f>
        <v>7347.38</v>
      </c>
      <c r="G151" s="27" t="str">
        <f>Source!DD85</f>
        <v/>
      </c>
      <c r="H151" s="26">
        <f>ROUND(Source!AC85*Source!I85, 2)</f>
        <v>1011.73</v>
      </c>
      <c r="I151" s="27"/>
      <c r="J151" s="27">
        <f>IF(Source!BC85&lt;&gt; 0, Source!BC85, 1)</f>
        <v>6.66</v>
      </c>
      <c r="K151" s="26">
        <f>Source!P85</f>
        <v>6738.15</v>
      </c>
      <c r="L151" s="28"/>
    </row>
    <row r="152" spans="1:26" ht="14.25" x14ac:dyDescent="0.2">
      <c r="A152" s="41"/>
      <c r="B152" s="42"/>
      <c r="C152" s="42" t="s">
        <v>1635</v>
      </c>
      <c r="D152" s="25" t="s">
        <v>1636</v>
      </c>
      <c r="E152" s="12">
        <f>Source!BZ85</f>
        <v>118</v>
      </c>
      <c r="F152" s="52" t="str">
        <f>CONCATENATE(" )", Source!DL85, Source!FT85, "=", Source!FX85)</f>
        <v xml:space="preserve"> )*0,9=106,2</v>
      </c>
      <c r="G152" s="53"/>
      <c r="H152" s="26">
        <f>SUM(S146:S156)</f>
        <v>389.3</v>
      </c>
      <c r="I152" s="30"/>
      <c r="J152" s="24">
        <f>Source!AT85</f>
        <v>106</v>
      </c>
      <c r="K152" s="26">
        <f>SUM(T146:T156)</f>
        <v>2587.8200000000002</v>
      </c>
      <c r="L152" s="28"/>
    </row>
    <row r="153" spans="1:26" ht="14.25" x14ac:dyDescent="0.2">
      <c r="A153" s="41"/>
      <c r="B153" s="42"/>
      <c r="C153" s="42" t="s">
        <v>1637</v>
      </c>
      <c r="D153" s="25" t="s">
        <v>1636</v>
      </c>
      <c r="E153" s="12">
        <f>Source!CA85</f>
        <v>63</v>
      </c>
      <c r="F153" s="52" t="str">
        <f>CONCATENATE(" )", Source!DM85, Source!FU85, "=", Source!FY85)</f>
        <v xml:space="preserve"> )*0,85=53,55</v>
      </c>
      <c r="G153" s="53"/>
      <c r="H153" s="26">
        <f>SUM(U146:U156)</f>
        <v>196.3</v>
      </c>
      <c r="I153" s="30"/>
      <c r="J153" s="24">
        <f>Source!AU85</f>
        <v>54</v>
      </c>
      <c r="K153" s="26">
        <f>SUM(V146:V156)</f>
        <v>1318.32</v>
      </c>
      <c r="L153" s="28"/>
    </row>
    <row r="154" spans="1:26" ht="14.25" x14ac:dyDescent="0.2">
      <c r="A154" s="41"/>
      <c r="B154" s="42"/>
      <c r="C154" s="42" t="s">
        <v>1638</v>
      </c>
      <c r="D154" s="25" t="s">
        <v>1639</v>
      </c>
      <c r="E154" s="12">
        <f>Source!AQ85</f>
        <v>252.88</v>
      </c>
      <c r="F154" s="26"/>
      <c r="G154" s="27" t="str">
        <f>Source!DI85</f>
        <v>)*1,15</v>
      </c>
      <c r="H154" s="26"/>
      <c r="I154" s="27"/>
      <c r="J154" s="27"/>
      <c r="K154" s="26"/>
      <c r="L154" s="37">
        <f>Source!U85</f>
        <v>40.044812399999991</v>
      </c>
    </row>
    <row r="155" spans="1:26" ht="14.25" x14ac:dyDescent="0.2">
      <c r="A155" s="41" t="str">
        <f>Source!E87</f>
        <v>12,1</v>
      </c>
      <c r="B155" s="42" t="str">
        <f>Source!F87</f>
        <v>01.6.01.02-0007</v>
      </c>
      <c r="C155" s="42" t="str">
        <f>Source!G87</f>
        <v>Листы гипсокартонные ГКЛ 14 мм</v>
      </c>
      <c r="D155" s="25" t="str">
        <f>Source!H87</f>
        <v>м2</v>
      </c>
      <c r="E155" s="12">
        <f>Source!I87</f>
        <v>28.917000000000002</v>
      </c>
      <c r="F155" s="26">
        <f>Source!AL87+Source!AM87+Source!AO87</f>
        <v>15.38</v>
      </c>
      <c r="G155" s="40" t="s">
        <v>3</v>
      </c>
      <c r="H155" s="26">
        <f>ROUND(Source!AC87*Source!I87, 2)+ROUND(Source!AD87*Source!I87, 2)+ROUND(Source!AF87*Source!I87, 2)</f>
        <v>444.74</v>
      </c>
      <c r="I155" s="27"/>
      <c r="J155" s="27">
        <f>IF(Source!BC87&lt;&gt; 0, Source!BC87, 1)</f>
        <v>6.66</v>
      </c>
      <c r="K155" s="26">
        <f>Source!O87</f>
        <v>2961.99</v>
      </c>
      <c r="L155" s="28"/>
      <c r="S155">
        <f>ROUND((Source!FX87/100)*((ROUND(Source!AF87*Source!I87, 2)+ROUND(Source!AE87*Source!I87, 2))), 2)</f>
        <v>0</v>
      </c>
      <c r="T155">
        <f>Source!X87</f>
        <v>0</v>
      </c>
      <c r="U155">
        <f>ROUND((Source!FY87/100)*((ROUND(Source!AF87*Source!I87, 2)+ROUND(Source!AE87*Source!I87, 2))), 2)</f>
        <v>0</v>
      </c>
      <c r="V155">
        <f>Source!Y87</f>
        <v>0</v>
      </c>
      <c r="W155">
        <f>IF(Source!BI87&lt;=1,H155, 0)</f>
        <v>444.74</v>
      </c>
      <c r="X155">
        <f>IF(Source!BI87=2,H155, 0)</f>
        <v>0</v>
      </c>
      <c r="Y155">
        <f>IF(Source!BI87=3,H155, 0)</f>
        <v>0</v>
      </c>
      <c r="Z155">
        <f>IF(Source!BI87=4,H155, 0)</f>
        <v>0</v>
      </c>
    </row>
    <row r="156" spans="1:26" ht="14.25" x14ac:dyDescent="0.2">
      <c r="A156" s="43" t="str">
        <f>Source!E89</f>
        <v>12,2</v>
      </c>
      <c r="B156" s="44" t="str">
        <f>Source!F89</f>
        <v>01.6.01.02</v>
      </c>
      <c r="C156" s="44" t="str">
        <f>Source!G89</f>
        <v>Листы гипсокартонные</v>
      </c>
      <c r="D156" s="31" t="str">
        <f>Source!H89</f>
        <v>м2</v>
      </c>
      <c r="E156" s="32">
        <f>Source!I89</f>
        <v>28.917000000000002</v>
      </c>
      <c r="F156" s="33">
        <f>Source!AL89+Source!AM89+Source!AO89</f>
        <v>0</v>
      </c>
      <c r="G156" s="38" t="s">
        <v>3</v>
      </c>
      <c r="H156" s="33">
        <f>ROUND(Source!AC89*Source!I89, 2)+ROUND(Source!AD89*Source!I89, 2)+ROUND(Source!AF89*Source!I89, 2)</f>
        <v>0</v>
      </c>
      <c r="I156" s="34"/>
      <c r="J156" s="34">
        <f>IF(Source!BC89&lt;&gt; 0, Source!BC89, 1)</f>
        <v>6.66</v>
      </c>
      <c r="K156" s="33">
        <f>Source!O89</f>
        <v>0</v>
      </c>
      <c r="L156" s="39"/>
      <c r="S156">
        <f>ROUND((Source!FX89/100)*((ROUND(Source!AF89*Source!I89, 2)+ROUND(Source!AE89*Source!I89, 2))), 2)</f>
        <v>0</v>
      </c>
      <c r="T156">
        <f>Source!X89</f>
        <v>0</v>
      </c>
      <c r="U156">
        <f>ROUND((Source!FY89/100)*((ROUND(Source!AF89*Source!I89, 2)+ROUND(Source!AE89*Source!I89, 2))), 2)</f>
        <v>0</v>
      </c>
      <c r="V156">
        <f>Source!Y89</f>
        <v>0</v>
      </c>
      <c r="W156">
        <f>IF(Source!BI89&lt;=1,H156, 0)</f>
        <v>0</v>
      </c>
      <c r="X156">
        <f>IF(Source!BI89=2,H156, 0)</f>
        <v>0</v>
      </c>
      <c r="Y156">
        <f>IF(Source!BI89=3,H156, 0)</f>
        <v>0</v>
      </c>
      <c r="Z156">
        <f>IF(Source!BI89=4,H156, 0)</f>
        <v>0</v>
      </c>
    </row>
    <row r="157" spans="1:26" ht="15" x14ac:dyDescent="0.25">
      <c r="G157" s="49">
        <f>H148+H149+H151+H152+H153+SUM(H155:H156)</f>
        <v>2428.17</v>
      </c>
      <c r="H157" s="49"/>
      <c r="J157" s="49">
        <f>K148+K149+K151+K152+K153+SUM(K155:K156)</f>
        <v>16177.659999999998</v>
      </c>
      <c r="K157" s="49"/>
      <c r="L157" s="36">
        <f>Source!U85</f>
        <v>40.044812399999991</v>
      </c>
      <c r="O157" s="22">
        <f>G157</f>
        <v>2428.17</v>
      </c>
      <c r="P157" s="22">
        <f>J157</f>
        <v>16177.659999999998</v>
      </c>
      <c r="Q157" s="22">
        <f>L157</f>
        <v>40.044812399999991</v>
      </c>
      <c r="W157">
        <f>IF(Source!BI85&lt;=1,H148+H149+H151+H152+H153, 0)</f>
        <v>1983.4299999999998</v>
      </c>
      <c r="X157">
        <f>IF(Source!BI85=2,H148+H149+H151+H152+H153, 0)</f>
        <v>0</v>
      </c>
      <c r="Y157">
        <f>IF(Source!BI85=3,H148+H149+H151+H152+H153, 0)</f>
        <v>0</v>
      </c>
      <c r="Z157">
        <f>IF(Source!BI85=4,H148+H149+H151+H152+H153, 0)</f>
        <v>0</v>
      </c>
    </row>
    <row r="158" spans="1:26" ht="85.5" x14ac:dyDescent="0.2">
      <c r="A158" s="41" t="str">
        <f>Source!E91</f>
        <v>13</v>
      </c>
      <c r="B158" s="42" t="str">
        <f>Source!F91</f>
        <v>10-05-001-03</v>
      </c>
      <c r="C158" s="42" t="str">
        <f>Source!G91</f>
        <v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с двумя дверными проемами</v>
      </c>
      <c r="D158" s="25" t="str">
        <f>Source!H91</f>
        <v>100 м2</v>
      </c>
      <c r="E158" s="12">
        <f>Source!I91</f>
        <v>0.1419</v>
      </c>
      <c r="F158" s="26">
        <f>Source!AL91+Source!AM91+Source!AO91</f>
        <v>2053.81</v>
      </c>
      <c r="G158" s="27"/>
      <c r="H158" s="26"/>
      <c r="I158" s="27" t="str">
        <f>Source!BO91</f>
        <v/>
      </c>
      <c r="J158" s="27"/>
      <c r="K158" s="26"/>
      <c r="L158" s="28"/>
      <c r="S158">
        <f>ROUND((Source!FX91/100)*((ROUND(Source!AF91*Source!I91, 2)+ROUND(Source!AE91*Source!I91, 2))), 2)</f>
        <v>163.47</v>
      </c>
      <c r="T158">
        <f>Source!X91</f>
        <v>1086.68</v>
      </c>
      <c r="U158">
        <f>ROUND((Source!FY91/100)*((ROUND(Source!AF91*Source!I91, 2)+ROUND(Source!AE91*Source!I91, 2))), 2)</f>
        <v>82.43</v>
      </c>
      <c r="V158">
        <f>Source!Y91</f>
        <v>553.59</v>
      </c>
    </row>
    <row r="159" spans="1:26" x14ac:dyDescent="0.2">
      <c r="C159" s="21" t="str">
        <f>"Объем: "&amp;Source!I91&amp;"=14,19/"&amp;"100"</f>
        <v>Объем: 0,1419=14,19/100</v>
      </c>
    </row>
    <row r="160" spans="1:26" ht="14.25" x14ac:dyDescent="0.2">
      <c r="A160" s="41"/>
      <c r="B160" s="42"/>
      <c r="C160" s="42" t="s">
        <v>1633</v>
      </c>
      <c r="D160" s="25"/>
      <c r="E160" s="12"/>
      <c r="F160" s="26">
        <f>Source!AO91</f>
        <v>943.28</v>
      </c>
      <c r="G160" s="27" t="str">
        <f>Source!DG91</f>
        <v>)*1,15</v>
      </c>
      <c r="H160" s="26">
        <f>ROUND(Source!AF91*Source!I91, 2)</f>
        <v>153.93</v>
      </c>
      <c r="I160" s="27"/>
      <c r="J160" s="27">
        <f>IF(Source!BA91&lt;&gt; 0, Source!BA91, 1)</f>
        <v>6.66</v>
      </c>
      <c r="K160" s="26">
        <f>Source!S91</f>
        <v>1025.17</v>
      </c>
      <c r="L160" s="28"/>
      <c r="R160">
        <f>H160</f>
        <v>153.93</v>
      </c>
    </row>
    <row r="161" spans="1:26" ht="14.25" x14ac:dyDescent="0.2">
      <c r="A161" s="41"/>
      <c r="B161" s="42"/>
      <c r="C161" s="42" t="s">
        <v>429</v>
      </c>
      <c r="D161" s="25"/>
      <c r="E161" s="12"/>
      <c r="F161" s="26">
        <f>Source!AM91</f>
        <v>27.54</v>
      </c>
      <c r="G161" s="27" t="str">
        <f>Source!DE91</f>
        <v>)*1,25</v>
      </c>
      <c r="H161" s="26">
        <f>ROUND(Source!AD91*Source!I91, 2)</f>
        <v>4.8899999999999997</v>
      </c>
      <c r="I161" s="27"/>
      <c r="J161" s="27">
        <f>IF(Source!BB91&lt;&gt; 0, Source!BB91, 1)</f>
        <v>6.66</v>
      </c>
      <c r="K161" s="26">
        <f>Source!Q91</f>
        <v>32.54</v>
      </c>
      <c r="L161" s="28"/>
    </row>
    <row r="162" spans="1:26" ht="14.25" x14ac:dyDescent="0.2">
      <c r="A162" s="41"/>
      <c r="B162" s="42"/>
      <c r="C162" s="42" t="s">
        <v>1640</v>
      </c>
      <c r="D162" s="25"/>
      <c r="E162" s="12"/>
      <c r="F162" s="26">
        <f>Source!AL91</f>
        <v>1082.99</v>
      </c>
      <c r="G162" s="27" t="str">
        <f>Source!DD91</f>
        <v/>
      </c>
      <c r="H162" s="26">
        <f>ROUND(Source!AC91*Source!I91, 2)</f>
        <v>153.68</v>
      </c>
      <c r="I162" s="27"/>
      <c r="J162" s="27">
        <f>IF(Source!BC91&lt;&gt; 0, Source!BC91, 1)</f>
        <v>6.66</v>
      </c>
      <c r="K162" s="26">
        <f>Source!P91</f>
        <v>1023.48</v>
      </c>
      <c r="L162" s="28"/>
    </row>
    <row r="163" spans="1:26" ht="14.25" x14ac:dyDescent="0.2">
      <c r="A163" s="41"/>
      <c r="B163" s="42"/>
      <c r="C163" s="42" t="s">
        <v>1635</v>
      </c>
      <c r="D163" s="25" t="s">
        <v>1636</v>
      </c>
      <c r="E163" s="12">
        <f>Source!BZ91</f>
        <v>118</v>
      </c>
      <c r="F163" s="52" t="str">
        <f>CONCATENATE(" )", Source!DL91, Source!FT91, "=", Source!FX91)</f>
        <v xml:space="preserve"> )*0,9=106,2</v>
      </c>
      <c r="G163" s="53"/>
      <c r="H163" s="26">
        <f>SUM(S158:S175)</f>
        <v>163.47</v>
      </c>
      <c r="I163" s="30"/>
      <c r="J163" s="24">
        <f>Source!AT91</f>
        <v>106</v>
      </c>
      <c r="K163" s="26">
        <f>SUM(T158:T175)</f>
        <v>1086.68</v>
      </c>
      <c r="L163" s="28"/>
    </row>
    <row r="164" spans="1:26" ht="14.25" x14ac:dyDescent="0.2">
      <c r="A164" s="41"/>
      <c r="B164" s="42"/>
      <c r="C164" s="42" t="s">
        <v>1637</v>
      </c>
      <c r="D164" s="25" t="s">
        <v>1636</v>
      </c>
      <c r="E164" s="12">
        <f>Source!CA91</f>
        <v>63</v>
      </c>
      <c r="F164" s="52" t="str">
        <f>CONCATENATE(" )", Source!DM91, Source!FU91, "=", Source!FY91)</f>
        <v xml:space="preserve"> )*0,85=53,55</v>
      </c>
      <c r="G164" s="53"/>
      <c r="H164" s="26">
        <f>SUM(U158:U175)</f>
        <v>82.43</v>
      </c>
      <c r="I164" s="30"/>
      <c r="J164" s="24">
        <f>Source!AU91</f>
        <v>54</v>
      </c>
      <c r="K164" s="26">
        <f>SUM(V158:V175)</f>
        <v>553.59</v>
      </c>
      <c r="L164" s="28"/>
    </row>
    <row r="165" spans="1:26" ht="14.25" x14ac:dyDescent="0.2">
      <c r="A165" s="41"/>
      <c r="B165" s="42"/>
      <c r="C165" s="42" t="s">
        <v>1638</v>
      </c>
      <c r="D165" s="25" t="s">
        <v>1639</v>
      </c>
      <c r="E165" s="12">
        <f>Source!AQ91</f>
        <v>104</v>
      </c>
      <c r="F165" s="26"/>
      <c r="G165" s="27" t="str">
        <f>Source!DI91</f>
        <v>)*1,15</v>
      </c>
      <c r="H165" s="26"/>
      <c r="I165" s="27"/>
      <c r="J165" s="27"/>
      <c r="K165" s="26"/>
      <c r="L165" s="37">
        <f>Source!U91</f>
        <v>16.971239999999998</v>
      </c>
    </row>
    <row r="166" spans="1:26" ht="14.25" x14ac:dyDescent="0.2">
      <c r="A166" s="41" t="str">
        <f>Source!E93</f>
        <v>13,1</v>
      </c>
      <c r="B166" s="42" t="str">
        <f>Source!F93</f>
        <v>01.6.01.02-0007</v>
      </c>
      <c r="C166" s="42" t="str">
        <f>Source!G93</f>
        <v>Листы гипсокартонные ГКЛ 14 мм</v>
      </c>
      <c r="D166" s="25" t="str">
        <f>Source!H93</f>
        <v>м2</v>
      </c>
      <c r="E166" s="12">
        <f>Source!I93</f>
        <v>33.346499999999999</v>
      </c>
      <c r="F166" s="26">
        <f>Source!AL93+Source!AM93+Source!AO93</f>
        <v>15.38</v>
      </c>
      <c r="G166" s="40" t="s">
        <v>3</v>
      </c>
      <c r="H166" s="26">
        <f>ROUND(Source!AC93*Source!I93, 2)+ROUND(Source!AD93*Source!I93, 2)+ROUND(Source!AF93*Source!I93, 2)</f>
        <v>512.87</v>
      </c>
      <c r="I166" s="27"/>
      <c r="J166" s="27">
        <f>IF(Source!BC93&lt;&gt; 0, Source!BC93, 1)</f>
        <v>6.66</v>
      </c>
      <c r="K166" s="26">
        <f>Source!O93</f>
        <v>3415.71</v>
      </c>
      <c r="L166" s="28"/>
      <c r="S166">
        <f>ROUND((Source!FX93/100)*((ROUND(Source!AF93*Source!I93, 2)+ROUND(Source!AE93*Source!I93, 2))), 2)</f>
        <v>0</v>
      </c>
      <c r="T166">
        <f>Source!X93</f>
        <v>0</v>
      </c>
      <c r="U166">
        <f>ROUND((Source!FY93/100)*((ROUND(Source!AF93*Source!I93, 2)+ROUND(Source!AE93*Source!I93, 2))), 2)</f>
        <v>0</v>
      </c>
      <c r="V166">
        <f>Source!Y93</f>
        <v>0</v>
      </c>
      <c r="W166">
        <f>IF(Source!BI93&lt;=1,H166, 0)</f>
        <v>512.87</v>
      </c>
      <c r="X166">
        <f>IF(Source!BI93=2,H166, 0)</f>
        <v>0</v>
      </c>
      <c r="Y166">
        <f>IF(Source!BI93=3,H166, 0)</f>
        <v>0</v>
      </c>
      <c r="Z166">
        <f>IF(Source!BI93=4,H166, 0)</f>
        <v>0</v>
      </c>
    </row>
    <row r="167" spans="1:26" ht="42.75" x14ac:dyDescent="0.2">
      <c r="A167" s="41" t="str">
        <f>Source!E95</f>
        <v>13,2</v>
      </c>
      <c r="B167" s="42" t="str">
        <f>Source!F95</f>
        <v>01.7.06.01-0042</v>
      </c>
      <c r="C167" s="42" t="str">
        <f>Source!G95</f>
        <v>Лента эластичная самоклеящаяся для профилей направляющих «Дихтунгсбанд» 50/30000 мм</v>
      </c>
      <c r="D167" s="25" t="str">
        <f>Source!H95</f>
        <v>м</v>
      </c>
      <c r="E167" s="12">
        <f>Source!I95</f>
        <v>15.183299999999999</v>
      </c>
      <c r="F167" s="26">
        <f>Source!AL95+Source!AM95+Source!AO95</f>
        <v>0.6</v>
      </c>
      <c r="G167" s="40" t="s">
        <v>3</v>
      </c>
      <c r="H167" s="26">
        <f>ROUND(Source!AC95*Source!I95, 2)+ROUND(Source!AD95*Source!I95, 2)+ROUND(Source!AF95*Source!I95, 2)</f>
        <v>9.11</v>
      </c>
      <c r="I167" s="27"/>
      <c r="J167" s="27">
        <f>IF(Source!BC95&lt;&gt; 0, Source!BC95, 1)</f>
        <v>6.66</v>
      </c>
      <c r="K167" s="26">
        <f>Source!O95</f>
        <v>60.67</v>
      </c>
      <c r="L167" s="28"/>
      <c r="S167">
        <f>ROUND((Source!FX95/100)*((ROUND(Source!AF95*Source!I95, 2)+ROUND(Source!AE95*Source!I95, 2))), 2)</f>
        <v>0</v>
      </c>
      <c r="T167">
        <f>Source!X95</f>
        <v>0</v>
      </c>
      <c r="U167">
        <f>ROUND((Source!FY95/100)*((ROUND(Source!AF95*Source!I95, 2)+ROUND(Source!AE95*Source!I95, 2))), 2)</f>
        <v>0</v>
      </c>
      <c r="V167">
        <f>Source!Y95</f>
        <v>0</v>
      </c>
      <c r="W167">
        <f>IF(Source!BI95&lt;=1,H167, 0)</f>
        <v>9.11</v>
      </c>
      <c r="X167">
        <f>IF(Source!BI95=2,H167, 0)</f>
        <v>0</v>
      </c>
      <c r="Y167">
        <f>IF(Source!BI95=3,H167, 0)</f>
        <v>0</v>
      </c>
      <c r="Z167">
        <f>IF(Source!BI95=4,H167, 0)</f>
        <v>0</v>
      </c>
    </row>
    <row r="168" spans="1:26" ht="28.5" x14ac:dyDescent="0.2">
      <c r="A168" s="41" t="str">
        <f>Source!E97</f>
        <v>13,3</v>
      </c>
      <c r="B168" s="42" t="str">
        <f>Source!F97</f>
        <v>07.2.06.03-0190</v>
      </c>
      <c r="C168" s="42" t="str">
        <f>Source!G97</f>
        <v>Профиль стоечный S1P толщиной стали 1,2 мм, шириной 200 мм</v>
      </c>
      <c r="D168" s="25" t="str">
        <f>Source!H97</f>
        <v>м</v>
      </c>
      <c r="E168" s="12">
        <f>Source!I97</f>
        <v>36.893999999999998</v>
      </c>
      <c r="F168" s="26">
        <f>Source!AL97+Source!AM97+Source!AO97</f>
        <v>52.92</v>
      </c>
      <c r="G168" s="40" t="s">
        <v>3</v>
      </c>
      <c r="H168" s="26">
        <f>ROUND(Source!AC97*Source!I97, 2)+ROUND(Source!AD97*Source!I97, 2)+ROUND(Source!AF97*Source!I97, 2)</f>
        <v>1952.43</v>
      </c>
      <c r="I168" s="27"/>
      <c r="J168" s="27">
        <f>IF(Source!BC97&lt;&gt; 0, Source!BC97, 1)</f>
        <v>6.66</v>
      </c>
      <c r="K168" s="26">
        <f>Source!O97</f>
        <v>13003.19</v>
      </c>
      <c r="L168" s="28"/>
      <c r="S168">
        <f>ROUND((Source!FX97/100)*((ROUND(Source!AF97*Source!I97, 2)+ROUND(Source!AE97*Source!I97, 2))), 2)</f>
        <v>0</v>
      </c>
      <c r="T168">
        <f>Source!X97</f>
        <v>0</v>
      </c>
      <c r="U168">
        <f>ROUND((Source!FY97/100)*((ROUND(Source!AF97*Source!I97, 2)+ROUND(Source!AE97*Source!I97, 2))), 2)</f>
        <v>0</v>
      </c>
      <c r="V168">
        <f>Source!Y97</f>
        <v>0</v>
      </c>
      <c r="W168">
        <f>IF(Source!BI97&lt;=1,H168, 0)</f>
        <v>1952.43</v>
      </c>
      <c r="X168">
        <f>IF(Source!BI97=2,H168, 0)</f>
        <v>0</v>
      </c>
      <c r="Y168">
        <f>IF(Source!BI97=3,H168, 0)</f>
        <v>0</v>
      </c>
      <c r="Z168">
        <f>IF(Source!BI97=4,H168, 0)</f>
        <v>0</v>
      </c>
    </row>
    <row r="169" spans="1:26" ht="14.25" x14ac:dyDescent="0.2">
      <c r="A169" s="41" t="str">
        <f>Source!E99</f>
        <v>13,4</v>
      </c>
      <c r="B169" s="42" t="str">
        <f>Source!F99</f>
        <v>07.2.06.03-0116</v>
      </c>
      <c r="C169" s="42" t="str">
        <f>Source!G99</f>
        <v>Профиль направляющий ПН-4 75/40/0,6</v>
      </c>
      <c r="D169" s="25" t="str">
        <f>Source!H99</f>
        <v>м</v>
      </c>
      <c r="E169" s="12">
        <f>Source!I99</f>
        <v>22.8459</v>
      </c>
      <c r="F169" s="26">
        <f>Source!AL99+Source!AM99+Source!AO99</f>
        <v>6.91</v>
      </c>
      <c r="G169" s="40" t="s">
        <v>3</v>
      </c>
      <c r="H169" s="26">
        <f>ROUND(Source!AC99*Source!I99, 2)+ROUND(Source!AD99*Source!I99, 2)+ROUND(Source!AF99*Source!I99, 2)</f>
        <v>157.87</v>
      </c>
      <c r="I169" s="27"/>
      <c r="J169" s="27">
        <f>IF(Source!BC99&lt;&gt; 0, Source!BC99, 1)</f>
        <v>6.66</v>
      </c>
      <c r="K169" s="26">
        <f>Source!O99</f>
        <v>1051.3800000000001</v>
      </c>
      <c r="L169" s="28"/>
      <c r="S169">
        <f>ROUND((Source!FX99/100)*((ROUND(Source!AF99*Source!I99, 2)+ROUND(Source!AE99*Source!I99, 2))), 2)</f>
        <v>0</v>
      </c>
      <c r="T169">
        <f>Source!X99</f>
        <v>0</v>
      </c>
      <c r="U169">
        <f>ROUND((Source!FY99/100)*((ROUND(Source!AF99*Source!I99, 2)+ROUND(Source!AE99*Source!I99, 2))), 2)</f>
        <v>0</v>
      </c>
      <c r="V169">
        <f>Source!Y99</f>
        <v>0</v>
      </c>
      <c r="W169">
        <f>IF(Source!BI99&lt;=1,H169, 0)</f>
        <v>157.87</v>
      </c>
      <c r="X169">
        <f>IF(Source!BI99=2,H169, 0)</f>
        <v>0</v>
      </c>
      <c r="Y169">
        <f>IF(Source!BI99=3,H169, 0)</f>
        <v>0</v>
      </c>
      <c r="Z169">
        <f>IF(Source!BI99=4,H169, 0)</f>
        <v>0</v>
      </c>
    </row>
    <row r="170" spans="1:26" ht="14.25" x14ac:dyDescent="0.2">
      <c r="A170" s="41" t="str">
        <f>Source!E101</f>
        <v>13,5</v>
      </c>
      <c r="B170" s="42" t="str">
        <f>Source!F101</f>
        <v>12.2.05.11-0023</v>
      </c>
      <c r="C170" s="42" t="str">
        <f>Source!G101</f>
        <v>Плиты или маты теплоизоляционные</v>
      </c>
      <c r="D170" s="25" t="str">
        <f>Source!H101</f>
        <v>м3</v>
      </c>
      <c r="E170" s="12">
        <f>Source!I101</f>
        <v>1.3</v>
      </c>
      <c r="F170" s="26">
        <f>Source!AL101+Source!AM101+Source!AO101</f>
        <v>542.4</v>
      </c>
      <c r="G170" s="40" t="s">
        <v>3</v>
      </c>
      <c r="H170" s="26">
        <f>ROUND(Source!AC101*Source!I101, 2)+ROUND(Source!AD101*Source!I101, 2)+ROUND(Source!AF101*Source!I101, 2)</f>
        <v>705.12</v>
      </c>
      <c r="I170" s="27"/>
      <c r="J170" s="27">
        <f>IF(Source!BC101&lt;&gt; 0, Source!BC101, 1)</f>
        <v>6.66</v>
      </c>
      <c r="K170" s="26">
        <f>Source!O101</f>
        <v>4696.1000000000004</v>
      </c>
      <c r="L170" s="28"/>
      <c r="S170">
        <f>ROUND((Source!FX101/100)*((ROUND(Source!AF101*Source!I101, 2)+ROUND(Source!AE101*Source!I101, 2))), 2)</f>
        <v>0</v>
      </c>
      <c r="T170">
        <f>Source!X101</f>
        <v>0</v>
      </c>
      <c r="U170">
        <f>ROUND((Source!FY101/100)*((ROUND(Source!AF101*Source!I101, 2)+ROUND(Source!AE101*Source!I101, 2))), 2)</f>
        <v>0</v>
      </c>
      <c r="V170">
        <f>Source!Y101</f>
        <v>0</v>
      </c>
      <c r="W170">
        <f>IF(Source!BI101&lt;=1,H170, 0)</f>
        <v>705.12</v>
      </c>
      <c r="X170">
        <f>IF(Source!BI101=2,H170, 0)</f>
        <v>0</v>
      </c>
      <c r="Y170">
        <f>IF(Source!BI101=3,H170, 0)</f>
        <v>0</v>
      </c>
      <c r="Z170">
        <f>IF(Source!BI101=4,H170, 0)</f>
        <v>0</v>
      </c>
    </row>
    <row r="171" spans="1:26" ht="14.25" x14ac:dyDescent="0.2">
      <c r="A171" s="41" t="str">
        <f>Source!E103</f>
        <v>13,6</v>
      </c>
      <c r="B171" s="42" t="str">
        <f>Source!F103</f>
        <v>01.6.01.02</v>
      </c>
      <c r="C171" s="42" t="str">
        <f>Source!G103</f>
        <v>Листы гипсокартонные</v>
      </c>
      <c r="D171" s="25" t="str">
        <f>Source!H103</f>
        <v>м2</v>
      </c>
      <c r="E171" s="12">
        <f>Source!I103</f>
        <v>33.346499999999999</v>
      </c>
      <c r="F171" s="26">
        <f>Source!AL103+Source!AM103+Source!AO103</f>
        <v>0</v>
      </c>
      <c r="G171" s="40" t="s">
        <v>3</v>
      </c>
      <c r="H171" s="26">
        <f>ROUND(Source!AC103*Source!I103, 2)+ROUND(Source!AD103*Source!I103, 2)+ROUND(Source!AF103*Source!I103, 2)</f>
        <v>0</v>
      </c>
      <c r="I171" s="27"/>
      <c r="J171" s="27">
        <f>IF(Source!BC103&lt;&gt; 0, Source!BC103, 1)</f>
        <v>6.66</v>
      </c>
      <c r="K171" s="26">
        <f>Source!O103</f>
        <v>0</v>
      </c>
      <c r="L171" s="28"/>
      <c r="S171">
        <f>ROUND((Source!FX103/100)*((ROUND(Source!AF103*Source!I103, 2)+ROUND(Source!AE103*Source!I103, 2))), 2)</f>
        <v>0</v>
      </c>
      <c r="T171">
        <f>Source!X103</f>
        <v>0</v>
      </c>
      <c r="U171">
        <f>ROUND((Source!FY103/100)*((ROUND(Source!AF103*Source!I103, 2)+ROUND(Source!AE103*Source!I103, 2))), 2)</f>
        <v>0</v>
      </c>
      <c r="V171">
        <f>Source!Y103</f>
        <v>0</v>
      </c>
      <c r="W171">
        <f>IF(Source!BI103&lt;=1,H171, 0)</f>
        <v>0</v>
      </c>
      <c r="X171">
        <f>IF(Source!BI103=2,H171, 0)</f>
        <v>0</v>
      </c>
      <c r="Y171">
        <f>IF(Source!BI103=3,H171, 0)</f>
        <v>0</v>
      </c>
      <c r="Z171">
        <f>IF(Source!BI103=4,H171, 0)</f>
        <v>0</v>
      </c>
    </row>
    <row r="172" spans="1:26" ht="28.5" x14ac:dyDescent="0.2">
      <c r="A172" s="41" t="str">
        <f>Source!E105</f>
        <v>13,7</v>
      </c>
      <c r="B172" s="42" t="str">
        <f>Source!F105</f>
        <v>01.7.06.11</v>
      </c>
      <c r="C172" s="42" t="str">
        <f>Source!G105</f>
        <v>Лента уплотнительная типа Дихтунгсбанд</v>
      </c>
      <c r="D172" s="25" t="str">
        <f>Source!H105</f>
        <v>м</v>
      </c>
      <c r="E172" s="12">
        <f>Source!I105</f>
        <v>15.183299999999999</v>
      </c>
      <c r="F172" s="26">
        <f>Source!AL105+Source!AM105+Source!AO105</f>
        <v>0</v>
      </c>
      <c r="G172" s="40" t="s">
        <v>3</v>
      </c>
      <c r="H172" s="26">
        <f>ROUND(Source!AC105*Source!I105, 2)+ROUND(Source!AD105*Source!I105, 2)+ROUND(Source!AF105*Source!I105, 2)</f>
        <v>0</v>
      </c>
      <c r="I172" s="27"/>
      <c r="J172" s="27">
        <f>IF(Source!BC105&lt;&gt; 0, Source!BC105, 1)</f>
        <v>6.66</v>
      </c>
      <c r="K172" s="26">
        <f>Source!O105</f>
        <v>0</v>
      </c>
      <c r="L172" s="28"/>
      <c r="S172">
        <f>ROUND((Source!FX105/100)*((ROUND(Source!AF105*Source!I105, 2)+ROUND(Source!AE105*Source!I105, 2))), 2)</f>
        <v>0</v>
      </c>
      <c r="T172">
        <f>Source!X105</f>
        <v>0</v>
      </c>
      <c r="U172">
        <f>ROUND((Source!FY105/100)*((ROUND(Source!AF105*Source!I105, 2)+ROUND(Source!AE105*Source!I105, 2))), 2)</f>
        <v>0</v>
      </c>
      <c r="V172">
        <f>Source!Y105</f>
        <v>0</v>
      </c>
      <c r="W172">
        <f>IF(Source!BI105&lt;=1,H172, 0)</f>
        <v>0</v>
      </c>
      <c r="X172">
        <f>IF(Source!BI105=2,H172, 0)</f>
        <v>0</v>
      </c>
      <c r="Y172">
        <f>IF(Source!BI105=3,H172, 0)</f>
        <v>0</v>
      </c>
      <c r="Z172">
        <f>IF(Source!BI105=4,H172, 0)</f>
        <v>0</v>
      </c>
    </row>
    <row r="173" spans="1:26" ht="14.25" x14ac:dyDescent="0.2">
      <c r="A173" s="41" t="str">
        <f>Source!E107</f>
        <v>13,8</v>
      </c>
      <c r="B173" s="42" t="str">
        <f>Source!F107</f>
        <v>07.2.06.03</v>
      </c>
      <c r="C173" s="42" t="str">
        <f>Source!G107</f>
        <v>Профиль направляющий</v>
      </c>
      <c r="D173" s="25" t="str">
        <f>Source!H107</f>
        <v>м</v>
      </c>
      <c r="E173" s="12">
        <f>Source!I107</f>
        <v>22.8459</v>
      </c>
      <c r="F173" s="26">
        <f>Source!AL107+Source!AM107+Source!AO107</f>
        <v>0</v>
      </c>
      <c r="G173" s="40" t="s">
        <v>3</v>
      </c>
      <c r="H173" s="26">
        <f>ROUND(Source!AC107*Source!I107, 2)+ROUND(Source!AD107*Source!I107, 2)+ROUND(Source!AF107*Source!I107, 2)</f>
        <v>0</v>
      </c>
      <c r="I173" s="27"/>
      <c r="J173" s="27">
        <f>IF(Source!BC107&lt;&gt; 0, Source!BC107, 1)</f>
        <v>6.66</v>
      </c>
      <c r="K173" s="26">
        <f>Source!O107</f>
        <v>0</v>
      </c>
      <c r="L173" s="28"/>
      <c r="S173">
        <f>ROUND((Source!FX107/100)*((ROUND(Source!AF107*Source!I107, 2)+ROUND(Source!AE107*Source!I107, 2))), 2)</f>
        <v>0</v>
      </c>
      <c r="T173">
        <f>Source!X107</f>
        <v>0</v>
      </c>
      <c r="U173">
        <f>ROUND((Source!FY107/100)*((ROUND(Source!AF107*Source!I107, 2)+ROUND(Source!AE107*Source!I107, 2))), 2)</f>
        <v>0</v>
      </c>
      <c r="V173">
        <f>Source!Y107</f>
        <v>0</v>
      </c>
      <c r="W173">
        <f>IF(Source!BI107&lt;=1,H173, 0)</f>
        <v>0</v>
      </c>
      <c r="X173">
        <f>IF(Source!BI107=2,H173, 0)</f>
        <v>0</v>
      </c>
      <c r="Y173">
        <f>IF(Source!BI107=3,H173, 0)</f>
        <v>0</v>
      </c>
      <c r="Z173">
        <f>IF(Source!BI107=4,H173, 0)</f>
        <v>0</v>
      </c>
    </row>
    <row r="174" spans="1:26" ht="14.25" x14ac:dyDescent="0.2">
      <c r="A174" s="41" t="str">
        <f>Source!E109</f>
        <v>13,9</v>
      </c>
      <c r="B174" s="42" t="str">
        <f>Source!F109</f>
        <v>07.2.06.03</v>
      </c>
      <c r="C174" s="42" t="str">
        <f>Source!G109</f>
        <v>Профиль стоечный</v>
      </c>
      <c r="D174" s="25" t="str">
        <f>Source!H109</f>
        <v>м</v>
      </c>
      <c r="E174" s="12">
        <f>Source!I109</f>
        <v>36.893999999999998</v>
      </c>
      <c r="F174" s="26">
        <f>Source!AL109+Source!AM109+Source!AO109</f>
        <v>0</v>
      </c>
      <c r="G174" s="40" t="s">
        <v>3</v>
      </c>
      <c r="H174" s="26">
        <f>ROUND(Source!AC109*Source!I109, 2)+ROUND(Source!AD109*Source!I109, 2)+ROUND(Source!AF109*Source!I109, 2)</f>
        <v>0</v>
      </c>
      <c r="I174" s="27"/>
      <c r="J174" s="27">
        <f>IF(Source!BC109&lt;&gt; 0, Source!BC109, 1)</f>
        <v>6.66</v>
      </c>
      <c r="K174" s="26">
        <f>Source!O109</f>
        <v>0</v>
      </c>
      <c r="L174" s="28"/>
      <c r="S174">
        <f>ROUND((Source!FX109/100)*((ROUND(Source!AF109*Source!I109, 2)+ROUND(Source!AE109*Source!I109, 2))), 2)</f>
        <v>0</v>
      </c>
      <c r="T174">
        <f>Source!X109</f>
        <v>0</v>
      </c>
      <c r="U174">
        <f>ROUND((Source!FY109/100)*((ROUND(Source!AF109*Source!I109, 2)+ROUND(Source!AE109*Source!I109, 2))), 2)</f>
        <v>0</v>
      </c>
      <c r="V174">
        <f>Source!Y109</f>
        <v>0</v>
      </c>
      <c r="W174">
        <f>IF(Source!BI109&lt;=1,H174, 0)</f>
        <v>0</v>
      </c>
      <c r="X174">
        <f>IF(Source!BI109=2,H174, 0)</f>
        <v>0</v>
      </c>
      <c r="Y174">
        <f>IF(Source!BI109=3,H174, 0)</f>
        <v>0</v>
      </c>
      <c r="Z174">
        <f>IF(Source!BI109=4,H174, 0)</f>
        <v>0</v>
      </c>
    </row>
    <row r="175" spans="1:26" ht="28.5" x14ac:dyDescent="0.2">
      <c r="A175" s="43" t="str">
        <f>Source!E111</f>
        <v>13,10</v>
      </c>
      <c r="B175" s="44" t="str">
        <f>Source!F111</f>
        <v>12.2.03.15</v>
      </c>
      <c r="C175" s="44" t="str">
        <f>Source!G111</f>
        <v>Материалы теплоизоляционные из минеральных волокон</v>
      </c>
      <c r="D175" s="31" t="str">
        <f>Source!H111</f>
        <v>м2</v>
      </c>
      <c r="E175" s="32">
        <f>Source!I111</f>
        <v>14.6157</v>
      </c>
      <c r="F175" s="33">
        <f>Source!AL111+Source!AM111+Source!AO111</f>
        <v>0</v>
      </c>
      <c r="G175" s="38" t="s">
        <v>3</v>
      </c>
      <c r="H175" s="33">
        <f>ROUND(Source!AC111*Source!I111, 2)+ROUND(Source!AD111*Source!I111, 2)+ROUND(Source!AF111*Source!I111, 2)</f>
        <v>0</v>
      </c>
      <c r="I175" s="34"/>
      <c r="J175" s="34">
        <f>IF(Source!BC111&lt;&gt; 0, Source!BC111, 1)</f>
        <v>6.66</v>
      </c>
      <c r="K175" s="33">
        <f>Source!O111</f>
        <v>0</v>
      </c>
      <c r="L175" s="39"/>
      <c r="S175">
        <f>ROUND((Source!FX111/100)*((ROUND(Source!AF111*Source!I111, 2)+ROUND(Source!AE111*Source!I111, 2))), 2)</f>
        <v>0</v>
      </c>
      <c r="T175">
        <f>Source!X111</f>
        <v>0</v>
      </c>
      <c r="U175">
        <f>ROUND((Source!FY111/100)*((ROUND(Source!AF111*Source!I111, 2)+ROUND(Source!AE111*Source!I111, 2))), 2)</f>
        <v>0</v>
      </c>
      <c r="V175">
        <f>Source!Y111</f>
        <v>0</v>
      </c>
      <c r="W175">
        <f>IF(Source!BI111&lt;=1,H175, 0)</f>
        <v>0</v>
      </c>
      <c r="X175">
        <f>IF(Source!BI111=2,H175, 0)</f>
        <v>0</v>
      </c>
      <c r="Y175">
        <f>IF(Source!BI111=3,H175, 0)</f>
        <v>0</v>
      </c>
      <c r="Z175">
        <f>IF(Source!BI111=4,H175, 0)</f>
        <v>0</v>
      </c>
    </row>
    <row r="176" spans="1:26" ht="15" x14ac:dyDescent="0.25">
      <c r="G176" s="49">
        <f>H160+H161+H162+H163+H164+SUM(H166:H175)</f>
        <v>3895.7999999999997</v>
      </c>
      <c r="H176" s="49"/>
      <c r="J176" s="49">
        <f>K160+K161+K162+K163+K164+SUM(K166:K175)</f>
        <v>25948.510000000002</v>
      </c>
      <c r="K176" s="49"/>
      <c r="L176" s="36">
        <f>Source!U91</f>
        <v>16.971239999999998</v>
      </c>
      <c r="O176" s="22">
        <f>G176</f>
        <v>3895.7999999999997</v>
      </c>
      <c r="P176" s="22">
        <f>J176</f>
        <v>25948.510000000002</v>
      </c>
      <c r="Q176" s="22">
        <f>L176</f>
        <v>16.971239999999998</v>
      </c>
      <c r="W176">
        <f>IF(Source!BI91&lt;=1,H160+H161+H162+H163+H164, 0)</f>
        <v>558.40000000000009</v>
      </c>
      <c r="X176">
        <f>IF(Source!BI91=2,H160+H161+H162+H163+H164, 0)</f>
        <v>0</v>
      </c>
      <c r="Y176">
        <f>IF(Source!BI91=3,H160+H161+H162+H163+H164, 0)</f>
        <v>0</v>
      </c>
      <c r="Z176">
        <f>IF(Source!BI91=4,H160+H161+H162+H163+H164, 0)</f>
        <v>0</v>
      </c>
    </row>
    <row r="177" spans="1:26" ht="42.75" x14ac:dyDescent="0.2">
      <c r="A177" s="41" t="str">
        <f>Source!E113</f>
        <v>14</v>
      </c>
      <c r="B177" s="42" t="str">
        <f>Source!F113</f>
        <v>09-03-046-01</v>
      </c>
      <c r="C177" s="42" t="str">
        <f>Source!G113</f>
        <v>Монтаж перегородок из алюминиевых сплавов сборно-разборных с остеклением</v>
      </c>
      <c r="D177" s="25" t="str">
        <f>Source!H113</f>
        <v>100 м2</v>
      </c>
      <c r="E177" s="12">
        <f>Source!I113</f>
        <v>0.1739</v>
      </c>
      <c r="F177" s="26">
        <f>Source!AL113+Source!AM113+Source!AO113</f>
        <v>4111.26</v>
      </c>
      <c r="G177" s="27"/>
      <c r="H177" s="26"/>
      <c r="I177" s="27" t="str">
        <f>Source!BO113</f>
        <v/>
      </c>
      <c r="J177" s="27"/>
      <c r="K177" s="26"/>
      <c r="L177" s="28"/>
      <c r="S177">
        <f>ROUND((Source!FX113/100)*((ROUND(Source!AF113*Source!I113, 2)+ROUND(Source!AE113*Source!I113, 2))), 2)</f>
        <v>535.13</v>
      </c>
      <c r="T177">
        <f>Source!X113</f>
        <v>3563.95</v>
      </c>
      <c r="U177">
        <f>ROUND((Source!FY113/100)*((ROUND(Source!AF113*Source!I113, 2)+ROUND(Source!AE113*Source!I113, 2))), 2)</f>
        <v>477.32</v>
      </c>
      <c r="V177">
        <f>Source!Y113</f>
        <v>3167.96</v>
      </c>
    </row>
    <row r="178" spans="1:26" x14ac:dyDescent="0.2">
      <c r="C178" s="21" t="str">
        <f>"Объем: "&amp;Source!I113&amp;"=17,39/"&amp;"100"</f>
        <v>Объем: 0,1739=17,39/100</v>
      </c>
    </row>
    <row r="179" spans="1:26" ht="14.25" x14ac:dyDescent="0.2">
      <c r="A179" s="41"/>
      <c r="B179" s="42"/>
      <c r="C179" s="42" t="s">
        <v>1633</v>
      </c>
      <c r="D179" s="25"/>
      <c r="E179" s="12"/>
      <c r="F179" s="26">
        <f>Source!AO113</f>
        <v>3267.69</v>
      </c>
      <c r="G179" s="27" t="str">
        <f>Source!DG113</f>
        <v>)*1,15</v>
      </c>
      <c r="H179" s="26">
        <f>ROUND(Source!AF113*Source!I113, 2)</f>
        <v>653.49</v>
      </c>
      <c r="I179" s="27"/>
      <c r="J179" s="27">
        <f>IF(Source!BA113&lt;&gt; 0, Source!BA113, 1)</f>
        <v>6.66</v>
      </c>
      <c r="K179" s="26">
        <f>Source!S113</f>
        <v>4352.2299999999996</v>
      </c>
      <c r="L179" s="28"/>
      <c r="R179">
        <f>H179</f>
        <v>653.49</v>
      </c>
    </row>
    <row r="180" spans="1:26" ht="14.25" x14ac:dyDescent="0.2">
      <c r="A180" s="41"/>
      <c r="B180" s="42"/>
      <c r="C180" s="42" t="s">
        <v>429</v>
      </c>
      <c r="D180" s="25"/>
      <c r="E180" s="12"/>
      <c r="F180" s="26">
        <f>Source!AM113</f>
        <v>567.69000000000005</v>
      </c>
      <c r="G180" s="27" t="str">
        <f>Source!DE113</f>
        <v>)*1,25</v>
      </c>
      <c r="H180" s="26">
        <f>ROUND(Source!AD113*Source!I113, 2)</f>
        <v>123.4</v>
      </c>
      <c r="I180" s="27"/>
      <c r="J180" s="27">
        <f>IF(Source!BB113&lt;&gt; 0, Source!BB113, 1)</f>
        <v>6.66</v>
      </c>
      <c r="K180" s="26">
        <f>Source!Q113</f>
        <v>821.86</v>
      </c>
      <c r="L180" s="28"/>
    </row>
    <row r="181" spans="1:26" ht="14.25" x14ac:dyDescent="0.2">
      <c r="A181" s="41"/>
      <c r="B181" s="42"/>
      <c r="C181" s="42" t="s">
        <v>1634</v>
      </c>
      <c r="D181" s="25"/>
      <c r="E181" s="12"/>
      <c r="F181" s="26">
        <f>Source!AN113</f>
        <v>32.950000000000003</v>
      </c>
      <c r="G181" s="27" t="str">
        <f>Source!DF113</f>
        <v>)*1,25</v>
      </c>
      <c r="H181" s="29">
        <f>ROUND(Source!AE113*Source!I113, 2)</f>
        <v>7.16</v>
      </c>
      <c r="I181" s="27"/>
      <c r="J181" s="27">
        <f>IF(Source!BS113&lt;&gt; 0, Source!BS113, 1)</f>
        <v>6.66</v>
      </c>
      <c r="K181" s="29">
        <f>Source!R113</f>
        <v>47.71</v>
      </c>
      <c r="L181" s="28"/>
      <c r="R181">
        <f>H181</f>
        <v>7.16</v>
      </c>
    </row>
    <row r="182" spans="1:26" ht="14.25" x14ac:dyDescent="0.2">
      <c r="A182" s="41"/>
      <c r="B182" s="42"/>
      <c r="C182" s="42" t="s">
        <v>1640</v>
      </c>
      <c r="D182" s="25"/>
      <c r="E182" s="12"/>
      <c r="F182" s="26">
        <f>Source!AL113</f>
        <v>275.88</v>
      </c>
      <c r="G182" s="27" t="str">
        <f>Source!DD113</f>
        <v/>
      </c>
      <c r="H182" s="26">
        <f>ROUND(Source!AC113*Source!I113, 2)</f>
        <v>47.98</v>
      </c>
      <c r="I182" s="27"/>
      <c r="J182" s="27">
        <f>IF(Source!BC113&lt;&gt; 0, Source!BC113, 1)</f>
        <v>6.66</v>
      </c>
      <c r="K182" s="26">
        <f>Source!P113</f>
        <v>319.52</v>
      </c>
      <c r="L182" s="28"/>
    </row>
    <row r="183" spans="1:26" ht="14.25" x14ac:dyDescent="0.2">
      <c r="A183" s="41"/>
      <c r="B183" s="42"/>
      <c r="C183" s="42" t="s">
        <v>1635</v>
      </c>
      <c r="D183" s="25" t="s">
        <v>1636</v>
      </c>
      <c r="E183" s="12">
        <f>Source!BZ113</f>
        <v>90</v>
      </c>
      <c r="F183" s="52" t="str">
        <f>CONCATENATE(" )", Source!DL113, Source!FT113, "=", Source!FX113)</f>
        <v xml:space="preserve"> )*0,9=81</v>
      </c>
      <c r="G183" s="53"/>
      <c r="H183" s="26">
        <f>SUM(S177:S186)</f>
        <v>535.13</v>
      </c>
      <c r="I183" s="30"/>
      <c r="J183" s="24">
        <f>Source!AT113</f>
        <v>81</v>
      </c>
      <c r="K183" s="26">
        <f>SUM(T177:T186)</f>
        <v>3563.95</v>
      </c>
      <c r="L183" s="28"/>
    </row>
    <row r="184" spans="1:26" ht="14.25" x14ac:dyDescent="0.2">
      <c r="A184" s="41"/>
      <c r="B184" s="42"/>
      <c r="C184" s="42" t="s">
        <v>1637</v>
      </c>
      <c r="D184" s="25" t="s">
        <v>1636</v>
      </c>
      <c r="E184" s="12">
        <f>Source!CA113</f>
        <v>85</v>
      </c>
      <c r="F184" s="52" t="str">
        <f>CONCATENATE(" )", Source!DM113, Source!FU113, "=", Source!FY113)</f>
        <v xml:space="preserve"> )*0,85=72,25</v>
      </c>
      <c r="G184" s="53"/>
      <c r="H184" s="26">
        <f>SUM(U177:U186)</f>
        <v>477.32</v>
      </c>
      <c r="I184" s="30"/>
      <c r="J184" s="24">
        <f>Source!AU113</f>
        <v>72</v>
      </c>
      <c r="K184" s="26">
        <f>SUM(V177:V186)</f>
        <v>3167.96</v>
      </c>
      <c r="L184" s="28"/>
    </row>
    <row r="185" spans="1:26" ht="14.25" x14ac:dyDescent="0.2">
      <c r="A185" s="41"/>
      <c r="B185" s="42"/>
      <c r="C185" s="42" t="s">
        <v>1638</v>
      </c>
      <c r="D185" s="25" t="s">
        <v>1639</v>
      </c>
      <c r="E185" s="12">
        <f>Source!AQ113</f>
        <v>324.82</v>
      </c>
      <c r="F185" s="26"/>
      <c r="G185" s="27" t="str">
        <f>Source!DI113</f>
        <v>)*1,15</v>
      </c>
      <c r="H185" s="26"/>
      <c r="I185" s="27"/>
      <c r="J185" s="27"/>
      <c r="K185" s="26"/>
      <c r="L185" s="37">
        <f>Source!U113</f>
        <v>64.959127699999996</v>
      </c>
    </row>
    <row r="186" spans="1:26" ht="42.75" x14ac:dyDescent="0.2">
      <c r="A186" s="43" t="str">
        <f>Source!E115</f>
        <v>14,1</v>
      </c>
      <c r="B186" s="44" t="str">
        <f>Source!F115</f>
        <v>Средняя цена коммерческих преложений</v>
      </c>
      <c r="C186" s="44" t="s">
        <v>1642</v>
      </c>
      <c r="D186" s="31" t="str">
        <f>Source!H115</f>
        <v>м2</v>
      </c>
      <c r="E186" s="32">
        <f>Source!I115</f>
        <v>17.39</v>
      </c>
      <c r="F186" s="33">
        <f>Source!AL115+Source!AM115+Source!AO115</f>
        <v>652.38</v>
      </c>
      <c r="G186" s="38" t="s">
        <v>3</v>
      </c>
      <c r="H186" s="33">
        <f>ROUND(Source!AC115*Source!I115, 2)+ROUND(Source!AD115*Source!I115, 2)+ROUND(Source!AF115*Source!I115, 2)</f>
        <v>11344.89</v>
      </c>
      <c r="I186" s="34"/>
      <c r="J186" s="34">
        <f>IF(Source!BC115&lt;&gt; 0, Source!BC115, 1)</f>
        <v>6.66</v>
      </c>
      <c r="K186" s="33">
        <f>Source!O115</f>
        <v>75556.960000000006</v>
      </c>
      <c r="L186" s="39"/>
      <c r="S186">
        <f>ROUND((Source!FX115/100)*((ROUND(Source!AF115*Source!I115, 2)+ROUND(Source!AE115*Source!I115, 2))), 2)</f>
        <v>0</v>
      </c>
      <c r="T186">
        <f>Source!X115</f>
        <v>0</v>
      </c>
      <c r="U186">
        <f>ROUND((Source!FY115/100)*((ROUND(Source!AF115*Source!I115, 2)+ROUND(Source!AE115*Source!I115, 2))), 2)</f>
        <v>0</v>
      </c>
      <c r="V186">
        <f>Source!Y115</f>
        <v>0</v>
      </c>
      <c r="W186">
        <f>IF(Source!BI115&lt;=1,H186, 0)</f>
        <v>11344.89</v>
      </c>
      <c r="X186">
        <f>IF(Source!BI115=2,H186, 0)</f>
        <v>0</v>
      </c>
      <c r="Y186">
        <f>IF(Source!BI115=3,H186, 0)</f>
        <v>0</v>
      </c>
      <c r="Z186">
        <f>IF(Source!BI115=4,H186, 0)</f>
        <v>0</v>
      </c>
    </row>
    <row r="187" spans="1:26" ht="15" x14ac:dyDescent="0.25">
      <c r="G187" s="49">
        <f>H179+H180+H182+H183+H184+SUM(H186:H186)</f>
        <v>13182.21</v>
      </c>
      <c r="H187" s="49"/>
      <c r="J187" s="49">
        <f>K179+K180+K182+K183+K184+SUM(K186:K186)</f>
        <v>87782.48000000001</v>
      </c>
      <c r="K187" s="49"/>
      <c r="L187" s="36">
        <f>Source!U113</f>
        <v>64.959127699999996</v>
      </c>
      <c r="O187" s="22">
        <f>G187</f>
        <v>13182.21</v>
      </c>
      <c r="P187" s="22">
        <f>J187</f>
        <v>87782.48000000001</v>
      </c>
      <c r="Q187" s="22">
        <f>L187</f>
        <v>64.959127699999996</v>
      </c>
      <c r="W187">
        <f>IF(Source!BI113&lt;=1,H179+H180+H182+H183+H184, 0)</f>
        <v>1837.32</v>
      </c>
      <c r="X187">
        <f>IF(Source!BI113=2,H179+H180+H182+H183+H184, 0)</f>
        <v>0</v>
      </c>
      <c r="Y187">
        <f>IF(Source!BI113=3,H179+H180+H182+H183+H184, 0)</f>
        <v>0</v>
      </c>
      <c r="Z187">
        <f>IF(Source!BI113=4,H179+H180+H182+H183+H184, 0)</f>
        <v>0</v>
      </c>
    </row>
    <row r="188" spans="1:26" ht="28.5" x14ac:dyDescent="0.2">
      <c r="A188" s="41" t="str">
        <f>Source!E117</f>
        <v>15</v>
      </c>
      <c r="B188" s="42" t="str">
        <f>Source!F117</f>
        <v>46-02-009-02</v>
      </c>
      <c r="C188" s="42" t="str">
        <f>Source!G117</f>
        <v>Отбивка штукатурки с поверхностей стен и откосов</v>
      </c>
      <c r="D188" s="25" t="str">
        <f>Source!H117</f>
        <v>100 м2</v>
      </c>
      <c r="E188" s="12">
        <f>Source!I117</f>
        <v>0.28999999999999998</v>
      </c>
      <c r="F188" s="26">
        <f>Source!AL117+Source!AM117+Source!AO117</f>
        <v>178</v>
      </c>
      <c r="G188" s="27"/>
      <c r="H188" s="26"/>
      <c r="I188" s="27" t="str">
        <f>Source!BO117</f>
        <v/>
      </c>
      <c r="J188" s="27"/>
      <c r="K188" s="26"/>
      <c r="L188" s="28"/>
      <c r="S188">
        <f>ROUND((Source!FX117/100)*((ROUND(Source!AF117*Source!I117, 2)+ROUND(Source!AE117*Source!I117, 2))), 2)</f>
        <v>51.1</v>
      </c>
      <c r="T188">
        <f>Source!X117</f>
        <v>340.35</v>
      </c>
      <c r="U188">
        <f>ROUND((Source!FY117/100)*((ROUND(Source!AF117*Source!I117, 2)+ROUND(Source!AE117*Source!I117, 2))), 2)</f>
        <v>30.71</v>
      </c>
      <c r="V188">
        <f>Source!Y117</f>
        <v>206.27</v>
      </c>
    </row>
    <row r="189" spans="1:26" x14ac:dyDescent="0.2">
      <c r="C189" s="21" t="str">
        <f>"Объем: "&amp;Source!I117&amp;"=29/"&amp;"100"</f>
        <v>Объем: 0,29=29/100</v>
      </c>
    </row>
    <row r="190" spans="1:26" ht="14.25" x14ac:dyDescent="0.2">
      <c r="A190" s="41"/>
      <c r="B190" s="42"/>
      <c r="C190" s="42" t="s">
        <v>1633</v>
      </c>
      <c r="D190" s="25"/>
      <c r="E190" s="12"/>
      <c r="F190" s="26">
        <f>Source!AO117</f>
        <v>178</v>
      </c>
      <c r="G190" s="27" t="str">
        <f>Source!DG117</f>
        <v/>
      </c>
      <c r="H190" s="26">
        <f>ROUND(Source!AF117*Source!I117, 2)</f>
        <v>51.62</v>
      </c>
      <c r="I190" s="27"/>
      <c r="J190" s="27">
        <f>IF(Source!BA117&lt;&gt; 0, Source!BA117, 1)</f>
        <v>6.66</v>
      </c>
      <c r="K190" s="26">
        <f>Source!S117</f>
        <v>343.79</v>
      </c>
      <c r="L190" s="28"/>
      <c r="R190">
        <f>H190</f>
        <v>51.62</v>
      </c>
    </row>
    <row r="191" spans="1:26" ht="14.25" x14ac:dyDescent="0.2">
      <c r="A191" s="41"/>
      <c r="B191" s="42"/>
      <c r="C191" s="42" t="s">
        <v>1635</v>
      </c>
      <c r="D191" s="25" t="s">
        <v>1636</v>
      </c>
      <c r="E191" s="12">
        <f>Source!BZ117</f>
        <v>110</v>
      </c>
      <c r="F191" s="52" t="str">
        <f>CONCATENATE(" )", Source!DL117, Source!FT117, "=", Source!FX117)</f>
        <v xml:space="preserve"> )*0,9=99</v>
      </c>
      <c r="G191" s="53"/>
      <c r="H191" s="26">
        <f>SUM(S188:S193)</f>
        <v>51.1</v>
      </c>
      <c r="I191" s="30"/>
      <c r="J191" s="24">
        <f>Source!AT117</f>
        <v>99</v>
      </c>
      <c r="K191" s="26">
        <f>SUM(T188:T193)</f>
        <v>340.35</v>
      </c>
      <c r="L191" s="28"/>
    </row>
    <row r="192" spans="1:26" ht="14.25" x14ac:dyDescent="0.2">
      <c r="A192" s="41"/>
      <c r="B192" s="42"/>
      <c r="C192" s="42" t="s">
        <v>1637</v>
      </c>
      <c r="D192" s="25" t="s">
        <v>1636</v>
      </c>
      <c r="E192" s="12">
        <f>Source!CA117</f>
        <v>70</v>
      </c>
      <c r="F192" s="52" t="str">
        <f>CONCATENATE(" )", Source!DM117, Source!FU117, "=", Source!FY117)</f>
        <v xml:space="preserve"> )*0,85=59,5</v>
      </c>
      <c r="G192" s="53"/>
      <c r="H192" s="26">
        <f>SUM(U188:U193)</f>
        <v>30.71</v>
      </c>
      <c r="I192" s="30"/>
      <c r="J192" s="24">
        <f>Source!AU117</f>
        <v>60</v>
      </c>
      <c r="K192" s="26">
        <f>SUM(V188:V193)</f>
        <v>206.27</v>
      </c>
      <c r="L192" s="28"/>
    </row>
    <row r="193" spans="1:26" ht="14.25" x14ac:dyDescent="0.2">
      <c r="A193" s="43"/>
      <c r="B193" s="44"/>
      <c r="C193" s="44" t="s">
        <v>1638</v>
      </c>
      <c r="D193" s="31" t="s">
        <v>1639</v>
      </c>
      <c r="E193" s="32">
        <f>Source!AQ117</f>
        <v>22.82</v>
      </c>
      <c r="F193" s="33"/>
      <c r="G193" s="34" t="str">
        <f>Source!DI117</f>
        <v/>
      </c>
      <c r="H193" s="33"/>
      <c r="I193" s="34"/>
      <c r="J193" s="34"/>
      <c r="K193" s="33"/>
      <c r="L193" s="35">
        <f>Source!U117</f>
        <v>6.6177999999999999</v>
      </c>
    </row>
    <row r="194" spans="1:26" ht="15" x14ac:dyDescent="0.25">
      <c r="G194" s="49">
        <f>H190+H191+H192</f>
        <v>133.43</v>
      </c>
      <c r="H194" s="49"/>
      <c r="J194" s="49">
        <f>K190+K191+K192</f>
        <v>890.41000000000008</v>
      </c>
      <c r="K194" s="49"/>
      <c r="L194" s="36">
        <f>Source!U117</f>
        <v>6.6177999999999999</v>
      </c>
      <c r="O194" s="22">
        <f>G194</f>
        <v>133.43</v>
      </c>
      <c r="P194" s="22">
        <f>J194</f>
        <v>890.41000000000008</v>
      </c>
      <c r="Q194" s="22">
        <f>L194</f>
        <v>6.6177999999999999</v>
      </c>
      <c r="W194">
        <f>IF(Source!BI117&lt;=1,H190+H191+H192, 0)</f>
        <v>133.43</v>
      </c>
      <c r="X194">
        <f>IF(Source!BI117=2,H190+H191+H192, 0)</f>
        <v>0</v>
      </c>
      <c r="Y194">
        <f>IF(Source!BI117=3,H190+H191+H192, 0)</f>
        <v>0</v>
      </c>
      <c r="Z194">
        <f>IF(Source!BI117=4,H190+H191+H192, 0)</f>
        <v>0</v>
      </c>
    </row>
    <row r="195" spans="1:26" ht="28.5" x14ac:dyDescent="0.2">
      <c r="A195" s="41" t="str">
        <f>Source!E119</f>
        <v>16</v>
      </c>
      <c r="B195" s="42" t="str">
        <f>Source!F119</f>
        <v>62-42-1</v>
      </c>
      <c r="C195" s="42" t="str">
        <f>Source!G119</f>
        <v>Протравка цементной штукатурки нейтрализующим раствором</v>
      </c>
      <c r="D195" s="25" t="str">
        <f>Source!H119</f>
        <v>100 м2</v>
      </c>
      <c r="E195" s="12">
        <f>Source!I119</f>
        <v>0.45</v>
      </c>
      <c r="F195" s="26">
        <f>Source!AL119+Source!AM119+Source!AO119</f>
        <v>37.1</v>
      </c>
      <c r="G195" s="27"/>
      <c r="H195" s="26"/>
      <c r="I195" s="27" t="str">
        <f>Source!BO119</f>
        <v/>
      </c>
      <c r="J195" s="27"/>
      <c r="K195" s="26"/>
      <c r="L195" s="28"/>
      <c r="S195">
        <f>ROUND((Source!FX119/100)*((ROUND(Source!AF119*Source!I119, 2)+ROUND(Source!AE119*Source!I119, 2))), 2)</f>
        <v>10.58</v>
      </c>
      <c r="T195">
        <f>Source!X119</f>
        <v>70.510000000000005</v>
      </c>
      <c r="U195">
        <f>ROUND((Source!FY119/100)*((ROUND(Source!AF119*Source!I119, 2)+ROUND(Source!AE119*Source!I119, 2))), 2)</f>
        <v>6.62</v>
      </c>
      <c r="V195">
        <f>Source!Y119</f>
        <v>44.07</v>
      </c>
    </row>
    <row r="196" spans="1:26" x14ac:dyDescent="0.2">
      <c r="C196" s="21" t="str">
        <f>"Объем: "&amp;Source!I119&amp;"=45/"&amp;"100"</f>
        <v>Объем: 0,45=45/100</v>
      </c>
    </row>
    <row r="197" spans="1:26" ht="14.25" x14ac:dyDescent="0.2">
      <c r="A197" s="41"/>
      <c r="B197" s="42"/>
      <c r="C197" s="42" t="s">
        <v>1633</v>
      </c>
      <c r="D197" s="25"/>
      <c r="E197" s="12"/>
      <c r="F197" s="26">
        <f>Source!AO119</f>
        <v>29.41</v>
      </c>
      <c r="G197" s="27" t="str">
        <f>Source!DG119</f>
        <v/>
      </c>
      <c r="H197" s="26">
        <f>ROUND(Source!AF119*Source!I119, 2)</f>
        <v>13.23</v>
      </c>
      <c r="I197" s="27"/>
      <c r="J197" s="27">
        <f>IF(Source!BA119&lt;&gt; 0, Source!BA119, 1)</f>
        <v>6.66</v>
      </c>
      <c r="K197" s="26">
        <f>Source!S119</f>
        <v>88.14</v>
      </c>
      <c r="L197" s="28"/>
      <c r="R197">
        <f>H197</f>
        <v>13.23</v>
      </c>
    </row>
    <row r="198" spans="1:26" ht="14.25" x14ac:dyDescent="0.2">
      <c r="A198" s="41"/>
      <c r="B198" s="42"/>
      <c r="C198" s="42" t="s">
        <v>1640</v>
      </c>
      <c r="D198" s="25"/>
      <c r="E198" s="12"/>
      <c r="F198" s="26">
        <f>Source!AL119</f>
        <v>7.69</v>
      </c>
      <c r="G198" s="27" t="str">
        <f>Source!DD119</f>
        <v/>
      </c>
      <c r="H198" s="26">
        <f>ROUND(Source!AC119*Source!I119, 2)</f>
        <v>3.46</v>
      </c>
      <c r="I198" s="27"/>
      <c r="J198" s="27">
        <f>IF(Source!BC119&lt;&gt; 0, Source!BC119, 1)</f>
        <v>6.66</v>
      </c>
      <c r="K198" s="26">
        <f>Source!P119</f>
        <v>23.05</v>
      </c>
      <c r="L198" s="28"/>
    </row>
    <row r="199" spans="1:26" ht="14.25" x14ac:dyDescent="0.2">
      <c r="A199" s="41"/>
      <c r="B199" s="42"/>
      <c r="C199" s="42" t="s">
        <v>1635</v>
      </c>
      <c r="D199" s="25" t="s">
        <v>1636</v>
      </c>
      <c r="E199" s="12">
        <f>Source!BZ119</f>
        <v>80</v>
      </c>
      <c r="F199" s="45"/>
      <c r="G199" s="27"/>
      <c r="H199" s="26">
        <f>SUM(S195:S203)</f>
        <v>10.58</v>
      </c>
      <c r="I199" s="30"/>
      <c r="J199" s="24">
        <f>Source!AT119</f>
        <v>80</v>
      </c>
      <c r="K199" s="26">
        <f>SUM(T195:T203)</f>
        <v>70.510000000000005</v>
      </c>
      <c r="L199" s="28"/>
    </row>
    <row r="200" spans="1:26" ht="14.25" x14ac:dyDescent="0.2">
      <c r="A200" s="41"/>
      <c r="B200" s="42"/>
      <c r="C200" s="42" t="s">
        <v>1637</v>
      </c>
      <c r="D200" s="25" t="s">
        <v>1636</v>
      </c>
      <c r="E200" s="12">
        <f>Source!CA119</f>
        <v>50</v>
      </c>
      <c r="F200" s="45"/>
      <c r="G200" s="27"/>
      <c r="H200" s="26">
        <f>SUM(U195:U203)</f>
        <v>6.62</v>
      </c>
      <c r="I200" s="30"/>
      <c r="J200" s="24">
        <f>Source!AU119</f>
        <v>50</v>
      </c>
      <c r="K200" s="26">
        <f>SUM(V195:V203)</f>
        <v>44.07</v>
      </c>
      <c r="L200" s="28"/>
    </row>
    <row r="201" spans="1:26" ht="14.25" x14ac:dyDescent="0.2">
      <c r="A201" s="41"/>
      <c r="B201" s="42"/>
      <c r="C201" s="42" t="s">
        <v>1638</v>
      </c>
      <c r="D201" s="25" t="s">
        <v>1639</v>
      </c>
      <c r="E201" s="12">
        <f>Source!AQ119</f>
        <v>3.77</v>
      </c>
      <c r="F201" s="26"/>
      <c r="G201" s="27" t="str">
        <f>Source!DI119</f>
        <v/>
      </c>
      <c r="H201" s="26"/>
      <c r="I201" s="27"/>
      <c r="J201" s="27"/>
      <c r="K201" s="26"/>
      <c r="L201" s="37">
        <f>Source!U119</f>
        <v>1.6965000000000001</v>
      </c>
    </row>
    <row r="202" spans="1:26" ht="14.25" x14ac:dyDescent="0.2">
      <c r="A202" s="41" t="str">
        <f>Source!E121</f>
        <v>16,1</v>
      </c>
      <c r="B202" s="42" t="str">
        <f>Source!F121</f>
        <v>01.3.05.19-0011</v>
      </c>
      <c r="C202" s="42" t="str">
        <f>Source!G121</f>
        <v>Купорос медный марки А</v>
      </c>
      <c r="D202" s="25" t="str">
        <f>Source!H121</f>
        <v>т</v>
      </c>
      <c r="E202" s="12">
        <f>Source!I121</f>
        <v>-4.5000000000000004E-4</v>
      </c>
      <c r="F202" s="26">
        <f>Source!AL121+Source!AM121+Source!AO121</f>
        <v>7571</v>
      </c>
      <c r="G202" s="40" t="s">
        <v>3</v>
      </c>
      <c r="H202" s="26">
        <f>ROUND(Source!AC121*Source!I121, 2)+ROUND(Source!AD121*Source!I121, 2)+ROUND(Source!AF121*Source!I121, 2)</f>
        <v>-3.41</v>
      </c>
      <c r="I202" s="27"/>
      <c r="J202" s="27">
        <f>IF(Source!BC121&lt;&gt; 0, Source!BC121, 1)</f>
        <v>6.66</v>
      </c>
      <c r="K202" s="26">
        <f>Source!O121</f>
        <v>-22.69</v>
      </c>
      <c r="L202" s="28"/>
      <c r="S202">
        <f>ROUND((Source!FX121/100)*((ROUND(Source!AF121*Source!I121, 2)+ROUND(Source!AE121*Source!I121, 2))), 2)</f>
        <v>0</v>
      </c>
      <c r="T202">
        <f>Source!X121</f>
        <v>0</v>
      </c>
      <c r="U202">
        <f>ROUND((Source!FY121/100)*((ROUND(Source!AF121*Source!I121, 2)+ROUND(Source!AE121*Source!I121, 2))), 2)</f>
        <v>0</v>
      </c>
      <c r="V202">
        <f>Source!Y121</f>
        <v>0</v>
      </c>
      <c r="W202">
        <f>IF(Source!BI121&lt;=1,H202, 0)</f>
        <v>-3.41</v>
      </c>
      <c r="X202">
        <f>IF(Source!BI121=2,H202, 0)</f>
        <v>0</v>
      </c>
      <c r="Y202">
        <f>IF(Source!BI121=3,H202, 0)</f>
        <v>0</v>
      </c>
      <c r="Z202">
        <f>IF(Source!BI121=4,H202, 0)</f>
        <v>0</v>
      </c>
    </row>
    <row r="203" spans="1:26" ht="28.5" x14ac:dyDescent="0.2">
      <c r="A203" s="43" t="str">
        <f>Source!E123</f>
        <v>16,2</v>
      </c>
      <c r="B203" s="44" t="str">
        <f>Source!F123</f>
        <v>14.3.01.02-0103</v>
      </c>
      <c r="C203" s="44" t="str">
        <f>Source!G123</f>
        <v>Состав антигрибковый  CERESIT CT 99</v>
      </c>
      <c r="D203" s="31" t="str">
        <f>Source!H123</f>
        <v>л</v>
      </c>
      <c r="E203" s="32">
        <f>Source!I123</f>
        <v>0.45</v>
      </c>
      <c r="F203" s="33">
        <f>Source!AL123+Source!AM123+Source!AO123</f>
        <v>9.14</v>
      </c>
      <c r="G203" s="38" t="s">
        <v>3</v>
      </c>
      <c r="H203" s="33">
        <f>ROUND(Source!AC123*Source!I123, 2)+ROUND(Source!AD123*Source!I123, 2)+ROUND(Source!AF123*Source!I123, 2)</f>
        <v>4.1100000000000003</v>
      </c>
      <c r="I203" s="34"/>
      <c r="J203" s="34">
        <f>IF(Source!BC123&lt;&gt; 0, Source!BC123, 1)</f>
        <v>6.66</v>
      </c>
      <c r="K203" s="33">
        <f>Source!O123</f>
        <v>27.39</v>
      </c>
      <c r="L203" s="39"/>
      <c r="S203">
        <f>ROUND((Source!FX123/100)*((ROUND(Source!AF123*Source!I123, 2)+ROUND(Source!AE123*Source!I123, 2))), 2)</f>
        <v>0</v>
      </c>
      <c r="T203">
        <f>Source!X123</f>
        <v>0</v>
      </c>
      <c r="U203">
        <f>ROUND((Source!FY123/100)*((ROUND(Source!AF123*Source!I123, 2)+ROUND(Source!AE123*Source!I123, 2))), 2)</f>
        <v>0</v>
      </c>
      <c r="V203">
        <f>Source!Y123</f>
        <v>0</v>
      </c>
      <c r="W203">
        <f>IF(Source!BI123&lt;=1,H203, 0)</f>
        <v>4.1100000000000003</v>
      </c>
      <c r="X203">
        <f>IF(Source!BI123=2,H203, 0)</f>
        <v>0</v>
      </c>
      <c r="Y203">
        <f>IF(Source!BI123=3,H203, 0)</f>
        <v>0</v>
      </c>
      <c r="Z203">
        <f>IF(Source!BI123=4,H203, 0)</f>
        <v>0</v>
      </c>
    </row>
    <row r="204" spans="1:26" ht="15" x14ac:dyDescent="0.25">
      <c r="G204" s="49">
        <f>H197+H198+H199+H200+SUM(H202:H203)</f>
        <v>34.590000000000003</v>
      </c>
      <c r="H204" s="49"/>
      <c r="J204" s="49">
        <f>K197+K198+K199+K200+SUM(K202:K203)</f>
        <v>230.46999999999997</v>
      </c>
      <c r="K204" s="49"/>
      <c r="L204" s="36">
        <f>Source!U119</f>
        <v>1.6965000000000001</v>
      </c>
      <c r="O204" s="22">
        <f>G204</f>
        <v>34.590000000000003</v>
      </c>
      <c r="P204" s="22">
        <f>J204</f>
        <v>230.46999999999997</v>
      </c>
      <c r="Q204" s="22">
        <f>L204</f>
        <v>1.6965000000000001</v>
      </c>
      <c r="W204">
        <f>IF(Source!BI119&lt;=1,H197+H198+H199+H200, 0)</f>
        <v>33.89</v>
      </c>
      <c r="X204">
        <f>IF(Source!BI119=2,H197+H198+H199+H200, 0)</f>
        <v>0</v>
      </c>
      <c r="Y204">
        <f>IF(Source!BI119=3,H197+H198+H199+H200, 0)</f>
        <v>0</v>
      </c>
      <c r="Z204">
        <f>IF(Source!BI119=4,H197+H198+H199+H200, 0)</f>
        <v>0</v>
      </c>
    </row>
    <row r="205" spans="1:26" ht="28.5" x14ac:dyDescent="0.2">
      <c r="A205" s="41" t="str">
        <f>Source!E125</f>
        <v>17</v>
      </c>
      <c r="B205" s="42" t="str">
        <f>Source!F125</f>
        <v>15-04-006-03</v>
      </c>
      <c r="C205" s="42" t="str">
        <f>Source!G125</f>
        <v>Покрытие поверхностей грунтовкой глубокого проникновения за 1 раз стен</v>
      </c>
      <c r="D205" s="25" t="str">
        <f>Source!H125</f>
        <v>100 м2</v>
      </c>
      <c r="E205" s="12">
        <f>Source!I125</f>
        <v>1.36</v>
      </c>
      <c r="F205" s="26">
        <f>Source!AL125+Source!AM125+Source!AO125</f>
        <v>64.16</v>
      </c>
      <c r="G205" s="27"/>
      <c r="H205" s="26"/>
      <c r="I205" s="27" t="str">
        <f>Source!BO125</f>
        <v/>
      </c>
      <c r="J205" s="27"/>
      <c r="K205" s="26"/>
      <c r="L205" s="28"/>
      <c r="S205">
        <f>ROUND((Source!FX125/100)*((ROUND(Source!AF125*Source!I125, 2)+ROUND(Source!AE125*Source!I125, 2))), 2)</f>
        <v>93.56</v>
      </c>
      <c r="T205">
        <f>Source!X125</f>
        <v>626.34</v>
      </c>
      <c r="U205">
        <f>ROUND((Source!FY125/100)*((ROUND(Source!AF125*Source!I125, 2)+ROUND(Source!AE125*Source!I125, 2))), 2)</f>
        <v>46.28</v>
      </c>
      <c r="V205">
        <f>Source!Y125</f>
        <v>309.87</v>
      </c>
    </row>
    <row r="206" spans="1:26" x14ac:dyDescent="0.2">
      <c r="C206" s="21" t="str">
        <f>"Объем: "&amp;Source!I125&amp;"=136/"&amp;"100"</f>
        <v>Объем: 1,36=136/100</v>
      </c>
    </row>
    <row r="207" spans="1:26" ht="14.25" x14ac:dyDescent="0.2">
      <c r="A207" s="41"/>
      <c r="B207" s="42"/>
      <c r="C207" s="42" t="s">
        <v>1633</v>
      </c>
      <c r="D207" s="25"/>
      <c r="E207" s="12"/>
      <c r="F207" s="26">
        <f>Source!AO125</f>
        <v>63.01</v>
      </c>
      <c r="G207" s="27" t="str">
        <f>Source!DG125</f>
        <v>)*1,15</v>
      </c>
      <c r="H207" s="26">
        <f>ROUND(Source!AF125*Source!I125, 2)</f>
        <v>98.55</v>
      </c>
      <c r="I207" s="27"/>
      <c r="J207" s="27">
        <f>IF(Source!BA125&lt;&gt; 0, Source!BA125, 1)</f>
        <v>6.66</v>
      </c>
      <c r="K207" s="26">
        <f>Source!S125</f>
        <v>656.31</v>
      </c>
      <c r="L207" s="28"/>
      <c r="R207">
        <f>H207</f>
        <v>98.55</v>
      </c>
    </row>
    <row r="208" spans="1:26" ht="14.25" x14ac:dyDescent="0.2">
      <c r="A208" s="41"/>
      <c r="B208" s="42"/>
      <c r="C208" s="42" t="s">
        <v>429</v>
      </c>
      <c r="D208" s="25"/>
      <c r="E208" s="12"/>
      <c r="F208" s="26">
        <f>Source!AM125</f>
        <v>0.97</v>
      </c>
      <c r="G208" s="27" t="str">
        <f>Source!DE125</f>
        <v>)*1,25</v>
      </c>
      <c r="H208" s="26">
        <f>ROUND(Source!AD125*Source!I125, 2)</f>
        <v>1.66</v>
      </c>
      <c r="I208" s="27"/>
      <c r="J208" s="27">
        <f>IF(Source!BB125&lt;&gt; 0, Source!BB125, 1)</f>
        <v>6.66</v>
      </c>
      <c r="K208" s="26">
        <f>Source!Q125</f>
        <v>11.05</v>
      </c>
      <c r="L208" s="28"/>
    </row>
    <row r="209" spans="1:26" ht="14.25" x14ac:dyDescent="0.2">
      <c r="A209" s="41"/>
      <c r="B209" s="42"/>
      <c r="C209" s="42" t="s">
        <v>1634</v>
      </c>
      <c r="D209" s="25"/>
      <c r="E209" s="12"/>
      <c r="F209" s="26">
        <f>Source!AN125</f>
        <v>0.26</v>
      </c>
      <c r="G209" s="27" t="str">
        <f>Source!DF125</f>
        <v>)*1,25</v>
      </c>
      <c r="H209" s="29">
        <f>ROUND(Source!AE125*Source!I125, 2)</f>
        <v>0.45</v>
      </c>
      <c r="I209" s="27"/>
      <c r="J209" s="27">
        <f>IF(Source!BS125&lt;&gt; 0, Source!BS125, 1)</f>
        <v>6.66</v>
      </c>
      <c r="K209" s="29">
        <f>Source!R125</f>
        <v>2.99</v>
      </c>
      <c r="L209" s="28"/>
      <c r="R209">
        <f>H209</f>
        <v>0.45</v>
      </c>
    </row>
    <row r="210" spans="1:26" ht="14.25" x14ac:dyDescent="0.2">
      <c r="A210" s="41"/>
      <c r="B210" s="42"/>
      <c r="C210" s="42" t="s">
        <v>1640</v>
      </c>
      <c r="D210" s="25"/>
      <c r="E210" s="12"/>
      <c r="F210" s="26">
        <f>Source!AL125</f>
        <v>0.18</v>
      </c>
      <c r="G210" s="27" t="str">
        <f>Source!DD125</f>
        <v/>
      </c>
      <c r="H210" s="26">
        <f>ROUND(Source!AC125*Source!I125, 2)</f>
        <v>0.24</v>
      </c>
      <c r="I210" s="27"/>
      <c r="J210" s="27">
        <f>IF(Source!BC125&lt;&gt; 0, Source!BC125, 1)</f>
        <v>6.66</v>
      </c>
      <c r="K210" s="26">
        <f>Source!P125</f>
        <v>1.63</v>
      </c>
      <c r="L210" s="28"/>
    </row>
    <row r="211" spans="1:26" ht="14.25" x14ac:dyDescent="0.2">
      <c r="A211" s="41"/>
      <c r="B211" s="42"/>
      <c r="C211" s="42" t="s">
        <v>1635</v>
      </c>
      <c r="D211" s="25" t="s">
        <v>1636</v>
      </c>
      <c r="E211" s="12">
        <f>Source!BZ125</f>
        <v>105</v>
      </c>
      <c r="F211" s="52" t="str">
        <f>CONCATENATE(" )", Source!DL125, Source!FT125, "=", Source!FX125)</f>
        <v xml:space="preserve"> )*0,9=94,5</v>
      </c>
      <c r="G211" s="53"/>
      <c r="H211" s="26">
        <f>SUM(S205:S215)</f>
        <v>93.56</v>
      </c>
      <c r="I211" s="30"/>
      <c r="J211" s="24">
        <f>Source!AT125</f>
        <v>95</v>
      </c>
      <c r="K211" s="26">
        <f>SUM(T205:T215)</f>
        <v>626.34</v>
      </c>
      <c r="L211" s="28"/>
    </row>
    <row r="212" spans="1:26" ht="14.25" x14ac:dyDescent="0.2">
      <c r="A212" s="41"/>
      <c r="B212" s="42"/>
      <c r="C212" s="42" t="s">
        <v>1637</v>
      </c>
      <c r="D212" s="25" t="s">
        <v>1636</v>
      </c>
      <c r="E212" s="12">
        <f>Source!CA125</f>
        <v>55</v>
      </c>
      <c r="F212" s="52" t="str">
        <f>CONCATENATE(" )", Source!DM125, Source!FU125, "=", Source!FY125)</f>
        <v xml:space="preserve"> )*0,85=46,75</v>
      </c>
      <c r="G212" s="53"/>
      <c r="H212" s="26">
        <f>SUM(U205:U215)</f>
        <v>46.28</v>
      </c>
      <c r="I212" s="30"/>
      <c r="J212" s="24">
        <f>Source!AU125</f>
        <v>47</v>
      </c>
      <c r="K212" s="26">
        <f>SUM(V205:V215)</f>
        <v>309.87</v>
      </c>
      <c r="L212" s="28"/>
    </row>
    <row r="213" spans="1:26" ht="14.25" x14ac:dyDescent="0.2">
      <c r="A213" s="41"/>
      <c r="B213" s="42"/>
      <c r="C213" s="42" t="s">
        <v>1638</v>
      </c>
      <c r="D213" s="25" t="s">
        <v>1639</v>
      </c>
      <c r="E213" s="12">
        <f>Source!AQ125</f>
        <v>6.55</v>
      </c>
      <c r="F213" s="26"/>
      <c r="G213" s="27" t="str">
        <f>Source!DI125</f>
        <v>)*1,15</v>
      </c>
      <c r="H213" s="26"/>
      <c r="I213" s="27"/>
      <c r="J213" s="27"/>
      <c r="K213" s="26"/>
      <c r="L213" s="37">
        <f>Source!U125</f>
        <v>10.244199999999999</v>
      </c>
    </row>
    <row r="214" spans="1:26" ht="14.25" x14ac:dyDescent="0.2">
      <c r="A214" s="41" t="str">
        <f>Source!E127</f>
        <v>17,1</v>
      </c>
      <c r="B214" s="42" t="str">
        <f>Source!F127</f>
        <v>14.4.01.21</v>
      </c>
      <c r="C214" s="42" t="str">
        <f>Source!G127</f>
        <v>Грунтовка</v>
      </c>
      <c r="D214" s="25" t="str">
        <f>Source!H127</f>
        <v>т</v>
      </c>
      <c r="E214" s="12">
        <f>Source!I127</f>
        <v>1.7680000000000001E-2</v>
      </c>
      <c r="F214" s="26">
        <f>Source!AL127+Source!AM127+Source!AO127</f>
        <v>0</v>
      </c>
      <c r="G214" s="40" t="s">
        <v>3</v>
      </c>
      <c r="H214" s="26">
        <f>ROUND(Source!AC127*Source!I127, 2)+ROUND(Source!AD127*Source!I127, 2)+ROUND(Source!AF127*Source!I127, 2)</f>
        <v>0</v>
      </c>
      <c r="I214" s="27"/>
      <c r="J214" s="27">
        <f>IF(Source!BC127&lt;&gt; 0, Source!BC127, 1)</f>
        <v>6.66</v>
      </c>
      <c r="K214" s="26">
        <f>Source!O127</f>
        <v>0</v>
      </c>
      <c r="L214" s="28"/>
      <c r="S214">
        <f>ROUND((Source!FX127/100)*((ROUND(Source!AF127*Source!I127, 2)+ROUND(Source!AE127*Source!I127, 2))), 2)</f>
        <v>0</v>
      </c>
      <c r="T214">
        <f>Source!X127</f>
        <v>0</v>
      </c>
      <c r="U214">
        <f>ROUND((Source!FY127/100)*((ROUND(Source!AF127*Source!I127, 2)+ROUND(Source!AE127*Source!I127, 2))), 2)</f>
        <v>0</v>
      </c>
      <c r="V214">
        <f>Source!Y127</f>
        <v>0</v>
      </c>
      <c r="W214">
        <f>IF(Source!BI127&lt;=1,H214, 0)</f>
        <v>0</v>
      </c>
      <c r="X214">
        <f>IF(Source!BI127=2,H214, 0)</f>
        <v>0</v>
      </c>
      <c r="Y214">
        <f>IF(Source!BI127=3,H214, 0)</f>
        <v>0</v>
      </c>
      <c r="Z214">
        <f>IF(Source!BI127=4,H214, 0)</f>
        <v>0</v>
      </c>
    </row>
    <row r="215" spans="1:26" ht="14.25" x14ac:dyDescent="0.2">
      <c r="A215" s="43" t="str">
        <f>Source!E129</f>
        <v>17,2</v>
      </c>
      <c r="B215" s="44" t="str">
        <f>Source!F129</f>
        <v>14.3.01.01-0001</v>
      </c>
      <c r="C215" s="44" t="str">
        <f>Source!G129</f>
        <v>Грунтовка: «Бетоконтакт», КНАУФ</v>
      </c>
      <c r="D215" s="31" t="str">
        <f>Source!H129</f>
        <v>кг</v>
      </c>
      <c r="E215" s="32">
        <f>Source!I129</f>
        <v>17.68</v>
      </c>
      <c r="F215" s="33">
        <f>Source!AL129+Source!AM129+Source!AO129</f>
        <v>15.09</v>
      </c>
      <c r="G215" s="38" t="s">
        <v>3</v>
      </c>
      <c r="H215" s="33">
        <f>ROUND(Source!AC129*Source!I129, 2)+ROUND(Source!AD129*Source!I129, 2)+ROUND(Source!AF129*Source!I129, 2)</f>
        <v>266.79000000000002</v>
      </c>
      <c r="I215" s="34"/>
      <c r="J215" s="34">
        <f>IF(Source!BC129&lt;&gt; 0, Source!BC129, 1)</f>
        <v>6.66</v>
      </c>
      <c r="K215" s="33">
        <f>Source!O129</f>
        <v>1776.83</v>
      </c>
      <c r="L215" s="39"/>
      <c r="S215">
        <f>ROUND((Source!FX129/100)*((ROUND(Source!AF129*Source!I129, 2)+ROUND(Source!AE129*Source!I129, 2))), 2)</f>
        <v>0</v>
      </c>
      <c r="T215">
        <f>Source!X129</f>
        <v>0</v>
      </c>
      <c r="U215">
        <f>ROUND((Source!FY129/100)*((ROUND(Source!AF129*Source!I129, 2)+ROUND(Source!AE129*Source!I129, 2))), 2)</f>
        <v>0</v>
      </c>
      <c r="V215">
        <f>Source!Y129</f>
        <v>0</v>
      </c>
      <c r="W215">
        <f>IF(Source!BI129&lt;=1,H215, 0)</f>
        <v>266.79000000000002</v>
      </c>
      <c r="X215">
        <f>IF(Source!BI129=2,H215, 0)</f>
        <v>0</v>
      </c>
      <c r="Y215">
        <f>IF(Source!BI129=3,H215, 0)</f>
        <v>0</v>
      </c>
      <c r="Z215">
        <f>IF(Source!BI129=4,H215, 0)</f>
        <v>0</v>
      </c>
    </row>
    <row r="216" spans="1:26" ht="15" x14ac:dyDescent="0.25">
      <c r="G216" s="49">
        <f>H207+H208+H210+H211+H212+SUM(H214:H215)</f>
        <v>507.08000000000004</v>
      </c>
      <c r="H216" s="49"/>
      <c r="J216" s="49">
        <f>K207+K208+K210+K211+K212+SUM(K214:K215)</f>
        <v>3382.0299999999997</v>
      </c>
      <c r="K216" s="49"/>
      <c r="L216" s="36">
        <f>Source!U125</f>
        <v>10.244199999999999</v>
      </c>
      <c r="O216" s="22">
        <f>G216</f>
        <v>507.08000000000004</v>
      </c>
      <c r="P216" s="22">
        <f>J216</f>
        <v>3382.0299999999997</v>
      </c>
      <c r="Q216" s="22">
        <f>L216</f>
        <v>10.244199999999999</v>
      </c>
      <c r="W216">
        <f>IF(Source!BI125&lt;=1,H207+H208+H210+H211+H212, 0)</f>
        <v>240.29</v>
      </c>
      <c r="X216">
        <f>IF(Source!BI125=2,H207+H208+H210+H211+H212, 0)</f>
        <v>0</v>
      </c>
      <c r="Y216">
        <f>IF(Source!BI125=3,H207+H208+H210+H211+H212, 0)</f>
        <v>0</v>
      </c>
      <c r="Z216">
        <f>IF(Source!BI125=4,H207+H208+H210+H211+H212, 0)</f>
        <v>0</v>
      </c>
    </row>
    <row r="217" spans="1:26" ht="57" x14ac:dyDescent="0.2">
      <c r="A217" s="41" t="str">
        <f>Source!E131</f>
        <v>18</v>
      </c>
      <c r="B217" s="42" t="str">
        <f>Source!F131</f>
        <v>15-02-016-03</v>
      </c>
      <c r="C217" s="42" t="str">
        <f>Source!G131</f>
        <v>Штукатурка поверхностей внутри здания цементно-известковым или цементным раствором по камню и бетону улучшенная стен</v>
      </c>
      <c r="D217" s="25" t="str">
        <f>Source!H131</f>
        <v>100 м2</v>
      </c>
      <c r="E217" s="12">
        <f>Source!I131</f>
        <v>1.36</v>
      </c>
      <c r="F217" s="26">
        <f>Source!AL131+Source!AM131+Source!AO131</f>
        <v>2040.6800000000003</v>
      </c>
      <c r="G217" s="27"/>
      <c r="H217" s="26"/>
      <c r="I217" s="27" t="str">
        <f>Source!BO131</f>
        <v/>
      </c>
      <c r="J217" s="27"/>
      <c r="K217" s="26"/>
      <c r="L217" s="28"/>
      <c r="S217">
        <f>ROUND((Source!FX131/100)*((ROUND(Source!AF131*Source!I131, 2)+ROUND(Source!AE131*Source!I131, 2))), 2)</f>
        <v>1288.83</v>
      </c>
      <c r="T217">
        <f>Source!X131</f>
        <v>8628.98</v>
      </c>
      <c r="U217">
        <f>ROUND((Source!FY131/100)*((ROUND(Source!AF131*Source!I131, 2)+ROUND(Source!AE131*Source!I131, 2))), 2)</f>
        <v>637.6</v>
      </c>
      <c r="V217">
        <f>Source!Y131</f>
        <v>4269.08</v>
      </c>
    </row>
    <row r="218" spans="1:26" x14ac:dyDescent="0.2">
      <c r="C218" s="21" t="str">
        <f>"Объем: "&amp;Source!I131&amp;"=136/"&amp;"100"</f>
        <v>Объем: 1,36=136/100</v>
      </c>
    </row>
    <row r="219" spans="1:26" ht="14.25" x14ac:dyDescent="0.2">
      <c r="A219" s="41"/>
      <c r="B219" s="42"/>
      <c r="C219" s="42" t="s">
        <v>1633</v>
      </c>
      <c r="D219" s="25"/>
      <c r="E219" s="12"/>
      <c r="F219" s="26">
        <f>Source!AO131</f>
        <v>806.9</v>
      </c>
      <c r="G219" s="27" t="str">
        <f>Source!DG131</f>
        <v>)*1,15</v>
      </c>
      <c r="H219" s="26">
        <f>ROUND(Source!AF131*Source!I131, 2)</f>
        <v>1262</v>
      </c>
      <c r="I219" s="27"/>
      <c r="J219" s="27">
        <f>IF(Source!BA131&lt;&gt; 0, Source!BA131, 1)</f>
        <v>6.66</v>
      </c>
      <c r="K219" s="26">
        <f>Source!S131</f>
        <v>8404.91</v>
      </c>
      <c r="L219" s="28"/>
      <c r="R219">
        <f>H219</f>
        <v>1262</v>
      </c>
    </row>
    <row r="220" spans="1:26" ht="14.25" x14ac:dyDescent="0.2">
      <c r="A220" s="41"/>
      <c r="B220" s="42"/>
      <c r="C220" s="42" t="s">
        <v>429</v>
      </c>
      <c r="D220" s="25"/>
      <c r="E220" s="12"/>
      <c r="F220" s="26">
        <f>Source!AM131</f>
        <v>103.38</v>
      </c>
      <c r="G220" s="27" t="str">
        <f>Source!DE131</f>
        <v>)*1,25</v>
      </c>
      <c r="H220" s="26">
        <f>ROUND(Source!AD131*Source!I131, 2)</f>
        <v>175.75</v>
      </c>
      <c r="I220" s="27"/>
      <c r="J220" s="27">
        <f>IF(Source!BB131&lt;&gt; 0, Source!BB131, 1)</f>
        <v>6.66</v>
      </c>
      <c r="K220" s="26">
        <f>Source!Q131</f>
        <v>1170.51</v>
      </c>
      <c r="L220" s="28"/>
    </row>
    <row r="221" spans="1:26" ht="14.25" x14ac:dyDescent="0.2">
      <c r="A221" s="41"/>
      <c r="B221" s="42"/>
      <c r="C221" s="42" t="s">
        <v>1634</v>
      </c>
      <c r="D221" s="25"/>
      <c r="E221" s="12"/>
      <c r="F221" s="26">
        <f>Source!AN131</f>
        <v>59.9</v>
      </c>
      <c r="G221" s="27" t="str">
        <f>Source!DF131</f>
        <v>)*1,25</v>
      </c>
      <c r="H221" s="29">
        <f>ROUND(Source!AE131*Source!I131, 2)</f>
        <v>101.84</v>
      </c>
      <c r="I221" s="27"/>
      <c r="J221" s="27">
        <f>IF(Source!BS131&lt;&gt; 0, Source!BS131, 1)</f>
        <v>6.66</v>
      </c>
      <c r="K221" s="29">
        <f>Source!R131</f>
        <v>678.23</v>
      </c>
      <c r="L221" s="28"/>
      <c r="R221">
        <f>H221</f>
        <v>101.84</v>
      </c>
    </row>
    <row r="222" spans="1:26" ht="14.25" x14ac:dyDescent="0.2">
      <c r="A222" s="41"/>
      <c r="B222" s="42"/>
      <c r="C222" s="42" t="s">
        <v>1640</v>
      </c>
      <c r="D222" s="25"/>
      <c r="E222" s="12"/>
      <c r="F222" s="26">
        <f>Source!AL131</f>
        <v>1130.4000000000001</v>
      </c>
      <c r="G222" s="27" t="str">
        <f>Source!DD131</f>
        <v/>
      </c>
      <c r="H222" s="26">
        <f>ROUND(Source!AC131*Source!I131, 2)</f>
        <v>1537.34</v>
      </c>
      <c r="I222" s="27"/>
      <c r="J222" s="27">
        <f>IF(Source!BC131&lt;&gt; 0, Source!BC131, 1)</f>
        <v>6.66</v>
      </c>
      <c r="K222" s="26">
        <f>Source!P131</f>
        <v>10238.709999999999</v>
      </c>
      <c r="L222" s="28"/>
    </row>
    <row r="223" spans="1:26" ht="14.25" x14ac:dyDescent="0.2">
      <c r="A223" s="41"/>
      <c r="B223" s="42"/>
      <c r="C223" s="42" t="s">
        <v>1635</v>
      </c>
      <c r="D223" s="25" t="s">
        <v>1636</v>
      </c>
      <c r="E223" s="12">
        <f>Source!BZ131</f>
        <v>105</v>
      </c>
      <c r="F223" s="52" t="str">
        <f>CONCATENATE(" )", Source!DL131, Source!FT131, "=", Source!FX131)</f>
        <v xml:space="preserve"> )*0,9=94,5</v>
      </c>
      <c r="G223" s="53"/>
      <c r="H223" s="26">
        <f>SUM(S217:S225)</f>
        <v>1288.83</v>
      </c>
      <c r="I223" s="30"/>
      <c r="J223" s="24">
        <f>Source!AT131</f>
        <v>95</v>
      </c>
      <c r="K223" s="26">
        <f>SUM(T217:T225)</f>
        <v>8628.98</v>
      </c>
      <c r="L223" s="28"/>
    </row>
    <row r="224" spans="1:26" ht="14.25" x14ac:dyDescent="0.2">
      <c r="A224" s="41"/>
      <c r="B224" s="42"/>
      <c r="C224" s="42" t="s">
        <v>1637</v>
      </c>
      <c r="D224" s="25" t="s">
        <v>1636</v>
      </c>
      <c r="E224" s="12">
        <f>Source!CA131</f>
        <v>55</v>
      </c>
      <c r="F224" s="52" t="str">
        <f>CONCATENATE(" )", Source!DM131, Source!FU131, "=", Source!FY131)</f>
        <v xml:space="preserve"> )*0,85=46,75</v>
      </c>
      <c r="G224" s="53"/>
      <c r="H224" s="26">
        <f>SUM(U217:U225)</f>
        <v>637.6</v>
      </c>
      <c r="I224" s="30"/>
      <c r="J224" s="24">
        <f>Source!AU131</f>
        <v>47</v>
      </c>
      <c r="K224" s="26">
        <f>SUM(V217:V225)</f>
        <v>4269.08</v>
      </c>
      <c r="L224" s="28"/>
    </row>
    <row r="225" spans="1:26" ht="14.25" x14ac:dyDescent="0.2">
      <c r="A225" s="43"/>
      <c r="B225" s="44"/>
      <c r="C225" s="44" t="s">
        <v>1638</v>
      </c>
      <c r="D225" s="31" t="s">
        <v>1639</v>
      </c>
      <c r="E225" s="32">
        <f>Source!AQ131</f>
        <v>85.84</v>
      </c>
      <c r="F225" s="33"/>
      <c r="G225" s="34" t="str">
        <f>Source!DI131</f>
        <v>)*1,15</v>
      </c>
      <c r="H225" s="33"/>
      <c r="I225" s="34"/>
      <c r="J225" s="34"/>
      <c r="K225" s="33"/>
      <c r="L225" s="35">
        <f>Source!U131</f>
        <v>134.25376</v>
      </c>
    </row>
    <row r="226" spans="1:26" ht="15" x14ac:dyDescent="0.25">
      <c r="G226" s="49">
        <f>H219+H220+H222+H223+H224</f>
        <v>4901.5200000000004</v>
      </c>
      <c r="H226" s="49"/>
      <c r="J226" s="49">
        <f>K219+K220+K222+K223+K224</f>
        <v>32712.189999999995</v>
      </c>
      <c r="K226" s="49"/>
      <c r="L226" s="36">
        <f>Source!U131</f>
        <v>134.25376</v>
      </c>
      <c r="O226" s="22">
        <f>G226</f>
        <v>4901.5200000000004</v>
      </c>
      <c r="P226" s="22">
        <f>J226</f>
        <v>32712.189999999995</v>
      </c>
      <c r="Q226" s="22">
        <f>L226</f>
        <v>134.25376</v>
      </c>
      <c r="W226">
        <f>IF(Source!BI131&lt;=1,H219+H220+H222+H223+H224, 0)</f>
        <v>4901.5200000000004</v>
      </c>
      <c r="X226">
        <f>IF(Source!BI131=2,H219+H220+H222+H223+H224, 0)</f>
        <v>0</v>
      </c>
      <c r="Y226">
        <f>IF(Source!BI131=3,H219+H220+H222+H223+H224, 0)</f>
        <v>0</v>
      </c>
      <c r="Z226">
        <f>IF(Source!BI131=4,H219+H220+H222+H223+H224, 0)</f>
        <v>0</v>
      </c>
    </row>
    <row r="227" spans="1:26" ht="57" x14ac:dyDescent="0.2">
      <c r="A227" s="41" t="str">
        <f>Source!E133</f>
        <v>19</v>
      </c>
      <c r="B227" s="42" t="str">
        <f>Source!F133</f>
        <v>61-7-1</v>
      </c>
      <c r="C227" s="42" t="str">
        <f>Source!G133</f>
        <v>Ремонт штукатурки откосов внутри здания по камню и бетону цементно-известковым раствором прямолинейных</v>
      </c>
      <c r="D227" s="25" t="str">
        <f>Source!H133</f>
        <v>100 м2</v>
      </c>
      <c r="E227" s="12">
        <f>Source!I133</f>
        <v>0.06</v>
      </c>
      <c r="F227" s="26">
        <f>Source!AL133+Source!AM133+Source!AO133</f>
        <v>5751.9600000000009</v>
      </c>
      <c r="G227" s="27"/>
      <c r="H227" s="26"/>
      <c r="I227" s="27" t="str">
        <f>Source!BO133</f>
        <v/>
      </c>
      <c r="J227" s="27"/>
      <c r="K227" s="26"/>
      <c r="L227" s="28"/>
      <c r="S227">
        <f>ROUND((Source!FX133/100)*((ROUND(Source!AF133*Source!I133, 2)+ROUND(Source!AE133*Source!I133, 2))), 2)</f>
        <v>163.61000000000001</v>
      </c>
      <c r="T227">
        <f>Source!X133</f>
        <v>1089.6500000000001</v>
      </c>
      <c r="U227">
        <f>ROUND((Source!FY133/100)*((ROUND(Source!AF133*Source!I133, 2)+ROUND(Source!AE133*Source!I133, 2))), 2)</f>
        <v>103.55</v>
      </c>
      <c r="V227">
        <f>Source!Y133</f>
        <v>689.66</v>
      </c>
    </row>
    <row r="228" spans="1:26" x14ac:dyDescent="0.2">
      <c r="C228" s="21" t="str">
        <f>"Объем: "&amp;Source!I133&amp;"=6/"&amp;"100"</f>
        <v>Объем: 0,06=6/100</v>
      </c>
    </row>
    <row r="229" spans="1:26" ht="14.25" x14ac:dyDescent="0.2">
      <c r="A229" s="41"/>
      <c r="B229" s="42"/>
      <c r="C229" s="42" t="s">
        <v>1633</v>
      </c>
      <c r="D229" s="25"/>
      <c r="E229" s="12"/>
      <c r="F229" s="26">
        <f>Source!AO133</f>
        <v>3436.05</v>
      </c>
      <c r="G229" s="27" t="str">
        <f>Source!DG133</f>
        <v/>
      </c>
      <c r="H229" s="26">
        <f>ROUND(Source!AF133*Source!I133, 2)</f>
        <v>206.16</v>
      </c>
      <c r="I229" s="27"/>
      <c r="J229" s="27">
        <f>IF(Source!BA133&lt;&gt; 0, Source!BA133, 1)</f>
        <v>6.66</v>
      </c>
      <c r="K229" s="26">
        <f>Source!S133</f>
        <v>1373.05</v>
      </c>
      <c r="L229" s="28"/>
      <c r="R229">
        <f>H229</f>
        <v>206.16</v>
      </c>
    </row>
    <row r="230" spans="1:26" ht="14.25" x14ac:dyDescent="0.2">
      <c r="A230" s="41"/>
      <c r="B230" s="42"/>
      <c r="C230" s="42" t="s">
        <v>429</v>
      </c>
      <c r="D230" s="25"/>
      <c r="E230" s="12"/>
      <c r="F230" s="26">
        <f>Source!AM133</f>
        <v>36.26</v>
      </c>
      <c r="G230" s="27" t="str">
        <f>Source!DE133</f>
        <v/>
      </c>
      <c r="H230" s="26">
        <f>ROUND(Source!AD133*Source!I133, 2)</f>
        <v>2.1800000000000002</v>
      </c>
      <c r="I230" s="27"/>
      <c r="J230" s="27">
        <f>IF(Source!BB133&lt;&gt; 0, Source!BB133, 1)</f>
        <v>6.66</v>
      </c>
      <c r="K230" s="26">
        <f>Source!Q133</f>
        <v>14.49</v>
      </c>
      <c r="L230" s="28"/>
    </row>
    <row r="231" spans="1:26" ht="14.25" x14ac:dyDescent="0.2">
      <c r="A231" s="41"/>
      <c r="B231" s="42"/>
      <c r="C231" s="42" t="s">
        <v>1634</v>
      </c>
      <c r="D231" s="25"/>
      <c r="E231" s="12"/>
      <c r="F231" s="26">
        <f>Source!AN133</f>
        <v>15.66</v>
      </c>
      <c r="G231" s="27" t="str">
        <f>Source!DF133</f>
        <v/>
      </c>
      <c r="H231" s="29">
        <f>ROUND(Source!AE133*Source!I133, 2)</f>
        <v>0.94</v>
      </c>
      <c r="I231" s="27"/>
      <c r="J231" s="27">
        <f>IF(Source!BS133&lt;&gt; 0, Source!BS133, 1)</f>
        <v>6.66</v>
      </c>
      <c r="K231" s="29">
        <f>Source!R133</f>
        <v>6.26</v>
      </c>
      <c r="L231" s="28"/>
      <c r="R231">
        <f>H231</f>
        <v>0.94</v>
      </c>
    </row>
    <row r="232" spans="1:26" ht="14.25" x14ac:dyDescent="0.2">
      <c r="A232" s="41"/>
      <c r="B232" s="42"/>
      <c r="C232" s="42" t="s">
        <v>1640</v>
      </c>
      <c r="D232" s="25"/>
      <c r="E232" s="12"/>
      <c r="F232" s="26">
        <f>Source!AL133</f>
        <v>2279.65</v>
      </c>
      <c r="G232" s="27" t="str">
        <f>Source!DD133</f>
        <v/>
      </c>
      <c r="H232" s="26">
        <f>ROUND(Source!AC133*Source!I133, 2)</f>
        <v>136.78</v>
      </c>
      <c r="I232" s="27"/>
      <c r="J232" s="27">
        <f>IF(Source!BC133&lt;&gt; 0, Source!BC133, 1)</f>
        <v>6.66</v>
      </c>
      <c r="K232" s="26">
        <f>Source!P133</f>
        <v>910.95</v>
      </c>
      <c r="L232" s="28"/>
    </row>
    <row r="233" spans="1:26" ht="14.25" x14ac:dyDescent="0.2">
      <c r="A233" s="41"/>
      <c r="B233" s="42"/>
      <c r="C233" s="42" t="s">
        <v>1635</v>
      </c>
      <c r="D233" s="25" t="s">
        <v>1636</v>
      </c>
      <c r="E233" s="12">
        <f>Source!BZ133</f>
        <v>79</v>
      </c>
      <c r="F233" s="45"/>
      <c r="G233" s="27"/>
      <c r="H233" s="26">
        <f>SUM(S227:S235)</f>
        <v>163.61000000000001</v>
      </c>
      <c r="I233" s="30"/>
      <c r="J233" s="24">
        <f>Source!AT133</f>
        <v>79</v>
      </c>
      <c r="K233" s="26">
        <f>SUM(T227:T235)</f>
        <v>1089.6500000000001</v>
      </c>
      <c r="L233" s="28"/>
    </row>
    <row r="234" spans="1:26" ht="14.25" x14ac:dyDescent="0.2">
      <c r="A234" s="41"/>
      <c r="B234" s="42"/>
      <c r="C234" s="42" t="s">
        <v>1637</v>
      </c>
      <c r="D234" s="25" t="s">
        <v>1636</v>
      </c>
      <c r="E234" s="12">
        <f>Source!CA133</f>
        <v>50</v>
      </c>
      <c r="F234" s="45"/>
      <c r="G234" s="27"/>
      <c r="H234" s="26">
        <f>SUM(U227:U235)</f>
        <v>103.55</v>
      </c>
      <c r="I234" s="30"/>
      <c r="J234" s="24">
        <f>Source!AU133</f>
        <v>50</v>
      </c>
      <c r="K234" s="26">
        <f>SUM(V227:V235)</f>
        <v>689.66</v>
      </c>
      <c r="L234" s="28"/>
    </row>
    <row r="235" spans="1:26" ht="14.25" x14ac:dyDescent="0.2">
      <c r="A235" s="43"/>
      <c r="B235" s="44"/>
      <c r="C235" s="44" t="s">
        <v>1638</v>
      </c>
      <c r="D235" s="31" t="s">
        <v>1639</v>
      </c>
      <c r="E235" s="32">
        <f>Source!AQ133</f>
        <v>383.06</v>
      </c>
      <c r="F235" s="33"/>
      <c r="G235" s="34" t="str">
        <f>Source!DI133</f>
        <v/>
      </c>
      <c r="H235" s="33"/>
      <c r="I235" s="34"/>
      <c r="J235" s="34"/>
      <c r="K235" s="33"/>
      <c r="L235" s="35">
        <f>Source!U133</f>
        <v>22.983599999999999</v>
      </c>
    </row>
    <row r="236" spans="1:26" ht="15" x14ac:dyDescent="0.25">
      <c r="G236" s="49">
        <f>H229+H230+H232+H233+H234</f>
        <v>612.28</v>
      </c>
      <c r="H236" s="49"/>
      <c r="J236" s="49">
        <f>K229+K230+K232+K233+K234</f>
        <v>4077.7999999999997</v>
      </c>
      <c r="K236" s="49"/>
      <c r="L236" s="36">
        <f>Source!U133</f>
        <v>22.983599999999999</v>
      </c>
      <c r="O236" s="22">
        <f>G236</f>
        <v>612.28</v>
      </c>
      <c r="P236" s="22">
        <f>J236</f>
        <v>4077.7999999999997</v>
      </c>
      <c r="Q236" s="22">
        <f>L236</f>
        <v>22.983599999999999</v>
      </c>
      <c r="W236">
        <f>IF(Source!BI133&lt;=1,H229+H230+H232+H233+H234, 0)</f>
        <v>612.28</v>
      </c>
      <c r="X236">
        <f>IF(Source!BI133=2,H229+H230+H232+H233+H234, 0)</f>
        <v>0</v>
      </c>
      <c r="Y236">
        <f>IF(Source!BI133=3,H229+H230+H232+H233+H234, 0)</f>
        <v>0</v>
      </c>
      <c r="Z236">
        <f>IF(Source!BI133=4,H229+H230+H232+H233+H234, 0)</f>
        <v>0</v>
      </c>
    </row>
    <row r="237" spans="1:26" ht="42.75" x14ac:dyDescent="0.2">
      <c r="A237" s="41" t="str">
        <f>Source!E135</f>
        <v>20</v>
      </c>
      <c r="B237" s="42" t="str">
        <f>Source!F135</f>
        <v>15-06-001-01</v>
      </c>
      <c r="C237" s="42" t="str">
        <f>Source!G135</f>
        <v>Оклейка обоями стен по монолитной штукатурке и бетону простыми и средней плотности</v>
      </c>
      <c r="D237" s="25" t="str">
        <f>Source!H135</f>
        <v>100 м2</v>
      </c>
      <c r="E237" s="12">
        <f>Source!I135</f>
        <v>1.42</v>
      </c>
      <c r="F237" s="26">
        <f>Source!AL135+Source!AM135+Source!AO135</f>
        <v>419.87</v>
      </c>
      <c r="G237" s="27"/>
      <c r="H237" s="26"/>
      <c r="I237" s="27" t="str">
        <f>Source!BO135</f>
        <v/>
      </c>
      <c r="J237" s="27"/>
      <c r="K237" s="26"/>
      <c r="L237" s="28"/>
      <c r="S237">
        <f>ROUND((Source!FX135/100)*((ROUND(Source!AF135*Source!I135, 2)+ROUND(Source!AE135*Source!I135, 2))), 2)</f>
        <v>460.24</v>
      </c>
      <c r="T237">
        <f>Source!X135</f>
        <v>3081.45</v>
      </c>
      <c r="U237">
        <f>ROUND((Source!FY135/100)*((ROUND(Source!AF135*Source!I135, 2)+ROUND(Source!AE135*Source!I135, 2))), 2)</f>
        <v>227.69</v>
      </c>
      <c r="V237">
        <f>Source!Y135</f>
        <v>1524.51</v>
      </c>
    </row>
    <row r="238" spans="1:26" x14ac:dyDescent="0.2">
      <c r="C238" s="21" t="str">
        <f>"Объем: "&amp;Source!I135&amp;"=142/"&amp;"100"</f>
        <v>Объем: 1,42=142/100</v>
      </c>
    </row>
    <row r="239" spans="1:26" ht="14.25" x14ac:dyDescent="0.2">
      <c r="A239" s="41"/>
      <c r="B239" s="42"/>
      <c r="C239" s="42" t="s">
        <v>1633</v>
      </c>
      <c r="D239" s="25"/>
      <c r="E239" s="12"/>
      <c r="F239" s="26">
        <f>Source!AO135</f>
        <v>297.95999999999998</v>
      </c>
      <c r="G239" s="27" t="str">
        <f>Source!DG135</f>
        <v>)*1,15</v>
      </c>
      <c r="H239" s="26">
        <f>ROUND(Source!AF135*Source!I135, 2)</f>
        <v>486.56</v>
      </c>
      <c r="I239" s="27"/>
      <c r="J239" s="27">
        <f>IF(Source!BA135&lt;&gt; 0, Source!BA135, 1)</f>
        <v>6.66</v>
      </c>
      <c r="K239" s="26">
        <f>Source!S135</f>
        <v>3240.51</v>
      </c>
      <c r="L239" s="28"/>
      <c r="R239">
        <f>H239</f>
        <v>486.56</v>
      </c>
    </row>
    <row r="240" spans="1:26" ht="14.25" x14ac:dyDescent="0.2">
      <c r="A240" s="41"/>
      <c r="B240" s="42"/>
      <c r="C240" s="42" t="s">
        <v>429</v>
      </c>
      <c r="D240" s="25"/>
      <c r="E240" s="12"/>
      <c r="F240" s="26">
        <f>Source!AM135</f>
        <v>0.97</v>
      </c>
      <c r="G240" s="27" t="str">
        <f>Source!DE135</f>
        <v>)*1,25</v>
      </c>
      <c r="H240" s="26">
        <f>ROUND(Source!AD135*Source!I135, 2)</f>
        <v>1.73</v>
      </c>
      <c r="I240" s="27"/>
      <c r="J240" s="27">
        <f>IF(Source!BB135&lt;&gt; 0, Source!BB135, 1)</f>
        <v>6.66</v>
      </c>
      <c r="K240" s="26">
        <f>Source!Q135</f>
        <v>11.54</v>
      </c>
      <c r="L240" s="28"/>
    </row>
    <row r="241" spans="1:26" ht="14.25" x14ac:dyDescent="0.2">
      <c r="A241" s="41"/>
      <c r="B241" s="42"/>
      <c r="C241" s="42" t="s">
        <v>1634</v>
      </c>
      <c r="D241" s="25"/>
      <c r="E241" s="12"/>
      <c r="F241" s="26">
        <f>Source!AN135</f>
        <v>0.26</v>
      </c>
      <c r="G241" s="27" t="str">
        <f>Source!DF135</f>
        <v>)*1,25</v>
      </c>
      <c r="H241" s="29">
        <f>ROUND(Source!AE135*Source!I135, 2)</f>
        <v>0.47</v>
      </c>
      <c r="I241" s="27"/>
      <c r="J241" s="27">
        <f>IF(Source!BS135&lt;&gt; 0, Source!BS135, 1)</f>
        <v>6.66</v>
      </c>
      <c r="K241" s="29">
        <f>Source!R135</f>
        <v>3.12</v>
      </c>
      <c r="L241" s="28"/>
      <c r="R241">
        <f>H241</f>
        <v>0.47</v>
      </c>
    </row>
    <row r="242" spans="1:26" ht="14.25" x14ac:dyDescent="0.2">
      <c r="A242" s="41"/>
      <c r="B242" s="42"/>
      <c r="C242" s="42" t="s">
        <v>1640</v>
      </c>
      <c r="D242" s="25"/>
      <c r="E242" s="12"/>
      <c r="F242" s="26">
        <f>Source!AL135</f>
        <v>120.94</v>
      </c>
      <c r="G242" s="27" t="str">
        <f>Source!DD135</f>
        <v/>
      </c>
      <c r="H242" s="26">
        <f>ROUND(Source!AC135*Source!I135, 2)</f>
        <v>171.73</v>
      </c>
      <c r="I242" s="27"/>
      <c r="J242" s="27">
        <f>IF(Source!BC135&lt;&gt; 0, Source!BC135, 1)</f>
        <v>6.66</v>
      </c>
      <c r="K242" s="26">
        <f>Source!P135</f>
        <v>1143.75</v>
      </c>
      <c r="L242" s="28"/>
    </row>
    <row r="243" spans="1:26" ht="14.25" x14ac:dyDescent="0.2">
      <c r="A243" s="41"/>
      <c r="B243" s="42"/>
      <c r="C243" s="42" t="s">
        <v>1635</v>
      </c>
      <c r="D243" s="25" t="s">
        <v>1636</v>
      </c>
      <c r="E243" s="12">
        <f>Source!BZ135</f>
        <v>105</v>
      </c>
      <c r="F243" s="52" t="str">
        <f>CONCATENATE(" )", Source!DL135, Source!FT135, "=", Source!FX135)</f>
        <v xml:space="preserve"> )*0,9=94,5</v>
      </c>
      <c r="G243" s="53"/>
      <c r="H243" s="26">
        <f>SUM(S237:S247)</f>
        <v>460.24</v>
      </c>
      <c r="I243" s="30"/>
      <c r="J243" s="24">
        <f>Source!AT135</f>
        <v>95</v>
      </c>
      <c r="K243" s="26">
        <f>SUM(T237:T247)</f>
        <v>3081.45</v>
      </c>
      <c r="L243" s="28"/>
    </row>
    <row r="244" spans="1:26" ht="14.25" x14ac:dyDescent="0.2">
      <c r="A244" s="41"/>
      <c r="B244" s="42"/>
      <c r="C244" s="42" t="s">
        <v>1637</v>
      </c>
      <c r="D244" s="25" t="s">
        <v>1636</v>
      </c>
      <c r="E244" s="12">
        <f>Source!CA135</f>
        <v>55</v>
      </c>
      <c r="F244" s="52" t="str">
        <f>CONCATENATE(" )", Source!DM135, Source!FU135, "=", Source!FY135)</f>
        <v xml:space="preserve"> )*0,85=46,75</v>
      </c>
      <c r="G244" s="53"/>
      <c r="H244" s="26">
        <f>SUM(U237:U247)</f>
        <v>227.69</v>
      </c>
      <c r="I244" s="30"/>
      <c r="J244" s="24">
        <f>Source!AU135</f>
        <v>47</v>
      </c>
      <c r="K244" s="26">
        <f>SUM(V237:V247)</f>
        <v>1524.51</v>
      </c>
      <c r="L244" s="28"/>
    </row>
    <row r="245" spans="1:26" ht="14.25" x14ac:dyDescent="0.2">
      <c r="A245" s="41"/>
      <c r="B245" s="42"/>
      <c r="C245" s="42" t="s">
        <v>1638</v>
      </c>
      <c r="D245" s="25" t="s">
        <v>1639</v>
      </c>
      <c r="E245" s="12">
        <f>Source!AQ135</f>
        <v>33.630000000000003</v>
      </c>
      <c r="F245" s="26"/>
      <c r="G245" s="27" t="str">
        <f>Source!DI135</f>
        <v>)*1,15</v>
      </c>
      <c r="H245" s="26"/>
      <c r="I245" s="27"/>
      <c r="J245" s="27"/>
      <c r="K245" s="26"/>
      <c r="L245" s="37">
        <f>Source!U135</f>
        <v>54.917789999999997</v>
      </c>
    </row>
    <row r="246" spans="1:26" ht="14.25" x14ac:dyDescent="0.2">
      <c r="A246" s="41" t="str">
        <f>Source!E137</f>
        <v>20,1</v>
      </c>
      <c r="B246" s="42" t="str">
        <f>Source!F137</f>
        <v>01.6.02.01</v>
      </c>
      <c r="C246" s="42" t="str">
        <f>Source!G137</f>
        <v>Обои</v>
      </c>
      <c r="D246" s="25" t="str">
        <f>Source!H137</f>
        <v>100 м2</v>
      </c>
      <c r="E246" s="12">
        <f>Source!I137</f>
        <v>1.6046</v>
      </c>
      <c r="F246" s="26">
        <f>Source!AL137+Source!AM137+Source!AO137</f>
        <v>0</v>
      </c>
      <c r="G246" s="40" t="s">
        <v>3</v>
      </c>
      <c r="H246" s="26">
        <f>ROUND(Source!AC137*Source!I137, 2)+ROUND(Source!AD137*Source!I137, 2)+ROUND(Source!AF137*Source!I137, 2)</f>
        <v>0</v>
      </c>
      <c r="I246" s="27"/>
      <c r="J246" s="27">
        <f>IF(Source!BC137&lt;&gt; 0, Source!BC137, 1)</f>
        <v>6.66</v>
      </c>
      <c r="K246" s="26">
        <f>Source!O137</f>
        <v>0</v>
      </c>
      <c r="L246" s="28"/>
      <c r="S246">
        <f>ROUND((Source!FX137/100)*((ROUND(Source!AF137*Source!I137, 2)+ROUND(Source!AE137*Source!I137, 2))), 2)</f>
        <v>0</v>
      </c>
      <c r="T246">
        <f>Source!X137</f>
        <v>0</v>
      </c>
      <c r="U246">
        <f>ROUND((Source!FY137/100)*((ROUND(Source!AF137*Source!I137, 2)+ROUND(Source!AE137*Source!I137, 2))), 2)</f>
        <v>0</v>
      </c>
      <c r="V246">
        <f>Source!Y137</f>
        <v>0</v>
      </c>
      <c r="W246">
        <f>IF(Source!BI137&lt;=1,H246, 0)</f>
        <v>0</v>
      </c>
      <c r="X246">
        <f>IF(Source!BI137=2,H246, 0)</f>
        <v>0</v>
      </c>
      <c r="Y246">
        <f>IF(Source!BI137=3,H246, 0)</f>
        <v>0</v>
      </c>
      <c r="Z246">
        <f>IF(Source!BI137=4,H246, 0)</f>
        <v>0</v>
      </c>
    </row>
    <row r="247" spans="1:26" ht="14.25" x14ac:dyDescent="0.2">
      <c r="A247" s="43" t="str">
        <f>Source!E139</f>
        <v>20,2</v>
      </c>
      <c r="B247" s="44" t="str">
        <f>Source!F139</f>
        <v>01.6.02.01-0011</v>
      </c>
      <c r="C247" s="44" t="str">
        <f>Source!G139</f>
        <v>Обои виниловые моющиеся BG</v>
      </c>
      <c r="D247" s="31" t="str">
        <f>Source!H139</f>
        <v>10 м2</v>
      </c>
      <c r="E247" s="32">
        <f>Source!I139</f>
        <v>0.16045999999999999</v>
      </c>
      <c r="F247" s="33">
        <f>Source!AL139+Source!AM139+Source!AO139</f>
        <v>214.4</v>
      </c>
      <c r="G247" s="38" t="s">
        <v>3</v>
      </c>
      <c r="H247" s="33">
        <f>ROUND(Source!AC139*Source!I139, 2)+ROUND(Source!AD139*Source!I139, 2)+ROUND(Source!AF139*Source!I139, 2)</f>
        <v>34.4</v>
      </c>
      <c r="I247" s="34"/>
      <c r="J247" s="34">
        <f>IF(Source!BC139&lt;&gt; 0, Source!BC139, 1)</f>
        <v>6.66</v>
      </c>
      <c r="K247" s="33">
        <f>Source!O139</f>
        <v>229.12</v>
      </c>
      <c r="L247" s="39"/>
      <c r="S247">
        <f>ROUND((Source!FX139/100)*((ROUND(Source!AF139*Source!I139, 2)+ROUND(Source!AE139*Source!I139, 2))), 2)</f>
        <v>0</v>
      </c>
      <c r="T247">
        <f>Source!X139</f>
        <v>0</v>
      </c>
      <c r="U247">
        <f>ROUND((Source!FY139/100)*((ROUND(Source!AF139*Source!I139, 2)+ROUND(Source!AE139*Source!I139, 2))), 2)</f>
        <v>0</v>
      </c>
      <c r="V247">
        <f>Source!Y139</f>
        <v>0</v>
      </c>
      <c r="W247">
        <f>IF(Source!BI139&lt;=1,H247, 0)</f>
        <v>34.4</v>
      </c>
      <c r="X247">
        <f>IF(Source!BI139=2,H247, 0)</f>
        <v>0</v>
      </c>
      <c r="Y247">
        <f>IF(Source!BI139=3,H247, 0)</f>
        <v>0</v>
      </c>
      <c r="Z247">
        <f>IF(Source!BI139=4,H247, 0)</f>
        <v>0</v>
      </c>
    </row>
    <row r="248" spans="1:26" ht="15" x14ac:dyDescent="0.25">
      <c r="G248" s="49">
        <f>H239+H240+H242+H243+H244+SUM(H246:H247)</f>
        <v>1382.3500000000001</v>
      </c>
      <c r="H248" s="49"/>
      <c r="J248" s="49">
        <f>K239+K240+K242+K243+K244+SUM(K246:K247)</f>
        <v>9230.880000000001</v>
      </c>
      <c r="K248" s="49"/>
      <c r="L248" s="36">
        <f>Source!U135</f>
        <v>54.917789999999997</v>
      </c>
      <c r="O248" s="22">
        <f>G248</f>
        <v>1382.3500000000001</v>
      </c>
      <c r="P248" s="22">
        <f>J248</f>
        <v>9230.880000000001</v>
      </c>
      <c r="Q248" s="22">
        <f>L248</f>
        <v>54.917789999999997</v>
      </c>
      <c r="W248">
        <f>IF(Source!BI135&lt;=1,H239+H240+H242+H243+H244, 0)</f>
        <v>1347.95</v>
      </c>
      <c r="X248">
        <f>IF(Source!BI135=2,H239+H240+H242+H243+H244, 0)</f>
        <v>0</v>
      </c>
      <c r="Y248">
        <f>IF(Source!BI135=3,H239+H240+H242+H243+H244, 0)</f>
        <v>0</v>
      </c>
      <c r="Z248">
        <f>IF(Source!BI135=4,H239+H240+H242+H243+H244, 0)</f>
        <v>0</v>
      </c>
    </row>
    <row r="249" spans="1:26" ht="42.75" x14ac:dyDescent="0.2">
      <c r="A249" s="41" t="str">
        <f>Source!E141</f>
        <v>21</v>
      </c>
      <c r="B249" s="42" t="str">
        <f>Source!F141</f>
        <v>15-06-001-04</v>
      </c>
      <c r="C249" s="42" t="str">
        <f>Source!G141</f>
        <v>Оклейка  стен по листовым материалам (ГКЛ) (согласно тех.заданию)</v>
      </c>
      <c r="D249" s="25" t="str">
        <f>Source!H141</f>
        <v>100 м2</v>
      </c>
      <c r="E249" s="12">
        <f>Source!I141</f>
        <v>0.58399999999999996</v>
      </c>
      <c r="F249" s="26">
        <f>Source!AL141+Source!AM141+Source!AO141</f>
        <v>289.71999999999997</v>
      </c>
      <c r="G249" s="27"/>
      <c r="H249" s="26"/>
      <c r="I249" s="27" t="str">
        <f>Source!BO141</f>
        <v/>
      </c>
      <c r="J249" s="27"/>
      <c r="K249" s="26"/>
      <c r="L249" s="28"/>
      <c r="S249">
        <f>ROUND((Source!FX141/100)*((ROUND(Source!AF141*Source!I141, 2)+ROUND(Source!AE141*Source!I141, 2))), 2)</f>
        <v>155.6</v>
      </c>
      <c r="T249">
        <f>Source!X141</f>
        <v>1041.79</v>
      </c>
      <c r="U249">
        <f>ROUND((Source!FY141/100)*((ROUND(Source!AF141*Source!I141, 2)+ROUND(Source!AE141*Source!I141, 2))), 2)</f>
        <v>76.98</v>
      </c>
      <c r="V249">
        <f>Source!Y141</f>
        <v>515.41</v>
      </c>
    </row>
    <row r="250" spans="1:26" x14ac:dyDescent="0.2">
      <c r="C250" s="21" t="str">
        <f>"Объем: "&amp;Source!I141&amp;"=58,4/"&amp;"100"</f>
        <v>Объем: 0,584=58,4/100</v>
      </c>
    </row>
    <row r="251" spans="1:26" ht="14.25" x14ac:dyDescent="0.2">
      <c r="A251" s="41"/>
      <c r="B251" s="42"/>
      <c r="C251" s="42" t="s">
        <v>1633</v>
      </c>
      <c r="D251" s="25"/>
      <c r="E251" s="12"/>
      <c r="F251" s="26">
        <f>Source!AO141</f>
        <v>244.89</v>
      </c>
      <c r="G251" s="27" t="str">
        <f>Source!DG141</f>
        <v>)*1,15</v>
      </c>
      <c r="H251" s="26">
        <f>ROUND(Source!AF141*Source!I141, 2)</f>
        <v>164.47</v>
      </c>
      <c r="I251" s="27"/>
      <c r="J251" s="27">
        <f>IF(Source!BA141&lt;&gt; 0, Source!BA141, 1)</f>
        <v>6.66</v>
      </c>
      <c r="K251" s="26">
        <f>Source!S141</f>
        <v>1095.3399999999999</v>
      </c>
      <c r="L251" s="28"/>
      <c r="R251">
        <f>H251</f>
        <v>164.47</v>
      </c>
    </row>
    <row r="252" spans="1:26" ht="14.25" x14ac:dyDescent="0.2">
      <c r="A252" s="41"/>
      <c r="B252" s="42"/>
      <c r="C252" s="42" t="s">
        <v>429</v>
      </c>
      <c r="D252" s="25"/>
      <c r="E252" s="12"/>
      <c r="F252" s="26">
        <f>Source!AM141</f>
        <v>0.97</v>
      </c>
      <c r="G252" s="27" t="str">
        <f>Source!DE141</f>
        <v>)*1,25</v>
      </c>
      <c r="H252" s="26">
        <f>ROUND(Source!AD141*Source!I141, 2)</f>
        <v>0.71</v>
      </c>
      <c r="I252" s="27"/>
      <c r="J252" s="27">
        <f>IF(Source!BB141&lt;&gt; 0, Source!BB141, 1)</f>
        <v>6.66</v>
      </c>
      <c r="K252" s="26">
        <f>Source!Q141</f>
        <v>4.75</v>
      </c>
      <c r="L252" s="28"/>
    </row>
    <row r="253" spans="1:26" ht="14.25" x14ac:dyDescent="0.2">
      <c r="A253" s="41"/>
      <c r="B253" s="42"/>
      <c r="C253" s="42" t="s">
        <v>1634</v>
      </c>
      <c r="D253" s="25"/>
      <c r="E253" s="12"/>
      <c r="F253" s="26">
        <f>Source!AN141</f>
        <v>0.26</v>
      </c>
      <c r="G253" s="27" t="str">
        <f>Source!DF141</f>
        <v>)*1,25</v>
      </c>
      <c r="H253" s="29">
        <f>ROUND(Source!AE141*Source!I141, 2)</f>
        <v>0.19</v>
      </c>
      <c r="I253" s="27"/>
      <c r="J253" s="27">
        <f>IF(Source!BS141&lt;&gt; 0, Source!BS141, 1)</f>
        <v>6.66</v>
      </c>
      <c r="K253" s="29">
        <f>Source!R141</f>
        <v>1.28</v>
      </c>
      <c r="L253" s="28"/>
      <c r="R253">
        <f>H253</f>
        <v>0.19</v>
      </c>
    </row>
    <row r="254" spans="1:26" ht="14.25" x14ac:dyDescent="0.2">
      <c r="A254" s="41"/>
      <c r="B254" s="42"/>
      <c r="C254" s="42" t="s">
        <v>1640</v>
      </c>
      <c r="D254" s="25"/>
      <c r="E254" s="12"/>
      <c r="F254" s="26">
        <f>Source!AL141</f>
        <v>43.86</v>
      </c>
      <c r="G254" s="27" t="str">
        <f>Source!DD141</f>
        <v/>
      </c>
      <c r="H254" s="26">
        <f>ROUND(Source!AC141*Source!I141, 2)</f>
        <v>25.61</v>
      </c>
      <c r="I254" s="27"/>
      <c r="J254" s="27">
        <f>IF(Source!BC141&lt;&gt; 0, Source!BC141, 1)</f>
        <v>6.66</v>
      </c>
      <c r="K254" s="26">
        <f>Source!P141</f>
        <v>170.59</v>
      </c>
      <c r="L254" s="28"/>
    </row>
    <row r="255" spans="1:26" ht="14.25" x14ac:dyDescent="0.2">
      <c r="A255" s="41"/>
      <c r="B255" s="42"/>
      <c r="C255" s="42" t="s">
        <v>1635</v>
      </c>
      <c r="D255" s="25" t="s">
        <v>1636</v>
      </c>
      <c r="E255" s="12">
        <f>Source!BZ141</f>
        <v>105</v>
      </c>
      <c r="F255" s="52" t="str">
        <f>CONCATENATE(" )", Source!DL141, Source!FT141, "=", Source!FX141)</f>
        <v xml:space="preserve"> )*0,9=94,5</v>
      </c>
      <c r="G255" s="53"/>
      <c r="H255" s="26">
        <f>SUM(S249:S259)</f>
        <v>155.6</v>
      </c>
      <c r="I255" s="30"/>
      <c r="J255" s="24">
        <f>Source!AT141</f>
        <v>95</v>
      </c>
      <c r="K255" s="26">
        <f>SUM(T249:T259)</f>
        <v>1041.79</v>
      </c>
      <c r="L255" s="28"/>
    </row>
    <row r="256" spans="1:26" ht="14.25" x14ac:dyDescent="0.2">
      <c r="A256" s="41"/>
      <c r="B256" s="42"/>
      <c r="C256" s="42" t="s">
        <v>1637</v>
      </c>
      <c r="D256" s="25" t="s">
        <v>1636</v>
      </c>
      <c r="E256" s="12">
        <f>Source!CA141</f>
        <v>55</v>
      </c>
      <c r="F256" s="52" t="str">
        <f>CONCATENATE(" )", Source!DM141, Source!FU141, "=", Source!FY141)</f>
        <v xml:space="preserve"> )*0,85=46,75</v>
      </c>
      <c r="G256" s="53"/>
      <c r="H256" s="26">
        <f>SUM(U249:U259)</f>
        <v>76.98</v>
      </c>
      <c r="I256" s="30"/>
      <c r="J256" s="24">
        <f>Source!AU141</f>
        <v>47</v>
      </c>
      <c r="K256" s="26">
        <f>SUM(V249:V259)</f>
        <v>515.41</v>
      </c>
      <c r="L256" s="28"/>
    </row>
    <row r="257" spans="1:26" ht="14.25" x14ac:dyDescent="0.2">
      <c r="A257" s="41"/>
      <c r="B257" s="42"/>
      <c r="C257" s="42" t="s">
        <v>1638</v>
      </c>
      <c r="D257" s="25" t="s">
        <v>1639</v>
      </c>
      <c r="E257" s="12">
        <f>Source!AQ141</f>
        <v>27.64</v>
      </c>
      <c r="F257" s="26"/>
      <c r="G257" s="27" t="str">
        <f>Source!DI141</f>
        <v>)*1,15</v>
      </c>
      <c r="H257" s="26"/>
      <c r="I257" s="27"/>
      <c r="J257" s="27"/>
      <c r="K257" s="26"/>
      <c r="L257" s="37">
        <f>Source!U141</f>
        <v>18.563023999999999</v>
      </c>
    </row>
    <row r="258" spans="1:26" ht="28.5" x14ac:dyDescent="0.2">
      <c r="A258" s="41" t="str">
        <f>Source!E143</f>
        <v>21,1</v>
      </c>
      <c r="B258" s="42" t="str">
        <f>Source!F143</f>
        <v>01.6.02.02-0004</v>
      </c>
      <c r="C258" s="42" t="str">
        <f>Source!G143</f>
        <v>Стеклохолст, паутинка (согласно тех. заданию)</v>
      </c>
      <c r="D258" s="25" t="str">
        <f>Source!H143</f>
        <v>10 м2</v>
      </c>
      <c r="E258" s="12">
        <f>Source!I143</f>
        <v>6.5991999999999997</v>
      </c>
      <c r="F258" s="26">
        <f>Source!AL143+Source!AM143+Source!AO143</f>
        <v>23.52</v>
      </c>
      <c r="G258" s="40" t="s">
        <v>3</v>
      </c>
      <c r="H258" s="26">
        <f>ROUND(Source!AC143*Source!I143, 2)+ROUND(Source!AD143*Source!I143, 2)+ROUND(Source!AF143*Source!I143, 2)</f>
        <v>155.21</v>
      </c>
      <c r="I258" s="27"/>
      <c r="J258" s="27">
        <f>IF(Source!BC143&lt;&gt; 0, Source!BC143, 1)</f>
        <v>6.66</v>
      </c>
      <c r="K258" s="26">
        <f>Source!O143</f>
        <v>1033.72</v>
      </c>
      <c r="L258" s="28"/>
      <c r="S258">
        <f>ROUND((Source!FX143/100)*((ROUND(Source!AF143*Source!I143, 2)+ROUND(Source!AE143*Source!I143, 2))), 2)</f>
        <v>0</v>
      </c>
      <c r="T258">
        <f>Source!X143</f>
        <v>0</v>
      </c>
      <c r="U258">
        <f>ROUND((Source!FY143/100)*((ROUND(Source!AF143*Source!I143, 2)+ROUND(Source!AE143*Source!I143, 2))), 2)</f>
        <v>0</v>
      </c>
      <c r="V258">
        <f>Source!Y143</f>
        <v>0</v>
      </c>
      <c r="W258">
        <f>IF(Source!BI143&lt;=1,H258, 0)</f>
        <v>155.21</v>
      </c>
      <c r="X258">
        <f>IF(Source!BI143=2,H258, 0)</f>
        <v>0</v>
      </c>
      <c r="Y258">
        <f>IF(Source!BI143=3,H258, 0)</f>
        <v>0</v>
      </c>
      <c r="Z258">
        <f>IF(Source!BI143=4,H258, 0)</f>
        <v>0</v>
      </c>
    </row>
    <row r="259" spans="1:26" ht="14.25" x14ac:dyDescent="0.2">
      <c r="A259" s="43" t="str">
        <f>Source!E145</f>
        <v>21,2</v>
      </c>
      <c r="B259" s="44" t="str">
        <f>Source!F145</f>
        <v>01.6.02.01</v>
      </c>
      <c r="C259" s="44" t="str">
        <f>Source!G145</f>
        <v>Обои</v>
      </c>
      <c r="D259" s="31" t="str">
        <f>Source!H145</f>
        <v>100 м2</v>
      </c>
      <c r="E259" s="32">
        <f>Source!I145</f>
        <v>0.65991999999999995</v>
      </c>
      <c r="F259" s="33">
        <f>Source!AL145+Source!AM145+Source!AO145</f>
        <v>0</v>
      </c>
      <c r="G259" s="38" t="s">
        <v>3</v>
      </c>
      <c r="H259" s="33">
        <f>ROUND(Source!AC145*Source!I145, 2)+ROUND(Source!AD145*Source!I145, 2)+ROUND(Source!AF145*Source!I145, 2)</f>
        <v>0</v>
      </c>
      <c r="I259" s="34"/>
      <c r="J259" s="34">
        <f>IF(Source!BC145&lt;&gt; 0, Source!BC145, 1)</f>
        <v>6.66</v>
      </c>
      <c r="K259" s="33">
        <f>Source!O145</f>
        <v>0</v>
      </c>
      <c r="L259" s="39"/>
      <c r="S259">
        <f>ROUND((Source!FX145/100)*((ROUND(Source!AF145*Source!I145, 2)+ROUND(Source!AE145*Source!I145, 2))), 2)</f>
        <v>0</v>
      </c>
      <c r="T259">
        <f>Source!X145</f>
        <v>0</v>
      </c>
      <c r="U259">
        <f>ROUND((Source!FY145/100)*((ROUND(Source!AF145*Source!I145, 2)+ROUND(Source!AE145*Source!I145, 2))), 2)</f>
        <v>0</v>
      </c>
      <c r="V259">
        <f>Source!Y145</f>
        <v>0</v>
      </c>
      <c r="W259">
        <f>IF(Source!BI145&lt;=1,H259, 0)</f>
        <v>0</v>
      </c>
      <c r="X259">
        <f>IF(Source!BI145=2,H259, 0)</f>
        <v>0</v>
      </c>
      <c r="Y259">
        <f>IF(Source!BI145=3,H259, 0)</f>
        <v>0</v>
      </c>
      <c r="Z259">
        <f>IF(Source!BI145=4,H259, 0)</f>
        <v>0</v>
      </c>
    </row>
    <row r="260" spans="1:26" ht="15" x14ac:dyDescent="0.25">
      <c r="G260" s="49">
        <f>H251+H252+H254+H255+H256+SUM(H258:H259)</f>
        <v>578.58000000000004</v>
      </c>
      <c r="H260" s="49"/>
      <c r="J260" s="49">
        <f>K251+K252+K254+K255+K256+SUM(K258:K259)</f>
        <v>3861.5999999999995</v>
      </c>
      <c r="K260" s="49"/>
      <c r="L260" s="36">
        <f>Source!U141</f>
        <v>18.563023999999999</v>
      </c>
      <c r="O260" s="22">
        <f>G260</f>
        <v>578.58000000000004</v>
      </c>
      <c r="P260" s="22">
        <f>J260</f>
        <v>3861.5999999999995</v>
      </c>
      <c r="Q260" s="22">
        <f>L260</f>
        <v>18.563023999999999</v>
      </c>
      <c r="W260">
        <f>IF(Source!BI141&lt;=1,H251+H252+H254+H255+H256, 0)</f>
        <v>423.37</v>
      </c>
      <c r="X260">
        <f>IF(Source!BI141=2,H251+H252+H254+H255+H256, 0)</f>
        <v>0</v>
      </c>
      <c r="Y260">
        <f>IF(Source!BI141=3,H251+H252+H254+H255+H256, 0)</f>
        <v>0</v>
      </c>
      <c r="Z260">
        <f>IF(Source!BI141=4,H251+H252+H254+H255+H256, 0)</f>
        <v>0</v>
      </c>
    </row>
    <row r="261" spans="1:26" ht="28.5" x14ac:dyDescent="0.2">
      <c r="A261" s="41" t="str">
        <f>Source!E147</f>
        <v>22</v>
      </c>
      <c r="B261" s="42" t="str">
        <f>Source!F147</f>
        <v>15-06-004-01</v>
      </c>
      <c r="C261" s="42" t="str">
        <f>Source!G147</f>
        <v>Вторая окраска стен, оклееных стеклообоями, красками</v>
      </c>
      <c r="D261" s="25" t="str">
        <f>Source!H147</f>
        <v>100 м2</v>
      </c>
      <c r="E261" s="12">
        <f>Source!I147</f>
        <v>2.004</v>
      </c>
      <c r="F261" s="26">
        <f>Source!AL147+Source!AM147+Source!AO147</f>
        <v>80.62</v>
      </c>
      <c r="G261" s="27"/>
      <c r="H261" s="26"/>
      <c r="I261" s="27" t="str">
        <f>Source!BO147</f>
        <v/>
      </c>
      <c r="J261" s="27"/>
      <c r="K261" s="26"/>
      <c r="L261" s="28"/>
      <c r="S261">
        <f>ROUND((Source!FX147/100)*((ROUND(Source!AF147*Source!I147, 2)+ROUND(Source!AE147*Source!I147, 2))), 2)</f>
        <v>175.57</v>
      </c>
      <c r="T261">
        <f>Source!X147</f>
        <v>1175.5</v>
      </c>
      <c r="U261">
        <f>ROUND((Source!FY147/100)*((ROUND(Source!AF147*Source!I147, 2)+ROUND(Source!AE147*Source!I147, 2))), 2)</f>
        <v>86.86</v>
      </c>
      <c r="V261">
        <f>Source!Y147</f>
        <v>581.55999999999995</v>
      </c>
    </row>
    <row r="262" spans="1:26" x14ac:dyDescent="0.2">
      <c r="C262" s="21" t="str">
        <f>"Объем: "&amp;Source!I147&amp;"=200,4/"&amp;"100"</f>
        <v>Объем: 2,004=200,4/100</v>
      </c>
    </row>
    <row r="263" spans="1:26" ht="14.25" x14ac:dyDescent="0.2">
      <c r="A263" s="41"/>
      <c r="B263" s="42"/>
      <c r="C263" s="42" t="s">
        <v>1633</v>
      </c>
      <c r="D263" s="25"/>
      <c r="E263" s="12"/>
      <c r="F263" s="26">
        <f>Source!AO147</f>
        <v>80.62</v>
      </c>
      <c r="G263" s="27" t="str">
        <f>Source!DG147</f>
        <v>)*1,15</v>
      </c>
      <c r="H263" s="26">
        <f>ROUND(Source!AF147*Source!I147, 2)</f>
        <v>185.79</v>
      </c>
      <c r="I263" s="27"/>
      <c r="J263" s="27">
        <f>IF(Source!BA147&lt;&gt; 0, Source!BA147, 1)</f>
        <v>6.66</v>
      </c>
      <c r="K263" s="26">
        <f>Source!S147</f>
        <v>1237.3699999999999</v>
      </c>
      <c r="L263" s="28"/>
      <c r="R263">
        <f>H263</f>
        <v>185.79</v>
      </c>
    </row>
    <row r="264" spans="1:26" ht="14.25" x14ac:dyDescent="0.2">
      <c r="A264" s="41"/>
      <c r="B264" s="42"/>
      <c r="C264" s="42" t="s">
        <v>1635</v>
      </c>
      <c r="D264" s="25" t="s">
        <v>1636</v>
      </c>
      <c r="E264" s="12">
        <f>Source!BZ147</f>
        <v>105</v>
      </c>
      <c r="F264" s="52" t="str">
        <f>CONCATENATE(" )", Source!DL147, Source!FT147, "=", Source!FX147)</f>
        <v xml:space="preserve"> )*0,9=94,5</v>
      </c>
      <c r="G264" s="53"/>
      <c r="H264" s="26">
        <f>SUM(S261:S268)</f>
        <v>175.57</v>
      </c>
      <c r="I264" s="30"/>
      <c r="J264" s="24">
        <f>Source!AT147</f>
        <v>95</v>
      </c>
      <c r="K264" s="26">
        <f>SUM(T261:T268)</f>
        <v>1175.5</v>
      </c>
      <c r="L264" s="28"/>
    </row>
    <row r="265" spans="1:26" ht="14.25" x14ac:dyDescent="0.2">
      <c r="A265" s="41"/>
      <c r="B265" s="42"/>
      <c r="C265" s="42" t="s">
        <v>1637</v>
      </c>
      <c r="D265" s="25" t="s">
        <v>1636</v>
      </c>
      <c r="E265" s="12">
        <f>Source!CA147</f>
        <v>55</v>
      </c>
      <c r="F265" s="52" t="str">
        <f>CONCATENATE(" )", Source!DM147, Source!FU147, "=", Source!FY147)</f>
        <v xml:space="preserve"> )*0,85=46,75</v>
      </c>
      <c r="G265" s="53"/>
      <c r="H265" s="26">
        <f>SUM(U261:U268)</f>
        <v>86.86</v>
      </c>
      <c r="I265" s="30"/>
      <c r="J265" s="24">
        <f>Source!AU147</f>
        <v>47</v>
      </c>
      <c r="K265" s="26">
        <f>SUM(V261:V268)</f>
        <v>581.55999999999995</v>
      </c>
      <c r="L265" s="28"/>
    </row>
    <row r="266" spans="1:26" ht="14.25" x14ac:dyDescent="0.2">
      <c r="A266" s="41"/>
      <c r="B266" s="42"/>
      <c r="C266" s="42" t="s">
        <v>1638</v>
      </c>
      <c r="D266" s="25" t="s">
        <v>1639</v>
      </c>
      <c r="E266" s="12">
        <f>Source!AQ147</f>
        <v>8.3800000000000008</v>
      </c>
      <c r="F266" s="26"/>
      <c r="G266" s="27" t="str">
        <f>Source!DI147</f>
        <v>)*1,15</v>
      </c>
      <c r="H266" s="26"/>
      <c r="I266" s="27"/>
      <c r="J266" s="27"/>
      <c r="K266" s="26"/>
      <c r="L266" s="37">
        <f>Source!U147</f>
        <v>19.312548</v>
      </c>
    </row>
    <row r="267" spans="1:26" ht="14.25" x14ac:dyDescent="0.2">
      <c r="A267" s="41" t="str">
        <f>Source!E149</f>
        <v>22,1</v>
      </c>
      <c r="B267" s="42" t="str">
        <f>Source!F149</f>
        <v>14.4.02.09</v>
      </c>
      <c r="C267" s="42" t="str">
        <f>Source!G149</f>
        <v>Краска</v>
      </c>
      <c r="D267" s="25" t="str">
        <f>Source!H149</f>
        <v>т</v>
      </c>
      <c r="E267" s="12">
        <f>Source!I149</f>
        <v>3.2064000000000002E-2</v>
      </c>
      <c r="F267" s="26">
        <f>Source!AL149+Source!AM149+Source!AO149</f>
        <v>0</v>
      </c>
      <c r="G267" s="40" t="s">
        <v>3</v>
      </c>
      <c r="H267" s="26">
        <f>ROUND(Source!AC149*Source!I149, 2)+ROUND(Source!AD149*Source!I149, 2)+ROUND(Source!AF149*Source!I149, 2)</f>
        <v>0</v>
      </c>
      <c r="I267" s="27"/>
      <c r="J267" s="27">
        <f>IF(Source!BC149&lt;&gt; 0, Source!BC149, 1)</f>
        <v>6.66</v>
      </c>
      <c r="K267" s="26">
        <f>Source!O149</f>
        <v>0</v>
      </c>
      <c r="L267" s="28"/>
      <c r="S267">
        <f>ROUND((Source!FX149/100)*((ROUND(Source!AF149*Source!I149, 2)+ROUND(Source!AE149*Source!I149, 2))), 2)</f>
        <v>0</v>
      </c>
      <c r="T267">
        <f>Source!X149</f>
        <v>0</v>
      </c>
      <c r="U267">
        <f>ROUND((Source!FY149/100)*((ROUND(Source!AF149*Source!I149, 2)+ROUND(Source!AE149*Source!I149, 2))), 2)</f>
        <v>0</v>
      </c>
      <c r="V267">
        <f>Source!Y149</f>
        <v>0</v>
      </c>
      <c r="W267">
        <f>IF(Source!BI149&lt;=1,H267, 0)</f>
        <v>0</v>
      </c>
      <c r="X267">
        <f>IF(Source!BI149=2,H267, 0)</f>
        <v>0</v>
      </c>
      <c r="Y267">
        <f>IF(Source!BI149=3,H267, 0)</f>
        <v>0</v>
      </c>
      <c r="Z267">
        <f>IF(Source!BI149=4,H267, 0)</f>
        <v>0</v>
      </c>
    </row>
    <row r="268" spans="1:26" ht="28.5" x14ac:dyDescent="0.2">
      <c r="A268" s="43" t="str">
        <f>Source!E151</f>
        <v>22,2</v>
      </c>
      <c r="B268" s="44" t="str">
        <f>Source!F151</f>
        <v>14.3.02.01-0223</v>
      </c>
      <c r="C268" s="44" t="str">
        <f>Source!G151</f>
        <v>Краска водоэмульсионная для внутренних работ ВАК-15</v>
      </c>
      <c r="D268" s="31" t="str">
        <f>Source!H151</f>
        <v>т</v>
      </c>
      <c r="E268" s="32">
        <f>Source!I151</f>
        <v>3.2064000000000002E-2</v>
      </c>
      <c r="F268" s="33">
        <f>Source!AL151+Source!AM151+Source!AO151</f>
        <v>19973.669999999998</v>
      </c>
      <c r="G268" s="38" t="s">
        <v>3</v>
      </c>
      <c r="H268" s="33">
        <f>ROUND(Source!AC151*Source!I151, 2)+ROUND(Source!AD151*Source!I151, 2)+ROUND(Source!AF151*Source!I151, 2)</f>
        <v>640.44000000000005</v>
      </c>
      <c r="I268" s="34"/>
      <c r="J268" s="34">
        <f>IF(Source!BC151&lt;&gt; 0, Source!BC151, 1)</f>
        <v>6.66</v>
      </c>
      <c r="K268" s="33">
        <f>Source!O151</f>
        <v>4265.3</v>
      </c>
      <c r="L268" s="39"/>
      <c r="S268">
        <f>ROUND((Source!FX151/100)*((ROUND(Source!AF151*Source!I151, 2)+ROUND(Source!AE151*Source!I151, 2))), 2)</f>
        <v>0</v>
      </c>
      <c r="T268">
        <f>Source!X151</f>
        <v>0</v>
      </c>
      <c r="U268">
        <f>ROUND((Source!FY151/100)*((ROUND(Source!AF151*Source!I151, 2)+ROUND(Source!AE151*Source!I151, 2))), 2)</f>
        <v>0</v>
      </c>
      <c r="V268">
        <f>Source!Y151</f>
        <v>0</v>
      </c>
      <c r="W268">
        <f>IF(Source!BI151&lt;=1,H268, 0)</f>
        <v>640.44000000000005</v>
      </c>
      <c r="X268">
        <f>IF(Source!BI151=2,H268, 0)</f>
        <v>0</v>
      </c>
      <c r="Y268">
        <f>IF(Source!BI151=3,H268, 0)</f>
        <v>0</v>
      </c>
      <c r="Z268">
        <f>IF(Source!BI151=4,H268, 0)</f>
        <v>0</v>
      </c>
    </row>
    <row r="269" spans="1:26" ht="15" x14ac:dyDescent="0.25">
      <c r="G269" s="49">
        <f>H263+H264+H265+SUM(H267:H268)</f>
        <v>1088.6600000000001</v>
      </c>
      <c r="H269" s="49"/>
      <c r="J269" s="49">
        <f>K263+K264+K265+SUM(K267:K268)</f>
        <v>7259.73</v>
      </c>
      <c r="K269" s="49"/>
      <c r="L269" s="36">
        <f>Source!U147</f>
        <v>19.312548</v>
      </c>
      <c r="O269" s="22">
        <f>G269</f>
        <v>1088.6600000000001</v>
      </c>
      <c r="P269" s="22">
        <f>J269</f>
        <v>7259.73</v>
      </c>
      <c r="Q269" s="22">
        <f>L269</f>
        <v>19.312548</v>
      </c>
      <c r="W269">
        <f>IF(Source!BI147&lt;=1,H263+H264+H265, 0)</f>
        <v>448.22</v>
      </c>
      <c r="X269">
        <f>IF(Source!BI147=2,H263+H264+H265, 0)</f>
        <v>0</v>
      </c>
      <c r="Y269">
        <f>IF(Source!BI147=3,H263+H264+H265, 0)</f>
        <v>0</v>
      </c>
      <c r="Z269">
        <f>IF(Source!BI147=4,H263+H264+H265, 0)</f>
        <v>0</v>
      </c>
    </row>
    <row r="270" spans="1:26" ht="42.75" x14ac:dyDescent="0.2">
      <c r="A270" s="41" t="str">
        <f>Source!E153</f>
        <v>23</v>
      </c>
      <c r="B270" s="42" t="str">
        <f>Source!F153</f>
        <v>15-01-047-15</v>
      </c>
      <c r="C270" s="42" t="str">
        <f>Source!G153</f>
        <v>Устройство подвесных потолков типа &lt;Армстронг&gt; по каркасу из оцинкованного профиля</v>
      </c>
      <c r="D270" s="25" t="str">
        <f>Source!H153</f>
        <v>100 м2</v>
      </c>
      <c r="E270" s="12">
        <f>Source!I153</f>
        <v>1.33</v>
      </c>
      <c r="F270" s="26">
        <f>Source!AL153+Source!AM153+Source!AO153</f>
        <v>6623.23</v>
      </c>
      <c r="G270" s="27"/>
      <c r="H270" s="26"/>
      <c r="I270" s="27" t="str">
        <f>Source!BO153</f>
        <v/>
      </c>
      <c r="J270" s="27"/>
      <c r="K270" s="26"/>
      <c r="L270" s="28"/>
      <c r="S270">
        <f>ROUND((Source!FX153/100)*((ROUND(Source!AF153*Source!I153, 2)+ROUND(Source!AE153*Source!I153, 2))), 2)</f>
        <v>1491.66</v>
      </c>
      <c r="T270">
        <f>Source!X153</f>
        <v>9987.07</v>
      </c>
      <c r="U270">
        <f>ROUND((Source!FY153/100)*((ROUND(Source!AF153*Source!I153, 2)+ROUND(Source!AE153*Source!I153, 2))), 2)</f>
        <v>737.94</v>
      </c>
      <c r="V270">
        <f>Source!Y153</f>
        <v>4940.97</v>
      </c>
    </row>
    <row r="271" spans="1:26" x14ac:dyDescent="0.2">
      <c r="C271" s="21" t="str">
        <f>"Объем: "&amp;Source!I153&amp;"=133/"&amp;"100"</f>
        <v>Объем: 1,33=133/100</v>
      </c>
    </row>
    <row r="272" spans="1:26" ht="14.25" x14ac:dyDescent="0.2">
      <c r="A272" s="41"/>
      <c r="B272" s="42"/>
      <c r="C272" s="42" t="s">
        <v>1633</v>
      </c>
      <c r="D272" s="25"/>
      <c r="E272" s="12"/>
      <c r="F272" s="26">
        <f>Source!AO153</f>
        <v>963.12</v>
      </c>
      <c r="G272" s="27" t="str">
        <f>Source!DG153</f>
        <v>)*1,15</v>
      </c>
      <c r="H272" s="26">
        <f>ROUND(Source!AF153*Source!I153, 2)</f>
        <v>1473.09</v>
      </c>
      <c r="I272" s="27"/>
      <c r="J272" s="27">
        <f>IF(Source!BA153&lt;&gt; 0, Source!BA153, 1)</f>
        <v>6.66</v>
      </c>
      <c r="K272" s="26">
        <f>Source!S153</f>
        <v>9810.81</v>
      </c>
      <c r="L272" s="28"/>
      <c r="R272">
        <f>H272</f>
        <v>1473.09</v>
      </c>
    </row>
    <row r="273" spans="1:26" ht="14.25" x14ac:dyDescent="0.2">
      <c r="A273" s="41"/>
      <c r="B273" s="42"/>
      <c r="C273" s="42" t="s">
        <v>429</v>
      </c>
      <c r="D273" s="25"/>
      <c r="E273" s="12"/>
      <c r="F273" s="26">
        <f>Source!AM153</f>
        <v>324.70999999999998</v>
      </c>
      <c r="G273" s="27" t="str">
        <f>Source!DE153</f>
        <v>)*1,25</v>
      </c>
      <c r="H273" s="26">
        <f>ROUND(Source!AD153*Source!I153, 2)</f>
        <v>539.83000000000004</v>
      </c>
      <c r="I273" s="27"/>
      <c r="J273" s="27">
        <f>IF(Source!BB153&lt;&gt; 0, Source!BB153, 1)</f>
        <v>6.66</v>
      </c>
      <c r="K273" s="26">
        <f>Source!Q153</f>
        <v>3595.29</v>
      </c>
      <c r="L273" s="28"/>
    </row>
    <row r="274" spans="1:26" ht="14.25" x14ac:dyDescent="0.2">
      <c r="A274" s="41"/>
      <c r="B274" s="42"/>
      <c r="C274" s="42" t="s">
        <v>1634</v>
      </c>
      <c r="D274" s="25"/>
      <c r="E274" s="12"/>
      <c r="F274" s="26">
        <f>Source!AN153</f>
        <v>63.39</v>
      </c>
      <c r="G274" s="27" t="str">
        <f>Source!DF153</f>
        <v>)*1,25</v>
      </c>
      <c r="H274" s="29">
        <f>ROUND(Source!AE153*Source!I153, 2)</f>
        <v>105.39</v>
      </c>
      <c r="I274" s="27"/>
      <c r="J274" s="27">
        <f>IF(Source!BS153&lt;&gt; 0, Source!BS153, 1)</f>
        <v>6.66</v>
      </c>
      <c r="K274" s="29">
        <f>Source!R153</f>
        <v>701.89</v>
      </c>
      <c r="L274" s="28"/>
      <c r="R274">
        <f>H274</f>
        <v>105.39</v>
      </c>
    </row>
    <row r="275" spans="1:26" ht="14.25" x14ac:dyDescent="0.2">
      <c r="A275" s="41"/>
      <c r="B275" s="42"/>
      <c r="C275" s="42" t="s">
        <v>1640</v>
      </c>
      <c r="D275" s="25"/>
      <c r="E275" s="12"/>
      <c r="F275" s="26">
        <f>Source!AL153</f>
        <v>5335.4</v>
      </c>
      <c r="G275" s="27" t="str">
        <f>Source!DD153</f>
        <v/>
      </c>
      <c r="H275" s="26">
        <f>ROUND(Source!AC153*Source!I153, 2)</f>
        <v>7096.08</v>
      </c>
      <c r="I275" s="27"/>
      <c r="J275" s="27">
        <f>IF(Source!BC153&lt;&gt; 0, Source!BC153, 1)</f>
        <v>6.66</v>
      </c>
      <c r="K275" s="26">
        <f>Source!P153</f>
        <v>47259.91</v>
      </c>
      <c r="L275" s="28"/>
    </row>
    <row r="276" spans="1:26" ht="14.25" x14ac:dyDescent="0.2">
      <c r="A276" s="41"/>
      <c r="B276" s="42"/>
      <c r="C276" s="42" t="s">
        <v>1635</v>
      </c>
      <c r="D276" s="25" t="s">
        <v>1636</v>
      </c>
      <c r="E276" s="12">
        <f>Source!BZ153</f>
        <v>105</v>
      </c>
      <c r="F276" s="52" t="str">
        <f>CONCATENATE(" )", Source!DL153, Source!FT153, "=", Source!FX153)</f>
        <v xml:space="preserve"> )*0,9=94,5</v>
      </c>
      <c r="G276" s="53"/>
      <c r="H276" s="26">
        <f>SUM(S270:S278)</f>
        <v>1491.66</v>
      </c>
      <c r="I276" s="30"/>
      <c r="J276" s="24">
        <f>Source!AT153</f>
        <v>95</v>
      </c>
      <c r="K276" s="26">
        <f>SUM(T270:T278)</f>
        <v>9987.07</v>
      </c>
      <c r="L276" s="28"/>
    </row>
    <row r="277" spans="1:26" ht="14.25" x14ac:dyDescent="0.2">
      <c r="A277" s="41"/>
      <c r="B277" s="42"/>
      <c r="C277" s="42" t="s">
        <v>1637</v>
      </c>
      <c r="D277" s="25" t="s">
        <v>1636</v>
      </c>
      <c r="E277" s="12">
        <f>Source!CA153</f>
        <v>55</v>
      </c>
      <c r="F277" s="52" t="str">
        <f>CONCATENATE(" )", Source!DM153, Source!FU153, "=", Source!FY153)</f>
        <v xml:space="preserve"> )*0,85=46,75</v>
      </c>
      <c r="G277" s="53"/>
      <c r="H277" s="26">
        <f>SUM(U270:U278)</f>
        <v>737.94</v>
      </c>
      <c r="I277" s="30"/>
      <c r="J277" s="24">
        <f>Source!AU153</f>
        <v>47</v>
      </c>
      <c r="K277" s="26">
        <f>SUM(V270:V278)</f>
        <v>4940.97</v>
      </c>
      <c r="L277" s="28"/>
    </row>
    <row r="278" spans="1:26" ht="14.25" x14ac:dyDescent="0.2">
      <c r="A278" s="43"/>
      <c r="B278" s="44"/>
      <c r="C278" s="44" t="s">
        <v>1638</v>
      </c>
      <c r="D278" s="31" t="s">
        <v>1639</v>
      </c>
      <c r="E278" s="32">
        <f>Source!AQ153</f>
        <v>102.46</v>
      </c>
      <c r="F278" s="33"/>
      <c r="G278" s="34" t="str">
        <f>Source!DI153</f>
        <v>)*1,15</v>
      </c>
      <c r="H278" s="33"/>
      <c r="I278" s="34"/>
      <c r="J278" s="34"/>
      <c r="K278" s="33"/>
      <c r="L278" s="35">
        <f>Source!U153</f>
        <v>156.71256999999997</v>
      </c>
    </row>
    <row r="279" spans="1:26" ht="15" x14ac:dyDescent="0.25">
      <c r="G279" s="49">
        <f>H272+H273+H275+H276+H277</f>
        <v>11338.6</v>
      </c>
      <c r="H279" s="49"/>
      <c r="J279" s="49">
        <f>K272+K273+K275+K276+K277</f>
        <v>75594.05</v>
      </c>
      <c r="K279" s="49"/>
      <c r="L279" s="36">
        <f>Source!U153</f>
        <v>156.71256999999997</v>
      </c>
      <c r="O279" s="22">
        <f>G279</f>
        <v>11338.6</v>
      </c>
      <c r="P279" s="22">
        <f>J279</f>
        <v>75594.05</v>
      </c>
      <c r="Q279" s="22">
        <f>L279</f>
        <v>156.71256999999997</v>
      </c>
      <c r="W279">
        <f>IF(Source!BI153&lt;=1,H272+H273+H275+H276+H277, 0)</f>
        <v>11338.6</v>
      </c>
      <c r="X279">
        <f>IF(Source!BI153=2,H272+H273+H275+H276+H277, 0)</f>
        <v>0</v>
      </c>
      <c r="Y279">
        <f>IF(Source!BI153=3,H272+H273+H275+H276+H277, 0)</f>
        <v>0</v>
      </c>
      <c r="Z279">
        <f>IF(Source!BI153=4,H272+H273+H275+H276+H277, 0)</f>
        <v>0</v>
      </c>
    </row>
    <row r="280" spans="1:26" ht="28.5" x14ac:dyDescent="0.2">
      <c r="A280" s="41" t="str">
        <f>Source!E155</f>
        <v>24</v>
      </c>
      <c r="B280" s="42" t="str">
        <f>Source!F155</f>
        <v>10-01-036-01</v>
      </c>
      <c r="C280" s="42" t="str">
        <f>Source!G155</f>
        <v>Установка уголков ПВХ на клее на оконные и дверные проёмы</v>
      </c>
      <c r="D280" s="25" t="str">
        <f>Source!H155</f>
        <v>100 м</v>
      </c>
      <c r="E280" s="12">
        <f>Source!I155</f>
        <v>0.36249999999999999</v>
      </c>
      <c r="F280" s="26">
        <f>Source!AL155+Source!AM155+Source!AO155</f>
        <v>93.15</v>
      </c>
      <c r="G280" s="27"/>
      <c r="H280" s="26"/>
      <c r="I280" s="27" t="str">
        <f>Source!BO155</f>
        <v/>
      </c>
      <c r="J280" s="27"/>
      <c r="K280" s="26"/>
      <c r="L280" s="28"/>
      <c r="S280">
        <f>ROUND((Source!FX155/100)*((ROUND(Source!AF155*Source!I155, 2)+ROUND(Source!AE155*Source!I155, 2))), 2)</f>
        <v>25.3</v>
      </c>
      <c r="T280">
        <f>Source!X155</f>
        <v>168.18</v>
      </c>
      <c r="U280">
        <f>ROUND((Source!FY155/100)*((ROUND(Source!AF155*Source!I155, 2)+ROUND(Source!AE155*Source!I155, 2))), 2)</f>
        <v>12.76</v>
      </c>
      <c r="V280">
        <f>Source!Y155</f>
        <v>85.68</v>
      </c>
    </row>
    <row r="281" spans="1:26" x14ac:dyDescent="0.2">
      <c r="C281" s="21" t="str">
        <f>"Объем: "&amp;Source!I155&amp;"=36,25/"&amp;"100"</f>
        <v>Объем: 0,3625=36,25/100</v>
      </c>
    </row>
    <row r="282" spans="1:26" ht="14.25" x14ac:dyDescent="0.2">
      <c r="A282" s="41"/>
      <c r="B282" s="42"/>
      <c r="C282" s="42" t="s">
        <v>1633</v>
      </c>
      <c r="D282" s="25"/>
      <c r="E282" s="12"/>
      <c r="F282" s="26">
        <f>Source!AO155</f>
        <v>57.15</v>
      </c>
      <c r="G282" s="27" t="str">
        <f>Source!DG155</f>
        <v>)*1,15</v>
      </c>
      <c r="H282" s="26">
        <f>ROUND(Source!AF155*Source!I155, 2)</f>
        <v>23.82</v>
      </c>
      <c r="I282" s="27"/>
      <c r="J282" s="27">
        <f>IF(Source!BA155&lt;&gt; 0, Source!BA155, 1)</f>
        <v>6.66</v>
      </c>
      <c r="K282" s="26">
        <f>Source!S155</f>
        <v>158.66</v>
      </c>
      <c r="L282" s="28"/>
      <c r="R282">
        <f>H282</f>
        <v>23.82</v>
      </c>
    </row>
    <row r="283" spans="1:26" ht="14.25" x14ac:dyDescent="0.2">
      <c r="A283" s="41"/>
      <c r="B283" s="42"/>
      <c r="C283" s="42" t="s">
        <v>1640</v>
      </c>
      <c r="D283" s="25"/>
      <c r="E283" s="12"/>
      <c r="F283" s="26">
        <f>Source!AL155</f>
        <v>36</v>
      </c>
      <c r="G283" s="27" t="str">
        <f>Source!DD155</f>
        <v/>
      </c>
      <c r="H283" s="26">
        <f>ROUND(Source!AC155*Source!I155, 2)</f>
        <v>13.05</v>
      </c>
      <c r="I283" s="27"/>
      <c r="J283" s="27">
        <f>IF(Source!BC155&lt;&gt; 0, Source!BC155, 1)</f>
        <v>6.66</v>
      </c>
      <c r="K283" s="26">
        <f>Source!P155</f>
        <v>86.91</v>
      </c>
      <c r="L283" s="28"/>
    </row>
    <row r="284" spans="1:26" ht="14.25" x14ac:dyDescent="0.2">
      <c r="A284" s="41"/>
      <c r="B284" s="42"/>
      <c r="C284" s="42" t="s">
        <v>1635</v>
      </c>
      <c r="D284" s="25" t="s">
        <v>1636</v>
      </c>
      <c r="E284" s="12">
        <f>Source!BZ155</f>
        <v>118</v>
      </c>
      <c r="F284" s="52" t="str">
        <f>CONCATENATE(" )", Source!DL155, Source!FT155, "=", Source!FX155)</f>
        <v xml:space="preserve"> )*0,9=106,2</v>
      </c>
      <c r="G284" s="53"/>
      <c r="H284" s="26">
        <f>SUM(S280:S288)</f>
        <v>25.3</v>
      </c>
      <c r="I284" s="30"/>
      <c r="J284" s="24">
        <f>Source!AT155</f>
        <v>106</v>
      </c>
      <c r="K284" s="26">
        <f>SUM(T280:T288)</f>
        <v>168.18</v>
      </c>
      <c r="L284" s="28"/>
    </row>
    <row r="285" spans="1:26" ht="14.25" x14ac:dyDescent="0.2">
      <c r="A285" s="41"/>
      <c r="B285" s="42"/>
      <c r="C285" s="42" t="s">
        <v>1637</v>
      </c>
      <c r="D285" s="25" t="s">
        <v>1636</v>
      </c>
      <c r="E285" s="12">
        <f>Source!CA155</f>
        <v>63</v>
      </c>
      <c r="F285" s="52" t="str">
        <f>CONCATENATE(" )", Source!DM155, Source!FU155, "=", Source!FY155)</f>
        <v xml:space="preserve"> )*0,85=53,55</v>
      </c>
      <c r="G285" s="53"/>
      <c r="H285" s="26">
        <f>SUM(U280:U288)</f>
        <v>12.76</v>
      </c>
      <c r="I285" s="30"/>
      <c r="J285" s="24">
        <f>Source!AU155</f>
        <v>54</v>
      </c>
      <c r="K285" s="26">
        <f>SUM(V280:V288)</f>
        <v>85.68</v>
      </c>
      <c r="L285" s="28"/>
    </row>
    <row r="286" spans="1:26" ht="14.25" x14ac:dyDescent="0.2">
      <c r="A286" s="41"/>
      <c r="B286" s="42"/>
      <c r="C286" s="42" t="s">
        <v>1638</v>
      </c>
      <c r="D286" s="25" t="s">
        <v>1639</v>
      </c>
      <c r="E286" s="12">
        <f>Source!AQ155</f>
        <v>6.7</v>
      </c>
      <c r="F286" s="26"/>
      <c r="G286" s="27" t="str">
        <f>Source!DI155</f>
        <v>)*1,15</v>
      </c>
      <c r="H286" s="26"/>
      <c r="I286" s="27"/>
      <c r="J286" s="27"/>
      <c r="K286" s="26"/>
      <c r="L286" s="37">
        <f>Source!U155</f>
        <v>2.7930624999999996</v>
      </c>
    </row>
    <row r="287" spans="1:26" ht="14.25" x14ac:dyDescent="0.2">
      <c r="A287" s="41" t="str">
        <f>Source!E157</f>
        <v>24,1</v>
      </c>
      <c r="B287" s="42" t="str">
        <f>Source!F157</f>
        <v>11.3.03.13</v>
      </c>
      <c r="C287" s="42" t="str">
        <f>Source!G157</f>
        <v>Уголок ПВХ</v>
      </c>
      <c r="D287" s="25" t="str">
        <f>Source!H157</f>
        <v>П.М</v>
      </c>
      <c r="E287" s="12">
        <f>Source!I157</f>
        <v>36.25</v>
      </c>
      <c r="F287" s="26">
        <f>Source!AL157+Source!AM157+Source!AO157</f>
        <v>0</v>
      </c>
      <c r="G287" s="40" t="s">
        <v>3</v>
      </c>
      <c r="H287" s="26">
        <f>ROUND(Source!AC157*Source!I157, 2)+ROUND(Source!AD157*Source!I157, 2)+ROUND(Source!AF157*Source!I157, 2)</f>
        <v>0</v>
      </c>
      <c r="I287" s="27"/>
      <c r="J287" s="27">
        <f>IF(Source!BC157&lt;&gt; 0, Source!BC157, 1)</f>
        <v>6.66</v>
      </c>
      <c r="K287" s="26">
        <f>Source!O157</f>
        <v>0</v>
      </c>
      <c r="L287" s="28"/>
      <c r="S287">
        <f>ROUND((Source!FX157/100)*((ROUND(Source!AF157*Source!I157, 2)+ROUND(Source!AE157*Source!I157, 2))), 2)</f>
        <v>0</v>
      </c>
      <c r="T287">
        <f>Source!X157</f>
        <v>0</v>
      </c>
      <c r="U287">
        <f>ROUND((Source!FY157/100)*((ROUND(Source!AF157*Source!I157, 2)+ROUND(Source!AE157*Source!I157, 2))), 2)</f>
        <v>0</v>
      </c>
      <c r="V287">
        <f>Source!Y157</f>
        <v>0</v>
      </c>
      <c r="W287">
        <f>IF(Source!BI157&lt;=1,H287, 0)</f>
        <v>0</v>
      </c>
      <c r="X287">
        <f>IF(Source!BI157=2,H287, 0)</f>
        <v>0</v>
      </c>
      <c r="Y287">
        <f>IF(Source!BI157=3,H287, 0)</f>
        <v>0</v>
      </c>
      <c r="Z287">
        <f>IF(Source!BI157=4,H287, 0)</f>
        <v>0</v>
      </c>
    </row>
    <row r="288" spans="1:26" ht="14.25" x14ac:dyDescent="0.2">
      <c r="A288" s="43" t="str">
        <f>Source!E159</f>
        <v>24,2</v>
      </c>
      <c r="B288" s="44" t="str">
        <f>Source!F159</f>
        <v>11.3.03.13-0043</v>
      </c>
      <c r="C288" s="44" t="str">
        <f>Source!G159</f>
        <v>Уголок ПВХ, размером 20х20 мм</v>
      </c>
      <c r="D288" s="31" t="str">
        <f>Source!H159</f>
        <v>10 м</v>
      </c>
      <c r="E288" s="32">
        <f>Source!I159</f>
        <v>3.625</v>
      </c>
      <c r="F288" s="33">
        <f>Source!AL159+Source!AM159+Source!AO159</f>
        <v>25.6</v>
      </c>
      <c r="G288" s="38" t="s">
        <v>3</v>
      </c>
      <c r="H288" s="33">
        <f>ROUND(Source!AC159*Source!I159, 2)+ROUND(Source!AD159*Source!I159, 2)+ROUND(Source!AF159*Source!I159, 2)</f>
        <v>92.8</v>
      </c>
      <c r="I288" s="34"/>
      <c r="J288" s="34">
        <f>IF(Source!BC159&lt;&gt; 0, Source!BC159, 1)</f>
        <v>6.66</v>
      </c>
      <c r="K288" s="33">
        <f>Source!O159</f>
        <v>618.04999999999995</v>
      </c>
      <c r="L288" s="39"/>
      <c r="S288">
        <f>ROUND((Source!FX159/100)*((ROUND(Source!AF159*Source!I159, 2)+ROUND(Source!AE159*Source!I159, 2))), 2)</f>
        <v>0</v>
      </c>
      <c r="T288">
        <f>Source!X159</f>
        <v>0</v>
      </c>
      <c r="U288">
        <f>ROUND((Source!FY159/100)*((ROUND(Source!AF159*Source!I159, 2)+ROUND(Source!AE159*Source!I159, 2))), 2)</f>
        <v>0</v>
      </c>
      <c r="V288">
        <f>Source!Y159</f>
        <v>0</v>
      </c>
      <c r="W288">
        <f>IF(Source!BI159&lt;=1,H288, 0)</f>
        <v>92.8</v>
      </c>
      <c r="X288">
        <f>IF(Source!BI159=2,H288, 0)</f>
        <v>0</v>
      </c>
      <c r="Y288">
        <f>IF(Source!BI159=3,H288, 0)</f>
        <v>0</v>
      </c>
      <c r="Z288">
        <f>IF(Source!BI159=4,H288, 0)</f>
        <v>0</v>
      </c>
    </row>
    <row r="289" spans="1:26" ht="15" x14ac:dyDescent="0.25">
      <c r="G289" s="49">
        <f>H282+H283+H284+H285+SUM(H287:H288)</f>
        <v>167.73000000000002</v>
      </c>
      <c r="H289" s="49"/>
      <c r="J289" s="49">
        <f>K282+K283+K284+K285+SUM(K287:K288)</f>
        <v>1117.48</v>
      </c>
      <c r="K289" s="49"/>
      <c r="L289" s="36">
        <f>Source!U155</f>
        <v>2.7930624999999996</v>
      </c>
      <c r="O289" s="22">
        <f>G289</f>
        <v>167.73000000000002</v>
      </c>
      <c r="P289" s="22">
        <f>J289</f>
        <v>1117.48</v>
      </c>
      <c r="Q289" s="22">
        <f>L289</f>
        <v>2.7930624999999996</v>
      </c>
      <c r="W289">
        <f>IF(Source!BI155&lt;=1,H282+H283+H284+H285, 0)</f>
        <v>74.930000000000007</v>
      </c>
      <c r="X289">
        <f>IF(Source!BI155=2,H282+H283+H284+H285, 0)</f>
        <v>0</v>
      </c>
      <c r="Y289">
        <f>IF(Source!BI155=3,H282+H283+H284+H285, 0)</f>
        <v>0</v>
      </c>
      <c r="Z289">
        <f>IF(Source!BI155=4,H282+H283+H284+H285, 0)</f>
        <v>0</v>
      </c>
    </row>
    <row r="290" spans="1:26" ht="14.25" x14ac:dyDescent="0.2">
      <c r="A290" s="41" t="str">
        <f>Source!E161</f>
        <v>25</v>
      </c>
      <c r="B290" s="42" t="str">
        <f>Source!F161</f>
        <v>65-33-1</v>
      </c>
      <c r="C290" s="42" t="str">
        <f>Source!G161</f>
        <v>Смена жалюзийных решеток</v>
      </c>
      <c r="D290" s="25" t="str">
        <f>Source!H161</f>
        <v>100 ШТ</v>
      </c>
      <c r="E290" s="12">
        <f>Source!I161</f>
        <v>7.0000000000000007E-2</v>
      </c>
      <c r="F290" s="26">
        <f>Source!AL161+Source!AM161+Source!AO161</f>
        <v>430.86</v>
      </c>
      <c r="G290" s="27"/>
      <c r="H290" s="26"/>
      <c r="I290" s="27" t="str">
        <f>Source!BO161</f>
        <v/>
      </c>
      <c r="J290" s="27"/>
      <c r="K290" s="26"/>
      <c r="L290" s="28"/>
      <c r="S290">
        <f>ROUND((Source!FX161/100)*((ROUND(Source!AF161*Source!I161, 2)+ROUND(Source!AE161*Source!I161, 2))), 2)</f>
        <v>28.42</v>
      </c>
      <c r="T290">
        <f>Source!X161</f>
        <v>189.26</v>
      </c>
      <c r="U290">
        <f>ROUND((Source!FY161/100)*((ROUND(Source!AF161*Source!I161, 2)+ROUND(Source!AE161*Source!I161, 2))), 2)</f>
        <v>16.55</v>
      </c>
      <c r="V290">
        <f>Source!Y161</f>
        <v>110.25</v>
      </c>
    </row>
    <row r="291" spans="1:26" x14ac:dyDescent="0.2">
      <c r="C291" s="21" t="str">
        <f>"Объем: "&amp;Source!I161&amp;"=7/"&amp;"100"</f>
        <v>Объем: 0,07=7/100</v>
      </c>
    </row>
    <row r="292" spans="1:26" ht="14.25" x14ac:dyDescent="0.2">
      <c r="A292" s="41"/>
      <c r="B292" s="42"/>
      <c r="C292" s="42" t="s">
        <v>1633</v>
      </c>
      <c r="D292" s="25"/>
      <c r="E292" s="12"/>
      <c r="F292" s="26">
        <f>Source!AO161</f>
        <v>394</v>
      </c>
      <c r="G292" s="27" t="str">
        <f>Source!DG161</f>
        <v/>
      </c>
      <c r="H292" s="26">
        <f>ROUND(Source!AF161*Source!I161, 2)</f>
        <v>27.58</v>
      </c>
      <c r="I292" s="27"/>
      <c r="J292" s="27">
        <f>IF(Source!BA161&lt;&gt; 0, Source!BA161, 1)</f>
        <v>6.66</v>
      </c>
      <c r="K292" s="26">
        <f>Source!S161</f>
        <v>183.68</v>
      </c>
      <c r="L292" s="28"/>
      <c r="R292">
        <f>H292</f>
        <v>27.58</v>
      </c>
    </row>
    <row r="293" spans="1:26" ht="14.25" x14ac:dyDescent="0.2">
      <c r="A293" s="41"/>
      <c r="B293" s="42"/>
      <c r="C293" s="42" t="s">
        <v>429</v>
      </c>
      <c r="D293" s="25"/>
      <c r="E293" s="12"/>
      <c r="F293" s="26">
        <f>Source!AM161</f>
        <v>0.31</v>
      </c>
      <c r="G293" s="27" t="str">
        <f>Source!DE161</f>
        <v/>
      </c>
      <c r="H293" s="26">
        <f>ROUND(Source!AD161*Source!I161, 2)</f>
        <v>0.02</v>
      </c>
      <c r="I293" s="27"/>
      <c r="J293" s="27">
        <f>IF(Source!BB161&lt;&gt; 0, Source!BB161, 1)</f>
        <v>6.66</v>
      </c>
      <c r="K293" s="26">
        <f>Source!Q161</f>
        <v>0.14000000000000001</v>
      </c>
      <c r="L293" s="28"/>
    </row>
    <row r="294" spans="1:26" ht="14.25" x14ac:dyDescent="0.2">
      <c r="A294" s="41"/>
      <c r="B294" s="42"/>
      <c r="C294" s="42" t="s">
        <v>1634</v>
      </c>
      <c r="D294" s="25"/>
      <c r="E294" s="12"/>
      <c r="F294" s="26">
        <f>Source!AN161</f>
        <v>0.14000000000000001</v>
      </c>
      <c r="G294" s="27" t="str">
        <f>Source!DF161</f>
        <v/>
      </c>
      <c r="H294" s="29">
        <f>ROUND(Source!AE161*Source!I161, 2)</f>
        <v>0.01</v>
      </c>
      <c r="I294" s="27"/>
      <c r="J294" s="27">
        <f>IF(Source!BS161&lt;&gt; 0, Source!BS161, 1)</f>
        <v>6.66</v>
      </c>
      <c r="K294" s="29">
        <f>Source!R161</f>
        <v>7.0000000000000007E-2</v>
      </c>
      <c r="L294" s="28"/>
      <c r="R294">
        <f>H294</f>
        <v>0.01</v>
      </c>
    </row>
    <row r="295" spans="1:26" ht="14.25" x14ac:dyDescent="0.2">
      <c r="A295" s="41"/>
      <c r="B295" s="42"/>
      <c r="C295" s="42" t="s">
        <v>1640</v>
      </c>
      <c r="D295" s="25"/>
      <c r="E295" s="12"/>
      <c r="F295" s="26">
        <f>Source!AL161</f>
        <v>36.549999999999997</v>
      </c>
      <c r="G295" s="27" t="str">
        <f>Source!DD161</f>
        <v/>
      </c>
      <c r="H295" s="26">
        <f>ROUND(Source!AC161*Source!I161, 2)</f>
        <v>2.56</v>
      </c>
      <c r="I295" s="27"/>
      <c r="J295" s="27">
        <f>IF(Source!BC161&lt;&gt; 0, Source!BC161, 1)</f>
        <v>6.66</v>
      </c>
      <c r="K295" s="26">
        <f>Source!P161</f>
        <v>17.04</v>
      </c>
      <c r="L295" s="28"/>
    </row>
    <row r="296" spans="1:26" ht="14.25" x14ac:dyDescent="0.2">
      <c r="A296" s="41"/>
      <c r="B296" s="42"/>
      <c r="C296" s="42" t="s">
        <v>1635</v>
      </c>
      <c r="D296" s="25" t="s">
        <v>1636</v>
      </c>
      <c r="E296" s="12">
        <f>Source!BZ161</f>
        <v>103</v>
      </c>
      <c r="F296" s="45"/>
      <c r="G296" s="27"/>
      <c r="H296" s="26">
        <f>SUM(S290:S300)</f>
        <v>28.42</v>
      </c>
      <c r="I296" s="30"/>
      <c r="J296" s="24">
        <f>Source!AT161</f>
        <v>103</v>
      </c>
      <c r="K296" s="26">
        <f>SUM(T290:T300)</f>
        <v>189.26</v>
      </c>
      <c r="L296" s="28"/>
    </row>
    <row r="297" spans="1:26" ht="14.25" x14ac:dyDescent="0.2">
      <c r="A297" s="41"/>
      <c r="B297" s="42"/>
      <c r="C297" s="42" t="s">
        <v>1637</v>
      </c>
      <c r="D297" s="25" t="s">
        <v>1636</v>
      </c>
      <c r="E297" s="12">
        <f>Source!CA161</f>
        <v>60</v>
      </c>
      <c r="F297" s="45"/>
      <c r="G297" s="27"/>
      <c r="H297" s="26">
        <f>SUM(U290:U300)</f>
        <v>16.55</v>
      </c>
      <c r="I297" s="30"/>
      <c r="J297" s="24">
        <f>Source!AU161</f>
        <v>60</v>
      </c>
      <c r="K297" s="26">
        <f>SUM(V290:V300)</f>
        <v>110.25</v>
      </c>
      <c r="L297" s="28"/>
    </row>
    <row r="298" spans="1:26" ht="14.25" x14ac:dyDescent="0.2">
      <c r="A298" s="41"/>
      <c r="B298" s="42"/>
      <c r="C298" s="42" t="s">
        <v>1638</v>
      </c>
      <c r="D298" s="25" t="s">
        <v>1639</v>
      </c>
      <c r="E298" s="12">
        <f>Source!AQ161</f>
        <v>46.19</v>
      </c>
      <c r="F298" s="26"/>
      <c r="G298" s="27" t="str">
        <f>Source!DI161</f>
        <v/>
      </c>
      <c r="H298" s="26"/>
      <c r="I298" s="27"/>
      <c r="J298" s="27"/>
      <c r="K298" s="26"/>
      <c r="L298" s="37">
        <f>Source!U161</f>
        <v>3.2333000000000003</v>
      </c>
    </row>
    <row r="299" spans="1:26" ht="14.25" x14ac:dyDescent="0.2">
      <c r="A299" s="41" t="str">
        <f>Source!E163</f>
        <v>25,1</v>
      </c>
      <c r="B299" s="42" t="str">
        <f>Source!F163</f>
        <v>19.2.03.09</v>
      </c>
      <c r="C299" s="42" t="str">
        <f>Source!G163</f>
        <v>Решетки жалюзийные</v>
      </c>
      <c r="D299" s="25" t="str">
        <f>Source!H163</f>
        <v>шт.</v>
      </c>
      <c r="E299" s="12">
        <f>Source!I163</f>
        <v>7</v>
      </c>
      <c r="F299" s="26">
        <f>Source!AL163+Source!AM163+Source!AO163</f>
        <v>0</v>
      </c>
      <c r="G299" s="40" t="s">
        <v>3</v>
      </c>
      <c r="H299" s="26">
        <f>ROUND(Source!AC163*Source!I163, 2)+ROUND(Source!AD163*Source!I163, 2)+ROUND(Source!AF163*Source!I163, 2)</f>
        <v>0</v>
      </c>
      <c r="I299" s="27"/>
      <c r="J299" s="27">
        <f>IF(Source!BC163&lt;&gt; 0, Source!BC163, 1)</f>
        <v>6.66</v>
      </c>
      <c r="K299" s="26">
        <f>Source!O163</f>
        <v>0</v>
      </c>
      <c r="L299" s="28"/>
      <c r="S299">
        <f>ROUND((Source!FX163/100)*((ROUND(Source!AF163*Source!I163, 2)+ROUND(Source!AE163*Source!I163, 2))), 2)</f>
        <v>0</v>
      </c>
      <c r="T299">
        <f>Source!X163</f>
        <v>0</v>
      </c>
      <c r="U299">
        <f>ROUND((Source!FY163/100)*((ROUND(Source!AF163*Source!I163, 2)+ROUND(Source!AE163*Source!I163, 2))), 2)</f>
        <v>0</v>
      </c>
      <c r="V299">
        <f>Source!Y163</f>
        <v>0</v>
      </c>
      <c r="W299">
        <f>IF(Source!BI163&lt;=1,H299, 0)</f>
        <v>0</v>
      </c>
      <c r="X299">
        <f>IF(Source!BI163=2,H299, 0)</f>
        <v>0</v>
      </c>
      <c r="Y299">
        <f>IF(Source!BI163=3,H299, 0)</f>
        <v>0</v>
      </c>
      <c r="Z299">
        <f>IF(Source!BI163=4,H299, 0)</f>
        <v>0</v>
      </c>
    </row>
    <row r="300" spans="1:26" ht="28.5" x14ac:dyDescent="0.2">
      <c r="A300" s="43" t="str">
        <f>Source!E165</f>
        <v>25,2</v>
      </c>
      <c r="B300" s="44" t="str">
        <f>Source!F165</f>
        <v>19.2.03.07-0006</v>
      </c>
      <c r="C300" s="44" t="str">
        <f>Source!G165</f>
        <v>Решетка вентиляционная пластмассовая размером 450х350 мм</v>
      </c>
      <c r="D300" s="31" t="str">
        <f>Source!H165</f>
        <v>шт.</v>
      </c>
      <c r="E300" s="32">
        <f>Source!I165</f>
        <v>7</v>
      </c>
      <c r="F300" s="33">
        <f>Source!AL165+Source!AM165+Source!AO165</f>
        <v>18.670000000000002</v>
      </c>
      <c r="G300" s="38" t="s">
        <v>3</v>
      </c>
      <c r="H300" s="33">
        <f>ROUND(Source!AC165*Source!I165, 2)+ROUND(Source!AD165*Source!I165, 2)+ROUND(Source!AF165*Source!I165, 2)</f>
        <v>130.69</v>
      </c>
      <c r="I300" s="34"/>
      <c r="J300" s="34">
        <f>IF(Source!BC165&lt;&gt; 0, Source!BC165, 1)</f>
        <v>6.66</v>
      </c>
      <c r="K300" s="33">
        <f>Source!O165</f>
        <v>870.4</v>
      </c>
      <c r="L300" s="39"/>
      <c r="S300">
        <f>ROUND((Source!FX165/100)*((ROUND(Source!AF165*Source!I165, 2)+ROUND(Source!AE165*Source!I165, 2))), 2)</f>
        <v>0</v>
      </c>
      <c r="T300">
        <f>Source!X165</f>
        <v>0</v>
      </c>
      <c r="U300">
        <f>ROUND((Source!FY165/100)*((ROUND(Source!AF165*Source!I165, 2)+ROUND(Source!AE165*Source!I165, 2))), 2)</f>
        <v>0</v>
      </c>
      <c r="V300">
        <f>Source!Y165</f>
        <v>0</v>
      </c>
      <c r="W300">
        <f>IF(Source!BI165&lt;=1,H300, 0)</f>
        <v>130.69</v>
      </c>
      <c r="X300">
        <f>IF(Source!BI165=2,H300, 0)</f>
        <v>0</v>
      </c>
      <c r="Y300">
        <f>IF(Source!BI165=3,H300, 0)</f>
        <v>0</v>
      </c>
      <c r="Z300">
        <f>IF(Source!BI165=4,H300, 0)</f>
        <v>0</v>
      </c>
    </row>
    <row r="301" spans="1:26" ht="15" x14ac:dyDescent="0.25">
      <c r="G301" s="49">
        <f>H292+H293+H295+H296+H297+SUM(H299:H300)</f>
        <v>205.82</v>
      </c>
      <c r="H301" s="49"/>
      <c r="J301" s="49">
        <f>K292+K293+K295+K296+K297+SUM(K299:K300)</f>
        <v>1370.77</v>
      </c>
      <c r="K301" s="49"/>
      <c r="L301" s="36">
        <f>Source!U161</f>
        <v>3.2333000000000003</v>
      </c>
      <c r="O301" s="22">
        <f>G301</f>
        <v>205.82</v>
      </c>
      <c r="P301" s="22">
        <f>J301</f>
        <v>1370.77</v>
      </c>
      <c r="Q301" s="22">
        <f>L301</f>
        <v>3.2333000000000003</v>
      </c>
      <c r="W301">
        <f>IF(Source!BI161&lt;=1,H292+H293+H295+H296+H297, 0)</f>
        <v>75.13</v>
      </c>
      <c r="X301">
        <f>IF(Source!BI161=2,H292+H293+H295+H296+H297, 0)</f>
        <v>0</v>
      </c>
      <c r="Y301">
        <f>IF(Source!BI161=3,H292+H293+H295+H296+H297, 0)</f>
        <v>0</v>
      </c>
      <c r="Z301">
        <f>IF(Source!BI161=4,H292+H293+H295+H296+H297, 0)</f>
        <v>0</v>
      </c>
    </row>
    <row r="302" spans="1:26" ht="28.5" x14ac:dyDescent="0.2">
      <c r="A302" s="41" t="str">
        <f>Source!E167</f>
        <v>26</v>
      </c>
      <c r="B302" s="42" t="str">
        <f>Source!F167</f>
        <v>65-35-1</v>
      </c>
      <c r="C302" s="42" t="str">
        <f>Source!G167</f>
        <v>Прочистка вентиляционных каналов</v>
      </c>
      <c r="D302" s="25" t="str">
        <f>Source!H167</f>
        <v>100 М КАНАЛА</v>
      </c>
      <c r="E302" s="12">
        <f>Source!I167</f>
        <v>0.1</v>
      </c>
      <c r="F302" s="26">
        <f>Source!AL167+Source!AM167+Source!AO167</f>
        <v>189.06</v>
      </c>
      <c r="G302" s="27"/>
      <c r="H302" s="26"/>
      <c r="I302" s="27" t="str">
        <f>Source!BO167</f>
        <v/>
      </c>
      <c r="J302" s="27"/>
      <c r="K302" s="26"/>
      <c r="L302" s="28"/>
      <c r="S302">
        <f>ROUND((Source!FX167/100)*((ROUND(Source!AF167*Source!I167, 2)+ROUND(Source!AE167*Source!I167, 2))), 2)</f>
        <v>11.81</v>
      </c>
      <c r="T302">
        <f>Source!X167</f>
        <v>78.680000000000007</v>
      </c>
      <c r="U302">
        <f>ROUND((Source!FY167/100)*((ROUND(Source!AF167*Source!I167, 2)+ROUND(Source!AE167*Source!I167, 2))), 2)</f>
        <v>7.98</v>
      </c>
      <c r="V302">
        <f>Source!Y167</f>
        <v>53.16</v>
      </c>
    </row>
    <row r="303" spans="1:26" x14ac:dyDescent="0.2">
      <c r="C303" s="21" t="str">
        <f>"Объем: "&amp;Source!I167&amp;"=10/"&amp;"100"</f>
        <v>Объем: 0,1=10/100</v>
      </c>
    </row>
    <row r="304" spans="1:26" ht="14.25" x14ac:dyDescent="0.2">
      <c r="A304" s="41"/>
      <c r="B304" s="42"/>
      <c r="C304" s="42" t="s">
        <v>1633</v>
      </c>
      <c r="D304" s="25"/>
      <c r="E304" s="12"/>
      <c r="F304" s="26">
        <f>Source!AO167</f>
        <v>159.51</v>
      </c>
      <c r="G304" s="27" t="str">
        <f>Source!DG167</f>
        <v/>
      </c>
      <c r="H304" s="26">
        <f>ROUND(Source!AF167*Source!I167, 2)</f>
        <v>15.95</v>
      </c>
      <c r="I304" s="27"/>
      <c r="J304" s="27">
        <f>IF(Source!BA167&lt;&gt; 0, Source!BA167, 1)</f>
        <v>6.66</v>
      </c>
      <c r="K304" s="26">
        <f>Source!S167</f>
        <v>106.23</v>
      </c>
      <c r="L304" s="28"/>
      <c r="R304">
        <f>H304</f>
        <v>15.95</v>
      </c>
    </row>
    <row r="305" spans="1:26" ht="14.25" x14ac:dyDescent="0.2">
      <c r="A305" s="41"/>
      <c r="B305" s="42"/>
      <c r="C305" s="42" t="s">
        <v>429</v>
      </c>
      <c r="D305" s="25"/>
      <c r="E305" s="12"/>
      <c r="F305" s="26">
        <f>Source!AM167</f>
        <v>0.31</v>
      </c>
      <c r="G305" s="27" t="str">
        <f>Source!DE167</f>
        <v/>
      </c>
      <c r="H305" s="26">
        <f>ROUND(Source!AD167*Source!I167, 2)</f>
        <v>0.03</v>
      </c>
      <c r="I305" s="27"/>
      <c r="J305" s="27">
        <f>IF(Source!BB167&lt;&gt; 0, Source!BB167, 1)</f>
        <v>6.66</v>
      </c>
      <c r="K305" s="26">
        <f>Source!Q167</f>
        <v>0.21</v>
      </c>
      <c r="L305" s="28"/>
    </row>
    <row r="306" spans="1:26" ht="14.25" x14ac:dyDescent="0.2">
      <c r="A306" s="41"/>
      <c r="B306" s="42"/>
      <c r="C306" s="42" t="s">
        <v>1634</v>
      </c>
      <c r="D306" s="25"/>
      <c r="E306" s="12"/>
      <c r="F306" s="26">
        <f>Source!AN167</f>
        <v>0.14000000000000001</v>
      </c>
      <c r="G306" s="27" t="str">
        <f>Source!DF167</f>
        <v/>
      </c>
      <c r="H306" s="29">
        <f>ROUND(Source!AE167*Source!I167, 2)</f>
        <v>0.01</v>
      </c>
      <c r="I306" s="27"/>
      <c r="J306" s="27">
        <f>IF(Source!BS167&lt;&gt; 0, Source!BS167, 1)</f>
        <v>6.66</v>
      </c>
      <c r="K306" s="29">
        <f>Source!R167</f>
        <v>0.09</v>
      </c>
      <c r="L306" s="28"/>
      <c r="R306">
        <f>H306</f>
        <v>0.01</v>
      </c>
    </row>
    <row r="307" spans="1:26" ht="14.25" x14ac:dyDescent="0.2">
      <c r="A307" s="41"/>
      <c r="B307" s="42"/>
      <c r="C307" s="42" t="s">
        <v>1640</v>
      </c>
      <c r="D307" s="25"/>
      <c r="E307" s="12"/>
      <c r="F307" s="26">
        <f>Source!AL167</f>
        <v>29.24</v>
      </c>
      <c r="G307" s="27" t="str">
        <f>Source!DD167</f>
        <v/>
      </c>
      <c r="H307" s="26">
        <f>ROUND(Source!AC167*Source!I167, 2)</f>
        <v>2.92</v>
      </c>
      <c r="I307" s="27"/>
      <c r="J307" s="27">
        <f>IF(Source!BC167&lt;&gt; 0, Source!BC167, 1)</f>
        <v>6.66</v>
      </c>
      <c r="K307" s="26">
        <f>Source!P167</f>
        <v>19.47</v>
      </c>
      <c r="L307" s="28"/>
    </row>
    <row r="308" spans="1:26" ht="14.25" x14ac:dyDescent="0.2">
      <c r="A308" s="41"/>
      <c r="B308" s="42"/>
      <c r="C308" s="42" t="s">
        <v>1635</v>
      </c>
      <c r="D308" s="25" t="s">
        <v>1636</v>
      </c>
      <c r="E308" s="12">
        <f>Source!BZ167</f>
        <v>74</v>
      </c>
      <c r="F308" s="45"/>
      <c r="G308" s="27"/>
      <c r="H308" s="26">
        <f>SUM(S302:S310)</f>
        <v>11.81</v>
      </c>
      <c r="I308" s="30"/>
      <c r="J308" s="24">
        <f>Source!AT167</f>
        <v>74</v>
      </c>
      <c r="K308" s="26">
        <f>SUM(T302:T310)</f>
        <v>78.680000000000007</v>
      </c>
      <c r="L308" s="28"/>
    </row>
    <row r="309" spans="1:26" ht="14.25" x14ac:dyDescent="0.2">
      <c r="A309" s="41"/>
      <c r="B309" s="42"/>
      <c r="C309" s="42" t="s">
        <v>1637</v>
      </c>
      <c r="D309" s="25" t="s">
        <v>1636</v>
      </c>
      <c r="E309" s="12">
        <f>Source!CA167</f>
        <v>50</v>
      </c>
      <c r="F309" s="45"/>
      <c r="G309" s="27"/>
      <c r="H309" s="26">
        <f>SUM(U302:U310)</f>
        <v>7.98</v>
      </c>
      <c r="I309" s="30"/>
      <c r="J309" s="24">
        <f>Source!AU167</f>
        <v>50</v>
      </c>
      <c r="K309" s="26">
        <f>SUM(V302:V310)</f>
        <v>53.16</v>
      </c>
      <c r="L309" s="28"/>
    </row>
    <row r="310" spans="1:26" ht="14.25" x14ac:dyDescent="0.2">
      <c r="A310" s="43"/>
      <c r="B310" s="44"/>
      <c r="C310" s="44" t="s">
        <v>1638</v>
      </c>
      <c r="D310" s="31" t="s">
        <v>1639</v>
      </c>
      <c r="E310" s="32">
        <f>Source!AQ167</f>
        <v>18.7</v>
      </c>
      <c r="F310" s="33"/>
      <c r="G310" s="34" t="str">
        <f>Source!DI167</f>
        <v/>
      </c>
      <c r="H310" s="33"/>
      <c r="I310" s="34"/>
      <c r="J310" s="34"/>
      <c r="K310" s="33"/>
      <c r="L310" s="35">
        <f>Source!U167</f>
        <v>1.87</v>
      </c>
    </row>
    <row r="311" spans="1:26" ht="15" x14ac:dyDescent="0.25">
      <c r="G311" s="49">
        <f>H304+H305+H307+H308+H309</f>
        <v>38.69</v>
      </c>
      <c r="H311" s="49"/>
      <c r="J311" s="49">
        <f>K304+K305+K307+K308+K309</f>
        <v>257.75</v>
      </c>
      <c r="K311" s="49"/>
      <c r="L311" s="36">
        <f>Source!U167</f>
        <v>1.87</v>
      </c>
      <c r="O311" s="22">
        <f>G311</f>
        <v>38.69</v>
      </c>
      <c r="P311" s="22">
        <f>J311</f>
        <v>257.75</v>
      </c>
      <c r="Q311" s="22">
        <f>L311</f>
        <v>1.87</v>
      </c>
      <c r="W311">
        <f>IF(Source!BI167&lt;=1,H304+H305+H307+H308+H309, 0)</f>
        <v>38.69</v>
      </c>
      <c r="X311">
        <f>IF(Source!BI167=2,H304+H305+H307+H308+H309, 0)</f>
        <v>0</v>
      </c>
      <c r="Y311">
        <f>IF(Source!BI167=3,H304+H305+H307+H308+H309, 0)</f>
        <v>0</v>
      </c>
      <c r="Z311">
        <f>IF(Source!BI167=4,H304+H305+H307+H308+H309, 0)</f>
        <v>0</v>
      </c>
    </row>
    <row r="312" spans="1:26" ht="14.25" x14ac:dyDescent="0.2">
      <c r="A312" s="41" t="str">
        <f>Source!E169</f>
        <v>27</v>
      </c>
      <c r="B312" s="42" t="str">
        <f>Source!F169</f>
        <v>57-3-2</v>
      </c>
      <c r="C312" s="42" t="str">
        <f>Source!G169</f>
        <v>Разборка плинтусов цементных</v>
      </c>
      <c r="D312" s="25" t="str">
        <f>Source!H169</f>
        <v>100 м</v>
      </c>
      <c r="E312" s="12">
        <f>Source!I169</f>
        <v>0.66459999999999997</v>
      </c>
      <c r="F312" s="26">
        <f>Source!AL169+Source!AM169+Source!AO169</f>
        <v>111.38</v>
      </c>
      <c r="G312" s="27"/>
      <c r="H312" s="26"/>
      <c r="I312" s="27" t="str">
        <f>Source!BO169</f>
        <v/>
      </c>
      <c r="J312" s="27"/>
      <c r="K312" s="26"/>
      <c r="L312" s="28"/>
      <c r="S312">
        <f>ROUND((Source!FX169/100)*((ROUND(Source!AF169*Source!I169, 2)+ROUND(Source!AE169*Source!I169, 2))), 2)</f>
        <v>59.22</v>
      </c>
      <c r="T312">
        <f>Source!X169</f>
        <v>394.39</v>
      </c>
      <c r="U312">
        <f>ROUND((Source!FY169/100)*((ROUND(Source!AF169*Source!I169, 2)+ROUND(Source!AE169*Source!I169, 2))), 2)</f>
        <v>50.33</v>
      </c>
      <c r="V312">
        <f>Source!Y169</f>
        <v>335.23</v>
      </c>
    </row>
    <row r="313" spans="1:26" x14ac:dyDescent="0.2">
      <c r="C313" s="21" t="str">
        <f>"Объем: "&amp;Source!I169&amp;"=66,46/"&amp;"100"</f>
        <v>Объем: 0,6646=66,46/100</v>
      </c>
    </row>
    <row r="314" spans="1:26" ht="14.25" x14ac:dyDescent="0.2">
      <c r="A314" s="41"/>
      <c r="B314" s="42"/>
      <c r="C314" s="42" t="s">
        <v>1633</v>
      </c>
      <c r="D314" s="25"/>
      <c r="E314" s="12"/>
      <c r="F314" s="26">
        <f>Source!AO169</f>
        <v>111.38</v>
      </c>
      <c r="G314" s="27" t="str">
        <f>Source!DG169</f>
        <v/>
      </c>
      <c r="H314" s="26">
        <f>ROUND(Source!AF169*Source!I169, 2)</f>
        <v>74.02</v>
      </c>
      <c r="I314" s="27"/>
      <c r="J314" s="27">
        <f>IF(Source!BA169&lt;&gt; 0, Source!BA169, 1)</f>
        <v>6.66</v>
      </c>
      <c r="K314" s="26">
        <f>Source!S169</f>
        <v>492.99</v>
      </c>
      <c r="L314" s="28"/>
      <c r="R314">
        <f>H314</f>
        <v>74.02</v>
      </c>
    </row>
    <row r="315" spans="1:26" ht="14.25" x14ac:dyDescent="0.2">
      <c r="A315" s="41"/>
      <c r="B315" s="42"/>
      <c r="C315" s="42" t="s">
        <v>1635</v>
      </c>
      <c r="D315" s="25" t="s">
        <v>1636</v>
      </c>
      <c r="E315" s="12">
        <f>Source!BZ169</f>
        <v>80</v>
      </c>
      <c r="F315" s="45"/>
      <c r="G315" s="27"/>
      <c r="H315" s="26">
        <f>SUM(S312:S317)</f>
        <v>59.22</v>
      </c>
      <c r="I315" s="30"/>
      <c r="J315" s="24">
        <f>Source!AT169</f>
        <v>80</v>
      </c>
      <c r="K315" s="26">
        <f>SUM(T312:T317)</f>
        <v>394.39</v>
      </c>
      <c r="L315" s="28"/>
    </row>
    <row r="316" spans="1:26" ht="14.25" x14ac:dyDescent="0.2">
      <c r="A316" s="41"/>
      <c r="B316" s="42"/>
      <c r="C316" s="42" t="s">
        <v>1637</v>
      </c>
      <c r="D316" s="25" t="s">
        <v>1636</v>
      </c>
      <c r="E316" s="12">
        <f>Source!CA169</f>
        <v>68</v>
      </c>
      <c r="F316" s="45"/>
      <c r="G316" s="27"/>
      <c r="H316" s="26">
        <f>SUM(U312:U317)</f>
        <v>50.33</v>
      </c>
      <c r="I316" s="30"/>
      <c r="J316" s="24">
        <f>Source!AU169</f>
        <v>68</v>
      </c>
      <c r="K316" s="26">
        <f>SUM(V312:V317)</f>
        <v>335.23</v>
      </c>
      <c r="L316" s="28"/>
    </row>
    <row r="317" spans="1:26" ht="14.25" x14ac:dyDescent="0.2">
      <c r="A317" s="43"/>
      <c r="B317" s="44"/>
      <c r="C317" s="44" t="s">
        <v>1638</v>
      </c>
      <c r="D317" s="31" t="s">
        <v>1639</v>
      </c>
      <c r="E317" s="32">
        <f>Source!AQ169</f>
        <v>14.28</v>
      </c>
      <c r="F317" s="33"/>
      <c r="G317" s="34" t="str">
        <f>Source!DI169</f>
        <v/>
      </c>
      <c r="H317" s="33"/>
      <c r="I317" s="34"/>
      <c r="J317" s="34"/>
      <c r="K317" s="33"/>
      <c r="L317" s="35">
        <f>Source!U169</f>
        <v>9.4904879999999991</v>
      </c>
    </row>
    <row r="318" spans="1:26" ht="15" x14ac:dyDescent="0.25">
      <c r="G318" s="49">
        <f>H314+H315+H316</f>
        <v>183.57</v>
      </c>
      <c r="H318" s="49"/>
      <c r="J318" s="49">
        <f>K314+K315+K316</f>
        <v>1222.6100000000001</v>
      </c>
      <c r="K318" s="49"/>
      <c r="L318" s="36">
        <f>Source!U169</f>
        <v>9.4904879999999991</v>
      </c>
      <c r="O318" s="22">
        <f>G318</f>
        <v>183.57</v>
      </c>
      <c r="P318" s="22">
        <f>J318</f>
        <v>1222.6100000000001</v>
      </c>
      <c r="Q318" s="22">
        <f>L318</f>
        <v>9.4904879999999991</v>
      </c>
      <c r="W318">
        <f>IF(Source!BI169&lt;=1,H314+H315+H316, 0)</f>
        <v>183.57</v>
      </c>
      <c r="X318">
        <f>IF(Source!BI169=2,H314+H315+H316, 0)</f>
        <v>0</v>
      </c>
      <c r="Y318">
        <f>IF(Source!BI169=3,H314+H315+H316, 0)</f>
        <v>0</v>
      </c>
      <c r="Z318">
        <f>IF(Source!BI169=4,H314+H315+H316, 0)</f>
        <v>0</v>
      </c>
    </row>
    <row r="319" spans="1:26" ht="28.5" x14ac:dyDescent="0.2">
      <c r="A319" s="41" t="str">
        <f>Source!E171</f>
        <v>28</v>
      </c>
      <c r="B319" s="42" t="str">
        <f>Source!F171</f>
        <v>57-2-3</v>
      </c>
      <c r="C319" s="42" t="str">
        <f>Source!G171</f>
        <v>Разборка покрытий полов из керамических плиток</v>
      </c>
      <c r="D319" s="25" t="str">
        <f>Source!H171</f>
        <v>100 м2</v>
      </c>
      <c r="E319" s="12">
        <f>Source!I171</f>
        <v>1.1479999999999999</v>
      </c>
      <c r="F319" s="26">
        <f>Source!AL171+Source!AM171+Source!AO171</f>
        <v>641</v>
      </c>
      <c r="G319" s="27"/>
      <c r="H319" s="26"/>
      <c r="I319" s="27" t="str">
        <f>Source!BO171</f>
        <v/>
      </c>
      <c r="J319" s="27"/>
      <c r="K319" s="26"/>
      <c r="L319" s="28"/>
      <c r="S319">
        <f>ROUND((Source!FX171/100)*((ROUND(Source!AF171*Source!I171, 2)+ROUND(Source!AE171*Source!I171, 2))), 2)</f>
        <v>565.22</v>
      </c>
      <c r="T319">
        <f>Source!X171</f>
        <v>3764.3</v>
      </c>
      <c r="U319">
        <f>ROUND((Source!FY171/100)*((ROUND(Source!AF171*Source!I171, 2)+ROUND(Source!AE171*Source!I171, 2))), 2)</f>
        <v>480.43</v>
      </c>
      <c r="V319">
        <f>Source!Y171</f>
        <v>3199.66</v>
      </c>
    </row>
    <row r="320" spans="1:26" x14ac:dyDescent="0.2">
      <c r="C320" s="21" t="str">
        <f>"Объем: "&amp;Source!I171&amp;"=114,8/"&amp;"100"</f>
        <v>Объем: 1,148=114,8/100</v>
      </c>
    </row>
    <row r="321" spans="1:26" ht="14.25" x14ac:dyDescent="0.2">
      <c r="A321" s="41"/>
      <c r="B321" s="42"/>
      <c r="C321" s="42" t="s">
        <v>1633</v>
      </c>
      <c r="D321" s="25"/>
      <c r="E321" s="12"/>
      <c r="F321" s="26">
        <f>Source!AO171</f>
        <v>595.99</v>
      </c>
      <c r="G321" s="27" t="str">
        <f>Source!DG171</f>
        <v/>
      </c>
      <c r="H321" s="26">
        <f>ROUND(Source!AF171*Source!I171, 2)</f>
        <v>684.2</v>
      </c>
      <c r="I321" s="27"/>
      <c r="J321" s="27">
        <f>IF(Source!BA171&lt;&gt; 0, Source!BA171, 1)</f>
        <v>6.66</v>
      </c>
      <c r="K321" s="26">
        <f>Source!S171</f>
        <v>4556.75</v>
      </c>
      <c r="L321" s="28"/>
      <c r="R321">
        <f>H321</f>
        <v>684.2</v>
      </c>
    </row>
    <row r="322" spans="1:26" ht="14.25" x14ac:dyDescent="0.2">
      <c r="A322" s="41"/>
      <c r="B322" s="42"/>
      <c r="C322" s="42" t="s">
        <v>429</v>
      </c>
      <c r="D322" s="25"/>
      <c r="E322" s="12"/>
      <c r="F322" s="26">
        <f>Source!AM171</f>
        <v>45.01</v>
      </c>
      <c r="G322" s="27" t="str">
        <f>Source!DE171</f>
        <v/>
      </c>
      <c r="H322" s="26">
        <f>ROUND(Source!AD171*Source!I171, 2)</f>
        <v>51.67</v>
      </c>
      <c r="I322" s="27"/>
      <c r="J322" s="27">
        <f>IF(Source!BB171&lt;&gt; 0, Source!BB171, 1)</f>
        <v>6.66</v>
      </c>
      <c r="K322" s="26">
        <f>Source!Q171</f>
        <v>344.13</v>
      </c>
      <c r="L322" s="28"/>
    </row>
    <row r="323" spans="1:26" ht="14.25" x14ac:dyDescent="0.2">
      <c r="A323" s="41"/>
      <c r="B323" s="42"/>
      <c r="C323" s="42" t="s">
        <v>1634</v>
      </c>
      <c r="D323" s="25"/>
      <c r="E323" s="12"/>
      <c r="F323" s="26">
        <f>Source!AN171</f>
        <v>19.440000000000001</v>
      </c>
      <c r="G323" s="27" t="str">
        <f>Source!DF171</f>
        <v/>
      </c>
      <c r="H323" s="29">
        <f>ROUND(Source!AE171*Source!I171, 2)</f>
        <v>22.32</v>
      </c>
      <c r="I323" s="27"/>
      <c r="J323" s="27">
        <f>IF(Source!BS171&lt;&gt; 0, Source!BS171, 1)</f>
        <v>6.66</v>
      </c>
      <c r="K323" s="29">
        <f>Source!R171</f>
        <v>148.63</v>
      </c>
      <c r="L323" s="28"/>
      <c r="R323">
        <f>H323</f>
        <v>22.32</v>
      </c>
    </row>
    <row r="324" spans="1:26" ht="14.25" x14ac:dyDescent="0.2">
      <c r="A324" s="41"/>
      <c r="B324" s="42"/>
      <c r="C324" s="42" t="s">
        <v>1635</v>
      </c>
      <c r="D324" s="25" t="s">
        <v>1636</v>
      </c>
      <c r="E324" s="12">
        <f>Source!BZ171</f>
        <v>80</v>
      </c>
      <c r="F324" s="45"/>
      <c r="G324" s="27"/>
      <c r="H324" s="26">
        <f>SUM(S319:S326)</f>
        <v>565.22</v>
      </c>
      <c r="I324" s="30"/>
      <c r="J324" s="24">
        <f>Source!AT171</f>
        <v>80</v>
      </c>
      <c r="K324" s="26">
        <f>SUM(T319:T326)</f>
        <v>3764.3</v>
      </c>
      <c r="L324" s="28"/>
    </row>
    <row r="325" spans="1:26" ht="14.25" x14ac:dyDescent="0.2">
      <c r="A325" s="41"/>
      <c r="B325" s="42"/>
      <c r="C325" s="42" t="s">
        <v>1637</v>
      </c>
      <c r="D325" s="25" t="s">
        <v>1636</v>
      </c>
      <c r="E325" s="12">
        <f>Source!CA171</f>
        <v>68</v>
      </c>
      <c r="F325" s="45"/>
      <c r="G325" s="27"/>
      <c r="H325" s="26">
        <f>SUM(U319:U326)</f>
        <v>480.43</v>
      </c>
      <c r="I325" s="30"/>
      <c r="J325" s="24">
        <f>Source!AU171</f>
        <v>68</v>
      </c>
      <c r="K325" s="26">
        <f>SUM(V319:V326)</f>
        <v>3199.66</v>
      </c>
      <c r="L325" s="28"/>
    </row>
    <row r="326" spans="1:26" ht="14.25" x14ac:dyDescent="0.2">
      <c r="A326" s="43"/>
      <c r="B326" s="44"/>
      <c r="C326" s="44" t="s">
        <v>1638</v>
      </c>
      <c r="D326" s="31" t="s">
        <v>1639</v>
      </c>
      <c r="E326" s="32">
        <f>Source!AQ171</f>
        <v>69.87</v>
      </c>
      <c r="F326" s="33"/>
      <c r="G326" s="34" t="str">
        <f>Source!DI171</f>
        <v/>
      </c>
      <c r="H326" s="33"/>
      <c r="I326" s="34"/>
      <c r="J326" s="34"/>
      <c r="K326" s="33"/>
      <c r="L326" s="35">
        <f>Source!U171</f>
        <v>80.210759999999993</v>
      </c>
    </row>
    <row r="327" spans="1:26" ht="15" x14ac:dyDescent="0.25">
      <c r="G327" s="49">
        <f>H321+H322+H324+H325</f>
        <v>1781.5200000000002</v>
      </c>
      <c r="H327" s="49"/>
      <c r="J327" s="49">
        <f>K321+K322+K324+K325</f>
        <v>11864.84</v>
      </c>
      <c r="K327" s="49"/>
      <c r="L327" s="36">
        <f>Source!U171</f>
        <v>80.210759999999993</v>
      </c>
      <c r="O327" s="22">
        <f>G327</f>
        <v>1781.5200000000002</v>
      </c>
      <c r="P327" s="22">
        <f>J327</f>
        <v>11864.84</v>
      </c>
      <c r="Q327" s="22">
        <f>L327</f>
        <v>80.210759999999993</v>
      </c>
      <c r="W327">
        <f>IF(Source!BI171&lt;=1,H321+H322+H324+H325, 0)</f>
        <v>1781.5200000000002</v>
      </c>
      <c r="X327">
        <f>IF(Source!BI171=2,H321+H322+H324+H325, 0)</f>
        <v>0</v>
      </c>
      <c r="Y327">
        <f>IF(Source!BI171=3,H321+H322+H324+H325, 0)</f>
        <v>0</v>
      </c>
      <c r="Z327">
        <f>IF(Source!BI171=4,H321+H322+H324+H325, 0)</f>
        <v>0</v>
      </c>
    </row>
    <row r="328" spans="1:26" ht="28.5" x14ac:dyDescent="0.2">
      <c r="A328" s="41" t="str">
        <f>Source!E173</f>
        <v>29</v>
      </c>
      <c r="B328" s="42" t="str">
        <f>Source!F173</f>
        <v>11-01-028-01</v>
      </c>
      <c r="C328" s="42" t="str">
        <f>Source!G173</f>
        <v>Разборка  покрытий  из плиток бетонных</v>
      </c>
      <c r="D328" s="25" t="str">
        <f>Source!H173</f>
        <v>100 м2</v>
      </c>
      <c r="E328" s="12">
        <f>Source!I173</f>
        <v>0.161</v>
      </c>
      <c r="F328" s="26">
        <f>Source!AL173+Source!AM173+Source!AO173</f>
        <v>2101.2600000000002</v>
      </c>
      <c r="G328" s="27"/>
      <c r="H328" s="26"/>
      <c r="I328" s="27" t="str">
        <f>Source!BO173</f>
        <v/>
      </c>
      <c r="J328" s="27"/>
      <c r="K328" s="26"/>
      <c r="L328" s="28"/>
      <c r="S328">
        <f>ROUND((Source!FX173/100)*((ROUND(Source!AF173*Source!I173, 2)+ROUND(Source!AE173*Source!I173, 2))), 2)</f>
        <v>136.78</v>
      </c>
      <c r="T328">
        <f>Source!X173</f>
        <v>913.43</v>
      </c>
      <c r="U328">
        <f>ROUND((Source!FY173/100)*((ROUND(Source!AF173*Source!I173, 2)+ROUND(Source!AE173*Source!I173, 2))), 2)</f>
        <v>78.77</v>
      </c>
      <c r="V328">
        <f>Source!Y173</f>
        <v>526.66</v>
      </c>
    </row>
    <row r="329" spans="1:26" x14ac:dyDescent="0.2">
      <c r="C329" s="21" t="str">
        <f>"Объем: "&amp;Source!I173&amp;"=16,1/"&amp;"100"</f>
        <v>Объем: 0,161=16,1/100</v>
      </c>
    </row>
    <row r="330" spans="1:26" ht="14.25" x14ac:dyDescent="0.2">
      <c r="A330" s="41"/>
      <c r="B330" s="42"/>
      <c r="C330" s="42" t="s">
        <v>1633</v>
      </c>
      <c r="D330" s="25"/>
      <c r="E330" s="12"/>
      <c r="F330" s="26">
        <f>Source!AO173</f>
        <v>947.19</v>
      </c>
      <c r="G330" s="27" t="str">
        <f>Source!DG173</f>
        <v>)*0,8</v>
      </c>
      <c r="H330" s="26">
        <f>ROUND(Source!AF173*Source!I173, 2)</f>
        <v>122</v>
      </c>
      <c r="I330" s="27"/>
      <c r="J330" s="27">
        <f>IF(Source!BA173&lt;&gt; 0, Source!BA173, 1)</f>
        <v>6.66</v>
      </c>
      <c r="K330" s="26">
        <f>Source!S173</f>
        <v>812.51</v>
      </c>
      <c r="L330" s="28"/>
      <c r="R330">
        <f>H330</f>
        <v>122</v>
      </c>
    </row>
    <row r="331" spans="1:26" ht="14.25" x14ac:dyDescent="0.2">
      <c r="A331" s="41"/>
      <c r="B331" s="42"/>
      <c r="C331" s="42" t="s">
        <v>429</v>
      </c>
      <c r="D331" s="25"/>
      <c r="E331" s="12"/>
      <c r="F331" s="26">
        <f>Source!AM173</f>
        <v>155.91</v>
      </c>
      <c r="G331" s="27" t="str">
        <f>Source!DE173</f>
        <v>)*0,8</v>
      </c>
      <c r="H331" s="26">
        <f>ROUND(Source!AD173*Source!I173, 2)</f>
        <v>20.079999999999998</v>
      </c>
      <c r="I331" s="27"/>
      <c r="J331" s="27">
        <f>IF(Source!BB173&lt;&gt; 0, Source!BB173, 1)</f>
        <v>6.66</v>
      </c>
      <c r="K331" s="26">
        <f>Source!Q173</f>
        <v>133.72999999999999</v>
      </c>
      <c r="L331" s="28"/>
    </row>
    <row r="332" spans="1:26" ht="14.25" x14ac:dyDescent="0.2">
      <c r="A332" s="41"/>
      <c r="B332" s="42"/>
      <c r="C332" s="42" t="s">
        <v>1634</v>
      </c>
      <c r="D332" s="25"/>
      <c r="E332" s="12"/>
      <c r="F332" s="26">
        <f>Source!AN173</f>
        <v>12.13</v>
      </c>
      <c r="G332" s="27" t="str">
        <f>Source!DF173</f>
        <v>)*0,8</v>
      </c>
      <c r="H332" s="29">
        <f>ROUND(Source!AE173*Source!I173, 2)</f>
        <v>1.56</v>
      </c>
      <c r="I332" s="27"/>
      <c r="J332" s="27">
        <f>IF(Source!BS173&lt;&gt; 0, Source!BS173, 1)</f>
        <v>6.66</v>
      </c>
      <c r="K332" s="29">
        <f>Source!R173</f>
        <v>10.4</v>
      </c>
      <c r="L332" s="28"/>
      <c r="R332">
        <f>H332</f>
        <v>1.56</v>
      </c>
    </row>
    <row r="333" spans="1:26" ht="14.25" x14ac:dyDescent="0.2">
      <c r="A333" s="41"/>
      <c r="B333" s="42"/>
      <c r="C333" s="42" t="s">
        <v>1635</v>
      </c>
      <c r="D333" s="25" t="s">
        <v>1636</v>
      </c>
      <c r="E333" s="12">
        <f>Source!BZ173</f>
        <v>123</v>
      </c>
      <c r="F333" s="52" t="str">
        <f>CONCATENATE(" )", Source!DL173, Source!FT173, "=", Source!FX173)</f>
        <v xml:space="preserve"> )*0,9=110,7</v>
      </c>
      <c r="G333" s="53"/>
      <c r="H333" s="26">
        <f>SUM(S328:S335)</f>
        <v>136.78</v>
      </c>
      <c r="I333" s="30"/>
      <c r="J333" s="24">
        <f>Source!AT173</f>
        <v>111</v>
      </c>
      <c r="K333" s="26">
        <f>SUM(T328:T335)</f>
        <v>913.43</v>
      </c>
      <c r="L333" s="28"/>
    </row>
    <row r="334" spans="1:26" ht="14.25" x14ac:dyDescent="0.2">
      <c r="A334" s="41"/>
      <c r="B334" s="42"/>
      <c r="C334" s="42" t="s">
        <v>1637</v>
      </c>
      <c r="D334" s="25" t="s">
        <v>1636</v>
      </c>
      <c r="E334" s="12">
        <f>Source!CA173</f>
        <v>75</v>
      </c>
      <c r="F334" s="52" t="str">
        <f>CONCATENATE(" )", Source!DM173, Source!FU173, "=", Source!FY173)</f>
        <v xml:space="preserve"> )*0,85=63,75</v>
      </c>
      <c r="G334" s="53"/>
      <c r="H334" s="26">
        <f>SUM(U328:U335)</f>
        <v>78.77</v>
      </c>
      <c r="I334" s="30"/>
      <c r="J334" s="24">
        <f>Source!AU173</f>
        <v>64</v>
      </c>
      <c r="K334" s="26">
        <f>SUM(V328:V335)</f>
        <v>526.66</v>
      </c>
      <c r="L334" s="28"/>
    </row>
    <row r="335" spans="1:26" ht="14.25" x14ac:dyDescent="0.2">
      <c r="A335" s="43"/>
      <c r="B335" s="44"/>
      <c r="C335" s="44" t="s">
        <v>1638</v>
      </c>
      <c r="D335" s="31" t="s">
        <v>1639</v>
      </c>
      <c r="E335" s="32">
        <f>Source!AQ173</f>
        <v>98.46</v>
      </c>
      <c r="F335" s="33"/>
      <c r="G335" s="34" t="str">
        <f>Source!DI173</f>
        <v>)*0,8</v>
      </c>
      <c r="H335" s="33"/>
      <c r="I335" s="34"/>
      <c r="J335" s="34"/>
      <c r="K335" s="33"/>
      <c r="L335" s="35">
        <f>Source!U173</f>
        <v>12.681648000000001</v>
      </c>
    </row>
    <row r="336" spans="1:26" ht="15" x14ac:dyDescent="0.25">
      <c r="G336" s="49">
        <f>H330+H331+H333+H334</f>
        <v>357.63</v>
      </c>
      <c r="H336" s="49"/>
      <c r="J336" s="49">
        <f>K330+K331+K333+K334</f>
        <v>2386.33</v>
      </c>
      <c r="K336" s="49"/>
      <c r="L336" s="36">
        <f>Source!U173</f>
        <v>12.681648000000001</v>
      </c>
      <c r="O336" s="22">
        <f>G336</f>
        <v>357.63</v>
      </c>
      <c r="P336" s="22">
        <f>J336</f>
        <v>2386.33</v>
      </c>
      <c r="Q336" s="22">
        <f>L336</f>
        <v>12.681648000000001</v>
      </c>
      <c r="W336">
        <f>IF(Source!BI173&lt;=1,H330+H331+H333+H334, 0)</f>
        <v>357.63</v>
      </c>
      <c r="X336">
        <f>IF(Source!BI173=2,H330+H331+H333+H334, 0)</f>
        <v>0</v>
      </c>
      <c r="Y336">
        <f>IF(Source!BI173=3,H330+H331+H333+H334, 0)</f>
        <v>0</v>
      </c>
      <c r="Z336">
        <f>IF(Source!BI173=4,H330+H331+H333+H334, 0)</f>
        <v>0</v>
      </c>
    </row>
    <row r="337" spans="1:26" ht="28.5" x14ac:dyDescent="0.2">
      <c r="A337" s="41" t="str">
        <f>Source!E175</f>
        <v>30</v>
      </c>
      <c r="B337" s="42" t="str">
        <f>Source!F175</f>
        <v>11-01-011-01</v>
      </c>
      <c r="C337" s="42" t="str">
        <f>Source!G175</f>
        <v>Разборка  стяжек цементных толщиной 20 мм</v>
      </c>
      <c r="D337" s="25" t="str">
        <f>Source!H175</f>
        <v>100 м2</v>
      </c>
      <c r="E337" s="12">
        <f>Source!I175</f>
        <v>0.73399999999999999</v>
      </c>
      <c r="F337" s="26">
        <f>Source!AL175+Source!AM175+Source!AO175</f>
        <v>366.49</v>
      </c>
      <c r="G337" s="27"/>
      <c r="H337" s="26"/>
      <c r="I337" s="27" t="str">
        <f>Source!BO175</f>
        <v/>
      </c>
      <c r="J337" s="27"/>
      <c r="K337" s="26"/>
      <c r="L337" s="28"/>
      <c r="S337">
        <f>ROUND((Source!FX175/100)*((ROUND(Source!AF175*Source!I175, 2)+ROUND(Source!AE175*Source!I175, 2))), 2)</f>
        <v>215.07</v>
      </c>
      <c r="T337">
        <f>Source!X175</f>
        <v>1436.25</v>
      </c>
      <c r="U337">
        <f>ROUND((Source!FY175/100)*((ROUND(Source!AF175*Source!I175, 2)+ROUND(Source!AE175*Source!I175, 2))), 2)</f>
        <v>123.85</v>
      </c>
      <c r="V337">
        <f>Source!Y175</f>
        <v>828.11</v>
      </c>
    </row>
    <row r="338" spans="1:26" x14ac:dyDescent="0.2">
      <c r="C338" s="21" t="str">
        <f>"Объем: "&amp;Source!I175&amp;"=73,4/"&amp;"100"</f>
        <v>Объем: 0,734=73,4/100</v>
      </c>
    </row>
    <row r="339" spans="1:26" ht="14.25" x14ac:dyDescent="0.2">
      <c r="A339" s="41"/>
      <c r="B339" s="42"/>
      <c r="C339" s="42" t="s">
        <v>1633</v>
      </c>
      <c r="D339" s="25"/>
      <c r="E339" s="12"/>
      <c r="F339" s="26">
        <f>Source!AO175</f>
        <v>313.70999999999998</v>
      </c>
      <c r="G339" s="27" t="str">
        <f>Source!DG175</f>
        <v>)*0,8</v>
      </c>
      <c r="H339" s="26">
        <f>ROUND(Source!AF175*Source!I175, 2)</f>
        <v>184.21</v>
      </c>
      <c r="I339" s="27"/>
      <c r="J339" s="27">
        <f>IF(Source!BA175&lt;&gt; 0, Source!BA175, 1)</f>
        <v>6.66</v>
      </c>
      <c r="K339" s="26">
        <f>Source!S175</f>
        <v>1226.8499999999999</v>
      </c>
      <c r="L339" s="28"/>
      <c r="R339">
        <f>H339</f>
        <v>184.21</v>
      </c>
    </row>
    <row r="340" spans="1:26" ht="14.25" x14ac:dyDescent="0.2">
      <c r="A340" s="41"/>
      <c r="B340" s="42"/>
      <c r="C340" s="42" t="s">
        <v>429</v>
      </c>
      <c r="D340" s="25"/>
      <c r="E340" s="12"/>
      <c r="F340" s="26">
        <f>Source!AM175</f>
        <v>44.24</v>
      </c>
      <c r="G340" s="27" t="str">
        <f>Source!DE175</f>
        <v>)*0,8</v>
      </c>
      <c r="H340" s="26">
        <f>ROUND(Source!AD175*Source!I175, 2)</f>
        <v>25.98</v>
      </c>
      <c r="I340" s="27"/>
      <c r="J340" s="27">
        <f>IF(Source!BB175&lt;&gt; 0, Source!BB175, 1)</f>
        <v>6.66</v>
      </c>
      <c r="K340" s="26">
        <f>Source!Q175</f>
        <v>173</v>
      </c>
      <c r="L340" s="28"/>
    </row>
    <row r="341" spans="1:26" ht="14.25" x14ac:dyDescent="0.2">
      <c r="A341" s="41"/>
      <c r="B341" s="42"/>
      <c r="C341" s="42" t="s">
        <v>1634</v>
      </c>
      <c r="D341" s="25"/>
      <c r="E341" s="12"/>
      <c r="F341" s="26">
        <f>Source!AN175</f>
        <v>17.149999999999999</v>
      </c>
      <c r="G341" s="27" t="str">
        <f>Source!DF175</f>
        <v>)*0,8</v>
      </c>
      <c r="H341" s="29">
        <f>ROUND(Source!AE175*Source!I175, 2)</f>
        <v>10.07</v>
      </c>
      <c r="I341" s="27"/>
      <c r="J341" s="27">
        <f>IF(Source!BS175&lt;&gt; 0, Source!BS175, 1)</f>
        <v>6.66</v>
      </c>
      <c r="K341" s="29">
        <f>Source!R175</f>
        <v>67.069999999999993</v>
      </c>
      <c r="L341" s="28"/>
      <c r="R341">
        <f>H341</f>
        <v>10.07</v>
      </c>
    </row>
    <row r="342" spans="1:26" ht="14.25" x14ac:dyDescent="0.2">
      <c r="A342" s="41"/>
      <c r="B342" s="42"/>
      <c r="C342" s="42" t="s">
        <v>1635</v>
      </c>
      <c r="D342" s="25" t="s">
        <v>1636</v>
      </c>
      <c r="E342" s="12">
        <f>Source!BZ175</f>
        <v>123</v>
      </c>
      <c r="F342" s="52" t="str">
        <f>CONCATENATE(" )", Source!DL175, Source!FT175, "=", Source!FX175)</f>
        <v xml:space="preserve"> )*0,9=110,7</v>
      </c>
      <c r="G342" s="53"/>
      <c r="H342" s="26">
        <f>SUM(S337:S344)</f>
        <v>215.07</v>
      </c>
      <c r="I342" s="30"/>
      <c r="J342" s="24">
        <f>Source!AT175</f>
        <v>111</v>
      </c>
      <c r="K342" s="26">
        <f>SUM(T337:T344)</f>
        <v>1436.25</v>
      </c>
      <c r="L342" s="28"/>
    </row>
    <row r="343" spans="1:26" ht="14.25" x14ac:dyDescent="0.2">
      <c r="A343" s="41"/>
      <c r="B343" s="42"/>
      <c r="C343" s="42" t="s">
        <v>1637</v>
      </c>
      <c r="D343" s="25" t="s">
        <v>1636</v>
      </c>
      <c r="E343" s="12">
        <f>Source!CA175</f>
        <v>75</v>
      </c>
      <c r="F343" s="52" t="str">
        <f>CONCATENATE(" )", Source!DM175, Source!FU175, "=", Source!FY175)</f>
        <v xml:space="preserve"> )*0,85=63,75</v>
      </c>
      <c r="G343" s="53"/>
      <c r="H343" s="26">
        <f>SUM(U337:U344)</f>
        <v>123.85</v>
      </c>
      <c r="I343" s="30"/>
      <c r="J343" s="24">
        <f>Source!AU175</f>
        <v>64</v>
      </c>
      <c r="K343" s="26">
        <f>SUM(V337:V344)</f>
        <v>828.11</v>
      </c>
      <c r="L343" s="28"/>
    </row>
    <row r="344" spans="1:26" ht="14.25" x14ac:dyDescent="0.2">
      <c r="A344" s="43"/>
      <c r="B344" s="44"/>
      <c r="C344" s="44" t="s">
        <v>1638</v>
      </c>
      <c r="D344" s="31" t="s">
        <v>1639</v>
      </c>
      <c r="E344" s="32">
        <f>Source!AQ175</f>
        <v>39.51</v>
      </c>
      <c r="F344" s="33"/>
      <c r="G344" s="34" t="str">
        <f>Source!DI175</f>
        <v>)*0,8</v>
      </c>
      <c r="H344" s="33"/>
      <c r="I344" s="34"/>
      <c r="J344" s="34"/>
      <c r="K344" s="33"/>
      <c r="L344" s="35">
        <f>Source!U175</f>
        <v>23.200271999999998</v>
      </c>
    </row>
    <row r="345" spans="1:26" ht="15" x14ac:dyDescent="0.25">
      <c r="G345" s="49">
        <f>H339+H340+H342+H343</f>
        <v>549.11</v>
      </c>
      <c r="H345" s="49"/>
      <c r="J345" s="49">
        <f>K339+K340+K342+K343</f>
        <v>3664.21</v>
      </c>
      <c r="K345" s="49"/>
      <c r="L345" s="36">
        <f>Source!U175</f>
        <v>23.200271999999998</v>
      </c>
      <c r="O345" s="22">
        <f>G345</f>
        <v>549.11</v>
      </c>
      <c r="P345" s="22">
        <f>J345</f>
        <v>3664.21</v>
      </c>
      <c r="Q345" s="22">
        <f>L345</f>
        <v>23.200271999999998</v>
      </c>
      <c r="W345">
        <f>IF(Source!BI175&lt;=1,H339+H340+H342+H343, 0)</f>
        <v>549.11</v>
      </c>
      <c r="X345">
        <f>IF(Source!BI175=2,H339+H340+H342+H343, 0)</f>
        <v>0</v>
      </c>
      <c r="Y345">
        <f>IF(Source!BI175=3,H339+H340+H342+H343, 0)</f>
        <v>0</v>
      </c>
      <c r="Z345">
        <f>IF(Source!BI175=4,H339+H340+H342+H343, 0)</f>
        <v>0</v>
      </c>
    </row>
    <row r="346" spans="1:26" ht="28.5" x14ac:dyDescent="0.2">
      <c r="A346" s="41" t="str">
        <f>Source!E177</f>
        <v>31</v>
      </c>
      <c r="B346" s="42" t="str">
        <f>Source!F177</f>
        <v>46-01-008-03</v>
      </c>
      <c r="C346" s="42" t="str">
        <f>Source!G177</f>
        <v>Заполнение бетоном отдельных мест в полах</v>
      </c>
      <c r="D346" s="25" t="str">
        <f>Source!H177</f>
        <v>м3</v>
      </c>
      <c r="E346" s="12">
        <f>Source!I177</f>
        <v>0.4</v>
      </c>
      <c r="F346" s="26">
        <f>Source!AL177+Source!AM177+Source!AO177</f>
        <v>683.64</v>
      </c>
      <c r="G346" s="27"/>
      <c r="H346" s="26"/>
      <c r="I346" s="27" t="str">
        <f>Source!BO177</f>
        <v/>
      </c>
      <c r="J346" s="27"/>
      <c r="K346" s="26"/>
      <c r="L346" s="28"/>
      <c r="S346">
        <f>ROUND((Source!FX177/100)*((ROUND(Source!AF177*Source!I177, 2)+ROUND(Source!AE177*Source!I177, 2))), 2)</f>
        <v>91.57</v>
      </c>
      <c r="T346">
        <f>Source!X177</f>
        <v>609.84</v>
      </c>
      <c r="U346">
        <f>ROUND((Source!FY177/100)*((ROUND(Source!AF177*Source!I177, 2)+ROUND(Source!AE177*Source!I177, 2))), 2)</f>
        <v>55.03</v>
      </c>
      <c r="V346">
        <f>Source!Y177</f>
        <v>369.6</v>
      </c>
    </row>
    <row r="347" spans="1:26" ht="14.25" x14ac:dyDescent="0.2">
      <c r="A347" s="41"/>
      <c r="B347" s="42"/>
      <c r="C347" s="42" t="s">
        <v>1633</v>
      </c>
      <c r="D347" s="25"/>
      <c r="E347" s="12"/>
      <c r="F347" s="26">
        <f>Source!AO177</f>
        <v>226.9</v>
      </c>
      <c r="G347" s="27" t="str">
        <f>Source!DG177</f>
        <v/>
      </c>
      <c r="H347" s="26">
        <f>ROUND(Source!AF177*Source!I177, 2)</f>
        <v>90.76</v>
      </c>
      <c r="I347" s="27"/>
      <c r="J347" s="27">
        <f>IF(Source!BA177&lt;&gt; 0, Source!BA177, 1)</f>
        <v>6.66</v>
      </c>
      <c r="K347" s="26">
        <f>Source!S177</f>
        <v>604.46</v>
      </c>
      <c r="L347" s="28"/>
      <c r="R347">
        <f>H347</f>
        <v>90.76</v>
      </c>
    </row>
    <row r="348" spans="1:26" ht="14.25" x14ac:dyDescent="0.2">
      <c r="A348" s="41"/>
      <c r="B348" s="42"/>
      <c r="C348" s="42" t="s">
        <v>429</v>
      </c>
      <c r="D348" s="25"/>
      <c r="E348" s="12"/>
      <c r="F348" s="26">
        <f>Source!AM177</f>
        <v>29.62</v>
      </c>
      <c r="G348" s="27" t="str">
        <f>Source!DE177</f>
        <v/>
      </c>
      <c r="H348" s="26">
        <f>ROUND(Source!AD177*Source!I177, 2)</f>
        <v>11.85</v>
      </c>
      <c r="I348" s="27"/>
      <c r="J348" s="27">
        <f>IF(Source!BB177&lt;&gt; 0, Source!BB177, 1)</f>
        <v>6.66</v>
      </c>
      <c r="K348" s="26">
        <f>Source!Q177</f>
        <v>78.91</v>
      </c>
      <c r="L348" s="28"/>
    </row>
    <row r="349" spans="1:26" ht="14.25" x14ac:dyDescent="0.2">
      <c r="A349" s="41"/>
      <c r="B349" s="42"/>
      <c r="C349" s="42" t="s">
        <v>1634</v>
      </c>
      <c r="D349" s="25"/>
      <c r="E349" s="12"/>
      <c r="F349" s="26">
        <f>Source!AN177</f>
        <v>4.33</v>
      </c>
      <c r="G349" s="27" t="str">
        <f>Source!DF177</f>
        <v/>
      </c>
      <c r="H349" s="29">
        <f>ROUND(Source!AE177*Source!I177, 2)</f>
        <v>1.73</v>
      </c>
      <c r="I349" s="27"/>
      <c r="J349" s="27">
        <f>IF(Source!BS177&lt;&gt; 0, Source!BS177, 1)</f>
        <v>6.66</v>
      </c>
      <c r="K349" s="29">
        <f>Source!R177</f>
        <v>11.54</v>
      </c>
      <c r="L349" s="28"/>
      <c r="R349">
        <f>H349</f>
        <v>1.73</v>
      </c>
    </row>
    <row r="350" spans="1:26" ht="14.25" x14ac:dyDescent="0.2">
      <c r="A350" s="41"/>
      <c r="B350" s="42"/>
      <c r="C350" s="42" t="s">
        <v>1640</v>
      </c>
      <c r="D350" s="25"/>
      <c r="E350" s="12"/>
      <c r="F350" s="26">
        <f>Source!AL177</f>
        <v>427.12</v>
      </c>
      <c r="G350" s="27" t="str">
        <f>Source!DD177</f>
        <v/>
      </c>
      <c r="H350" s="26">
        <f>ROUND(Source!AC177*Source!I177, 2)</f>
        <v>170.85</v>
      </c>
      <c r="I350" s="27"/>
      <c r="J350" s="27">
        <f>IF(Source!BC177&lt;&gt; 0, Source!BC177, 1)</f>
        <v>6.66</v>
      </c>
      <c r="K350" s="26">
        <f>Source!P177</f>
        <v>1137.8499999999999</v>
      </c>
      <c r="L350" s="28"/>
    </row>
    <row r="351" spans="1:26" ht="14.25" x14ac:dyDescent="0.2">
      <c r="A351" s="41"/>
      <c r="B351" s="42"/>
      <c r="C351" s="42" t="s">
        <v>1635</v>
      </c>
      <c r="D351" s="25" t="s">
        <v>1636</v>
      </c>
      <c r="E351" s="12">
        <f>Source!BZ177</f>
        <v>110</v>
      </c>
      <c r="F351" s="52" t="str">
        <f>CONCATENATE(" )", Source!DL177, Source!FT177, "=", Source!FX177)</f>
        <v xml:space="preserve"> )*0,9=99</v>
      </c>
      <c r="G351" s="53"/>
      <c r="H351" s="26">
        <f>SUM(S346:S355)</f>
        <v>91.57</v>
      </c>
      <c r="I351" s="30"/>
      <c r="J351" s="24">
        <f>Source!AT177</f>
        <v>99</v>
      </c>
      <c r="K351" s="26">
        <f>SUM(T346:T355)</f>
        <v>609.84</v>
      </c>
      <c r="L351" s="28"/>
    </row>
    <row r="352" spans="1:26" ht="14.25" x14ac:dyDescent="0.2">
      <c r="A352" s="41"/>
      <c r="B352" s="42"/>
      <c r="C352" s="42" t="s">
        <v>1637</v>
      </c>
      <c r="D352" s="25" t="s">
        <v>1636</v>
      </c>
      <c r="E352" s="12">
        <f>Source!CA177</f>
        <v>70</v>
      </c>
      <c r="F352" s="52" t="str">
        <f>CONCATENATE(" )", Source!DM177, Source!FU177, "=", Source!FY177)</f>
        <v xml:space="preserve"> )*0,85=59,5</v>
      </c>
      <c r="G352" s="53"/>
      <c r="H352" s="26">
        <f>SUM(U346:U355)</f>
        <v>55.03</v>
      </c>
      <c r="I352" s="30"/>
      <c r="J352" s="24">
        <f>Source!AU177</f>
        <v>60</v>
      </c>
      <c r="K352" s="26">
        <f>SUM(V346:V355)</f>
        <v>369.6</v>
      </c>
      <c r="L352" s="28"/>
    </row>
    <row r="353" spans="1:26" ht="14.25" x14ac:dyDescent="0.2">
      <c r="A353" s="41"/>
      <c r="B353" s="42"/>
      <c r="C353" s="42" t="s">
        <v>1638</v>
      </c>
      <c r="D353" s="25" t="s">
        <v>1639</v>
      </c>
      <c r="E353" s="12">
        <f>Source!AQ177</f>
        <v>26.82</v>
      </c>
      <c r="F353" s="26"/>
      <c r="G353" s="27" t="str">
        <f>Source!DI177</f>
        <v/>
      </c>
      <c r="H353" s="26"/>
      <c r="I353" s="27"/>
      <c r="J353" s="27"/>
      <c r="K353" s="26"/>
      <c r="L353" s="37">
        <f>Source!U177</f>
        <v>10.728000000000002</v>
      </c>
    </row>
    <row r="354" spans="1:26" ht="14.25" x14ac:dyDescent="0.2">
      <c r="A354" s="41" t="str">
        <f>Source!E179</f>
        <v>31,1</v>
      </c>
      <c r="B354" s="42" t="str">
        <f>Source!F179</f>
        <v>04.1.02.05-0006</v>
      </c>
      <c r="C354" s="42" t="str">
        <f>Source!G179</f>
        <v>Бетон тяжелый, класс В15 (М200)</v>
      </c>
      <c r="D354" s="25" t="str">
        <f>Source!H179</f>
        <v>м3</v>
      </c>
      <c r="E354" s="12">
        <f>Source!I179</f>
        <v>0.40799999999999992</v>
      </c>
      <c r="F354" s="26">
        <f>Source!AL179+Source!AM179+Source!AO179</f>
        <v>592.76</v>
      </c>
      <c r="G354" s="40" t="s">
        <v>3</v>
      </c>
      <c r="H354" s="26">
        <f>ROUND(Source!AC179*Source!I179, 2)+ROUND(Source!AD179*Source!I179, 2)+ROUND(Source!AF179*Source!I179, 2)</f>
        <v>241.85</v>
      </c>
      <c r="I354" s="27"/>
      <c r="J354" s="27">
        <f>IF(Source!BC179&lt;&gt; 0, Source!BC179, 1)</f>
        <v>6.66</v>
      </c>
      <c r="K354" s="26">
        <f>Source!O179</f>
        <v>1610.69</v>
      </c>
      <c r="L354" s="28"/>
      <c r="S354">
        <f>ROUND((Source!FX179/100)*((ROUND(Source!AF179*Source!I179, 2)+ROUND(Source!AE179*Source!I179, 2))), 2)</f>
        <v>0</v>
      </c>
      <c r="T354">
        <f>Source!X179</f>
        <v>0</v>
      </c>
      <c r="U354">
        <f>ROUND((Source!FY179/100)*((ROUND(Source!AF179*Source!I179, 2)+ROUND(Source!AE179*Source!I179, 2))), 2)</f>
        <v>0</v>
      </c>
      <c r="V354">
        <f>Source!Y179</f>
        <v>0</v>
      </c>
      <c r="W354">
        <f>IF(Source!BI179&lt;=1,H354, 0)</f>
        <v>241.85</v>
      </c>
      <c r="X354">
        <f>IF(Source!BI179=2,H354, 0)</f>
        <v>0</v>
      </c>
      <c r="Y354">
        <f>IF(Source!BI179=3,H354, 0)</f>
        <v>0</v>
      </c>
      <c r="Z354">
        <f>IF(Source!BI179=4,H354, 0)</f>
        <v>0</v>
      </c>
    </row>
    <row r="355" spans="1:26" ht="28.5" x14ac:dyDescent="0.2">
      <c r="A355" s="43" t="str">
        <f>Source!E181</f>
        <v>31,2</v>
      </c>
      <c r="B355" s="44" t="str">
        <f>Source!F181</f>
        <v>04.1.02.06</v>
      </c>
      <c r="C355" s="44" t="str">
        <f>Source!G181</f>
        <v>Бетонные смеси готовые к употреблению</v>
      </c>
      <c r="D355" s="31" t="str">
        <f>Source!H181</f>
        <v>м3</v>
      </c>
      <c r="E355" s="32">
        <f>Source!I181</f>
        <v>0.40799999999999992</v>
      </c>
      <c r="F355" s="33">
        <f>Source!AL181+Source!AM181+Source!AO181</f>
        <v>0</v>
      </c>
      <c r="G355" s="38" t="s">
        <v>3</v>
      </c>
      <c r="H355" s="33">
        <f>ROUND(Source!AC181*Source!I181, 2)+ROUND(Source!AD181*Source!I181, 2)+ROUND(Source!AF181*Source!I181, 2)</f>
        <v>0</v>
      </c>
      <c r="I355" s="34"/>
      <c r="J355" s="34">
        <f>IF(Source!BC181&lt;&gt; 0, Source!BC181, 1)</f>
        <v>6.66</v>
      </c>
      <c r="K355" s="33">
        <f>Source!O181</f>
        <v>0</v>
      </c>
      <c r="L355" s="39"/>
      <c r="S355">
        <f>ROUND((Source!FX181/100)*((ROUND(Source!AF181*Source!I181, 2)+ROUND(Source!AE181*Source!I181, 2))), 2)</f>
        <v>0</v>
      </c>
      <c r="T355">
        <f>Source!X181</f>
        <v>0</v>
      </c>
      <c r="U355">
        <f>ROUND((Source!FY181/100)*((ROUND(Source!AF181*Source!I181, 2)+ROUND(Source!AE181*Source!I181, 2))), 2)</f>
        <v>0</v>
      </c>
      <c r="V355">
        <f>Source!Y181</f>
        <v>0</v>
      </c>
      <c r="W355">
        <f>IF(Source!BI181&lt;=1,H355, 0)</f>
        <v>0</v>
      </c>
      <c r="X355">
        <f>IF(Source!BI181=2,H355, 0)</f>
        <v>0</v>
      </c>
      <c r="Y355">
        <f>IF(Source!BI181=3,H355, 0)</f>
        <v>0</v>
      </c>
      <c r="Z355">
        <f>IF(Source!BI181=4,H355, 0)</f>
        <v>0</v>
      </c>
    </row>
    <row r="356" spans="1:26" ht="15" x14ac:dyDescent="0.25">
      <c r="G356" s="49">
        <f>H347+H348+H350+H351+H352+SUM(H354:H355)</f>
        <v>661.91</v>
      </c>
      <c r="H356" s="49"/>
      <c r="J356" s="49">
        <f>K347+K348+K350+K351+K352+SUM(K354:K355)</f>
        <v>4411.3500000000004</v>
      </c>
      <c r="K356" s="49"/>
      <c r="L356" s="36">
        <f>Source!U177</f>
        <v>10.728000000000002</v>
      </c>
      <c r="O356" s="22">
        <f>G356</f>
        <v>661.91</v>
      </c>
      <c r="P356" s="22">
        <f>J356</f>
        <v>4411.3500000000004</v>
      </c>
      <c r="Q356" s="22">
        <f>L356</f>
        <v>10.728000000000002</v>
      </c>
      <c r="W356">
        <f>IF(Source!BI177&lt;=1,H347+H348+H350+H351+H352, 0)</f>
        <v>420.05999999999995</v>
      </c>
      <c r="X356">
        <f>IF(Source!BI177=2,H347+H348+H350+H351+H352, 0)</f>
        <v>0</v>
      </c>
      <c r="Y356">
        <f>IF(Source!BI177=3,H347+H348+H350+H351+H352, 0)</f>
        <v>0</v>
      </c>
      <c r="Z356">
        <f>IF(Source!BI177=4,H347+H348+H350+H351+H352, 0)</f>
        <v>0</v>
      </c>
    </row>
    <row r="357" spans="1:26" ht="42.75" x14ac:dyDescent="0.2">
      <c r="A357" s="41" t="str">
        <f>Source!E183</f>
        <v>32</v>
      </c>
      <c r="B357" s="42" t="str">
        <f>Source!F183</f>
        <v>11-01-011-02</v>
      </c>
      <c r="C357" s="42" t="str">
        <f>Source!G183</f>
        <v>Разборка  стяжек на каждые 5 мм изменения толщины стяжки добавлять или исключать к расценке 11-01-011-01</v>
      </c>
      <c r="D357" s="25" t="str">
        <f>Source!H183</f>
        <v>100 м2</v>
      </c>
      <c r="E357" s="12">
        <f>Source!I183</f>
        <v>0.73399999999999999</v>
      </c>
      <c r="F357" s="26">
        <f>Source!AL183+Source!AM183+Source!AO183</f>
        <v>11.69</v>
      </c>
      <c r="G357" s="27"/>
      <c r="H357" s="26"/>
      <c r="I357" s="27" t="str">
        <f>Source!BO183</f>
        <v/>
      </c>
      <c r="J357" s="27"/>
      <c r="K357" s="26"/>
      <c r="L357" s="28"/>
      <c r="S357">
        <f>ROUND((Source!FX183/100)*((ROUND(Source!AF183*Source!I183, 2)+ROUND(Source!AE183*Source!I183, 2))), 2)</f>
        <v>4.43</v>
      </c>
      <c r="T357">
        <f>Source!X183</f>
        <v>29.58</v>
      </c>
      <c r="U357">
        <f>ROUND((Source!FY183/100)*((ROUND(Source!AF183*Source!I183, 2)+ROUND(Source!AE183*Source!I183, 2))), 2)</f>
        <v>2.5499999999999998</v>
      </c>
      <c r="V357">
        <f>Source!Y183</f>
        <v>17.059999999999999</v>
      </c>
    </row>
    <row r="358" spans="1:26" x14ac:dyDescent="0.2">
      <c r="C358" s="21" t="str">
        <f>"Объем: "&amp;Source!I183&amp;"=73,4/"&amp;"100"</f>
        <v>Объем: 0,734=73,4/100</v>
      </c>
    </row>
    <row r="359" spans="1:26" ht="14.25" x14ac:dyDescent="0.2">
      <c r="A359" s="41"/>
      <c r="B359" s="42"/>
      <c r="C359" s="42" t="s">
        <v>1633</v>
      </c>
      <c r="D359" s="25"/>
      <c r="E359" s="12"/>
      <c r="F359" s="26">
        <f>Source!AO183</f>
        <v>3.97</v>
      </c>
      <c r="G359" s="27" t="str">
        <f>Source!DG183</f>
        <v>)*0,8</v>
      </c>
      <c r="H359" s="26">
        <f>ROUND(Source!AF183*Source!I183, 2)</f>
        <v>2.33</v>
      </c>
      <c r="I359" s="27"/>
      <c r="J359" s="27">
        <f>IF(Source!BA183&lt;&gt; 0, Source!BA183, 1)</f>
        <v>6.66</v>
      </c>
      <c r="K359" s="26">
        <f>Source!S183</f>
        <v>15.55</v>
      </c>
      <c r="L359" s="28"/>
      <c r="R359">
        <f>H359</f>
        <v>2.33</v>
      </c>
    </row>
    <row r="360" spans="1:26" ht="14.25" x14ac:dyDescent="0.2">
      <c r="A360" s="41"/>
      <c r="B360" s="42"/>
      <c r="C360" s="42" t="s">
        <v>429</v>
      </c>
      <c r="D360" s="25"/>
      <c r="E360" s="12"/>
      <c r="F360" s="26">
        <f>Source!AM183</f>
        <v>7.72</v>
      </c>
      <c r="G360" s="27" t="str">
        <f>Source!DE183</f>
        <v>)*0,8</v>
      </c>
      <c r="H360" s="26">
        <f>ROUND(Source!AD183*Source!I183, 2)</f>
        <v>4.53</v>
      </c>
      <c r="I360" s="27"/>
      <c r="J360" s="27">
        <f>IF(Source!BB183&lt;&gt; 0, Source!BB183, 1)</f>
        <v>6.66</v>
      </c>
      <c r="K360" s="26">
        <f>Source!Q183</f>
        <v>30.16</v>
      </c>
      <c r="L360" s="28"/>
    </row>
    <row r="361" spans="1:26" ht="14.25" x14ac:dyDescent="0.2">
      <c r="A361" s="41"/>
      <c r="B361" s="42"/>
      <c r="C361" s="42" t="s">
        <v>1634</v>
      </c>
      <c r="D361" s="25"/>
      <c r="E361" s="12"/>
      <c r="F361" s="26">
        <f>Source!AN183</f>
        <v>2.84</v>
      </c>
      <c r="G361" s="27" t="str">
        <f>Source!DF183</f>
        <v>)*0,8</v>
      </c>
      <c r="H361" s="29">
        <f>ROUND(Source!AE183*Source!I183, 2)</f>
        <v>1.67</v>
      </c>
      <c r="I361" s="27"/>
      <c r="J361" s="27">
        <f>IF(Source!BS183&lt;&gt; 0, Source!BS183, 1)</f>
        <v>6.66</v>
      </c>
      <c r="K361" s="29">
        <f>Source!R183</f>
        <v>11.1</v>
      </c>
      <c r="L361" s="28"/>
      <c r="R361">
        <f>H361</f>
        <v>1.67</v>
      </c>
    </row>
    <row r="362" spans="1:26" ht="14.25" x14ac:dyDescent="0.2">
      <c r="A362" s="41"/>
      <c r="B362" s="42"/>
      <c r="C362" s="42" t="s">
        <v>1635</v>
      </c>
      <c r="D362" s="25" t="s">
        <v>1636</v>
      </c>
      <c r="E362" s="12">
        <f>Source!BZ183</f>
        <v>123</v>
      </c>
      <c r="F362" s="52" t="str">
        <f>CONCATENATE(" )", Source!DL183, Source!FT183, "=", Source!FX183)</f>
        <v xml:space="preserve"> )*0,9=110,7</v>
      </c>
      <c r="G362" s="53"/>
      <c r="H362" s="26">
        <f>SUM(S357:S364)</f>
        <v>4.43</v>
      </c>
      <c r="I362" s="30"/>
      <c r="J362" s="24">
        <f>Source!AT183</f>
        <v>111</v>
      </c>
      <c r="K362" s="26">
        <f>SUM(T357:T364)</f>
        <v>29.58</v>
      </c>
      <c r="L362" s="28"/>
    </row>
    <row r="363" spans="1:26" ht="14.25" x14ac:dyDescent="0.2">
      <c r="A363" s="41"/>
      <c r="B363" s="42"/>
      <c r="C363" s="42" t="s">
        <v>1637</v>
      </c>
      <c r="D363" s="25" t="s">
        <v>1636</v>
      </c>
      <c r="E363" s="12">
        <f>Source!CA183</f>
        <v>75</v>
      </c>
      <c r="F363" s="52" t="str">
        <f>CONCATENATE(" )", Source!DM183, Source!FU183, "=", Source!FY183)</f>
        <v xml:space="preserve"> )*0,85=63,75</v>
      </c>
      <c r="G363" s="53"/>
      <c r="H363" s="26">
        <f>SUM(U357:U364)</f>
        <v>2.5499999999999998</v>
      </c>
      <c r="I363" s="30"/>
      <c r="J363" s="24">
        <f>Source!AU183</f>
        <v>64</v>
      </c>
      <c r="K363" s="26">
        <f>SUM(V357:V364)</f>
        <v>17.059999999999999</v>
      </c>
      <c r="L363" s="28"/>
    </row>
    <row r="364" spans="1:26" ht="14.25" x14ac:dyDescent="0.2">
      <c r="A364" s="43"/>
      <c r="B364" s="44"/>
      <c r="C364" s="44" t="s">
        <v>1638</v>
      </c>
      <c r="D364" s="31" t="s">
        <v>1639</v>
      </c>
      <c r="E364" s="32">
        <f>Source!AQ183</f>
        <v>0.5</v>
      </c>
      <c r="F364" s="33"/>
      <c r="G364" s="34" t="str">
        <f>Source!DI183</f>
        <v>)*0,8</v>
      </c>
      <c r="H364" s="33"/>
      <c r="I364" s="34"/>
      <c r="J364" s="34"/>
      <c r="K364" s="33"/>
      <c r="L364" s="35">
        <f>Source!U183</f>
        <v>0.29360000000000003</v>
      </c>
    </row>
    <row r="365" spans="1:26" ht="15" x14ac:dyDescent="0.25">
      <c r="G365" s="49">
        <f>H359+H360+H362+H363</f>
        <v>13.84</v>
      </c>
      <c r="H365" s="49"/>
      <c r="J365" s="49">
        <f>K359+K360+K362+K363</f>
        <v>92.35</v>
      </c>
      <c r="K365" s="49"/>
      <c r="L365" s="36">
        <f>Source!U183</f>
        <v>0.29360000000000003</v>
      </c>
      <c r="O365" s="22">
        <f>G365</f>
        <v>13.84</v>
      </c>
      <c r="P365" s="22">
        <f>J365</f>
        <v>92.35</v>
      </c>
      <c r="Q365" s="22">
        <f>L365</f>
        <v>0.29360000000000003</v>
      </c>
      <c r="W365">
        <f>IF(Source!BI183&lt;=1,H359+H360+H362+H363, 0)</f>
        <v>13.84</v>
      </c>
      <c r="X365">
        <f>IF(Source!BI183=2,H359+H360+H362+H363, 0)</f>
        <v>0</v>
      </c>
      <c r="Y365">
        <f>IF(Source!BI183=3,H359+H360+H362+H363, 0)</f>
        <v>0</v>
      </c>
      <c r="Z365">
        <f>IF(Source!BI183=4,H359+H360+H362+H363, 0)</f>
        <v>0</v>
      </c>
    </row>
    <row r="366" spans="1:26" ht="57" x14ac:dyDescent="0.2">
      <c r="A366" s="41" t="str">
        <f>Source!E185</f>
        <v>33</v>
      </c>
      <c r="B366" s="42" t="str">
        <f>Source!F185</f>
        <v>15-07-003-02</v>
      </c>
      <c r="C366" s="42" t="str">
        <f>Source!G185</f>
        <v>Грунтование водно-дисперсионной грунтовкой "Нортекс-Грунт" поверхностей пористых (камень, кирпич, бетон и т д)</v>
      </c>
      <c r="D366" s="25" t="str">
        <f>Source!H185</f>
        <v>100 м2</v>
      </c>
      <c r="E366" s="12">
        <f>Source!I185</f>
        <v>1.33</v>
      </c>
      <c r="F366" s="26">
        <f>Source!AL185+Source!AM185+Source!AO185</f>
        <v>268.3</v>
      </c>
      <c r="G366" s="27"/>
      <c r="H366" s="26"/>
      <c r="I366" s="27" t="str">
        <f>Source!BO185</f>
        <v/>
      </c>
      <c r="J366" s="27"/>
      <c r="K366" s="26"/>
      <c r="L366" s="28"/>
      <c r="S366">
        <f>ROUND((Source!FX185/100)*((ROUND(Source!AF185*Source!I185, 2)+ROUND(Source!AE185*Source!I185, 2))), 2)</f>
        <v>49.87</v>
      </c>
      <c r="T366">
        <f>Source!X185</f>
        <v>333.91</v>
      </c>
      <c r="U366">
        <f>ROUND((Source!FY185/100)*((ROUND(Source!AF185*Source!I185, 2)+ROUND(Source!AE185*Source!I185, 2))), 2)</f>
        <v>24.67</v>
      </c>
      <c r="V366">
        <f>Source!Y185</f>
        <v>165.2</v>
      </c>
    </row>
    <row r="367" spans="1:26" x14ac:dyDescent="0.2">
      <c r="C367" s="21" t="str">
        <f>"Объем: "&amp;Source!I185&amp;"=133/"&amp;"100"</f>
        <v>Объем: 1,33=133/100</v>
      </c>
    </row>
    <row r="368" spans="1:26" ht="14.25" x14ac:dyDescent="0.2">
      <c r="A368" s="41"/>
      <c r="B368" s="42"/>
      <c r="C368" s="42" t="s">
        <v>1633</v>
      </c>
      <c r="D368" s="25"/>
      <c r="E368" s="12"/>
      <c r="F368" s="26">
        <f>Source!AO185</f>
        <v>33.869999999999997</v>
      </c>
      <c r="G368" s="27" t="str">
        <f>Source!DG185</f>
        <v>)*1,15</v>
      </c>
      <c r="H368" s="26">
        <f>ROUND(Source!AF185*Source!I185, 2)</f>
        <v>51.8</v>
      </c>
      <c r="I368" s="27"/>
      <c r="J368" s="27">
        <f>IF(Source!BA185&lt;&gt; 0, Source!BA185, 1)</f>
        <v>6.66</v>
      </c>
      <c r="K368" s="26">
        <f>Source!S185</f>
        <v>345.01</v>
      </c>
      <c r="L368" s="28"/>
      <c r="R368">
        <f>H368</f>
        <v>51.8</v>
      </c>
    </row>
    <row r="369" spans="1:26" ht="14.25" x14ac:dyDescent="0.2">
      <c r="A369" s="41"/>
      <c r="B369" s="42"/>
      <c r="C369" s="42" t="s">
        <v>429</v>
      </c>
      <c r="D369" s="25"/>
      <c r="E369" s="12"/>
      <c r="F369" s="26">
        <f>Source!AM185</f>
        <v>22.14</v>
      </c>
      <c r="G369" s="27" t="str">
        <f>Source!DE185</f>
        <v>)*1,25</v>
      </c>
      <c r="H369" s="26">
        <f>ROUND(Source!AD185*Source!I185, 2)</f>
        <v>36.81</v>
      </c>
      <c r="I369" s="27"/>
      <c r="J369" s="27">
        <f>IF(Source!BB185&lt;&gt; 0, Source!BB185, 1)</f>
        <v>6.66</v>
      </c>
      <c r="K369" s="26">
        <f>Source!Q185</f>
        <v>245.18</v>
      </c>
      <c r="L369" s="28"/>
    </row>
    <row r="370" spans="1:26" ht="14.25" x14ac:dyDescent="0.2">
      <c r="A370" s="41"/>
      <c r="B370" s="42"/>
      <c r="C370" s="42" t="s">
        <v>1634</v>
      </c>
      <c r="D370" s="25"/>
      <c r="E370" s="12"/>
      <c r="F370" s="26">
        <f>Source!AN185</f>
        <v>0.57999999999999996</v>
      </c>
      <c r="G370" s="27" t="str">
        <f>Source!DF185</f>
        <v>)*1,25</v>
      </c>
      <c r="H370" s="29">
        <f>ROUND(Source!AE185*Source!I185, 2)</f>
        <v>0.97</v>
      </c>
      <c r="I370" s="27"/>
      <c r="J370" s="27">
        <f>IF(Source!BS185&lt;&gt; 0, Source!BS185, 1)</f>
        <v>6.66</v>
      </c>
      <c r="K370" s="29">
        <f>Source!R185</f>
        <v>6.47</v>
      </c>
      <c r="L370" s="28"/>
      <c r="R370">
        <f>H370</f>
        <v>0.97</v>
      </c>
    </row>
    <row r="371" spans="1:26" ht="14.25" x14ac:dyDescent="0.2">
      <c r="A371" s="41"/>
      <c r="B371" s="42"/>
      <c r="C371" s="42" t="s">
        <v>1640</v>
      </c>
      <c r="D371" s="25"/>
      <c r="E371" s="12"/>
      <c r="F371" s="26">
        <f>Source!AL185</f>
        <v>212.29</v>
      </c>
      <c r="G371" s="27" t="str">
        <f>Source!DD185</f>
        <v/>
      </c>
      <c r="H371" s="26">
        <f>ROUND(Source!AC185*Source!I185, 2)</f>
        <v>282.35000000000002</v>
      </c>
      <c r="I371" s="27"/>
      <c r="J371" s="27">
        <f>IF(Source!BC185&lt;&gt; 0, Source!BC185, 1)</f>
        <v>6.66</v>
      </c>
      <c r="K371" s="26">
        <f>Source!P185</f>
        <v>1880.42</v>
      </c>
      <c r="L371" s="28"/>
    </row>
    <row r="372" spans="1:26" ht="14.25" x14ac:dyDescent="0.2">
      <c r="A372" s="41"/>
      <c r="B372" s="42"/>
      <c r="C372" s="42" t="s">
        <v>1635</v>
      </c>
      <c r="D372" s="25" t="s">
        <v>1636</v>
      </c>
      <c r="E372" s="12">
        <f>Source!BZ185</f>
        <v>105</v>
      </c>
      <c r="F372" s="52" t="str">
        <f>CONCATENATE(" )", Source!DL185, Source!FT185, "=", Source!FX185)</f>
        <v xml:space="preserve"> )*0,9=94,5</v>
      </c>
      <c r="G372" s="53"/>
      <c r="H372" s="26">
        <f>SUM(S366:S374)</f>
        <v>49.87</v>
      </c>
      <c r="I372" s="30"/>
      <c r="J372" s="24">
        <f>Source!AT185</f>
        <v>95</v>
      </c>
      <c r="K372" s="26">
        <f>SUM(T366:T374)</f>
        <v>333.91</v>
      </c>
      <c r="L372" s="28"/>
    </row>
    <row r="373" spans="1:26" ht="14.25" x14ac:dyDescent="0.2">
      <c r="A373" s="41"/>
      <c r="B373" s="42"/>
      <c r="C373" s="42" t="s">
        <v>1637</v>
      </c>
      <c r="D373" s="25" t="s">
        <v>1636</v>
      </c>
      <c r="E373" s="12">
        <f>Source!CA185</f>
        <v>55</v>
      </c>
      <c r="F373" s="52" t="str">
        <f>CONCATENATE(" )", Source!DM185, Source!FU185, "=", Source!FY185)</f>
        <v xml:space="preserve"> )*0,85=46,75</v>
      </c>
      <c r="G373" s="53"/>
      <c r="H373" s="26">
        <f>SUM(U366:U374)</f>
        <v>24.67</v>
      </c>
      <c r="I373" s="30"/>
      <c r="J373" s="24">
        <f>Source!AU185</f>
        <v>47</v>
      </c>
      <c r="K373" s="26">
        <f>SUM(V366:V374)</f>
        <v>165.2</v>
      </c>
      <c r="L373" s="28"/>
    </row>
    <row r="374" spans="1:26" ht="14.25" x14ac:dyDescent="0.2">
      <c r="A374" s="43"/>
      <c r="B374" s="44"/>
      <c r="C374" s="44" t="s">
        <v>1638</v>
      </c>
      <c r="D374" s="31" t="s">
        <v>1639</v>
      </c>
      <c r="E374" s="32">
        <f>Source!AQ185</f>
        <v>3.69</v>
      </c>
      <c r="F374" s="33"/>
      <c r="G374" s="34" t="str">
        <f>Source!DI185</f>
        <v>)*1,15</v>
      </c>
      <c r="H374" s="33"/>
      <c r="I374" s="34"/>
      <c r="J374" s="34"/>
      <c r="K374" s="33"/>
      <c r="L374" s="35">
        <f>Source!U185</f>
        <v>5.6438550000000003</v>
      </c>
    </row>
    <row r="375" spans="1:26" ht="15" x14ac:dyDescent="0.25">
      <c r="G375" s="49">
        <f>H368+H369+H371+H372+H373</f>
        <v>445.50000000000006</v>
      </c>
      <c r="H375" s="49"/>
      <c r="J375" s="49">
        <f>K368+K369+K371+K372+K373</f>
        <v>2969.72</v>
      </c>
      <c r="K375" s="49"/>
      <c r="L375" s="36">
        <f>Source!U185</f>
        <v>5.6438550000000003</v>
      </c>
      <c r="O375" s="22">
        <f>G375</f>
        <v>445.50000000000006</v>
      </c>
      <c r="P375" s="22">
        <f>J375</f>
        <v>2969.72</v>
      </c>
      <c r="Q375" s="22">
        <f>L375</f>
        <v>5.6438550000000003</v>
      </c>
      <c r="W375">
        <f>IF(Source!BI185&lt;=1,H368+H369+H371+H372+H373, 0)</f>
        <v>445.50000000000006</v>
      </c>
      <c r="X375">
        <f>IF(Source!BI185=2,H368+H369+H371+H372+H373, 0)</f>
        <v>0</v>
      </c>
      <c r="Y375">
        <f>IF(Source!BI185=3,H368+H369+H371+H372+H373, 0)</f>
        <v>0</v>
      </c>
      <c r="Z375">
        <f>IF(Source!BI185=4,H368+H369+H371+H372+H373, 0)</f>
        <v>0</v>
      </c>
    </row>
    <row r="376" spans="1:26" ht="28.5" x14ac:dyDescent="0.2">
      <c r="A376" s="41" t="str">
        <f>Source!E187</f>
        <v>34</v>
      </c>
      <c r="B376" s="42" t="str">
        <f>Source!F187</f>
        <v>11-01-011-01</v>
      </c>
      <c r="C376" s="42" t="str">
        <f>Source!G187</f>
        <v>Устройство стяжек цементных толщиной 20 мм</v>
      </c>
      <c r="D376" s="25" t="str">
        <f>Source!H187</f>
        <v>100 м2</v>
      </c>
      <c r="E376" s="12">
        <f>Source!I187</f>
        <v>1.33</v>
      </c>
      <c r="F376" s="26">
        <f>Source!AL187+Source!AM187+Source!AO187</f>
        <v>366.49</v>
      </c>
      <c r="G376" s="27"/>
      <c r="H376" s="26"/>
      <c r="I376" s="27" t="str">
        <f>Source!BO187</f>
        <v/>
      </c>
      <c r="J376" s="27"/>
      <c r="K376" s="26"/>
      <c r="L376" s="28"/>
      <c r="S376">
        <f>ROUND((Source!FX187/100)*((ROUND(Source!AF187*Source!I187, 2)+ROUND(Source!AE187*Source!I187, 2))), 2)</f>
        <v>562.73</v>
      </c>
      <c r="T376">
        <f>Source!X187</f>
        <v>3757.95</v>
      </c>
      <c r="U376">
        <f>ROUND((Source!FY187/100)*((ROUND(Source!AF187*Source!I187, 2)+ROUND(Source!AE187*Source!I187, 2))), 2)</f>
        <v>324.07</v>
      </c>
      <c r="V376">
        <f>Source!Y187</f>
        <v>2166.75</v>
      </c>
    </row>
    <row r="377" spans="1:26" x14ac:dyDescent="0.2">
      <c r="C377" s="21" t="str">
        <f>"Объем: "&amp;Source!I187&amp;"=133/"&amp;"100"</f>
        <v>Объем: 1,33=133/100</v>
      </c>
    </row>
    <row r="378" spans="1:26" ht="14.25" x14ac:dyDescent="0.2">
      <c r="A378" s="41"/>
      <c r="B378" s="42"/>
      <c r="C378" s="42" t="s">
        <v>1633</v>
      </c>
      <c r="D378" s="25"/>
      <c r="E378" s="12"/>
      <c r="F378" s="26">
        <f>Source!AO187</f>
        <v>313.70999999999998</v>
      </c>
      <c r="G378" s="27" t="str">
        <f>Source!DG187</f>
        <v>)*1,15</v>
      </c>
      <c r="H378" s="26">
        <f>ROUND(Source!AF187*Source!I187, 2)</f>
        <v>479.82</v>
      </c>
      <c r="I378" s="27"/>
      <c r="J378" s="27">
        <f>IF(Source!BA187&lt;&gt; 0, Source!BA187, 1)</f>
        <v>6.66</v>
      </c>
      <c r="K378" s="26">
        <f>Source!S187</f>
        <v>3195.63</v>
      </c>
      <c r="L378" s="28"/>
      <c r="R378">
        <f>H378</f>
        <v>479.82</v>
      </c>
    </row>
    <row r="379" spans="1:26" ht="14.25" x14ac:dyDescent="0.2">
      <c r="A379" s="41"/>
      <c r="B379" s="42"/>
      <c r="C379" s="42" t="s">
        <v>429</v>
      </c>
      <c r="D379" s="25"/>
      <c r="E379" s="12"/>
      <c r="F379" s="26">
        <f>Source!AM187</f>
        <v>44.24</v>
      </c>
      <c r="G379" s="27" t="str">
        <f>Source!DE187</f>
        <v>)*1,25</v>
      </c>
      <c r="H379" s="26">
        <f>ROUND(Source!AD187*Source!I187, 2)</f>
        <v>73.55</v>
      </c>
      <c r="I379" s="27"/>
      <c r="J379" s="27">
        <f>IF(Source!BB187&lt;&gt; 0, Source!BB187, 1)</f>
        <v>6.66</v>
      </c>
      <c r="K379" s="26">
        <f>Source!Q187</f>
        <v>489.84</v>
      </c>
      <c r="L379" s="28"/>
    </row>
    <row r="380" spans="1:26" ht="14.25" x14ac:dyDescent="0.2">
      <c r="A380" s="41"/>
      <c r="B380" s="42"/>
      <c r="C380" s="42" t="s">
        <v>1634</v>
      </c>
      <c r="D380" s="25"/>
      <c r="E380" s="12"/>
      <c r="F380" s="26">
        <f>Source!AN187</f>
        <v>17.149999999999999</v>
      </c>
      <c r="G380" s="27" t="str">
        <f>Source!DF187</f>
        <v>)*1,25</v>
      </c>
      <c r="H380" s="29">
        <f>ROUND(Source!AE187*Source!I187, 2)</f>
        <v>28.52</v>
      </c>
      <c r="I380" s="27"/>
      <c r="J380" s="27">
        <f>IF(Source!BS187&lt;&gt; 0, Source!BS187, 1)</f>
        <v>6.66</v>
      </c>
      <c r="K380" s="29">
        <f>Source!R187</f>
        <v>189.91</v>
      </c>
      <c r="L380" s="28"/>
      <c r="R380">
        <f>H380</f>
        <v>28.52</v>
      </c>
    </row>
    <row r="381" spans="1:26" ht="14.25" x14ac:dyDescent="0.2">
      <c r="A381" s="41"/>
      <c r="B381" s="42"/>
      <c r="C381" s="42" t="s">
        <v>1640</v>
      </c>
      <c r="D381" s="25"/>
      <c r="E381" s="12"/>
      <c r="F381" s="26">
        <f>Source!AL187</f>
        <v>8.5399999999999991</v>
      </c>
      <c r="G381" s="27" t="str">
        <f>Source!DD187</f>
        <v/>
      </c>
      <c r="H381" s="26">
        <f>ROUND(Source!AC187*Source!I187, 2)</f>
        <v>11.36</v>
      </c>
      <c r="I381" s="27"/>
      <c r="J381" s="27">
        <f>IF(Source!BC187&lt;&gt; 0, Source!BC187, 1)</f>
        <v>6.66</v>
      </c>
      <c r="K381" s="26">
        <f>Source!P187</f>
        <v>75.650000000000006</v>
      </c>
      <c r="L381" s="28"/>
    </row>
    <row r="382" spans="1:26" ht="14.25" x14ac:dyDescent="0.2">
      <c r="A382" s="41"/>
      <c r="B382" s="42"/>
      <c r="C382" s="42" t="s">
        <v>1635</v>
      </c>
      <c r="D382" s="25" t="s">
        <v>1636</v>
      </c>
      <c r="E382" s="12">
        <f>Source!BZ187</f>
        <v>123</v>
      </c>
      <c r="F382" s="52" t="str">
        <f>CONCATENATE(" )", Source!DL187, Source!FT187, "=", Source!FX187)</f>
        <v xml:space="preserve"> )*0,9=110,7</v>
      </c>
      <c r="G382" s="53"/>
      <c r="H382" s="26">
        <f>SUM(S376:S386)</f>
        <v>562.73</v>
      </c>
      <c r="I382" s="30"/>
      <c r="J382" s="24">
        <f>Source!AT187</f>
        <v>111</v>
      </c>
      <c r="K382" s="26">
        <f>SUM(T376:T386)</f>
        <v>3757.95</v>
      </c>
      <c r="L382" s="28"/>
    </row>
    <row r="383" spans="1:26" ht="14.25" x14ac:dyDescent="0.2">
      <c r="A383" s="41"/>
      <c r="B383" s="42"/>
      <c r="C383" s="42" t="s">
        <v>1637</v>
      </c>
      <c r="D383" s="25" t="s">
        <v>1636</v>
      </c>
      <c r="E383" s="12">
        <f>Source!CA187</f>
        <v>75</v>
      </c>
      <c r="F383" s="52" t="str">
        <f>CONCATENATE(" )", Source!DM187, Source!FU187, "=", Source!FY187)</f>
        <v xml:space="preserve"> )*0,85=63,75</v>
      </c>
      <c r="G383" s="53"/>
      <c r="H383" s="26">
        <f>SUM(U376:U386)</f>
        <v>324.07</v>
      </c>
      <c r="I383" s="30"/>
      <c r="J383" s="24">
        <f>Source!AU187</f>
        <v>64</v>
      </c>
      <c r="K383" s="26">
        <f>SUM(V376:V386)</f>
        <v>2166.75</v>
      </c>
      <c r="L383" s="28"/>
    </row>
    <row r="384" spans="1:26" ht="14.25" x14ac:dyDescent="0.2">
      <c r="A384" s="41"/>
      <c r="B384" s="42"/>
      <c r="C384" s="42" t="s">
        <v>1638</v>
      </c>
      <c r="D384" s="25" t="s">
        <v>1639</v>
      </c>
      <c r="E384" s="12">
        <f>Source!AQ187</f>
        <v>39.51</v>
      </c>
      <c r="F384" s="26"/>
      <c r="G384" s="27" t="str">
        <f>Source!DI187</f>
        <v>)*1,15</v>
      </c>
      <c r="H384" s="26"/>
      <c r="I384" s="27"/>
      <c r="J384" s="27"/>
      <c r="K384" s="26"/>
      <c r="L384" s="37">
        <f>Source!U187</f>
        <v>60.430544999999995</v>
      </c>
    </row>
    <row r="385" spans="1:26" ht="28.5" x14ac:dyDescent="0.2">
      <c r="A385" s="41" t="str">
        <f>Source!E189</f>
        <v>34,1</v>
      </c>
      <c r="B385" s="42" t="str">
        <f>Source!F189</f>
        <v>04.3.01.09</v>
      </c>
      <c r="C385" s="42" t="str">
        <f>Source!G189</f>
        <v>Раствор готовый кладочный тяжелый цементный</v>
      </c>
      <c r="D385" s="25" t="str">
        <f>Source!H189</f>
        <v>м3</v>
      </c>
      <c r="E385" s="12">
        <f>Source!I189</f>
        <v>2.7132000000000001</v>
      </c>
      <c r="F385" s="26">
        <f>Source!AL189+Source!AM189+Source!AO189</f>
        <v>0</v>
      </c>
      <c r="G385" s="40" t="s">
        <v>3</v>
      </c>
      <c r="H385" s="26">
        <f>ROUND(Source!AC189*Source!I189, 2)+ROUND(Source!AD189*Source!I189, 2)+ROUND(Source!AF189*Source!I189, 2)</f>
        <v>0</v>
      </c>
      <c r="I385" s="27"/>
      <c r="J385" s="27">
        <f>IF(Source!BC189&lt;&gt; 0, Source!BC189, 1)</f>
        <v>6.66</v>
      </c>
      <c r="K385" s="26">
        <f>Source!O189</f>
        <v>0</v>
      </c>
      <c r="L385" s="28"/>
      <c r="S385">
        <f>ROUND((Source!FX189/100)*((ROUND(Source!AF189*Source!I189, 2)+ROUND(Source!AE189*Source!I189, 2))), 2)</f>
        <v>0</v>
      </c>
      <c r="T385">
        <f>Source!X189</f>
        <v>0</v>
      </c>
      <c r="U385">
        <f>ROUND((Source!FY189/100)*((ROUND(Source!AF189*Source!I189, 2)+ROUND(Source!AE189*Source!I189, 2))), 2)</f>
        <v>0</v>
      </c>
      <c r="V385">
        <f>Source!Y189</f>
        <v>0</v>
      </c>
      <c r="W385">
        <f>IF(Source!BI189&lt;=1,H385, 0)</f>
        <v>0</v>
      </c>
      <c r="X385">
        <f>IF(Source!BI189=2,H385, 0)</f>
        <v>0</v>
      </c>
      <c r="Y385">
        <f>IF(Source!BI189=3,H385, 0)</f>
        <v>0</v>
      </c>
      <c r="Z385">
        <f>IF(Source!BI189=4,H385, 0)</f>
        <v>0</v>
      </c>
    </row>
    <row r="386" spans="1:26" ht="28.5" x14ac:dyDescent="0.2">
      <c r="A386" s="43" t="str">
        <f>Source!E191</f>
        <v>34,2</v>
      </c>
      <c r="B386" s="44" t="str">
        <f>Source!F191</f>
        <v>04.3.01.12-0005</v>
      </c>
      <c r="C386" s="44" t="str">
        <f>Source!G191</f>
        <v>Раствор готовый кладочный цементно-известковый марки 100</v>
      </c>
      <c r="D386" s="31" t="str">
        <f>Source!H191</f>
        <v>м3</v>
      </c>
      <c r="E386" s="32">
        <f>Source!I191</f>
        <v>2.7132000000000001</v>
      </c>
      <c r="F386" s="33">
        <f>Source!AL191+Source!AM191+Source!AO191</f>
        <v>529.41</v>
      </c>
      <c r="G386" s="38" t="s">
        <v>3</v>
      </c>
      <c r="H386" s="33">
        <f>ROUND(Source!AC191*Source!I191, 2)+ROUND(Source!AD191*Source!I191, 2)+ROUND(Source!AF191*Source!I191, 2)</f>
        <v>1436.4</v>
      </c>
      <c r="I386" s="34"/>
      <c r="J386" s="34">
        <f>IF(Source!BC191&lt;&gt; 0, Source!BC191, 1)</f>
        <v>6.66</v>
      </c>
      <c r="K386" s="33">
        <f>Source!O191</f>
        <v>9566.39</v>
      </c>
      <c r="L386" s="39"/>
      <c r="S386">
        <f>ROUND((Source!FX191/100)*((ROUND(Source!AF191*Source!I191, 2)+ROUND(Source!AE191*Source!I191, 2))), 2)</f>
        <v>0</v>
      </c>
      <c r="T386">
        <f>Source!X191</f>
        <v>0</v>
      </c>
      <c r="U386">
        <f>ROUND((Source!FY191/100)*((ROUND(Source!AF191*Source!I191, 2)+ROUND(Source!AE191*Source!I191, 2))), 2)</f>
        <v>0</v>
      </c>
      <c r="V386">
        <f>Source!Y191</f>
        <v>0</v>
      </c>
      <c r="W386">
        <f>IF(Source!BI191&lt;=1,H386, 0)</f>
        <v>1436.4</v>
      </c>
      <c r="X386">
        <f>IF(Source!BI191=2,H386, 0)</f>
        <v>0</v>
      </c>
      <c r="Y386">
        <f>IF(Source!BI191=3,H386, 0)</f>
        <v>0</v>
      </c>
      <c r="Z386">
        <f>IF(Source!BI191=4,H386, 0)</f>
        <v>0</v>
      </c>
    </row>
    <row r="387" spans="1:26" ht="15" x14ac:dyDescent="0.25">
      <c r="G387" s="49">
        <f>H378+H379+H381+H382+H383+SUM(H385:H386)</f>
        <v>2887.9300000000003</v>
      </c>
      <c r="H387" s="49"/>
      <c r="J387" s="49">
        <f>K378+K379+K381+K382+K383+SUM(K385:K386)</f>
        <v>19252.21</v>
      </c>
      <c r="K387" s="49"/>
      <c r="L387" s="36">
        <f>Source!U187</f>
        <v>60.430544999999995</v>
      </c>
      <c r="O387" s="22">
        <f>G387</f>
        <v>2887.9300000000003</v>
      </c>
      <c r="P387" s="22">
        <f>J387</f>
        <v>19252.21</v>
      </c>
      <c r="Q387" s="22">
        <f>L387</f>
        <v>60.430544999999995</v>
      </c>
      <c r="W387">
        <f>IF(Source!BI187&lt;=1,H378+H379+H381+H382+H383, 0)</f>
        <v>1451.53</v>
      </c>
      <c r="X387">
        <f>IF(Source!BI187=2,H378+H379+H381+H382+H383, 0)</f>
        <v>0</v>
      </c>
      <c r="Y387">
        <f>IF(Source!BI187=3,H378+H379+H381+H382+H383, 0)</f>
        <v>0</v>
      </c>
      <c r="Z387">
        <f>IF(Source!BI187=4,H378+H379+H381+H382+H383, 0)</f>
        <v>0</v>
      </c>
    </row>
    <row r="388" spans="1:26" ht="42.75" x14ac:dyDescent="0.2">
      <c r="A388" s="41" t="str">
        <f>Source!E193</f>
        <v>35</v>
      </c>
      <c r="B388" s="42" t="str">
        <f>Source!F193</f>
        <v>11-01-011-02</v>
      </c>
      <c r="C388" s="42" t="str">
        <f>Source!G193</f>
        <v>Устройство стяжек на каждые 5 мм изменения толщины стяжки добавлять или исключать к расценке 11-01-011-01</v>
      </c>
      <c r="D388" s="25" t="str">
        <f>Source!H193</f>
        <v>100 м2</v>
      </c>
      <c r="E388" s="12">
        <f>Source!I193</f>
        <v>1.33</v>
      </c>
      <c r="F388" s="26">
        <f>Source!AL193+Source!AM193+Source!AO193</f>
        <v>11.69</v>
      </c>
      <c r="G388" s="27"/>
      <c r="H388" s="26"/>
      <c r="I388" s="27" t="str">
        <f>Source!BO193</f>
        <v/>
      </c>
      <c r="J388" s="27"/>
      <c r="K388" s="26"/>
      <c r="L388" s="28"/>
      <c r="S388">
        <f>ROUND((Source!FX193/100)*((ROUND(Source!AF193*Source!I193, 2)+ROUND(Source!AE193*Source!I193, 2))), 2)</f>
        <v>23.89</v>
      </c>
      <c r="T388">
        <f>Source!X193</f>
        <v>159.57</v>
      </c>
      <c r="U388">
        <f>ROUND((Source!FY193/100)*((ROUND(Source!AF193*Source!I193, 2)+ROUND(Source!AE193*Source!I193, 2))), 2)</f>
        <v>13.76</v>
      </c>
      <c r="V388">
        <f>Source!Y193</f>
        <v>92.01</v>
      </c>
    </row>
    <row r="389" spans="1:26" x14ac:dyDescent="0.2">
      <c r="C389" s="21" t="str">
        <f>"Объем: "&amp;Source!I193&amp;"=133/"&amp;"100"</f>
        <v>Объем: 1,33=133/100</v>
      </c>
    </row>
    <row r="390" spans="1:26" ht="14.25" x14ac:dyDescent="0.2">
      <c r="A390" s="41"/>
      <c r="B390" s="42"/>
      <c r="C390" s="42" t="s">
        <v>1633</v>
      </c>
      <c r="D390" s="25"/>
      <c r="E390" s="12"/>
      <c r="F390" s="26">
        <f>Source!AO193</f>
        <v>3.97</v>
      </c>
      <c r="G390" s="27" t="str">
        <f>Source!DG193</f>
        <v>*2)*1,15</v>
      </c>
      <c r="H390" s="26">
        <f>ROUND(Source!AF193*Source!I193, 2)</f>
        <v>12.14</v>
      </c>
      <c r="I390" s="27"/>
      <c r="J390" s="27">
        <f>IF(Source!BA193&lt;&gt; 0, Source!BA193, 1)</f>
        <v>6.66</v>
      </c>
      <c r="K390" s="26">
        <f>Source!S193</f>
        <v>80.87</v>
      </c>
      <c r="L390" s="28"/>
      <c r="R390">
        <f>H390</f>
        <v>12.14</v>
      </c>
    </row>
    <row r="391" spans="1:26" ht="14.25" x14ac:dyDescent="0.2">
      <c r="A391" s="41"/>
      <c r="B391" s="42"/>
      <c r="C391" s="42" t="s">
        <v>429</v>
      </c>
      <c r="D391" s="25"/>
      <c r="E391" s="12"/>
      <c r="F391" s="26">
        <f>Source!AM193</f>
        <v>7.72</v>
      </c>
      <c r="G391" s="27" t="str">
        <f>Source!DE193</f>
        <v>*2)*1,25</v>
      </c>
      <c r="H391" s="26">
        <f>ROUND(Source!AD193*Source!I193, 2)</f>
        <v>25.67</v>
      </c>
      <c r="I391" s="27"/>
      <c r="J391" s="27">
        <f>IF(Source!BB193&lt;&gt; 0, Source!BB193, 1)</f>
        <v>6.66</v>
      </c>
      <c r="K391" s="26">
        <f>Source!Q193</f>
        <v>170.96</v>
      </c>
      <c r="L391" s="28"/>
    </row>
    <row r="392" spans="1:26" ht="14.25" x14ac:dyDescent="0.2">
      <c r="A392" s="41"/>
      <c r="B392" s="42"/>
      <c r="C392" s="42" t="s">
        <v>1634</v>
      </c>
      <c r="D392" s="25"/>
      <c r="E392" s="12"/>
      <c r="F392" s="26">
        <f>Source!AN193</f>
        <v>2.84</v>
      </c>
      <c r="G392" s="27" t="str">
        <f>Source!DF193</f>
        <v>*2)*1,25</v>
      </c>
      <c r="H392" s="29">
        <f>ROUND(Source!AE193*Source!I193, 2)</f>
        <v>9.44</v>
      </c>
      <c r="I392" s="27"/>
      <c r="J392" s="27">
        <f>IF(Source!BS193&lt;&gt; 0, Source!BS193, 1)</f>
        <v>6.66</v>
      </c>
      <c r="K392" s="29">
        <f>Source!R193</f>
        <v>62.89</v>
      </c>
      <c r="L392" s="28"/>
      <c r="R392">
        <f>H392</f>
        <v>9.44</v>
      </c>
    </row>
    <row r="393" spans="1:26" ht="14.25" x14ac:dyDescent="0.2">
      <c r="A393" s="41"/>
      <c r="B393" s="42"/>
      <c r="C393" s="42" t="s">
        <v>1635</v>
      </c>
      <c r="D393" s="25" t="s">
        <v>1636</v>
      </c>
      <c r="E393" s="12">
        <f>Source!BZ193</f>
        <v>123</v>
      </c>
      <c r="F393" s="52" t="str">
        <f>CONCATENATE(" )", Source!DL193, Source!FT193, "=", Source!FX193)</f>
        <v xml:space="preserve"> )*0,9=110,7</v>
      </c>
      <c r="G393" s="53"/>
      <c r="H393" s="26">
        <f>SUM(S388:S397)</f>
        <v>23.89</v>
      </c>
      <c r="I393" s="30"/>
      <c r="J393" s="24">
        <f>Source!AT193</f>
        <v>111</v>
      </c>
      <c r="K393" s="26">
        <f>SUM(T388:T397)</f>
        <v>159.57</v>
      </c>
      <c r="L393" s="28"/>
    </row>
    <row r="394" spans="1:26" ht="14.25" x14ac:dyDescent="0.2">
      <c r="A394" s="41"/>
      <c r="B394" s="42"/>
      <c r="C394" s="42" t="s">
        <v>1637</v>
      </c>
      <c r="D394" s="25" t="s">
        <v>1636</v>
      </c>
      <c r="E394" s="12">
        <f>Source!CA193</f>
        <v>75</v>
      </c>
      <c r="F394" s="52" t="str">
        <f>CONCATENATE(" )", Source!DM193, Source!FU193, "=", Source!FY193)</f>
        <v xml:space="preserve"> )*0,85=63,75</v>
      </c>
      <c r="G394" s="53"/>
      <c r="H394" s="26">
        <f>SUM(U388:U397)</f>
        <v>13.76</v>
      </c>
      <c r="I394" s="30"/>
      <c r="J394" s="24">
        <f>Source!AU193</f>
        <v>64</v>
      </c>
      <c r="K394" s="26">
        <f>SUM(V388:V397)</f>
        <v>92.01</v>
      </c>
      <c r="L394" s="28"/>
    </row>
    <row r="395" spans="1:26" ht="14.25" x14ac:dyDescent="0.2">
      <c r="A395" s="41"/>
      <c r="B395" s="42"/>
      <c r="C395" s="42" t="s">
        <v>1638</v>
      </c>
      <c r="D395" s="25" t="s">
        <v>1639</v>
      </c>
      <c r="E395" s="12">
        <f>Source!AQ193</f>
        <v>0.5</v>
      </c>
      <c r="F395" s="26"/>
      <c r="G395" s="27" t="str">
        <f>Source!DI193</f>
        <v>*2)*1,15</v>
      </c>
      <c r="H395" s="26"/>
      <c r="I395" s="27"/>
      <c r="J395" s="27"/>
      <c r="K395" s="26"/>
      <c r="L395" s="37">
        <f>Source!U193</f>
        <v>1.5294999999999999</v>
      </c>
    </row>
    <row r="396" spans="1:26" ht="28.5" x14ac:dyDescent="0.2">
      <c r="A396" s="41" t="str">
        <f>Source!E195</f>
        <v>35,1</v>
      </c>
      <c r="B396" s="42" t="str">
        <f>Source!F195</f>
        <v>04.3.01.09</v>
      </c>
      <c r="C396" s="42" t="str">
        <f>Source!G195</f>
        <v>Раствор готовый кладочный тяжелый цементный</v>
      </c>
      <c r="D396" s="25" t="str">
        <f>Source!H195</f>
        <v>м3</v>
      </c>
      <c r="E396" s="12">
        <f>Source!I195</f>
        <v>1.3566</v>
      </c>
      <c r="F396" s="26">
        <f>Source!AL195+Source!AM195+Source!AO195</f>
        <v>0</v>
      </c>
      <c r="G396" s="40" t="s">
        <v>1643</v>
      </c>
      <c r="H396" s="26">
        <f>ROUND(Source!AC195*Source!I195, 2)+ROUND(Source!AD195*Source!I195, 2)+ROUND(Source!AF195*Source!I195, 2)</f>
        <v>0</v>
      </c>
      <c r="I396" s="27"/>
      <c r="J396" s="27">
        <f>IF(Source!BC195&lt;&gt; 0, Source!BC195, 1)</f>
        <v>6.66</v>
      </c>
      <c r="K396" s="26">
        <f>Source!O195</f>
        <v>0</v>
      </c>
      <c r="L396" s="28"/>
      <c r="S396">
        <f>ROUND((Source!FX195/100)*((ROUND(Source!AF195*Source!I195, 2)+ROUND(Source!AE195*Source!I195, 2))), 2)</f>
        <v>0</v>
      </c>
      <c r="T396">
        <f>Source!X195</f>
        <v>0</v>
      </c>
      <c r="U396">
        <f>ROUND((Source!FY195/100)*((ROUND(Source!AF195*Source!I195, 2)+ROUND(Source!AE195*Source!I195, 2))), 2)</f>
        <v>0</v>
      </c>
      <c r="V396">
        <f>Source!Y195</f>
        <v>0</v>
      </c>
      <c r="W396">
        <f>IF(Source!BI195&lt;=1,H396, 0)</f>
        <v>0</v>
      </c>
      <c r="X396">
        <f>IF(Source!BI195=2,H396, 0)</f>
        <v>0</v>
      </c>
      <c r="Y396">
        <f>IF(Source!BI195=3,H396, 0)</f>
        <v>0</v>
      </c>
      <c r="Z396">
        <f>IF(Source!BI195=4,H396, 0)</f>
        <v>0</v>
      </c>
    </row>
    <row r="397" spans="1:26" ht="28.5" x14ac:dyDescent="0.2">
      <c r="A397" s="43" t="str">
        <f>Source!E197</f>
        <v>35,2</v>
      </c>
      <c r="B397" s="44" t="str">
        <f>Source!F197</f>
        <v>04.3.01.12-0005</v>
      </c>
      <c r="C397" s="44" t="str">
        <f>Source!G197</f>
        <v>Раствор готовый кладочный цементно-известковый марки 100</v>
      </c>
      <c r="D397" s="31" t="str">
        <f>Source!H197</f>
        <v>м3</v>
      </c>
      <c r="E397" s="32">
        <f>Source!I197</f>
        <v>1.3566</v>
      </c>
      <c r="F397" s="33">
        <f>Source!AL197+Source!AM197+Source!AO197</f>
        <v>529.41</v>
      </c>
      <c r="G397" s="38" t="s">
        <v>1643</v>
      </c>
      <c r="H397" s="33">
        <f>ROUND(Source!AC197*Source!I197, 2)+ROUND(Source!AD197*Source!I197, 2)+ROUND(Source!AF197*Source!I197, 2)</f>
        <v>718.2</v>
      </c>
      <c r="I397" s="34"/>
      <c r="J397" s="34">
        <f>IF(Source!BC197&lt;&gt; 0, Source!BC197, 1)</f>
        <v>6.66</v>
      </c>
      <c r="K397" s="33">
        <f>Source!O197</f>
        <v>4783.2</v>
      </c>
      <c r="L397" s="39"/>
      <c r="S397">
        <f>ROUND((Source!FX197/100)*((ROUND(Source!AF197*Source!I197, 2)+ROUND(Source!AE197*Source!I197, 2))), 2)</f>
        <v>0</v>
      </c>
      <c r="T397">
        <f>Source!X197</f>
        <v>0</v>
      </c>
      <c r="U397">
        <f>ROUND((Source!FY197/100)*((ROUND(Source!AF197*Source!I197, 2)+ROUND(Source!AE197*Source!I197, 2))), 2)</f>
        <v>0</v>
      </c>
      <c r="V397">
        <f>Source!Y197</f>
        <v>0</v>
      </c>
      <c r="W397">
        <f>IF(Source!BI197&lt;=1,H397, 0)</f>
        <v>718.2</v>
      </c>
      <c r="X397">
        <f>IF(Source!BI197=2,H397, 0)</f>
        <v>0</v>
      </c>
      <c r="Y397">
        <f>IF(Source!BI197=3,H397, 0)</f>
        <v>0</v>
      </c>
      <c r="Z397">
        <f>IF(Source!BI197=4,H397, 0)</f>
        <v>0</v>
      </c>
    </row>
    <row r="398" spans="1:26" ht="15" x14ac:dyDescent="0.25">
      <c r="G398" s="49">
        <f>H390+H391+H393+H394+SUM(H396:H397)</f>
        <v>793.66000000000008</v>
      </c>
      <c r="H398" s="49"/>
      <c r="J398" s="49">
        <f>K390+K391+K393+K394+SUM(K396:K397)</f>
        <v>5286.61</v>
      </c>
      <c r="K398" s="49"/>
      <c r="L398" s="36">
        <f>Source!U193</f>
        <v>1.5294999999999999</v>
      </c>
      <c r="O398" s="22">
        <f>G398</f>
        <v>793.66000000000008</v>
      </c>
      <c r="P398" s="22">
        <f>J398</f>
        <v>5286.61</v>
      </c>
      <c r="Q398" s="22">
        <f>L398</f>
        <v>1.5294999999999999</v>
      </c>
      <c r="W398">
        <f>IF(Source!BI193&lt;=1,H390+H391+H393+H394, 0)</f>
        <v>75.460000000000008</v>
      </c>
      <c r="X398">
        <f>IF(Source!BI193=2,H390+H391+H393+H394, 0)</f>
        <v>0</v>
      </c>
      <c r="Y398">
        <f>IF(Source!BI193=3,H390+H391+H393+H394, 0)</f>
        <v>0</v>
      </c>
      <c r="Z398">
        <f>IF(Source!BI193=4,H390+H391+H393+H394, 0)</f>
        <v>0</v>
      </c>
    </row>
    <row r="399" spans="1:26" ht="28.5" x14ac:dyDescent="0.2">
      <c r="A399" s="41" t="str">
        <f>Source!E199</f>
        <v>36</v>
      </c>
      <c r="B399" s="42" t="str">
        <f>Source!F199</f>
        <v>11-01-047-01</v>
      </c>
      <c r="C399" s="42" t="str">
        <f>Source!G199</f>
        <v>Устройство покрытий из плит керамогранитных размером 40х40 см</v>
      </c>
      <c r="D399" s="25" t="str">
        <f>Source!H199</f>
        <v>100 м2</v>
      </c>
      <c r="E399" s="12">
        <f>Source!I199</f>
        <v>1.33</v>
      </c>
      <c r="F399" s="26">
        <f>Source!AL199+Source!AM199+Source!AO199</f>
        <v>21576.86</v>
      </c>
      <c r="G399" s="27"/>
      <c r="H399" s="26"/>
      <c r="I399" s="27" t="str">
        <f>Source!BO199</f>
        <v/>
      </c>
      <c r="J399" s="27"/>
      <c r="K399" s="26"/>
      <c r="L399" s="28"/>
      <c r="S399">
        <f>ROUND((Source!FX199/100)*((ROUND(Source!AF199*Source!I199, 2)+ROUND(Source!AE199*Source!I199, 2))), 2)</f>
        <v>4625.88</v>
      </c>
      <c r="T399">
        <f>Source!X199</f>
        <v>30891.86</v>
      </c>
      <c r="U399">
        <f>ROUND((Source!FY199/100)*((ROUND(Source!AF199*Source!I199, 2)+ROUND(Source!AE199*Source!I199, 2))), 2)</f>
        <v>2663.95</v>
      </c>
      <c r="V399">
        <f>Source!Y199</f>
        <v>17811.52</v>
      </c>
    </row>
    <row r="400" spans="1:26" x14ac:dyDescent="0.2">
      <c r="C400" s="21" t="str">
        <f>"Объем: "&amp;Source!I199&amp;"=133/"&amp;"100"</f>
        <v>Объем: 1,33=133/100</v>
      </c>
    </row>
    <row r="401" spans="1:26" ht="14.25" x14ac:dyDescent="0.2">
      <c r="A401" s="41"/>
      <c r="B401" s="42"/>
      <c r="C401" s="42" t="s">
        <v>1633</v>
      </c>
      <c r="D401" s="25"/>
      <c r="E401" s="12"/>
      <c r="F401" s="26">
        <f>Source!AO199</f>
        <v>2713.07</v>
      </c>
      <c r="G401" s="27" t="str">
        <f>Source!DG199</f>
        <v>)*1,15</v>
      </c>
      <c r="H401" s="26">
        <f>ROUND(Source!AF199*Source!I199, 2)</f>
        <v>4149.6400000000003</v>
      </c>
      <c r="I401" s="27"/>
      <c r="J401" s="27">
        <f>IF(Source!BA199&lt;&gt; 0, Source!BA199, 1)</f>
        <v>6.66</v>
      </c>
      <c r="K401" s="26">
        <f>Source!S199</f>
        <v>27636.6</v>
      </c>
      <c r="L401" s="28"/>
      <c r="R401">
        <f>H401</f>
        <v>4149.6400000000003</v>
      </c>
    </row>
    <row r="402" spans="1:26" ht="14.25" x14ac:dyDescent="0.2">
      <c r="A402" s="41"/>
      <c r="B402" s="42"/>
      <c r="C402" s="42" t="s">
        <v>429</v>
      </c>
      <c r="D402" s="25"/>
      <c r="E402" s="12"/>
      <c r="F402" s="26">
        <f>Source!AM199</f>
        <v>24.15</v>
      </c>
      <c r="G402" s="27" t="str">
        <f>Source!DE199</f>
        <v>)*1,25</v>
      </c>
      <c r="H402" s="26">
        <f>ROUND(Source!AD199*Source!I199, 2)</f>
        <v>40.15</v>
      </c>
      <c r="I402" s="27"/>
      <c r="J402" s="27">
        <f>IF(Source!BB199&lt;&gt; 0, Source!BB199, 1)</f>
        <v>6.66</v>
      </c>
      <c r="K402" s="26">
        <f>Source!Q199</f>
        <v>267.42</v>
      </c>
      <c r="L402" s="28"/>
    </row>
    <row r="403" spans="1:26" ht="14.25" x14ac:dyDescent="0.2">
      <c r="A403" s="41"/>
      <c r="B403" s="42"/>
      <c r="C403" s="42" t="s">
        <v>1634</v>
      </c>
      <c r="D403" s="25"/>
      <c r="E403" s="12"/>
      <c r="F403" s="26">
        <f>Source!AN199</f>
        <v>17.510000000000002</v>
      </c>
      <c r="G403" s="27" t="str">
        <f>Source!DF199</f>
        <v>)*1,25</v>
      </c>
      <c r="H403" s="29">
        <f>ROUND(Source!AE199*Source!I199, 2)</f>
        <v>29.11</v>
      </c>
      <c r="I403" s="27"/>
      <c r="J403" s="27">
        <f>IF(Source!BS199&lt;&gt; 0, Source!BS199, 1)</f>
        <v>6.66</v>
      </c>
      <c r="K403" s="29">
        <f>Source!R199</f>
        <v>193.9</v>
      </c>
      <c r="L403" s="28"/>
      <c r="R403">
        <f>H403</f>
        <v>29.11</v>
      </c>
    </row>
    <row r="404" spans="1:26" ht="14.25" x14ac:dyDescent="0.2">
      <c r="A404" s="41"/>
      <c r="B404" s="42"/>
      <c r="C404" s="42" t="s">
        <v>1640</v>
      </c>
      <c r="D404" s="25"/>
      <c r="E404" s="12"/>
      <c r="F404" s="26">
        <f>Source!AL199</f>
        <v>18839.64</v>
      </c>
      <c r="G404" s="27" t="str">
        <f>Source!DD199</f>
        <v/>
      </c>
      <c r="H404" s="26">
        <f>ROUND(Source!AC199*Source!I199, 2)</f>
        <v>25056.720000000001</v>
      </c>
      <c r="I404" s="27"/>
      <c r="J404" s="27">
        <f>IF(Source!BC199&lt;&gt; 0, Source!BC199, 1)</f>
        <v>6.66</v>
      </c>
      <c r="K404" s="26">
        <f>Source!P199</f>
        <v>166877.76000000001</v>
      </c>
      <c r="L404" s="28"/>
    </row>
    <row r="405" spans="1:26" ht="14.25" x14ac:dyDescent="0.2">
      <c r="A405" s="41"/>
      <c r="B405" s="42"/>
      <c r="C405" s="42" t="s">
        <v>1635</v>
      </c>
      <c r="D405" s="25" t="s">
        <v>1636</v>
      </c>
      <c r="E405" s="12">
        <f>Source!BZ199</f>
        <v>123</v>
      </c>
      <c r="F405" s="52" t="str">
        <f>CONCATENATE(" )", Source!DL199, Source!FT199, "=", Source!FX199)</f>
        <v xml:space="preserve"> )*0,9=110,7</v>
      </c>
      <c r="G405" s="53"/>
      <c r="H405" s="26">
        <f>SUM(S399:S409)</f>
        <v>4625.88</v>
      </c>
      <c r="I405" s="30"/>
      <c r="J405" s="24">
        <f>Source!AT199</f>
        <v>111</v>
      </c>
      <c r="K405" s="26">
        <f>SUM(T399:T409)</f>
        <v>30891.86</v>
      </c>
      <c r="L405" s="28"/>
    </row>
    <row r="406" spans="1:26" ht="14.25" x14ac:dyDescent="0.2">
      <c r="A406" s="41"/>
      <c r="B406" s="42"/>
      <c r="C406" s="42" t="s">
        <v>1637</v>
      </c>
      <c r="D406" s="25" t="s">
        <v>1636</v>
      </c>
      <c r="E406" s="12">
        <f>Source!CA199</f>
        <v>75</v>
      </c>
      <c r="F406" s="52" t="str">
        <f>CONCATENATE(" )", Source!DM199, Source!FU199, "=", Source!FY199)</f>
        <v xml:space="preserve"> )*0,85=63,75</v>
      </c>
      <c r="G406" s="53"/>
      <c r="H406" s="26">
        <f>SUM(U399:U409)</f>
        <v>2663.95</v>
      </c>
      <c r="I406" s="30"/>
      <c r="J406" s="24">
        <f>Source!AU199</f>
        <v>64</v>
      </c>
      <c r="K406" s="26">
        <f>SUM(V399:V409)</f>
        <v>17811.52</v>
      </c>
      <c r="L406" s="28"/>
    </row>
    <row r="407" spans="1:26" ht="14.25" x14ac:dyDescent="0.2">
      <c r="A407" s="41"/>
      <c r="B407" s="42"/>
      <c r="C407" s="42" t="s">
        <v>1638</v>
      </c>
      <c r="D407" s="25" t="s">
        <v>1639</v>
      </c>
      <c r="E407" s="12">
        <f>Source!AQ199</f>
        <v>310.42</v>
      </c>
      <c r="F407" s="26"/>
      <c r="G407" s="27" t="str">
        <f>Source!DI199</f>
        <v>)*1,15</v>
      </c>
      <c r="H407" s="26"/>
      <c r="I407" s="27"/>
      <c r="J407" s="27"/>
      <c r="K407" s="26"/>
      <c r="L407" s="37">
        <f>Source!U199</f>
        <v>474.78739000000002</v>
      </c>
    </row>
    <row r="408" spans="1:26" ht="42.75" x14ac:dyDescent="0.2">
      <c r="A408" s="41" t="str">
        <f>Source!E203</f>
        <v>36,2</v>
      </c>
      <c r="B408" s="42" t="str">
        <f>Source!F203</f>
        <v>06.2.05.03-0003</v>
      </c>
      <c r="C408" s="42" t="str">
        <f>Source!G203</f>
        <v>Гранит керамический многоцветный неполированный, размером 400х400х9 мм</v>
      </c>
      <c r="D408" s="25" t="str">
        <f>Source!H203</f>
        <v>м2</v>
      </c>
      <c r="E408" s="12">
        <f>Source!I203</f>
        <v>-135.66</v>
      </c>
      <c r="F408" s="26">
        <f>Source!AL203+Source!AM203+Source!AO203</f>
        <v>140.44999999999999</v>
      </c>
      <c r="G408" s="40" t="s">
        <v>3</v>
      </c>
      <c r="H408" s="26">
        <f>ROUND(Source!AC203*Source!I203, 2)+ROUND(Source!AD203*Source!I203, 2)+ROUND(Source!AF203*Source!I203, 2)</f>
        <v>-19053.45</v>
      </c>
      <c r="I408" s="27"/>
      <c r="J408" s="27">
        <f>IF(Source!BC203&lt;&gt; 0, Source!BC203, 1)</f>
        <v>6.66</v>
      </c>
      <c r="K408" s="26">
        <f>Source!O203</f>
        <v>-126895.96</v>
      </c>
      <c r="L408" s="28"/>
      <c r="S408">
        <f>ROUND((Source!FX203/100)*((ROUND(Source!AF203*Source!I203, 2)+ROUND(Source!AE203*Source!I203, 2))), 2)</f>
        <v>0</v>
      </c>
      <c r="T408">
        <f>Source!X203</f>
        <v>0</v>
      </c>
      <c r="U408">
        <f>ROUND((Source!FY203/100)*((ROUND(Source!AF203*Source!I203, 2)+ROUND(Source!AE203*Source!I203, 2))), 2)</f>
        <v>0</v>
      </c>
      <c r="V408">
        <f>Source!Y203</f>
        <v>0</v>
      </c>
      <c r="W408">
        <f>IF(Source!BI203&lt;=1,H408, 0)</f>
        <v>-19053.45</v>
      </c>
      <c r="X408">
        <f>IF(Source!BI203=2,H408, 0)</f>
        <v>0</v>
      </c>
      <c r="Y408">
        <f>IF(Source!BI203=3,H408, 0)</f>
        <v>0</v>
      </c>
      <c r="Z408">
        <f>IF(Source!BI203=4,H408, 0)</f>
        <v>0</v>
      </c>
    </row>
    <row r="409" spans="1:26" ht="28.5" x14ac:dyDescent="0.2">
      <c r="A409" s="43" t="str">
        <f>Source!E205</f>
        <v>36,3</v>
      </c>
      <c r="B409" s="44" t="str">
        <f>Source!F205</f>
        <v>06.2.05.03-0055</v>
      </c>
      <c r="C409" s="44" t="str">
        <f>Source!G205</f>
        <v>Плитки керамогранитные размером 300х300х8 мм</v>
      </c>
      <c r="D409" s="31" t="str">
        <f>Source!H205</f>
        <v>м2</v>
      </c>
      <c r="E409" s="32">
        <f>Source!I205</f>
        <v>135.66</v>
      </c>
      <c r="F409" s="33">
        <f>Source!AL205+Source!AM205+Source!AO205</f>
        <v>66.77</v>
      </c>
      <c r="G409" s="38" t="s">
        <v>3</v>
      </c>
      <c r="H409" s="33">
        <f>ROUND(Source!AC205*Source!I205, 2)+ROUND(Source!AD205*Source!I205, 2)+ROUND(Source!AF205*Source!I205, 2)</f>
        <v>9058.02</v>
      </c>
      <c r="I409" s="34"/>
      <c r="J409" s="34">
        <f>IF(Source!BC205&lt;&gt; 0, Source!BC205, 1)</f>
        <v>6.66</v>
      </c>
      <c r="K409" s="33">
        <f>Source!O205</f>
        <v>60326.400000000001</v>
      </c>
      <c r="L409" s="39"/>
      <c r="S409">
        <f>ROUND((Source!FX205/100)*((ROUND(Source!AF205*Source!I205, 2)+ROUND(Source!AE205*Source!I205, 2))), 2)</f>
        <v>0</v>
      </c>
      <c r="T409">
        <f>Source!X205</f>
        <v>0</v>
      </c>
      <c r="U409">
        <f>ROUND((Source!FY205/100)*((ROUND(Source!AF205*Source!I205, 2)+ROUND(Source!AE205*Source!I205, 2))), 2)</f>
        <v>0</v>
      </c>
      <c r="V409">
        <f>Source!Y205</f>
        <v>0</v>
      </c>
      <c r="W409">
        <f>IF(Source!BI205&lt;=1,H409, 0)</f>
        <v>9058.02</v>
      </c>
      <c r="X409">
        <f>IF(Source!BI205=2,H409, 0)</f>
        <v>0</v>
      </c>
      <c r="Y409">
        <f>IF(Source!BI205=3,H409, 0)</f>
        <v>0</v>
      </c>
      <c r="Z409">
        <f>IF(Source!BI205=4,H409, 0)</f>
        <v>0</v>
      </c>
    </row>
    <row r="410" spans="1:26" ht="15" x14ac:dyDescent="0.25">
      <c r="G410" s="49">
        <f>H401+H402+H404+H405+H406+SUM(H408:H409)</f>
        <v>26540.909999999996</v>
      </c>
      <c r="H410" s="49"/>
      <c r="J410" s="49">
        <f>K401+K402+K404+K405+K406+SUM(K408:K409)</f>
        <v>176915.6</v>
      </c>
      <c r="K410" s="49"/>
      <c r="L410" s="36">
        <f>Source!U199</f>
        <v>474.78739000000002</v>
      </c>
      <c r="O410" s="22">
        <f>G410</f>
        <v>26540.909999999996</v>
      </c>
      <c r="P410" s="22">
        <f>J410</f>
        <v>176915.6</v>
      </c>
      <c r="Q410" s="22">
        <f>L410</f>
        <v>474.78739000000002</v>
      </c>
      <c r="W410">
        <f>IF(Source!BI199&lt;=1,H401+H402+H404+H405+H406, 0)</f>
        <v>36536.339999999997</v>
      </c>
      <c r="X410">
        <f>IF(Source!BI199=2,H401+H402+H404+H405+H406, 0)</f>
        <v>0</v>
      </c>
      <c r="Y410">
        <f>IF(Source!BI199=3,H401+H402+H404+H405+H406, 0)</f>
        <v>0</v>
      </c>
      <c r="Z410">
        <f>IF(Source!BI199=4,H401+H402+H404+H405+H406, 0)</f>
        <v>0</v>
      </c>
    </row>
    <row r="411" spans="1:26" ht="42.75" x14ac:dyDescent="0.2">
      <c r="A411" s="41" t="str">
        <f>Source!E207</f>
        <v>37</v>
      </c>
      <c r="B411" s="42" t="str">
        <f>Source!F207</f>
        <v>11-01-040-03</v>
      </c>
      <c r="C411" s="42" t="str">
        <f>Source!G207</f>
        <v>Устройство плинтусов поливинилхлоридных на винтах самонарезающих</v>
      </c>
      <c r="D411" s="25" t="str">
        <f>Source!H207</f>
        <v>100 м</v>
      </c>
      <c r="E411" s="12">
        <f>Source!I207</f>
        <v>0.87880000000000003</v>
      </c>
      <c r="F411" s="26">
        <f>Source!AL207+Source!AM207+Source!AO207</f>
        <v>137.09</v>
      </c>
      <c r="G411" s="27"/>
      <c r="H411" s="26"/>
      <c r="I411" s="27" t="str">
        <f>Source!BO207</f>
        <v/>
      </c>
      <c r="J411" s="27"/>
      <c r="K411" s="26"/>
      <c r="L411" s="28"/>
      <c r="S411">
        <f>ROUND((Source!FX207/100)*((ROUND(Source!AF207*Source!I207, 2)+ROUND(Source!AE207*Source!I207, 2))), 2)</f>
        <v>69.12</v>
      </c>
      <c r="T411">
        <f>Source!X207</f>
        <v>461.58</v>
      </c>
      <c r="U411">
        <f>ROUND((Source!FY207/100)*((ROUND(Source!AF207*Source!I207, 2)+ROUND(Source!AE207*Source!I207, 2))), 2)</f>
        <v>39.81</v>
      </c>
      <c r="V411">
        <f>Source!Y207</f>
        <v>266.14</v>
      </c>
    </row>
    <row r="412" spans="1:26" x14ac:dyDescent="0.2">
      <c r="C412" s="21" t="str">
        <f>"Объем: "&amp;Source!I207&amp;"=87,88/"&amp;"100"</f>
        <v>Объем: 0,8788=87,88/100</v>
      </c>
    </row>
    <row r="413" spans="1:26" ht="14.25" x14ac:dyDescent="0.2">
      <c r="A413" s="41"/>
      <c r="B413" s="42"/>
      <c r="C413" s="42" t="s">
        <v>1633</v>
      </c>
      <c r="D413" s="25"/>
      <c r="E413" s="12"/>
      <c r="F413" s="26">
        <f>Source!AO207</f>
        <v>61.32</v>
      </c>
      <c r="G413" s="27" t="str">
        <f>Source!DG207</f>
        <v>)*1,15</v>
      </c>
      <c r="H413" s="26">
        <f>ROUND(Source!AF207*Source!I207, 2)</f>
        <v>61.97</v>
      </c>
      <c r="I413" s="27"/>
      <c r="J413" s="27">
        <f>IF(Source!BA207&lt;&gt; 0, Source!BA207, 1)</f>
        <v>6.66</v>
      </c>
      <c r="K413" s="26">
        <f>Source!S207</f>
        <v>412.74</v>
      </c>
      <c r="L413" s="28"/>
      <c r="R413">
        <f>H413</f>
        <v>61.97</v>
      </c>
    </row>
    <row r="414" spans="1:26" ht="14.25" x14ac:dyDescent="0.2">
      <c r="A414" s="41"/>
      <c r="B414" s="42"/>
      <c r="C414" s="42" t="s">
        <v>429</v>
      </c>
      <c r="D414" s="25"/>
      <c r="E414" s="12"/>
      <c r="F414" s="26">
        <f>Source!AM207</f>
        <v>2.13</v>
      </c>
      <c r="G414" s="27" t="str">
        <f>Source!DE207</f>
        <v>)*1,25</v>
      </c>
      <c r="H414" s="26">
        <f>ROUND(Source!AD207*Source!I207, 2)</f>
        <v>2.35</v>
      </c>
      <c r="I414" s="27"/>
      <c r="J414" s="27">
        <f>IF(Source!BB207&lt;&gt; 0, Source!BB207, 1)</f>
        <v>6.66</v>
      </c>
      <c r="K414" s="26">
        <f>Source!Q207</f>
        <v>15.63</v>
      </c>
      <c r="L414" s="28"/>
    </row>
    <row r="415" spans="1:26" ht="14.25" x14ac:dyDescent="0.2">
      <c r="A415" s="41"/>
      <c r="B415" s="42"/>
      <c r="C415" s="42" t="s">
        <v>1634</v>
      </c>
      <c r="D415" s="25"/>
      <c r="E415" s="12"/>
      <c r="F415" s="26">
        <f>Source!AN207</f>
        <v>0.42</v>
      </c>
      <c r="G415" s="27" t="str">
        <f>Source!DF207</f>
        <v>)*1,25</v>
      </c>
      <c r="H415" s="29">
        <f>ROUND(Source!AE207*Source!I207, 2)</f>
        <v>0.47</v>
      </c>
      <c r="I415" s="27"/>
      <c r="J415" s="27">
        <f>IF(Source!BS207&lt;&gt; 0, Source!BS207, 1)</f>
        <v>6.66</v>
      </c>
      <c r="K415" s="29">
        <f>Source!R207</f>
        <v>3.1</v>
      </c>
      <c r="L415" s="28"/>
      <c r="R415">
        <f>H415</f>
        <v>0.47</v>
      </c>
    </row>
    <row r="416" spans="1:26" ht="14.25" x14ac:dyDescent="0.2">
      <c r="A416" s="41"/>
      <c r="B416" s="42"/>
      <c r="C416" s="42" t="s">
        <v>1640</v>
      </c>
      <c r="D416" s="25"/>
      <c r="E416" s="12"/>
      <c r="F416" s="26">
        <f>Source!AL207</f>
        <v>73.64</v>
      </c>
      <c r="G416" s="27" t="str">
        <f>Source!DD207</f>
        <v/>
      </c>
      <c r="H416" s="26">
        <f>ROUND(Source!AC207*Source!I207, 2)</f>
        <v>64.709999999999994</v>
      </c>
      <c r="I416" s="27"/>
      <c r="J416" s="27">
        <f>IF(Source!BC207&lt;&gt; 0, Source!BC207, 1)</f>
        <v>6.66</v>
      </c>
      <c r="K416" s="26">
        <f>Source!P207</f>
        <v>431</v>
      </c>
      <c r="L416" s="28"/>
    </row>
    <row r="417" spans="1:32" ht="14.25" x14ac:dyDescent="0.2">
      <c r="A417" s="41"/>
      <c r="B417" s="42"/>
      <c r="C417" s="42" t="s">
        <v>1635</v>
      </c>
      <c r="D417" s="25" t="s">
        <v>1636</v>
      </c>
      <c r="E417" s="12">
        <f>Source!BZ207</f>
        <v>123</v>
      </c>
      <c r="F417" s="52" t="str">
        <f>CONCATENATE(" )", Source!DL207, Source!FT207, "=", Source!FX207)</f>
        <v xml:space="preserve"> )*0,9=110,7</v>
      </c>
      <c r="G417" s="53"/>
      <c r="H417" s="26">
        <f>SUM(S411:S426)</f>
        <v>69.12</v>
      </c>
      <c r="I417" s="30"/>
      <c r="J417" s="24">
        <f>Source!AT207</f>
        <v>111</v>
      </c>
      <c r="K417" s="26">
        <f>SUM(T411:T426)</f>
        <v>461.58</v>
      </c>
      <c r="L417" s="28"/>
    </row>
    <row r="418" spans="1:32" ht="14.25" x14ac:dyDescent="0.2">
      <c r="A418" s="41"/>
      <c r="B418" s="42"/>
      <c r="C418" s="42" t="s">
        <v>1637</v>
      </c>
      <c r="D418" s="25" t="s">
        <v>1636</v>
      </c>
      <c r="E418" s="12">
        <f>Source!CA207</f>
        <v>75</v>
      </c>
      <c r="F418" s="52" t="str">
        <f>CONCATENATE(" )", Source!DM207, Source!FU207, "=", Source!FY207)</f>
        <v xml:space="preserve"> )*0,85=63,75</v>
      </c>
      <c r="G418" s="53"/>
      <c r="H418" s="26">
        <f>SUM(U411:U426)</f>
        <v>39.81</v>
      </c>
      <c r="I418" s="30"/>
      <c r="J418" s="24">
        <f>Source!AU207</f>
        <v>64</v>
      </c>
      <c r="K418" s="26">
        <f>SUM(V411:V426)</f>
        <v>266.14</v>
      </c>
      <c r="L418" s="28"/>
    </row>
    <row r="419" spans="1:32" ht="14.25" x14ac:dyDescent="0.2">
      <c r="A419" s="41"/>
      <c r="B419" s="42"/>
      <c r="C419" s="42" t="s">
        <v>1638</v>
      </c>
      <c r="D419" s="25" t="s">
        <v>1639</v>
      </c>
      <c r="E419" s="12">
        <f>Source!AQ207</f>
        <v>6.68</v>
      </c>
      <c r="F419" s="26"/>
      <c r="G419" s="27" t="str">
        <f>Source!DI207</f>
        <v>)*1,15</v>
      </c>
      <c r="H419" s="26"/>
      <c r="I419" s="27"/>
      <c r="J419" s="27"/>
      <c r="K419" s="26"/>
      <c r="L419" s="37">
        <f>Source!U207</f>
        <v>6.7509416</v>
      </c>
    </row>
    <row r="420" spans="1:32" ht="14.25" x14ac:dyDescent="0.2">
      <c r="A420" s="41" t="str">
        <f>Source!E209</f>
        <v>37,1</v>
      </c>
      <c r="B420" s="42" t="str">
        <f>Source!F209</f>
        <v>11.3.03.06</v>
      </c>
      <c r="C420" s="42" t="str">
        <f>Source!G209</f>
        <v>Плинтуса для полов пластиковые</v>
      </c>
      <c r="D420" s="25" t="str">
        <f>Source!H209</f>
        <v>м</v>
      </c>
      <c r="E420" s="12">
        <f>Source!I209</f>
        <v>88.758799999999994</v>
      </c>
      <c r="F420" s="26">
        <f>Source!AL209+Source!AM209+Source!AO209</f>
        <v>0</v>
      </c>
      <c r="G420" s="40" t="s">
        <v>3</v>
      </c>
      <c r="H420" s="26">
        <f>ROUND(Source!AC209*Source!I209, 2)+ROUND(Source!AD209*Source!I209, 2)+ROUND(Source!AF209*Source!I209, 2)</f>
        <v>0</v>
      </c>
      <c r="I420" s="27"/>
      <c r="J420" s="27">
        <f>IF(Source!BC209&lt;&gt; 0, Source!BC209, 1)</f>
        <v>6.66</v>
      </c>
      <c r="K420" s="26">
        <f>Source!O209</f>
        <v>0</v>
      </c>
      <c r="L420" s="28"/>
      <c r="S420">
        <f>ROUND((Source!FX209/100)*((ROUND(Source!AF209*Source!I209, 2)+ROUND(Source!AE209*Source!I209, 2))), 2)</f>
        <v>0</v>
      </c>
      <c r="T420">
        <f>Source!X209</f>
        <v>0</v>
      </c>
      <c r="U420">
        <f>ROUND((Source!FY209/100)*((ROUND(Source!AF209*Source!I209, 2)+ROUND(Source!AE209*Source!I209, 2))), 2)</f>
        <v>0</v>
      </c>
      <c r="V420">
        <f>Source!Y209</f>
        <v>0</v>
      </c>
      <c r="W420">
        <f>IF(Source!BI209&lt;=1,H420, 0)</f>
        <v>0</v>
      </c>
      <c r="X420">
        <f>IF(Source!BI209=2,H420, 0)</f>
        <v>0</v>
      </c>
      <c r="Y420">
        <f>IF(Source!BI209=3,H420, 0)</f>
        <v>0</v>
      </c>
      <c r="Z420">
        <f>IF(Source!BI209=4,H420, 0)</f>
        <v>0</v>
      </c>
    </row>
    <row r="421" spans="1:32" ht="28.5" x14ac:dyDescent="0.2">
      <c r="A421" s="41" t="str">
        <f>Source!E211</f>
        <v>37,2</v>
      </c>
      <c r="B421" s="42" t="str">
        <f>Source!F211</f>
        <v>11.3.03.06-0001</v>
      </c>
      <c r="C421" s="42" t="str">
        <f>Source!G211</f>
        <v>Плинтуса для полов пластиковые, 19х48 мм</v>
      </c>
      <c r="D421" s="25" t="str">
        <f>Source!H211</f>
        <v>м</v>
      </c>
      <c r="E421" s="12">
        <f>Source!I211</f>
        <v>88.758799999999994</v>
      </c>
      <c r="F421" s="26">
        <f>Source!AL211+Source!AM211+Source!AO211</f>
        <v>12.3</v>
      </c>
      <c r="G421" s="40" t="s">
        <v>3</v>
      </c>
      <c r="H421" s="26">
        <f>ROUND(Source!AC211*Source!I211, 2)+ROUND(Source!AD211*Source!I211, 2)+ROUND(Source!AF211*Source!I211, 2)</f>
        <v>1091.73</v>
      </c>
      <c r="I421" s="27"/>
      <c r="J421" s="27">
        <f>IF(Source!BC211&lt;&gt; 0, Source!BC211, 1)</f>
        <v>6.66</v>
      </c>
      <c r="K421" s="26">
        <f>Source!O211</f>
        <v>7270.94</v>
      </c>
      <c r="L421" s="28"/>
      <c r="S421">
        <f>ROUND((Source!FX211/100)*((ROUND(Source!AF211*Source!I211, 2)+ROUND(Source!AE211*Source!I211, 2))), 2)</f>
        <v>0</v>
      </c>
      <c r="T421">
        <f>Source!X211</f>
        <v>0</v>
      </c>
      <c r="U421">
        <f>ROUND((Source!FY211/100)*((ROUND(Source!AF211*Source!I211, 2)+ROUND(Source!AE211*Source!I211, 2))), 2)</f>
        <v>0</v>
      </c>
      <c r="V421">
        <f>Source!Y211</f>
        <v>0</v>
      </c>
      <c r="W421">
        <f>IF(Source!BI211&lt;=1,H421, 0)</f>
        <v>1091.73</v>
      </c>
      <c r="X421">
        <f>IF(Source!BI211=2,H421, 0)</f>
        <v>0</v>
      </c>
      <c r="Y421">
        <f>IF(Source!BI211=3,H421, 0)</f>
        <v>0</v>
      </c>
      <c r="Z421">
        <f>IF(Source!BI211=4,H421, 0)</f>
        <v>0</v>
      </c>
    </row>
    <row r="422" spans="1:32" ht="28.5" x14ac:dyDescent="0.2">
      <c r="A422" s="41" t="str">
        <f>Source!E213</f>
        <v>37,3</v>
      </c>
      <c r="B422" s="42" t="str">
        <f>Source!F213</f>
        <v>11.3.03.14-0001</v>
      </c>
      <c r="C422" s="42" t="str">
        <f>Source!G213</f>
        <v>Заглушка торцевая для пластикового плинтуса левая, высота 48 мм</v>
      </c>
      <c r="D422" s="25" t="str">
        <f>Source!H213</f>
        <v>100 шт.</v>
      </c>
      <c r="E422" s="12">
        <f>Source!I213</f>
        <v>6.0000000000000005E-2</v>
      </c>
      <c r="F422" s="26">
        <f>Source!AL213+Source!AM213+Source!AO213</f>
        <v>63</v>
      </c>
      <c r="G422" s="40" t="s">
        <v>3</v>
      </c>
      <c r="H422" s="26">
        <f>ROUND(Source!AC213*Source!I213, 2)+ROUND(Source!AD213*Source!I213, 2)+ROUND(Source!AF213*Source!I213, 2)</f>
        <v>3.78</v>
      </c>
      <c r="I422" s="27"/>
      <c r="J422" s="27">
        <f>IF(Source!BC213&lt;&gt; 0, Source!BC213, 1)</f>
        <v>6.66</v>
      </c>
      <c r="K422" s="26">
        <f>Source!O213</f>
        <v>25.17</v>
      </c>
      <c r="L422" s="28"/>
      <c r="S422">
        <f>ROUND((Source!FX213/100)*((ROUND(Source!AF213*Source!I213, 2)+ROUND(Source!AE213*Source!I213, 2))), 2)</f>
        <v>0</v>
      </c>
      <c r="T422">
        <f>Source!X213</f>
        <v>0</v>
      </c>
      <c r="U422">
        <f>ROUND((Source!FY213/100)*((ROUND(Source!AF213*Source!I213, 2)+ROUND(Source!AE213*Source!I213, 2))), 2)</f>
        <v>0</v>
      </c>
      <c r="V422">
        <f>Source!Y213</f>
        <v>0</v>
      </c>
      <c r="W422">
        <f>IF(Source!BI213&lt;=1,H422, 0)</f>
        <v>3.78</v>
      </c>
      <c r="X422">
        <f>IF(Source!BI213=2,H422, 0)</f>
        <v>0</v>
      </c>
      <c r="Y422">
        <f>IF(Source!BI213=3,H422, 0)</f>
        <v>0</v>
      </c>
      <c r="Z422">
        <f>IF(Source!BI213=4,H422, 0)</f>
        <v>0</v>
      </c>
    </row>
    <row r="423" spans="1:32" ht="28.5" x14ac:dyDescent="0.2">
      <c r="A423" s="41" t="str">
        <f>Source!E215</f>
        <v>37,4</v>
      </c>
      <c r="B423" s="42" t="str">
        <f>Source!F215</f>
        <v>11.3.03.14-0011</v>
      </c>
      <c r="C423" s="42" t="str">
        <f>Source!G215</f>
        <v>Заглушки торцевая для пластикового плинтуса правая, высота 48 мм</v>
      </c>
      <c r="D423" s="25" t="str">
        <f>Source!H215</f>
        <v>100 шт.</v>
      </c>
      <c r="E423" s="12">
        <f>Source!I215</f>
        <v>6.0000000000000005E-2</v>
      </c>
      <c r="F423" s="26">
        <f>Source!AL215+Source!AM215+Source!AO215</f>
        <v>63</v>
      </c>
      <c r="G423" s="40" t="s">
        <v>3</v>
      </c>
      <c r="H423" s="26">
        <f>ROUND(Source!AC215*Source!I215, 2)+ROUND(Source!AD215*Source!I215, 2)+ROUND(Source!AF215*Source!I215, 2)</f>
        <v>3.78</v>
      </c>
      <c r="I423" s="27"/>
      <c r="J423" s="27">
        <f>IF(Source!BC215&lt;&gt; 0, Source!BC215, 1)</f>
        <v>6.66</v>
      </c>
      <c r="K423" s="26">
        <f>Source!O215</f>
        <v>25.17</v>
      </c>
      <c r="L423" s="28"/>
      <c r="S423">
        <f>ROUND((Source!FX215/100)*((ROUND(Source!AF215*Source!I215, 2)+ROUND(Source!AE215*Source!I215, 2))), 2)</f>
        <v>0</v>
      </c>
      <c r="T423">
        <f>Source!X215</f>
        <v>0</v>
      </c>
      <c r="U423">
        <f>ROUND((Source!FY215/100)*((ROUND(Source!AF215*Source!I215, 2)+ROUND(Source!AE215*Source!I215, 2))), 2)</f>
        <v>0</v>
      </c>
      <c r="V423">
        <f>Source!Y215</f>
        <v>0</v>
      </c>
      <c r="W423">
        <f>IF(Source!BI215&lt;=1,H423, 0)</f>
        <v>3.78</v>
      </c>
      <c r="X423">
        <f>IF(Source!BI215=2,H423, 0)</f>
        <v>0</v>
      </c>
      <c r="Y423">
        <f>IF(Source!BI215=3,H423, 0)</f>
        <v>0</v>
      </c>
      <c r="Z423">
        <f>IF(Source!BI215=4,H423, 0)</f>
        <v>0</v>
      </c>
    </row>
    <row r="424" spans="1:32" ht="28.5" x14ac:dyDescent="0.2">
      <c r="A424" s="41" t="str">
        <f>Source!E217</f>
        <v>37,5</v>
      </c>
      <c r="B424" s="42" t="str">
        <f>Source!F217</f>
        <v>11.3.03.14-0021</v>
      </c>
      <c r="C424" s="42" t="str">
        <f>Source!G217</f>
        <v>Соединитель для пластикового плинтуса, высота 48 мм</v>
      </c>
      <c r="D424" s="25" t="str">
        <f>Source!H217</f>
        <v>100 шт.</v>
      </c>
      <c r="E424" s="12">
        <f>Source!I217</f>
        <v>0.34</v>
      </c>
      <c r="F424" s="26">
        <f>Source!AL217+Source!AM217+Source!AO217</f>
        <v>128</v>
      </c>
      <c r="G424" s="40" t="s">
        <v>3</v>
      </c>
      <c r="H424" s="26">
        <f>ROUND(Source!AC217*Source!I217, 2)+ROUND(Source!AD217*Source!I217, 2)+ROUND(Source!AF217*Source!I217, 2)</f>
        <v>43.52</v>
      </c>
      <c r="I424" s="27"/>
      <c r="J424" s="27">
        <f>IF(Source!BC217&lt;&gt; 0, Source!BC217, 1)</f>
        <v>6.66</v>
      </c>
      <c r="K424" s="26">
        <f>Source!O217</f>
        <v>289.83999999999997</v>
      </c>
      <c r="L424" s="28"/>
      <c r="S424">
        <f>ROUND((Source!FX217/100)*((ROUND(Source!AF217*Source!I217, 2)+ROUND(Source!AE217*Source!I217, 2))), 2)</f>
        <v>0</v>
      </c>
      <c r="T424">
        <f>Source!X217</f>
        <v>0</v>
      </c>
      <c r="U424">
        <f>ROUND((Source!FY217/100)*((ROUND(Source!AF217*Source!I217, 2)+ROUND(Source!AE217*Source!I217, 2))), 2)</f>
        <v>0</v>
      </c>
      <c r="V424">
        <f>Source!Y217</f>
        <v>0</v>
      </c>
      <c r="W424">
        <f>IF(Source!BI217&lt;=1,H424, 0)</f>
        <v>43.52</v>
      </c>
      <c r="X424">
        <f>IF(Source!BI217=2,H424, 0)</f>
        <v>0</v>
      </c>
      <c r="Y424">
        <f>IF(Source!BI217=3,H424, 0)</f>
        <v>0</v>
      </c>
      <c r="Z424">
        <f>IF(Source!BI217=4,H424, 0)</f>
        <v>0</v>
      </c>
    </row>
    <row r="425" spans="1:32" ht="28.5" x14ac:dyDescent="0.2">
      <c r="A425" s="41" t="str">
        <f>Source!E219</f>
        <v>37,6</v>
      </c>
      <c r="B425" s="42" t="str">
        <f>Source!F219</f>
        <v>11.3.03.14-0031</v>
      </c>
      <c r="C425" s="42" t="str">
        <f>Source!G219</f>
        <v>Уголок внутренний для пластикового плинтуса, высота 48 мм</v>
      </c>
      <c r="D425" s="25" t="str">
        <f>Source!H219</f>
        <v>100 шт.</v>
      </c>
      <c r="E425" s="12">
        <f>Source!I219</f>
        <v>6.0000000000000005E-2</v>
      </c>
      <c r="F425" s="26">
        <f>Source!AL219+Source!AM219+Source!AO219</f>
        <v>128</v>
      </c>
      <c r="G425" s="40" t="s">
        <v>3</v>
      </c>
      <c r="H425" s="26">
        <f>ROUND(Source!AC219*Source!I219, 2)+ROUND(Source!AD219*Source!I219, 2)+ROUND(Source!AF219*Source!I219, 2)</f>
        <v>7.68</v>
      </c>
      <c r="I425" s="27"/>
      <c r="J425" s="27">
        <f>IF(Source!BC219&lt;&gt; 0, Source!BC219, 1)</f>
        <v>6.66</v>
      </c>
      <c r="K425" s="26">
        <f>Source!O219</f>
        <v>51.15</v>
      </c>
      <c r="L425" s="28"/>
      <c r="S425">
        <f>ROUND((Source!FX219/100)*((ROUND(Source!AF219*Source!I219, 2)+ROUND(Source!AE219*Source!I219, 2))), 2)</f>
        <v>0</v>
      </c>
      <c r="T425">
        <f>Source!X219</f>
        <v>0</v>
      </c>
      <c r="U425">
        <f>ROUND((Source!FY219/100)*((ROUND(Source!AF219*Source!I219, 2)+ROUND(Source!AE219*Source!I219, 2))), 2)</f>
        <v>0</v>
      </c>
      <c r="V425">
        <f>Source!Y219</f>
        <v>0</v>
      </c>
      <c r="W425">
        <f>IF(Source!BI219&lt;=1,H425, 0)</f>
        <v>7.68</v>
      </c>
      <c r="X425">
        <f>IF(Source!BI219=2,H425, 0)</f>
        <v>0</v>
      </c>
      <c r="Y425">
        <f>IF(Source!BI219=3,H425, 0)</f>
        <v>0</v>
      </c>
      <c r="Z425">
        <f>IF(Source!BI219=4,H425, 0)</f>
        <v>0</v>
      </c>
    </row>
    <row r="426" spans="1:32" ht="28.5" x14ac:dyDescent="0.2">
      <c r="A426" s="43" t="str">
        <f>Source!E221</f>
        <v>37,7</v>
      </c>
      <c r="B426" s="44" t="str">
        <f>Source!F221</f>
        <v>11.3.03.14-0033</v>
      </c>
      <c r="C426" s="44" t="str">
        <f>Source!G221</f>
        <v>Уголок наружный для пластикового плинтуса, высота 48 мм</v>
      </c>
      <c r="D426" s="31" t="str">
        <f>Source!H221</f>
        <v>100 шт.</v>
      </c>
      <c r="E426" s="32">
        <f>Source!I221</f>
        <v>6.0000000000000005E-2</v>
      </c>
      <c r="F426" s="33">
        <f>Source!AL221+Source!AM221+Source!AO221</f>
        <v>128</v>
      </c>
      <c r="G426" s="38" t="s">
        <v>3</v>
      </c>
      <c r="H426" s="33">
        <f>ROUND(Source!AC221*Source!I221, 2)+ROUND(Source!AD221*Source!I221, 2)+ROUND(Source!AF221*Source!I221, 2)</f>
        <v>7.68</v>
      </c>
      <c r="I426" s="34"/>
      <c r="J426" s="34">
        <f>IF(Source!BC221&lt;&gt; 0, Source!BC221, 1)</f>
        <v>6.66</v>
      </c>
      <c r="K426" s="33">
        <f>Source!O221</f>
        <v>51.15</v>
      </c>
      <c r="L426" s="39"/>
      <c r="S426">
        <f>ROUND((Source!FX221/100)*((ROUND(Source!AF221*Source!I221, 2)+ROUND(Source!AE221*Source!I221, 2))), 2)</f>
        <v>0</v>
      </c>
      <c r="T426">
        <f>Source!X221</f>
        <v>0</v>
      </c>
      <c r="U426">
        <f>ROUND((Source!FY221/100)*((ROUND(Source!AF221*Source!I221, 2)+ROUND(Source!AE221*Source!I221, 2))), 2)</f>
        <v>0</v>
      </c>
      <c r="V426">
        <f>Source!Y221</f>
        <v>0</v>
      </c>
      <c r="W426">
        <f>IF(Source!BI221&lt;=1,H426, 0)</f>
        <v>7.68</v>
      </c>
      <c r="X426">
        <f>IF(Source!BI221=2,H426, 0)</f>
        <v>0</v>
      </c>
      <c r="Y426">
        <f>IF(Source!BI221=3,H426, 0)</f>
        <v>0</v>
      </c>
      <c r="Z426">
        <f>IF(Source!BI221=4,H426, 0)</f>
        <v>0</v>
      </c>
    </row>
    <row r="427" spans="1:32" ht="15" x14ac:dyDescent="0.25">
      <c r="G427" s="49">
        <f>H413+H414+H416+H417+H418+SUM(H420:H426)</f>
        <v>1396.13</v>
      </c>
      <c r="H427" s="49"/>
      <c r="J427" s="49">
        <f>K413+K414+K416+K417+K418+SUM(K420:K426)</f>
        <v>9300.5099999999984</v>
      </c>
      <c r="K427" s="49"/>
      <c r="L427" s="36">
        <f>Source!U207</f>
        <v>6.7509416</v>
      </c>
      <c r="O427" s="22">
        <f>G427</f>
        <v>1396.13</v>
      </c>
      <c r="P427" s="22">
        <f>J427</f>
        <v>9300.5099999999984</v>
      </c>
      <c r="Q427" s="22">
        <f>L427</f>
        <v>6.7509416</v>
      </c>
      <c r="W427">
        <f>IF(Source!BI207&lt;=1,H413+H414+H416+H417+H418, 0)</f>
        <v>237.95999999999998</v>
      </c>
      <c r="X427">
        <f>IF(Source!BI207=2,H413+H414+H416+H417+H418, 0)</f>
        <v>0</v>
      </c>
      <c r="Y427">
        <f>IF(Source!BI207=3,H413+H414+H416+H417+H418, 0)</f>
        <v>0</v>
      </c>
      <c r="Z427">
        <f>IF(Source!BI207=4,H413+H414+H416+H417+H418, 0)</f>
        <v>0</v>
      </c>
    </row>
    <row r="428" spans="1:32" ht="15" x14ac:dyDescent="0.25">
      <c r="A428" s="50" t="str">
        <f>CONCATENATE("Итого по разделу: ",IF(Source!G223&lt;&gt;"Новый раздел", Source!G223, ""))</f>
        <v>Итого по разделу: Раздел 1 Общестроительные работы</v>
      </c>
      <c r="B428" s="50"/>
      <c r="C428" s="50"/>
      <c r="D428" s="50"/>
      <c r="E428" s="50"/>
      <c r="F428" s="50"/>
      <c r="G428" s="51">
        <f>SUM(O23:O427)</f>
        <v>127817.90000000002</v>
      </c>
      <c r="H428" s="51"/>
      <c r="I428" s="23"/>
      <c r="J428" s="51">
        <f>SUM(P23:P427)</f>
        <v>851690.02999999968</v>
      </c>
      <c r="K428" s="51"/>
      <c r="L428" s="36">
        <f>SUM(Q23:Q427)</f>
        <v>1394.8349701500001</v>
      </c>
      <c r="AF428" s="47" t="str">
        <f>CONCATENATE("Итого по разделу: ",IF(Source!G223&lt;&gt;"Новый раздел", Source!G223, ""))</f>
        <v>Итого по разделу: Раздел 1 Общестроительные работы</v>
      </c>
    </row>
    <row r="429" spans="1:32" ht="16.5" x14ac:dyDescent="0.25">
      <c r="A429" s="54" t="str">
        <f>CONCATENATE("Раздел: ",IF(Source!G255&lt;&gt;"Новый раздел", Source!G255, ""))</f>
        <v>Раздел: 2 Водоснабжение</v>
      </c>
      <c r="B429" s="54"/>
      <c r="C429" s="54"/>
      <c r="D429" s="54"/>
      <c r="E429" s="54"/>
      <c r="F429" s="54"/>
      <c r="G429" s="54"/>
      <c r="H429" s="54"/>
      <c r="I429" s="54"/>
      <c r="J429" s="54"/>
      <c r="K429" s="54"/>
      <c r="L429" s="54"/>
    </row>
    <row r="430" spans="1:32" ht="14.25" x14ac:dyDescent="0.2">
      <c r="A430" s="41" t="str">
        <f>Source!E260</f>
        <v>38</v>
      </c>
      <c r="B430" s="42" t="str">
        <f>Source!F260</f>
        <v>65-4-3</v>
      </c>
      <c r="C430" s="42" t="str">
        <f>Source!G260</f>
        <v>Демонтаж моек</v>
      </c>
      <c r="D430" s="25" t="str">
        <f>Source!H260</f>
        <v>100 ШТ</v>
      </c>
      <c r="E430" s="12">
        <f>Source!I260</f>
        <v>0.01</v>
      </c>
      <c r="F430" s="26">
        <f>Source!AL260+Source!AM260+Source!AO260</f>
        <v>899.88</v>
      </c>
      <c r="G430" s="27"/>
      <c r="H430" s="26"/>
      <c r="I430" s="27" t="str">
        <f>Source!BO260</f>
        <v/>
      </c>
      <c r="J430" s="27"/>
      <c r="K430" s="26"/>
      <c r="L430" s="28"/>
      <c r="S430">
        <f>ROUND((Source!FX260/100)*((ROUND(Source!AF260*Source!I260, 2)+ROUND(Source!AE260*Source!I260, 2))), 2)</f>
        <v>6.56</v>
      </c>
      <c r="T430">
        <f>Source!X260</f>
        <v>43.66</v>
      </c>
      <c r="U430">
        <f>ROUND((Source!FY260/100)*((ROUND(Source!AF260*Source!I260, 2)+ROUND(Source!AE260*Source!I260, 2))), 2)</f>
        <v>4.43</v>
      </c>
      <c r="V430">
        <f>Source!Y260</f>
        <v>29.5</v>
      </c>
    </row>
    <row r="431" spans="1:32" x14ac:dyDescent="0.2">
      <c r="C431" s="21" t="str">
        <f>"Объем: "&amp;Source!I260&amp;"=1/"&amp;"100"</f>
        <v>Объем: 0,01=1/100</v>
      </c>
    </row>
    <row r="432" spans="1:32" ht="14.25" x14ac:dyDescent="0.2">
      <c r="A432" s="41"/>
      <c r="B432" s="42"/>
      <c r="C432" s="42" t="s">
        <v>1633</v>
      </c>
      <c r="D432" s="25"/>
      <c r="E432" s="12"/>
      <c r="F432" s="26">
        <f>Source!AO260</f>
        <v>875.18</v>
      </c>
      <c r="G432" s="27" t="str">
        <f>Source!DG260</f>
        <v/>
      </c>
      <c r="H432" s="26">
        <f>ROUND(Source!AF260*Source!I260, 2)</f>
        <v>8.75</v>
      </c>
      <c r="I432" s="27"/>
      <c r="J432" s="27">
        <f>IF(Source!BA260&lt;&gt; 0, Source!BA260, 1)</f>
        <v>6.66</v>
      </c>
      <c r="K432" s="26">
        <f>Source!S260</f>
        <v>58.29</v>
      </c>
      <c r="L432" s="28"/>
      <c r="R432">
        <f>H432</f>
        <v>8.75</v>
      </c>
    </row>
    <row r="433" spans="1:26" ht="14.25" x14ac:dyDescent="0.2">
      <c r="A433" s="41"/>
      <c r="B433" s="42"/>
      <c r="C433" s="42" t="s">
        <v>429</v>
      </c>
      <c r="D433" s="25"/>
      <c r="E433" s="12"/>
      <c r="F433" s="26">
        <f>Source!AM260</f>
        <v>24.7</v>
      </c>
      <c r="G433" s="27" t="str">
        <f>Source!DE260</f>
        <v/>
      </c>
      <c r="H433" s="26">
        <f>ROUND(Source!AD260*Source!I260, 2)</f>
        <v>0.25</v>
      </c>
      <c r="I433" s="27"/>
      <c r="J433" s="27">
        <f>IF(Source!BB260&lt;&gt; 0, Source!BB260, 1)</f>
        <v>6.66</v>
      </c>
      <c r="K433" s="26">
        <f>Source!Q260</f>
        <v>1.65</v>
      </c>
      <c r="L433" s="28"/>
    </row>
    <row r="434" spans="1:26" ht="14.25" x14ac:dyDescent="0.2">
      <c r="A434" s="41"/>
      <c r="B434" s="42"/>
      <c r="C434" s="42" t="s">
        <v>1634</v>
      </c>
      <c r="D434" s="25"/>
      <c r="E434" s="12"/>
      <c r="F434" s="26">
        <f>Source!AN260</f>
        <v>10.67</v>
      </c>
      <c r="G434" s="27" t="str">
        <f>Source!DF260</f>
        <v/>
      </c>
      <c r="H434" s="29">
        <f>ROUND(Source!AE260*Source!I260, 2)</f>
        <v>0.11</v>
      </c>
      <c r="I434" s="27"/>
      <c r="J434" s="27">
        <f>IF(Source!BS260&lt;&gt; 0, Source!BS260, 1)</f>
        <v>6.66</v>
      </c>
      <c r="K434" s="29">
        <f>Source!R260</f>
        <v>0.71</v>
      </c>
      <c r="L434" s="28"/>
      <c r="R434">
        <f>H434</f>
        <v>0.11</v>
      </c>
    </row>
    <row r="435" spans="1:26" ht="14.25" x14ac:dyDescent="0.2">
      <c r="A435" s="41"/>
      <c r="B435" s="42"/>
      <c r="C435" s="42" t="s">
        <v>1635</v>
      </c>
      <c r="D435" s="25" t="s">
        <v>1636</v>
      </c>
      <c r="E435" s="12">
        <f>Source!BZ260</f>
        <v>74</v>
      </c>
      <c r="F435" s="45"/>
      <c r="G435" s="27"/>
      <c r="H435" s="26">
        <f>SUM(S430:S437)</f>
        <v>6.56</v>
      </c>
      <c r="I435" s="30"/>
      <c r="J435" s="24">
        <f>Source!AT260</f>
        <v>74</v>
      </c>
      <c r="K435" s="26">
        <f>SUM(T430:T437)</f>
        <v>43.66</v>
      </c>
      <c r="L435" s="28"/>
    </row>
    <row r="436" spans="1:26" ht="14.25" x14ac:dyDescent="0.2">
      <c r="A436" s="41"/>
      <c r="B436" s="42"/>
      <c r="C436" s="42" t="s">
        <v>1637</v>
      </c>
      <c r="D436" s="25" t="s">
        <v>1636</v>
      </c>
      <c r="E436" s="12">
        <f>Source!CA260</f>
        <v>50</v>
      </c>
      <c r="F436" s="45"/>
      <c r="G436" s="27"/>
      <c r="H436" s="26">
        <f>SUM(U430:U437)</f>
        <v>4.43</v>
      </c>
      <c r="I436" s="30"/>
      <c r="J436" s="24">
        <f>Source!AU260</f>
        <v>50</v>
      </c>
      <c r="K436" s="26">
        <f>SUM(V430:V437)</f>
        <v>29.5</v>
      </c>
      <c r="L436" s="28"/>
    </row>
    <row r="437" spans="1:26" ht="14.25" x14ac:dyDescent="0.2">
      <c r="A437" s="43"/>
      <c r="B437" s="44"/>
      <c r="C437" s="44" t="s">
        <v>1638</v>
      </c>
      <c r="D437" s="31" t="s">
        <v>1639</v>
      </c>
      <c r="E437" s="32">
        <f>Source!AQ260</f>
        <v>102.6</v>
      </c>
      <c r="F437" s="33"/>
      <c r="G437" s="34" t="str">
        <f>Source!DI260</f>
        <v/>
      </c>
      <c r="H437" s="33"/>
      <c r="I437" s="34"/>
      <c r="J437" s="34"/>
      <c r="K437" s="33"/>
      <c r="L437" s="35">
        <f>Source!U260</f>
        <v>1.026</v>
      </c>
    </row>
    <row r="438" spans="1:26" ht="15" x14ac:dyDescent="0.25">
      <c r="G438" s="49">
        <f>H432+H433+H435+H436</f>
        <v>19.989999999999998</v>
      </c>
      <c r="H438" s="49"/>
      <c r="J438" s="49">
        <f>K432+K433+K435+K436</f>
        <v>133.1</v>
      </c>
      <c r="K438" s="49"/>
      <c r="L438" s="36">
        <f>Source!U260</f>
        <v>1.026</v>
      </c>
      <c r="O438" s="22">
        <f>G438</f>
        <v>19.989999999999998</v>
      </c>
      <c r="P438" s="22">
        <f>J438</f>
        <v>133.1</v>
      </c>
      <c r="Q438" s="22">
        <f>L438</f>
        <v>1.026</v>
      </c>
      <c r="W438">
        <f>IF(Source!BI260&lt;=1,H432+H433+H435+H436, 0)</f>
        <v>19.989999999999998</v>
      </c>
      <c r="X438">
        <f>IF(Source!BI260=2,H432+H433+H435+H436, 0)</f>
        <v>0</v>
      </c>
      <c r="Y438">
        <f>IF(Source!BI260=3,H432+H433+H435+H436, 0)</f>
        <v>0</v>
      </c>
      <c r="Z438">
        <f>IF(Source!BI260=4,H432+H433+H435+H436, 0)</f>
        <v>0</v>
      </c>
    </row>
    <row r="439" spans="1:26" ht="14.25" x14ac:dyDescent="0.2">
      <c r="A439" s="41" t="str">
        <f>Source!E262</f>
        <v>39</v>
      </c>
      <c r="B439" s="42" t="str">
        <f>Source!F262</f>
        <v>65-4-7</v>
      </c>
      <c r="C439" s="42" t="str">
        <f>Source!G262</f>
        <v>Демонтаж сифонов</v>
      </c>
      <c r="D439" s="25" t="str">
        <f>Source!H262</f>
        <v>100 ШТ</v>
      </c>
      <c r="E439" s="12">
        <f>Source!I262</f>
        <v>0.01</v>
      </c>
      <c r="F439" s="26">
        <f>Source!AL262+Source!AM262+Source!AO262</f>
        <v>503.44</v>
      </c>
      <c r="G439" s="27"/>
      <c r="H439" s="26"/>
      <c r="I439" s="27" t="str">
        <f>Source!BO262</f>
        <v/>
      </c>
      <c r="J439" s="27"/>
      <c r="K439" s="26"/>
      <c r="L439" s="28"/>
      <c r="S439">
        <f>ROUND((Source!FX262/100)*((ROUND(Source!AF262*Source!I262, 2)+ROUND(Source!AE262*Source!I262, 2))), 2)</f>
        <v>3.72</v>
      </c>
      <c r="T439">
        <f>Source!X262</f>
        <v>24.79</v>
      </c>
      <c r="U439">
        <f>ROUND((Source!FY262/100)*((ROUND(Source!AF262*Source!I262, 2)+ROUND(Source!AE262*Source!I262, 2))), 2)</f>
        <v>2.52</v>
      </c>
      <c r="V439">
        <f>Source!Y262</f>
        <v>16.75</v>
      </c>
    </row>
    <row r="440" spans="1:26" x14ac:dyDescent="0.2">
      <c r="C440" s="21" t="str">
        <f>"Объем: "&amp;Source!I262&amp;"=1/"&amp;"100"</f>
        <v>Объем: 0,01=1/100</v>
      </c>
    </row>
    <row r="441" spans="1:26" ht="14.25" x14ac:dyDescent="0.2">
      <c r="A441" s="41"/>
      <c r="B441" s="42"/>
      <c r="C441" s="42" t="s">
        <v>1633</v>
      </c>
      <c r="D441" s="25"/>
      <c r="E441" s="12"/>
      <c r="F441" s="26">
        <f>Source!AO262</f>
        <v>502.5</v>
      </c>
      <c r="G441" s="27" t="str">
        <f>Source!DG262</f>
        <v/>
      </c>
      <c r="H441" s="26">
        <f>ROUND(Source!AF262*Source!I262, 2)</f>
        <v>5.03</v>
      </c>
      <c r="I441" s="27"/>
      <c r="J441" s="27">
        <f>IF(Source!BA262&lt;&gt; 0, Source!BA262, 1)</f>
        <v>6.66</v>
      </c>
      <c r="K441" s="26">
        <f>Source!S262</f>
        <v>33.47</v>
      </c>
      <c r="L441" s="28"/>
      <c r="R441">
        <f>H441</f>
        <v>5.03</v>
      </c>
    </row>
    <row r="442" spans="1:26" ht="14.25" x14ac:dyDescent="0.2">
      <c r="A442" s="41"/>
      <c r="B442" s="42"/>
      <c r="C442" s="42" t="s">
        <v>429</v>
      </c>
      <c r="D442" s="25"/>
      <c r="E442" s="12"/>
      <c r="F442" s="26">
        <f>Source!AM262</f>
        <v>0.94</v>
      </c>
      <c r="G442" s="27" t="str">
        <f>Source!DE262</f>
        <v/>
      </c>
      <c r="H442" s="26">
        <f>ROUND(Source!AD262*Source!I262, 2)</f>
        <v>0.01</v>
      </c>
      <c r="I442" s="27"/>
      <c r="J442" s="27">
        <f>IF(Source!BB262&lt;&gt; 0, Source!BB262, 1)</f>
        <v>6.66</v>
      </c>
      <c r="K442" s="26">
        <f>Source!Q262</f>
        <v>0.06</v>
      </c>
      <c r="L442" s="28"/>
    </row>
    <row r="443" spans="1:26" ht="14.25" x14ac:dyDescent="0.2">
      <c r="A443" s="41"/>
      <c r="B443" s="42"/>
      <c r="C443" s="42" t="s">
        <v>1634</v>
      </c>
      <c r="D443" s="25"/>
      <c r="E443" s="12"/>
      <c r="F443" s="26">
        <f>Source!AN262</f>
        <v>0.41</v>
      </c>
      <c r="G443" s="27" t="str">
        <f>Source!DF262</f>
        <v/>
      </c>
      <c r="H443" s="29">
        <f>ROUND(Source!AE262*Source!I262, 2)</f>
        <v>0</v>
      </c>
      <c r="I443" s="27"/>
      <c r="J443" s="27">
        <f>IF(Source!BS262&lt;&gt; 0, Source!BS262, 1)</f>
        <v>6.66</v>
      </c>
      <c r="K443" s="29">
        <f>Source!R262</f>
        <v>0.03</v>
      </c>
      <c r="L443" s="28"/>
      <c r="R443">
        <f>H443</f>
        <v>0</v>
      </c>
    </row>
    <row r="444" spans="1:26" ht="14.25" x14ac:dyDescent="0.2">
      <c r="A444" s="41"/>
      <c r="B444" s="42"/>
      <c r="C444" s="42" t="s">
        <v>1635</v>
      </c>
      <c r="D444" s="25" t="s">
        <v>1636</v>
      </c>
      <c r="E444" s="12">
        <f>Source!BZ262</f>
        <v>74</v>
      </c>
      <c r="F444" s="45"/>
      <c r="G444" s="27"/>
      <c r="H444" s="26">
        <f>SUM(S439:S446)</f>
        <v>3.72</v>
      </c>
      <c r="I444" s="30"/>
      <c r="J444" s="24">
        <f>Source!AT262</f>
        <v>74</v>
      </c>
      <c r="K444" s="26">
        <f>SUM(T439:T446)</f>
        <v>24.79</v>
      </c>
      <c r="L444" s="28"/>
    </row>
    <row r="445" spans="1:26" ht="14.25" x14ac:dyDescent="0.2">
      <c r="A445" s="41"/>
      <c r="B445" s="42"/>
      <c r="C445" s="42" t="s">
        <v>1637</v>
      </c>
      <c r="D445" s="25" t="s">
        <v>1636</v>
      </c>
      <c r="E445" s="12">
        <f>Source!CA262</f>
        <v>50</v>
      </c>
      <c r="F445" s="45"/>
      <c r="G445" s="27"/>
      <c r="H445" s="26">
        <f>SUM(U439:U446)</f>
        <v>2.52</v>
      </c>
      <c r="I445" s="30"/>
      <c r="J445" s="24">
        <f>Source!AU262</f>
        <v>50</v>
      </c>
      <c r="K445" s="26">
        <f>SUM(V439:V446)</f>
        <v>16.75</v>
      </c>
      <c r="L445" s="28"/>
    </row>
    <row r="446" spans="1:26" ht="14.25" x14ac:dyDescent="0.2">
      <c r="A446" s="43"/>
      <c r="B446" s="44"/>
      <c r="C446" s="44" t="s">
        <v>1638</v>
      </c>
      <c r="D446" s="31" t="s">
        <v>1639</v>
      </c>
      <c r="E446" s="32">
        <f>Source!AQ262</f>
        <v>58.91</v>
      </c>
      <c r="F446" s="33"/>
      <c r="G446" s="34" t="str">
        <f>Source!DI262</f>
        <v/>
      </c>
      <c r="H446" s="33"/>
      <c r="I446" s="34"/>
      <c r="J446" s="34"/>
      <c r="K446" s="33"/>
      <c r="L446" s="35">
        <f>Source!U262</f>
        <v>0.58909999999999996</v>
      </c>
    </row>
    <row r="447" spans="1:26" ht="15" x14ac:dyDescent="0.25">
      <c r="G447" s="49">
        <f>H441+H442+H444+H445</f>
        <v>11.28</v>
      </c>
      <c r="H447" s="49"/>
      <c r="J447" s="49">
        <f>K441+K442+K444+K445</f>
        <v>75.069999999999993</v>
      </c>
      <c r="K447" s="49"/>
      <c r="L447" s="36">
        <f>Source!U262</f>
        <v>0.58909999999999996</v>
      </c>
      <c r="O447" s="22">
        <f>G447</f>
        <v>11.28</v>
      </c>
      <c r="P447" s="22">
        <f>J447</f>
        <v>75.069999999999993</v>
      </c>
      <c r="Q447" s="22">
        <f>L447</f>
        <v>0.58909999999999996</v>
      </c>
      <c r="W447">
        <f>IF(Source!BI262&lt;=1,H441+H442+H444+H445, 0)</f>
        <v>11.28</v>
      </c>
      <c r="X447">
        <f>IF(Source!BI262=2,H441+H442+H444+H445, 0)</f>
        <v>0</v>
      </c>
      <c r="Y447">
        <f>IF(Source!BI262=3,H441+H442+H444+H445, 0)</f>
        <v>0</v>
      </c>
      <c r="Z447">
        <f>IF(Source!BI262=4,H441+H442+H444+H445, 0)</f>
        <v>0</v>
      </c>
    </row>
    <row r="448" spans="1:26" ht="42.75" x14ac:dyDescent="0.2">
      <c r="A448" s="41" t="str">
        <f>Source!E264</f>
        <v>40</v>
      </c>
      <c r="B448" s="42" t="str">
        <f>Source!F264</f>
        <v>65-1-1</v>
      </c>
      <c r="C448" s="42" t="str">
        <f>Source!G264</f>
        <v>Разборка трубопроводов из водогазопроводных труб диаметром до 32 мм</v>
      </c>
      <c r="D448" s="25" t="str">
        <f>Source!H264</f>
        <v>100 м</v>
      </c>
      <c r="E448" s="12">
        <f>Source!I264</f>
        <v>0.04</v>
      </c>
      <c r="F448" s="26">
        <f>Source!AL264+Source!AM264+Source!AO264</f>
        <v>328.71</v>
      </c>
      <c r="G448" s="27"/>
      <c r="H448" s="26"/>
      <c r="I448" s="27" t="str">
        <f>Source!BO264</f>
        <v/>
      </c>
      <c r="J448" s="27"/>
      <c r="K448" s="26"/>
      <c r="L448" s="28"/>
      <c r="S448">
        <f>ROUND((Source!FX264/100)*((ROUND(Source!AF264*Source!I264, 2)+ROUND(Source!AE264*Source!I264, 2))), 2)</f>
        <v>8.56</v>
      </c>
      <c r="T448">
        <f>Source!X264</f>
        <v>57.05</v>
      </c>
      <c r="U448">
        <f>ROUND((Source!FY264/100)*((ROUND(Source!AF264*Source!I264, 2)+ROUND(Source!AE264*Source!I264, 2))), 2)</f>
        <v>5.79</v>
      </c>
      <c r="V448">
        <f>Source!Y264</f>
        <v>38.549999999999997</v>
      </c>
    </row>
    <row r="449" spans="1:26" x14ac:dyDescent="0.2">
      <c r="C449" s="21" t="str">
        <f>"Объем: "&amp;Source!I264&amp;"=4/"&amp;"100"</f>
        <v>Объем: 0,04=4/100</v>
      </c>
    </row>
    <row r="450" spans="1:26" ht="14.25" x14ac:dyDescent="0.2">
      <c r="A450" s="41"/>
      <c r="B450" s="42"/>
      <c r="C450" s="42" t="s">
        <v>1633</v>
      </c>
      <c r="D450" s="25"/>
      <c r="E450" s="12"/>
      <c r="F450" s="26">
        <f>Source!AO264</f>
        <v>288.02</v>
      </c>
      <c r="G450" s="27" t="str">
        <f>Source!DG264</f>
        <v/>
      </c>
      <c r="H450" s="26">
        <f>ROUND(Source!AF264*Source!I264, 2)</f>
        <v>11.52</v>
      </c>
      <c r="I450" s="27"/>
      <c r="J450" s="27">
        <f>IF(Source!BA264&lt;&gt; 0, Source!BA264, 1)</f>
        <v>6.66</v>
      </c>
      <c r="K450" s="26">
        <f>Source!S264</f>
        <v>76.73</v>
      </c>
      <c r="L450" s="28"/>
      <c r="R450">
        <f>H450</f>
        <v>11.52</v>
      </c>
    </row>
    <row r="451" spans="1:26" ht="14.25" x14ac:dyDescent="0.2">
      <c r="A451" s="41"/>
      <c r="B451" s="42"/>
      <c r="C451" s="42" t="s">
        <v>429</v>
      </c>
      <c r="D451" s="25"/>
      <c r="E451" s="12"/>
      <c r="F451" s="26">
        <f>Source!AM264</f>
        <v>7.09</v>
      </c>
      <c r="G451" s="27" t="str">
        <f>Source!DE264</f>
        <v/>
      </c>
      <c r="H451" s="26">
        <f>ROUND(Source!AD264*Source!I264, 2)</f>
        <v>0.28000000000000003</v>
      </c>
      <c r="I451" s="27"/>
      <c r="J451" s="27">
        <f>IF(Source!BB264&lt;&gt; 0, Source!BB264, 1)</f>
        <v>6.66</v>
      </c>
      <c r="K451" s="26">
        <f>Source!Q264</f>
        <v>1.89</v>
      </c>
      <c r="L451" s="28"/>
    </row>
    <row r="452" spans="1:26" ht="14.25" x14ac:dyDescent="0.2">
      <c r="A452" s="41"/>
      <c r="B452" s="42"/>
      <c r="C452" s="42" t="s">
        <v>1634</v>
      </c>
      <c r="D452" s="25"/>
      <c r="E452" s="12"/>
      <c r="F452" s="26">
        <f>Source!AN264</f>
        <v>1.35</v>
      </c>
      <c r="G452" s="27" t="str">
        <f>Source!DF264</f>
        <v/>
      </c>
      <c r="H452" s="29">
        <f>ROUND(Source!AE264*Source!I264, 2)</f>
        <v>0.05</v>
      </c>
      <c r="I452" s="27"/>
      <c r="J452" s="27">
        <f>IF(Source!BS264&lt;&gt; 0, Source!BS264, 1)</f>
        <v>6.66</v>
      </c>
      <c r="K452" s="29">
        <f>Source!R264</f>
        <v>0.36</v>
      </c>
      <c r="L452" s="28"/>
      <c r="R452">
        <f>H452</f>
        <v>0.05</v>
      </c>
    </row>
    <row r="453" spans="1:26" ht="14.25" x14ac:dyDescent="0.2">
      <c r="A453" s="41"/>
      <c r="B453" s="42"/>
      <c r="C453" s="42" t="s">
        <v>1635</v>
      </c>
      <c r="D453" s="25" t="s">
        <v>1636</v>
      </c>
      <c r="E453" s="12">
        <f>Source!BZ264</f>
        <v>74</v>
      </c>
      <c r="F453" s="45"/>
      <c r="G453" s="27"/>
      <c r="H453" s="26">
        <f>SUM(S448:S455)</f>
        <v>8.56</v>
      </c>
      <c r="I453" s="30"/>
      <c r="J453" s="24">
        <f>Source!AT264</f>
        <v>74</v>
      </c>
      <c r="K453" s="26">
        <f>SUM(T448:T455)</f>
        <v>57.05</v>
      </c>
      <c r="L453" s="28"/>
    </row>
    <row r="454" spans="1:26" ht="14.25" x14ac:dyDescent="0.2">
      <c r="A454" s="41"/>
      <c r="B454" s="42"/>
      <c r="C454" s="42" t="s">
        <v>1637</v>
      </c>
      <c r="D454" s="25" t="s">
        <v>1636</v>
      </c>
      <c r="E454" s="12">
        <f>Source!CA264</f>
        <v>50</v>
      </c>
      <c r="F454" s="45"/>
      <c r="G454" s="27"/>
      <c r="H454" s="26">
        <f>SUM(U448:U455)</f>
        <v>5.79</v>
      </c>
      <c r="I454" s="30"/>
      <c r="J454" s="24">
        <f>Source!AU264</f>
        <v>50</v>
      </c>
      <c r="K454" s="26">
        <f>SUM(V448:V455)</f>
        <v>38.549999999999997</v>
      </c>
      <c r="L454" s="28"/>
    </row>
    <row r="455" spans="1:26" ht="14.25" x14ac:dyDescent="0.2">
      <c r="A455" s="43"/>
      <c r="B455" s="44"/>
      <c r="C455" s="44" t="s">
        <v>1638</v>
      </c>
      <c r="D455" s="31" t="s">
        <v>1639</v>
      </c>
      <c r="E455" s="32">
        <f>Source!AQ264</f>
        <v>34.659999999999997</v>
      </c>
      <c r="F455" s="33"/>
      <c r="G455" s="34" t="str">
        <f>Source!DI264</f>
        <v/>
      </c>
      <c r="H455" s="33"/>
      <c r="I455" s="34"/>
      <c r="J455" s="34"/>
      <c r="K455" s="33"/>
      <c r="L455" s="35">
        <f>Source!U264</f>
        <v>1.3863999999999999</v>
      </c>
    </row>
    <row r="456" spans="1:26" ht="15" x14ac:dyDescent="0.25">
      <c r="G456" s="49">
        <f>H450+H451+H453+H454</f>
        <v>26.15</v>
      </c>
      <c r="H456" s="49"/>
      <c r="J456" s="49">
        <f>K450+K451+K453+K454</f>
        <v>174.22000000000003</v>
      </c>
      <c r="K456" s="49"/>
      <c r="L456" s="36">
        <f>Source!U264</f>
        <v>1.3863999999999999</v>
      </c>
      <c r="O456" s="22">
        <f>G456</f>
        <v>26.15</v>
      </c>
      <c r="P456" s="22">
        <f>J456</f>
        <v>174.22000000000003</v>
      </c>
      <c r="Q456" s="22">
        <f>L456</f>
        <v>1.3863999999999999</v>
      </c>
      <c r="W456">
        <f>IF(Source!BI264&lt;=1,H450+H451+H453+H454, 0)</f>
        <v>26.15</v>
      </c>
      <c r="X456">
        <f>IF(Source!BI264=2,H450+H451+H453+H454, 0)</f>
        <v>0</v>
      </c>
      <c r="Y456">
        <f>IF(Source!BI264=3,H450+H451+H453+H454, 0)</f>
        <v>0</v>
      </c>
      <c r="Z456">
        <f>IF(Source!BI264=4,H450+H451+H453+H454, 0)</f>
        <v>0</v>
      </c>
    </row>
    <row r="457" spans="1:26" ht="42.75" x14ac:dyDescent="0.2">
      <c r="A457" s="41" t="str">
        <f>Source!E266</f>
        <v>41</v>
      </c>
      <c r="B457" s="42" t="str">
        <f>Source!F266</f>
        <v>65-2-1</v>
      </c>
      <c r="C457" s="42" t="str">
        <f>Source!G266</f>
        <v>Разборка трубопроводов из чугунных канализационных труб диаметром 50 мм</v>
      </c>
      <c r="D457" s="25" t="str">
        <f>Source!H266</f>
        <v>100 м</v>
      </c>
      <c r="E457" s="12">
        <f>Source!I266</f>
        <v>0.03</v>
      </c>
      <c r="F457" s="26">
        <f>Source!AL266+Source!AM266+Source!AO266</f>
        <v>587.04999999999995</v>
      </c>
      <c r="G457" s="27"/>
      <c r="H457" s="26"/>
      <c r="I457" s="27" t="str">
        <f>Source!BO266</f>
        <v/>
      </c>
      <c r="J457" s="27"/>
      <c r="K457" s="26"/>
      <c r="L457" s="28"/>
      <c r="S457">
        <f>ROUND((Source!FX266/100)*((ROUND(Source!AF266*Source!I266, 2)+ROUND(Source!AE266*Source!I266, 2))), 2)</f>
        <v>12.96</v>
      </c>
      <c r="T457">
        <f>Source!X266</f>
        <v>86.37</v>
      </c>
      <c r="U457">
        <f>ROUND((Source!FY266/100)*((ROUND(Source!AF266*Source!I266, 2)+ROUND(Source!AE266*Source!I266, 2))), 2)</f>
        <v>8.76</v>
      </c>
      <c r="V457">
        <f>Source!Y266</f>
        <v>58.36</v>
      </c>
    </row>
    <row r="458" spans="1:26" x14ac:dyDescent="0.2">
      <c r="C458" s="21" t="str">
        <f>"Объем: "&amp;Source!I266&amp;"=3/"&amp;"100"</f>
        <v>Объем: 0,03=3/100</v>
      </c>
    </row>
    <row r="459" spans="1:26" ht="14.25" x14ac:dyDescent="0.2">
      <c r="A459" s="41"/>
      <c r="B459" s="42"/>
      <c r="C459" s="42" t="s">
        <v>1633</v>
      </c>
      <c r="D459" s="25"/>
      <c r="E459" s="12"/>
      <c r="F459" s="26">
        <f>Source!AO266</f>
        <v>582.04999999999995</v>
      </c>
      <c r="G459" s="27" t="str">
        <f>Source!DG266</f>
        <v/>
      </c>
      <c r="H459" s="26">
        <f>ROUND(Source!AF266*Source!I266, 2)</f>
        <v>17.46</v>
      </c>
      <c r="I459" s="27"/>
      <c r="J459" s="27">
        <f>IF(Source!BA266&lt;&gt; 0, Source!BA266, 1)</f>
        <v>6.66</v>
      </c>
      <c r="K459" s="26">
        <f>Source!S266</f>
        <v>116.29</v>
      </c>
      <c r="L459" s="28"/>
      <c r="R459">
        <f>H459</f>
        <v>17.46</v>
      </c>
    </row>
    <row r="460" spans="1:26" ht="14.25" x14ac:dyDescent="0.2">
      <c r="A460" s="41"/>
      <c r="B460" s="42"/>
      <c r="C460" s="42" t="s">
        <v>429</v>
      </c>
      <c r="D460" s="25"/>
      <c r="E460" s="12"/>
      <c r="F460" s="26">
        <f>Source!AM266</f>
        <v>5</v>
      </c>
      <c r="G460" s="27" t="str">
        <f>Source!DE266</f>
        <v/>
      </c>
      <c r="H460" s="26">
        <f>ROUND(Source!AD266*Source!I266, 2)</f>
        <v>0.15</v>
      </c>
      <c r="I460" s="27"/>
      <c r="J460" s="27">
        <f>IF(Source!BB266&lt;&gt; 0, Source!BB266, 1)</f>
        <v>6.66</v>
      </c>
      <c r="K460" s="26">
        <f>Source!Q266</f>
        <v>1</v>
      </c>
      <c r="L460" s="28"/>
    </row>
    <row r="461" spans="1:26" ht="14.25" x14ac:dyDescent="0.2">
      <c r="A461" s="41"/>
      <c r="B461" s="42"/>
      <c r="C461" s="42" t="s">
        <v>1634</v>
      </c>
      <c r="D461" s="25"/>
      <c r="E461" s="12"/>
      <c r="F461" s="26">
        <f>Source!AN266</f>
        <v>2.16</v>
      </c>
      <c r="G461" s="27" t="str">
        <f>Source!DF266</f>
        <v/>
      </c>
      <c r="H461" s="29">
        <f>ROUND(Source!AE266*Source!I266, 2)</f>
        <v>0.06</v>
      </c>
      <c r="I461" s="27"/>
      <c r="J461" s="27">
        <f>IF(Source!BS266&lt;&gt; 0, Source!BS266, 1)</f>
        <v>6.66</v>
      </c>
      <c r="K461" s="29">
        <f>Source!R266</f>
        <v>0.43</v>
      </c>
      <c r="L461" s="28"/>
      <c r="R461">
        <f>H461</f>
        <v>0.06</v>
      </c>
    </row>
    <row r="462" spans="1:26" ht="14.25" x14ac:dyDescent="0.2">
      <c r="A462" s="41"/>
      <c r="B462" s="42"/>
      <c r="C462" s="42" t="s">
        <v>1635</v>
      </c>
      <c r="D462" s="25" t="s">
        <v>1636</v>
      </c>
      <c r="E462" s="12">
        <f>Source!BZ266</f>
        <v>74</v>
      </c>
      <c r="F462" s="45"/>
      <c r="G462" s="27"/>
      <c r="H462" s="26">
        <f>SUM(S457:S464)</f>
        <v>12.96</v>
      </c>
      <c r="I462" s="30"/>
      <c r="J462" s="24">
        <f>Source!AT266</f>
        <v>74</v>
      </c>
      <c r="K462" s="26">
        <f>SUM(T457:T464)</f>
        <v>86.37</v>
      </c>
      <c r="L462" s="28"/>
    </row>
    <row r="463" spans="1:26" ht="14.25" x14ac:dyDescent="0.2">
      <c r="A463" s="41"/>
      <c r="B463" s="42"/>
      <c r="C463" s="42" t="s">
        <v>1637</v>
      </c>
      <c r="D463" s="25" t="s">
        <v>1636</v>
      </c>
      <c r="E463" s="12">
        <f>Source!CA266</f>
        <v>50</v>
      </c>
      <c r="F463" s="45"/>
      <c r="G463" s="27"/>
      <c r="H463" s="26">
        <f>SUM(U457:U464)</f>
        <v>8.76</v>
      </c>
      <c r="I463" s="30"/>
      <c r="J463" s="24">
        <f>Source!AU266</f>
        <v>50</v>
      </c>
      <c r="K463" s="26">
        <f>SUM(V457:V464)</f>
        <v>58.36</v>
      </c>
      <c r="L463" s="28"/>
    </row>
    <row r="464" spans="1:26" ht="14.25" x14ac:dyDescent="0.2">
      <c r="A464" s="43"/>
      <c r="B464" s="44"/>
      <c r="C464" s="44" t="s">
        <v>1638</v>
      </c>
      <c r="D464" s="31" t="s">
        <v>1639</v>
      </c>
      <c r="E464" s="32">
        <f>Source!AQ266</f>
        <v>68.8</v>
      </c>
      <c r="F464" s="33"/>
      <c r="G464" s="34" t="str">
        <f>Source!DI266</f>
        <v/>
      </c>
      <c r="H464" s="33"/>
      <c r="I464" s="34"/>
      <c r="J464" s="34"/>
      <c r="K464" s="33"/>
      <c r="L464" s="35">
        <f>Source!U266</f>
        <v>2.0640000000000001</v>
      </c>
    </row>
    <row r="465" spans="1:26" ht="15" x14ac:dyDescent="0.25">
      <c r="G465" s="49">
        <f>H459+H460+H462+H463</f>
        <v>39.33</v>
      </c>
      <c r="H465" s="49"/>
      <c r="J465" s="49">
        <f>K459+K460+K462+K463</f>
        <v>262.02000000000004</v>
      </c>
      <c r="K465" s="49"/>
      <c r="L465" s="36">
        <f>Source!U266</f>
        <v>2.0640000000000001</v>
      </c>
      <c r="O465" s="22">
        <f>G465</f>
        <v>39.33</v>
      </c>
      <c r="P465" s="22">
        <f>J465</f>
        <v>262.02000000000004</v>
      </c>
      <c r="Q465" s="22">
        <f>L465</f>
        <v>2.0640000000000001</v>
      </c>
      <c r="W465">
        <f>IF(Source!BI266&lt;=1,H459+H460+H462+H463, 0)</f>
        <v>39.33</v>
      </c>
      <c r="X465">
        <f>IF(Source!BI266=2,H459+H460+H462+H463, 0)</f>
        <v>0</v>
      </c>
      <c r="Y465">
        <f>IF(Source!BI266=3,H459+H460+H462+H463, 0)</f>
        <v>0</v>
      </c>
      <c r="Z465">
        <f>IF(Source!BI266=4,H459+H460+H462+H463, 0)</f>
        <v>0</v>
      </c>
    </row>
    <row r="466" spans="1:26" ht="14.25" x14ac:dyDescent="0.2">
      <c r="A466" s="41" t="str">
        <f>Source!E268</f>
        <v>42</v>
      </c>
      <c r="B466" s="42" t="str">
        <f>Source!F268</f>
        <v>17-01-005-04</v>
      </c>
      <c r="C466" s="42" t="str">
        <f>Source!G268</f>
        <v>Установка раковин</v>
      </c>
      <c r="D466" s="25" t="str">
        <f>Source!H268</f>
        <v>10 компл</v>
      </c>
      <c r="E466" s="12">
        <f>Source!I268</f>
        <v>0.1</v>
      </c>
      <c r="F466" s="26">
        <f>Source!AL268+Source!AM268+Source!AO268</f>
        <v>153.76999999999998</v>
      </c>
      <c r="G466" s="27"/>
      <c r="H466" s="26"/>
      <c r="I466" s="27" t="str">
        <f>Source!BO268</f>
        <v/>
      </c>
      <c r="J466" s="27"/>
      <c r="K466" s="26"/>
      <c r="L466" s="28"/>
      <c r="S466">
        <f>ROUND((Source!FX268/100)*((ROUND(Source!AF268*Source!I268, 2)+ROUND(Source!AE268*Source!I268, 2))), 2)</f>
        <v>11.83</v>
      </c>
      <c r="T466">
        <f>Source!X268</f>
        <v>78.63</v>
      </c>
      <c r="U466">
        <f>ROUND((Source!FY268/100)*((ROUND(Source!AF268*Source!I268, 2)+ROUND(Source!AE268*Source!I268, 2))), 2)</f>
        <v>7.25</v>
      </c>
      <c r="V466">
        <f>Source!Y268</f>
        <v>48.54</v>
      </c>
    </row>
    <row r="467" spans="1:26" x14ac:dyDescent="0.2">
      <c r="C467" s="21" t="str">
        <f>"Объем: "&amp;Source!I268&amp;"=1/"&amp;"10"</f>
        <v>Объем: 0,1=1/10</v>
      </c>
    </row>
    <row r="468" spans="1:26" ht="14.25" x14ac:dyDescent="0.2">
      <c r="A468" s="41"/>
      <c r="B468" s="42"/>
      <c r="C468" s="42" t="s">
        <v>1633</v>
      </c>
      <c r="D468" s="25"/>
      <c r="E468" s="12"/>
      <c r="F468" s="26">
        <f>Source!AO268</f>
        <v>86.48</v>
      </c>
      <c r="G468" s="27" t="str">
        <f>Source!DG268</f>
        <v>)*1,15</v>
      </c>
      <c r="H468" s="26">
        <f>ROUND(Source!AF268*Source!I268, 2)</f>
        <v>9.9499999999999993</v>
      </c>
      <c r="I468" s="27"/>
      <c r="J468" s="27">
        <f>IF(Source!BA268&lt;&gt; 0, Source!BA268, 1)</f>
        <v>6.66</v>
      </c>
      <c r="K468" s="26">
        <f>Source!S268</f>
        <v>66.23</v>
      </c>
      <c r="L468" s="28"/>
      <c r="R468">
        <f>H468</f>
        <v>9.9499999999999993</v>
      </c>
    </row>
    <row r="469" spans="1:26" ht="14.25" x14ac:dyDescent="0.2">
      <c r="A469" s="41"/>
      <c r="B469" s="42"/>
      <c r="C469" s="42" t="s">
        <v>429</v>
      </c>
      <c r="D469" s="25"/>
      <c r="E469" s="12"/>
      <c r="F469" s="26">
        <f>Source!AM268</f>
        <v>11.39</v>
      </c>
      <c r="G469" s="27" t="str">
        <f>Source!DE268</f>
        <v>)*1,25</v>
      </c>
      <c r="H469" s="26">
        <f>ROUND(Source!AD268*Source!I268, 2)</f>
        <v>1.42</v>
      </c>
      <c r="I469" s="27"/>
      <c r="J469" s="27">
        <f>IF(Source!BB268&lt;&gt; 0, Source!BB268, 1)</f>
        <v>6.66</v>
      </c>
      <c r="K469" s="26">
        <f>Source!Q268</f>
        <v>9.48</v>
      </c>
      <c r="L469" s="28"/>
    </row>
    <row r="470" spans="1:26" ht="14.25" x14ac:dyDescent="0.2">
      <c r="A470" s="41"/>
      <c r="B470" s="42"/>
      <c r="C470" s="42" t="s">
        <v>1634</v>
      </c>
      <c r="D470" s="25"/>
      <c r="E470" s="12"/>
      <c r="F470" s="26">
        <f>Source!AN268</f>
        <v>2.57</v>
      </c>
      <c r="G470" s="27" t="str">
        <f>Source!DF268</f>
        <v>)*1,25</v>
      </c>
      <c r="H470" s="29">
        <f>ROUND(Source!AE268*Source!I268, 2)</f>
        <v>0.32</v>
      </c>
      <c r="I470" s="27"/>
      <c r="J470" s="27">
        <f>IF(Source!BS268&lt;&gt; 0, Source!BS268, 1)</f>
        <v>6.66</v>
      </c>
      <c r="K470" s="29">
        <f>Source!R268</f>
        <v>2.14</v>
      </c>
      <c r="L470" s="28"/>
      <c r="R470">
        <f>H470</f>
        <v>0.32</v>
      </c>
    </row>
    <row r="471" spans="1:26" ht="14.25" x14ac:dyDescent="0.2">
      <c r="A471" s="41"/>
      <c r="B471" s="42"/>
      <c r="C471" s="42" t="s">
        <v>1640</v>
      </c>
      <c r="D471" s="25"/>
      <c r="E471" s="12"/>
      <c r="F471" s="26">
        <f>Source!AL268</f>
        <v>55.9</v>
      </c>
      <c r="G471" s="27" t="str">
        <f>Source!DD268</f>
        <v/>
      </c>
      <c r="H471" s="26">
        <f>ROUND(Source!AC268*Source!I268, 2)</f>
        <v>5.59</v>
      </c>
      <c r="I471" s="27"/>
      <c r="J471" s="27">
        <f>IF(Source!BC268&lt;&gt; 0, Source!BC268, 1)</f>
        <v>6.66</v>
      </c>
      <c r="K471" s="26">
        <f>Source!P268</f>
        <v>37.229999999999997</v>
      </c>
      <c r="L471" s="28"/>
    </row>
    <row r="472" spans="1:26" ht="14.25" x14ac:dyDescent="0.2">
      <c r="A472" s="41"/>
      <c r="B472" s="42"/>
      <c r="C472" s="42" t="s">
        <v>1635</v>
      </c>
      <c r="D472" s="25" t="s">
        <v>1636</v>
      </c>
      <c r="E472" s="12">
        <f>Source!BZ268</f>
        <v>128</v>
      </c>
      <c r="F472" s="52" t="str">
        <f>CONCATENATE(" )", Source!DL268, Source!FT268, "=", Source!FX268)</f>
        <v xml:space="preserve"> )*0,9=115,2</v>
      </c>
      <c r="G472" s="53"/>
      <c r="H472" s="26">
        <f>SUM(S466:S478)</f>
        <v>11.83</v>
      </c>
      <c r="I472" s="30"/>
      <c r="J472" s="24">
        <f>Source!AT268</f>
        <v>115</v>
      </c>
      <c r="K472" s="26">
        <f>SUM(T466:T478)</f>
        <v>78.63</v>
      </c>
      <c r="L472" s="28"/>
    </row>
    <row r="473" spans="1:26" ht="14.25" x14ac:dyDescent="0.2">
      <c r="A473" s="41"/>
      <c r="B473" s="42"/>
      <c r="C473" s="42" t="s">
        <v>1637</v>
      </c>
      <c r="D473" s="25" t="s">
        <v>1636</v>
      </c>
      <c r="E473" s="12">
        <f>Source!CA268</f>
        <v>83</v>
      </c>
      <c r="F473" s="52" t="str">
        <f>CONCATENATE(" )", Source!DM268, Source!FU268, "=", Source!FY268)</f>
        <v xml:space="preserve"> )*0,85=70,55</v>
      </c>
      <c r="G473" s="53"/>
      <c r="H473" s="26">
        <f>SUM(U466:U478)</f>
        <v>7.25</v>
      </c>
      <c r="I473" s="30"/>
      <c r="J473" s="24">
        <f>Source!AU268</f>
        <v>71</v>
      </c>
      <c r="K473" s="26">
        <f>SUM(V466:V478)</f>
        <v>48.54</v>
      </c>
      <c r="L473" s="28"/>
    </row>
    <row r="474" spans="1:26" ht="14.25" x14ac:dyDescent="0.2">
      <c r="A474" s="41"/>
      <c r="B474" s="42"/>
      <c r="C474" s="42" t="s">
        <v>1638</v>
      </c>
      <c r="D474" s="25" t="s">
        <v>1639</v>
      </c>
      <c r="E474" s="12">
        <f>Source!AQ268</f>
        <v>8.99</v>
      </c>
      <c r="F474" s="26"/>
      <c r="G474" s="27" t="str">
        <f>Source!DI268</f>
        <v>)*1,15</v>
      </c>
      <c r="H474" s="26"/>
      <c r="I474" s="27"/>
      <c r="J474" s="27"/>
      <c r="K474" s="26"/>
      <c r="L474" s="37">
        <f>Source!U268</f>
        <v>1.0338499999999999</v>
      </c>
    </row>
    <row r="475" spans="1:26" ht="28.5" x14ac:dyDescent="0.2">
      <c r="A475" s="41" t="str">
        <f>Source!E270</f>
        <v>42,1</v>
      </c>
      <c r="B475" s="42" t="str">
        <f>Source!F270</f>
        <v>01.7.15.07-0012</v>
      </c>
      <c r="C475" s="42" t="str">
        <f>Source!G270</f>
        <v>Дюбели пластмассовые с шурупами 12х70 мм</v>
      </c>
      <c r="D475" s="25" t="str">
        <f>Source!H270</f>
        <v>100 шт.</v>
      </c>
      <c r="E475" s="12">
        <f>Source!I270</f>
        <v>0.04</v>
      </c>
      <c r="F475" s="26">
        <f>Source!AL270+Source!AM270+Source!AO270</f>
        <v>83</v>
      </c>
      <c r="G475" s="40" t="s">
        <v>3</v>
      </c>
      <c r="H475" s="26">
        <f>ROUND(Source!AC270*Source!I270, 2)+ROUND(Source!AD270*Source!I270, 2)+ROUND(Source!AF270*Source!I270, 2)</f>
        <v>3.32</v>
      </c>
      <c r="I475" s="27"/>
      <c r="J475" s="27">
        <f>IF(Source!BC270&lt;&gt; 0, Source!BC270, 1)</f>
        <v>6.66</v>
      </c>
      <c r="K475" s="26">
        <f>Source!O270</f>
        <v>22.11</v>
      </c>
      <c r="L475" s="28"/>
      <c r="S475">
        <f>ROUND((Source!FX270/100)*((ROUND(Source!AF270*Source!I270, 2)+ROUND(Source!AE270*Source!I270, 2))), 2)</f>
        <v>0</v>
      </c>
      <c r="T475">
        <f>Source!X270</f>
        <v>0</v>
      </c>
      <c r="U475">
        <f>ROUND((Source!FY270/100)*((ROUND(Source!AF270*Source!I270, 2)+ROUND(Source!AE270*Source!I270, 2))), 2)</f>
        <v>0</v>
      </c>
      <c r="V475">
        <f>Source!Y270</f>
        <v>0</v>
      </c>
      <c r="W475">
        <f>IF(Source!BI270&lt;=1,H475, 0)</f>
        <v>3.32</v>
      </c>
      <c r="X475">
        <f>IF(Source!BI270=2,H475, 0)</f>
        <v>0</v>
      </c>
      <c r="Y475">
        <f>IF(Source!BI270=3,H475, 0)</f>
        <v>0</v>
      </c>
      <c r="Z475">
        <f>IF(Source!BI270=4,H475, 0)</f>
        <v>0</v>
      </c>
    </row>
    <row r="476" spans="1:26" ht="14.25" x14ac:dyDescent="0.2">
      <c r="A476" s="41" t="str">
        <f>Source!E272</f>
        <v>42,2</v>
      </c>
      <c r="B476" s="42" t="str">
        <f>Source!F272</f>
        <v>18.2.02.08-0011</v>
      </c>
      <c r="C476" s="42" t="str">
        <f>Source!G272</f>
        <v>Раковины стальные эмалированные</v>
      </c>
      <c r="D476" s="25" t="str">
        <f>Source!H272</f>
        <v>компл.</v>
      </c>
      <c r="E476" s="12">
        <f>Source!I272</f>
        <v>1</v>
      </c>
      <c r="F476" s="26">
        <f>Source!AL272+Source!AM272+Source!AO272</f>
        <v>101.7</v>
      </c>
      <c r="G476" s="40" t="s">
        <v>3</v>
      </c>
      <c r="H476" s="26">
        <f>ROUND(Source!AC272*Source!I272, 2)+ROUND(Source!AD272*Source!I272, 2)+ROUND(Source!AF272*Source!I272, 2)</f>
        <v>101.7</v>
      </c>
      <c r="I476" s="27"/>
      <c r="J476" s="27">
        <f>IF(Source!BC272&lt;&gt; 0, Source!BC272, 1)</f>
        <v>6.66</v>
      </c>
      <c r="K476" s="26">
        <f>Source!O272</f>
        <v>677.32</v>
      </c>
      <c r="L476" s="28"/>
      <c r="S476">
        <f>ROUND((Source!FX272/100)*((ROUND(Source!AF272*Source!I272, 2)+ROUND(Source!AE272*Source!I272, 2))), 2)</f>
        <v>0</v>
      </c>
      <c r="T476">
        <f>Source!X272</f>
        <v>0</v>
      </c>
      <c r="U476">
        <f>ROUND((Source!FY272/100)*((ROUND(Source!AF272*Source!I272, 2)+ROUND(Source!AE272*Source!I272, 2))), 2)</f>
        <v>0</v>
      </c>
      <c r="V476">
        <f>Source!Y272</f>
        <v>0</v>
      </c>
      <c r="W476">
        <f>IF(Source!BI272&lt;=1,H476, 0)</f>
        <v>101.7</v>
      </c>
      <c r="X476">
        <f>IF(Source!BI272=2,H476, 0)</f>
        <v>0</v>
      </c>
      <c r="Y476">
        <f>IF(Source!BI272=3,H476, 0)</f>
        <v>0</v>
      </c>
      <c r="Z476">
        <f>IF(Source!BI272=4,H476, 0)</f>
        <v>0</v>
      </c>
    </row>
    <row r="477" spans="1:26" ht="57" x14ac:dyDescent="0.2">
      <c r="A477" s="41" t="str">
        <f>Source!E274</f>
        <v>42,3</v>
      </c>
      <c r="B477" s="42" t="str">
        <f>Source!F274</f>
        <v>18.2.06.09-0005</v>
      </c>
      <c r="C477" s="42" t="str">
        <f>Source!G274</f>
        <v>Сифон пластмассовый бутылочный унифицированный с выпуском и вертикальным отводом СБУв (ГОСТ 23289-94)</v>
      </c>
      <c r="D477" s="25" t="str">
        <f>Source!H274</f>
        <v>компл.</v>
      </c>
      <c r="E477" s="12">
        <f>Source!I274</f>
        <v>1</v>
      </c>
      <c r="F477" s="26">
        <f>Source!AL274+Source!AM274+Source!AO274</f>
        <v>20.95</v>
      </c>
      <c r="G477" s="40" t="s">
        <v>3</v>
      </c>
      <c r="H477" s="26">
        <f>ROUND(Source!AC274*Source!I274, 2)+ROUND(Source!AD274*Source!I274, 2)+ROUND(Source!AF274*Source!I274, 2)</f>
        <v>20.95</v>
      </c>
      <c r="I477" s="27"/>
      <c r="J477" s="27">
        <f>IF(Source!BC274&lt;&gt; 0, Source!BC274, 1)</f>
        <v>6.66</v>
      </c>
      <c r="K477" s="26">
        <f>Source!O274</f>
        <v>139.53</v>
      </c>
      <c r="L477" s="28"/>
      <c r="S477">
        <f>ROUND((Source!FX274/100)*((ROUND(Source!AF274*Source!I274, 2)+ROUND(Source!AE274*Source!I274, 2))), 2)</f>
        <v>0</v>
      </c>
      <c r="T477">
        <f>Source!X274</f>
        <v>0</v>
      </c>
      <c r="U477">
        <f>ROUND((Source!FY274/100)*((ROUND(Source!AF274*Source!I274, 2)+ROUND(Source!AE274*Source!I274, 2))), 2)</f>
        <v>0</v>
      </c>
      <c r="V477">
        <f>Source!Y274</f>
        <v>0</v>
      </c>
      <c r="W477">
        <f>IF(Source!BI274&lt;=1,H477, 0)</f>
        <v>20.95</v>
      </c>
      <c r="X477">
        <f>IF(Source!BI274=2,H477, 0)</f>
        <v>0</v>
      </c>
      <c r="Y477">
        <f>IF(Source!BI274=3,H477, 0)</f>
        <v>0</v>
      </c>
      <c r="Z477">
        <f>IF(Source!BI274=4,H477, 0)</f>
        <v>0</v>
      </c>
    </row>
    <row r="478" spans="1:26" ht="14.25" x14ac:dyDescent="0.2">
      <c r="A478" s="43" t="str">
        <f>Source!E276</f>
        <v>42,4</v>
      </c>
      <c r="B478" s="44" t="str">
        <f>Source!F276</f>
        <v>18.2.06.12</v>
      </c>
      <c r="C478" s="44" t="str">
        <f>Source!G276</f>
        <v>Приборы санитарно-технические</v>
      </c>
      <c r="D478" s="31" t="str">
        <f>Source!H276</f>
        <v>компл.</v>
      </c>
      <c r="E478" s="32">
        <f>Source!I276</f>
        <v>1</v>
      </c>
      <c r="F478" s="33">
        <f>Source!AL276+Source!AM276+Source!AO276</f>
        <v>0</v>
      </c>
      <c r="G478" s="38" t="s">
        <v>3</v>
      </c>
      <c r="H478" s="33">
        <f>ROUND(Source!AC276*Source!I276, 2)+ROUND(Source!AD276*Source!I276, 2)+ROUND(Source!AF276*Source!I276, 2)</f>
        <v>0</v>
      </c>
      <c r="I478" s="34"/>
      <c r="J478" s="34">
        <f>IF(Source!BC276&lt;&gt; 0, Source!BC276, 1)</f>
        <v>6.66</v>
      </c>
      <c r="K478" s="33">
        <f>Source!O276</f>
        <v>0</v>
      </c>
      <c r="L478" s="39"/>
      <c r="S478">
        <f>ROUND((Source!FX276/100)*((ROUND(Source!AF276*Source!I276, 2)+ROUND(Source!AE276*Source!I276, 2))), 2)</f>
        <v>0</v>
      </c>
      <c r="T478">
        <f>Source!X276</f>
        <v>0</v>
      </c>
      <c r="U478">
        <f>ROUND((Source!FY276/100)*((ROUND(Source!AF276*Source!I276, 2)+ROUND(Source!AE276*Source!I276, 2))), 2)</f>
        <v>0</v>
      </c>
      <c r="V478">
        <f>Source!Y276</f>
        <v>0</v>
      </c>
      <c r="W478">
        <f>IF(Source!BI276&lt;=1,H478, 0)</f>
        <v>0</v>
      </c>
      <c r="X478">
        <f>IF(Source!BI276=2,H478, 0)</f>
        <v>0</v>
      </c>
      <c r="Y478">
        <f>IF(Source!BI276=3,H478, 0)</f>
        <v>0</v>
      </c>
      <c r="Z478">
        <f>IF(Source!BI276=4,H478, 0)</f>
        <v>0</v>
      </c>
    </row>
    <row r="479" spans="1:26" ht="15" x14ac:dyDescent="0.25">
      <c r="G479" s="49">
        <f>H468+H469+H471+H472+H473+SUM(H475:H478)</f>
        <v>162.01</v>
      </c>
      <c r="H479" s="49"/>
      <c r="J479" s="49">
        <f>K468+K469+K471+K472+K473+SUM(K475:K478)</f>
        <v>1079.07</v>
      </c>
      <c r="K479" s="49"/>
      <c r="L479" s="36">
        <f>Source!U268</f>
        <v>1.0338499999999999</v>
      </c>
      <c r="O479" s="22">
        <f>G479</f>
        <v>162.01</v>
      </c>
      <c r="P479" s="22">
        <f>J479</f>
        <v>1079.07</v>
      </c>
      <c r="Q479" s="22">
        <f>L479</f>
        <v>1.0338499999999999</v>
      </c>
      <c r="W479">
        <f>IF(Source!BI268&lt;=1,H468+H469+H471+H472+H473, 0)</f>
        <v>36.04</v>
      </c>
      <c r="X479">
        <f>IF(Source!BI268=2,H468+H469+H471+H472+H473, 0)</f>
        <v>0</v>
      </c>
      <c r="Y479">
        <f>IF(Source!BI268=3,H468+H469+H471+H472+H473, 0)</f>
        <v>0</v>
      </c>
      <c r="Z479">
        <f>IF(Source!BI268=4,H468+H469+H471+H472+H473, 0)</f>
        <v>0</v>
      </c>
    </row>
    <row r="480" spans="1:26" ht="14.25" x14ac:dyDescent="0.2">
      <c r="A480" s="41" t="str">
        <f>Source!E278</f>
        <v>43</v>
      </c>
      <c r="B480" s="42" t="str">
        <f>Source!F278</f>
        <v>17-01-002-03</v>
      </c>
      <c r="C480" s="42" t="str">
        <f>Source!G278</f>
        <v>Установка смесителей</v>
      </c>
      <c r="D480" s="25" t="str">
        <f>Source!H278</f>
        <v>10 ШТ</v>
      </c>
      <c r="E480" s="12">
        <f>Source!I278</f>
        <v>0.1</v>
      </c>
      <c r="F480" s="26">
        <f>Source!AL278+Source!AM278+Source!AO278</f>
        <v>78.320000000000007</v>
      </c>
      <c r="G480" s="27"/>
      <c r="H480" s="26"/>
      <c r="I480" s="27" t="str">
        <f>Source!BO278</f>
        <v/>
      </c>
      <c r="J480" s="27"/>
      <c r="K480" s="26"/>
      <c r="L480" s="28"/>
      <c r="S480">
        <f>ROUND((Source!FX278/100)*((ROUND(Source!AF278*Source!I278, 2)+ROUND(Source!AE278*Source!I278, 2))), 2)</f>
        <v>8.92</v>
      </c>
      <c r="T480">
        <f>Source!X278</f>
        <v>59.32</v>
      </c>
      <c r="U480">
        <f>ROUND((Source!FY278/100)*((ROUND(Source!AF278*Source!I278, 2)+ROUND(Source!AE278*Source!I278, 2))), 2)</f>
        <v>5.46</v>
      </c>
      <c r="V480">
        <f>Source!Y278</f>
        <v>36.619999999999997</v>
      </c>
    </row>
    <row r="481" spans="1:26" x14ac:dyDescent="0.2">
      <c r="C481" s="21" t="str">
        <f>"Объем: "&amp;Source!I278&amp;"=1/"&amp;"10"</f>
        <v>Объем: 0,1=1/10</v>
      </c>
    </row>
    <row r="482" spans="1:26" ht="14.25" x14ac:dyDescent="0.2">
      <c r="A482" s="41"/>
      <c r="B482" s="42"/>
      <c r="C482" s="42" t="s">
        <v>1633</v>
      </c>
      <c r="D482" s="25"/>
      <c r="E482" s="12"/>
      <c r="F482" s="26">
        <f>Source!AO278</f>
        <v>67.34</v>
      </c>
      <c r="G482" s="27" t="str">
        <f>Source!DG278</f>
        <v>)*1,15</v>
      </c>
      <c r="H482" s="26">
        <f>ROUND(Source!AF278*Source!I278, 2)</f>
        <v>7.74</v>
      </c>
      <c r="I482" s="27"/>
      <c r="J482" s="27">
        <f>IF(Source!BA278&lt;&gt; 0, Source!BA278, 1)</f>
        <v>6.66</v>
      </c>
      <c r="K482" s="26">
        <f>Source!S278</f>
        <v>51.58</v>
      </c>
      <c r="L482" s="28"/>
      <c r="R482">
        <f>H482</f>
        <v>7.74</v>
      </c>
    </row>
    <row r="483" spans="1:26" ht="14.25" x14ac:dyDescent="0.2">
      <c r="A483" s="41"/>
      <c r="B483" s="42"/>
      <c r="C483" s="42" t="s">
        <v>1640</v>
      </c>
      <c r="D483" s="25"/>
      <c r="E483" s="12"/>
      <c r="F483" s="26">
        <f>Source!AL278</f>
        <v>10.98</v>
      </c>
      <c r="G483" s="27" t="str">
        <f>Source!DD278</f>
        <v/>
      </c>
      <c r="H483" s="26">
        <f>ROUND(Source!AC278*Source!I278, 2)</f>
        <v>1.1000000000000001</v>
      </c>
      <c r="I483" s="27"/>
      <c r="J483" s="27">
        <f>IF(Source!BC278&lt;&gt; 0, Source!BC278, 1)</f>
        <v>6.66</v>
      </c>
      <c r="K483" s="26">
        <f>Source!P278</f>
        <v>7.31</v>
      </c>
      <c r="L483" s="28"/>
    </row>
    <row r="484" spans="1:26" ht="14.25" x14ac:dyDescent="0.2">
      <c r="A484" s="41"/>
      <c r="B484" s="42"/>
      <c r="C484" s="42" t="s">
        <v>1635</v>
      </c>
      <c r="D484" s="25" t="s">
        <v>1636</v>
      </c>
      <c r="E484" s="12">
        <f>Source!BZ278</f>
        <v>128</v>
      </c>
      <c r="F484" s="52" t="str">
        <f>CONCATENATE(" )", Source!DL278, Source!FT278, "=", Source!FX278)</f>
        <v xml:space="preserve"> )*0,9=115,2</v>
      </c>
      <c r="G484" s="53"/>
      <c r="H484" s="26">
        <f>SUM(S480:S488)</f>
        <v>8.92</v>
      </c>
      <c r="I484" s="30"/>
      <c r="J484" s="24">
        <f>Source!AT278</f>
        <v>115</v>
      </c>
      <c r="K484" s="26">
        <f>SUM(T480:T488)</f>
        <v>59.32</v>
      </c>
      <c r="L484" s="28"/>
    </row>
    <row r="485" spans="1:26" ht="14.25" x14ac:dyDescent="0.2">
      <c r="A485" s="41"/>
      <c r="B485" s="42"/>
      <c r="C485" s="42" t="s">
        <v>1637</v>
      </c>
      <c r="D485" s="25" t="s">
        <v>1636</v>
      </c>
      <c r="E485" s="12">
        <f>Source!CA278</f>
        <v>83</v>
      </c>
      <c r="F485" s="52" t="str">
        <f>CONCATENATE(" )", Source!DM278, Source!FU278, "=", Source!FY278)</f>
        <v xml:space="preserve"> )*0,85=70,55</v>
      </c>
      <c r="G485" s="53"/>
      <c r="H485" s="26">
        <f>SUM(U480:U488)</f>
        <v>5.46</v>
      </c>
      <c r="I485" s="30"/>
      <c r="J485" s="24">
        <f>Source!AU278</f>
        <v>71</v>
      </c>
      <c r="K485" s="26">
        <f>SUM(V480:V488)</f>
        <v>36.619999999999997</v>
      </c>
      <c r="L485" s="28"/>
    </row>
    <row r="486" spans="1:26" ht="14.25" x14ac:dyDescent="0.2">
      <c r="A486" s="41"/>
      <c r="B486" s="42"/>
      <c r="C486" s="42" t="s">
        <v>1638</v>
      </c>
      <c r="D486" s="25" t="s">
        <v>1639</v>
      </c>
      <c r="E486" s="12">
        <f>Source!AQ278</f>
        <v>7</v>
      </c>
      <c r="F486" s="26"/>
      <c r="G486" s="27" t="str">
        <f>Source!DI278</f>
        <v>)*1,15</v>
      </c>
      <c r="H486" s="26"/>
      <c r="I486" s="27"/>
      <c r="J486" s="27"/>
      <c r="K486" s="26"/>
      <c r="L486" s="37">
        <f>Source!U278</f>
        <v>0.80499999999999994</v>
      </c>
    </row>
    <row r="487" spans="1:26" ht="42.75" x14ac:dyDescent="0.2">
      <c r="A487" s="41" t="str">
        <f>Source!E280</f>
        <v>43,1</v>
      </c>
      <c r="B487" s="42" t="str">
        <f>Source!F280</f>
        <v>18.1.10.10-0047</v>
      </c>
      <c r="C487" s="42" t="str">
        <f>Source!G280</f>
        <v>Смесители для умывальников СМ-УМ-ЦА настольные, с верхней камерой смешения, центральные, с аэратором</v>
      </c>
      <c r="D487" s="25" t="str">
        <f>Source!H280</f>
        <v>компл.</v>
      </c>
      <c r="E487" s="12">
        <f>Source!I280</f>
        <v>1</v>
      </c>
      <c r="F487" s="26">
        <f>Source!AL280+Source!AM280+Source!AO280</f>
        <v>87.17</v>
      </c>
      <c r="G487" s="40" t="s">
        <v>3</v>
      </c>
      <c r="H487" s="26">
        <f>ROUND(Source!AC280*Source!I280, 2)+ROUND(Source!AD280*Source!I280, 2)+ROUND(Source!AF280*Source!I280, 2)</f>
        <v>87.17</v>
      </c>
      <c r="I487" s="27"/>
      <c r="J487" s="27">
        <f>IF(Source!BC280&lt;&gt; 0, Source!BC280, 1)</f>
        <v>6.66</v>
      </c>
      <c r="K487" s="26">
        <f>Source!O280</f>
        <v>580.54999999999995</v>
      </c>
      <c r="L487" s="28"/>
      <c r="S487">
        <f>ROUND((Source!FX280/100)*((ROUND(Source!AF280*Source!I280, 2)+ROUND(Source!AE280*Source!I280, 2))), 2)</f>
        <v>0</v>
      </c>
      <c r="T487">
        <f>Source!X280</f>
        <v>0</v>
      </c>
      <c r="U487">
        <f>ROUND((Source!FY280/100)*((ROUND(Source!AF280*Source!I280, 2)+ROUND(Source!AE280*Source!I280, 2))), 2)</f>
        <v>0</v>
      </c>
      <c r="V487">
        <f>Source!Y280</f>
        <v>0</v>
      </c>
      <c r="W487">
        <f>IF(Source!BI280&lt;=1,H487, 0)</f>
        <v>87.17</v>
      </c>
      <c r="X487">
        <f>IF(Source!BI280=2,H487, 0)</f>
        <v>0</v>
      </c>
      <c r="Y487">
        <f>IF(Source!BI280=3,H487, 0)</f>
        <v>0</v>
      </c>
      <c r="Z487">
        <f>IF(Source!BI280=4,H487, 0)</f>
        <v>0</v>
      </c>
    </row>
    <row r="488" spans="1:26" ht="14.25" x14ac:dyDescent="0.2">
      <c r="A488" s="43" t="str">
        <f>Source!E282</f>
        <v>43,2</v>
      </c>
      <c r="B488" s="44" t="str">
        <f>Source!F282</f>
        <v>18.1.10.10</v>
      </c>
      <c r="C488" s="44" t="str">
        <f>Source!G282</f>
        <v>Смесители</v>
      </c>
      <c r="D488" s="31" t="str">
        <f>Source!H282</f>
        <v>шт.</v>
      </c>
      <c r="E488" s="32">
        <f>Source!I282</f>
        <v>1</v>
      </c>
      <c r="F488" s="33">
        <f>Source!AL282+Source!AM282+Source!AO282</f>
        <v>0</v>
      </c>
      <c r="G488" s="38" t="s">
        <v>3</v>
      </c>
      <c r="H488" s="33">
        <f>ROUND(Source!AC282*Source!I282, 2)+ROUND(Source!AD282*Source!I282, 2)+ROUND(Source!AF282*Source!I282, 2)</f>
        <v>0</v>
      </c>
      <c r="I488" s="34"/>
      <c r="J488" s="34">
        <f>IF(Source!BC282&lt;&gt; 0, Source!BC282, 1)</f>
        <v>6.66</v>
      </c>
      <c r="K488" s="33">
        <f>Source!O282</f>
        <v>0</v>
      </c>
      <c r="L488" s="39"/>
      <c r="S488">
        <f>ROUND((Source!FX282/100)*((ROUND(Source!AF282*Source!I282, 2)+ROUND(Source!AE282*Source!I282, 2))), 2)</f>
        <v>0</v>
      </c>
      <c r="T488">
        <f>Source!X282</f>
        <v>0</v>
      </c>
      <c r="U488">
        <f>ROUND((Source!FY282/100)*((ROUND(Source!AF282*Source!I282, 2)+ROUND(Source!AE282*Source!I282, 2))), 2)</f>
        <v>0</v>
      </c>
      <c r="V488">
        <f>Source!Y282</f>
        <v>0</v>
      </c>
      <c r="W488">
        <f>IF(Source!BI282&lt;=1,H488, 0)</f>
        <v>0</v>
      </c>
      <c r="X488">
        <f>IF(Source!BI282=2,H488, 0)</f>
        <v>0</v>
      </c>
      <c r="Y488">
        <f>IF(Source!BI282=3,H488, 0)</f>
        <v>0</v>
      </c>
      <c r="Z488">
        <f>IF(Source!BI282=4,H488, 0)</f>
        <v>0</v>
      </c>
    </row>
    <row r="489" spans="1:26" ht="15" x14ac:dyDescent="0.25">
      <c r="G489" s="49">
        <f>H482+H483+H484+H485+SUM(H487:H488)</f>
        <v>110.39</v>
      </c>
      <c r="H489" s="49"/>
      <c r="J489" s="49">
        <f>K482+K483+K484+K485+SUM(K487:K488)</f>
        <v>735.38</v>
      </c>
      <c r="K489" s="49"/>
      <c r="L489" s="36">
        <f>Source!U278</f>
        <v>0.80499999999999994</v>
      </c>
      <c r="O489" s="22">
        <f>G489</f>
        <v>110.39</v>
      </c>
      <c r="P489" s="22">
        <f>J489</f>
        <v>735.38</v>
      </c>
      <c r="Q489" s="22">
        <f>L489</f>
        <v>0.80499999999999994</v>
      </c>
      <c r="W489">
        <f>IF(Source!BI278&lt;=1,H482+H483+H484+H485, 0)</f>
        <v>23.22</v>
      </c>
      <c r="X489">
        <f>IF(Source!BI278=2,H482+H483+H484+H485, 0)</f>
        <v>0</v>
      </c>
      <c r="Y489">
        <f>IF(Source!BI278=3,H482+H483+H484+H485, 0)</f>
        <v>0</v>
      </c>
      <c r="Z489">
        <f>IF(Source!BI278=4,H482+H483+H484+H485, 0)</f>
        <v>0</v>
      </c>
    </row>
    <row r="490" spans="1:26" ht="42.75" x14ac:dyDescent="0.2">
      <c r="A490" s="41" t="str">
        <f>Source!E284</f>
        <v>44</v>
      </c>
      <c r="B490" s="42" t="str">
        <f>Source!F284</f>
        <v>16-04-005-01</v>
      </c>
      <c r="C490" s="42" t="str">
        <f>Source!G284</f>
        <v>Прокладка внутренних трубопроводов водоснабжения и отопления из полипропиленовых труб 20 мм</v>
      </c>
      <c r="D490" s="25" t="str">
        <f>Source!H284</f>
        <v>100 м</v>
      </c>
      <c r="E490" s="12">
        <f>Source!I284</f>
        <v>0.04</v>
      </c>
      <c r="F490" s="26">
        <f>Source!AL284+Source!AM284+Source!AO284</f>
        <v>1428.21</v>
      </c>
      <c r="G490" s="27"/>
      <c r="H490" s="26"/>
      <c r="I490" s="27" t="str">
        <f>Source!BO284</f>
        <v/>
      </c>
      <c r="J490" s="27"/>
      <c r="K490" s="26"/>
      <c r="L490" s="28"/>
      <c r="S490">
        <f>ROUND((Source!FX284/100)*((ROUND(Source!AF284*Source!I284, 2)+ROUND(Source!AE284*Source!I284, 2))), 2)</f>
        <v>48.86</v>
      </c>
      <c r="T490">
        <f>Source!X284</f>
        <v>324.86</v>
      </c>
      <c r="U490">
        <f>ROUND((Source!FY284/100)*((ROUND(Source!AF284*Source!I284, 2)+ROUND(Source!AE284*Source!I284, 2))), 2)</f>
        <v>29.92</v>
      </c>
      <c r="V490">
        <f>Source!Y284</f>
        <v>200.57</v>
      </c>
    </row>
    <row r="491" spans="1:26" x14ac:dyDescent="0.2">
      <c r="C491" s="21" t="str">
        <f>"Объем: "&amp;Source!I284&amp;"=4/"&amp;"100"</f>
        <v>Объем: 0,04=4/100</v>
      </c>
    </row>
    <row r="492" spans="1:26" ht="14.25" x14ac:dyDescent="0.2">
      <c r="A492" s="41"/>
      <c r="B492" s="42"/>
      <c r="C492" s="42" t="s">
        <v>1633</v>
      </c>
      <c r="D492" s="25"/>
      <c r="E492" s="12"/>
      <c r="F492" s="26">
        <f>Source!AO284</f>
        <v>921.99</v>
      </c>
      <c r="G492" s="27" t="str">
        <f>Source!DG284</f>
        <v>)*1,15</v>
      </c>
      <c r="H492" s="26">
        <f>ROUND(Source!AF284*Source!I284, 2)</f>
        <v>42.41</v>
      </c>
      <c r="I492" s="27"/>
      <c r="J492" s="27">
        <f>IF(Source!BA284&lt;&gt; 0, Source!BA284, 1)</f>
        <v>6.66</v>
      </c>
      <c r="K492" s="26">
        <f>Source!S284</f>
        <v>282.45999999999998</v>
      </c>
      <c r="L492" s="28"/>
      <c r="R492">
        <f>H492</f>
        <v>42.41</v>
      </c>
    </row>
    <row r="493" spans="1:26" ht="14.25" x14ac:dyDescent="0.2">
      <c r="A493" s="41"/>
      <c r="B493" s="42"/>
      <c r="C493" s="42" t="s">
        <v>429</v>
      </c>
      <c r="D493" s="25"/>
      <c r="E493" s="12"/>
      <c r="F493" s="26">
        <f>Source!AM284</f>
        <v>468.26</v>
      </c>
      <c r="G493" s="27" t="str">
        <f>Source!DE284</f>
        <v>)*1,25</v>
      </c>
      <c r="H493" s="26">
        <f>ROUND(Source!AD284*Source!I284, 2)</f>
        <v>23.41</v>
      </c>
      <c r="I493" s="27"/>
      <c r="J493" s="27">
        <f>IF(Source!BB284&lt;&gt; 0, Source!BB284, 1)</f>
        <v>6.66</v>
      </c>
      <c r="K493" s="26">
        <f>Source!Q284</f>
        <v>155.93</v>
      </c>
      <c r="L493" s="28"/>
    </row>
    <row r="494" spans="1:26" ht="14.25" x14ac:dyDescent="0.2">
      <c r="A494" s="41"/>
      <c r="B494" s="42"/>
      <c r="C494" s="42" t="s">
        <v>1634</v>
      </c>
      <c r="D494" s="25"/>
      <c r="E494" s="12"/>
      <c r="F494" s="26">
        <f>Source!AN284</f>
        <v>0.09</v>
      </c>
      <c r="G494" s="27" t="str">
        <f>Source!DF284</f>
        <v>)*1,25</v>
      </c>
      <c r="H494" s="29">
        <f>ROUND(Source!AE284*Source!I284, 2)</f>
        <v>0</v>
      </c>
      <c r="I494" s="27"/>
      <c r="J494" s="27">
        <f>IF(Source!BS284&lt;&gt; 0, Source!BS284, 1)</f>
        <v>6.66</v>
      </c>
      <c r="K494" s="29">
        <f>Source!R284</f>
        <v>0.03</v>
      </c>
      <c r="L494" s="28"/>
      <c r="R494">
        <f>H494</f>
        <v>0</v>
      </c>
    </row>
    <row r="495" spans="1:26" ht="14.25" x14ac:dyDescent="0.2">
      <c r="A495" s="41"/>
      <c r="B495" s="42"/>
      <c r="C495" s="42" t="s">
        <v>1640</v>
      </c>
      <c r="D495" s="25"/>
      <c r="E495" s="12"/>
      <c r="F495" s="26">
        <f>Source!AL284</f>
        <v>37.96</v>
      </c>
      <c r="G495" s="27" t="str">
        <f>Source!DD284</f>
        <v/>
      </c>
      <c r="H495" s="26">
        <f>ROUND(Source!AC284*Source!I284, 2)</f>
        <v>1.52</v>
      </c>
      <c r="I495" s="27"/>
      <c r="J495" s="27">
        <f>IF(Source!BC284&lt;&gt; 0, Source!BC284, 1)</f>
        <v>6.66</v>
      </c>
      <c r="K495" s="26">
        <f>Source!P284</f>
        <v>10.11</v>
      </c>
      <c r="L495" s="28"/>
    </row>
    <row r="496" spans="1:26" ht="14.25" x14ac:dyDescent="0.2">
      <c r="A496" s="41"/>
      <c r="B496" s="42"/>
      <c r="C496" s="42" t="s">
        <v>1635</v>
      </c>
      <c r="D496" s="25" t="s">
        <v>1636</v>
      </c>
      <c r="E496" s="12">
        <f>Source!BZ284</f>
        <v>128</v>
      </c>
      <c r="F496" s="52" t="str">
        <f>CONCATENATE(" )", Source!DL284, Source!FT284, "=", Source!FX284)</f>
        <v xml:space="preserve"> )*0,9=115,2</v>
      </c>
      <c r="G496" s="53"/>
      <c r="H496" s="26">
        <f>SUM(S490:S501)</f>
        <v>48.86</v>
      </c>
      <c r="I496" s="30"/>
      <c r="J496" s="24">
        <f>Source!AT284</f>
        <v>115</v>
      </c>
      <c r="K496" s="26">
        <f>SUM(T490:T501)</f>
        <v>324.86</v>
      </c>
      <c r="L496" s="28"/>
    </row>
    <row r="497" spans="1:26" ht="14.25" x14ac:dyDescent="0.2">
      <c r="A497" s="41"/>
      <c r="B497" s="42"/>
      <c r="C497" s="42" t="s">
        <v>1637</v>
      </c>
      <c r="D497" s="25" t="s">
        <v>1636</v>
      </c>
      <c r="E497" s="12">
        <f>Source!CA284</f>
        <v>83</v>
      </c>
      <c r="F497" s="52" t="str">
        <f>CONCATENATE(" )", Source!DM284, Source!FU284, "=", Source!FY284)</f>
        <v xml:space="preserve"> )*0,85=70,55</v>
      </c>
      <c r="G497" s="53"/>
      <c r="H497" s="26">
        <f>SUM(U490:U501)</f>
        <v>29.92</v>
      </c>
      <c r="I497" s="30"/>
      <c r="J497" s="24">
        <f>Source!AU284</f>
        <v>71</v>
      </c>
      <c r="K497" s="26">
        <f>SUM(V490:V501)</f>
        <v>200.57</v>
      </c>
      <c r="L497" s="28"/>
    </row>
    <row r="498" spans="1:26" ht="14.25" x14ac:dyDescent="0.2">
      <c r="A498" s="41"/>
      <c r="B498" s="42"/>
      <c r="C498" s="42" t="s">
        <v>1638</v>
      </c>
      <c r="D498" s="25" t="s">
        <v>1639</v>
      </c>
      <c r="E498" s="12">
        <f>Source!AQ284</f>
        <v>96.95</v>
      </c>
      <c r="F498" s="26"/>
      <c r="G498" s="27" t="str">
        <f>Source!DI284</f>
        <v>)*1,15</v>
      </c>
      <c r="H498" s="26"/>
      <c r="I498" s="27"/>
      <c r="J498" s="27"/>
      <c r="K498" s="26"/>
      <c r="L498" s="37">
        <f>Source!U284</f>
        <v>4.4596999999999998</v>
      </c>
    </row>
    <row r="499" spans="1:26" ht="28.5" x14ac:dyDescent="0.2">
      <c r="A499" s="41" t="str">
        <f>Source!E286</f>
        <v>44,1</v>
      </c>
      <c r="B499" s="42" t="str">
        <f>Source!F286</f>
        <v>18.1.09.06-0021</v>
      </c>
      <c r="C499" s="42" t="str">
        <f>Source!G286</f>
        <v>Кран шаровой муфтовый 11Б27П1, диаметром 15 мм</v>
      </c>
      <c r="D499" s="25" t="str">
        <f>Source!H286</f>
        <v>шт.</v>
      </c>
      <c r="E499" s="12">
        <f>Source!I286</f>
        <v>2</v>
      </c>
      <c r="F499" s="26">
        <f>Source!AL286+Source!AM286+Source!AO286</f>
        <v>15.71</v>
      </c>
      <c r="G499" s="40" t="s">
        <v>3</v>
      </c>
      <c r="H499" s="26">
        <f>ROUND(Source!AC286*Source!I286, 2)+ROUND(Source!AD286*Source!I286, 2)+ROUND(Source!AF286*Source!I286, 2)</f>
        <v>31.42</v>
      </c>
      <c r="I499" s="27"/>
      <c r="J499" s="27">
        <f>IF(Source!BC286&lt;&gt; 0, Source!BC286, 1)</f>
        <v>6.66</v>
      </c>
      <c r="K499" s="26">
        <f>Source!O286</f>
        <v>209.26</v>
      </c>
      <c r="L499" s="28"/>
      <c r="S499">
        <f>ROUND((Source!FX286/100)*((ROUND(Source!AF286*Source!I286, 2)+ROUND(Source!AE286*Source!I286, 2))), 2)</f>
        <v>0</v>
      </c>
      <c r="T499">
        <f>Source!X286</f>
        <v>0</v>
      </c>
      <c r="U499">
        <f>ROUND((Source!FY286/100)*((ROUND(Source!AF286*Source!I286, 2)+ROUND(Source!AE286*Source!I286, 2))), 2)</f>
        <v>0</v>
      </c>
      <c r="V499">
        <f>Source!Y286</f>
        <v>0</v>
      </c>
      <c r="W499">
        <f>IF(Source!BI286&lt;=1,H499, 0)</f>
        <v>31.42</v>
      </c>
      <c r="X499">
        <f>IF(Source!BI286=2,H499, 0)</f>
        <v>0</v>
      </c>
      <c r="Y499">
        <f>IF(Source!BI286=3,H499, 0)</f>
        <v>0</v>
      </c>
      <c r="Z499">
        <f>IF(Source!BI286=4,H499, 0)</f>
        <v>0</v>
      </c>
    </row>
    <row r="500" spans="1:26" ht="85.5" x14ac:dyDescent="0.2">
      <c r="A500" s="41" t="str">
        <f>Source!E288</f>
        <v>44,2</v>
      </c>
      <c r="B500" s="42" t="str">
        <f>Source!F288</f>
        <v>24.3.02.01-0001</v>
      </c>
      <c r="C500" s="42" t="str">
        <f>Source!G288</f>
        <v>Трубопроводы напорные из полипропилена PPRS с гильзами и креплениями для холодного и горячего водоснабжения PN10 SDR 11, диаметром 16 мм, толщина стенки 1,8 мм</v>
      </c>
      <c r="D500" s="25" t="str">
        <f>Source!H288</f>
        <v>м</v>
      </c>
      <c r="E500" s="12">
        <f>Source!I288</f>
        <v>4.0199999999999996</v>
      </c>
      <c r="F500" s="26">
        <f>Source!AL288+Source!AM288+Source!AO288</f>
        <v>3.49</v>
      </c>
      <c r="G500" s="40" t="s">
        <v>3</v>
      </c>
      <c r="H500" s="26">
        <f>ROUND(Source!AC288*Source!I288, 2)+ROUND(Source!AD288*Source!I288, 2)+ROUND(Source!AF288*Source!I288, 2)</f>
        <v>14.03</v>
      </c>
      <c r="I500" s="27"/>
      <c r="J500" s="27">
        <f>IF(Source!BC288&lt;&gt; 0, Source!BC288, 1)</f>
        <v>6.66</v>
      </c>
      <c r="K500" s="26">
        <f>Source!O288</f>
        <v>93.44</v>
      </c>
      <c r="L500" s="28"/>
      <c r="S500">
        <f>ROUND((Source!FX288/100)*((ROUND(Source!AF288*Source!I288, 2)+ROUND(Source!AE288*Source!I288, 2))), 2)</f>
        <v>0</v>
      </c>
      <c r="T500">
        <f>Source!X288</f>
        <v>0</v>
      </c>
      <c r="U500">
        <f>ROUND((Source!FY288/100)*((ROUND(Source!AF288*Source!I288, 2)+ROUND(Source!AE288*Source!I288, 2))), 2)</f>
        <v>0</v>
      </c>
      <c r="V500">
        <f>Source!Y288</f>
        <v>0</v>
      </c>
      <c r="W500">
        <f>IF(Source!BI288&lt;=1,H500, 0)</f>
        <v>14.03</v>
      </c>
      <c r="X500">
        <f>IF(Source!BI288=2,H500, 0)</f>
        <v>0</v>
      </c>
      <c r="Y500">
        <f>IF(Source!BI288=3,H500, 0)</f>
        <v>0</v>
      </c>
      <c r="Z500">
        <f>IF(Source!BI288=4,H500, 0)</f>
        <v>0</v>
      </c>
    </row>
    <row r="501" spans="1:26" ht="14.25" x14ac:dyDescent="0.2">
      <c r="A501" s="43" t="str">
        <f>Source!E290</f>
        <v>44,3</v>
      </c>
      <c r="B501" s="44" t="str">
        <f>Source!F290</f>
        <v>24.3.02.01</v>
      </c>
      <c r="C501" s="44" t="str">
        <f>Source!G290</f>
        <v>Трубы напорные из полипропилена</v>
      </c>
      <c r="D501" s="31" t="str">
        <f>Source!H290</f>
        <v>10М</v>
      </c>
      <c r="E501" s="32">
        <f>Source!I290</f>
        <v>0.40200000000000002</v>
      </c>
      <c r="F501" s="33">
        <f>Source!AL290+Source!AM290+Source!AO290</f>
        <v>0</v>
      </c>
      <c r="G501" s="38" t="s">
        <v>3</v>
      </c>
      <c r="H501" s="33">
        <f>ROUND(Source!AC290*Source!I290, 2)+ROUND(Source!AD290*Source!I290, 2)+ROUND(Source!AF290*Source!I290, 2)</f>
        <v>0</v>
      </c>
      <c r="I501" s="34"/>
      <c r="J501" s="34">
        <f>IF(Source!BC290&lt;&gt; 0, Source!BC290, 1)</f>
        <v>6.66</v>
      </c>
      <c r="K501" s="33">
        <f>Source!O290</f>
        <v>0</v>
      </c>
      <c r="L501" s="39"/>
      <c r="S501">
        <f>ROUND((Source!FX290/100)*((ROUND(Source!AF290*Source!I290, 2)+ROUND(Source!AE290*Source!I290, 2))), 2)</f>
        <v>0</v>
      </c>
      <c r="T501">
        <f>Source!X290</f>
        <v>0</v>
      </c>
      <c r="U501">
        <f>ROUND((Source!FY290/100)*((ROUND(Source!AF290*Source!I290, 2)+ROUND(Source!AE290*Source!I290, 2))), 2)</f>
        <v>0</v>
      </c>
      <c r="V501">
        <f>Source!Y290</f>
        <v>0</v>
      </c>
      <c r="W501">
        <f>IF(Source!BI290&lt;=1,H501, 0)</f>
        <v>0</v>
      </c>
      <c r="X501">
        <f>IF(Source!BI290=2,H501, 0)</f>
        <v>0</v>
      </c>
      <c r="Y501">
        <f>IF(Source!BI290=3,H501, 0)</f>
        <v>0</v>
      </c>
      <c r="Z501">
        <f>IF(Source!BI290=4,H501, 0)</f>
        <v>0</v>
      </c>
    </row>
    <row r="502" spans="1:26" ht="15" x14ac:dyDescent="0.25">
      <c r="G502" s="49">
        <f>H492+H493+H495+H496+H497+SUM(H499:H501)</f>
        <v>191.57</v>
      </c>
      <c r="H502" s="49"/>
      <c r="J502" s="49">
        <f>K492+K493+K495+K496+K497+SUM(K499:K501)</f>
        <v>1276.6300000000001</v>
      </c>
      <c r="K502" s="49"/>
      <c r="L502" s="36">
        <f>Source!U284</f>
        <v>4.4596999999999998</v>
      </c>
      <c r="O502" s="22">
        <f>G502</f>
        <v>191.57</v>
      </c>
      <c r="P502" s="22">
        <f>J502</f>
        <v>1276.6300000000001</v>
      </c>
      <c r="Q502" s="22">
        <f>L502</f>
        <v>4.4596999999999998</v>
      </c>
      <c r="W502">
        <f>IF(Source!BI284&lt;=1,H492+H493+H495+H496+H497, 0)</f>
        <v>146.12</v>
      </c>
      <c r="X502">
        <f>IF(Source!BI284=2,H492+H493+H495+H496+H497, 0)</f>
        <v>0</v>
      </c>
      <c r="Y502">
        <f>IF(Source!BI284=3,H492+H493+H495+H496+H497, 0)</f>
        <v>0</v>
      </c>
      <c r="Z502">
        <f>IF(Source!BI284=4,H492+H493+H495+H496+H497, 0)</f>
        <v>0</v>
      </c>
    </row>
    <row r="503" spans="1:26" ht="57" x14ac:dyDescent="0.2">
      <c r="A503" s="41" t="str">
        <f>Source!E292</f>
        <v>45</v>
      </c>
      <c r="B503" s="42" t="str">
        <f>Source!F292</f>
        <v>16-07-005-01</v>
      </c>
      <c r="C503" s="42" t="str">
        <f>Source!G292</f>
        <v>Гидравлическое испытание трубопроводов систем отопления, водопровода и горячего водоснабжения диаметром до 50 мм</v>
      </c>
      <c r="D503" s="25" t="str">
        <f>Source!H292</f>
        <v>100 м</v>
      </c>
      <c r="E503" s="12">
        <f>Source!I292</f>
        <v>0.04</v>
      </c>
      <c r="F503" s="26">
        <f>Source!AL292+Source!AM292+Source!AO292</f>
        <v>107.12</v>
      </c>
      <c r="G503" s="27"/>
      <c r="H503" s="26"/>
      <c r="I503" s="27" t="str">
        <f>Source!BO292</f>
        <v/>
      </c>
      <c r="J503" s="27"/>
      <c r="K503" s="26"/>
      <c r="L503" s="28"/>
      <c r="S503">
        <f>ROUND((Source!FX292/100)*((ROUND(Source!AF292*Source!I292, 2)+ROUND(Source!AE292*Source!I292, 2))), 2)</f>
        <v>3.09</v>
      </c>
      <c r="T503">
        <f>Source!X292</f>
        <v>20.55</v>
      </c>
      <c r="U503">
        <f>ROUND((Source!FY292/100)*((ROUND(Source!AF292*Source!I292, 2)+ROUND(Source!AE292*Source!I292, 2))), 2)</f>
        <v>1.89</v>
      </c>
      <c r="V503">
        <f>Source!Y292</f>
        <v>12.69</v>
      </c>
    </row>
    <row r="504" spans="1:26" x14ac:dyDescent="0.2">
      <c r="C504" s="21" t="str">
        <f>"Объем: "&amp;Source!I292&amp;"=4/"&amp;"100"</f>
        <v>Объем: 0,04=4/100</v>
      </c>
    </row>
    <row r="505" spans="1:26" ht="14.25" x14ac:dyDescent="0.2">
      <c r="A505" s="41"/>
      <c r="B505" s="42"/>
      <c r="C505" s="42" t="s">
        <v>1633</v>
      </c>
      <c r="D505" s="25"/>
      <c r="E505" s="12"/>
      <c r="F505" s="26">
        <f>Source!AO292</f>
        <v>58.32</v>
      </c>
      <c r="G505" s="27" t="str">
        <f>Source!DG292</f>
        <v>)*1,15</v>
      </c>
      <c r="H505" s="26">
        <f>ROUND(Source!AF292*Source!I292, 2)</f>
        <v>2.68</v>
      </c>
      <c r="I505" s="27"/>
      <c r="J505" s="27">
        <f>IF(Source!BA292&lt;&gt; 0, Source!BA292, 1)</f>
        <v>6.66</v>
      </c>
      <c r="K505" s="26">
        <f>Source!S292</f>
        <v>17.87</v>
      </c>
      <c r="L505" s="28"/>
      <c r="R505">
        <f>H505</f>
        <v>2.68</v>
      </c>
    </row>
    <row r="506" spans="1:26" ht="14.25" x14ac:dyDescent="0.2">
      <c r="A506" s="41"/>
      <c r="B506" s="42"/>
      <c r="C506" s="42" t="s">
        <v>429</v>
      </c>
      <c r="D506" s="25"/>
      <c r="E506" s="12"/>
      <c r="F506" s="26">
        <f>Source!AM292</f>
        <v>44.51</v>
      </c>
      <c r="G506" s="27" t="str">
        <f>Source!DE292</f>
        <v>)*1,25</v>
      </c>
      <c r="H506" s="26">
        <f>ROUND(Source!AD292*Source!I292, 2)</f>
        <v>2.23</v>
      </c>
      <c r="I506" s="27"/>
      <c r="J506" s="27">
        <f>IF(Source!BB292&lt;&gt; 0, Source!BB292, 1)</f>
        <v>6.66</v>
      </c>
      <c r="K506" s="26">
        <f>Source!Q292</f>
        <v>14.82</v>
      </c>
      <c r="L506" s="28"/>
    </row>
    <row r="507" spans="1:26" ht="14.25" x14ac:dyDescent="0.2">
      <c r="A507" s="41"/>
      <c r="B507" s="42"/>
      <c r="C507" s="42" t="s">
        <v>1640</v>
      </c>
      <c r="D507" s="25"/>
      <c r="E507" s="12"/>
      <c r="F507" s="26">
        <f>Source!AL292</f>
        <v>4.29</v>
      </c>
      <c r="G507" s="27" t="str">
        <f>Source!DD292</f>
        <v/>
      </c>
      <c r="H507" s="26">
        <f>ROUND(Source!AC292*Source!I292, 2)</f>
        <v>0.17</v>
      </c>
      <c r="I507" s="27"/>
      <c r="J507" s="27">
        <f>IF(Source!BC292&lt;&gt; 0, Source!BC292, 1)</f>
        <v>6.66</v>
      </c>
      <c r="K507" s="26">
        <f>Source!P292</f>
        <v>1.1399999999999999</v>
      </c>
      <c r="L507" s="28"/>
    </row>
    <row r="508" spans="1:26" ht="14.25" x14ac:dyDescent="0.2">
      <c r="A508" s="41"/>
      <c r="B508" s="42"/>
      <c r="C508" s="42" t="s">
        <v>1635</v>
      </c>
      <c r="D508" s="25" t="s">
        <v>1636</v>
      </c>
      <c r="E508" s="12">
        <f>Source!BZ292</f>
        <v>128</v>
      </c>
      <c r="F508" s="52" t="str">
        <f>CONCATENATE(" )", Source!DL292, Source!FT292, "=", Source!FX292)</f>
        <v xml:space="preserve"> )*0,9=115,2</v>
      </c>
      <c r="G508" s="53"/>
      <c r="H508" s="26">
        <f>SUM(S503:S510)</f>
        <v>3.09</v>
      </c>
      <c r="I508" s="30"/>
      <c r="J508" s="24">
        <f>Source!AT292</f>
        <v>115</v>
      </c>
      <c r="K508" s="26">
        <f>SUM(T503:T510)</f>
        <v>20.55</v>
      </c>
      <c r="L508" s="28"/>
    </row>
    <row r="509" spans="1:26" ht="14.25" x14ac:dyDescent="0.2">
      <c r="A509" s="41"/>
      <c r="B509" s="42"/>
      <c r="C509" s="42" t="s">
        <v>1637</v>
      </c>
      <c r="D509" s="25" t="s">
        <v>1636</v>
      </c>
      <c r="E509" s="12">
        <f>Source!CA292</f>
        <v>83</v>
      </c>
      <c r="F509" s="52" t="str">
        <f>CONCATENATE(" )", Source!DM292, Source!FU292, "=", Source!FY292)</f>
        <v xml:space="preserve"> )*0,85=70,55</v>
      </c>
      <c r="G509" s="53"/>
      <c r="H509" s="26">
        <f>SUM(U503:U510)</f>
        <v>1.89</v>
      </c>
      <c r="I509" s="30"/>
      <c r="J509" s="24">
        <f>Source!AU292</f>
        <v>71</v>
      </c>
      <c r="K509" s="26">
        <f>SUM(V503:V510)</f>
        <v>12.69</v>
      </c>
      <c r="L509" s="28"/>
    </row>
    <row r="510" spans="1:26" ht="14.25" x14ac:dyDescent="0.2">
      <c r="A510" s="43"/>
      <c r="B510" s="44"/>
      <c r="C510" s="44" t="s">
        <v>1638</v>
      </c>
      <c r="D510" s="31" t="s">
        <v>1639</v>
      </c>
      <c r="E510" s="32">
        <f>Source!AQ292</f>
        <v>5.01</v>
      </c>
      <c r="F510" s="33"/>
      <c r="G510" s="34" t="str">
        <f>Source!DI292</f>
        <v>)*1,15</v>
      </c>
      <c r="H510" s="33"/>
      <c r="I510" s="34"/>
      <c r="J510" s="34"/>
      <c r="K510" s="33"/>
      <c r="L510" s="35">
        <f>Source!U292</f>
        <v>0.23045999999999997</v>
      </c>
    </row>
    <row r="511" spans="1:26" ht="15" x14ac:dyDescent="0.25">
      <c r="G511" s="49">
        <f>H505+H506+H507+H508+H509</f>
        <v>10.06</v>
      </c>
      <c r="H511" s="49"/>
      <c r="J511" s="49">
        <f>K505+K506+K507+K508+K509</f>
        <v>67.069999999999993</v>
      </c>
      <c r="K511" s="49"/>
      <c r="L511" s="36">
        <f>Source!U292</f>
        <v>0.23045999999999997</v>
      </c>
      <c r="O511" s="22">
        <f>G511</f>
        <v>10.06</v>
      </c>
      <c r="P511" s="22">
        <f>J511</f>
        <v>67.069999999999993</v>
      </c>
      <c r="Q511" s="22">
        <f>L511</f>
        <v>0.23045999999999997</v>
      </c>
      <c r="W511">
        <f>IF(Source!BI292&lt;=1,H505+H506+H507+H508+H509, 0)</f>
        <v>10.06</v>
      </c>
      <c r="X511">
        <f>IF(Source!BI292=2,H505+H506+H507+H508+H509, 0)</f>
        <v>0</v>
      </c>
      <c r="Y511">
        <f>IF(Source!BI292=3,H505+H506+H507+H508+H509, 0)</f>
        <v>0</v>
      </c>
      <c r="Z511">
        <f>IF(Source!BI292=4,H505+H506+H507+H508+H509, 0)</f>
        <v>0</v>
      </c>
    </row>
    <row r="512" spans="1:26" ht="42.75" x14ac:dyDescent="0.2">
      <c r="A512" s="41" t="str">
        <f>Source!E294</f>
        <v>46</v>
      </c>
      <c r="B512" s="42" t="str">
        <f>Source!F294</f>
        <v>16-04-004-01</v>
      </c>
      <c r="C512" s="42" t="str">
        <f>Source!G294</f>
        <v>Прокладка внутренних трубопроводов канализации из полипропиленовых труб диаметром 50 мм</v>
      </c>
      <c r="D512" s="25" t="str">
        <f>Source!H294</f>
        <v>100 м</v>
      </c>
      <c r="E512" s="12">
        <f>Source!I294</f>
        <v>0.03</v>
      </c>
      <c r="F512" s="26">
        <f>Source!AL294+Source!AM294+Source!AO294</f>
        <v>589.41</v>
      </c>
      <c r="G512" s="27"/>
      <c r="H512" s="26"/>
      <c r="I512" s="27" t="str">
        <f>Source!BO294</f>
        <v/>
      </c>
      <c r="J512" s="27"/>
      <c r="K512" s="26"/>
      <c r="L512" s="28"/>
      <c r="S512">
        <f>ROUND((Source!FX294/100)*((ROUND(Source!AF294*Source!I294, 2)+ROUND(Source!AE294*Source!I294, 2))), 2)</f>
        <v>22.43</v>
      </c>
      <c r="T512">
        <f>Source!X294</f>
        <v>149.18</v>
      </c>
      <c r="U512">
        <f>ROUND((Source!FY294/100)*((ROUND(Source!AF294*Source!I294, 2)+ROUND(Source!AE294*Source!I294, 2))), 2)</f>
        <v>13.74</v>
      </c>
      <c r="V512">
        <f>Source!Y294</f>
        <v>92.1</v>
      </c>
    </row>
    <row r="513" spans="1:26" x14ac:dyDescent="0.2">
      <c r="C513" s="21" t="str">
        <f>"Объем: "&amp;Source!I294&amp;"=3/"&amp;"100"</f>
        <v>Объем: 0,03=3/100</v>
      </c>
    </row>
    <row r="514" spans="1:26" ht="14.25" x14ac:dyDescent="0.2">
      <c r="A514" s="41"/>
      <c r="B514" s="42"/>
      <c r="C514" s="42" t="s">
        <v>1633</v>
      </c>
      <c r="D514" s="25"/>
      <c r="E514" s="12"/>
      <c r="F514" s="26">
        <f>Source!AO294</f>
        <v>563.25</v>
      </c>
      <c r="G514" s="27" t="str">
        <f>Source!DG294</f>
        <v>)*1,15</v>
      </c>
      <c r="H514" s="26">
        <f>ROUND(Source!AF294*Source!I294, 2)</f>
        <v>19.43</v>
      </c>
      <c r="I514" s="27"/>
      <c r="J514" s="27">
        <f>IF(Source!BA294&lt;&gt; 0, Source!BA294, 1)</f>
        <v>6.66</v>
      </c>
      <c r="K514" s="26">
        <f>Source!S294</f>
        <v>129.41999999999999</v>
      </c>
      <c r="L514" s="28"/>
      <c r="R514">
        <f>H514</f>
        <v>19.43</v>
      </c>
    </row>
    <row r="515" spans="1:26" ht="14.25" x14ac:dyDescent="0.2">
      <c r="A515" s="41"/>
      <c r="B515" s="42"/>
      <c r="C515" s="42" t="s">
        <v>429</v>
      </c>
      <c r="D515" s="25"/>
      <c r="E515" s="12"/>
      <c r="F515" s="26">
        <f>Source!AM294</f>
        <v>7.88</v>
      </c>
      <c r="G515" s="27" t="str">
        <f>Source!DE294</f>
        <v>)*1,25</v>
      </c>
      <c r="H515" s="26">
        <f>ROUND(Source!AD294*Source!I294, 2)</f>
        <v>0.3</v>
      </c>
      <c r="I515" s="27"/>
      <c r="J515" s="27">
        <f>IF(Source!BB294&lt;&gt; 0, Source!BB294, 1)</f>
        <v>6.66</v>
      </c>
      <c r="K515" s="26">
        <f>Source!Q294</f>
        <v>1.97</v>
      </c>
      <c r="L515" s="28"/>
    </row>
    <row r="516" spans="1:26" ht="14.25" x14ac:dyDescent="0.2">
      <c r="A516" s="41"/>
      <c r="B516" s="42"/>
      <c r="C516" s="42" t="s">
        <v>1634</v>
      </c>
      <c r="D516" s="25"/>
      <c r="E516" s="12"/>
      <c r="F516" s="26">
        <f>Source!AN294</f>
        <v>1.19</v>
      </c>
      <c r="G516" s="27" t="str">
        <f>Source!DF294</f>
        <v>)*1,25</v>
      </c>
      <c r="H516" s="29">
        <f>ROUND(Source!AE294*Source!I294, 2)</f>
        <v>0.04</v>
      </c>
      <c r="I516" s="27"/>
      <c r="J516" s="27">
        <f>IF(Source!BS294&lt;&gt; 0, Source!BS294, 1)</f>
        <v>6.66</v>
      </c>
      <c r="K516" s="29">
        <f>Source!R294</f>
        <v>0.3</v>
      </c>
      <c r="L516" s="28"/>
      <c r="R516">
        <f>H516</f>
        <v>0.04</v>
      </c>
    </row>
    <row r="517" spans="1:26" ht="14.25" x14ac:dyDescent="0.2">
      <c r="A517" s="41"/>
      <c r="B517" s="42"/>
      <c r="C517" s="42" t="s">
        <v>1640</v>
      </c>
      <c r="D517" s="25"/>
      <c r="E517" s="12"/>
      <c r="F517" s="26">
        <f>Source!AL294</f>
        <v>18.28</v>
      </c>
      <c r="G517" s="27" t="str">
        <f>Source!DD294</f>
        <v/>
      </c>
      <c r="H517" s="26">
        <f>ROUND(Source!AC294*Source!I294, 2)</f>
        <v>0.55000000000000004</v>
      </c>
      <c r="I517" s="27"/>
      <c r="J517" s="27">
        <f>IF(Source!BC294&lt;&gt; 0, Source!BC294, 1)</f>
        <v>6.66</v>
      </c>
      <c r="K517" s="26">
        <f>Source!P294</f>
        <v>3.65</v>
      </c>
      <c r="L517" s="28"/>
    </row>
    <row r="518" spans="1:26" ht="14.25" x14ac:dyDescent="0.2">
      <c r="A518" s="41"/>
      <c r="B518" s="42"/>
      <c r="C518" s="42" t="s">
        <v>1635</v>
      </c>
      <c r="D518" s="25" t="s">
        <v>1636</v>
      </c>
      <c r="E518" s="12">
        <f>Source!BZ294</f>
        <v>128</v>
      </c>
      <c r="F518" s="52" t="str">
        <f>CONCATENATE(" )", Source!DL294, Source!FT294, "=", Source!FX294)</f>
        <v xml:space="preserve"> )*0,9=115,2</v>
      </c>
      <c r="G518" s="53"/>
      <c r="H518" s="26">
        <f>SUM(S512:S524)</f>
        <v>22.43</v>
      </c>
      <c r="I518" s="30"/>
      <c r="J518" s="24">
        <f>Source!AT294</f>
        <v>115</v>
      </c>
      <c r="K518" s="26">
        <f>SUM(T512:T524)</f>
        <v>149.18</v>
      </c>
      <c r="L518" s="28"/>
    </row>
    <row r="519" spans="1:26" ht="14.25" x14ac:dyDescent="0.2">
      <c r="A519" s="41"/>
      <c r="B519" s="42"/>
      <c r="C519" s="42" t="s">
        <v>1637</v>
      </c>
      <c r="D519" s="25" t="s">
        <v>1636</v>
      </c>
      <c r="E519" s="12">
        <f>Source!CA294</f>
        <v>83</v>
      </c>
      <c r="F519" s="52" t="str">
        <f>CONCATENATE(" )", Source!DM294, Source!FU294, "=", Source!FY294)</f>
        <v xml:space="preserve"> )*0,85=70,55</v>
      </c>
      <c r="G519" s="53"/>
      <c r="H519" s="26">
        <f>SUM(U512:U524)</f>
        <v>13.74</v>
      </c>
      <c r="I519" s="30"/>
      <c r="J519" s="24">
        <f>Source!AU294</f>
        <v>71</v>
      </c>
      <c r="K519" s="26">
        <f>SUM(V512:V524)</f>
        <v>92.1</v>
      </c>
      <c r="L519" s="28"/>
    </row>
    <row r="520" spans="1:26" ht="14.25" x14ac:dyDescent="0.2">
      <c r="A520" s="41"/>
      <c r="B520" s="42"/>
      <c r="C520" s="42" t="s">
        <v>1638</v>
      </c>
      <c r="D520" s="25" t="s">
        <v>1639</v>
      </c>
      <c r="E520" s="12">
        <f>Source!AQ294</f>
        <v>59.92</v>
      </c>
      <c r="F520" s="26"/>
      <c r="G520" s="27" t="str">
        <f>Source!DI294</f>
        <v>)*1,15</v>
      </c>
      <c r="H520" s="26"/>
      <c r="I520" s="27"/>
      <c r="J520" s="27"/>
      <c r="K520" s="26"/>
      <c r="L520" s="37">
        <f>Source!U294</f>
        <v>2.06724</v>
      </c>
    </row>
    <row r="521" spans="1:26" ht="42.75" x14ac:dyDescent="0.2">
      <c r="A521" s="41" t="str">
        <f>Source!E296</f>
        <v>46,1</v>
      </c>
      <c r="B521" s="42" t="str">
        <f>Source!F296</f>
        <v>01.7.19.02-0061</v>
      </c>
      <c r="C521" s="42" t="str">
        <f>Source!G296</f>
        <v>Кольца резиновые уплотнительные для полиэтиленовых труб диаметром 50 мм</v>
      </c>
      <c r="D521" s="25" t="str">
        <f>Source!H296</f>
        <v>100 шт.</v>
      </c>
      <c r="E521" s="12">
        <f>Source!I296</f>
        <v>0.01</v>
      </c>
      <c r="F521" s="26">
        <f>Source!AL296+Source!AM296+Source!AO296</f>
        <v>169</v>
      </c>
      <c r="G521" s="40" t="s">
        <v>3</v>
      </c>
      <c r="H521" s="26">
        <f>ROUND(Source!AC296*Source!I296, 2)+ROUND(Source!AD296*Source!I296, 2)+ROUND(Source!AF296*Source!I296, 2)</f>
        <v>1.69</v>
      </c>
      <c r="I521" s="27"/>
      <c r="J521" s="27">
        <f>IF(Source!BC296&lt;&gt; 0, Source!BC296, 1)</f>
        <v>6.66</v>
      </c>
      <c r="K521" s="26">
        <f>Source!O296</f>
        <v>11.26</v>
      </c>
      <c r="L521" s="28"/>
      <c r="S521">
        <f>ROUND((Source!FX296/100)*((ROUND(Source!AF296*Source!I296, 2)+ROUND(Source!AE296*Source!I296, 2))), 2)</f>
        <v>0</v>
      </c>
      <c r="T521">
        <f>Source!X296</f>
        <v>0</v>
      </c>
      <c r="U521">
        <f>ROUND((Source!FY296/100)*((ROUND(Source!AF296*Source!I296, 2)+ROUND(Source!AE296*Source!I296, 2))), 2)</f>
        <v>0</v>
      </c>
      <c r="V521">
        <f>Source!Y296</f>
        <v>0</v>
      </c>
      <c r="W521">
        <f>IF(Source!BI296&lt;=1,H521, 0)</f>
        <v>1.69</v>
      </c>
      <c r="X521">
        <f>IF(Source!BI296=2,H521, 0)</f>
        <v>0</v>
      </c>
      <c r="Y521">
        <f>IF(Source!BI296=3,H521, 0)</f>
        <v>0</v>
      </c>
      <c r="Z521">
        <f>IF(Source!BI296=4,H521, 0)</f>
        <v>0</v>
      </c>
    </row>
    <row r="522" spans="1:26" ht="28.5" x14ac:dyDescent="0.2">
      <c r="A522" s="41" t="str">
        <f>Source!E298</f>
        <v>46,2</v>
      </c>
      <c r="B522" s="42" t="str">
        <f>Source!F298</f>
        <v>24.3.02.02-0003</v>
      </c>
      <c r="C522" s="42" t="str">
        <f>Source!G298</f>
        <v>Трубы безнапорные канализационные из полипропилена, диаметром 50 мм</v>
      </c>
      <c r="D522" s="25" t="str">
        <f>Source!H298</f>
        <v>м</v>
      </c>
      <c r="E522" s="12">
        <f>Source!I298</f>
        <v>3</v>
      </c>
      <c r="F522" s="26">
        <f>Source!AL298+Source!AM298+Source!AO298</f>
        <v>10.38</v>
      </c>
      <c r="G522" s="40" t="s">
        <v>3</v>
      </c>
      <c r="H522" s="26">
        <f>ROUND(Source!AC298*Source!I298, 2)+ROUND(Source!AD298*Source!I298, 2)+ROUND(Source!AF298*Source!I298, 2)</f>
        <v>31.14</v>
      </c>
      <c r="I522" s="27"/>
      <c r="J522" s="27">
        <f>IF(Source!BC298&lt;&gt; 0, Source!BC298, 1)</f>
        <v>6.66</v>
      </c>
      <c r="K522" s="26">
        <f>Source!O298</f>
        <v>207.39</v>
      </c>
      <c r="L522" s="28"/>
      <c r="S522">
        <f>ROUND((Source!FX298/100)*((ROUND(Source!AF298*Source!I298, 2)+ROUND(Source!AE298*Source!I298, 2))), 2)</f>
        <v>0</v>
      </c>
      <c r="T522">
        <f>Source!X298</f>
        <v>0</v>
      </c>
      <c r="U522">
        <f>ROUND((Source!FY298/100)*((ROUND(Source!AF298*Source!I298, 2)+ROUND(Source!AE298*Source!I298, 2))), 2)</f>
        <v>0</v>
      </c>
      <c r="V522">
        <f>Source!Y298</f>
        <v>0</v>
      </c>
      <c r="W522">
        <f>IF(Source!BI298&lt;=1,H522, 0)</f>
        <v>31.14</v>
      </c>
      <c r="X522">
        <f>IF(Source!BI298=2,H522, 0)</f>
        <v>0</v>
      </c>
      <c r="Y522">
        <f>IF(Source!BI298=3,H522, 0)</f>
        <v>0</v>
      </c>
      <c r="Z522">
        <f>IF(Source!BI298=4,H522, 0)</f>
        <v>0</v>
      </c>
    </row>
    <row r="523" spans="1:26" ht="28.5" x14ac:dyDescent="0.2">
      <c r="A523" s="41" t="str">
        <f>Source!E300</f>
        <v>46,3</v>
      </c>
      <c r="B523" s="42" t="str">
        <f>Source!F300</f>
        <v>01.7.19.02</v>
      </c>
      <c r="C523" s="42" t="str">
        <f>Source!G300</f>
        <v>Кольца резиновые уплотнительные для полипропиленовых труб</v>
      </c>
      <c r="D523" s="25" t="str">
        <f>Source!H300</f>
        <v>шт.</v>
      </c>
      <c r="E523" s="12">
        <f>Source!I300</f>
        <v>1</v>
      </c>
      <c r="F523" s="26">
        <f>Source!AL300+Source!AM300+Source!AO300</f>
        <v>0</v>
      </c>
      <c r="G523" s="40" t="s">
        <v>3</v>
      </c>
      <c r="H523" s="26">
        <f>ROUND(Source!AC300*Source!I300, 2)+ROUND(Source!AD300*Source!I300, 2)+ROUND(Source!AF300*Source!I300, 2)</f>
        <v>0</v>
      </c>
      <c r="I523" s="27"/>
      <c r="J523" s="27">
        <f>IF(Source!BC300&lt;&gt; 0, Source!BC300, 1)</f>
        <v>6.66</v>
      </c>
      <c r="K523" s="26">
        <f>Source!O300</f>
        <v>0</v>
      </c>
      <c r="L523" s="28"/>
      <c r="S523">
        <f>ROUND((Source!FX300/100)*((ROUND(Source!AF300*Source!I300, 2)+ROUND(Source!AE300*Source!I300, 2))), 2)</f>
        <v>0</v>
      </c>
      <c r="T523">
        <f>Source!X300</f>
        <v>0</v>
      </c>
      <c r="U523">
        <f>ROUND((Source!FY300/100)*((ROUND(Source!AF300*Source!I300, 2)+ROUND(Source!AE300*Source!I300, 2))), 2)</f>
        <v>0</v>
      </c>
      <c r="V523">
        <f>Source!Y300</f>
        <v>0</v>
      </c>
      <c r="W523">
        <f>IF(Source!BI300&lt;=1,H523, 0)</f>
        <v>0</v>
      </c>
      <c r="X523">
        <f>IF(Source!BI300=2,H523, 0)</f>
        <v>0</v>
      </c>
      <c r="Y523">
        <f>IF(Source!BI300=3,H523, 0)</f>
        <v>0</v>
      </c>
      <c r="Z523">
        <f>IF(Source!BI300=4,H523, 0)</f>
        <v>0</v>
      </c>
    </row>
    <row r="524" spans="1:26" ht="28.5" x14ac:dyDescent="0.2">
      <c r="A524" s="43" t="str">
        <f>Source!E302</f>
        <v>46,4</v>
      </c>
      <c r="B524" s="44" t="str">
        <f>Source!F302</f>
        <v>24.3.02.02</v>
      </c>
      <c r="C524" s="44" t="str">
        <f>Source!G302</f>
        <v>Трубы безнапорные канализационные из полипропилена</v>
      </c>
      <c r="D524" s="31" t="str">
        <f>Source!H302</f>
        <v>м</v>
      </c>
      <c r="E524" s="32">
        <f>Source!I302</f>
        <v>3</v>
      </c>
      <c r="F524" s="33">
        <f>Source!AL302+Source!AM302+Source!AO302</f>
        <v>0</v>
      </c>
      <c r="G524" s="38" t="s">
        <v>3</v>
      </c>
      <c r="H524" s="33">
        <f>ROUND(Source!AC302*Source!I302, 2)+ROUND(Source!AD302*Source!I302, 2)+ROUND(Source!AF302*Source!I302, 2)</f>
        <v>0</v>
      </c>
      <c r="I524" s="34"/>
      <c r="J524" s="34">
        <f>IF(Source!BC302&lt;&gt; 0, Source!BC302, 1)</f>
        <v>6.66</v>
      </c>
      <c r="K524" s="33">
        <f>Source!O302</f>
        <v>0</v>
      </c>
      <c r="L524" s="39"/>
      <c r="S524">
        <f>ROUND((Source!FX302/100)*((ROUND(Source!AF302*Source!I302, 2)+ROUND(Source!AE302*Source!I302, 2))), 2)</f>
        <v>0</v>
      </c>
      <c r="T524">
        <f>Source!X302</f>
        <v>0</v>
      </c>
      <c r="U524">
        <f>ROUND((Source!FY302/100)*((ROUND(Source!AF302*Source!I302, 2)+ROUND(Source!AE302*Source!I302, 2))), 2)</f>
        <v>0</v>
      </c>
      <c r="V524">
        <f>Source!Y302</f>
        <v>0</v>
      </c>
      <c r="W524">
        <f>IF(Source!BI302&lt;=1,H524, 0)</f>
        <v>0</v>
      </c>
      <c r="X524">
        <f>IF(Source!BI302=2,H524, 0)</f>
        <v>0</v>
      </c>
      <c r="Y524">
        <f>IF(Source!BI302=3,H524, 0)</f>
        <v>0</v>
      </c>
      <c r="Z524">
        <f>IF(Source!BI302=4,H524, 0)</f>
        <v>0</v>
      </c>
    </row>
    <row r="525" spans="1:26" ht="15" x14ac:dyDescent="0.25">
      <c r="G525" s="49">
        <f>H514+H515+H517+H518+H519+SUM(H521:H524)</f>
        <v>89.28</v>
      </c>
      <c r="H525" s="49"/>
      <c r="J525" s="49">
        <f>K514+K515+K517+K518+K519+SUM(K521:K524)</f>
        <v>594.97</v>
      </c>
      <c r="K525" s="49"/>
      <c r="L525" s="36">
        <f>Source!U294</f>
        <v>2.06724</v>
      </c>
      <c r="O525" s="22">
        <f>G525</f>
        <v>89.28</v>
      </c>
      <c r="P525" s="22">
        <f>J525</f>
        <v>594.97</v>
      </c>
      <c r="Q525" s="22">
        <f>L525</f>
        <v>2.06724</v>
      </c>
      <c r="W525">
        <f>IF(Source!BI294&lt;=1,H514+H515+H517+H518+H519, 0)</f>
        <v>56.45</v>
      </c>
      <c r="X525">
        <f>IF(Source!BI294=2,H514+H515+H517+H518+H519, 0)</f>
        <v>0</v>
      </c>
      <c r="Y525">
        <f>IF(Source!BI294=3,H514+H515+H517+H518+H519, 0)</f>
        <v>0</v>
      </c>
      <c r="Z525">
        <f>IF(Source!BI294=4,H514+H515+H517+H518+H519, 0)</f>
        <v>0</v>
      </c>
    </row>
    <row r="526" spans="1:26" ht="42.75" x14ac:dyDescent="0.2">
      <c r="A526" s="41" t="str">
        <f>Source!E304</f>
        <v>47</v>
      </c>
      <c r="B526" s="42" t="str">
        <f>Source!F304</f>
        <v>16-07-004-01</v>
      </c>
      <c r="C526" s="42" t="str">
        <f>Source!G304</f>
        <v>Врезка отвода в действующие внутренние сети трубопроводов канализации диаметром 50 мм</v>
      </c>
      <c r="D526" s="25" t="str">
        <f>Source!H304</f>
        <v>ШТ</v>
      </c>
      <c r="E526" s="12">
        <f>Source!I304</f>
        <v>1</v>
      </c>
      <c r="F526" s="26">
        <f>Source!AL304+Source!AM304+Source!AO304</f>
        <v>130.89999999999998</v>
      </c>
      <c r="G526" s="27"/>
      <c r="H526" s="26"/>
      <c r="I526" s="27" t="str">
        <f>Source!BO304</f>
        <v/>
      </c>
      <c r="J526" s="27"/>
      <c r="K526" s="26"/>
      <c r="L526" s="28"/>
      <c r="S526">
        <f>ROUND((Source!FX304/100)*((ROUND(Source!AF304*Source!I304, 2)+ROUND(Source!AE304*Source!I304, 2))), 2)</f>
        <v>79.849999999999994</v>
      </c>
      <c r="T526">
        <f>Source!X304</f>
        <v>530.85</v>
      </c>
      <c r="U526">
        <f>ROUND((Source!FY304/100)*((ROUND(Source!AF304*Source!I304, 2)+ROUND(Source!AE304*Source!I304, 2))), 2)</f>
        <v>48.9</v>
      </c>
      <c r="V526">
        <f>Source!Y304</f>
        <v>327.74</v>
      </c>
    </row>
    <row r="527" spans="1:26" ht="14.25" x14ac:dyDescent="0.2">
      <c r="A527" s="41"/>
      <c r="B527" s="42"/>
      <c r="C527" s="42" t="s">
        <v>1633</v>
      </c>
      <c r="D527" s="25"/>
      <c r="E527" s="12"/>
      <c r="F527" s="26">
        <f>Source!AO304</f>
        <v>60.14</v>
      </c>
      <c r="G527" s="27" t="str">
        <f>Source!DG304</f>
        <v>)*1,15</v>
      </c>
      <c r="H527" s="26">
        <f>ROUND(Source!AF304*Source!I304, 2)</f>
        <v>69.16</v>
      </c>
      <c r="I527" s="27"/>
      <c r="J527" s="27">
        <f>IF(Source!BA304&lt;&gt; 0, Source!BA304, 1)</f>
        <v>6.66</v>
      </c>
      <c r="K527" s="26">
        <f>Source!S304</f>
        <v>460.61</v>
      </c>
      <c r="L527" s="28"/>
      <c r="R527">
        <f>H527</f>
        <v>69.16</v>
      </c>
    </row>
    <row r="528" spans="1:26" ht="14.25" x14ac:dyDescent="0.2">
      <c r="A528" s="41"/>
      <c r="B528" s="42"/>
      <c r="C528" s="42" t="s">
        <v>429</v>
      </c>
      <c r="D528" s="25"/>
      <c r="E528" s="12"/>
      <c r="F528" s="26">
        <f>Source!AM304</f>
        <v>0.66</v>
      </c>
      <c r="G528" s="27" t="str">
        <f>Source!DE304</f>
        <v>)*1,25</v>
      </c>
      <c r="H528" s="26">
        <f>ROUND(Source!AD304*Source!I304, 2)</f>
        <v>0.83</v>
      </c>
      <c r="I528" s="27"/>
      <c r="J528" s="27">
        <f>IF(Source!BB304&lt;&gt; 0, Source!BB304, 1)</f>
        <v>6.66</v>
      </c>
      <c r="K528" s="26">
        <f>Source!Q304</f>
        <v>5.53</v>
      </c>
      <c r="L528" s="28"/>
    </row>
    <row r="529" spans="1:26" ht="14.25" x14ac:dyDescent="0.2">
      <c r="A529" s="41"/>
      <c r="B529" s="42"/>
      <c r="C529" s="42" t="s">
        <v>1634</v>
      </c>
      <c r="D529" s="25"/>
      <c r="E529" s="12"/>
      <c r="F529" s="26">
        <f>Source!AN304</f>
        <v>0.12</v>
      </c>
      <c r="G529" s="27" t="str">
        <f>Source!DF304</f>
        <v>)*1,25</v>
      </c>
      <c r="H529" s="29">
        <f>ROUND(Source!AE304*Source!I304, 2)</f>
        <v>0.15</v>
      </c>
      <c r="I529" s="27"/>
      <c r="J529" s="27">
        <f>IF(Source!BS304&lt;&gt; 0, Source!BS304, 1)</f>
        <v>6.66</v>
      </c>
      <c r="K529" s="29">
        <f>Source!R304</f>
        <v>1</v>
      </c>
      <c r="L529" s="28"/>
      <c r="R529">
        <f>H529</f>
        <v>0.15</v>
      </c>
    </row>
    <row r="530" spans="1:26" ht="14.25" x14ac:dyDescent="0.2">
      <c r="A530" s="41"/>
      <c r="B530" s="42"/>
      <c r="C530" s="42" t="s">
        <v>1640</v>
      </c>
      <c r="D530" s="25"/>
      <c r="E530" s="12"/>
      <c r="F530" s="26">
        <f>Source!AL304</f>
        <v>70.099999999999994</v>
      </c>
      <c r="G530" s="27" t="str">
        <f>Source!DD304</f>
        <v/>
      </c>
      <c r="H530" s="26">
        <f>ROUND(Source!AC304*Source!I304, 2)</f>
        <v>70.099999999999994</v>
      </c>
      <c r="I530" s="27"/>
      <c r="J530" s="27">
        <f>IF(Source!BC304&lt;&gt; 0, Source!BC304, 1)</f>
        <v>6.66</v>
      </c>
      <c r="K530" s="26">
        <f>Source!P304</f>
        <v>466.87</v>
      </c>
      <c r="L530" s="28"/>
    </row>
    <row r="531" spans="1:26" ht="14.25" x14ac:dyDescent="0.2">
      <c r="A531" s="41"/>
      <c r="B531" s="42"/>
      <c r="C531" s="42" t="s">
        <v>1635</v>
      </c>
      <c r="D531" s="25" t="s">
        <v>1636</v>
      </c>
      <c r="E531" s="12">
        <f>Source!BZ304</f>
        <v>128</v>
      </c>
      <c r="F531" s="52" t="str">
        <f>CONCATENATE(" )", Source!DL304, Source!FT304, "=", Source!FX304)</f>
        <v xml:space="preserve"> )*0,9=115,2</v>
      </c>
      <c r="G531" s="53"/>
      <c r="H531" s="26">
        <f>SUM(S526:S537)</f>
        <v>79.849999999999994</v>
      </c>
      <c r="I531" s="30"/>
      <c r="J531" s="24">
        <f>Source!AT304</f>
        <v>115</v>
      </c>
      <c r="K531" s="26">
        <f>SUM(T526:T537)</f>
        <v>530.85</v>
      </c>
      <c r="L531" s="28"/>
    </row>
    <row r="532" spans="1:26" ht="14.25" x14ac:dyDescent="0.2">
      <c r="A532" s="41"/>
      <c r="B532" s="42"/>
      <c r="C532" s="42" t="s">
        <v>1637</v>
      </c>
      <c r="D532" s="25" t="s">
        <v>1636</v>
      </c>
      <c r="E532" s="12">
        <f>Source!CA304</f>
        <v>83</v>
      </c>
      <c r="F532" s="52" t="str">
        <f>CONCATENATE(" )", Source!DM304, Source!FU304, "=", Source!FY304)</f>
        <v xml:space="preserve"> )*0,85=70,55</v>
      </c>
      <c r="G532" s="53"/>
      <c r="H532" s="26">
        <f>SUM(U526:U537)</f>
        <v>48.9</v>
      </c>
      <c r="I532" s="30"/>
      <c r="J532" s="24">
        <f>Source!AU304</f>
        <v>71</v>
      </c>
      <c r="K532" s="26">
        <f>SUM(V526:V537)</f>
        <v>327.74</v>
      </c>
      <c r="L532" s="28"/>
    </row>
    <row r="533" spans="1:26" ht="14.25" x14ac:dyDescent="0.2">
      <c r="A533" s="41"/>
      <c r="B533" s="42"/>
      <c r="C533" s="42" t="s">
        <v>1638</v>
      </c>
      <c r="D533" s="25" t="s">
        <v>1639</v>
      </c>
      <c r="E533" s="12">
        <f>Source!AQ304</f>
        <v>7.05</v>
      </c>
      <c r="F533" s="26"/>
      <c r="G533" s="27" t="str">
        <f>Source!DI304</f>
        <v>)*1,15</v>
      </c>
      <c r="H533" s="26"/>
      <c r="I533" s="27"/>
      <c r="J533" s="27"/>
      <c r="K533" s="26"/>
      <c r="L533" s="37">
        <f>Source!U304</f>
        <v>8.1074999999999999</v>
      </c>
    </row>
    <row r="534" spans="1:26" ht="28.5" x14ac:dyDescent="0.2">
      <c r="A534" s="41" t="str">
        <f>Source!E306</f>
        <v>47,1</v>
      </c>
      <c r="B534" s="42" t="str">
        <f>Source!F306</f>
        <v>24.3.05.08-0201</v>
      </c>
      <c r="C534" s="42" t="str">
        <f>Source!G306</f>
        <v>Отвод канализационный полипропиленовый  диаметр 50 мм</v>
      </c>
      <c r="D534" s="25" t="str">
        <f>Source!H306</f>
        <v>10 шт.</v>
      </c>
      <c r="E534" s="12">
        <f>Source!I306</f>
        <v>0.1</v>
      </c>
      <c r="F534" s="26">
        <f>Source!AL306+Source!AM306+Source!AO306</f>
        <v>28.7</v>
      </c>
      <c r="G534" s="40" t="s">
        <v>3</v>
      </c>
      <c r="H534" s="26">
        <f>ROUND(Source!AC306*Source!I306, 2)+ROUND(Source!AD306*Source!I306, 2)+ROUND(Source!AF306*Source!I306, 2)</f>
        <v>2.87</v>
      </c>
      <c r="I534" s="27"/>
      <c r="J534" s="27">
        <f>IF(Source!BC306&lt;&gt; 0, Source!BC306, 1)</f>
        <v>6.66</v>
      </c>
      <c r="K534" s="26">
        <f>Source!O306</f>
        <v>19.11</v>
      </c>
      <c r="L534" s="28"/>
      <c r="S534">
        <f>ROUND((Source!FX306/100)*((ROUND(Source!AF306*Source!I306, 2)+ROUND(Source!AE306*Source!I306, 2))), 2)</f>
        <v>0</v>
      </c>
      <c r="T534">
        <f>Source!X306</f>
        <v>0</v>
      </c>
      <c r="U534">
        <f>ROUND((Source!FY306/100)*((ROUND(Source!AF306*Source!I306, 2)+ROUND(Source!AE306*Source!I306, 2))), 2)</f>
        <v>0</v>
      </c>
      <c r="V534">
        <f>Source!Y306</f>
        <v>0</v>
      </c>
      <c r="W534">
        <f>IF(Source!BI306&lt;=1,H534, 0)</f>
        <v>2.87</v>
      </c>
      <c r="X534">
        <f>IF(Source!BI306=2,H534, 0)</f>
        <v>0</v>
      </c>
      <c r="Y534">
        <f>IF(Source!BI306=3,H534, 0)</f>
        <v>0</v>
      </c>
      <c r="Z534">
        <f>IF(Source!BI306=4,H534, 0)</f>
        <v>0</v>
      </c>
    </row>
    <row r="535" spans="1:26" ht="28.5" x14ac:dyDescent="0.2">
      <c r="A535" s="41" t="str">
        <f>Source!E308</f>
        <v>47,2</v>
      </c>
      <c r="B535" s="42" t="str">
        <f>Source!F308</f>
        <v>23.8.05.12-0121</v>
      </c>
      <c r="C535" s="42" t="str">
        <f>Source!G308</f>
        <v>Тройники косые под 60 градусов диаметром 50х50 мм</v>
      </c>
      <c r="D535" s="25" t="str">
        <f>Source!H308</f>
        <v>шт.</v>
      </c>
      <c r="E535" s="12">
        <f>Source!I308</f>
        <v>-1</v>
      </c>
      <c r="F535" s="26">
        <f>Source!AL308+Source!AM308+Source!AO308</f>
        <v>24.3</v>
      </c>
      <c r="G535" s="40" t="s">
        <v>3</v>
      </c>
      <c r="H535" s="26">
        <f>ROUND(Source!AC308*Source!I308, 2)+ROUND(Source!AD308*Source!I308, 2)+ROUND(Source!AF308*Source!I308, 2)</f>
        <v>-24.3</v>
      </c>
      <c r="I535" s="27"/>
      <c r="J535" s="27">
        <f>IF(Source!BC308&lt;&gt; 0, Source!BC308, 1)</f>
        <v>6.66</v>
      </c>
      <c r="K535" s="26">
        <f>Source!O308</f>
        <v>-161.84</v>
      </c>
      <c r="L535" s="28"/>
      <c r="S535">
        <f>ROUND((Source!FX308/100)*((ROUND(Source!AF308*Source!I308, 2)+ROUND(Source!AE308*Source!I308, 2))), 2)</f>
        <v>0</v>
      </c>
      <c r="T535">
        <f>Source!X308</f>
        <v>0</v>
      </c>
      <c r="U535">
        <f>ROUND((Source!FY308/100)*((ROUND(Source!AF308*Source!I308, 2)+ROUND(Source!AE308*Source!I308, 2))), 2)</f>
        <v>0</v>
      </c>
      <c r="V535">
        <f>Source!Y308</f>
        <v>0</v>
      </c>
      <c r="W535">
        <f>IF(Source!BI308&lt;=1,H535, 0)</f>
        <v>-24.3</v>
      </c>
      <c r="X535">
        <f>IF(Source!BI308=2,H535, 0)</f>
        <v>0</v>
      </c>
      <c r="Y535">
        <f>IF(Source!BI308=3,H535, 0)</f>
        <v>0</v>
      </c>
      <c r="Z535">
        <f>IF(Source!BI308=4,H535, 0)</f>
        <v>0</v>
      </c>
    </row>
    <row r="536" spans="1:26" ht="14.25" x14ac:dyDescent="0.2">
      <c r="A536" s="41" t="str">
        <f>Source!E310</f>
        <v>47,3</v>
      </c>
      <c r="B536" s="42" t="str">
        <f>Source!F310</f>
        <v>23.8.05.05-0011</v>
      </c>
      <c r="C536" s="42" t="str">
        <f>Source!G310</f>
        <v>Муфты надвижные диаметром 50 мм</v>
      </c>
      <c r="D536" s="25" t="str">
        <f>Source!H310</f>
        <v>шт.</v>
      </c>
      <c r="E536" s="12">
        <f>Source!I310</f>
        <v>-1</v>
      </c>
      <c r="F536" s="26">
        <f>Source!AL310+Source!AM310+Source!AO310</f>
        <v>10</v>
      </c>
      <c r="G536" s="40" t="s">
        <v>3</v>
      </c>
      <c r="H536" s="26">
        <f>ROUND(Source!AC310*Source!I310, 2)+ROUND(Source!AD310*Source!I310, 2)+ROUND(Source!AF310*Source!I310, 2)</f>
        <v>-10</v>
      </c>
      <c r="I536" s="27"/>
      <c r="J536" s="27">
        <f>IF(Source!BC310&lt;&gt; 0, Source!BC310, 1)</f>
        <v>6.66</v>
      </c>
      <c r="K536" s="26">
        <f>Source!O310</f>
        <v>-66.599999999999994</v>
      </c>
      <c r="L536" s="28"/>
      <c r="S536">
        <f>ROUND((Source!FX310/100)*((ROUND(Source!AF310*Source!I310, 2)+ROUND(Source!AE310*Source!I310, 2))), 2)</f>
        <v>0</v>
      </c>
      <c r="T536">
        <f>Source!X310</f>
        <v>0</v>
      </c>
      <c r="U536">
        <f>ROUND((Source!FY310/100)*((ROUND(Source!AF310*Source!I310, 2)+ROUND(Source!AE310*Source!I310, 2))), 2)</f>
        <v>0</v>
      </c>
      <c r="V536">
        <f>Source!Y310</f>
        <v>0</v>
      </c>
      <c r="W536">
        <f>IF(Source!BI310&lt;=1,H536, 0)</f>
        <v>-10</v>
      </c>
      <c r="X536">
        <f>IF(Source!BI310=2,H536, 0)</f>
        <v>0</v>
      </c>
      <c r="Y536">
        <f>IF(Source!BI310=3,H536, 0)</f>
        <v>0</v>
      </c>
      <c r="Z536">
        <f>IF(Source!BI310=4,H536, 0)</f>
        <v>0</v>
      </c>
    </row>
    <row r="537" spans="1:26" ht="14.25" x14ac:dyDescent="0.2">
      <c r="A537" s="43" t="str">
        <f>Source!E312</f>
        <v>47,4</v>
      </c>
      <c r="B537" s="44" t="str">
        <f>Source!F312</f>
        <v>23.8.05.01-0011</v>
      </c>
      <c r="C537" s="44" t="str">
        <f>Source!G312</f>
        <v>Заглушки чугунные диаметром 50 мм</v>
      </c>
      <c r="D537" s="31" t="str">
        <f>Source!H312</f>
        <v>шт.</v>
      </c>
      <c r="E537" s="32">
        <f>Source!I312</f>
        <v>-1</v>
      </c>
      <c r="F537" s="33">
        <f>Source!AL312+Source!AM312+Source!AO312</f>
        <v>33.6</v>
      </c>
      <c r="G537" s="38" t="s">
        <v>3</v>
      </c>
      <c r="H537" s="33">
        <f>ROUND(Source!AC312*Source!I312, 2)+ROUND(Source!AD312*Source!I312, 2)+ROUND(Source!AF312*Source!I312, 2)</f>
        <v>-33.6</v>
      </c>
      <c r="I537" s="34"/>
      <c r="J537" s="34">
        <f>IF(Source!BC312&lt;&gt; 0, Source!BC312, 1)</f>
        <v>6.66</v>
      </c>
      <c r="K537" s="33">
        <f>Source!O312</f>
        <v>-223.78</v>
      </c>
      <c r="L537" s="39"/>
      <c r="S537">
        <f>ROUND((Source!FX312/100)*((ROUND(Source!AF312*Source!I312, 2)+ROUND(Source!AE312*Source!I312, 2))), 2)</f>
        <v>0</v>
      </c>
      <c r="T537">
        <f>Source!X312</f>
        <v>0</v>
      </c>
      <c r="U537">
        <f>ROUND((Source!FY312/100)*((ROUND(Source!AF312*Source!I312, 2)+ROUND(Source!AE312*Source!I312, 2))), 2)</f>
        <v>0</v>
      </c>
      <c r="V537">
        <f>Source!Y312</f>
        <v>0</v>
      </c>
      <c r="W537">
        <f>IF(Source!BI312&lt;=1,H537, 0)</f>
        <v>-33.6</v>
      </c>
      <c r="X537">
        <f>IF(Source!BI312=2,H537, 0)</f>
        <v>0</v>
      </c>
      <c r="Y537">
        <f>IF(Source!BI312=3,H537, 0)</f>
        <v>0</v>
      </c>
      <c r="Z537">
        <f>IF(Source!BI312=4,H537, 0)</f>
        <v>0</v>
      </c>
    </row>
    <row r="538" spans="1:26" ht="15" x14ac:dyDescent="0.25">
      <c r="G538" s="49">
        <f>H527+H528+H530+H531+H532+SUM(H534:H537)</f>
        <v>203.80999999999997</v>
      </c>
      <c r="H538" s="49"/>
      <c r="J538" s="49">
        <f>K527+K528+K530+K531+K532+SUM(K534:K537)</f>
        <v>1358.4900000000002</v>
      </c>
      <c r="K538" s="49"/>
      <c r="L538" s="36">
        <f>Source!U304</f>
        <v>8.1074999999999999</v>
      </c>
      <c r="O538" s="22">
        <f>G538</f>
        <v>203.80999999999997</v>
      </c>
      <c r="P538" s="22">
        <f>J538</f>
        <v>1358.4900000000002</v>
      </c>
      <c r="Q538" s="22">
        <f>L538</f>
        <v>8.1074999999999999</v>
      </c>
      <c r="W538">
        <f>IF(Source!BI304&lt;=1,H527+H528+H530+H531+H532, 0)</f>
        <v>268.83999999999997</v>
      </c>
      <c r="X538">
        <f>IF(Source!BI304=2,H527+H528+H530+H531+H532, 0)</f>
        <v>0</v>
      </c>
      <c r="Y538">
        <f>IF(Source!BI304=3,H527+H528+H530+H531+H532, 0)</f>
        <v>0</v>
      </c>
      <c r="Z538">
        <f>IF(Source!BI304=4,H527+H528+H530+H531+H532, 0)</f>
        <v>0</v>
      </c>
    </row>
    <row r="539" spans="1:26" ht="15" x14ac:dyDescent="0.25">
      <c r="A539" s="50" t="str">
        <f>CONCATENATE("Итого по разделу: ",IF(Source!G314&lt;&gt;"Новый раздел", Source!G314, ""))</f>
        <v>Итого по разделу: 2 Водоснабжение</v>
      </c>
      <c r="B539" s="50"/>
      <c r="C539" s="50"/>
      <c r="D539" s="50"/>
      <c r="E539" s="50"/>
      <c r="F539" s="50"/>
      <c r="G539" s="51">
        <f>SUM(O429:O538)</f>
        <v>863.86999999999989</v>
      </c>
      <c r="H539" s="51"/>
      <c r="I539" s="23"/>
      <c r="J539" s="51">
        <f>SUM(P429:P538)</f>
        <v>5756.02</v>
      </c>
      <c r="K539" s="51"/>
      <c r="L539" s="36">
        <f>SUM(Q429:Q538)</f>
        <v>21.76925</v>
      </c>
    </row>
    <row r="540" spans="1:26" ht="16.5" x14ac:dyDescent="0.25">
      <c r="A540" s="54" t="str">
        <f>CONCATENATE("Раздел: ",IF(Source!G343&lt;&gt;"Новый раздел", Source!G343, ""))</f>
        <v>Раздел:  3 Отопление</v>
      </c>
      <c r="B540" s="54"/>
      <c r="C540" s="54"/>
      <c r="D540" s="54"/>
      <c r="E540" s="54"/>
      <c r="F540" s="54"/>
      <c r="G540" s="54"/>
      <c r="H540" s="54"/>
      <c r="I540" s="54"/>
      <c r="J540" s="54"/>
      <c r="K540" s="54"/>
      <c r="L540" s="54"/>
    </row>
    <row r="541" spans="1:26" ht="42.75" x14ac:dyDescent="0.2">
      <c r="A541" s="41" t="str">
        <f>Source!E348</f>
        <v>48</v>
      </c>
      <c r="B541" s="42" t="str">
        <f>Source!F348</f>
        <v>65-1-1</v>
      </c>
      <c r="C541" s="42" t="str">
        <f>Source!G348</f>
        <v>Разборка трубопроводов из водогазопроводных труб диаметром до 32 мм</v>
      </c>
      <c r="D541" s="25" t="str">
        <f>Source!H348</f>
        <v>100 м</v>
      </c>
      <c r="E541" s="12">
        <f>Source!I348</f>
        <v>0.49</v>
      </c>
      <c r="F541" s="26">
        <f>Source!AL348+Source!AM348+Source!AO348</f>
        <v>328.71</v>
      </c>
      <c r="G541" s="27"/>
      <c r="H541" s="26"/>
      <c r="I541" s="27" t="str">
        <f>Source!BO348</f>
        <v/>
      </c>
      <c r="J541" s="27"/>
      <c r="K541" s="26"/>
      <c r="L541" s="28"/>
      <c r="S541">
        <f>ROUND((Source!FX348/100)*((ROUND(Source!AF348*Source!I348, 2)+ROUND(Source!AE348*Source!I348, 2))), 2)</f>
        <v>104.92</v>
      </c>
      <c r="T541">
        <f>Source!X348</f>
        <v>698.8</v>
      </c>
      <c r="U541">
        <f>ROUND((Source!FY348/100)*((ROUND(Source!AF348*Source!I348, 2)+ROUND(Source!AE348*Source!I348, 2))), 2)</f>
        <v>70.900000000000006</v>
      </c>
      <c r="V541">
        <f>Source!Y348</f>
        <v>472.17</v>
      </c>
    </row>
    <row r="542" spans="1:26" x14ac:dyDescent="0.2">
      <c r="C542" s="21" t="str">
        <f>"Объем: "&amp;Source!I348&amp;"=49/"&amp;"100"</f>
        <v>Объем: 0,49=49/100</v>
      </c>
    </row>
    <row r="543" spans="1:26" ht="14.25" x14ac:dyDescent="0.2">
      <c r="A543" s="41"/>
      <c r="B543" s="42"/>
      <c r="C543" s="42" t="s">
        <v>1633</v>
      </c>
      <c r="D543" s="25"/>
      <c r="E543" s="12"/>
      <c r="F543" s="26">
        <f>Source!AO348</f>
        <v>288.02</v>
      </c>
      <c r="G543" s="27" t="str">
        <f>Source!DG348</f>
        <v/>
      </c>
      <c r="H543" s="26">
        <f>ROUND(Source!AF348*Source!I348, 2)</f>
        <v>141.13</v>
      </c>
      <c r="I543" s="27"/>
      <c r="J543" s="27">
        <f>IF(Source!BA348&lt;&gt; 0, Source!BA348, 1)</f>
        <v>6.66</v>
      </c>
      <c r="K543" s="26">
        <f>Source!S348</f>
        <v>939.92</v>
      </c>
      <c r="L543" s="28"/>
      <c r="R543">
        <f>H543</f>
        <v>141.13</v>
      </c>
    </row>
    <row r="544" spans="1:26" ht="14.25" x14ac:dyDescent="0.2">
      <c r="A544" s="41"/>
      <c r="B544" s="42"/>
      <c r="C544" s="42" t="s">
        <v>429</v>
      </c>
      <c r="D544" s="25"/>
      <c r="E544" s="12"/>
      <c r="F544" s="26">
        <f>Source!AM348</f>
        <v>7.09</v>
      </c>
      <c r="G544" s="27" t="str">
        <f>Source!DE348</f>
        <v/>
      </c>
      <c r="H544" s="26">
        <f>ROUND(Source!AD348*Source!I348, 2)</f>
        <v>3.47</v>
      </c>
      <c r="I544" s="27"/>
      <c r="J544" s="27">
        <f>IF(Source!BB348&lt;&gt; 0, Source!BB348, 1)</f>
        <v>6.66</v>
      </c>
      <c r="K544" s="26">
        <f>Source!Q348</f>
        <v>23.14</v>
      </c>
      <c r="L544" s="28"/>
    </row>
    <row r="545" spans="1:26" ht="14.25" x14ac:dyDescent="0.2">
      <c r="A545" s="41"/>
      <c r="B545" s="42"/>
      <c r="C545" s="42" t="s">
        <v>1634</v>
      </c>
      <c r="D545" s="25"/>
      <c r="E545" s="12"/>
      <c r="F545" s="26">
        <f>Source!AN348</f>
        <v>1.35</v>
      </c>
      <c r="G545" s="27" t="str">
        <f>Source!DF348</f>
        <v/>
      </c>
      <c r="H545" s="29">
        <f>ROUND(Source!AE348*Source!I348, 2)</f>
        <v>0.66</v>
      </c>
      <c r="I545" s="27"/>
      <c r="J545" s="27">
        <f>IF(Source!BS348&lt;&gt; 0, Source!BS348, 1)</f>
        <v>6.66</v>
      </c>
      <c r="K545" s="29">
        <f>Source!R348</f>
        <v>4.41</v>
      </c>
      <c r="L545" s="28"/>
      <c r="R545">
        <f>H545</f>
        <v>0.66</v>
      </c>
    </row>
    <row r="546" spans="1:26" ht="14.25" x14ac:dyDescent="0.2">
      <c r="A546" s="41"/>
      <c r="B546" s="42"/>
      <c r="C546" s="42" t="s">
        <v>1640</v>
      </c>
      <c r="D546" s="25"/>
      <c r="E546" s="12"/>
      <c r="F546" s="26">
        <f>Source!AL348</f>
        <v>33.6</v>
      </c>
      <c r="G546" s="27" t="str">
        <f>Source!DD348</f>
        <v/>
      </c>
      <c r="H546" s="26">
        <f>ROUND(Source!AC348*Source!I348, 2)</f>
        <v>16.46</v>
      </c>
      <c r="I546" s="27"/>
      <c r="J546" s="27">
        <f>IF(Source!BC348&lt;&gt; 0, Source!BC348, 1)</f>
        <v>6.66</v>
      </c>
      <c r="K546" s="26">
        <f>Source!P348</f>
        <v>109.65</v>
      </c>
      <c r="L546" s="28"/>
    </row>
    <row r="547" spans="1:26" ht="14.25" x14ac:dyDescent="0.2">
      <c r="A547" s="41"/>
      <c r="B547" s="42"/>
      <c r="C547" s="42" t="s">
        <v>1635</v>
      </c>
      <c r="D547" s="25" t="s">
        <v>1636</v>
      </c>
      <c r="E547" s="12">
        <f>Source!BZ348</f>
        <v>74</v>
      </c>
      <c r="F547" s="45"/>
      <c r="G547" s="27"/>
      <c r="H547" s="26">
        <f>SUM(S541:S549)</f>
        <v>104.92</v>
      </c>
      <c r="I547" s="30"/>
      <c r="J547" s="24">
        <f>Source!AT348</f>
        <v>74</v>
      </c>
      <c r="K547" s="26">
        <f>SUM(T541:T549)</f>
        <v>698.8</v>
      </c>
      <c r="L547" s="28"/>
    </row>
    <row r="548" spans="1:26" ht="14.25" x14ac:dyDescent="0.2">
      <c r="A548" s="41"/>
      <c r="B548" s="42"/>
      <c r="C548" s="42" t="s">
        <v>1637</v>
      </c>
      <c r="D548" s="25" t="s">
        <v>1636</v>
      </c>
      <c r="E548" s="12">
        <f>Source!CA348</f>
        <v>50</v>
      </c>
      <c r="F548" s="45"/>
      <c r="G548" s="27"/>
      <c r="H548" s="26">
        <f>SUM(U541:U549)</f>
        <v>70.900000000000006</v>
      </c>
      <c r="I548" s="30"/>
      <c r="J548" s="24">
        <f>Source!AU348</f>
        <v>50</v>
      </c>
      <c r="K548" s="26">
        <f>SUM(V541:V549)</f>
        <v>472.17</v>
      </c>
      <c r="L548" s="28"/>
    </row>
    <row r="549" spans="1:26" ht="14.25" x14ac:dyDescent="0.2">
      <c r="A549" s="43"/>
      <c r="B549" s="44"/>
      <c r="C549" s="44" t="s">
        <v>1638</v>
      </c>
      <c r="D549" s="31" t="s">
        <v>1639</v>
      </c>
      <c r="E549" s="32">
        <f>Source!AQ348</f>
        <v>34.659999999999997</v>
      </c>
      <c r="F549" s="33"/>
      <c r="G549" s="34" t="str">
        <f>Source!DI348</f>
        <v/>
      </c>
      <c r="H549" s="33"/>
      <c r="I549" s="34"/>
      <c r="J549" s="34"/>
      <c r="K549" s="33"/>
      <c r="L549" s="35">
        <f>Source!U348</f>
        <v>16.9834</v>
      </c>
    </row>
    <row r="550" spans="1:26" ht="15" x14ac:dyDescent="0.25">
      <c r="G550" s="49">
        <f>H543+H544+H546+H547+H548</f>
        <v>336.88</v>
      </c>
      <c r="H550" s="49"/>
      <c r="J550" s="49">
        <f>K543+K544+K546+K547+K548</f>
        <v>2243.6799999999998</v>
      </c>
      <c r="K550" s="49"/>
      <c r="L550" s="36">
        <f>Source!U348</f>
        <v>16.9834</v>
      </c>
      <c r="O550" s="22">
        <f>G550</f>
        <v>336.88</v>
      </c>
      <c r="P550" s="22">
        <f>J550</f>
        <v>2243.6799999999998</v>
      </c>
      <c r="Q550" s="22">
        <f>L550</f>
        <v>16.9834</v>
      </c>
      <c r="W550">
        <f>IF(Source!BI348&lt;=1,H543+H544+H546+H547+H548, 0)</f>
        <v>336.88</v>
      </c>
      <c r="X550">
        <f>IF(Source!BI348=2,H543+H544+H546+H547+H548, 0)</f>
        <v>0</v>
      </c>
      <c r="Y550">
        <f>IF(Source!BI348=3,H543+H544+H546+H547+H548, 0)</f>
        <v>0</v>
      </c>
      <c r="Z550">
        <f>IF(Source!BI348=4,H543+H544+H546+H547+H548, 0)</f>
        <v>0</v>
      </c>
    </row>
    <row r="551" spans="1:26" ht="14.25" x14ac:dyDescent="0.2">
      <c r="A551" s="41" t="str">
        <f>Source!E350</f>
        <v>49</v>
      </c>
      <c r="B551" s="42" t="str">
        <f>Source!F350</f>
        <v>65-19-1</v>
      </c>
      <c r="C551" s="42" t="str">
        <f>Source!G350</f>
        <v>Демонтаж радиаторов весом до 80 кг</v>
      </c>
      <c r="D551" s="25" t="str">
        <f>Source!H350</f>
        <v>100 ШТ</v>
      </c>
      <c r="E551" s="12">
        <f>Source!I350</f>
        <v>7.0000000000000007E-2</v>
      </c>
      <c r="F551" s="26">
        <f>Source!AL350+Source!AM350+Source!AO350</f>
        <v>935.72</v>
      </c>
      <c r="G551" s="27"/>
      <c r="H551" s="26"/>
      <c r="I551" s="27" t="str">
        <f>Source!BO350</f>
        <v/>
      </c>
      <c r="J551" s="27"/>
      <c r="K551" s="26"/>
      <c r="L551" s="28"/>
      <c r="S551">
        <f>ROUND((Source!FX350/100)*((ROUND(Source!AF350*Source!I350, 2)+ROUND(Source!AE350*Source!I350, 2))), 2)</f>
        <v>46.41</v>
      </c>
      <c r="T551">
        <f>Source!X350</f>
        <v>309.08999999999997</v>
      </c>
      <c r="U551">
        <f>ROUND((Source!FY350/100)*((ROUND(Source!AF350*Source!I350, 2)+ROUND(Source!AE350*Source!I350, 2))), 2)</f>
        <v>31.36</v>
      </c>
      <c r="V551">
        <f>Source!Y350</f>
        <v>208.85</v>
      </c>
    </row>
    <row r="552" spans="1:26" x14ac:dyDescent="0.2">
      <c r="C552" s="21" t="str">
        <f>"Объем: "&amp;Source!I350&amp;"=7/"&amp;"100"</f>
        <v>Объем: 0,07=7/100</v>
      </c>
    </row>
    <row r="553" spans="1:26" ht="14.25" x14ac:dyDescent="0.2">
      <c r="A553" s="41"/>
      <c r="B553" s="42"/>
      <c r="C553" s="42" t="s">
        <v>1633</v>
      </c>
      <c r="D553" s="25"/>
      <c r="E553" s="12"/>
      <c r="F553" s="26">
        <f>Source!AO350</f>
        <v>865.7</v>
      </c>
      <c r="G553" s="27" t="str">
        <f>Source!DG350</f>
        <v/>
      </c>
      <c r="H553" s="26">
        <f>ROUND(Source!AF350*Source!I350, 2)</f>
        <v>60.6</v>
      </c>
      <c r="I553" s="27"/>
      <c r="J553" s="27">
        <f>IF(Source!BA350&lt;&gt; 0, Source!BA350, 1)</f>
        <v>6.66</v>
      </c>
      <c r="K553" s="26">
        <f>Source!S350</f>
        <v>403.59</v>
      </c>
      <c r="L553" s="28"/>
      <c r="R553">
        <f>H553</f>
        <v>60.6</v>
      </c>
    </row>
    <row r="554" spans="1:26" ht="14.25" x14ac:dyDescent="0.2">
      <c r="A554" s="41"/>
      <c r="B554" s="42"/>
      <c r="C554" s="42" t="s">
        <v>429</v>
      </c>
      <c r="D554" s="25"/>
      <c r="E554" s="12"/>
      <c r="F554" s="26">
        <f>Source!AM350</f>
        <v>70.02</v>
      </c>
      <c r="G554" s="27" t="str">
        <f>Source!DE350</f>
        <v/>
      </c>
      <c r="H554" s="26">
        <f>ROUND(Source!AD350*Source!I350, 2)</f>
        <v>4.9000000000000004</v>
      </c>
      <c r="I554" s="27"/>
      <c r="J554" s="27">
        <f>IF(Source!BB350&lt;&gt; 0, Source!BB350, 1)</f>
        <v>6.66</v>
      </c>
      <c r="K554" s="26">
        <f>Source!Q350</f>
        <v>32.64</v>
      </c>
      <c r="L554" s="28"/>
    </row>
    <row r="555" spans="1:26" ht="14.25" x14ac:dyDescent="0.2">
      <c r="A555" s="41"/>
      <c r="B555" s="42"/>
      <c r="C555" s="42" t="s">
        <v>1634</v>
      </c>
      <c r="D555" s="25"/>
      <c r="E555" s="12"/>
      <c r="F555" s="26">
        <f>Source!AN350</f>
        <v>30.24</v>
      </c>
      <c r="G555" s="27" t="str">
        <f>Source!DF350</f>
        <v/>
      </c>
      <c r="H555" s="29">
        <f>ROUND(Source!AE350*Source!I350, 2)</f>
        <v>2.12</v>
      </c>
      <c r="I555" s="27"/>
      <c r="J555" s="27">
        <f>IF(Source!BS350&lt;&gt; 0, Source!BS350, 1)</f>
        <v>6.66</v>
      </c>
      <c r="K555" s="29">
        <f>Source!R350</f>
        <v>14.1</v>
      </c>
      <c r="L555" s="28"/>
      <c r="R555">
        <f>H555</f>
        <v>2.12</v>
      </c>
    </row>
    <row r="556" spans="1:26" ht="14.25" x14ac:dyDescent="0.2">
      <c r="A556" s="41"/>
      <c r="B556" s="42"/>
      <c r="C556" s="42" t="s">
        <v>1635</v>
      </c>
      <c r="D556" s="25" t="s">
        <v>1636</v>
      </c>
      <c r="E556" s="12">
        <f>Source!BZ350</f>
        <v>74</v>
      </c>
      <c r="F556" s="45"/>
      <c r="G556" s="27"/>
      <c r="H556" s="26">
        <f>SUM(S551:S558)</f>
        <v>46.41</v>
      </c>
      <c r="I556" s="30"/>
      <c r="J556" s="24">
        <f>Source!AT350</f>
        <v>74</v>
      </c>
      <c r="K556" s="26">
        <f>SUM(T551:T558)</f>
        <v>309.08999999999997</v>
      </c>
      <c r="L556" s="28"/>
    </row>
    <row r="557" spans="1:26" ht="14.25" x14ac:dyDescent="0.2">
      <c r="A557" s="41"/>
      <c r="B557" s="42"/>
      <c r="C557" s="42" t="s">
        <v>1637</v>
      </c>
      <c r="D557" s="25" t="s">
        <v>1636</v>
      </c>
      <c r="E557" s="12">
        <f>Source!CA350</f>
        <v>50</v>
      </c>
      <c r="F557" s="45"/>
      <c r="G557" s="27"/>
      <c r="H557" s="26">
        <f>SUM(U551:U558)</f>
        <v>31.36</v>
      </c>
      <c r="I557" s="30"/>
      <c r="J557" s="24">
        <f>Source!AU350</f>
        <v>50</v>
      </c>
      <c r="K557" s="26">
        <f>SUM(V551:V558)</f>
        <v>208.85</v>
      </c>
      <c r="L557" s="28"/>
    </row>
    <row r="558" spans="1:26" ht="14.25" x14ac:dyDescent="0.2">
      <c r="A558" s="43"/>
      <c r="B558" s="44"/>
      <c r="C558" s="44" t="s">
        <v>1638</v>
      </c>
      <c r="D558" s="31" t="s">
        <v>1639</v>
      </c>
      <c r="E558" s="32">
        <f>Source!AQ350</f>
        <v>110</v>
      </c>
      <c r="F558" s="33"/>
      <c r="G558" s="34" t="str">
        <f>Source!DI350</f>
        <v/>
      </c>
      <c r="H558" s="33"/>
      <c r="I558" s="34"/>
      <c r="J558" s="34"/>
      <c r="K558" s="33"/>
      <c r="L558" s="35">
        <f>Source!U350</f>
        <v>7.7000000000000011</v>
      </c>
    </row>
    <row r="559" spans="1:26" ht="15" x14ac:dyDescent="0.25">
      <c r="G559" s="49">
        <f>H553+H554+H556+H557</f>
        <v>143.26999999999998</v>
      </c>
      <c r="H559" s="49"/>
      <c r="J559" s="49">
        <f>K553+K554+K556+K557</f>
        <v>954.17</v>
      </c>
      <c r="K559" s="49"/>
      <c r="L559" s="36">
        <f>Source!U350</f>
        <v>7.7000000000000011</v>
      </c>
      <c r="O559" s="22">
        <f>G559</f>
        <v>143.26999999999998</v>
      </c>
      <c r="P559" s="22">
        <f>J559</f>
        <v>954.17</v>
      </c>
      <c r="Q559" s="22">
        <f>L559</f>
        <v>7.7000000000000011</v>
      </c>
      <c r="W559">
        <f>IF(Source!BI350&lt;=1,H553+H554+H556+H557, 0)</f>
        <v>143.26999999999998</v>
      </c>
      <c r="X559">
        <f>IF(Source!BI350=2,H553+H554+H556+H557, 0)</f>
        <v>0</v>
      </c>
      <c r="Y559">
        <f>IF(Source!BI350=3,H553+H554+H556+H557, 0)</f>
        <v>0</v>
      </c>
      <c r="Z559">
        <f>IF(Source!BI350=4,H553+H554+H556+H557, 0)</f>
        <v>0</v>
      </c>
    </row>
    <row r="560" spans="1:26" ht="28.5" x14ac:dyDescent="0.2">
      <c r="A560" s="41" t="str">
        <f>Source!E352</f>
        <v>50</v>
      </c>
      <c r="B560" s="42" t="str">
        <f>Source!F352</f>
        <v>18-03-004-07</v>
      </c>
      <c r="C560" s="42" t="str">
        <f>Source!G352</f>
        <v>Демонтаж регистров из стальных сварных труб диаметром нитки 80 мм</v>
      </c>
      <c r="D560" s="25" t="str">
        <f>Source!H352</f>
        <v>100 м</v>
      </c>
      <c r="E560" s="12">
        <f>Source!I352</f>
        <v>0.08</v>
      </c>
      <c r="F560" s="26">
        <f>Source!AL352+Source!AM352+Source!AO352</f>
        <v>7313.5300000000007</v>
      </c>
      <c r="G560" s="27"/>
      <c r="H560" s="26"/>
      <c r="I560" s="27" t="str">
        <f>Source!BO352</f>
        <v/>
      </c>
      <c r="J560" s="27"/>
      <c r="K560" s="26"/>
      <c r="L560" s="28"/>
      <c r="S560">
        <f>ROUND((Source!FX352/100)*((ROUND(Source!AF352*Source!I352, 2)+ROUND(Source!AE352*Source!I352, 2))), 2)</f>
        <v>9.14</v>
      </c>
      <c r="T560">
        <f>Source!X352</f>
        <v>60.75</v>
      </c>
      <c r="U560">
        <f>ROUND((Source!FY352/100)*((ROUND(Source!AF352*Source!I352, 2)+ROUND(Source!AE352*Source!I352, 2))), 2)</f>
        <v>5.59</v>
      </c>
      <c r="V560">
        <f>Source!Y352</f>
        <v>37.51</v>
      </c>
    </row>
    <row r="561" spans="1:26" x14ac:dyDescent="0.2">
      <c r="C561" s="21" t="str">
        <f>"Объем: "&amp;Source!I352&amp;"=8/"&amp;"100"</f>
        <v>Объем: 0,08=8/100</v>
      </c>
    </row>
    <row r="562" spans="1:26" ht="14.25" x14ac:dyDescent="0.2">
      <c r="A562" s="41"/>
      <c r="B562" s="42"/>
      <c r="C562" s="42" t="s">
        <v>1633</v>
      </c>
      <c r="D562" s="25"/>
      <c r="E562" s="12"/>
      <c r="F562" s="26">
        <f>Source!AO352</f>
        <v>236.27</v>
      </c>
      <c r="G562" s="27" t="str">
        <f>Source!DG352</f>
        <v>)*0,4</v>
      </c>
      <c r="H562" s="26">
        <f>ROUND(Source!AF352*Source!I352, 2)</f>
        <v>7.56</v>
      </c>
      <c r="I562" s="27"/>
      <c r="J562" s="27">
        <f>IF(Source!BA352&lt;&gt; 0, Source!BA352, 1)</f>
        <v>6.66</v>
      </c>
      <c r="K562" s="26">
        <f>Source!S352</f>
        <v>50.35</v>
      </c>
      <c r="L562" s="28"/>
      <c r="R562">
        <f>H562</f>
        <v>7.56</v>
      </c>
    </row>
    <row r="563" spans="1:26" ht="14.25" x14ac:dyDescent="0.2">
      <c r="A563" s="41"/>
      <c r="B563" s="42"/>
      <c r="C563" s="42" t="s">
        <v>429</v>
      </c>
      <c r="D563" s="25"/>
      <c r="E563" s="12"/>
      <c r="F563" s="26">
        <f>Source!AM352</f>
        <v>70.37</v>
      </c>
      <c r="G563" s="27" t="str">
        <f>Source!DE352</f>
        <v>)*0,4</v>
      </c>
      <c r="H563" s="26">
        <f>ROUND(Source!AD352*Source!I352, 2)</f>
        <v>2.25</v>
      </c>
      <c r="I563" s="27"/>
      <c r="J563" s="27">
        <f>IF(Source!BB352&lt;&gt; 0, Source!BB352, 1)</f>
        <v>6.66</v>
      </c>
      <c r="K563" s="26">
        <f>Source!Q352</f>
        <v>15</v>
      </c>
      <c r="L563" s="28"/>
    </row>
    <row r="564" spans="1:26" ht="14.25" x14ac:dyDescent="0.2">
      <c r="A564" s="41"/>
      <c r="B564" s="42"/>
      <c r="C564" s="42" t="s">
        <v>1634</v>
      </c>
      <c r="D564" s="25"/>
      <c r="E564" s="12"/>
      <c r="F564" s="26">
        <f>Source!AN352</f>
        <v>11.63</v>
      </c>
      <c r="G564" s="27" t="str">
        <f>Source!DF352</f>
        <v>)*0,4</v>
      </c>
      <c r="H564" s="29">
        <f>ROUND(Source!AE352*Source!I352, 2)</f>
        <v>0.37</v>
      </c>
      <c r="I564" s="27"/>
      <c r="J564" s="27">
        <f>IF(Source!BS352&lt;&gt; 0, Source!BS352, 1)</f>
        <v>6.66</v>
      </c>
      <c r="K564" s="29">
        <f>Source!R352</f>
        <v>2.48</v>
      </c>
      <c r="L564" s="28"/>
      <c r="R564">
        <f>H564</f>
        <v>0.37</v>
      </c>
    </row>
    <row r="565" spans="1:26" ht="14.25" x14ac:dyDescent="0.2">
      <c r="A565" s="41"/>
      <c r="B565" s="42"/>
      <c r="C565" s="42" t="s">
        <v>1635</v>
      </c>
      <c r="D565" s="25" t="s">
        <v>1636</v>
      </c>
      <c r="E565" s="12">
        <f>Source!BZ352</f>
        <v>128</v>
      </c>
      <c r="F565" s="52" t="str">
        <f>CONCATENATE(" )", Source!DL352, Source!FT352, "=", Source!FX352)</f>
        <v xml:space="preserve"> )*0,9=115,2</v>
      </c>
      <c r="G565" s="53"/>
      <c r="H565" s="26">
        <f>SUM(S560:S567)</f>
        <v>9.14</v>
      </c>
      <c r="I565" s="30"/>
      <c r="J565" s="24">
        <f>Source!AT352</f>
        <v>115</v>
      </c>
      <c r="K565" s="26">
        <f>SUM(T560:T567)</f>
        <v>60.75</v>
      </c>
      <c r="L565" s="28"/>
    </row>
    <row r="566" spans="1:26" ht="14.25" x14ac:dyDescent="0.2">
      <c r="A566" s="41"/>
      <c r="B566" s="42"/>
      <c r="C566" s="42" t="s">
        <v>1637</v>
      </c>
      <c r="D566" s="25" t="s">
        <v>1636</v>
      </c>
      <c r="E566" s="12">
        <f>Source!CA352</f>
        <v>83</v>
      </c>
      <c r="F566" s="52" t="str">
        <f>CONCATENATE(" )", Source!DM352, Source!FU352, "=", Source!FY352)</f>
        <v xml:space="preserve"> )*0,85=70,55</v>
      </c>
      <c r="G566" s="53"/>
      <c r="H566" s="26">
        <f>SUM(U560:U567)</f>
        <v>5.59</v>
      </c>
      <c r="I566" s="30"/>
      <c r="J566" s="24">
        <f>Source!AU352</f>
        <v>71</v>
      </c>
      <c r="K566" s="26">
        <f>SUM(V560:V567)</f>
        <v>37.51</v>
      </c>
      <c r="L566" s="28"/>
    </row>
    <row r="567" spans="1:26" ht="14.25" x14ac:dyDescent="0.2">
      <c r="A567" s="43"/>
      <c r="B567" s="44"/>
      <c r="C567" s="44" t="s">
        <v>1638</v>
      </c>
      <c r="D567" s="31" t="s">
        <v>1639</v>
      </c>
      <c r="E567" s="32">
        <f>Source!AQ352</f>
        <v>26.05</v>
      </c>
      <c r="F567" s="33"/>
      <c r="G567" s="34" t="str">
        <f>Source!DI352</f>
        <v>)*0,4</v>
      </c>
      <c r="H567" s="33"/>
      <c r="I567" s="34"/>
      <c r="J567" s="34"/>
      <c r="K567" s="33"/>
      <c r="L567" s="35">
        <f>Source!U352</f>
        <v>0.83360000000000012</v>
      </c>
    </row>
    <row r="568" spans="1:26" ht="15" x14ac:dyDescent="0.25">
      <c r="G568" s="49">
        <f>H562+H563+H565+H566</f>
        <v>24.54</v>
      </c>
      <c r="H568" s="49"/>
      <c r="J568" s="49">
        <f>K562+K563+K565+K566</f>
        <v>163.60999999999999</v>
      </c>
      <c r="K568" s="49"/>
      <c r="L568" s="36">
        <f>Source!U352</f>
        <v>0.83360000000000012</v>
      </c>
      <c r="O568" s="22">
        <f>G568</f>
        <v>24.54</v>
      </c>
      <c r="P568" s="22">
        <f>J568</f>
        <v>163.60999999999999</v>
      </c>
      <c r="Q568" s="22">
        <f>L568</f>
        <v>0.83360000000000012</v>
      </c>
      <c r="W568">
        <f>IF(Source!BI352&lt;=1,H562+H563+H565+H566, 0)</f>
        <v>24.54</v>
      </c>
      <c r="X568">
        <f>IF(Source!BI352=2,H562+H563+H565+H566, 0)</f>
        <v>0</v>
      </c>
      <c r="Y568">
        <f>IF(Source!BI352=3,H562+H563+H565+H566, 0)</f>
        <v>0</v>
      </c>
      <c r="Z568">
        <f>IF(Source!BI352=4,H562+H563+H565+H566, 0)</f>
        <v>0</v>
      </c>
    </row>
    <row r="569" spans="1:26" ht="42.75" x14ac:dyDescent="0.2">
      <c r="A569" s="41" t="str">
        <f>Source!E354</f>
        <v>51</v>
      </c>
      <c r="B569" s="42" t="str">
        <f>Source!F354</f>
        <v>16-07-003-04</v>
      </c>
      <c r="C569" s="42" t="str">
        <f>Source!G354</f>
        <v>Врезка в действующие внутренние сети трубопроводов отопления и водоснабжения диаметром 32 мм</v>
      </c>
      <c r="D569" s="25" t="str">
        <f>Source!H354</f>
        <v>ШТ</v>
      </c>
      <c r="E569" s="12">
        <f>Source!I354</f>
        <v>2</v>
      </c>
      <c r="F569" s="26">
        <f>Source!AL354+Source!AM354+Source!AO354</f>
        <v>67.27000000000001</v>
      </c>
      <c r="G569" s="27"/>
      <c r="H569" s="26"/>
      <c r="I569" s="27" t="str">
        <f>Source!BO354</f>
        <v/>
      </c>
      <c r="J569" s="27"/>
      <c r="K569" s="26"/>
      <c r="L569" s="28"/>
      <c r="S569">
        <f>ROUND((Source!FX354/100)*((ROUND(Source!AF354*Source!I354, 2)+ROUND(Source!AE354*Source!I354, 2))), 2)</f>
        <v>117.57</v>
      </c>
      <c r="T569">
        <f>Source!X354</f>
        <v>781.68</v>
      </c>
      <c r="U569">
        <f>ROUND((Source!FY354/100)*((ROUND(Source!AF354*Source!I354, 2)+ROUND(Source!AE354*Source!I354, 2))), 2)</f>
        <v>72</v>
      </c>
      <c r="V569">
        <f>Source!Y354</f>
        <v>482.6</v>
      </c>
    </row>
    <row r="570" spans="1:26" ht="14.25" x14ac:dyDescent="0.2">
      <c r="A570" s="41"/>
      <c r="B570" s="42"/>
      <c r="C570" s="42" t="s">
        <v>1633</v>
      </c>
      <c r="D570" s="25"/>
      <c r="E570" s="12"/>
      <c r="F570" s="26">
        <f>Source!AO354</f>
        <v>44.24</v>
      </c>
      <c r="G570" s="27" t="str">
        <f>Source!DG354</f>
        <v>)*1,15</v>
      </c>
      <c r="H570" s="26">
        <f>ROUND(Source!AF354*Source!I354, 2)</f>
        <v>101.76</v>
      </c>
      <c r="I570" s="27"/>
      <c r="J570" s="27">
        <f>IF(Source!BA354&lt;&gt; 0, Source!BA354, 1)</f>
        <v>6.66</v>
      </c>
      <c r="K570" s="26">
        <f>Source!S354</f>
        <v>677.72</v>
      </c>
      <c r="L570" s="28"/>
      <c r="R570">
        <f>H570</f>
        <v>101.76</v>
      </c>
    </row>
    <row r="571" spans="1:26" ht="14.25" x14ac:dyDescent="0.2">
      <c r="A571" s="41"/>
      <c r="B571" s="42"/>
      <c r="C571" s="42" t="s">
        <v>429</v>
      </c>
      <c r="D571" s="25"/>
      <c r="E571" s="12"/>
      <c r="F571" s="26">
        <f>Source!AM354</f>
        <v>4.7300000000000004</v>
      </c>
      <c r="G571" s="27" t="str">
        <f>Source!DE354</f>
        <v>)*1,25</v>
      </c>
      <c r="H571" s="26">
        <f>ROUND(Source!AD354*Source!I354, 2)</f>
        <v>11.82</v>
      </c>
      <c r="I571" s="27"/>
      <c r="J571" s="27">
        <f>IF(Source!BB354&lt;&gt; 0, Source!BB354, 1)</f>
        <v>6.66</v>
      </c>
      <c r="K571" s="26">
        <f>Source!Q354</f>
        <v>78.72</v>
      </c>
      <c r="L571" s="28"/>
    </row>
    <row r="572" spans="1:26" ht="14.25" x14ac:dyDescent="0.2">
      <c r="A572" s="41"/>
      <c r="B572" s="42"/>
      <c r="C572" s="42" t="s">
        <v>1634</v>
      </c>
      <c r="D572" s="25"/>
      <c r="E572" s="12"/>
      <c r="F572" s="26">
        <f>Source!AN354</f>
        <v>0.12</v>
      </c>
      <c r="G572" s="27" t="str">
        <f>Source!DF354</f>
        <v>)*1,25</v>
      </c>
      <c r="H572" s="29">
        <f>ROUND(Source!AE354*Source!I354, 2)</f>
        <v>0.3</v>
      </c>
      <c r="I572" s="27"/>
      <c r="J572" s="27">
        <f>IF(Source!BS354&lt;&gt; 0, Source!BS354, 1)</f>
        <v>6.66</v>
      </c>
      <c r="K572" s="29">
        <f>Source!R354</f>
        <v>2</v>
      </c>
      <c r="L572" s="28"/>
      <c r="R572">
        <f>H572</f>
        <v>0.3</v>
      </c>
    </row>
    <row r="573" spans="1:26" ht="14.25" x14ac:dyDescent="0.2">
      <c r="A573" s="41"/>
      <c r="B573" s="42"/>
      <c r="C573" s="42" t="s">
        <v>1640</v>
      </c>
      <c r="D573" s="25"/>
      <c r="E573" s="12"/>
      <c r="F573" s="26">
        <f>Source!AL354</f>
        <v>18.3</v>
      </c>
      <c r="G573" s="27" t="str">
        <f>Source!DD354</f>
        <v/>
      </c>
      <c r="H573" s="26">
        <f>ROUND(Source!AC354*Source!I354, 2)</f>
        <v>36.6</v>
      </c>
      <c r="I573" s="27"/>
      <c r="J573" s="27">
        <f>IF(Source!BC354&lt;&gt; 0, Source!BC354, 1)</f>
        <v>6.66</v>
      </c>
      <c r="K573" s="26">
        <f>Source!P354</f>
        <v>243.76</v>
      </c>
      <c r="L573" s="28"/>
    </row>
    <row r="574" spans="1:26" ht="14.25" x14ac:dyDescent="0.2">
      <c r="A574" s="41"/>
      <c r="B574" s="42"/>
      <c r="C574" s="42" t="s">
        <v>1635</v>
      </c>
      <c r="D574" s="25" t="s">
        <v>1636</v>
      </c>
      <c r="E574" s="12">
        <f>Source!BZ354</f>
        <v>128</v>
      </c>
      <c r="F574" s="52" t="str">
        <f>CONCATENATE(" )", Source!DL354, Source!FT354, "=", Source!FX354)</f>
        <v xml:space="preserve"> )*0,9=115,2</v>
      </c>
      <c r="G574" s="53"/>
      <c r="H574" s="26">
        <f>SUM(S569:S578)</f>
        <v>117.57</v>
      </c>
      <c r="I574" s="30"/>
      <c r="J574" s="24">
        <f>Source!AT354</f>
        <v>115</v>
      </c>
      <c r="K574" s="26">
        <f>SUM(T569:T578)</f>
        <v>781.68</v>
      </c>
      <c r="L574" s="28"/>
    </row>
    <row r="575" spans="1:26" ht="14.25" x14ac:dyDescent="0.2">
      <c r="A575" s="41"/>
      <c r="B575" s="42"/>
      <c r="C575" s="42" t="s">
        <v>1637</v>
      </c>
      <c r="D575" s="25" t="s">
        <v>1636</v>
      </c>
      <c r="E575" s="12">
        <f>Source!CA354</f>
        <v>83</v>
      </c>
      <c r="F575" s="52" t="str">
        <f>CONCATENATE(" )", Source!DM354, Source!FU354, "=", Source!FY354)</f>
        <v xml:space="preserve"> )*0,85=70,55</v>
      </c>
      <c r="G575" s="53"/>
      <c r="H575" s="26">
        <f>SUM(U569:U578)</f>
        <v>72</v>
      </c>
      <c r="I575" s="30"/>
      <c r="J575" s="24">
        <f>Source!AU354</f>
        <v>71</v>
      </c>
      <c r="K575" s="26">
        <f>SUM(V569:V578)</f>
        <v>482.6</v>
      </c>
      <c r="L575" s="28"/>
    </row>
    <row r="576" spans="1:26" ht="14.25" x14ac:dyDescent="0.2">
      <c r="A576" s="41"/>
      <c r="B576" s="42"/>
      <c r="C576" s="42" t="s">
        <v>1638</v>
      </c>
      <c r="D576" s="25" t="s">
        <v>1639</v>
      </c>
      <c r="E576" s="12">
        <f>Source!AQ354</f>
        <v>4.46</v>
      </c>
      <c r="F576" s="26"/>
      <c r="G576" s="27" t="str">
        <f>Source!DI354</f>
        <v>)*1,15</v>
      </c>
      <c r="H576" s="26"/>
      <c r="I576" s="27"/>
      <c r="J576" s="27"/>
      <c r="K576" s="26"/>
      <c r="L576" s="37">
        <f>Source!U354</f>
        <v>10.257999999999999</v>
      </c>
    </row>
    <row r="577" spans="1:26" ht="14.25" x14ac:dyDescent="0.2">
      <c r="A577" s="41" t="str">
        <f>Source!E356</f>
        <v>51,1</v>
      </c>
      <c r="B577" s="42" t="str">
        <f>Source!F356</f>
        <v>18.1.01.01</v>
      </c>
      <c r="C577" s="42" t="str">
        <f>Source!G356</f>
        <v>Арматура муфтовая</v>
      </c>
      <c r="D577" s="25" t="str">
        <f>Source!H356</f>
        <v>шт.</v>
      </c>
      <c r="E577" s="12">
        <f>Source!I356</f>
        <v>2</v>
      </c>
      <c r="F577" s="26">
        <f>Source!AL356+Source!AM356+Source!AO356</f>
        <v>0</v>
      </c>
      <c r="G577" s="40" t="s">
        <v>3</v>
      </c>
      <c r="H577" s="26">
        <f>ROUND(Source!AC356*Source!I356, 2)+ROUND(Source!AD356*Source!I356, 2)+ROUND(Source!AF356*Source!I356, 2)</f>
        <v>0</v>
      </c>
      <c r="I577" s="27"/>
      <c r="J577" s="27">
        <f>IF(Source!BC356&lt;&gt; 0, Source!BC356, 1)</f>
        <v>6.66</v>
      </c>
      <c r="K577" s="26">
        <f>Source!O356</f>
        <v>0</v>
      </c>
      <c r="L577" s="28"/>
      <c r="S577">
        <f>ROUND((Source!FX356/100)*((ROUND(Source!AF356*Source!I356, 2)+ROUND(Source!AE356*Source!I356, 2))), 2)</f>
        <v>0</v>
      </c>
      <c r="T577">
        <f>Source!X356</f>
        <v>0</v>
      </c>
      <c r="U577">
        <f>ROUND((Source!FY356/100)*((ROUND(Source!AF356*Source!I356, 2)+ROUND(Source!AE356*Source!I356, 2))), 2)</f>
        <v>0</v>
      </c>
      <c r="V577">
        <f>Source!Y356</f>
        <v>0</v>
      </c>
      <c r="W577">
        <f>IF(Source!BI356&lt;=1,H577, 0)</f>
        <v>0</v>
      </c>
      <c r="X577">
        <f>IF(Source!BI356=2,H577, 0)</f>
        <v>0</v>
      </c>
      <c r="Y577">
        <f>IF(Source!BI356=3,H577, 0)</f>
        <v>0</v>
      </c>
      <c r="Z577">
        <f>IF(Source!BI356=4,H577, 0)</f>
        <v>0</v>
      </c>
    </row>
    <row r="578" spans="1:26" ht="28.5" x14ac:dyDescent="0.2">
      <c r="A578" s="43" t="str">
        <f>Source!E358</f>
        <v>51,2</v>
      </c>
      <c r="B578" s="44" t="str">
        <f>Source!F358</f>
        <v>18.1.09.06-0076</v>
      </c>
      <c r="C578" s="44" t="str">
        <f>Source!G358</f>
        <v>Кран шаровый муфтовый Valtec для воды диаметром 32 мм со сгоном</v>
      </c>
      <c r="D578" s="31" t="str">
        <f>Source!H358</f>
        <v>шт.</v>
      </c>
      <c r="E578" s="32">
        <f>Source!I358</f>
        <v>2</v>
      </c>
      <c r="F578" s="33">
        <f>Source!AL358+Source!AM358+Source!AO358</f>
        <v>148.38</v>
      </c>
      <c r="G578" s="38" t="s">
        <v>3</v>
      </c>
      <c r="H578" s="33">
        <f>ROUND(Source!AC358*Source!I358, 2)+ROUND(Source!AD358*Source!I358, 2)+ROUND(Source!AF358*Source!I358, 2)</f>
        <v>296.76</v>
      </c>
      <c r="I578" s="34"/>
      <c r="J578" s="34">
        <f>IF(Source!BC358&lt;&gt; 0, Source!BC358, 1)</f>
        <v>6.66</v>
      </c>
      <c r="K578" s="33">
        <f>Source!O358</f>
        <v>1976.42</v>
      </c>
      <c r="L578" s="39"/>
      <c r="S578">
        <f>ROUND((Source!FX358/100)*((ROUND(Source!AF358*Source!I358, 2)+ROUND(Source!AE358*Source!I358, 2))), 2)</f>
        <v>0</v>
      </c>
      <c r="T578">
        <f>Source!X358</f>
        <v>0</v>
      </c>
      <c r="U578">
        <f>ROUND((Source!FY358/100)*((ROUND(Source!AF358*Source!I358, 2)+ROUND(Source!AE358*Source!I358, 2))), 2)</f>
        <v>0</v>
      </c>
      <c r="V578">
        <f>Source!Y358</f>
        <v>0</v>
      </c>
      <c r="W578">
        <f>IF(Source!BI358&lt;=1,H578, 0)</f>
        <v>296.76</v>
      </c>
      <c r="X578">
        <f>IF(Source!BI358=2,H578, 0)</f>
        <v>0</v>
      </c>
      <c r="Y578">
        <f>IF(Source!BI358=3,H578, 0)</f>
        <v>0</v>
      </c>
      <c r="Z578">
        <f>IF(Source!BI358=4,H578, 0)</f>
        <v>0</v>
      </c>
    </row>
    <row r="579" spans="1:26" ht="15" x14ac:dyDescent="0.25">
      <c r="G579" s="49">
        <f>H570+H571+H573+H574+H575+SUM(H577:H578)</f>
        <v>636.51</v>
      </c>
      <c r="H579" s="49"/>
      <c r="J579" s="49">
        <f>K570+K571+K573+K574+K575+SUM(K577:K578)</f>
        <v>4240.8999999999996</v>
      </c>
      <c r="K579" s="49"/>
      <c r="L579" s="36">
        <f>Source!U354</f>
        <v>10.257999999999999</v>
      </c>
      <c r="O579" s="22">
        <f>G579</f>
        <v>636.51</v>
      </c>
      <c r="P579" s="22">
        <f>J579</f>
        <v>4240.8999999999996</v>
      </c>
      <c r="Q579" s="22">
        <f>L579</f>
        <v>10.257999999999999</v>
      </c>
      <c r="W579">
        <f>IF(Source!BI354&lt;=1,H570+H571+H573+H574+H575, 0)</f>
        <v>339.75</v>
      </c>
      <c r="X579">
        <f>IF(Source!BI354=2,H570+H571+H573+H574+H575, 0)</f>
        <v>0</v>
      </c>
      <c r="Y579">
        <f>IF(Source!BI354=3,H570+H571+H573+H574+H575, 0)</f>
        <v>0</v>
      </c>
      <c r="Z579">
        <f>IF(Source!BI354=4,H570+H571+H573+H574+H575, 0)</f>
        <v>0</v>
      </c>
    </row>
    <row r="580" spans="1:26" ht="42.75" x14ac:dyDescent="0.2">
      <c r="A580" s="41" t="str">
        <f>Source!E360</f>
        <v>52</v>
      </c>
      <c r="B580" s="42" t="str">
        <f>Source!F360</f>
        <v>16-04-005-02</v>
      </c>
      <c r="C580" s="42" t="str">
        <f>Source!G360</f>
        <v>Прокладка внутренних трубопроводов водоснабжения и отопления из полипропиленовых труб 25 мм</v>
      </c>
      <c r="D580" s="25" t="str">
        <f>Source!H360</f>
        <v>100 м</v>
      </c>
      <c r="E580" s="12">
        <f>Source!I360</f>
        <v>0.49</v>
      </c>
      <c r="F580" s="26">
        <f>Source!AL360+Source!AM360+Source!AO360</f>
        <v>1182.74</v>
      </c>
      <c r="G580" s="27"/>
      <c r="H580" s="26"/>
      <c r="I580" s="27" t="str">
        <f>Source!BO360</f>
        <v/>
      </c>
      <c r="J580" s="27"/>
      <c r="K580" s="26"/>
      <c r="L580" s="28"/>
      <c r="S580">
        <f>ROUND((Source!FX360/100)*((ROUND(Source!AF360*Source!I360, 2)+ROUND(Source!AE360*Source!I360, 2))), 2)</f>
        <v>502.91</v>
      </c>
      <c r="T580">
        <f>Source!X360</f>
        <v>3343.58</v>
      </c>
      <c r="U580">
        <f>ROUND((Source!FY360/100)*((ROUND(Source!AF360*Source!I360, 2)+ROUND(Source!AE360*Source!I360, 2))), 2)</f>
        <v>307.99</v>
      </c>
      <c r="V580">
        <f>Source!Y360</f>
        <v>2064.3000000000002</v>
      </c>
    </row>
    <row r="581" spans="1:26" x14ac:dyDescent="0.2">
      <c r="C581" s="21" t="str">
        <f>"Объем: "&amp;Source!I360&amp;"=49/"&amp;"100"</f>
        <v>Объем: 0,49=49/100</v>
      </c>
    </row>
    <row r="582" spans="1:26" ht="14.25" x14ac:dyDescent="0.2">
      <c r="A582" s="41"/>
      <c r="B582" s="42"/>
      <c r="C582" s="42" t="s">
        <v>1633</v>
      </c>
      <c r="D582" s="25"/>
      <c r="E582" s="12"/>
      <c r="F582" s="26">
        <f>Source!AO360</f>
        <v>774.59</v>
      </c>
      <c r="G582" s="27" t="str">
        <f>Source!DG360</f>
        <v>)*1,15</v>
      </c>
      <c r="H582" s="26">
        <f>ROUND(Source!AF360*Source!I360, 2)</f>
        <v>436.48</v>
      </c>
      <c r="I582" s="27"/>
      <c r="J582" s="27">
        <f>IF(Source!BA360&lt;&gt; 0, Source!BA360, 1)</f>
        <v>6.66</v>
      </c>
      <c r="K582" s="26">
        <f>Source!S360</f>
        <v>2906.97</v>
      </c>
      <c r="L582" s="28"/>
      <c r="R582">
        <f>H582</f>
        <v>436.48</v>
      </c>
    </row>
    <row r="583" spans="1:26" ht="14.25" x14ac:dyDescent="0.2">
      <c r="A583" s="41"/>
      <c r="B583" s="42"/>
      <c r="C583" s="42" t="s">
        <v>429</v>
      </c>
      <c r="D583" s="25"/>
      <c r="E583" s="12"/>
      <c r="F583" s="26">
        <f>Source!AM360</f>
        <v>374.54</v>
      </c>
      <c r="G583" s="27" t="str">
        <f>Source!DE360</f>
        <v>)*1,25</v>
      </c>
      <c r="H583" s="26">
        <f>ROUND(Source!AD360*Source!I360, 2)</f>
        <v>229.41</v>
      </c>
      <c r="I583" s="27"/>
      <c r="J583" s="27">
        <f>IF(Source!BB360&lt;&gt; 0, Source!BB360, 1)</f>
        <v>6.66</v>
      </c>
      <c r="K583" s="26">
        <f>Source!Q360</f>
        <v>1527.86</v>
      </c>
      <c r="L583" s="28"/>
    </row>
    <row r="584" spans="1:26" ht="14.25" x14ac:dyDescent="0.2">
      <c r="A584" s="41"/>
      <c r="B584" s="42"/>
      <c r="C584" s="42" t="s">
        <v>1634</v>
      </c>
      <c r="D584" s="25"/>
      <c r="E584" s="12"/>
      <c r="F584" s="26">
        <f>Source!AN360</f>
        <v>0.12</v>
      </c>
      <c r="G584" s="27" t="str">
        <f>Source!DF360</f>
        <v>)*1,25</v>
      </c>
      <c r="H584" s="29">
        <f>ROUND(Source!AE360*Source!I360, 2)</f>
        <v>7.0000000000000007E-2</v>
      </c>
      <c r="I584" s="27"/>
      <c r="J584" s="27">
        <f>IF(Source!BS360&lt;&gt; 0, Source!BS360, 1)</f>
        <v>6.66</v>
      </c>
      <c r="K584" s="29">
        <f>Source!R360</f>
        <v>0.49</v>
      </c>
      <c r="L584" s="28"/>
      <c r="R584">
        <f>H584</f>
        <v>7.0000000000000007E-2</v>
      </c>
    </row>
    <row r="585" spans="1:26" ht="14.25" x14ac:dyDescent="0.2">
      <c r="A585" s="41"/>
      <c r="B585" s="42"/>
      <c r="C585" s="42" t="s">
        <v>1640</v>
      </c>
      <c r="D585" s="25"/>
      <c r="E585" s="12"/>
      <c r="F585" s="26">
        <f>Source!AL360</f>
        <v>33.61</v>
      </c>
      <c r="G585" s="27" t="str">
        <f>Source!DD360</f>
        <v/>
      </c>
      <c r="H585" s="26">
        <f>ROUND(Source!AC360*Source!I360, 2)</f>
        <v>16.47</v>
      </c>
      <c r="I585" s="27"/>
      <c r="J585" s="27">
        <f>IF(Source!BC360&lt;&gt; 0, Source!BC360, 1)</f>
        <v>6.66</v>
      </c>
      <c r="K585" s="26">
        <f>Source!P360</f>
        <v>109.68</v>
      </c>
      <c r="L585" s="28"/>
    </row>
    <row r="586" spans="1:26" ht="14.25" x14ac:dyDescent="0.2">
      <c r="A586" s="41"/>
      <c r="B586" s="42"/>
      <c r="C586" s="42" t="s">
        <v>1635</v>
      </c>
      <c r="D586" s="25" t="s">
        <v>1636</v>
      </c>
      <c r="E586" s="12">
        <f>Source!BZ360</f>
        <v>128</v>
      </c>
      <c r="F586" s="52" t="str">
        <f>CONCATENATE(" )", Source!DL360, Source!FT360, "=", Source!FX360)</f>
        <v xml:space="preserve"> )*0,9=115,2</v>
      </c>
      <c r="G586" s="53"/>
      <c r="H586" s="26">
        <f>SUM(S580:S590)</f>
        <v>502.91</v>
      </c>
      <c r="I586" s="30"/>
      <c r="J586" s="24">
        <f>Source!AT360</f>
        <v>115</v>
      </c>
      <c r="K586" s="26">
        <f>SUM(T580:T590)</f>
        <v>3343.58</v>
      </c>
      <c r="L586" s="28"/>
    </row>
    <row r="587" spans="1:26" ht="14.25" x14ac:dyDescent="0.2">
      <c r="A587" s="41"/>
      <c r="B587" s="42"/>
      <c r="C587" s="42" t="s">
        <v>1637</v>
      </c>
      <c r="D587" s="25" t="s">
        <v>1636</v>
      </c>
      <c r="E587" s="12">
        <f>Source!CA360</f>
        <v>83</v>
      </c>
      <c r="F587" s="52" t="str">
        <f>CONCATENATE(" )", Source!DM360, Source!FU360, "=", Source!FY360)</f>
        <v xml:space="preserve"> )*0,85=70,55</v>
      </c>
      <c r="G587" s="53"/>
      <c r="H587" s="26">
        <f>SUM(U580:U590)</f>
        <v>307.99</v>
      </c>
      <c r="I587" s="30"/>
      <c r="J587" s="24">
        <f>Source!AU360</f>
        <v>71</v>
      </c>
      <c r="K587" s="26">
        <f>SUM(V580:V590)</f>
        <v>2064.3000000000002</v>
      </c>
      <c r="L587" s="28"/>
    </row>
    <row r="588" spans="1:26" ht="14.25" x14ac:dyDescent="0.2">
      <c r="A588" s="41"/>
      <c r="B588" s="42"/>
      <c r="C588" s="42" t="s">
        <v>1638</v>
      </c>
      <c r="D588" s="25" t="s">
        <v>1639</v>
      </c>
      <c r="E588" s="12">
        <f>Source!AQ360</f>
        <v>81.45</v>
      </c>
      <c r="F588" s="26"/>
      <c r="G588" s="27" t="str">
        <f>Source!DI360</f>
        <v>)*1,15</v>
      </c>
      <c r="H588" s="26"/>
      <c r="I588" s="27"/>
      <c r="J588" s="27"/>
      <c r="K588" s="26"/>
      <c r="L588" s="37">
        <f>Source!U360</f>
        <v>45.897074999999994</v>
      </c>
    </row>
    <row r="589" spans="1:26" ht="14.25" x14ac:dyDescent="0.2">
      <c r="A589" s="41" t="str">
        <f>Source!E362</f>
        <v>52,1</v>
      </c>
      <c r="B589" s="42" t="str">
        <f>Source!F362</f>
        <v>24.3.02.01</v>
      </c>
      <c r="C589" s="42" t="str">
        <f>Source!G362</f>
        <v>Трубы напорные из полипропилена</v>
      </c>
      <c r="D589" s="25" t="str">
        <f>Source!H362</f>
        <v>10 м</v>
      </c>
      <c r="E589" s="12">
        <f>Source!I362</f>
        <v>4.9391999999999996</v>
      </c>
      <c r="F589" s="26">
        <f>Source!AL362+Source!AM362+Source!AO362</f>
        <v>0</v>
      </c>
      <c r="G589" s="40" t="s">
        <v>3</v>
      </c>
      <c r="H589" s="26">
        <f>ROUND(Source!AC362*Source!I362, 2)+ROUND(Source!AD362*Source!I362, 2)+ROUND(Source!AF362*Source!I362, 2)</f>
        <v>0</v>
      </c>
      <c r="I589" s="27"/>
      <c r="J589" s="27">
        <f>IF(Source!BC362&lt;&gt; 0, Source!BC362, 1)</f>
        <v>6.66</v>
      </c>
      <c r="K589" s="26">
        <f>Source!O362</f>
        <v>0</v>
      </c>
      <c r="L589" s="28"/>
      <c r="S589">
        <f>ROUND((Source!FX362/100)*((ROUND(Source!AF362*Source!I362, 2)+ROUND(Source!AE362*Source!I362, 2))), 2)</f>
        <v>0</v>
      </c>
      <c r="T589">
        <f>Source!X362</f>
        <v>0</v>
      </c>
      <c r="U589">
        <f>ROUND((Source!FY362/100)*((ROUND(Source!AF362*Source!I362, 2)+ROUND(Source!AE362*Source!I362, 2))), 2)</f>
        <v>0</v>
      </c>
      <c r="V589">
        <f>Source!Y362</f>
        <v>0</v>
      </c>
      <c r="W589">
        <f>IF(Source!BI362&lt;=1,H589, 0)</f>
        <v>0</v>
      </c>
      <c r="X589">
        <f>IF(Source!BI362=2,H589, 0)</f>
        <v>0</v>
      </c>
      <c r="Y589">
        <f>IF(Source!BI362=3,H589, 0)</f>
        <v>0</v>
      </c>
      <c r="Z589">
        <f>IF(Source!BI362=4,H589, 0)</f>
        <v>0</v>
      </c>
    </row>
    <row r="590" spans="1:26" ht="85.5" x14ac:dyDescent="0.2">
      <c r="A590" s="43" t="str">
        <f>Source!E364</f>
        <v>52,2</v>
      </c>
      <c r="B590" s="44" t="str">
        <f>Source!F364</f>
        <v>24.3.02.01-0003</v>
      </c>
      <c r="C590" s="44" t="str">
        <f>Source!G364</f>
        <v>Трубопроводы напорные из полипропилена PPRS с гильзами и креплениями для холодного и горячего водоснабжения PN10 SDR 11, диаметром 25 мм, толщина стенки 2,3 мм</v>
      </c>
      <c r="D590" s="31" t="str">
        <f>Source!H364</f>
        <v>м</v>
      </c>
      <c r="E590" s="32">
        <f>Source!I364</f>
        <v>49.392000000000003</v>
      </c>
      <c r="F590" s="33">
        <f>Source!AL364+Source!AM364+Source!AO364</f>
        <v>6.18</v>
      </c>
      <c r="G590" s="38" t="s">
        <v>3</v>
      </c>
      <c r="H590" s="33">
        <f>ROUND(Source!AC364*Source!I364, 2)+ROUND(Source!AD364*Source!I364, 2)+ROUND(Source!AF364*Source!I364, 2)</f>
        <v>305.24</v>
      </c>
      <c r="I590" s="34"/>
      <c r="J590" s="34">
        <f>IF(Source!BC364&lt;&gt; 0, Source!BC364, 1)</f>
        <v>6.66</v>
      </c>
      <c r="K590" s="33">
        <f>Source!O364</f>
        <v>2032.92</v>
      </c>
      <c r="L590" s="39"/>
      <c r="S590">
        <f>ROUND((Source!FX364/100)*((ROUND(Source!AF364*Source!I364, 2)+ROUND(Source!AE364*Source!I364, 2))), 2)</f>
        <v>0</v>
      </c>
      <c r="T590">
        <f>Source!X364</f>
        <v>0</v>
      </c>
      <c r="U590">
        <f>ROUND((Source!FY364/100)*((ROUND(Source!AF364*Source!I364, 2)+ROUND(Source!AE364*Source!I364, 2))), 2)</f>
        <v>0</v>
      </c>
      <c r="V590">
        <f>Source!Y364</f>
        <v>0</v>
      </c>
      <c r="W590">
        <f>IF(Source!BI364&lt;=1,H590, 0)</f>
        <v>305.24</v>
      </c>
      <c r="X590">
        <f>IF(Source!BI364=2,H590, 0)</f>
        <v>0</v>
      </c>
      <c r="Y590">
        <f>IF(Source!BI364=3,H590, 0)</f>
        <v>0</v>
      </c>
      <c r="Z590">
        <f>IF(Source!BI364=4,H590, 0)</f>
        <v>0</v>
      </c>
    </row>
    <row r="591" spans="1:26" ht="15" x14ac:dyDescent="0.25">
      <c r="G591" s="49">
        <f>H582+H583+H585+H586+H587+SUM(H589:H590)</f>
        <v>1798.5</v>
      </c>
      <c r="H591" s="49"/>
      <c r="J591" s="49">
        <f>K582+K583+K585+K586+K587+SUM(K589:K590)</f>
        <v>11985.31</v>
      </c>
      <c r="K591" s="49"/>
      <c r="L591" s="36">
        <f>Source!U360</f>
        <v>45.897074999999994</v>
      </c>
      <c r="O591" s="22">
        <f>G591</f>
        <v>1798.5</v>
      </c>
      <c r="P591" s="22">
        <f>J591</f>
        <v>11985.31</v>
      </c>
      <c r="Q591" s="22">
        <f>L591</f>
        <v>45.897074999999994</v>
      </c>
      <c r="W591">
        <f>IF(Source!BI360&lt;=1,H582+H583+H585+H586+H587, 0)</f>
        <v>1493.26</v>
      </c>
      <c r="X591">
        <f>IF(Source!BI360=2,H582+H583+H585+H586+H587, 0)</f>
        <v>0</v>
      </c>
      <c r="Y591">
        <f>IF(Source!BI360=3,H582+H583+H585+H586+H587, 0)</f>
        <v>0</v>
      </c>
      <c r="Z591">
        <f>IF(Source!BI360=4,H582+H583+H585+H586+H587, 0)</f>
        <v>0</v>
      </c>
    </row>
    <row r="592" spans="1:26" ht="57" x14ac:dyDescent="0.2">
      <c r="A592" s="41" t="str">
        <f>Source!E366</f>
        <v>53</v>
      </c>
      <c r="B592" s="42" t="str">
        <f>Source!F366</f>
        <v>16-05-001-02</v>
      </c>
      <c r="C592" s="42" t="str">
        <f>Source!G366</f>
        <v>Установка вентилей, задвижек, затворов, клапанов обратных, кранов проходных на трубопроводах из стальных труб диаметром до 50 мм</v>
      </c>
      <c r="D592" s="25" t="str">
        <f>Source!H366</f>
        <v>ШТ</v>
      </c>
      <c r="E592" s="12">
        <f>Source!I366</f>
        <v>14</v>
      </c>
      <c r="F592" s="26">
        <f>Source!AL366+Source!AM366+Source!AO366</f>
        <v>42.14</v>
      </c>
      <c r="G592" s="27"/>
      <c r="H592" s="26"/>
      <c r="I592" s="27" t="str">
        <f>Source!BO366</f>
        <v/>
      </c>
      <c r="J592" s="27"/>
      <c r="K592" s="26"/>
      <c r="L592" s="28"/>
      <c r="S592">
        <f>ROUND((Source!FX366/100)*((ROUND(Source!AF366*Source!I366, 2)+ROUND(Source!AE366*Source!I366, 2))), 2)</f>
        <v>251.92</v>
      </c>
      <c r="T592">
        <f>Source!X366</f>
        <v>1674.87</v>
      </c>
      <c r="U592">
        <f>ROUND((Source!FY366/100)*((ROUND(Source!AF366*Source!I366, 2)+ROUND(Source!AE366*Source!I366, 2))), 2)</f>
        <v>154.28</v>
      </c>
      <c r="V592">
        <f>Source!Y366</f>
        <v>1034.05</v>
      </c>
    </row>
    <row r="593" spans="1:26" ht="14.25" x14ac:dyDescent="0.2">
      <c r="A593" s="41"/>
      <c r="B593" s="42"/>
      <c r="C593" s="42" t="s">
        <v>1633</v>
      </c>
      <c r="D593" s="25"/>
      <c r="E593" s="12"/>
      <c r="F593" s="26">
        <f>Source!AO366</f>
        <v>13.33</v>
      </c>
      <c r="G593" s="27" t="str">
        <f>Source!DG366</f>
        <v>)*1,15</v>
      </c>
      <c r="H593" s="26">
        <f>ROUND(Source!AF366*Source!I366, 2)</f>
        <v>214.62</v>
      </c>
      <c r="I593" s="27"/>
      <c r="J593" s="27">
        <f>IF(Source!BA366&lt;&gt; 0, Source!BA366, 1)</f>
        <v>6.66</v>
      </c>
      <c r="K593" s="26">
        <f>Source!S366</f>
        <v>1429.37</v>
      </c>
      <c r="L593" s="28"/>
      <c r="R593">
        <f>H593</f>
        <v>214.62</v>
      </c>
    </row>
    <row r="594" spans="1:26" ht="14.25" x14ac:dyDescent="0.2">
      <c r="A594" s="41"/>
      <c r="B594" s="42"/>
      <c r="C594" s="42" t="s">
        <v>429</v>
      </c>
      <c r="D594" s="25"/>
      <c r="E594" s="12"/>
      <c r="F594" s="26">
        <f>Source!AM366</f>
        <v>4.1500000000000004</v>
      </c>
      <c r="G594" s="27" t="str">
        <f>Source!DE366</f>
        <v>)*1,25</v>
      </c>
      <c r="H594" s="26">
        <f>ROUND(Source!AD366*Source!I366, 2)</f>
        <v>72.66</v>
      </c>
      <c r="I594" s="27"/>
      <c r="J594" s="27">
        <f>IF(Source!BB366&lt;&gt; 0, Source!BB366, 1)</f>
        <v>6.66</v>
      </c>
      <c r="K594" s="26">
        <f>Source!Q366</f>
        <v>483.92</v>
      </c>
      <c r="L594" s="28"/>
    </row>
    <row r="595" spans="1:26" ht="14.25" x14ac:dyDescent="0.2">
      <c r="A595" s="41"/>
      <c r="B595" s="42"/>
      <c r="C595" s="42" t="s">
        <v>1634</v>
      </c>
      <c r="D595" s="25"/>
      <c r="E595" s="12"/>
      <c r="F595" s="26">
        <f>Source!AN366</f>
        <v>0.23</v>
      </c>
      <c r="G595" s="27" t="str">
        <f>Source!DF366</f>
        <v>)*1,25</v>
      </c>
      <c r="H595" s="29">
        <f>ROUND(Source!AE366*Source!I366, 2)</f>
        <v>4.0599999999999996</v>
      </c>
      <c r="I595" s="27"/>
      <c r="J595" s="27">
        <f>IF(Source!BS366&lt;&gt; 0, Source!BS366, 1)</f>
        <v>6.66</v>
      </c>
      <c r="K595" s="29">
        <f>Source!R366</f>
        <v>27.04</v>
      </c>
      <c r="L595" s="28"/>
      <c r="R595">
        <f>H595</f>
        <v>4.0599999999999996</v>
      </c>
    </row>
    <row r="596" spans="1:26" ht="14.25" x14ac:dyDescent="0.2">
      <c r="A596" s="41"/>
      <c r="B596" s="42"/>
      <c r="C596" s="42" t="s">
        <v>1640</v>
      </c>
      <c r="D596" s="25"/>
      <c r="E596" s="12"/>
      <c r="F596" s="26">
        <f>Source!AL366</f>
        <v>24.66</v>
      </c>
      <c r="G596" s="27" t="str">
        <f>Source!DD366</f>
        <v/>
      </c>
      <c r="H596" s="26">
        <f>ROUND(Source!AC366*Source!I366, 2)</f>
        <v>345.24</v>
      </c>
      <c r="I596" s="27"/>
      <c r="J596" s="27">
        <f>IF(Source!BC366&lt;&gt; 0, Source!BC366, 1)</f>
        <v>6.66</v>
      </c>
      <c r="K596" s="26">
        <f>Source!P366</f>
        <v>2299.3000000000002</v>
      </c>
      <c r="L596" s="28"/>
    </row>
    <row r="597" spans="1:26" ht="14.25" x14ac:dyDescent="0.2">
      <c r="A597" s="41"/>
      <c r="B597" s="42"/>
      <c r="C597" s="42" t="s">
        <v>1635</v>
      </c>
      <c r="D597" s="25" t="s">
        <v>1636</v>
      </c>
      <c r="E597" s="12">
        <f>Source!BZ366</f>
        <v>128</v>
      </c>
      <c r="F597" s="52" t="str">
        <f>CONCATENATE(" )", Source!DL366, Source!FT366, "=", Source!FX366)</f>
        <v xml:space="preserve"> )*0,9=115,2</v>
      </c>
      <c r="G597" s="53"/>
      <c r="H597" s="26">
        <f>SUM(S592:S600)</f>
        <v>251.92</v>
      </c>
      <c r="I597" s="30"/>
      <c r="J597" s="24">
        <f>Source!AT366</f>
        <v>115</v>
      </c>
      <c r="K597" s="26">
        <f>SUM(T592:T600)</f>
        <v>1674.87</v>
      </c>
      <c r="L597" s="28"/>
    </row>
    <row r="598" spans="1:26" ht="14.25" x14ac:dyDescent="0.2">
      <c r="A598" s="41"/>
      <c r="B598" s="42"/>
      <c r="C598" s="42" t="s">
        <v>1637</v>
      </c>
      <c r="D598" s="25" t="s">
        <v>1636</v>
      </c>
      <c r="E598" s="12">
        <f>Source!CA366</f>
        <v>83</v>
      </c>
      <c r="F598" s="52" t="str">
        <f>CONCATENATE(" )", Source!DM366, Source!FU366, "=", Source!FY366)</f>
        <v xml:space="preserve"> )*0,85=70,55</v>
      </c>
      <c r="G598" s="53"/>
      <c r="H598" s="26">
        <f>SUM(U592:U600)</f>
        <v>154.28</v>
      </c>
      <c r="I598" s="30"/>
      <c r="J598" s="24">
        <f>Source!AU366</f>
        <v>71</v>
      </c>
      <c r="K598" s="26">
        <f>SUM(V592:V600)</f>
        <v>1034.05</v>
      </c>
      <c r="L598" s="28"/>
    </row>
    <row r="599" spans="1:26" ht="14.25" x14ac:dyDescent="0.2">
      <c r="A599" s="41"/>
      <c r="B599" s="42"/>
      <c r="C599" s="42" t="s">
        <v>1638</v>
      </c>
      <c r="D599" s="25" t="s">
        <v>1639</v>
      </c>
      <c r="E599" s="12">
        <f>Source!AQ366</f>
        <v>1.47</v>
      </c>
      <c r="F599" s="26"/>
      <c r="G599" s="27" t="str">
        <f>Source!DI366</f>
        <v>)*1,15</v>
      </c>
      <c r="H599" s="26"/>
      <c r="I599" s="27"/>
      <c r="J599" s="27"/>
      <c r="K599" s="26"/>
      <c r="L599" s="37">
        <f>Source!U366</f>
        <v>23.666999999999998</v>
      </c>
    </row>
    <row r="600" spans="1:26" ht="28.5" x14ac:dyDescent="0.2">
      <c r="A600" s="43" t="str">
        <f>Source!E368</f>
        <v>53,1</v>
      </c>
      <c r="B600" s="44" t="str">
        <f>Source!F368</f>
        <v>18.1.09.06-0067</v>
      </c>
      <c r="C600" s="44" t="str">
        <f>Source!G368</f>
        <v>Кран шаровый муфтовый Valtec для воды диаметром 20 мм со сгоном</v>
      </c>
      <c r="D600" s="31" t="str">
        <f>Source!H368</f>
        <v>шт.</v>
      </c>
      <c r="E600" s="32">
        <f>Source!I368</f>
        <v>14</v>
      </c>
      <c r="F600" s="33">
        <f>Source!AL368+Source!AM368+Source!AO368</f>
        <v>54.73</v>
      </c>
      <c r="G600" s="38" t="s">
        <v>3</v>
      </c>
      <c r="H600" s="33">
        <f>ROUND(Source!AC368*Source!I368, 2)+ROUND(Source!AD368*Source!I368, 2)+ROUND(Source!AF368*Source!I368, 2)</f>
        <v>766.22</v>
      </c>
      <c r="I600" s="34"/>
      <c r="J600" s="34">
        <f>IF(Source!BC368&lt;&gt; 0, Source!BC368, 1)</f>
        <v>6.66</v>
      </c>
      <c r="K600" s="33">
        <f>Source!O368</f>
        <v>5103.03</v>
      </c>
      <c r="L600" s="39"/>
      <c r="S600">
        <f>ROUND((Source!FX368/100)*((ROUND(Source!AF368*Source!I368, 2)+ROUND(Source!AE368*Source!I368, 2))), 2)</f>
        <v>0</v>
      </c>
      <c r="T600">
        <f>Source!X368</f>
        <v>0</v>
      </c>
      <c r="U600">
        <f>ROUND((Source!FY368/100)*((ROUND(Source!AF368*Source!I368, 2)+ROUND(Source!AE368*Source!I368, 2))), 2)</f>
        <v>0</v>
      </c>
      <c r="V600">
        <f>Source!Y368</f>
        <v>0</v>
      </c>
      <c r="W600">
        <f>IF(Source!BI368&lt;=1,H600, 0)</f>
        <v>766.22</v>
      </c>
      <c r="X600">
        <f>IF(Source!BI368=2,H600, 0)</f>
        <v>0</v>
      </c>
      <c r="Y600">
        <f>IF(Source!BI368=3,H600, 0)</f>
        <v>0</v>
      </c>
      <c r="Z600">
        <f>IF(Source!BI368=4,H600, 0)</f>
        <v>0</v>
      </c>
    </row>
    <row r="601" spans="1:26" ht="15" x14ac:dyDescent="0.25">
      <c r="G601" s="49">
        <f>H593+H594+H596+H597+H598+SUM(H600:H600)</f>
        <v>1804.94</v>
      </c>
      <c r="H601" s="49"/>
      <c r="J601" s="49">
        <f>K593+K594+K596+K597+K598+SUM(K600:K600)</f>
        <v>12024.54</v>
      </c>
      <c r="K601" s="49"/>
      <c r="L601" s="36">
        <f>Source!U366</f>
        <v>23.666999999999998</v>
      </c>
      <c r="O601" s="22">
        <f>G601</f>
        <v>1804.94</v>
      </c>
      <c r="P601" s="22">
        <f>J601</f>
        <v>12024.54</v>
      </c>
      <c r="Q601" s="22">
        <f>L601</f>
        <v>23.666999999999998</v>
      </c>
      <c r="W601">
        <f>IF(Source!BI366&lt;=1,H593+H594+H596+H597+H598, 0)</f>
        <v>1038.72</v>
      </c>
      <c r="X601">
        <f>IF(Source!BI366=2,H593+H594+H596+H597+H598, 0)</f>
        <v>0</v>
      </c>
      <c r="Y601">
        <f>IF(Source!BI366=3,H593+H594+H596+H597+H598, 0)</f>
        <v>0</v>
      </c>
      <c r="Z601">
        <f>IF(Source!BI366=4,H593+H594+H596+H597+H598, 0)</f>
        <v>0</v>
      </c>
    </row>
    <row r="602" spans="1:26" ht="14.25" x14ac:dyDescent="0.2">
      <c r="A602" s="41" t="str">
        <f>Source!E370</f>
        <v>54</v>
      </c>
      <c r="B602" s="42" t="str">
        <f>Source!F370</f>
        <v>18-03-001-02</v>
      </c>
      <c r="C602" s="42" t="str">
        <f>Source!G370</f>
        <v>Установка радиаторов стальных</v>
      </c>
      <c r="D602" s="25" t="str">
        <f>Source!H370</f>
        <v>100 квт</v>
      </c>
      <c r="E602" s="12">
        <f>Source!I370</f>
        <v>0.14000000000000001</v>
      </c>
      <c r="F602" s="26">
        <f>Source!AL370+Source!AM370+Source!AO370</f>
        <v>1942.27</v>
      </c>
      <c r="G602" s="27"/>
      <c r="H602" s="26"/>
      <c r="I602" s="27" t="str">
        <f>Source!BO370</f>
        <v/>
      </c>
      <c r="J602" s="27"/>
      <c r="K602" s="26"/>
      <c r="L602" s="28"/>
      <c r="S602">
        <f>ROUND((Source!FX370/100)*((ROUND(Source!AF370*Source!I370, 2)+ROUND(Source!AE370*Source!I370, 2))), 2)</f>
        <v>116.95</v>
      </c>
      <c r="T602">
        <f>Source!X370</f>
        <v>777.54</v>
      </c>
      <c r="U602">
        <f>ROUND((Source!FY370/100)*((ROUND(Source!AF370*Source!I370, 2)+ROUND(Source!AE370*Source!I370, 2))), 2)</f>
        <v>71.62</v>
      </c>
      <c r="V602">
        <f>Source!Y370</f>
        <v>480.05</v>
      </c>
    </row>
    <row r="603" spans="1:26" x14ac:dyDescent="0.2">
      <c r="C603" s="21" t="str">
        <f>"Объем: "&amp;Source!I370&amp;"=14/"&amp;"100"</f>
        <v>Объем: 0,14=14/100</v>
      </c>
    </row>
    <row r="604" spans="1:26" ht="14.25" x14ac:dyDescent="0.2">
      <c r="A604" s="41"/>
      <c r="B604" s="42"/>
      <c r="C604" s="42" t="s">
        <v>1633</v>
      </c>
      <c r="D604" s="25"/>
      <c r="E604" s="12"/>
      <c r="F604" s="26">
        <f>Source!AO370</f>
        <v>588.42999999999995</v>
      </c>
      <c r="G604" s="27" t="str">
        <f>Source!DG370</f>
        <v>)*1,15</v>
      </c>
      <c r="H604" s="26">
        <f>ROUND(Source!AF370*Source!I370, 2)</f>
        <v>94.74</v>
      </c>
      <c r="I604" s="27"/>
      <c r="J604" s="27">
        <f>IF(Source!BA370&lt;&gt; 0, Source!BA370, 1)</f>
        <v>6.66</v>
      </c>
      <c r="K604" s="26">
        <f>Source!S370</f>
        <v>630.95000000000005</v>
      </c>
      <c r="L604" s="28"/>
      <c r="R604">
        <f>H604</f>
        <v>94.74</v>
      </c>
    </row>
    <row r="605" spans="1:26" ht="14.25" x14ac:dyDescent="0.2">
      <c r="A605" s="41"/>
      <c r="B605" s="42"/>
      <c r="C605" s="42" t="s">
        <v>429</v>
      </c>
      <c r="D605" s="25"/>
      <c r="E605" s="12"/>
      <c r="F605" s="26">
        <f>Source!AM370</f>
        <v>192.58</v>
      </c>
      <c r="G605" s="27" t="str">
        <f>Source!DE370</f>
        <v>)*1,25</v>
      </c>
      <c r="H605" s="26">
        <f>ROUND(Source!AD370*Source!I370, 2)</f>
        <v>33.700000000000003</v>
      </c>
      <c r="I605" s="27"/>
      <c r="J605" s="27">
        <f>IF(Source!BB370&lt;&gt; 0, Source!BB370, 1)</f>
        <v>6.66</v>
      </c>
      <c r="K605" s="26">
        <f>Source!Q370</f>
        <v>224.46</v>
      </c>
      <c r="L605" s="28"/>
    </row>
    <row r="606" spans="1:26" ht="14.25" x14ac:dyDescent="0.2">
      <c r="A606" s="41"/>
      <c r="B606" s="42"/>
      <c r="C606" s="42" t="s">
        <v>1634</v>
      </c>
      <c r="D606" s="25"/>
      <c r="E606" s="12"/>
      <c r="F606" s="26">
        <f>Source!AN370</f>
        <v>38.75</v>
      </c>
      <c r="G606" s="27" t="str">
        <f>Source!DF370</f>
        <v>)*1,25</v>
      </c>
      <c r="H606" s="29">
        <f>ROUND(Source!AE370*Source!I370, 2)</f>
        <v>6.78</v>
      </c>
      <c r="I606" s="27"/>
      <c r="J606" s="27">
        <f>IF(Source!BS370&lt;&gt; 0, Source!BS370, 1)</f>
        <v>6.66</v>
      </c>
      <c r="K606" s="29">
        <f>Source!R370</f>
        <v>45.17</v>
      </c>
      <c r="L606" s="28"/>
      <c r="R606">
        <f>H606</f>
        <v>6.78</v>
      </c>
    </row>
    <row r="607" spans="1:26" ht="14.25" x14ac:dyDescent="0.2">
      <c r="A607" s="41"/>
      <c r="B607" s="42"/>
      <c r="C607" s="42" t="s">
        <v>1640</v>
      </c>
      <c r="D607" s="25"/>
      <c r="E607" s="12"/>
      <c r="F607" s="26">
        <f>Source!AL370</f>
        <v>1161.26</v>
      </c>
      <c r="G607" s="27" t="str">
        <f>Source!DD370</f>
        <v/>
      </c>
      <c r="H607" s="26">
        <f>ROUND(Source!AC370*Source!I370, 2)</f>
        <v>162.58000000000001</v>
      </c>
      <c r="I607" s="27"/>
      <c r="J607" s="27">
        <f>IF(Source!BC370&lt;&gt; 0, Source!BC370, 1)</f>
        <v>6.66</v>
      </c>
      <c r="K607" s="26">
        <f>Source!P370</f>
        <v>1082.76</v>
      </c>
      <c r="L607" s="28"/>
    </row>
    <row r="608" spans="1:26" ht="14.25" x14ac:dyDescent="0.2">
      <c r="A608" s="41"/>
      <c r="B608" s="42"/>
      <c r="C608" s="42" t="s">
        <v>1635</v>
      </c>
      <c r="D608" s="25" t="s">
        <v>1636</v>
      </c>
      <c r="E608" s="12">
        <f>Source!BZ370</f>
        <v>128</v>
      </c>
      <c r="F608" s="52" t="str">
        <f>CONCATENATE(" )", Source!DL370, Source!FT370, "=", Source!FX370)</f>
        <v xml:space="preserve"> )*0,9=115,2</v>
      </c>
      <c r="G608" s="53"/>
      <c r="H608" s="26">
        <f>SUM(S602:S612)</f>
        <v>116.95</v>
      </c>
      <c r="I608" s="30"/>
      <c r="J608" s="24">
        <f>Source!AT370</f>
        <v>115</v>
      </c>
      <c r="K608" s="26">
        <f>SUM(T602:T612)</f>
        <v>777.54</v>
      </c>
      <c r="L608" s="28"/>
    </row>
    <row r="609" spans="1:26" ht="14.25" x14ac:dyDescent="0.2">
      <c r="A609" s="41"/>
      <c r="B609" s="42"/>
      <c r="C609" s="42" t="s">
        <v>1637</v>
      </c>
      <c r="D609" s="25" t="s">
        <v>1636</v>
      </c>
      <c r="E609" s="12">
        <f>Source!CA370</f>
        <v>83</v>
      </c>
      <c r="F609" s="52" t="str">
        <f>CONCATENATE(" )", Source!DM370, Source!FU370, "=", Source!FY370)</f>
        <v xml:space="preserve"> )*0,85=70,55</v>
      </c>
      <c r="G609" s="53"/>
      <c r="H609" s="26">
        <f>SUM(U602:U612)</f>
        <v>71.62</v>
      </c>
      <c r="I609" s="30"/>
      <c r="J609" s="24">
        <f>Source!AU370</f>
        <v>71</v>
      </c>
      <c r="K609" s="26">
        <f>SUM(V602:V612)</f>
        <v>480.05</v>
      </c>
      <c r="L609" s="28"/>
    </row>
    <row r="610" spans="1:26" ht="14.25" x14ac:dyDescent="0.2">
      <c r="A610" s="41"/>
      <c r="B610" s="42"/>
      <c r="C610" s="42" t="s">
        <v>1638</v>
      </c>
      <c r="D610" s="25" t="s">
        <v>1639</v>
      </c>
      <c r="E610" s="12">
        <f>Source!AQ370</f>
        <v>65.599999999999994</v>
      </c>
      <c r="F610" s="26"/>
      <c r="G610" s="27" t="str">
        <f>Source!DI370</f>
        <v>)*1,15</v>
      </c>
      <c r="H610" s="26"/>
      <c r="I610" s="27"/>
      <c r="J610" s="27"/>
      <c r="K610" s="26"/>
      <c r="L610" s="37">
        <f>Source!U370</f>
        <v>10.561599999999999</v>
      </c>
    </row>
    <row r="611" spans="1:26" ht="14.25" x14ac:dyDescent="0.2">
      <c r="A611" s="41" t="str">
        <f>Source!E372</f>
        <v>54,1</v>
      </c>
      <c r="B611" s="42" t="str">
        <f>Source!F372</f>
        <v>18.5.10.06</v>
      </c>
      <c r="C611" s="42" t="str">
        <f>Source!G372</f>
        <v>Радиаторы</v>
      </c>
      <c r="D611" s="25" t="str">
        <f>Source!H372</f>
        <v>квт</v>
      </c>
      <c r="E611" s="12">
        <f>Source!I372</f>
        <v>14</v>
      </c>
      <c r="F611" s="26">
        <f>Source!AL372+Source!AM372+Source!AO372</f>
        <v>0</v>
      </c>
      <c r="G611" s="40" t="s">
        <v>3</v>
      </c>
      <c r="H611" s="26">
        <f>ROUND(Source!AC372*Source!I372, 2)+ROUND(Source!AD372*Source!I372, 2)+ROUND(Source!AF372*Source!I372, 2)</f>
        <v>0</v>
      </c>
      <c r="I611" s="27"/>
      <c r="J611" s="27">
        <f>IF(Source!BC372&lt;&gt; 0, Source!BC372, 1)</f>
        <v>6.66</v>
      </c>
      <c r="K611" s="26">
        <f>Source!O372</f>
        <v>0</v>
      </c>
      <c r="L611" s="28"/>
      <c r="S611">
        <f>ROUND((Source!FX372/100)*((ROUND(Source!AF372*Source!I372, 2)+ROUND(Source!AE372*Source!I372, 2))), 2)</f>
        <v>0</v>
      </c>
      <c r="T611">
        <f>Source!X372</f>
        <v>0</v>
      </c>
      <c r="U611">
        <f>ROUND((Source!FY372/100)*((ROUND(Source!AF372*Source!I372, 2)+ROUND(Source!AE372*Source!I372, 2))), 2)</f>
        <v>0</v>
      </c>
      <c r="V611">
        <f>Source!Y372</f>
        <v>0</v>
      </c>
      <c r="W611">
        <f>IF(Source!BI372&lt;=1,H611, 0)</f>
        <v>0</v>
      </c>
      <c r="X611">
        <f>IF(Source!BI372=2,H611, 0)</f>
        <v>0</v>
      </c>
      <c r="Y611">
        <f>IF(Source!BI372=3,H611, 0)</f>
        <v>0</v>
      </c>
      <c r="Z611">
        <f>IF(Source!BI372=4,H611, 0)</f>
        <v>0</v>
      </c>
    </row>
    <row r="612" spans="1:26" ht="42.75" x14ac:dyDescent="0.2">
      <c r="A612" s="43" t="str">
        <f>Source!E374</f>
        <v>54,2</v>
      </c>
      <c r="B612" s="44" t="str">
        <f>Source!F374</f>
        <v>18.5.10.05-0006</v>
      </c>
      <c r="C612" s="44" t="str">
        <f>Source!G374</f>
        <v>Радиаторы биметаллические,(согласно тех.заданию)</v>
      </c>
      <c r="D612" s="31" t="str">
        <f>Source!H374</f>
        <v>шт.</v>
      </c>
      <c r="E612" s="32">
        <f>Source!I374</f>
        <v>7</v>
      </c>
      <c r="F612" s="33">
        <f>Source!AL374+Source!AM374+Source!AO374</f>
        <v>1093.5999999999999</v>
      </c>
      <c r="G612" s="38" t="s">
        <v>3</v>
      </c>
      <c r="H612" s="33">
        <f>ROUND(Source!AC374*Source!I374, 2)+ROUND(Source!AD374*Source!I374, 2)+ROUND(Source!AF374*Source!I374, 2)</f>
        <v>7655.2</v>
      </c>
      <c r="I612" s="34"/>
      <c r="J612" s="34">
        <f>IF(Source!BC374&lt;&gt; 0, Source!BC374, 1)</f>
        <v>6.66</v>
      </c>
      <c r="K612" s="33">
        <f>Source!O374</f>
        <v>50983.63</v>
      </c>
      <c r="L612" s="39"/>
      <c r="S612">
        <f>ROUND((Source!FX374/100)*((ROUND(Source!AF374*Source!I374, 2)+ROUND(Source!AE374*Source!I374, 2))), 2)</f>
        <v>0</v>
      </c>
      <c r="T612">
        <f>Source!X374</f>
        <v>0</v>
      </c>
      <c r="U612">
        <f>ROUND((Source!FY374/100)*((ROUND(Source!AF374*Source!I374, 2)+ROUND(Source!AE374*Source!I374, 2))), 2)</f>
        <v>0</v>
      </c>
      <c r="V612">
        <f>Source!Y374</f>
        <v>0</v>
      </c>
      <c r="W612">
        <f>IF(Source!BI374&lt;=1,H612, 0)</f>
        <v>7655.2</v>
      </c>
      <c r="X612">
        <f>IF(Source!BI374=2,H612, 0)</f>
        <v>0</v>
      </c>
      <c r="Y612">
        <f>IF(Source!BI374=3,H612, 0)</f>
        <v>0</v>
      </c>
      <c r="Z612">
        <f>IF(Source!BI374=4,H612, 0)</f>
        <v>0</v>
      </c>
    </row>
    <row r="613" spans="1:26" ht="15" x14ac:dyDescent="0.25">
      <c r="G613" s="49">
        <f>H604+H605+H607+H608+H609+SUM(H611:H612)</f>
        <v>8134.79</v>
      </c>
      <c r="H613" s="49"/>
      <c r="J613" s="49">
        <f>K604+K605+K607+K608+K609+SUM(K611:K612)</f>
        <v>54179.39</v>
      </c>
      <c r="K613" s="49"/>
      <c r="L613" s="36">
        <f>Source!U370</f>
        <v>10.561599999999999</v>
      </c>
      <c r="O613" s="22">
        <f>G613</f>
        <v>8134.79</v>
      </c>
      <c r="P613" s="22">
        <f>J613</f>
        <v>54179.39</v>
      </c>
      <c r="Q613" s="22">
        <f>L613</f>
        <v>10.561599999999999</v>
      </c>
      <c r="W613">
        <f>IF(Source!BI370&lt;=1,H604+H605+H607+H608+H609, 0)</f>
        <v>479.59</v>
      </c>
      <c r="X613">
        <f>IF(Source!BI370=2,H604+H605+H607+H608+H609, 0)</f>
        <v>0</v>
      </c>
      <c r="Y613">
        <f>IF(Source!BI370=3,H604+H605+H607+H608+H609, 0)</f>
        <v>0</v>
      </c>
      <c r="Z613">
        <f>IF(Source!BI370=4,H604+H605+H607+H608+H609, 0)</f>
        <v>0</v>
      </c>
    </row>
    <row r="614" spans="1:26" ht="57" x14ac:dyDescent="0.2">
      <c r="A614" s="41" t="str">
        <f>Source!E376</f>
        <v>55</v>
      </c>
      <c r="B614" s="42" t="str">
        <f>Source!F376</f>
        <v>16-07-005-01</v>
      </c>
      <c r="C614" s="42" t="str">
        <f>Source!G376</f>
        <v>Гидравлическое испытание трубопроводов систем отопления, водопровода и горячего водоснабжения диаметром до 50 мм</v>
      </c>
      <c r="D614" s="25" t="str">
        <f>Source!H376</f>
        <v>100 м</v>
      </c>
      <c r="E614" s="12">
        <f>Source!I376</f>
        <v>0.49</v>
      </c>
      <c r="F614" s="26">
        <f>Source!AL376+Source!AM376+Source!AO376</f>
        <v>107.12</v>
      </c>
      <c r="G614" s="27"/>
      <c r="H614" s="26"/>
      <c r="I614" s="27" t="str">
        <f>Source!BO376</f>
        <v/>
      </c>
      <c r="J614" s="27"/>
      <c r="K614" s="26"/>
      <c r="L614" s="28"/>
      <c r="S614">
        <f>ROUND((Source!FX376/100)*((ROUND(Source!AF376*Source!I376, 2)+ROUND(Source!AE376*Source!I376, 2))), 2)</f>
        <v>37.85</v>
      </c>
      <c r="T614">
        <f>Source!X376</f>
        <v>251.71</v>
      </c>
      <c r="U614">
        <f>ROUND((Source!FY376/100)*((ROUND(Source!AF376*Source!I376, 2)+ROUND(Source!AE376*Source!I376, 2))), 2)</f>
        <v>23.18</v>
      </c>
      <c r="V614">
        <f>Source!Y376</f>
        <v>155.4</v>
      </c>
    </row>
    <row r="615" spans="1:26" x14ac:dyDescent="0.2">
      <c r="C615" s="21" t="str">
        <f>"Объем: "&amp;Source!I376&amp;"=49/"&amp;"100"</f>
        <v>Объем: 0,49=49/100</v>
      </c>
    </row>
    <row r="616" spans="1:26" ht="14.25" x14ac:dyDescent="0.2">
      <c r="A616" s="41"/>
      <c r="B616" s="42"/>
      <c r="C616" s="42" t="s">
        <v>1633</v>
      </c>
      <c r="D616" s="25"/>
      <c r="E616" s="12"/>
      <c r="F616" s="26">
        <f>Source!AO376</f>
        <v>58.32</v>
      </c>
      <c r="G616" s="27" t="str">
        <f>Source!DG376</f>
        <v>)*1,15</v>
      </c>
      <c r="H616" s="26">
        <f>ROUND(Source!AF376*Source!I376, 2)</f>
        <v>32.86</v>
      </c>
      <c r="I616" s="27"/>
      <c r="J616" s="27">
        <f>IF(Source!BA376&lt;&gt; 0, Source!BA376, 1)</f>
        <v>6.66</v>
      </c>
      <c r="K616" s="26">
        <f>Source!S376</f>
        <v>218.88</v>
      </c>
      <c r="L616" s="28"/>
      <c r="R616">
        <f>H616</f>
        <v>32.86</v>
      </c>
    </row>
    <row r="617" spans="1:26" ht="14.25" x14ac:dyDescent="0.2">
      <c r="A617" s="41"/>
      <c r="B617" s="42"/>
      <c r="C617" s="42" t="s">
        <v>429</v>
      </c>
      <c r="D617" s="25"/>
      <c r="E617" s="12"/>
      <c r="F617" s="26">
        <f>Source!AM376</f>
        <v>44.51</v>
      </c>
      <c r="G617" s="27" t="str">
        <f>Source!DE376</f>
        <v>)*1,25</v>
      </c>
      <c r="H617" s="26">
        <f>ROUND(Source!AD376*Source!I376, 2)</f>
        <v>27.26</v>
      </c>
      <c r="I617" s="27"/>
      <c r="J617" s="27">
        <f>IF(Source!BB376&lt;&gt; 0, Source!BB376, 1)</f>
        <v>6.66</v>
      </c>
      <c r="K617" s="26">
        <f>Source!Q376</f>
        <v>181.58</v>
      </c>
      <c r="L617" s="28"/>
    </row>
    <row r="618" spans="1:26" ht="14.25" x14ac:dyDescent="0.2">
      <c r="A618" s="41"/>
      <c r="B618" s="42"/>
      <c r="C618" s="42" t="s">
        <v>1640</v>
      </c>
      <c r="D618" s="25"/>
      <c r="E618" s="12"/>
      <c r="F618" s="26">
        <f>Source!AL376</f>
        <v>4.29</v>
      </c>
      <c r="G618" s="27" t="str">
        <f>Source!DD376</f>
        <v/>
      </c>
      <c r="H618" s="26">
        <f>ROUND(Source!AC376*Source!I376, 2)</f>
        <v>2.1</v>
      </c>
      <c r="I618" s="27"/>
      <c r="J618" s="27">
        <f>IF(Source!BC376&lt;&gt; 0, Source!BC376, 1)</f>
        <v>6.66</v>
      </c>
      <c r="K618" s="26">
        <f>Source!P376</f>
        <v>14</v>
      </c>
      <c r="L618" s="28"/>
    </row>
    <row r="619" spans="1:26" ht="14.25" x14ac:dyDescent="0.2">
      <c r="A619" s="41"/>
      <c r="B619" s="42"/>
      <c r="C619" s="42" t="s">
        <v>1635</v>
      </c>
      <c r="D619" s="25" t="s">
        <v>1636</v>
      </c>
      <c r="E619" s="12">
        <f>Source!BZ376</f>
        <v>128</v>
      </c>
      <c r="F619" s="52" t="str">
        <f>CONCATENATE(" )", Source!DL376, Source!FT376, "=", Source!FX376)</f>
        <v xml:space="preserve"> )*0,9=115,2</v>
      </c>
      <c r="G619" s="53"/>
      <c r="H619" s="26">
        <f>SUM(S614:S621)</f>
        <v>37.85</v>
      </c>
      <c r="I619" s="30"/>
      <c r="J619" s="24">
        <f>Source!AT376</f>
        <v>115</v>
      </c>
      <c r="K619" s="26">
        <f>SUM(T614:T621)</f>
        <v>251.71</v>
      </c>
      <c r="L619" s="28"/>
    </row>
    <row r="620" spans="1:26" ht="14.25" x14ac:dyDescent="0.2">
      <c r="A620" s="41"/>
      <c r="B620" s="42"/>
      <c r="C620" s="42" t="s">
        <v>1637</v>
      </c>
      <c r="D620" s="25" t="s">
        <v>1636</v>
      </c>
      <c r="E620" s="12">
        <f>Source!CA376</f>
        <v>83</v>
      </c>
      <c r="F620" s="52" t="str">
        <f>CONCATENATE(" )", Source!DM376, Source!FU376, "=", Source!FY376)</f>
        <v xml:space="preserve"> )*0,85=70,55</v>
      </c>
      <c r="G620" s="53"/>
      <c r="H620" s="26">
        <f>SUM(U614:U621)</f>
        <v>23.18</v>
      </c>
      <c r="I620" s="30"/>
      <c r="J620" s="24">
        <f>Source!AU376</f>
        <v>71</v>
      </c>
      <c r="K620" s="26">
        <f>SUM(V614:V621)</f>
        <v>155.4</v>
      </c>
      <c r="L620" s="28"/>
    </row>
    <row r="621" spans="1:26" ht="14.25" x14ac:dyDescent="0.2">
      <c r="A621" s="43"/>
      <c r="B621" s="44"/>
      <c r="C621" s="44" t="s">
        <v>1638</v>
      </c>
      <c r="D621" s="31" t="s">
        <v>1639</v>
      </c>
      <c r="E621" s="32">
        <f>Source!AQ376</f>
        <v>5.01</v>
      </c>
      <c r="F621" s="33"/>
      <c r="G621" s="34" t="str">
        <f>Source!DI376</f>
        <v>)*1,15</v>
      </c>
      <c r="H621" s="33"/>
      <c r="I621" s="34"/>
      <c r="J621" s="34"/>
      <c r="K621" s="33"/>
      <c r="L621" s="35">
        <f>Source!U376</f>
        <v>2.8231349999999993</v>
      </c>
    </row>
    <row r="622" spans="1:26" ht="15" x14ac:dyDescent="0.25">
      <c r="G622" s="49">
        <f>H616+H617+H618+H619+H620</f>
        <v>123.25</v>
      </c>
      <c r="H622" s="49"/>
      <c r="J622" s="49">
        <f>K616+K617+K618+K619+K620</f>
        <v>821.57</v>
      </c>
      <c r="K622" s="49"/>
      <c r="L622" s="36">
        <f>Source!U376</f>
        <v>2.8231349999999993</v>
      </c>
      <c r="O622" s="22">
        <f>G622</f>
        <v>123.25</v>
      </c>
      <c r="P622" s="22">
        <f>J622</f>
        <v>821.57</v>
      </c>
      <c r="Q622" s="22">
        <f>L622</f>
        <v>2.8231349999999993</v>
      </c>
      <c r="W622">
        <f>IF(Source!BI376&lt;=1,H616+H617+H618+H619+H620, 0)</f>
        <v>123.25</v>
      </c>
      <c r="X622">
        <f>IF(Source!BI376=2,H616+H617+H618+H619+H620, 0)</f>
        <v>0</v>
      </c>
      <c r="Y622">
        <f>IF(Source!BI376=3,H616+H617+H618+H619+H620, 0)</f>
        <v>0</v>
      </c>
      <c r="Z622">
        <f>IF(Source!BI376=4,H616+H617+H618+H619+H620, 0)</f>
        <v>0</v>
      </c>
    </row>
    <row r="623" spans="1:26" ht="42.75" x14ac:dyDescent="0.2">
      <c r="A623" s="41" t="str">
        <f>Source!E378</f>
        <v>56</v>
      </c>
      <c r="B623" s="42" t="str">
        <f>Source!F378</f>
        <v>46-03-010-02</v>
      </c>
      <c r="C623" s="42" t="str">
        <f>Source!G378</f>
        <v>Пробивка в бетонных стенах и полах толщиной 300 мм отверстий площадью до 100 см2</v>
      </c>
      <c r="D623" s="25" t="str">
        <f>Source!H378</f>
        <v>100 ШТ</v>
      </c>
      <c r="E623" s="12">
        <f>Source!I378</f>
        <v>0.04</v>
      </c>
      <c r="F623" s="26">
        <f>Source!AL378+Source!AM378+Source!AO378</f>
        <v>656.63</v>
      </c>
      <c r="G623" s="27"/>
      <c r="H623" s="26"/>
      <c r="I623" s="27" t="str">
        <f>Source!BO378</f>
        <v/>
      </c>
      <c r="J623" s="27"/>
      <c r="K623" s="26"/>
      <c r="L623" s="28"/>
      <c r="S623">
        <f>ROUND((Source!FX378/100)*((ROUND(Source!AF378*Source!I378, 2)+ROUND(Source!AE378*Source!I378, 2))), 2)</f>
        <v>13.35</v>
      </c>
      <c r="T623">
        <f>Source!X378</f>
        <v>88.86</v>
      </c>
      <c r="U623">
        <f>ROUND((Source!FY378/100)*((ROUND(Source!AF378*Source!I378, 2)+ROUND(Source!AE378*Source!I378, 2))), 2)</f>
        <v>8.02</v>
      </c>
      <c r="V623">
        <f>Source!Y378</f>
        <v>53.86</v>
      </c>
    </row>
    <row r="624" spans="1:26" x14ac:dyDescent="0.2">
      <c r="C624" s="21" t="str">
        <f>"Объем: "&amp;Source!I378&amp;"=4/"&amp;"100"</f>
        <v>Объем: 0,04=4/100</v>
      </c>
    </row>
    <row r="625" spans="1:26" ht="14.25" x14ac:dyDescent="0.2">
      <c r="A625" s="41"/>
      <c r="B625" s="42"/>
      <c r="C625" s="42" t="s">
        <v>1633</v>
      </c>
      <c r="D625" s="25"/>
      <c r="E625" s="12"/>
      <c r="F625" s="26">
        <f>Source!AO378</f>
        <v>336.94</v>
      </c>
      <c r="G625" s="27" t="str">
        <f>Source!DG378</f>
        <v/>
      </c>
      <c r="H625" s="26">
        <f>ROUND(Source!AF378*Source!I378, 2)</f>
        <v>13.48</v>
      </c>
      <c r="I625" s="27"/>
      <c r="J625" s="27">
        <f>IF(Source!BA378&lt;&gt; 0, Source!BA378, 1)</f>
        <v>6.66</v>
      </c>
      <c r="K625" s="26">
        <f>Source!S378</f>
        <v>89.76</v>
      </c>
      <c r="L625" s="28"/>
      <c r="R625">
        <f>H625</f>
        <v>13.48</v>
      </c>
    </row>
    <row r="626" spans="1:26" ht="14.25" x14ac:dyDescent="0.2">
      <c r="A626" s="41"/>
      <c r="B626" s="42"/>
      <c r="C626" s="42" t="s">
        <v>429</v>
      </c>
      <c r="D626" s="25"/>
      <c r="E626" s="12"/>
      <c r="F626" s="26">
        <f>Source!AM378</f>
        <v>319.69</v>
      </c>
      <c r="G626" s="27" t="str">
        <f>Source!DE378</f>
        <v/>
      </c>
      <c r="H626" s="26">
        <f>ROUND(Source!AD378*Source!I378, 2)</f>
        <v>12.79</v>
      </c>
      <c r="I626" s="27"/>
      <c r="J626" s="27">
        <f>IF(Source!BB378&lt;&gt; 0, Source!BB378, 1)</f>
        <v>6.66</v>
      </c>
      <c r="K626" s="26">
        <f>Source!Q378</f>
        <v>85.17</v>
      </c>
      <c r="L626" s="28"/>
    </row>
    <row r="627" spans="1:26" ht="14.25" x14ac:dyDescent="0.2">
      <c r="A627" s="41"/>
      <c r="B627" s="42"/>
      <c r="C627" s="42" t="s">
        <v>1635</v>
      </c>
      <c r="D627" s="25" t="s">
        <v>1636</v>
      </c>
      <c r="E627" s="12">
        <f>Source!BZ378</f>
        <v>110</v>
      </c>
      <c r="F627" s="52" t="str">
        <f>CONCATENATE(" )", Source!DL378, Source!FT378, "=", Source!FX378)</f>
        <v xml:space="preserve"> )*0,9=99</v>
      </c>
      <c r="G627" s="53"/>
      <c r="H627" s="26">
        <f>SUM(S623:S629)</f>
        <v>13.35</v>
      </c>
      <c r="I627" s="30"/>
      <c r="J627" s="24">
        <f>Source!AT378</f>
        <v>99</v>
      </c>
      <c r="K627" s="26">
        <f>SUM(T623:T629)</f>
        <v>88.86</v>
      </c>
      <c r="L627" s="28"/>
    </row>
    <row r="628" spans="1:26" ht="14.25" x14ac:dyDescent="0.2">
      <c r="A628" s="41"/>
      <c r="B628" s="42"/>
      <c r="C628" s="42" t="s">
        <v>1637</v>
      </c>
      <c r="D628" s="25" t="s">
        <v>1636</v>
      </c>
      <c r="E628" s="12">
        <f>Source!CA378</f>
        <v>70</v>
      </c>
      <c r="F628" s="52" t="str">
        <f>CONCATENATE(" )", Source!DM378, Source!FU378, "=", Source!FY378)</f>
        <v xml:space="preserve"> )*0,85=59,5</v>
      </c>
      <c r="G628" s="53"/>
      <c r="H628" s="26">
        <f>SUM(U623:U629)</f>
        <v>8.02</v>
      </c>
      <c r="I628" s="30"/>
      <c r="J628" s="24">
        <f>Source!AU378</f>
        <v>60</v>
      </c>
      <c r="K628" s="26">
        <f>SUM(V623:V629)</f>
        <v>53.86</v>
      </c>
      <c r="L628" s="28"/>
    </row>
    <row r="629" spans="1:26" ht="14.25" x14ac:dyDescent="0.2">
      <c r="A629" s="43"/>
      <c r="B629" s="44"/>
      <c r="C629" s="44" t="s">
        <v>1638</v>
      </c>
      <c r="D629" s="31" t="s">
        <v>1639</v>
      </c>
      <c r="E629" s="32">
        <f>Source!AQ378</f>
        <v>35.43</v>
      </c>
      <c r="F629" s="33"/>
      <c r="G629" s="34" t="str">
        <f>Source!DI378</f>
        <v/>
      </c>
      <c r="H629" s="33"/>
      <c r="I629" s="34"/>
      <c r="J629" s="34"/>
      <c r="K629" s="33"/>
      <c r="L629" s="35">
        <f>Source!U378</f>
        <v>1.4172</v>
      </c>
    </row>
    <row r="630" spans="1:26" ht="15" x14ac:dyDescent="0.25">
      <c r="G630" s="49">
        <f>H625+H626+H627+H628</f>
        <v>47.64</v>
      </c>
      <c r="H630" s="49"/>
      <c r="J630" s="49">
        <f>K625+K626+K627+K628</f>
        <v>317.65000000000003</v>
      </c>
      <c r="K630" s="49"/>
      <c r="L630" s="36">
        <f>Source!U378</f>
        <v>1.4172</v>
      </c>
      <c r="O630" s="22">
        <f>G630</f>
        <v>47.64</v>
      </c>
      <c r="P630" s="22">
        <f>J630</f>
        <v>317.65000000000003</v>
      </c>
      <c r="Q630" s="22">
        <f>L630</f>
        <v>1.4172</v>
      </c>
      <c r="W630">
        <f>IF(Source!BI378&lt;=1,H625+H626+H627+H628, 0)</f>
        <v>47.64</v>
      </c>
      <c r="X630">
        <f>IF(Source!BI378=2,H625+H626+H627+H628, 0)</f>
        <v>0</v>
      </c>
      <c r="Y630">
        <f>IF(Source!BI378=3,H625+H626+H627+H628, 0)</f>
        <v>0</v>
      </c>
      <c r="Z630">
        <f>IF(Source!BI378=4,H625+H626+H627+H628, 0)</f>
        <v>0</v>
      </c>
    </row>
    <row r="631" spans="1:26" ht="42.75" x14ac:dyDescent="0.2">
      <c r="A631" s="41" t="str">
        <f>Source!E380</f>
        <v>57</v>
      </c>
      <c r="B631" s="42" t="str">
        <f>Source!F380</f>
        <v>46-03-009-06</v>
      </c>
      <c r="C631" s="42" t="str">
        <f>Source!G380</f>
        <v>Пробивка в кирпичных стенах отверстий круглых диаметром до 150 мм при толщине стен до 25 см</v>
      </c>
      <c r="D631" s="25" t="str">
        <f>Source!H380</f>
        <v>100 ШТ</v>
      </c>
      <c r="E631" s="12">
        <f>Source!I380</f>
        <v>0.02</v>
      </c>
      <c r="F631" s="26">
        <f>Source!AL380+Source!AM380+Source!AO380</f>
        <v>941.77</v>
      </c>
      <c r="G631" s="27"/>
      <c r="H631" s="26"/>
      <c r="I631" s="27" t="str">
        <f>Source!BO380</f>
        <v/>
      </c>
      <c r="J631" s="27"/>
      <c r="K631" s="26"/>
      <c r="L631" s="28"/>
      <c r="S631">
        <f>ROUND((Source!FX380/100)*((ROUND(Source!AF380*Source!I380, 2)+ROUND(Source!AE380*Source!I380, 2))), 2)</f>
        <v>9.24</v>
      </c>
      <c r="T631">
        <f>Source!X380</f>
        <v>61.53</v>
      </c>
      <c r="U631">
        <f>ROUND((Source!FY380/100)*((ROUND(Source!AF380*Source!I380, 2)+ROUND(Source!AE380*Source!I380, 2))), 2)</f>
        <v>5.55</v>
      </c>
      <c r="V631">
        <f>Source!Y380</f>
        <v>37.29</v>
      </c>
    </row>
    <row r="632" spans="1:26" x14ac:dyDescent="0.2">
      <c r="C632" s="21" t="str">
        <f>"Объем: "&amp;Source!I380&amp;"=2/"&amp;"100"</f>
        <v>Объем: 0,02=2/100</v>
      </c>
    </row>
    <row r="633" spans="1:26" ht="14.25" x14ac:dyDescent="0.2">
      <c r="A633" s="41"/>
      <c r="B633" s="42"/>
      <c r="C633" s="42" t="s">
        <v>1633</v>
      </c>
      <c r="D633" s="25"/>
      <c r="E633" s="12"/>
      <c r="F633" s="26">
        <f>Source!AO380</f>
        <v>466.62</v>
      </c>
      <c r="G633" s="27" t="str">
        <f>Source!DG380</f>
        <v/>
      </c>
      <c r="H633" s="26">
        <f>ROUND(Source!AF380*Source!I380, 2)</f>
        <v>9.33</v>
      </c>
      <c r="I633" s="27"/>
      <c r="J633" s="27">
        <f>IF(Source!BA380&lt;&gt; 0, Source!BA380, 1)</f>
        <v>6.66</v>
      </c>
      <c r="K633" s="26">
        <f>Source!S380</f>
        <v>62.15</v>
      </c>
      <c r="L633" s="28"/>
      <c r="R633">
        <f>H633</f>
        <v>9.33</v>
      </c>
    </row>
    <row r="634" spans="1:26" ht="14.25" x14ac:dyDescent="0.2">
      <c r="A634" s="41"/>
      <c r="B634" s="42"/>
      <c r="C634" s="42" t="s">
        <v>429</v>
      </c>
      <c r="D634" s="25"/>
      <c r="E634" s="12"/>
      <c r="F634" s="26">
        <f>Source!AM380</f>
        <v>475.15</v>
      </c>
      <c r="G634" s="27" t="str">
        <f>Source!DE380</f>
        <v/>
      </c>
      <c r="H634" s="26">
        <f>ROUND(Source!AD380*Source!I380, 2)</f>
        <v>9.5</v>
      </c>
      <c r="I634" s="27"/>
      <c r="J634" s="27">
        <f>IF(Source!BB380&lt;&gt; 0, Source!BB380, 1)</f>
        <v>6.66</v>
      </c>
      <c r="K634" s="26">
        <f>Source!Q380</f>
        <v>63.29</v>
      </c>
      <c r="L634" s="28"/>
    </row>
    <row r="635" spans="1:26" ht="14.25" x14ac:dyDescent="0.2">
      <c r="A635" s="41"/>
      <c r="B635" s="42"/>
      <c r="C635" s="42" t="s">
        <v>1635</v>
      </c>
      <c r="D635" s="25" t="s">
        <v>1636</v>
      </c>
      <c r="E635" s="12">
        <f>Source!BZ380</f>
        <v>110</v>
      </c>
      <c r="F635" s="52" t="str">
        <f>CONCATENATE(" )", Source!DL380, Source!FT380, "=", Source!FX380)</f>
        <v xml:space="preserve"> )*0,9=99</v>
      </c>
      <c r="G635" s="53"/>
      <c r="H635" s="26">
        <f>SUM(S631:S637)</f>
        <v>9.24</v>
      </c>
      <c r="I635" s="30"/>
      <c r="J635" s="24">
        <f>Source!AT380</f>
        <v>99</v>
      </c>
      <c r="K635" s="26">
        <f>SUM(T631:T637)</f>
        <v>61.53</v>
      </c>
      <c r="L635" s="28"/>
    </row>
    <row r="636" spans="1:26" ht="14.25" x14ac:dyDescent="0.2">
      <c r="A636" s="41"/>
      <c r="B636" s="42"/>
      <c r="C636" s="42" t="s">
        <v>1637</v>
      </c>
      <c r="D636" s="25" t="s">
        <v>1636</v>
      </c>
      <c r="E636" s="12">
        <f>Source!CA380</f>
        <v>70</v>
      </c>
      <c r="F636" s="52" t="str">
        <f>CONCATENATE(" )", Source!DM380, Source!FU380, "=", Source!FY380)</f>
        <v xml:space="preserve"> )*0,85=59,5</v>
      </c>
      <c r="G636" s="53"/>
      <c r="H636" s="26">
        <f>SUM(U631:U637)</f>
        <v>5.55</v>
      </c>
      <c r="I636" s="30"/>
      <c r="J636" s="24">
        <f>Source!AU380</f>
        <v>60</v>
      </c>
      <c r="K636" s="26">
        <f>SUM(V631:V637)</f>
        <v>37.29</v>
      </c>
      <c r="L636" s="28"/>
    </row>
    <row r="637" spans="1:26" ht="14.25" x14ac:dyDescent="0.2">
      <c r="A637" s="43"/>
      <c r="B637" s="44"/>
      <c r="C637" s="44" t="s">
        <v>1638</v>
      </c>
      <c r="D637" s="31" t="s">
        <v>1639</v>
      </c>
      <c r="E637" s="32">
        <f>Source!AQ380</f>
        <v>50.83</v>
      </c>
      <c r="F637" s="33"/>
      <c r="G637" s="34" t="str">
        <f>Source!DI380</f>
        <v/>
      </c>
      <c r="H637" s="33"/>
      <c r="I637" s="34"/>
      <c r="J637" s="34"/>
      <c r="K637" s="33"/>
      <c r="L637" s="35">
        <f>Source!U380</f>
        <v>1.0165999999999999</v>
      </c>
    </row>
    <row r="638" spans="1:26" ht="15" x14ac:dyDescent="0.25">
      <c r="G638" s="49">
        <f>H633+H634+H635+H636</f>
        <v>33.619999999999997</v>
      </c>
      <c r="H638" s="49"/>
      <c r="J638" s="49">
        <f>K633+K634+K635+K636</f>
        <v>224.26</v>
      </c>
      <c r="K638" s="49"/>
      <c r="L638" s="36">
        <f>Source!U380</f>
        <v>1.0165999999999999</v>
      </c>
      <c r="O638" s="22">
        <f>G638</f>
        <v>33.619999999999997</v>
      </c>
      <c r="P638" s="22">
        <f>J638</f>
        <v>224.26</v>
      </c>
      <c r="Q638" s="22">
        <f>L638</f>
        <v>1.0165999999999999</v>
      </c>
      <c r="W638">
        <f>IF(Source!BI380&lt;=1,H633+H634+H635+H636, 0)</f>
        <v>33.619999999999997</v>
      </c>
      <c r="X638">
        <f>IF(Source!BI380=2,H633+H634+H635+H636, 0)</f>
        <v>0</v>
      </c>
      <c r="Y638">
        <f>IF(Source!BI380=3,H633+H634+H635+H636, 0)</f>
        <v>0</v>
      </c>
      <c r="Z638">
        <f>IF(Source!BI380=4,H633+H634+H635+H636, 0)</f>
        <v>0</v>
      </c>
    </row>
    <row r="639" spans="1:26" ht="42.75" x14ac:dyDescent="0.2">
      <c r="A639" s="41" t="str">
        <f>Source!E382</f>
        <v>58</v>
      </c>
      <c r="B639" s="42" t="str">
        <f>Source!F382</f>
        <v>46-03-017-02</v>
      </c>
      <c r="C639" s="42" t="str">
        <f>Source!G382</f>
        <v>Заделка отверстий, гнезд и борозд в перекрытиях железобетонных площадью до 0,2 м2</v>
      </c>
      <c r="D639" s="25" t="str">
        <f>Source!H382</f>
        <v>м3</v>
      </c>
      <c r="E639" s="12">
        <f>Source!I382</f>
        <v>0.01</v>
      </c>
      <c r="F639" s="26">
        <f>Source!AL382+Source!AM382+Source!AO382</f>
        <v>530.09</v>
      </c>
      <c r="G639" s="27"/>
      <c r="H639" s="26"/>
      <c r="I639" s="27" t="str">
        <f>Source!BO382</f>
        <v/>
      </c>
      <c r="J639" s="27"/>
      <c r="K639" s="26"/>
      <c r="L639" s="28"/>
      <c r="S639">
        <f>ROUND((Source!FX382/100)*((ROUND(Source!AF382*Source!I382, 2)+ROUND(Source!AE382*Source!I382, 2))), 2)</f>
        <v>3.6</v>
      </c>
      <c r="T639">
        <f>Source!X382</f>
        <v>24.01</v>
      </c>
      <c r="U639">
        <f>ROUND((Source!FY382/100)*((ROUND(Source!AF382*Source!I382, 2)+ROUND(Source!AE382*Source!I382, 2))), 2)</f>
        <v>2.17</v>
      </c>
      <c r="V639">
        <f>Source!Y382</f>
        <v>14.55</v>
      </c>
    </row>
    <row r="640" spans="1:26" ht="14.25" x14ac:dyDescent="0.2">
      <c r="A640" s="41"/>
      <c r="B640" s="42"/>
      <c r="C640" s="42" t="s">
        <v>1633</v>
      </c>
      <c r="D640" s="25"/>
      <c r="E640" s="12"/>
      <c r="F640" s="26">
        <f>Source!AO382</f>
        <v>361.3</v>
      </c>
      <c r="G640" s="27" t="str">
        <f>Source!DG382</f>
        <v/>
      </c>
      <c r="H640" s="26">
        <f>ROUND(Source!AF382*Source!I382, 2)</f>
        <v>3.61</v>
      </c>
      <c r="I640" s="27"/>
      <c r="J640" s="27">
        <f>IF(Source!BA382&lt;&gt; 0, Source!BA382, 1)</f>
        <v>6.66</v>
      </c>
      <c r="K640" s="26">
        <f>Source!S382</f>
        <v>24.06</v>
      </c>
      <c r="L640" s="28"/>
      <c r="R640">
        <f>H640</f>
        <v>3.61</v>
      </c>
    </row>
    <row r="641" spans="1:26" ht="14.25" x14ac:dyDescent="0.2">
      <c r="A641" s="41"/>
      <c r="B641" s="42"/>
      <c r="C641" s="42" t="s">
        <v>429</v>
      </c>
      <c r="D641" s="25"/>
      <c r="E641" s="12"/>
      <c r="F641" s="26">
        <f>Source!AM382</f>
        <v>16.600000000000001</v>
      </c>
      <c r="G641" s="27" t="str">
        <f>Source!DE382</f>
        <v/>
      </c>
      <c r="H641" s="26">
        <f>ROUND(Source!AD382*Source!I382, 2)</f>
        <v>0.17</v>
      </c>
      <c r="I641" s="27"/>
      <c r="J641" s="27">
        <f>IF(Source!BB382&lt;&gt; 0, Source!BB382, 1)</f>
        <v>6.66</v>
      </c>
      <c r="K641" s="26">
        <f>Source!Q382</f>
        <v>1.1100000000000001</v>
      </c>
      <c r="L641" s="28"/>
    </row>
    <row r="642" spans="1:26" ht="14.25" x14ac:dyDescent="0.2">
      <c r="A642" s="41"/>
      <c r="B642" s="42"/>
      <c r="C642" s="42" t="s">
        <v>1634</v>
      </c>
      <c r="D642" s="25"/>
      <c r="E642" s="12"/>
      <c r="F642" s="26">
        <f>Source!AN382</f>
        <v>2.78</v>
      </c>
      <c r="G642" s="27" t="str">
        <f>Source!DF382</f>
        <v/>
      </c>
      <c r="H642" s="29">
        <f>ROUND(Source!AE382*Source!I382, 2)</f>
        <v>0.03</v>
      </c>
      <c r="I642" s="27"/>
      <c r="J642" s="27">
        <f>IF(Source!BS382&lt;&gt; 0, Source!BS382, 1)</f>
        <v>6.66</v>
      </c>
      <c r="K642" s="29">
        <f>Source!R382</f>
        <v>0.19</v>
      </c>
      <c r="L642" s="28"/>
      <c r="R642">
        <f>H642</f>
        <v>0.03</v>
      </c>
    </row>
    <row r="643" spans="1:26" ht="14.25" x14ac:dyDescent="0.2">
      <c r="A643" s="41"/>
      <c r="B643" s="42"/>
      <c r="C643" s="42" t="s">
        <v>1640</v>
      </c>
      <c r="D643" s="25"/>
      <c r="E643" s="12"/>
      <c r="F643" s="26">
        <f>Source!AL382</f>
        <v>152.19</v>
      </c>
      <c r="G643" s="27" t="str">
        <f>Source!DD382</f>
        <v/>
      </c>
      <c r="H643" s="26">
        <f>ROUND(Source!AC382*Source!I382, 2)</f>
        <v>1.52</v>
      </c>
      <c r="I643" s="27"/>
      <c r="J643" s="27">
        <f>IF(Source!BC382&lt;&gt; 0, Source!BC382, 1)</f>
        <v>6.66</v>
      </c>
      <c r="K643" s="26">
        <f>Source!P382</f>
        <v>10.14</v>
      </c>
      <c r="L643" s="28"/>
    </row>
    <row r="644" spans="1:26" ht="14.25" x14ac:dyDescent="0.2">
      <c r="A644" s="41"/>
      <c r="B644" s="42"/>
      <c r="C644" s="42" t="s">
        <v>1635</v>
      </c>
      <c r="D644" s="25" t="s">
        <v>1636</v>
      </c>
      <c r="E644" s="12">
        <f>Source!BZ382</f>
        <v>110</v>
      </c>
      <c r="F644" s="52" t="str">
        <f>CONCATENATE(" )", Source!DL382, Source!FT382, "=", Source!FX382)</f>
        <v xml:space="preserve"> )*0,9=99</v>
      </c>
      <c r="G644" s="53"/>
      <c r="H644" s="26">
        <f>SUM(S639:S648)</f>
        <v>3.6</v>
      </c>
      <c r="I644" s="30"/>
      <c r="J644" s="24">
        <f>Source!AT382</f>
        <v>99</v>
      </c>
      <c r="K644" s="26">
        <f>SUM(T639:T648)</f>
        <v>24.01</v>
      </c>
      <c r="L644" s="28"/>
    </row>
    <row r="645" spans="1:26" ht="14.25" x14ac:dyDescent="0.2">
      <c r="A645" s="41"/>
      <c r="B645" s="42"/>
      <c r="C645" s="42" t="s">
        <v>1637</v>
      </c>
      <c r="D645" s="25" t="s">
        <v>1636</v>
      </c>
      <c r="E645" s="12">
        <f>Source!CA382</f>
        <v>70</v>
      </c>
      <c r="F645" s="52" t="str">
        <f>CONCATENATE(" )", Source!DM382, Source!FU382, "=", Source!FY382)</f>
        <v xml:space="preserve"> )*0,85=59,5</v>
      </c>
      <c r="G645" s="53"/>
      <c r="H645" s="26">
        <f>SUM(U639:U648)</f>
        <v>2.17</v>
      </c>
      <c r="I645" s="30"/>
      <c r="J645" s="24">
        <f>Source!AU382</f>
        <v>60</v>
      </c>
      <c r="K645" s="26">
        <f>SUM(V639:V648)</f>
        <v>14.55</v>
      </c>
      <c r="L645" s="28"/>
    </row>
    <row r="646" spans="1:26" ht="14.25" x14ac:dyDescent="0.2">
      <c r="A646" s="41"/>
      <c r="B646" s="42"/>
      <c r="C646" s="42" t="s">
        <v>1638</v>
      </c>
      <c r="D646" s="25" t="s">
        <v>1639</v>
      </c>
      <c r="E646" s="12">
        <f>Source!AQ382</f>
        <v>44.66</v>
      </c>
      <c r="F646" s="26"/>
      <c r="G646" s="27" t="str">
        <f>Source!DI382</f>
        <v/>
      </c>
      <c r="H646" s="26"/>
      <c r="I646" s="27"/>
      <c r="J646" s="27"/>
      <c r="K646" s="26"/>
      <c r="L646" s="37">
        <f>Source!U382</f>
        <v>0.4466</v>
      </c>
    </row>
    <row r="647" spans="1:26" ht="28.5" x14ac:dyDescent="0.2">
      <c r="A647" s="41" t="str">
        <f>Source!E384</f>
        <v>58,1</v>
      </c>
      <c r="B647" s="42" t="str">
        <f>Source!F384</f>
        <v>04.3.01.12-0005</v>
      </c>
      <c r="C647" s="42" t="str">
        <f>Source!G384</f>
        <v>Раствор готовый кладочный цементно-известковый марки 100</v>
      </c>
      <c r="D647" s="25" t="str">
        <f>Source!H384</f>
        <v>м3</v>
      </c>
      <c r="E647" s="12">
        <f>Source!I384</f>
        <v>1.0400000000000001E-2</v>
      </c>
      <c r="F647" s="26">
        <f>Source!AL384+Source!AM384+Source!AO384</f>
        <v>529.41</v>
      </c>
      <c r="G647" s="40" t="s">
        <v>3</v>
      </c>
      <c r="H647" s="26">
        <f>ROUND(Source!AC384*Source!I384, 2)+ROUND(Source!AD384*Source!I384, 2)+ROUND(Source!AF384*Source!I384, 2)</f>
        <v>5.51</v>
      </c>
      <c r="I647" s="27"/>
      <c r="J647" s="27">
        <f>IF(Source!BC384&lt;&gt; 0, Source!BC384, 1)</f>
        <v>6.66</v>
      </c>
      <c r="K647" s="26">
        <f>Source!O384</f>
        <v>36.67</v>
      </c>
      <c r="L647" s="28"/>
      <c r="S647">
        <f>ROUND((Source!FX384/100)*((ROUND(Source!AF384*Source!I384, 2)+ROUND(Source!AE384*Source!I384, 2))), 2)</f>
        <v>0</v>
      </c>
      <c r="T647">
        <f>Source!X384</f>
        <v>0</v>
      </c>
      <c r="U647">
        <f>ROUND((Source!FY384/100)*((ROUND(Source!AF384*Source!I384, 2)+ROUND(Source!AE384*Source!I384, 2))), 2)</f>
        <v>0</v>
      </c>
      <c r="V647">
        <f>Source!Y384</f>
        <v>0</v>
      </c>
      <c r="W647">
        <f>IF(Source!BI384&lt;=1,H647, 0)</f>
        <v>5.51</v>
      </c>
      <c r="X647">
        <f>IF(Source!BI384=2,H647, 0)</f>
        <v>0</v>
      </c>
      <c r="Y647">
        <f>IF(Source!BI384=3,H647, 0)</f>
        <v>0</v>
      </c>
      <c r="Z647">
        <f>IF(Source!BI384=4,H647, 0)</f>
        <v>0</v>
      </c>
    </row>
    <row r="648" spans="1:26" ht="28.5" x14ac:dyDescent="0.2">
      <c r="A648" s="43" t="str">
        <f>Source!E386</f>
        <v>58,2</v>
      </c>
      <c r="B648" s="44" t="str">
        <f>Source!F386</f>
        <v>04.1.02.06</v>
      </c>
      <c r="C648" s="44" t="str">
        <f>Source!G386</f>
        <v>Бетонные смеси готовые к употреблению</v>
      </c>
      <c r="D648" s="31" t="str">
        <f>Source!H386</f>
        <v>м3</v>
      </c>
      <c r="E648" s="32">
        <f>Source!I386</f>
        <v>1.0400000000000001E-2</v>
      </c>
      <c r="F648" s="33">
        <f>Source!AL386+Source!AM386+Source!AO386</f>
        <v>0</v>
      </c>
      <c r="G648" s="38" t="s">
        <v>3</v>
      </c>
      <c r="H648" s="33">
        <f>ROUND(Source!AC386*Source!I386, 2)+ROUND(Source!AD386*Source!I386, 2)+ROUND(Source!AF386*Source!I386, 2)</f>
        <v>0</v>
      </c>
      <c r="I648" s="34"/>
      <c r="J648" s="34">
        <f>IF(Source!BC386&lt;&gt; 0, Source!BC386, 1)</f>
        <v>6.66</v>
      </c>
      <c r="K648" s="33">
        <f>Source!O386</f>
        <v>0</v>
      </c>
      <c r="L648" s="39"/>
      <c r="S648">
        <f>ROUND((Source!FX386/100)*((ROUND(Source!AF386*Source!I386, 2)+ROUND(Source!AE386*Source!I386, 2))), 2)</f>
        <v>0</v>
      </c>
      <c r="T648">
        <f>Source!X386</f>
        <v>0</v>
      </c>
      <c r="U648">
        <f>ROUND((Source!FY386/100)*((ROUND(Source!AF386*Source!I386, 2)+ROUND(Source!AE386*Source!I386, 2))), 2)</f>
        <v>0</v>
      </c>
      <c r="V648">
        <f>Source!Y386</f>
        <v>0</v>
      </c>
      <c r="W648">
        <f>IF(Source!BI386&lt;=1,H648, 0)</f>
        <v>0</v>
      </c>
      <c r="X648">
        <f>IF(Source!BI386=2,H648, 0)</f>
        <v>0</v>
      </c>
      <c r="Y648">
        <f>IF(Source!BI386=3,H648, 0)</f>
        <v>0</v>
      </c>
      <c r="Z648">
        <f>IF(Source!BI386=4,H648, 0)</f>
        <v>0</v>
      </c>
    </row>
    <row r="649" spans="1:26" ht="15" x14ac:dyDescent="0.25">
      <c r="G649" s="49">
        <f>H640+H641+H643+H644+H645+SUM(H647:H648)</f>
        <v>16.579999999999998</v>
      </c>
      <c r="H649" s="49"/>
      <c r="J649" s="49">
        <f>K640+K641+K643+K644+K645+SUM(K647:K648)</f>
        <v>110.54</v>
      </c>
      <c r="K649" s="49"/>
      <c r="L649" s="36">
        <f>Source!U382</f>
        <v>0.4466</v>
      </c>
      <c r="O649" s="22">
        <f>G649</f>
        <v>16.579999999999998</v>
      </c>
      <c r="P649" s="22">
        <f>J649</f>
        <v>110.54</v>
      </c>
      <c r="Q649" s="22">
        <f>L649</f>
        <v>0.4466</v>
      </c>
      <c r="W649">
        <f>IF(Source!BI382&lt;=1,H640+H641+H643+H644+H645, 0)</f>
        <v>11.07</v>
      </c>
      <c r="X649">
        <f>IF(Source!BI382=2,H640+H641+H643+H644+H645, 0)</f>
        <v>0</v>
      </c>
      <c r="Y649">
        <f>IF(Source!BI382=3,H640+H641+H643+H644+H645, 0)</f>
        <v>0</v>
      </c>
      <c r="Z649">
        <f>IF(Source!BI382=4,H640+H641+H643+H644+H645, 0)</f>
        <v>0</v>
      </c>
    </row>
    <row r="650" spans="1:26" ht="15" x14ac:dyDescent="0.25">
      <c r="A650" s="50" t="str">
        <f>CONCATENATE("Итого по разделу: ",IF(Source!G388&lt;&gt;"Новый раздел", Source!G388, ""))</f>
        <v>Итого по разделу:  3 Отопление</v>
      </c>
      <c r="B650" s="50"/>
      <c r="C650" s="50"/>
      <c r="D650" s="50"/>
      <c r="E650" s="50"/>
      <c r="F650" s="50"/>
      <c r="G650" s="51">
        <f>SUM(O540:O649)</f>
        <v>13100.52</v>
      </c>
      <c r="H650" s="51"/>
      <c r="I650" s="23"/>
      <c r="J650" s="51">
        <f>SUM(P540:P649)</f>
        <v>87265.62</v>
      </c>
      <c r="K650" s="51"/>
      <c r="L650" s="36">
        <f>SUM(Q540:Q649)</f>
        <v>121.60420999999998</v>
      </c>
    </row>
    <row r="651" spans="1:26" ht="16.5" x14ac:dyDescent="0.25">
      <c r="A651" s="54" t="str">
        <f>CONCATENATE("Раздел: ",IF(Source!G420&lt;&gt;"Новый раздел", Source!G420, ""))</f>
        <v>Раздел: 4 Вентиляция</v>
      </c>
      <c r="B651" s="54"/>
      <c r="C651" s="54"/>
      <c r="D651" s="54"/>
      <c r="E651" s="54"/>
      <c r="F651" s="54"/>
      <c r="G651" s="54"/>
      <c r="H651" s="54"/>
      <c r="I651" s="54"/>
      <c r="J651" s="54"/>
      <c r="K651" s="54"/>
      <c r="L651" s="54"/>
    </row>
    <row r="652" spans="1:26" ht="57" x14ac:dyDescent="0.2">
      <c r="A652" s="41" t="str">
        <f>Source!E425</f>
        <v>59</v>
      </c>
      <c r="B652" s="42" t="str">
        <f>Source!F425</f>
        <v>20-01-001-01</v>
      </c>
      <c r="C652" s="42" t="str">
        <f>Source!G425</f>
        <v>Прокладка воздуховодов из листовой, оцинкованной стали и алюминия класса Н (нормальные) толщиной 0,5 мм, диаметром до 200 мм</v>
      </c>
      <c r="D652" s="25" t="str">
        <f>Source!H425</f>
        <v>100 м2</v>
      </c>
      <c r="E652" s="12">
        <f>Source!I425</f>
        <v>0.12559999999999999</v>
      </c>
      <c r="F652" s="26">
        <f>Source!AL425+Source!AM425+Source!AO425</f>
        <v>2028.33</v>
      </c>
      <c r="G652" s="27"/>
      <c r="H652" s="26"/>
      <c r="I652" s="27" t="str">
        <f>Source!BO425</f>
        <v/>
      </c>
      <c r="J652" s="27"/>
      <c r="K652" s="26"/>
      <c r="L652" s="28"/>
      <c r="S652">
        <f>ROUND((Source!FX425/100)*((ROUND(Source!AF425*Source!I425, 2)+ROUND(Source!AE425*Source!I425, 2))), 2)</f>
        <v>247.02</v>
      </c>
      <c r="T652">
        <f>Source!X425</f>
        <v>1642.34</v>
      </c>
      <c r="U652">
        <f>ROUND((Source!FY425/100)*((ROUND(Source!AF425*Source!I425, 2)+ROUND(Source!AE425*Source!I425, 2))), 2)</f>
        <v>151.28</v>
      </c>
      <c r="V652">
        <f>Source!Y425</f>
        <v>1013.97</v>
      </c>
    </row>
    <row r="653" spans="1:26" x14ac:dyDescent="0.2">
      <c r="C653" s="21" t="str">
        <f>"Объем: "&amp;Source!I425&amp;"=12,56/"&amp;"100"</f>
        <v>Объем: 0,1256=12,56/100</v>
      </c>
    </row>
    <row r="654" spans="1:26" ht="14.25" x14ac:dyDescent="0.2">
      <c r="A654" s="41"/>
      <c r="B654" s="42"/>
      <c r="C654" s="42" t="s">
        <v>1633</v>
      </c>
      <c r="D654" s="25"/>
      <c r="E654" s="12"/>
      <c r="F654" s="26">
        <f>Source!AO425</f>
        <v>1467.1</v>
      </c>
      <c r="G654" s="27" t="str">
        <f>Source!DG425</f>
        <v>)*1,15</v>
      </c>
      <c r="H654" s="26">
        <f>ROUND(Source!AF425*Source!I425, 2)</f>
        <v>211.91</v>
      </c>
      <c r="I654" s="27"/>
      <c r="J654" s="27">
        <f>IF(Source!BA425&lt;&gt; 0, Source!BA425, 1)</f>
        <v>6.66</v>
      </c>
      <c r="K654" s="26">
        <f>Source!S425</f>
        <v>1411.31</v>
      </c>
      <c r="L654" s="28"/>
      <c r="R654">
        <f>H654</f>
        <v>211.91</v>
      </c>
    </row>
    <row r="655" spans="1:26" ht="14.25" x14ac:dyDescent="0.2">
      <c r="A655" s="41"/>
      <c r="B655" s="42"/>
      <c r="C655" s="42" t="s">
        <v>429</v>
      </c>
      <c r="D655" s="25"/>
      <c r="E655" s="12"/>
      <c r="F655" s="26">
        <f>Source!AM425</f>
        <v>126.58</v>
      </c>
      <c r="G655" s="27" t="str">
        <f>Source!DE425</f>
        <v>)*1,25</v>
      </c>
      <c r="H655" s="26">
        <f>ROUND(Source!AD425*Source!I425, 2)</f>
        <v>19.87</v>
      </c>
      <c r="I655" s="27"/>
      <c r="J655" s="27">
        <f>IF(Source!BB425&lt;&gt; 0, Source!BB425, 1)</f>
        <v>6.66</v>
      </c>
      <c r="K655" s="26">
        <f>Source!Q425</f>
        <v>132.36000000000001</v>
      </c>
      <c r="L655" s="28"/>
    </row>
    <row r="656" spans="1:26" ht="14.25" x14ac:dyDescent="0.2">
      <c r="A656" s="41"/>
      <c r="B656" s="42"/>
      <c r="C656" s="42" t="s">
        <v>1634</v>
      </c>
      <c r="D656" s="25"/>
      <c r="E656" s="12"/>
      <c r="F656" s="26">
        <f>Source!AN425</f>
        <v>16.07</v>
      </c>
      <c r="G656" s="27" t="str">
        <f>Source!DF425</f>
        <v>)*1,25</v>
      </c>
      <c r="H656" s="29">
        <f>ROUND(Source!AE425*Source!I425, 2)</f>
        <v>2.52</v>
      </c>
      <c r="I656" s="27"/>
      <c r="J656" s="27">
        <f>IF(Source!BS425&lt;&gt; 0, Source!BS425, 1)</f>
        <v>6.66</v>
      </c>
      <c r="K656" s="29">
        <f>Source!R425</f>
        <v>16.809999999999999</v>
      </c>
      <c r="L656" s="28"/>
      <c r="R656">
        <f>H656</f>
        <v>2.52</v>
      </c>
    </row>
    <row r="657" spans="1:26" ht="14.25" x14ac:dyDescent="0.2">
      <c r="A657" s="41"/>
      <c r="B657" s="42"/>
      <c r="C657" s="42" t="s">
        <v>1640</v>
      </c>
      <c r="D657" s="25"/>
      <c r="E657" s="12"/>
      <c r="F657" s="26">
        <f>Source!AL425</f>
        <v>434.65</v>
      </c>
      <c r="G657" s="27" t="str">
        <f>Source!DD425</f>
        <v/>
      </c>
      <c r="H657" s="26">
        <f>ROUND(Source!AC425*Source!I425, 2)</f>
        <v>54.59</v>
      </c>
      <c r="I657" s="27"/>
      <c r="J657" s="27">
        <f>IF(Source!BC425&lt;&gt; 0, Source!BC425, 1)</f>
        <v>6.66</v>
      </c>
      <c r="K657" s="26">
        <f>Source!P425</f>
        <v>363.58</v>
      </c>
      <c r="L657" s="28"/>
    </row>
    <row r="658" spans="1:26" ht="14.25" x14ac:dyDescent="0.2">
      <c r="A658" s="41"/>
      <c r="B658" s="42"/>
      <c r="C658" s="42" t="s">
        <v>1635</v>
      </c>
      <c r="D658" s="25" t="s">
        <v>1636</v>
      </c>
      <c r="E658" s="12">
        <f>Source!BZ425</f>
        <v>128</v>
      </c>
      <c r="F658" s="52" t="str">
        <f>CONCATENATE(" )", Source!DL425, Source!FT425, "=", Source!FX425)</f>
        <v xml:space="preserve"> )*0,9=115,2</v>
      </c>
      <c r="G658" s="53"/>
      <c r="H658" s="26">
        <f>SUM(S652:S662)</f>
        <v>247.02</v>
      </c>
      <c r="I658" s="30"/>
      <c r="J658" s="24">
        <f>Source!AT425</f>
        <v>115</v>
      </c>
      <c r="K658" s="26">
        <f>SUM(T652:T662)</f>
        <v>1642.34</v>
      </c>
      <c r="L658" s="28"/>
    </row>
    <row r="659" spans="1:26" ht="14.25" x14ac:dyDescent="0.2">
      <c r="A659" s="41"/>
      <c r="B659" s="42"/>
      <c r="C659" s="42" t="s">
        <v>1637</v>
      </c>
      <c r="D659" s="25" t="s">
        <v>1636</v>
      </c>
      <c r="E659" s="12">
        <f>Source!CA425</f>
        <v>83</v>
      </c>
      <c r="F659" s="52" t="str">
        <f>CONCATENATE(" )", Source!DM425, Source!FU425, "=", Source!FY425)</f>
        <v xml:space="preserve"> )*0,85=70,55</v>
      </c>
      <c r="G659" s="53"/>
      <c r="H659" s="26">
        <f>SUM(U652:U662)</f>
        <v>151.28</v>
      </c>
      <c r="I659" s="30"/>
      <c r="J659" s="24">
        <f>Source!AU425</f>
        <v>71</v>
      </c>
      <c r="K659" s="26">
        <f>SUM(V652:V662)</f>
        <v>1013.97</v>
      </c>
      <c r="L659" s="28"/>
    </row>
    <row r="660" spans="1:26" ht="14.25" x14ac:dyDescent="0.2">
      <c r="A660" s="41"/>
      <c r="B660" s="42"/>
      <c r="C660" s="42" t="s">
        <v>1638</v>
      </c>
      <c r="D660" s="25" t="s">
        <v>1639</v>
      </c>
      <c r="E660" s="12">
        <f>Source!AQ425</f>
        <v>167.86</v>
      </c>
      <c r="F660" s="26"/>
      <c r="G660" s="27" t="str">
        <f>Source!DI425</f>
        <v>)*1,15</v>
      </c>
      <c r="H660" s="26"/>
      <c r="I660" s="27"/>
      <c r="J660" s="27"/>
      <c r="K660" s="26"/>
      <c r="L660" s="37">
        <f>Source!U425</f>
        <v>24.245698399999995</v>
      </c>
    </row>
    <row r="661" spans="1:26" ht="42.75" x14ac:dyDescent="0.2">
      <c r="A661" s="41" t="str">
        <f>Source!E427</f>
        <v>59,1</v>
      </c>
      <c r="B661" s="42" t="str">
        <f>Source!F427</f>
        <v>19.1.01.01-0001</v>
      </c>
      <c r="C661" s="42" t="str">
        <f>Source!G427</f>
        <v>Воздуховоды алюминиевые гибкие гофрированные класса Н, типа ВАГГ, диаметром 100 мм</v>
      </c>
      <c r="D661" s="25" t="str">
        <f>Source!H427</f>
        <v>м2</v>
      </c>
      <c r="E661" s="12">
        <f>Source!I427</f>
        <v>12.56</v>
      </c>
      <c r="F661" s="26">
        <f>Source!AL427+Source!AM427+Source!AO427</f>
        <v>75.599999999999994</v>
      </c>
      <c r="G661" s="40" t="s">
        <v>3</v>
      </c>
      <c r="H661" s="26">
        <f>ROUND(Source!AC427*Source!I427, 2)+ROUND(Source!AD427*Source!I427, 2)+ROUND(Source!AF427*Source!I427, 2)</f>
        <v>949.54</v>
      </c>
      <c r="I661" s="27"/>
      <c r="J661" s="27">
        <f>IF(Source!BC427&lt;&gt; 0, Source!BC427, 1)</f>
        <v>6.66</v>
      </c>
      <c r="K661" s="26">
        <f>Source!O427</f>
        <v>6323.91</v>
      </c>
      <c r="L661" s="28"/>
      <c r="S661">
        <f>ROUND((Source!FX427/100)*((ROUND(Source!AF427*Source!I427, 2)+ROUND(Source!AE427*Source!I427, 2))), 2)</f>
        <v>0</v>
      </c>
      <c r="T661">
        <f>Source!X427</f>
        <v>0</v>
      </c>
      <c r="U661">
        <f>ROUND((Source!FY427/100)*((ROUND(Source!AF427*Source!I427, 2)+ROUND(Source!AE427*Source!I427, 2))), 2)</f>
        <v>0</v>
      </c>
      <c r="V661">
        <f>Source!Y427</f>
        <v>0</v>
      </c>
      <c r="W661">
        <f>IF(Source!BI427&lt;=1,H661, 0)</f>
        <v>949.54</v>
      </c>
      <c r="X661">
        <f>IF(Source!BI427=2,H661, 0)</f>
        <v>0</v>
      </c>
      <c r="Y661">
        <f>IF(Source!BI427=3,H661, 0)</f>
        <v>0</v>
      </c>
      <c r="Z661">
        <f>IF(Source!BI427=4,H661, 0)</f>
        <v>0</v>
      </c>
    </row>
    <row r="662" spans="1:26" ht="14.25" x14ac:dyDescent="0.2">
      <c r="A662" s="43" t="str">
        <f>Source!E429</f>
        <v>59,2</v>
      </c>
      <c r="B662" s="44" t="str">
        <f>Source!F429</f>
        <v>19.1.01.13</v>
      </c>
      <c r="C662" s="44" t="str">
        <f>Source!G429</f>
        <v>Воздуховоды металлические</v>
      </c>
      <c r="D662" s="31" t="str">
        <f>Source!H429</f>
        <v>м2</v>
      </c>
      <c r="E662" s="32">
        <f>Source!I429</f>
        <v>12.56</v>
      </c>
      <c r="F662" s="33">
        <f>Source!AL429+Source!AM429+Source!AO429</f>
        <v>0</v>
      </c>
      <c r="G662" s="38" t="s">
        <v>3</v>
      </c>
      <c r="H662" s="33">
        <f>ROUND(Source!AC429*Source!I429, 2)+ROUND(Source!AD429*Source!I429, 2)+ROUND(Source!AF429*Source!I429, 2)</f>
        <v>0</v>
      </c>
      <c r="I662" s="34"/>
      <c r="J662" s="34">
        <f>IF(Source!BC429&lt;&gt; 0, Source!BC429, 1)</f>
        <v>6.66</v>
      </c>
      <c r="K662" s="33">
        <f>Source!O429</f>
        <v>0</v>
      </c>
      <c r="L662" s="39"/>
      <c r="S662">
        <f>ROUND((Source!FX429/100)*((ROUND(Source!AF429*Source!I429, 2)+ROUND(Source!AE429*Source!I429, 2))), 2)</f>
        <v>0</v>
      </c>
      <c r="T662">
        <f>Source!X429</f>
        <v>0</v>
      </c>
      <c r="U662">
        <f>ROUND((Source!FY429/100)*((ROUND(Source!AF429*Source!I429, 2)+ROUND(Source!AE429*Source!I429, 2))), 2)</f>
        <v>0</v>
      </c>
      <c r="V662">
        <f>Source!Y429</f>
        <v>0</v>
      </c>
      <c r="W662">
        <f>IF(Source!BI429&lt;=1,H662, 0)</f>
        <v>0</v>
      </c>
      <c r="X662">
        <f>IF(Source!BI429=2,H662, 0)</f>
        <v>0</v>
      </c>
      <c r="Y662">
        <f>IF(Source!BI429=3,H662, 0)</f>
        <v>0</v>
      </c>
      <c r="Z662">
        <f>IF(Source!BI429=4,H662, 0)</f>
        <v>0</v>
      </c>
    </row>
    <row r="663" spans="1:26" ht="15" x14ac:dyDescent="0.25">
      <c r="G663" s="49">
        <f>H654+H655+H657+H658+H659+SUM(H661:H662)</f>
        <v>1634.21</v>
      </c>
      <c r="H663" s="49"/>
      <c r="J663" s="49">
        <f>K654+K655+K657+K658+K659+SUM(K661:K662)</f>
        <v>10887.470000000001</v>
      </c>
      <c r="K663" s="49"/>
      <c r="L663" s="36">
        <f>Source!U425</f>
        <v>24.245698399999995</v>
      </c>
      <c r="O663" s="22">
        <f>G663</f>
        <v>1634.21</v>
      </c>
      <c r="P663" s="22">
        <f>J663</f>
        <v>10887.470000000001</v>
      </c>
      <c r="Q663" s="22">
        <f>L663</f>
        <v>24.245698399999995</v>
      </c>
      <c r="W663">
        <f>IF(Source!BI425&lt;=1,H654+H655+H657+H658+H659, 0)</f>
        <v>684.67</v>
      </c>
      <c r="X663">
        <f>IF(Source!BI425=2,H654+H655+H657+H658+H659, 0)</f>
        <v>0</v>
      </c>
      <c r="Y663">
        <f>IF(Source!BI425=3,H654+H655+H657+H658+H659, 0)</f>
        <v>0</v>
      </c>
      <c r="Z663">
        <f>IF(Source!BI425=4,H654+H655+H657+H658+H659, 0)</f>
        <v>0</v>
      </c>
    </row>
    <row r="664" spans="1:26" ht="28.5" x14ac:dyDescent="0.2">
      <c r="A664" s="41" t="str">
        <f>Source!E431</f>
        <v>60</v>
      </c>
      <c r="B664" s="42" t="str">
        <f>Source!F431</f>
        <v>20-03-001-01</v>
      </c>
      <c r="C664" s="42" t="str">
        <f>Source!G431</f>
        <v>Установка вентиляторов радиальных массой до 0,05 т</v>
      </c>
      <c r="D664" s="25" t="str">
        <f>Source!H431</f>
        <v>ШТ</v>
      </c>
      <c r="E664" s="12">
        <f>Source!I431</f>
        <v>1</v>
      </c>
      <c r="F664" s="26">
        <f>Source!AL431+Source!AM431+Source!AO431</f>
        <v>62.25</v>
      </c>
      <c r="G664" s="27"/>
      <c r="H664" s="26"/>
      <c r="I664" s="27" t="str">
        <f>Source!BO431</f>
        <v/>
      </c>
      <c r="J664" s="27"/>
      <c r="K664" s="26"/>
      <c r="L664" s="28"/>
      <c r="S664">
        <f>ROUND((Source!FX431/100)*((ROUND(Source!AF431*Source!I431, 2)+ROUND(Source!AE431*Source!I431, 2))), 2)</f>
        <v>74.290000000000006</v>
      </c>
      <c r="T664">
        <f>Source!X431</f>
        <v>493.94</v>
      </c>
      <c r="U664">
        <f>ROUND((Source!FY431/100)*((ROUND(Source!AF431*Source!I431, 2)+ROUND(Source!AE431*Source!I431, 2))), 2)</f>
        <v>45.5</v>
      </c>
      <c r="V664">
        <f>Source!Y431</f>
        <v>304.95</v>
      </c>
    </row>
    <row r="665" spans="1:26" ht="14.25" x14ac:dyDescent="0.2">
      <c r="A665" s="41"/>
      <c r="B665" s="42"/>
      <c r="C665" s="42" t="s">
        <v>1633</v>
      </c>
      <c r="D665" s="25"/>
      <c r="E665" s="12"/>
      <c r="F665" s="26">
        <f>Source!AO431</f>
        <v>55.79</v>
      </c>
      <c r="G665" s="27" t="str">
        <f>Source!DG431</f>
        <v>)*1,15</v>
      </c>
      <c r="H665" s="26">
        <f>ROUND(Source!AF431*Source!I431, 2)</f>
        <v>64.16</v>
      </c>
      <c r="I665" s="27"/>
      <c r="J665" s="27">
        <f>IF(Source!BA431&lt;&gt; 0, Source!BA431, 1)</f>
        <v>6.66</v>
      </c>
      <c r="K665" s="26">
        <f>Source!S431</f>
        <v>427.31</v>
      </c>
      <c r="L665" s="28"/>
      <c r="R665">
        <f>H665</f>
        <v>64.16</v>
      </c>
    </row>
    <row r="666" spans="1:26" ht="14.25" x14ac:dyDescent="0.2">
      <c r="A666" s="41"/>
      <c r="B666" s="42"/>
      <c r="C666" s="42" t="s">
        <v>429</v>
      </c>
      <c r="D666" s="25"/>
      <c r="E666" s="12"/>
      <c r="F666" s="26">
        <f>Source!AM431</f>
        <v>6.46</v>
      </c>
      <c r="G666" s="27" t="str">
        <f>Source!DE431</f>
        <v>)*1,25</v>
      </c>
      <c r="H666" s="26">
        <f>ROUND(Source!AD431*Source!I431, 2)</f>
        <v>8.08</v>
      </c>
      <c r="I666" s="27"/>
      <c r="J666" s="27">
        <f>IF(Source!BB431&lt;&gt; 0, Source!BB431, 1)</f>
        <v>6.66</v>
      </c>
      <c r="K666" s="26">
        <f>Source!Q431</f>
        <v>53.81</v>
      </c>
      <c r="L666" s="28"/>
    </row>
    <row r="667" spans="1:26" ht="14.25" x14ac:dyDescent="0.2">
      <c r="A667" s="41"/>
      <c r="B667" s="42"/>
      <c r="C667" s="42" t="s">
        <v>1634</v>
      </c>
      <c r="D667" s="25"/>
      <c r="E667" s="12"/>
      <c r="F667" s="26">
        <f>Source!AN431</f>
        <v>0.26</v>
      </c>
      <c r="G667" s="27" t="str">
        <f>Source!DF431</f>
        <v>)*1,25</v>
      </c>
      <c r="H667" s="29">
        <f>ROUND(Source!AE431*Source!I431, 2)</f>
        <v>0.33</v>
      </c>
      <c r="I667" s="27"/>
      <c r="J667" s="27">
        <f>IF(Source!BS431&lt;&gt; 0, Source!BS431, 1)</f>
        <v>6.66</v>
      </c>
      <c r="K667" s="29">
        <f>Source!R431</f>
        <v>2.2000000000000002</v>
      </c>
      <c r="L667" s="28"/>
      <c r="R667">
        <f>H667</f>
        <v>0.33</v>
      </c>
    </row>
    <row r="668" spans="1:26" ht="14.25" x14ac:dyDescent="0.2">
      <c r="A668" s="41"/>
      <c r="B668" s="42"/>
      <c r="C668" s="42" t="s">
        <v>1635</v>
      </c>
      <c r="D668" s="25" t="s">
        <v>1636</v>
      </c>
      <c r="E668" s="12">
        <f>Source!BZ431</f>
        <v>128</v>
      </c>
      <c r="F668" s="52" t="str">
        <f>CONCATENATE(" )", Source!DL431, Source!FT431, "=", Source!FX431)</f>
        <v xml:space="preserve"> )*0,9=115,2</v>
      </c>
      <c r="G668" s="53"/>
      <c r="H668" s="26">
        <f>SUM(S664:S671)</f>
        <v>74.290000000000006</v>
      </c>
      <c r="I668" s="30"/>
      <c r="J668" s="24">
        <f>Source!AT431</f>
        <v>115</v>
      </c>
      <c r="K668" s="26">
        <f>SUM(T664:T671)</f>
        <v>493.94</v>
      </c>
      <c r="L668" s="28"/>
    </row>
    <row r="669" spans="1:26" ht="14.25" x14ac:dyDescent="0.2">
      <c r="A669" s="41"/>
      <c r="B669" s="42"/>
      <c r="C669" s="42" t="s">
        <v>1637</v>
      </c>
      <c r="D669" s="25" t="s">
        <v>1636</v>
      </c>
      <c r="E669" s="12">
        <f>Source!CA431</f>
        <v>83</v>
      </c>
      <c r="F669" s="52" t="str">
        <f>CONCATENATE(" )", Source!DM431, Source!FU431, "=", Source!FY431)</f>
        <v xml:space="preserve"> )*0,85=70,55</v>
      </c>
      <c r="G669" s="53"/>
      <c r="H669" s="26">
        <f>SUM(U664:U671)</f>
        <v>45.5</v>
      </c>
      <c r="I669" s="30"/>
      <c r="J669" s="24">
        <f>Source!AU431</f>
        <v>71</v>
      </c>
      <c r="K669" s="26">
        <f>SUM(V664:V671)</f>
        <v>304.95</v>
      </c>
      <c r="L669" s="28"/>
    </row>
    <row r="670" spans="1:26" ht="14.25" x14ac:dyDescent="0.2">
      <c r="A670" s="41"/>
      <c r="B670" s="42"/>
      <c r="C670" s="42" t="s">
        <v>1638</v>
      </c>
      <c r="D670" s="25" t="s">
        <v>1639</v>
      </c>
      <c r="E670" s="12">
        <f>Source!AQ431</f>
        <v>6.54</v>
      </c>
      <c r="F670" s="26"/>
      <c r="G670" s="27" t="str">
        <f>Source!DI431</f>
        <v>)*1,15</v>
      </c>
      <c r="H670" s="26"/>
      <c r="I670" s="27"/>
      <c r="J670" s="27"/>
      <c r="K670" s="26"/>
      <c r="L670" s="37">
        <f>Source!U431</f>
        <v>7.520999999999999</v>
      </c>
    </row>
    <row r="671" spans="1:26" ht="57" x14ac:dyDescent="0.2">
      <c r="A671" s="43" t="str">
        <f>Source!E433</f>
        <v>60,1</v>
      </c>
      <c r="B671" s="44" t="str">
        <f>Source!F433</f>
        <v>64.1.02.01-0013</v>
      </c>
      <c r="C671" s="44" t="str">
        <f>Source!G433</f>
        <v>Вентиляторы канальные  для круглых воздуховодов KV 315 , производительность 1500 м3/час (согласно тех.заданию)</v>
      </c>
      <c r="D671" s="31" t="str">
        <f>Source!H433</f>
        <v>шт.</v>
      </c>
      <c r="E671" s="32">
        <f>Source!I433</f>
        <v>1</v>
      </c>
      <c r="F671" s="33">
        <f>Source!AL433+Source!AM433+Source!AO433</f>
        <v>2629.26</v>
      </c>
      <c r="G671" s="38" t="s">
        <v>3</v>
      </c>
      <c r="H671" s="33">
        <f>ROUND(Source!AC433*Source!I433, 2)+ROUND(Source!AD433*Source!I433, 2)+ROUND(Source!AF433*Source!I433, 2)</f>
        <v>2629.26</v>
      </c>
      <c r="I671" s="34"/>
      <c r="J671" s="34">
        <f>IF(Source!BC433&lt;&gt; 0, Source!BC433, 1)</f>
        <v>6.66</v>
      </c>
      <c r="K671" s="33">
        <f>Source!O433</f>
        <v>17510.87</v>
      </c>
      <c r="L671" s="39"/>
      <c r="S671">
        <f>ROUND((Source!FX433/100)*((ROUND(Source!AF433*Source!I433, 2)+ROUND(Source!AE433*Source!I433, 2))), 2)</f>
        <v>0</v>
      </c>
      <c r="T671">
        <f>Source!X433</f>
        <v>0</v>
      </c>
      <c r="U671">
        <f>ROUND((Source!FY433/100)*((ROUND(Source!AF433*Source!I433, 2)+ROUND(Source!AE433*Source!I433, 2))), 2)</f>
        <v>0</v>
      </c>
      <c r="V671">
        <f>Source!Y433</f>
        <v>0</v>
      </c>
      <c r="W671">
        <f>IF(Source!BI433&lt;=1,H671, 0)</f>
        <v>2629.26</v>
      </c>
      <c r="X671">
        <f>IF(Source!BI433=2,H671, 0)</f>
        <v>0</v>
      </c>
      <c r="Y671">
        <f>IF(Source!BI433=3,H671, 0)</f>
        <v>0</v>
      </c>
      <c r="Z671">
        <f>IF(Source!BI433=4,H671, 0)</f>
        <v>0</v>
      </c>
    </row>
    <row r="672" spans="1:26" ht="15" x14ac:dyDescent="0.25">
      <c r="G672" s="49">
        <f>H665+H666+H668+H669+SUM(H671:H671)</f>
        <v>2821.2900000000004</v>
      </c>
      <c r="H672" s="49"/>
      <c r="J672" s="49">
        <f>K665+K666+K668+K669+SUM(K671:K671)</f>
        <v>18790.879999999997</v>
      </c>
      <c r="K672" s="49"/>
      <c r="L672" s="36">
        <f>Source!U431</f>
        <v>7.520999999999999</v>
      </c>
      <c r="O672" s="22">
        <f>G672</f>
        <v>2821.2900000000004</v>
      </c>
      <c r="P672" s="22">
        <f>J672</f>
        <v>18790.879999999997</v>
      </c>
      <c r="Q672" s="22">
        <f>L672</f>
        <v>7.520999999999999</v>
      </c>
      <c r="W672">
        <f>IF(Source!BI431&lt;=1,H665+H666+H668+H669, 0)</f>
        <v>192.03</v>
      </c>
      <c r="X672">
        <f>IF(Source!BI431=2,H665+H666+H668+H669, 0)</f>
        <v>0</v>
      </c>
      <c r="Y672">
        <f>IF(Source!BI431=3,H665+H666+H668+H669, 0)</f>
        <v>0</v>
      </c>
      <c r="Z672">
        <f>IF(Source!BI431=4,H665+H666+H668+H669, 0)</f>
        <v>0</v>
      </c>
    </row>
    <row r="673" spans="1:26" ht="42.75" x14ac:dyDescent="0.2">
      <c r="A673" s="41" t="str">
        <f>Source!E435</f>
        <v>61</v>
      </c>
      <c r="B673" s="42" t="str">
        <f>Source!F435</f>
        <v>20-02-001-08</v>
      </c>
      <c r="C673" s="42" t="str">
        <f>Source!G435</f>
        <v>Установка воздухораспределителей, предназначенных для подачи воздуха в верхнюю зону, массой до 10 кг</v>
      </c>
      <c r="D673" s="25" t="str">
        <f>Source!H435</f>
        <v>ШТ</v>
      </c>
      <c r="E673" s="12">
        <f>Source!I435</f>
        <v>10</v>
      </c>
      <c r="F673" s="26">
        <f>Source!AL435+Source!AM435+Source!AO435</f>
        <v>47.480000000000004</v>
      </c>
      <c r="G673" s="27"/>
      <c r="H673" s="26"/>
      <c r="I673" s="27" t="str">
        <f>Source!BO435</f>
        <v/>
      </c>
      <c r="J673" s="27"/>
      <c r="K673" s="26"/>
      <c r="L673" s="28"/>
      <c r="S673">
        <f>ROUND((Source!FX435/100)*((ROUND(Source!AF435*Source!I435, 2)+ROUND(Source!AE435*Source!I435, 2))), 2)</f>
        <v>233.74</v>
      </c>
      <c r="T673">
        <f>Source!X435</f>
        <v>1554.02</v>
      </c>
      <c r="U673">
        <f>ROUND((Source!FY435/100)*((ROUND(Source!AF435*Source!I435, 2)+ROUND(Source!AE435*Source!I435, 2))), 2)</f>
        <v>143.15</v>
      </c>
      <c r="V673">
        <f>Source!Y435</f>
        <v>959.44</v>
      </c>
    </row>
    <row r="674" spans="1:26" ht="14.25" x14ac:dyDescent="0.2">
      <c r="A674" s="41"/>
      <c r="B674" s="42"/>
      <c r="C674" s="42" t="s">
        <v>1633</v>
      </c>
      <c r="D674" s="25"/>
      <c r="E674" s="12"/>
      <c r="F674" s="26">
        <f>Source!AO435</f>
        <v>12.85</v>
      </c>
      <c r="G674" s="27" t="str">
        <f>Source!DG435</f>
        <v>)*1,15</v>
      </c>
      <c r="H674" s="26">
        <f>ROUND(Source!AF435*Source!I435, 2)</f>
        <v>147.80000000000001</v>
      </c>
      <c r="I674" s="27"/>
      <c r="J674" s="27">
        <f>IF(Source!BA435&lt;&gt; 0, Source!BA435, 1)</f>
        <v>6.66</v>
      </c>
      <c r="K674" s="26">
        <f>Source!S435</f>
        <v>984.35</v>
      </c>
      <c r="L674" s="28"/>
      <c r="R674">
        <f>H674</f>
        <v>147.80000000000001</v>
      </c>
    </row>
    <row r="675" spans="1:26" ht="14.25" x14ac:dyDescent="0.2">
      <c r="A675" s="41"/>
      <c r="B675" s="42"/>
      <c r="C675" s="42" t="s">
        <v>429</v>
      </c>
      <c r="D675" s="25"/>
      <c r="E675" s="12"/>
      <c r="F675" s="26">
        <f>Source!AM435</f>
        <v>30.26</v>
      </c>
      <c r="G675" s="27" t="str">
        <f>Source!DE435</f>
        <v>)*1,25</v>
      </c>
      <c r="H675" s="26">
        <f>ROUND(Source!AD435*Source!I435, 2)</f>
        <v>378.2</v>
      </c>
      <c r="I675" s="27"/>
      <c r="J675" s="27">
        <f>IF(Source!BB435&lt;&gt; 0, Source!BB435, 1)</f>
        <v>6.66</v>
      </c>
      <c r="K675" s="26">
        <f>Source!Q435</f>
        <v>2518.81</v>
      </c>
      <c r="L675" s="28"/>
    </row>
    <row r="676" spans="1:26" ht="14.25" x14ac:dyDescent="0.2">
      <c r="A676" s="41"/>
      <c r="B676" s="42"/>
      <c r="C676" s="42" t="s">
        <v>1634</v>
      </c>
      <c r="D676" s="25"/>
      <c r="E676" s="12"/>
      <c r="F676" s="26">
        <f>Source!AN435</f>
        <v>4.41</v>
      </c>
      <c r="G676" s="27" t="str">
        <f>Source!DF435</f>
        <v>)*1,25</v>
      </c>
      <c r="H676" s="29">
        <f>ROUND(Source!AE435*Source!I435, 2)</f>
        <v>55.1</v>
      </c>
      <c r="I676" s="27"/>
      <c r="J676" s="27">
        <f>IF(Source!BS435&lt;&gt; 0, Source!BS435, 1)</f>
        <v>6.66</v>
      </c>
      <c r="K676" s="29">
        <f>Source!R435</f>
        <v>366.97</v>
      </c>
      <c r="L676" s="28"/>
      <c r="R676">
        <f>H676</f>
        <v>55.1</v>
      </c>
    </row>
    <row r="677" spans="1:26" ht="14.25" x14ac:dyDescent="0.2">
      <c r="A677" s="41"/>
      <c r="B677" s="42"/>
      <c r="C677" s="42" t="s">
        <v>1640</v>
      </c>
      <c r="D677" s="25"/>
      <c r="E677" s="12"/>
      <c r="F677" s="26">
        <f>Source!AL435</f>
        <v>4.37</v>
      </c>
      <c r="G677" s="27" t="str">
        <f>Source!DD435</f>
        <v/>
      </c>
      <c r="H677" s="26">
        <f>ROUND(Source!AC435*Source!I435, 2)</f>
        <v>43.7</v>
      </c>
      <c r="I677" s="27"/>
      <c r="J677" s="27">
        <f>IF(Source!BC435&lt;&gt; 0, Source!BC435, 1)</f>
        <v>6.66</v>
      </c>
      <c r="K677" s="26">
        <f>Source!P435</f>
        <v>291.04000000000002</v>
      </c>
      <c r="L677" s="28"/>
    </row>
    <row r="678" spans="1:26" ht="14.25" x14ac:dyDescent="0.2">
      <c r="A678" s="41"/>
      <c r="B678" s="42"/>
      <c r="C678" s="42" t="s">
        <v>1635</v>
      </c>
      <c r="D678" s="25" t="s">
        <v>1636</v>
      </c>
      <c r="E678" s="12">
        <f>Source!BZ435</f>
        <v>128</v>
      </c>
      <c r="F678" s="52" t="str">
        <f>CONCATENATE(" )", Source!DL435, Source!FT435, "=", Source!FX435)</f>
        <v xml:space="preserve"> )*0,9=115,2</v>
      </c>
      <c r="G678" s="53"/>
      <c r="H678" s="26">
        <f>SUM(S673:S681)</f>
        <v>233.74</v>
      </c>
      <c r="I678" s="30"/>
      <c r="J678" s="24">
        <f>Source!AT435</f>
        <v>115</v>
      </c>
      <c r="K678" s="26">
        <f>SUM(T673:T681)</f>
        <v>1554.02</v>
      </c>
      <c r="L678" s="28"/>
    </row>
    <row r="679" spans="1:26" ht="14.25" x14ac:dyDescent="0.2">
      <c r="A679" s="41"/>
      <c r="B679" s="42"/>
      <c r="C679" s="42" t="s">
        <v>1637</v>
      </c>
      <c r="D679" s="25" t="s">
        <v>1636</v>
      </c>
      <c r="E679" s="12">
        <f>Source!CA435</f>
        <v>83</v>
      </c>
      <c r="F679" s="52" t="str">
        <f>CONCATENATE(" )", Source!DM435, Source!FU435, "=", Source!FY435)</f>
        <v xml:space="preserve"> )*0,85=70,55</v>
      </c>
      <c r="G679" s="53"/>
      <c r="H679" s="26">
        <f>SUM(U673:U681)</f>
        <v>143.15</v>
      </c>
      <c r="I679" s="30"/>
      <c r="J679" s="24">
        <f>Source!AU435</f>
        <v>71</v>
      </c>
      <c r="K679" s="26">
        <f>SUM(V673:V681)</f>
        <v>959.44</v>
      </c>
      <c r="L679" s="28"/>
    </row>
    <row r="680" spans="1:26" ht="14.25" x14ac:dyDescent="0.2">
      <c r="A680" s="41"/>
      <c r="B680" s="42"/>
      <c r="C680" s="42" t="s">
        <v>1638</v>
      </c>
      <c r="D680" s="25" t="s">
        <v>1639</v>
      </c>
      <c r="E680" s="12">
        <f>Source!AQ435</f>
        <v>1.45</v>
      </c>
      <c r="F680" s="26"/>
      <c r="G680" s="27" t="str">
        <f>Source!DI435</f>
        <v>)*1,15</v>
      </c>
      <c r="H680" s="26"/>
      <c r="I680" s="27"/>
      <c r="J680" s="27"/>
      <c r="K680" s="26"/>
      <c r="L680" s="37">
        <f>Source!U435</f>
        <v>16.674999999999997</v>
      </c>
    </row>
    <row r="681" spans="1:26" ht="42.75" x14ac:dyDescent="0.2">
      <c r="A681" s="43" t="str">
        <f>Source!E437</f>
        <v>61,1</v>
      </c>
      <c r="B681" s="44" t="str">
        <f>Source!F437</f>
        <v>19.1.02.07-0001</v>
      </c>
      <c r="C681" s="44" t="str">
        <f>Source!G437</f>
        <v>Воздухораспределители , воздухораздающая поверхность 0,25 м2 (согласно тех.заданию)</v>
      </c>
      <c r="D681" s="31" t="str">
        <f>Source!H437</f>
        <v>шт.</v>
      </c>
      <c r="E681" s="32">
        <f>Source!I437</f>
        <v>10</v>
      </c>
      <c r="F681" s="33">
        <f>Source!AL437+Source!AM437+Source!AO437</f>
        <v>99.8</v>
      </c>
      <c r="G681" s="38" t="s">
        <v>3</v>
      </c>
      <c r="H681" s="33">
        <f>ROUND(Source!AC437*Source!I437, 2)+ROUND(Source!AD437*Source!I437, 2)+ROUND(Source!AF437*Source!I437, 2)</f>
        <v>998</v>
      </c>
      <c r="I681" s="34"/>
      <c r="J681" s="34">
        <f>IF(Source!BC437&lt;&gt; 0, Source!BC437, 1)</f>
        <v>6.66</v>
      </c>
      <c r="K681" s="33">
        <f>Source!O437</f>
        <v>6646.68</v>
      </c>
      <c r="L681" s="39"/>
      <c r="S681">
        <f>ROUND((Source!FX437/100)*((ROUND(Source!AF437*Source!I437, 2)+ROUND(Source!AE437*Source!I437, 2))), 2)</f>
        <v>0</v>
      </c>
      <c r="T681">
        <f>Source!X437</f>
        <v>0</v>
      </c>
      <c r="U681">
        <f>ROUND((Source!FY437/100)*((ROUND(Source!AF437*Source!I437, 2)+ROUND(Source!AE437*Source!I437, 2))), 2)</f>
        <v>0</v>
      </c>
      <c r="V681">
        <f>Source!Y437</f>
        <v>0</v>
      </c>
      <c r="W681">
        <f>IF(Source!BI437&lt;=1,H681, 0)</f>
        <v>998</v>
      </c>
      <c r="X681">
        <f>IF(Source!BI437=2,H681, 0)</f>
        <v>0</v>
      </c>
      <c r="Y681">
        <f>IF(Source!BI437=3,H681, 0)</f>
        <v>0</v>
      </c>
      <c r="Z681">
        <f>IF(Source!BI437=4,H681, 0)</f>
        <v>0</v>
      </c>
    </row>
    <row r="682" spans="1:26" ht="15" x14ac:dyDescent="0.25">
      <c r="G682" s="49">
        <f>H674+H675+H677+H678+H679+SUM(H681:H681)</f>
        <v>1944.5900000000001</v>
      </c>
      <c r="H682" s="49"/>
      <c r="J682" s="49">
        <f>K674+K675+K677+K678+K679+SUM(K681:K681)</f>
        <v>12954.34</v>
      </c>
      <c r="K682" s="49"/>
      <c r="L682" s="36">
        <f>Source!U435</f>
        <v>16.674999999999997</v>
      </c>
      <c r="O682" s="22">
        <f>G682</f>
        <v>1944.5900000000001</v>
      </c>
      <c r="P682" s="22">
        <f>J682</f>
        <v>12954.34</v>
      </c>
      <c r="Q682" s="22">
        <f>L682</f>
        <v>16.674999999999997</v>
      </c>
      <c r="W682">
        <f>IF(Source!BI435&lt;=1,H674+H675+H677+H678+H679, 0)</f>
        <v>946.59</v>
      </c>
      <c r="X682">
        <f>IF(Source!BI435=2,H674+H675+H677+H678+H679, 0)</f>
        <v>0</v>
      </c>
      <c r="Y682">
        <f>IF(Source!BI435=3,H674+H675+H677+H678+H679, 0)</f>
        <v>0</v>
      </c>
      <c r="Z682">
        <f>IF(Source!BI435=4,H674+H675+H677+H678+H679, 0)</f>
        <v>0</v>
      </c>
    </row>
    <row r="683" spans="1:26" ht="15" x14ac:dyDescent="0.25">
      <c r="A683" s="50" t="str">
        <f>CONCATENATE("Итого по разделу: ",IF(Source!G439&lt;&gt;"Новый раздел", Source!G439, ""))</f>
        <v>Итого по разделу: 4 Вентиляция</v>
      </c>
      <c r="B683" s="50"/>
      <c r="C683" s="50"/>
      <c r="D683" s="50"/>
      <c r="E683" s="50"/>
      <c r="F683" s="50"/>
      <c r="G683" s="51">
        <f>SUM(O651:O682)</f>
        <v>6400.09</v>
      </c>
      <c r="H683" s="51"/>
      <c r="I683" s="23"/>
      <c r="J683" s="51">
        <f>SUM(P651:P682)</f>
        <v>42632.69</v>
      </c>
      <c r="K683" s="51"/>
      <c r="L683" s="36">
        <f>SUM(Q651:Q682)</f>
        <v>48.441698399999993</v>
      </c>
    </row>
    <row r="684" spans="1:26" ht="16.5" x14ac:dyDescent="0.25">
      <c r="A684" s="54" t="str">
        <f>CONCATENATE("Раздел: ",IF(Source!G468&lt;&gt;"Новый раздел", Source!G468, ""))</f>
        <v>Раздел: 5 Электромонтажные работы</v>
      </c>
      <c r="B684" s="54"/>
      <c r="C684" s="54"/>
      <c r="D684" s="54"/>
      <c r="E684" s="54"/>
      <c r="F684" s="54"/>
      <c r="G684" s="54"/>
      <c r="H684" s="54"/>
      <c r="I684" s="54"/>
      <c r="J684" s="54"/>
      <c r="K684" s="54"/>
      <c r="L684" s="54"/>
    </row>
    <row r="685" spans="1:26" ht="28.5" x14ac:dyDescent="0.2">
      <c r="A685" s="41" t="str">
        <f>Source!E473</f>
        <v>62</v>
      </c>
      <c r="B685" s="42" t="str">
        <f>Source!F473</f>
        <v>67-4-5</v>
      </c>
      <c r="C685" s="42" t="str">
        <f>Source!G473</f>
        <v>Демонтаж светильников для люминесцентных ламп</v>
      </c>
      <c r="D685" s="25" t="str">
        <f>Source!H473</f>
        <v>100 ШТ</v>
      </c>
      <c r="E685" s="12">
        <f>Source!I473</f>
        <v>0.18</v>
      </c>
      <c r="F685" s="26">
        <f>Source!AL473+Source!AM473+Source!AO473</f>
        <v>145.97999999999999</v>
      </c>
      <c r="G685" s="27"/>
      <c r="H685" s="26"/>
      <c r="I685" s="27" t="str">
        <f>Source!BO473</f>
        <v/>
      </c>
      <c r="J685" s="27"/>
      <c r="K685" s="26"/>
      <c r="L685" s="28"/>
      <c r="S685">
        <f>ROUND((Source!FX473/100)*((ROUND(Source!AF473*Source!I473, 2)+ROUND(Source!AE473*Source!I473, 2))), 2)</f>
        <v>22.12</v>
      </c>
      <c r="T685">
        <f>Source!X473</f>
        <v>147.30000000000001</v>
      </c>
      <c r="U685">
        <f>ROUND((Source!FY473/100)*((ROUND(Source!AF473*Source!I473, 2)+ROUND(Source!AE473*Source!I473, 2))), 2)</f>
        <v>16.91</v>
      </c>
      <c r="V685">
        <f>Source!Y473</f>
        <v>112.64</v>
      </c>
    </row>
    <row r="686" spans="1:26" x14ac:dyDescent="0.2">
      <c r="C686" s="21" t="str">
        <f>"Объем: "&amp;Source!I473&amp;"=18/"&amp;"100"</f>
        <v>Объем: 0,18=18/100</v>
      </c>
    </row>
    <row r="687" spans="1:26" ht="14.25" x14ac:dyDescent="0.2">
      <c r="A687" s="41"/>
      <c r="B687" s="42"/>
      <c r="C687" s="42" t="s">
        <v>1633</v>
      </c>
      <c r="D687" s="25"/>
      <c r="E687" s="12"/>
      <c r="F687" s="26">
        <f>Source!AO473</f>
        <v>143.47999999999999</v>
      </c>
      <c r="G687" s="27" t="str">
        <f>Source!DG473</f>
        <v/>
      </c>
      <c r="H687" s="26">
        <f>ROUND(Source!AF473*Source!I473, 2)</f>
        <v>25.83</v>
      </c>
      <c r="I687" s="27"/>
      <c r="J687" s="27">
        <f>IF(Source!BA473&lt;&gt; 0, Source!BA473, 1)</f>
        <v>6.66</v>
      </c>
      <c r="K687" s="26">
        <f>Source!S473</f>
        <v>172</v>
      </c>
      <c r="L687" s="28"/>
      <c r="R687">
        <f>H687</f>
        <v>25.83</v>
      </c>
    </row>
    <row r="688" spans="1:26" ht="14.25" x14ac:dyDescent="0.2">
      <c r="A688" s="41"/>
      <c r="B688" s="42"/>
      <c r="C688" s="42" t="s">
        <v>429</v>
      </c>
      <c r="D688" s="25"/>
      <c r="E688" s="12"/>
      <c r="F688" s="26">
        <f>Source!AM473</f>
        <v>2.5</v>
      </c>
      <c r="G688" s="27" t="str">
        <f>Source!DE473</f>
        <v/>
      </c>
      <c r="H688" s="26">
        <f>ROUND(Source!AD473*Source!I473, 2)</f>
        <v>0.45</v>
      </c>
      <c r="I688" s="27"/>
      <c r="J688" s="27">
        <f>IF(Source!BB473&lt;&gt; 0, Source!BB473, 1)</f>
        <v>6.66</v>
      </c>
      <c r="K688" s="26">
        <f>Source!Q473</f>
        <v>3</v>
      </c>
      <c r="L688" s="28"/>
    </row>
    <row r="689" spans="1:26" ht="14.25" x14ac:dyDescent="0.2">
      <c r="A689" s="41"/>
      <c r="B689" s="42"/>
      <c r="C689" s="42" t="s">
        <v>1634</v>
      </c>
      <c r="D689" s="25"/>
      <c r="E689" s="12"/>
      <c r="F689" s="26">
        <f>Source!AN473</f>
        <v>1.08</v>
      </c>
      <c r="G689" s="27" t="str">
        <f>Source!DF473</f>
        <v/>
      </c>
      <c r="H689" s="29">
        <f>ROUND(Source!AE473*Source!I473, 2)</f>
        <v>0.19</v>
      </c>
      <c r="I689" s="27"/>
      <c r="J689" s="27">
        <f>IF(Source!BS473&lt;&gt; 0, Source!BS473, 1)</f>
        <v>6.66</v>
      </c>
      <c r="K689" s="29">
        <f>Source!R473</f>
        <v>1.29</v>
      </c>
      <c r="L689" s="28"/>
      <c r="R689">
        <f>H689</f>
        <v>0.19</v>
      </c>
    </row>
    <row r="690" spans="1:26" ht="14.25" x14ac:dyDescent="0.2">
      <c r="A690" s="41"/>
      <c r="B690" s="42"/>
      <c r="C690" s="42" t="s">
        <v>1635</v>
      </c>
      <c r="D690" s="25" t="s">
        <v>1636</v>
      </c>
      <c r="E690" s="12">
        <f>Source!BZ473</f>
        <v>85</v>
      </c>
      <c r="F690" s="45"/>
      <c r="G690" s="27"/>
      <c r="H690" s="26">
        <f>SUM(S685:S692)</f>
        <v>22.12</v>
      </c>
      <c r="I690" s="30"/>
      <c r="J690" s="24">
        <f>Source!AT473</f>
        <v>85</v>
      </c>
      <c r="K690" s="26">
        <f>SUM(T685:T692)</f>
        <v>147.30000000000001</v>
      </c>
      <c r="L690" s="28"/>
    </row>
    <row r="691" spans="1:26" ht="14.25" x14ac:dyDescent="0.2">
      <c r="A691" s="41"/>
      <c r="B691" s="42"/>
      <c r="C691" s="42" t="s">
        <v>1637</v>
      </c>
      <c r="D691" s="25" t="s">
        <v>1636</v>
      </c>
      <c r="E691" s="12">
        <f>Source!CA473</f>
        <v>65</v>
      </c>
      <c r="F691" s="45"/>
      <c r="G691" s="27"/>
      <c r="H691" s="26">
        <f>SUM(U685:U692)</f>
        <v>16.91</v>
      </c>
      <c r="I691" s="30"/>
      <c r="J691" s="24">
        <f>Source!AU473</f>
        <v>65</v>
      </c>
      <c r="K691" s="26">
        <f>SUM(V685:V692)</f>
        <v>112.64</v>
      </c>
      <c r="L691" s="28"/>
    </row>
    <row r="692" spans="1:26" ht="14.25" x14ac:dyDescent="0.2">
      <c r="A692" s="43"/>
      <c r="B692" s="44"/>
      <c r="C692" s="44" t="s">
        <v>1638</v>
      </c>
      <c r="D692" s="31" t="s">
        <v>1639</v>
      </c>
      <c r="E692" s="32">
        <f>Source!AQ473</f>
        <v>17.89</v>
      </c>
      <c r="F692" s="33"/>
      <c r="G692" s="34" t="str">
        <f>Source!DI473</f>
        <v/>
      </c>
      <c r="H692" s="33"/>
      <c r="I692" s="34"/>
      <c r="J692" s="34"/>
      <c r="K692" s="33"/>
      <c r="L692" s="35">
        <f>Source!U473</f>
        <v>3.2202000000000002</v>
      </c>
    </row>
    <row r="693" spans="1:26" ht="15" x14ac:dyDescent="0.25">
      <c r="G693" s="49">
        <f>H687+H688+H690+H691</f>
        <v>65.31</v>
      </c>
      <c r="H693" s="49"/>
      <c r="J693" s="49">
        <f>K687+K688+K690+K691</f>
        <v>434.94</v>
      </c>
      <c r="K693" s="49"/>
      <c r="L693" s="36">
        <f>Source!U473</f>
        <v>3.2202000000000002</v>
      </c>
      <c r="O693" s="22">
        <f>G693</f>
        <v>65.31</v>
      </c>
      <c r="P693" s="22">
        <f>J693</f>
        <v>434.94</v>
      </c>
      <c r="Q693" s="22">
        <f>L693</f>
        <v>3.2202000000000002</v>
      </c>
      <c r="W693">
        <f>IF(Source!BI473&lt;=1,H687+H688+H690+H691, 0)</f>
        <v>65.31</v>
      </c>
      <c r="X693">
        <f>IF(Source!BI473=2,H687+H688+H690+H691, 0)</f>
        <v>0</v>
      </c>
      <c r="Y693">
        <f>IF(Source!BI473=3,H687+H688+H690+H691, 0)</f>
        <v>0</v>
      </c>
      <c r="Z693">
        <f>IF(Source!BI473=4,H687+H688+H690+H691, 0)</f>
        <v>0</v>
      </c>
    </row>
    <row r="694" spans="1:26" ht="14.25" x14ac:dyDescent="0.2">
      <c r="A694" s="41" t="str">
        <f>Source!E475</f>
        <v>63</v>
      </c>
      <c r="B694" s="42" t="str">
        <f>Source!F475</f>
        <v>67-4-1</v>
      </c>
      <c r="C694" s="42" t="str">
        <f>Source!G475</f>
        <v>Демонтаж выключателей, розеток</v>
      </c>
      <c r="D694" s="25" t="str">
        <f>Source!H475</f>
        <v>100 ШТ</v>
      </c>
      <c r="E694" s="12">
        <f>Source!I475</f>
        <v>0.19</v>
      </c>
      <c r="F694" s="26">
        <f>Source!AL475+Source!AM475+Source!AO475</f>
        <v>45.55</v>
      </c>
      <c r="G694" s="27"/>
      <c r="H694" s="26"/>
      <c r="I694" s="27" t="str">
        <f>Source!BO475</f>
        <v/>
      </c>
      <c r="J694" s="27"/>
      <c r="K694" s="26"/>
      <c r="L694" s="28"/>
      <c r="S694">
        <f>ROUND((Source!FX475/100)*((ROUND(Source!AF475*Source!I475, 2)+ROUND(Source!AE475*Source!I475, 2))), 2)</f>
        <v>7.35</v>
      </c>
      <c r="T694">
        <f>Source!X475</f>
        <v>48.99</v>
      </c>
      <c r="U694">
        <f>ROUND((Source!FY475/100)*((ROUND(Source!AF475*Source!I475, 2)+ROUND(Source!AE475*Source!I475, 2))), 2)</f>
        <v>5.62</v>
      </c>
      <c r="V694">
        <f>Source!Y475</f>
        <v>37.47</v>
      </c>
    </row>
    <row r="695" spans="1:26" x14ac:dyDescent="0.2">
      <c r="C695" s="21" t="str">
        <f>"Объем: "&amp;Source!I475&amp;"=19/"&amp;"100"</f>
        <v>Объем: 0,19=19/100</v>
      </c>
    </row>
    <row r="696" spans="1:26" ht="14.25" x14ac:dyDescent="0.2">
      <c r="A696" s="41"/>
      <c r="B696" s="42"/>
      <c r="C696" s="42" t="s">
        <v>1633</v>
      </c>
      <c r="D696" s="25"/>
      <c r="E696" s="12"/>
      <c r="F696" s="26">
        <f>Source!AO475</f>
        <v>45.55</v>
      </c>
      <c r="G696" s="27" t="str">
        <f>Source!DG475</f>
        <v/>
      </c>
      <c r="H696" s="26">
        <f>ROUND(Source!AF475*Source!I475, 2)</f>
        <v>8.65</v>
      </c>
      <c r="I696" s="27"/>
      <c r="J696" s="27">
        <f>IF(Source!BA475&lt;&gt; 0, Source!BA475, 1)</f>
        <v>6.66</v>
      </c>
      <c r="K696" s="26">
        <f>Source!S475</f>
        <v>57.64</v>
      </c>
      <c r="L696" s="28"/>
      <c r="R696">
        <f>H696</f>
        <v>8.65</v>
      </c>
    </row>
    <row r="697" spans="1:26" ht="14.25" x14ac:dyDescent="0.2">
      <c r="A697" s="41"/>
      <c r="B697" s="42"/>
      <c r="C697" s="42" t="s">
        <v>1635</v>
      </c>
      <c r="D697" s="25" t="s">
        <v>1636</v>
      </c>
      <c r="E697" s="12">
        <f>Source!BZ475</f>
        <v>85</v>
      </c>
      <c r="F697" s="45"/>
      <c r="G697" s="27"/>
      <c r="H697" s="26">
        <f>SUM(S694:S699)</f>
        <v>7.35</v>
      </c>
      <c r="I697" s="30"/>
      <c r="J697" s="24">
        <f>Source!AT475</f>
        <v>85</v>
      </c>
      <c r="K697" s="26">
        <f>SUM(T694:T699)</f>
        <v>48.99</v>
      </c>
      <c r="L697" s="28"/>
    </row>
    <row r="698" spans="1:26" ht="14.25" x14ac:dyDescent="0.2">
      <c r="A698" s="41"/>
      <c r="B698" s="42"/>
      <c r="C698" s="42" t="s">
        <v>1637</v>
      </c>
      <c r="D698" s="25" t="s">
        <v>1636</v>
      </c>
      <c r="E698" s="12">
        <f>Source!CA475</f>
        <v>65</v>
      </c>
      <c r="F698" s="45"/>
      <c r="G698" s="27"/>
      <c r="H698" s="26">
        <f>SUM(U694:U699)</f>
        <v>5.62</v>
      </c>
      <c r="I698" s="30"/>
      <c r="J698" s="24">
        <f>Source!AU475</f>
        <v>65</v>
      </c>
      <c r="K698" s="26">
        <f>SUM(V694:V699)</f>
        <v>37.47</v>
      </c>
      <c r="L698" s="28"/>
    </row>
    <row r="699" spans="1:26" ht="14.25" x14ac:dyDescent="0.2">
      <c r="A699" s="43"/>
      <c r="B699" s="44"/>
      <c r="C699" s="44" t="s">
        <v>1638</v>
      </c>
      <c r="D699" s="31" t="s">
        <v>1639</v>
      </c>
      <c r="E699" s="32">
        <f>Source!AQ475</f>
        <v>5.84</v>
      </c>
      <c r="F699" s="33"/>
      <c r="G699" s="34" t="str">
        <f>Source!DI475</f>
        <v/>
      </c>
      <c r="H699" s="33"/>
      <c r="I699" s="34"/>
      <c r="J699" s="34"/>
      <c r="K699" s="33"/>
      <c r="L699" s="35">
        <f>Source!U475</f>
        <v>1.1095999999999999</v>
      </c>
    </row>
    <row r="700" spans="1:26" ht="15" x14ac:dyDescent="0.25">
      <c r="G700" s="49">
        <f>H696+H697+H698</f>
        <v>21.62</v>
      </c>
      <c r="H700" s="49"/>
      <c r="J700" s="49">
        <f>K696+K697+K698</f>
        <v>144.1</v>
      </c>
      <c r="K700" s="49"/>
      <c r="L700" s="36">
        <f>Source!U475</f>
        <v>1.1095999999999999</v>
      </c>
      <c r="O700" s="22">
        <f>G700</f>
        <v>21.62</v>
      </c>
      <c r="P700" s="22">
        <f>J700</f>
        <v>144.1</v>
      </c>
      <c r="Q700" s="22">
        <f>L700</f>
        <v>1.1095999999999999</v>
      </c>
      <c r="W700">
        <f>IF(Source!BI475&lt;=1,H696+H697+H698, 0)</f>
        <v>21.62</v>
      </c>
      <c r="X700">
        <f>IF(Source!BI475=2,H696+H697+H698, 0)</f>
        <v>0</v>
      </c>
      <c r="Y700">
        <f>IF(Source!BI475=3,H696+H697+H698, 0)</f>
        <v>0</v>
      </c>
      <c r="Z700">
        <f>IF(Source!BI475=4,H696+H697+H698, 0)</f>
        <v>0</v>
      </c>
    </row>
    <row r="701" spans="1:26" ht="28.5" x14ac:dyDescent="0.2">
      <c r="A701" s="41" t="str">
        <f>Source!E477</f>
        <v>64</v>
      </c>
      <c r="B701" s="42" t="str">
        <f>Source!F477</f>
        <v>м08-02-370-02</v>
      </c>
      <c r="C701" s="42" t="str">
        <f>Source!G477</f>
        <v>Демонтаж:Щиток до трех групп, устанавливаемый в нише цоколя</v>
      </c>
      <c r="D701" s="25" t="str">
        <f>Source!H477</f>
        <v>ШТ</v>
      </c>
      <c r="E701" s="12">
        <f>Source!I477</f>
        <v>1</v>
      </c>
      <c r="F701" s="26">
        <f>Source!AL477+Source!AM477+Source!AO477</f>
        <v>33.42</v>
      </c>
      <c r="G701" s="27"/>
      <c r="H701" s="26"/>
      <c r="I701" s="27" t="str">
        <f>Source!BO477</f>
        <v/>
      </c>
      <c r="J701" s="27"/>
      <c r="K701" s="26"/>
      <c r="L701" s="28"/>
      <c r="S701">
        <f>ROUND((Source!FX477/100)*((ROUND(Source!AF477*Source!I477, 2)+ROUND(Source!AE477*Source!I477, 2))), 2)</f>
        <v>3.41</v>
      </c>
      <c r="T701">
        <f>Source!X477</f>
        <v>22.71</v>
      </c>
      <c r="U701">
        <f>ROUND((Source!FY477/100)*((ROUND(Source!AF477*Source!I477, 2)+ROUND(Source!AE477*Source!I477, 2))), 2)</f>
        <v>2.33</v>
      </c>
      <c r="V701">
        <f>Source!Y477</f>
        <v>15.54</v>
      </c>
    </row>
    <row r="702" spans="1:26" ht="14.25" x14ac:dyDescent="0.2">
      <c r="A702" s="41"/>
      <c r="B702" s="42"/>
      <c r="C702" s="42" t="s">
        <v>1633</v>
      </c>
      <c r="D702" s="25"/>
      <c r="E702" s="12"/>
      <c r="F702" s="26">
        <f>Source!AO477</f>
        <v>9.4499999999999993</v>
      </c>
      <c r="G702" s="27" t="str">
        <f>Source!DG477</f>
        <v>)*0,3</v>
      </c>
      <c r="H702" s="26">
        <f>ROUND(Source!AF477*Source!I477, 2)</f>
        <v>2.84</v>
      </c>
      <c r="I702" s="27"/>
      <c r="J702" s="27">
        <f>IF(Source!BA477&lt;&gt; 0, Source!BA477, 1)</f>
        <v>6.66</v>
      </c>
      <c r="K702" s="26">
        <f>Source!S477</f>
        <v>18.91</v>
      </c>
      <c r="L702" s="28"/>
      <c r="R702">
        <f>H702</f>
        <v>2.84</v>
      </c>
    </row>
    <row r="703" spans="1:26" ht="14.25" x14ac:dyDescent="0.2">
      <c r="A703" s="41"/>
      <c r="B703" s="42"/>
      <c r="C703" s="42" t="s">
        <v>429</v>
      </c>
      <c r="D703" s="25"/>
      <c r="E703" s="12"/>
      <c r="F703" s="26">
        <f>Source!AM477</f>
        <v>17.77</v>
      </c>
      <c r="G703" s="27" t="str">
        <f>Source!DE477</f>
        <v>)*0,3</v>
      </c>
      <c r="H703" s="26">
        <f>ROUND(Source!AD477*Source!I477, 2)</f>
        <v>5.33</v>
      </c>
      <c r="I703" s="27"/>
      <c r="J703" s="27">
        <f>IF(Source!BB477&lt;&gt; 0, Source!BB477, 1)</f>
        <v>6.66</v>
      </c>
      <c r="K703" s="26">
        <f>Source!Q477</f>
        <v>35.5</v>
      </c>
      <c r="L703" s="28"/>
    </row>
    <row r="704" spans="1:26" ht="14.25" x14ac:dyDescent="0.2">
      <c r="A704" s="41"/>
      <c r="B704" s="42"/>
      <c r="C704" s="42" t="s">
        <v>1634</v>
      </c>
      <c r="D704" s="25"/>
      <c r="E704" s="12"/>
      <c r="F704" s="26">
        <f>Source!AN477</f>
        <v>2.5099999999999998</v>
      </c>
      <c r="G704" s="27" t="str">
        <f>Source!DF477</f>
        <v>)*0,3</v>
      </c>
      <c r="H704" s="29">
        <f>ROUND(Source!AE477*Source!I477, 2)</f>
        <v>0.75</v>
      </c>
      <c r="I704" s="27"/>
      <c r="J704" s="27">
        <f>IF(Source!BS477&lt;&gt; 0, Source!BS477, 1)</f>
        <v>6.66</v>
      </c>
      <c r="K704" s="29">
        <f>Source!R477</f>
        <v>5</v>
      </c>
      <c r="L704" s="28"/>
      <c r="R704">
        <f>H704</f>
        <v>0.75</v>
      </c>
    </row>
    <row r="705" spans="1:26" ht="14.25" x14ac:dyDescent="0.2">
      <c r="A705" s="41"/>
      <c r="B705" s="42"/>
      <c r="C705" s="42" t="s">
        <v>1635</v>
      </c>
      <c r="D705" s="25" t="s">
        <v>1636</v>
      </c>
      <c r="E705" s="12">
        <f>Source!BZ477</f>
        <v>95</v>
      </c>
      <c r="F705" s="45"/>
      <c r="G705" s="27"/>
      <c r="H705" s="26">
        <f>SUM(S701:S707)</f>
        <v>3.41</v>
      </c>
      <c r="I705" s="30"/>
      <c r="J705" s="24">
        <f>Source!AT477</f>
        <v>95</v>
      </c>
      <c r="K705" s="26">
        <f>SUM(T701:T707)</f>
        <v>22.71</v>
      </c>
      <c r="L705" s="28"/>
    </row>
    <row r="706" spans="1:26" ht="14.25" x14ac:dyDescent="0.2">
      <c r="A706" s="41"/>
      <c r="B706" s="42"/>
      <c r="C706" s="42" t="s">
        <v>1637</v>
      </c>
      <c r="D706" s="25" t="s">
        <v>1636</v>
      </c>
      <c r="E706" s="12">
        <f>Source!CA477</f>
        <v>65</v>
      </c>
      <c r="F706" s="45"/>
      <c r="G706" s="27"/>
      <c r="H706" s="26">
        <f>SUM(U701:U707)</f>
        <v>2.33</v>
      </c>
      <c r="I706" s="30"/>
      <c r="J706" s="24">
        <f>Source!AU477</f>
        <v>65</v>
      </c>
      <c r="K706" s="26">
        <f>SUM(V701:V707)</f>
        <v>15.54</v>
      </c>
      <c r="L706" s="28"/>
    </row>
    <row r="707" spans="1:26" ht="14.25" x14ac:dyDescent="0.2">
      <c r="A707" s="43"/>
      <c r="B707" s="44"/>
      <c r="C707" s="44" t="s">
        <v>1638</v>
      </c>
      <c r="D707" s="31" t="s">
        <v>1639</v>
      </c>
      <c r="E707" s="32">
        <f>Source!AQ477</f>
        <v>0.9</v>
      </c>
      <c r="F707" s="33"/>
      <c r="G707" s="34" t="str">
        <f>Source!DI477</f>
        <v>)*0,3</v>
      </c>
      <c r="H707" s="33"/>
      <c r="I707" s="34"/>
      <c r="J707" s="34"/>
      <c r="K707" s="33"/>
      <c r="L707" s="35">
        <f>Source!U477</f>
        <v>0.27</v>
      </c>
    </row>
    <row r="708" spans="1:26" ht="15" x14ac:dyDescent="0.25">
      <c r="G708" s="49">
        <f>H702+H703+H705+H706</f>
        <v>13.91</v>
      </c>
      <c r="H708" s="49"/>
      <c r="J708" s="49">
        <f>K702+K703+K705+K706</f>
        <v>92.66</v>
      </c>
      <c r="K708" s="49"/>
      <c r="L708" s="36">
        <f>Source!U477</f>
        <v>0.27</v>
      </c>
      <c r="O708" s="22">
        <f>G708</f>
        <v>13.91</v>
      </c>
      <c r="P708" s="22">
        <f>J708</f>
        <v>92.66</v>
      </c>
      <c r="Q708" s="22">
        <f>L708</f>
        <v>0.27</v>
      </c>
      <c r="W708">
        <f>IF(Source!BI477&lt;=1,H702+H703+H705+H706, 0)</f>
        <v>0</v>
      </c>
      <c r="X708">
        <f>IF(Source!BI477=2,H702+H703+H705+H706, 0)</f>
        <v>13.91</v>
      </c>
      <c r="Y708">
        <f>IF(Source!BI477=3,H702+H703+H705+H706, 0)</f>
        <v>0</v>
      </c>
      <c r="Z708">
        <f>IF(Source!BI477=4,H702+H703+H705+H706, 0)</f>
        <v>0</v>
      </c>
    </row>
    <row r="709" spans="1:26" ht="57" x14ac:dyDescent="0.2">
      <c r="A709" s="41" t="str">
        <f>Source!E479</f>
        <v>65</v>
      </c>
      <c r="B709" s="42" t="str">
        <f>Source!F479</f>
        <v>м08-03-526-01</v>
      </c>
      <c r="C709" s="42" t="str">
        <f>Source!G479</f>
        <v>Демонтаж:Автомат одно-, двух-, трехполюсный, устанавливаемый на конструкции на стене или колонне, на ток до 25 А</v>
      </c>
      <c r="D709" s="25" t="str">
        <f>Source!H479</f>
        <v>ШТ</v>
      </c>
      <c r="E709" s="12">
        <f>Source!I479</f>
        <v>4</v>
      </c>
      <c r="F709" s="26">
        <f>Source!AL479+Source!AM479+Source!AO479</f>
        <v>35.980000000000004</v>
      </c>
      <c r="G709" s="27"/>
      <c r="H709" s="26"/>
      <c r="I709" s="27" t="str">
        <f>Source!BO479</f>
        <v/>
      </c>
      <c r="J709" s="27"/>
      <c r="K709" s="26"/>
      <c r="L709" s="28"/>
      <c r="S709">
        <f>ROUND((Source!FX479/100)*((ROUND(Source!AF479*Source!I479, 2)+ROUND(Source!AE479*Source!I479, 2))), 2)</f>
        <v>16.91</v>
      </c>
      <c r="T709">
        <f>Source!X479</f>
        <v>112.62</v>
      </c>
      <c r="U709">
        <f>ROUND((Source!FY479/100)*((ROUND(Source!AF479*Source!I479, 2)+ROUND(Source!AE479*Source!I479, 2))), 2)</f>
        <v>11.57</v>
      </c>
      <c r="V709">
        <f>Source!Y479</f>
        <v>77.06</v>
      </c>
    </row>
    <row r="710" spans="1:26" ht="14.25" x14ac:dyDescent="0.2">
      <c r="A710" s="41"/>
      <c r="B710" s="42"/>
      <c r="C710" s="42" t="s">
        <v>1633</v>
      </c>
      <c r="D710" s="25"/>
      <c r="E710" s="12"/>
      <c r="F710" s="26">
        <f>Source!AO479</f>
        <v>14.84</v>
      </c>
      <c r="G710" s="27" t="str">
        <f>Source!DG479</f>
        <v>)*0,3</v>
      </c>
      <c r="H710" s="26">
        <f>ROUND(Source!AF479*Source!I479, 2)</f>
        <v>17.8</v>
      </c>
      <c r="I710" s="27"/>
      <c r="J710" s="27">
        <f>IF(Source!BA479&lt;&gt; 0, Source!BA479, 1)</f>
        <v>6.66</v>
      </c>
      <c r="K710" s="26">
        <f>Source!S479</f>
        <v>118.55</v>
      </c>
      <c r="L710" s="28"/>
      <c r="R710">
        <f>H710</f>
        <v>17.8</v>
      </c>
    </row>
    <row r="711" spans="1:26" ht="14.25" x14ac:dyDescent="0.2">
      <c r="A711" s="41"/>
      <c r="B711" s="42"/>
      <c r="C711" s="42" t="s">
        <v>429</v>
      </c>
      <c r="D711" s="25"/>
      <c r="E711" s="12"/>
      <c r="F711" s="26">
        <f>Source!AM479</f>
        <v>1.05</v>
      </c>
      <c r="G711" s="27" t="str">
        <f>Source!DE479</f>
        <v>)*0,3</v>
      </c>
      <c r="H711" s="26">
        <f>ROUND(Source!AD479*Source!I479, 2)</f>
        <v>1.28</v>
      </c>
      <c r="I711" s="27"/>
      <c r="J711" s="27">
        <f>IF(Source!BB479&lt;&gt; 0, Source!BB479, 1)</f>
        <v>6.66</v>
      </c>
      <c r="K711" s="26">
        <f>Source!Q479</f>
        <v>8.52</v>
      </c>
      <c r="L711" s="28"/>
    </row>
    <row r="712" spans="1:26" ht="14.25" x14ac:dyDescent="0.2">
      <c r="A712" s="41"/>
      <c r="B712" s="42"/>
      <c r="C712" s="42" t="s">
        <v>1635</v>
      </c>
      <c r="D712" s="25" t="s">
        <v>1636</v>
      </c>
      <c r="E712" s="12">
        <f>Source!BZ479</f>
        <v>95</v>
      </c>
      <c r="F712" s="45"/>
      <c r="G712" s="27"/>
      <c r="H712" s="26">
        <f>SUM(S709:S714)</f>
        <v>16.91</v>
      </c>
      <c r="I712" s="30"/>
      <c r="J712" s="24">
        <f>Source!AT479</f>
        <v>95</v>
      </c>
      <c r="K712" s="26">
        <f>SUM(T709:T714)</f>
        <v>112.62</v>
      </c>
      <c r="L712" s="28"/>
    </row>
    <row r="713" spans="1:26" ht="14.25" x14ac:dyDescent="0.2">
      <c r="A713" s="41"/>
      <c r="B713" s="42"/>
      <c r="C713" s="42" t="s">
        <v>1637</v>
      </c>
      <c r="D713" s="25" t="s">
        <v>1636</v>
      </c>
      <c r="E713" s="12">
        <f>Source!CA479</f>
        <v>65</v>
      </c>
      <c r="F713" s="45"/>
      <c r="G713" s="27"/>
      <c r="H713" s="26">
        <f>SUM(U709:U714)</f>
        <v>11.57</v>
      </c>
      <c r="I713" s="30"/>
      <c r="J713" s="24">
        <f>Source!AU479</f>
        <v>65</v>
      </c>
      <c r="K713" s="26">
        <f>SUM(V709:V714)</f>
        <v>77.06</v>
      </c>
      <c r="L713" s="28"/>
    </row>
    <row r="714" spans="1:26" ht="14.25" x14ac:dyDescent="0.2">
      <c r="A714" s="43"/>
      <c r="B714" s="44"/>
      <c r="C714" s="44" t="s">
        <v>1638</v>
      </c>
      <c r="D714" s="31" t="s">
        <v>1639</v>
      </c>
      <c r="E714" s="32">
        <f>Source!AQ479</f>
        <v>1.56</v>
      </c>
      <c r="F714" s="33"/>
      <c r="G714" s="34" t="str">
        <f>Source!DI479</f>
        <v>)*0,3</v>
      </c>
      <c r="H714" s="33"/>
      <c r="I714" s="34"/>
      <c r="J714" s="34"/>
      <c r="K714" s="33"/>
      <c r="L714" s="35">
        <f>Source!U479</f>
        <v>1.8719999999999999</v>
      </c>
    </row>
    <row r="715" spans="1:26" ht="15" x14ac:dyDescent="0.25">
      <c r="G715" s="49">
        <f>H710+H711+H712+H713</f>
        <v>47.56</v>
      </c>
      <c r="H715" s="49"/>
      <c r="J715" s="49">
        <f>K710+K711+K712+K713</f>
        <v>316.75</v>
      </c>
      <c r="K715" s="49"/>
      <c r="L715" s="36">
        <f>Source!U479</f>
        <v>1.8719999999999999</v>
      </c>
      <c r="O715" s="22">
        <f>G715</f>
        <v>47.56</v>
      </c>
      <c r="P715" s="22">
        <f>J715</f>
        <v>316.75</v>
      </c>
      <c r="Q715" s="22">
        <f>L715</f>
        <v>1.8719999999999999</v>
      </c>
      <c r="W715">
        <f>IF(Source!BI479&lt;=1,H710+H711+H712+H713, 0)</f>
        <v>0</v>
      </c>
      <c r="X715">
        <f>IF(Source!BI479=2,H710+H711+H712+H713, 0)</f>
        <v>47.56</v>
      </c>
      <c r="Y715">
        <f>IF(Source!BI479=3,H710+H711+H712+H713, 0)</f>
        <v>0</v>
      </c>
      <c r="Z715">
        <f>IF(Source!BI479=4,H710+H711+H712+H713, 0)</f>
        <v>0</v>
      </c>
    </row>
    <row r="716" spans="1:26" ht="57" x14ac:dyDescent="0.2">
      <c r="A716" s="41" t="str">
        <f>Source!E481</f>
        <v>66</v>
      </c>
      <c r="B716" s="42" t="str">
        <f>Source!F481</f>
        <v>м08-03-526-02</v>
      </c>
      <c r="C716" s="42" t="str">
        <f>Source!G481</f>
        <v>Демонтаж:Автомат одно-, двух-, трехполюсный, устанавливаемый на конструкции на стене или колонне, на ток до 100 А</v>
      </c>
      <c r="D716" s="25" t="str">
        <f>Source!H481</f>
        <v>ШТ</v>
      </c>
      <c r="E716" s="12">
        <f>Source!I481</f>
        <v>8</v>
      </c>
      <c r="F716" s="26">
        <f>Source!AL481+Source!AM481+Source!AO481</f>
        <v>61.47999999999999</v>
      </c>
      <c r="G716" s="27"/>
      <c r="H716" s="26"/>
      <c r="I716" s="27" t="str">
        <f>Source!BO481</f>
        <v/>
      </c>
      <c r="J716" s="27"/>
      <c r="K716" s="26"/>
      <c r="L716" s="28"/>
      <c r="S716">
        <f>ROUND((Source!FX481/100)*((ROUND(Source!AF481*Source!I481, 2)+ROUND(Source!AE481*Source!I481, 2))), 2)</f>
        <v>50.92</v>
      </c>
      <c r="T716">
        <f>Source!X481</f>
        <v>339.12</v>
      </c>
      <c r="U716">
        <f>ROUND((Source!FY481/100)*((ROUND(Source!AF481*Source!I481, 2)+ROUND(Source!AE481*Source!I481, 2))), 2)</f>
        <v>34.840000000000003</v>
      </c>
      <c r="V716">
        <f>Source!Y481</f>
        <v>232.03</v>
      </c>
    </row>
    <row r="717" spans="1:26" ht="14.25" x14ac:dyDescent="0.2">
      <c r="A717" s="41"/>
      <c r="B717" s="42"/>
      <c r="C717" s="42" t="s">
        <v>1633</v>
      </c>
      <c r="D717" s="25"/>
      <c r="E717" s="12"/>
      <c r="F717" s="26">
        <f>Source!AO481</f>
        <v>22.06</v>
      </c>
      <c r="G717" s="27" t="str">
        <f>Source!DG481</f>
        <v>)*0,3</v>
      </c>
      <c r="H717" s="26">
        <f>ROUND(Source!AF481*Source!I481, 2)</f>
        <v>52.96</v>
      </c>
      <c r="I717" s="27"/>
      <c r="J717" s="27">
        <f>IF(Source!BA481&lt;&gt; 0, Source!BA481, 1)</f>
        <v>6.66</v>
      </c>
      <c r="K717" s="26">
        <f>Source!S481</f>
        <v>352.71</v>
      </c>
      <c r="L717" s="28"/>
      <c r="R717">
        <f>H717</f>
        <v>52.96</v>
      </c>
    </row>
    <row r="718" spans="1:26" ht="14.25" x14ac:dyDescent="0.2">
      <c r="A718" s="41"/>
      <c r="B718" s="42"/>
      <c r="C718" s="42" t="s">
        <v>429</v>
      </c>
      <c r="D718" s="25"/>
      <c r="E718" s="12"/>
      <c r="F718" s="26">
        <f>Source!AM481</f>
        <v>3.05</v>
      </c>
      <c r="G718" s="27" t="str">
        <f>Source!DE481</f>
        <v>)*0,3</v>
      </c>
      <c r="H718" s="26">
        <f>ROUND(Source!AD481*Source!I481, 2)</f>
        <v>7.36</v>
      </c>
      <c r="I718" s="27"/>
      <c r="J718" s="27">
        <f>IF(Source!BB481&lt;&gt; 0, Source!BB481, 1)</f>
        <v>6.66</v>
      </c>
      <c r="K718" s="26">
        <f>Source!Q481</f>
        <v>49.02</v>
      </c>
      <c r="L718" s="28"/>
    </row>
    <row r="719" spans="1:26" ht="14.25" x14ac:dyDescent="0.2">
      <c r="A719" s="41"/>
      <c r="B719" s="42"/>
      <c r="C719" s="42" t="s">
        <v>1634</v>
      </c>
      <c r="D719" s="25"/>
      <c r="E719" s="12"/>
      <c r="F719" s="26">
        <f>Source!AN481</f>
        <v>0.26</v>
      </c>
      <c r="G719" s="27" t="str">
        <f>Source!DF481</f>
        <v>)*0,3</v>
      </c>
      <c r="H719" s="29">
        <f>ROUND(Source!AE481*Source!I481, 2)</f>
        <v>0.64</v>
      </c>
      <c r="I719" s="27"/>
      <c r="J719" s="27">
        <f>IF(Source!BS481&lt;&gt; 0, Source!BS481, 1)</f>
        <v>6.66</v>
      </c>
      <c r="K719" s="29">
        <f>Source!R481</f>
        <v>4.26</v>
      </c>
      <c r="L719" s="28"/>
      <c r="R719">
        <f>H719</f>
        <v>0.64</v>
      </c>
    </row>
    <row r="720" spans="1:26" ht="14.25" x14ac:dyDescent="0.2">
      <c r="A720" s="41"/>
      <c r="B720" s="42"/>
      <c r="C720" s="42" t="s">
        <v>1635</v>
      </c>
      <c r="D720" s="25" t="s">
        <v>1636</v>
      </c>
      <c r="E720" s="12">
        <f>Source!BZ481</f>
        <v>95</v>
      </c>
      <c r="F720" s="45"/>
      <c r="G720" s="27"/>
      <c r="H720" s="26">
        <f>SUM(S716:S722)</f>
        <v>50.92</v>
      </c>
      <c r="I720" s="30"/>
      <c r="J720" s="24">
        <f>Source!AT481</f>
        <v>95</v>
      </c>
      <c r="K720" s="26">
        <f>SUM(T716:T722)</f>
        <v>339.12</v>
      </c>
      <c r="L720" s="28"/>
    </row>
    <row r="721" spans="1:26" ht="14.25" x14ac:dyDescent="0.2">
      <c r="A721" s="41"/>
      <c r="B721" s="42"/>
      <c r="C721" s="42" t="s">
        <v>1637</v>
      </c>
      <c r="D721" s="25" t="s">
        <v>1636</v>
      </c>
      <c r="E721" s="12">
        <f>Source!CA481</f>
        <v>65</v>
      </c>
      <c r="F721" s="45"/>
      <c r="G721" s="27"/>
      <c r="H721" s="26">
        <f>SUM(U716:U722)</f>
        <v>34.840000000000003</v>
      </c>
      <c r="I721" s="30"/>
      <c r="J721" s="24">
        <f>Source!AU481</f>
        <v>65</v>
      </c>
      <c r="K721" s="26">
        <f>SUM(V716:V722)</f>
        <v>232.03</v>
      </c>
      <c r="L721" s="28"/>
    </row>
    <row r="722" spans="1:26" ht="14.25" x14ac:dyDescent="0.2">
      <c r="A722" s="43"/>
      <c r="B722" s="44"/>
      <c r="C722" s="44" t="s">
        <v>1638</v>
      </c>
      <c r="D722" s="31" t="s">
        <v>1639</v>
      </c>
      <c r="E722" s="32">
        <f>Source!AQ481</f>
        <v>2.3199999999999998</v>
      </c>
      <c r="F722" s="33"/>
      <c r="G722" s="34" t="str">
        <f>Source!DI481</f>
        <v>)*0,3</v>
      </c>
      <c r="H722" s="33"/>
      <c r="I722" s="34"/>
      <c r="J722" s="34"/>
      <c r="K722" s="33"/>
      <c r="L722" s="35">
        <f>Source!U481</f>
        <v>5.5679999999999996</v>
      </c>
    </row>
    <row r="723" spans="1:26" ht="15" x14ac:dyDescent="0.25">
      <c r="G723" s="49">
        <f>H717+H718+H720+H721</f>
        <v>146.08000000000001</v>
      </c>
      <c r="H723" s="49"/>
      <c r="J723" s="49">
        <f>K717+K718+K720+K721</f>
        <v>972.87999999999988</v>
      </c>
      <c r="K723" s="49"/>
      <c r="L723" s="36">
        <f>Source!U481</f>
        <v>5.5679999999999996</v>
      </c>
      <c r="O723" s="22">
        <f>G723</f>
        <v>146.08000000000001</v>
      </c>
      <c r="P723" s="22">
        <f>J723</f>
        <v>972.87999999999988</v>
      </c>
      <c r="Q723" s="22">
        <f>L723</f>
        <v>5.5679999999999996</v>
      </c>
      <c r="W723">
        <f>IF(Source!BI481&lt;=1,H717+H718+H720+H721, 0)</f>
        <v>0</v>
      </c>
      <c r="X723">
        <f>IF(Source!BI481=2,H717+H718+H720+H721, 0)</f>
        <v>146.08000000000001</v>
      </c>
      <c r="Y723">
        <f>IF(Source!BI481=3,H717+H718+H720+H721, 0)</f>
        <v>0</v>
      </c>
      <c r="Z723">
        <f>IF(Source!BI481=4,H717+H718+H720+H721, 0)</f>
        <v>0</v>
      </c>
    </row>
    <row r="724" spans="1:26" ht="28.5" x14ac:dyDescent="0.2">
      <c r="A724" s="41" t="str">
        <f>Source!E483</f>
        <v>67</v>
      </c>
      <c r="B724" s="42" t="str">
        <f>Source!F483</f>
        <v>м10-08-019-01</v>
      </c>
      <c r="C724" s="42" t="str">
        <f>Source!G483</f>
        <v>Демонтаж:Коробка ответвительная на стене</v>
      </c>
      <c r="D724" s="25" t="str">
        <f>Source!H483</f>
        <v>ШТ</v>
      </c>
      <c r="E724" s="12">
        <f>Source!I483</f>
        <v>10</v>
      </c>
      <c r="F724" s="26">
        <f>Source!AL483+Source!AM483+Source!AO483</f>
        <v>5.29</v>
      </c>
      <c r="G724" s="27"/>
      <c r="H724" s="26"/>
      <c r="I724" s="27" t="str">
        <f>Source!BO483</f>
        <v/>
      </c>
      <c r="J724" s="27"/>
      <c r="K724" s="26"/>
      <c r="L724" s="28"/>
      <c r="S724">
        <f>ROUND((Source!FX483/100)*((ROUND(Source!AF483*Source!I483, 2)+ROUND(Source!AE483*Source!I483, 2))), 2)</f>
        <v>11.68</v>
      </c>
      <c r="T724">
        <f>Source!X483</f>
        <v>77.790000000000006</v>
      </c>
      <c r="U724">
        <f>ROUND((Source!FY483/100)*((ROUND(Source!AF483*Source!I483, 2)+ROUND(Source!AE483*Source!I483, 2))), 2)</f>
        <v>8.76</v>
      </c>
      <c r="V724">
        <f>Source!Y483</f>
        <v>58.34</v>
      </c>
    </row>
    <row r="725" spans="1:26" ht="14.25" x14ac:dyDescent="0.2">
      <c r="A725" s="41"/>
      <c r="B725" s="42"/>
      <c r="C725" s="42" t="s">
        <v>1633</v>
      </c>
      <c r="D725" s="25"/>
      <c r="E725" s="12"/>
      <c r="F725" s="26">
        <f>Source!AO483</f>
        <v>4.88</v>
      </c>
      <c r="G725" s="27" t="str">
        <f>Source!DG483</f>
        <v>)*0,3</v>
      </c>
      <c r="H725" s="26">
        <f>ROUND(Source!AF483*Source!I483, 2)</f>
        <v>14.6</v>
      </c>
      <c r="I725" s="27"/>
      <c r="J725" s="27">
        <f>IF(Source!BA483&lt;&gt; 0, Source!BA483, 1)</f>
        <v>6.66</v>
      </c>
      <c r="K725" s="26">
        <f>Source!S483</f>
        <v>97.24</v>
      </c>
      <c r="L725" s="28"/>
      <c r="R725">
        <f>H725</f>
        <v>14.6</v>
      </c>
    </row>
    <row r="726" spans="1:26" ht="14.25" x14ac:dyDescent="0.2">
      <c r="A726" s="41"/>
      <c r="B726" s="42"/>
      <c r="C726" s="42" t="s">
        <v>1635</v>
      </c>
      <c r="D726" s="25" t="s">
        <v>1636</v>
      </c>
      <c r="E726" s="12">
        <f>Source!BZ483</f>
        <v>80</v>
      </c>
      <c r="F726" s="45"/>
      <c r="G726" s="27"/>
      <c r="H726" s="26">
        <f>SUM(S724:S728)</f>
        <v>11.68</v>
      </c>
      <c r="I726" s="30"/>
      <c r="J726" s="24">
        <f>Source!AT483</f>
        <v>80</v>
      </c>
      <c r="K726" s="26">
        <f>SUM(T724:T728)</f>
        <v>77.790000000000006</v>
      </c>
      <c r="L726" s="28"/>
    </row>
    <row r="727" spans="1:26" ht="14.25" x14ac:dyDescent="0.2">
      <c r="A727" s="41"/>
      <c r="B727" s="42"/>
      <c r="C727" s="42" t="s">
        <v>1637</v>
      </c>
      <c r="D727" s="25" t="s">
        <v>1636</v>
      </c>
      <c r="E727" s="12">
        <f>Source!CA483</f>
        <v>60</v>
      </c>
      <c r="F727" s="45"/>
      <c r="G727" s="27"/>
      <c r="H727" s="26">
        <f>SUM(U724:U728)</f>
        <v>8.76</v>
      </c>
      <c r="I727" s="30"/>
      <c r="J727" s="24">
        <f>Source!AU483</f>
        <v>60</v>
      </c>
      <c r="K727" s="26">
        <f>SUM(V724:V728)</f>
        <v>58.34</v>
      </c>
      <c r="L727" s="28"/>
    </row>
    <row r="728" spans="1:26" ht="14.25" x14ac:dyDescent="0.2">
      <c r="A728" s="43"/>
      <c r="B728" s="44"/>
      <c r="C728" s="44" t="s">
        <v>1638</v>
      </c>
      <c r="D728" s="31" t="s">
        <v>1639</v>
      </c>
      <c r="E728" s="32">
        <f>Source!AQ483</f>
        <v>0.5</v>
      </c>
      <c r="F728" s="33"/>
      <c r="G728" s="34" t="str">
        <f>Source!DI483</f>
        <v>)*0,3</v>
      </c>
      <c r="H728" s="33"/>
      <c r="I728" s="34"/>
      <c r="J728" s="34"/>
      <c r="K728" s="33"/>
      <c r="L728" s="35">
        <f>Source!U483</f>
        <v>1.5</v>
      </c>
    </row>
    <row r="729" spans="1:26" ht="15" x14ac:dyDescent="0.25">
      <c r="G729" s="49">
        <f>H725+H726+H727</f>
        <v>35.04</v>
      </c>
      <c r="H729" s="49"/>
      <c r="J729" s="49">
        <f>K725+K726+K727</f>
        <v>233.37</v>
      </c>
      <c r="K729" s="49"/>
      <c r="L729" s="36">
        <f>Source!U483</f>
        <v>1.5</v>
      </c>
      <c r="O729" s="22">
        <f>G729</f>
        <v>35.04</v>
      </c>
      <c r="P729" s="22">
        <f>J729</f>
        <v>233.37</v>
      </c>
      <c r="Q729" s="22">
        <f>L729</f>
        <v>1.5</v>
      </c>
      <c r="W729">
        <f>IF(Source!BI483&lt;=1,H725+H726+H727, 0)</f>
        <v>0</v>
      </c>
      <c r="X729">
        <f>IF(Source!BI483=2,H725+H726+H727, 0)</f>
        <v>35.04</v>
      </c>
      <c r="Y729">
        <f>IF(Source!BI483=3,H725+H726+H727, 0)</f>
        <v>0</v>
      </c>
      <c r="Z729">
        <f>IF(Source!BI483=4,H725+H726+H727, 0)</f>
        <v>0</v>
      </c>
    </row>
    <row r="730" spans="1:26" ht="28.5" x14ac:dyDescent="0.2">
      <c r="A730" s="41" t="str">
        <f>Source!E485</f>
        <v>68</v>
      </c>
      <c r="B730" s="42" t="str">
        <f>Source!F485</f>
        <v>67-2-2</v>
      </c>
      <c r="C730" s="42" t="str">
        <f>Source!G485</f>
        <v>Демонтаж проводов из труб суммарным сечением до 16 мм2</v>
      </c>
      <c r="D730" s="25" t="str">
        <f>Source!H485</f>
        <v>100 м труб</v>
      </c>
      <c r="E730" s="12">
        <f>Source!I485</f>
        <v>0.9</v>
      </c>
      <c r="F730" s="26">
        <f>Source!AL485+Source!AM485+Source!AO485</f>
        <v>24.1</v>
      </c>
      <c r="G730" s="27"/>
      <c r="H730" s="26"/>
      <c r="I730" s="27" t="str">
        <f>Source!BO485</f>
        <v/>
      </c>
      <c r="J730" s="27"/>
      <c r="K730" s="26"/>
      <c r="L730" s="28"/>
      <c r="S730">
        <f>ROUND((Source!FX485/100)*((ROUND(Source!AF485*Source!I485, 2)+ROUND(Source!AE485*Source!I485, 2))), 2)</f>
        <v>18.440000000000001</v>
      </c>
      <c r="T730">
        <f>Source!X485</f>
        <v>122.79</v>
      </c>
      <c r="U730">
        <f>ROUND((Source!FY485/100)*((ROUND(Source!AF485*Source!I485, 2)+ROUND(Source!AE485*Source!I485, 2))), 2)</f>
        <v>14.1</v>
      </c>
      <c r="V730">
        <f>Source!Y485</f>
        <v>93.9</v>
      </c>
    </row>
    <row r="731" spans="1:26" x14ac:dyDescent="0.2">
      <c r="C731" s="21" t="str">
        <f>"Объем: "&amp;Source!I485&amp;"=90/"&amp;"100"</f>
        <v>Объем: 0,9=90/100</v>
      </c>
    </row>
    <row r="732" spans="1:26" ht="14.25" x14ac:dyDescent="0.2">
      <c r="A732" s="41"/>
      <c r="B732" s="42"/>
      <c r="C732" s="42" t="s">
        <v>1633</v>
      </c>
      <c r="D732" s="25"/>
      <c r="E732" s="12"/>
      <c r="F732" s="26">
        <f>Source!AO485</f>
        <v>24.1</v>
      </c>
      <c r="G732" s="27" t="str">
        <f>Source!DG485</f>
        <v/>
      </c>
      <c r="H732" s="26">
        <f>ROUND(Source!AF485*Source!I485, 2)</f>
        <v>21.69</v>
      </c>
      <c r="I732" s="27"/>
      <c r="J732" s="27">
        <f>IF(Source!BA485&lt;&gt; 0, Source!BA485, 1)</f>
        <v>6.66</v>
      </c>
      <c r="K732" s="26">
        <f>Source!S485</f>
        <v>144.46</v>
      </c>
      <c r="L732" s="28"/>
      <c r="R732">
        <f>H732</f>
        <v>21.69</v>
      </c>
    </row>
    <row r="733" spans="1:26" ht="14.25" x14ac:dyDescent="0.2">
      <c r="A733" s="41"/>
      <c r="B733" s="42"/>
      <c r="C733" s="42" t="s">
        <v>1635</v>
      </c>
      <c r="D733" s="25" t="s">
        <v>1636</v>
      </c>
      <c r="E733" s="12">
        <f>Source!BZ485</f>
        <v>85</v>
      </c>
      <c r="F733" s="45"/>
      <c r="G733" s="27"/>
      <c r="H733" s="26">
        <f>SUM(S730:S735)</f>
        <v>18.440000000000001</v>
      </c>
      <c r="I733" s="30"/>
      <c r="J733" s="24">
        <f>Source!AT485</f>
        <v>85</v>
      </c>
      <c r="K733" s="26">
        <f>SUM(T730:T735)</f>
        <v>122.79</v>
      </c>
      <c r="L733" s="28"/>
    </row>
    <row r="734" spans="1:26" ht="14.25" x14ac:dyDescent="0.2">
      <c r="A734" s="41"/>
      <c r="B734" s="42"/>
      <c r="C734" s="42" t="s">
        <v>1637</v>
      </c>
      <c r="D734" s="25" t="s">
        <v>1636</v>
      </c>
      <c r="E734" s="12">
        <f>Source!CA485</f>
        <v>65</v>
      </c>
      <c r="F734" s="45"/>
      <c r="G734" s="27"/>
      <c r="H734" s="26">
        <f>SUM(U730:U735)</f>
        <v>14.1</v>
      </c>
      <c r="I734" s="30"/>
      <c r="J734" s="24">
        <f>Source!AU485</f>
        <v>65</v>
      </c>
      <c r="K734" s="26">
        <f>SUM(V730:V735)</f>
        <v>93.9</v>
      </c>
      <c r="L734" s="28"/>
    </row>
    <row r="735" spans="1:26" ht="14.25" x14ac:dyDescent="0.2">
      <c r="A735" s="43"/>
      <c r="B735" s="44"/>
      <c r="C735" s="44" t="s">
        <v>1638</v>
      </c>
      <c r="D735" s="31" t="s">
        <v>1639</v>
      </c>
      <c r="E735" s="32">
        <f>Source!AQ485</f>
        <v>2.95</v>
      </c>
      <c r="F735" s="33"/>
      <c r="G735" s="34" t="str">
        <f>Source!DI485</f>
        <v/>
      </c>
      <c r="H735" s="33"/>
      <c r="I735" s="34"/>
      <c r="J735" s="34"/>
      <c r="K735" s="33"/>
      <c r="L735" s="35">
        <f>Source!U485</f>
        <v>2.6550000000000002</v>
      </c>
    </row>
    <row r="736" spans="1:26" ht="15" x14ac:dyDescent="0.25">
      <c r="G736" s="49">
        <f>H732+H733+H734</f>
        <v>54.230000000000004</v>
      </c>
      <c r="H736" s="49"/>
      <c r="J736" s="49">
        <f>K732+K733+K734</f>
        <v>361.15</v>
      </c>
      <c r="K736" s="49"/>
      <c r="L736" s="36">
        <f>Source!U485</f>
        <v>2.6550000000000002</v>
      </c>
      <c r="O736" s="22">
        <f>G736</f>
        <v>54.230000000000004</v>
      </c>
      <c r="P736" s="22">
        <f>J736</f>
        <v>361.15</v>
      </c>
      <c r="Q736" s="22">
        <f>L736</f>
        <v>2.6550000000000002</v>
      </c>
      <c r="W736">
        <f>IF(Source!BI485&lt;=1,H732+H733+H734, 0)</f>
        <v>54.230000000000004</v>
      </c>
      <c r="X736">
        <f>IF(Source!BI485=2,H732+H733+H734, 0)</f>
        <v>0</v>
      </c>
      <c r="Y736">
        <f>IF(Source!BI485=3,H732+H733+H734, 0)</f>
        <v>0</v>
      </c>
      <c r="Z736">
        <f>IF(Source!BI485=4,H732+H733+H734, 0)</f>
        <v>0</v>
      </c>
    </row>
    <row r="737" spans="1:26" ht="28.5" x14ac:dyDescent="0.2">
      <c r="A737" s="41" t="str">
        <f>Source!E487</f>
        <v>69</v>
      </c>
      <c r="B737" s="42" t="str">
        <f>Source!F487</f>
        <v>67-2-5</v>
      </c>
      <c r="C737" s="42" t="str">
        <f>Source!G487</f>
        <v>Демонтаж стальных труб, проложенных на скобах диаметром до 25 мм</v>
      </c>
      <c r="D737" s="25" t="str">
        <f>Source!H487</f>
        <v>100 м</v>
      </c>
      <c r="E737" s="12">
        <f>Source!I487</f>
        <v>0.45</v>
      </c>
      <c r="F737" s="26">
        <f>Source!AL487+Source!AM487+Source!AO487</f>
        <v>144.89000000000001</v>
      </c>
      <c r="G737" s="27"/>
      <c r="H737" s="26"/>
      <c r="I737" s="27" t="str">
        <f>Source!BO487</f>
        <v/>
      </c>
      <c r="J737" s="27"/>
      <c r="K737" s="26"/>
      <c r="L737" s="28"/>
      <c r="S737">
        <f>ROUND((Source!FX487/100)*((ROUND(Source!AF487*Source!I487, 2)+ROUND(Source!AE487*Source!I487, 2))), 2)</f>
        <v>52.99</v>
      </c>
      <c r="T737">
        <f>Source!X487</f>
        <v>352.9</v>
      </c>
      <c r="U737">
        <f>ROUND((Source!FY487/100)*((ROUND(Source!AF487*Source!I487, 2)+ROUND(Source!AE487*Source!I487, 2))), 2)</f>
        <v>40.520000000000003</v>
      </c>
      <c r="V737">
        <f>Source!Y487</f>
        <v>269.87</v>
      </c>
    </row>
    <row r="738" spans="1:26" x14ac:dyDescent="0.2">
      <c r="C738" s="21" t="str">
        <f>"Объем: "&amp;Source!I487&amp;"=45/"&amp;"100"</f>
        <v>Объем: 0,45=45/100</v>
      </c>
    </row>
    <row r="739" spans="1:26" ht="14.25" x14ac:dyDescent="0.2">
      <c r="A739" s="41"/>
      <c r="B739" s="42"/>
      <c r="C739" s="42" t="s">
        <v>1633</v>
      </c>
      <c r="D739" s="25"/>
      <c r="E739" s="12"/>
      <c r="F739" s="26">
        <f>Source!AO487</f>
        <v>137.58000000000001</v>
      </c>
      <c r="G739" s="27" t="str">
        <f>Source!DG487</f>
        <v/>
      </c>
      <c r="H739" s="26">
        <f>ROUND(Source!AF487*Source!I487, 2)</f>
        <v>61.91</v>
      </c>
      <c r="I739" s="27"/>
      <c r="J739" s="27">
        <f>IF(Source!BA487&lt;&gt; 0, Source!BA487, 1)</f>
        <v>6.66</v>
      </c>
      <c r="K739" s="26">
        <f>Source!S487</f>
        <v>412.33</v>
      </c>
      <c r="L739" s="28"/>
      <c r="R739">
        <f>H739</f>
        <v>61.91</v>
      </c>
    </row>
    <row r="740" spans="1:26" ht="14.25" x14ac:dyDescent="0.2">
      <c r="A740" s="41"/>
      <c r="B740" s="42"/>
      <c r="C740" s="42" t="s">
        <v>429</v>
      </c>
      <c r="D740" s="25"/>
      <c r="E740" s="12"/>
      <c r="F740" s="26">
        <f>Source!AM487</f>
        <v>3.97</v>
      </c>
      <c r="G740" s="27" t="str">
        <f>Source!DE487</f>
        <v/>
      </c>
      <c r="H740" s="26">
        <f>ROUND(Source!AD487*Source!I487, 2)</f>
        <v>1.79</v>
      </c>
      <c r="I740" s="27"/>
      <c r="J740" s="27">
        <f>IF(Source!BB487&lt;&gt; 0, Source!BB487, 1)</f>
        <v>6.66</v>
      </c>
      <c r="K740" s="26">
        <f>Source!Q487</f>
        <v>11.9</v>
      </c>
      <c r="L740" s="28"/>
    </row>
    <row r="741" spans="1:26" ht="14.25" x14ac:dyDescent="0.2">
      <c r="A741" s="41"/>
      <c r="B741" s="42"/>
      <c r="C741" s="42" t="s">
        <v>1634</v>
      </c>
      <c r="D741" s="25"/>
      <c r="E741" s="12"/>
      <c r="F741" s="26">
        <f>Source!AN487</f>
        <v>0.95</v>
      </c>
      <c r="G741" s="27" t="str">
        <f>Source!DF487</f>
        <v/>
      </c>
      <c r="H741" s="29">
        <f>ROUND(Source!AE487*Source!I487, 2)</f>
        <v>0.43</v>
      </c>
      <c r="I741" s="27"/>
      <c r="J741" s="27">
        <f>IF(Source!BS487&lt;&gt; 0, Source!BS487, 1)</f>
        <v>6.66</v>
      </c>
      <c r="K741" s="29">
        <f>Source!R487</f>
        <v>2.85</v>
      </c>
      <c r="L741" s="28"/>
      <c r="R741">
        <f>H741</f>
        <v>0.43</v>
      </c>
    </row>
    <row r="742" spans="1:26" ht="14.25" x14ac:dyDescent="0.2">
      <c r="A742" s="41"/>
      <c r="B742" s="42"/>
      <c r="C742" s="42" t="s">
        <v>1640</v>
      </c>
      <c r="D742" s="25"/>
      <c r="E742" s="12"/>
      <c r="F742" s="26">
        <f>Source!AL487</f>
        <v>3.34</v>
      </c>
      <c r="G742" s="27" t="str">
        <f>Source!DD487</f>
        <v/>
      </c>
      <c r="H742" s="26">
        <f>ROUND(Source!AC487*Source!I487, 2)</f>
        <v>1.5</v>
      </c>
      <c r="I742" s="27"/>
      <c r="J742" s="27">
        <f>IF(Source!BC487&lt;&gt; 0, Source!BC487, 1)</f>
        <v>6.66</v>
      </c>
      <c r="K742" s="26">
        <f>Source!P487</f>
        <v>10.01</v>
      </c>
      <c r="L742" s="28"/>
    </row>
    <row r="743" spans="1:26" ht="14.25" x14ac:dyDescent="0.2">
      <c r="A743" s="41"/>
      <c r="B743" s="42"/>
      <c r="C743" s="42" t="s">
        <v>1635</v>
      </c>
      <c r="D743" s="25" t="s">
        <v>1636</v>
      </c>
      <c r="E743" s="12">
        <f>Source!BZ487</f>
        <v>85</v>
      </c>
      <c r="F743" s="45"/>
      <c r="G743" s="27"/>
      <c r="H743" s="26">
        <f>SUM(S737:S745)</f>
        <v>52.99</v>
      </c>
      <c r="I743" s="30"/>
      <c r="J743" s="24">
        <f>Source!AT487</f>
        <v>85</v>
      </c>
      <c r="K743" s="26">
        <f>SUM(T737:T745)</f>
        <v>352.9</v>
      </c>
      <c r="L743" s="28"/>
    </row>
    <row r="744" spans="1:26" ht="14.25" x14ac:dyDescent="0.2">
      <c r="A744" s="41"/>
      <c r="B744" s="42"/>
      <c r="C744" s="42" t="s">
        <v>1637</v>
      </c>
      <c r="D744" s="25" t="s">
        <v>1636</v>
      </c>
      <c r="E744" s="12">
        <f>Source!CA487</f>
        <v>65</v>
      </c>
      <c r="F744" s="45"/>
      <c r="G744" s="27"/>
      <c r="H744" s="26">
        <f>SUM(U737:U745)</f>
        <v>40.520000000000003</v>
      </c>
      <c r="I744" s="30"/>
      <c r="J744" s="24">
        <f>Source!AU487</f>
        <v>65</v>
      </c>
      <c r="K744" s="26">
        <f>SUM(V737:V745)</f>
        <v>269.87</v>
      </c>
      <c r="L744" s="28"/>
    </row>
    <row r="745" spans="1:26" ht="14.25" x14ac:dyDescent="0.2">
      <c r="A745" s="43"/>
      <c r="B745" s="44"/>
      <c r="C745" s="44" t="s">
        <v>1638</v>
      </c>
      <c r="D745" s="31" t="s">
        <v>1639</v>
      </c>
      <c r="E745" s="32">
        <f>Source!AQ487</f>
        <v>16.84</v>
      </c>
      <c r="F745" s="33"/>
      <c r="G745" s="34" t="str">
        <f>Source!DI487</f>
        <v/>
      </c>
      <c r="H745" s="33"/>
      <c r="I745" s="34"/>
      <c r="J745" s="34"/>
      <c r="K745" s="33"/>
      <c r="L745" s="35">
        <f>Source!U487</f>
        <v>7.5780000000000003</v>
      </c>
    </row>
    <row r="746" spans="1:26" ht="15" x14ac:dyDescent="0.25">
      <c r="G746" s="49">
        <f>H739+H740+H742+H743+H744</f>
        <v>158.71</v>
      </c>
      <c r="H746" s="49"/>
      <c r="J746" s="49">
        <f>K739+K740+K742+K743+K744</f>
        <v>1057.0099999999998</v>
      </c>
      <c r="K746" s="49"/>
      <c r="L746" s="36">
        <f>Source!U487</f>
        <v>7.5780000000000003</v>
      </c>
      <c r="O746" s="22">
        <f>G746</f>
        <v>158.71</v>
      </c>
      <c r="P746" s="22">
        <f>J746</f>
        <v>1057.0099999999998</v>
      </c>
      <c r="Q746" s="22">
        <f>L746</f>
        <v>7.5780000000000003</v>
      </c>
      <c r="W746">
        <f>IF(Source!BI487&lt;=1,H739+H740+H742+H743+H744, 0)</f>
        <v>158.71</v>
      </c>
      <c r="X746">
        <f>IF(Source!BI487=2,H739+H740+H742+H743+H744, 0)</f>
        <v>0</v>
      </c>
      <c r="Y746">
        <f>IF(Source!BI487=3,H739+H740+H742+H743+H744, 0)</f>
        <v>0</v>
      </c>
      <c r="Z746">
        <f>IF(Source!BI487=4,H739+H740+H742+H743+H744, 0)</f>
        <v>0</v>
      </c>
    </row>
    <row r="747" spans="1:26" ht="14.25" x14ac:dyDescent="0.2">
      <c r="A747" s="41" t="str">
        <f>Source!E489</f>
        <v>70</v>
      </c>
      <c r="B747" s="42" t="str">
        <f>Source!F489</f>
        <v>67-3-1</v>
      </c>
      <c r="C747" s="42" t="str">
        <f>Source!G489</f>
        <v>Демонтаж кабеля</v>
      </c>
      <c r="D747" s="25" t="str">
        <f>Source!H489</f>
        <v>100 м</v>
      </c>
      <c r="E747" s="12">
        <f>Source!I489</f>
        <v>0.5</v>
      </c>
      <c r="F747" s="26">
        <f>Source!AL489+Source!AM489+Source!AO489</f>
        <v>75.5</v>
      </c>
      <c r="G747" s="27"/>
      <c r="H747" s="26"/>
      <c r="I747" s="27" t="str">
        <f>Source!BO489</f>
        <v/>
      </c>
      <c r="J747" s="27"/>
      <c r="K747" s="26"/>
      <c r="L747" s="28"/>
      <c r="S747">
        <f>ROUND((Source!FX489/100)*((ROUND(Source!AF489*Source!I489, 2)+ROUND(Source!AE489*Source!I489, 2))), 2)</f>
        <v>32.020000000000003</v>
      </c>
      <c r="T747">
        <f>Source!X489</f>
        <v>213.22</v>
      </c>
      <c r="U747">
        <f>ROUND((Source!FY489/100)*((ROUND(Source!AF489*Source!I489, 2)+ROUND(Source!AE489*Source!I489, 2))), 2)</f>
        <v>24.49</v>
      </c>
      <c r="V747">
        <f>Source!Y489</f>
        <v>163.05000000000001</v>
      </c>
    </row>
    <row r="748" spans="1:26" x14ac:dyDescent="0.2">
      <c r="C748" s="21" t="str">
        <f>"Объем: "&amp;Source!I489&amp;"=50/"&amp;"100"</f>
        <v>Объем: 0,5=50/100</v>
      </c>
    </row>
    <row r="749" spans="1:26" ht="14.25" x14ac:dyDescent="0.2">
      <c r="A749" s="41"/>
      <c r="B749" s="42"/>
      <c r="C749" s="42" t="s">
        <v>1633</v>
      </c>
      <c r="D749" s="25"/>
      <c r="E749" s="12"/>
      <c r="F749" s="26">
        <f>Source!AO489</f>
        <v>75.19</v>
      </c>
      <c r="G749" s="27" t="str">
        <f>Source!DG489</f>
        <v/>
      </c>
      <c r="H749" s="26">
        <f>ROUND(Source!AF489*Source!I489, 2)</f>
        <v>37.6</v>
      </c>
      <c r="I749" s="27"/>
      <c r="J749" s="27">
        <f>IF(Source!BA489&lt;&gt; 0, Source!BA489, 1)</f>
        <v>6.66</v>
      </c>
      <c r="K749" s="26">
        <f>Source!S489</f>
        <v>250.38</v>
      </c>
      <c r="L749" s="28"/>
      <c r="R749">
        <f>H749</f>
        <v>37.6</v>
      </c>
    </row>
    <row r="750" spans="1:26" ht="14.25" x14ac:dyDescent="0.2">
      <c r="A750" s="41"/>
      <c r="B750" s="42"/>
      <c r="C750" s="42" t="s">
        <v>429</v>
      </c>
      <c r="D750" s="25"/>
      <c r="E750" s="12"/>
      <c r="F750" s="26">
        <f>Source!AM489</f>
        <v>0.31</v>
      </c>
      <c r="G750" s="27" t="str">
        <f>Source!DE489</f>
        <v/>
      </c>
      <c r="H750" s="26">
        <f>ROUND(Source!AD489*Source!I489, 2)</f>
        <v>0.16</v>
      </c>
      <c r="I750" s="27"/>
      <c r="J750" s="27">
        <f>IF(Source!BB489&lt;&gt; 0, Source!BB489, 1)</f>
        <v>6.66</v>
      </c>
      <c r="K750" s="26">
        <f>Source!Q489</f>
        <v>1.03</v>
      </c>
      <c r="L750" s="28"/>
    </row>
    <row r="751" spans="1:26" ht="14.25" x14ac:dyDescent="0.2">
      <c r="A751" s="41"/>
      <c r="B751" s="42"/>
      <c r="C751" s="42" t="s">
        <v>1634</v>
      </c>
      <c r="D751" s="25"/>
      <c r="E751" s="12"/>
      <c r="F751" s="26">
        <f>Source!AN489</f>
        <v>0.14000000000000001</v>
      </c>
      <c r="G751" s="27" t="str">
        <f>Source!DF489</f>
        <v/>
      </c>
      <c r="H751" s="29">
        <f>ROUND(Source!AE489*Source!I489, 2)</f>
        <v>7.0000000000000007E-2</v>
      </c>
      <c r="I751" s="27"/>
      <c r="J751" s="27">
        <f>IF(Source!BS489&lt;&gt; 0, Source!BS489, 1)</f>
        <v>6.66</v>
      </c>
      <c r="K751" s="29">
        <f>Source!R489</f>
        <v>0.47</v>
      </c>
      <c r="L751" s="28"/>
      <c r="R751">
        <f>H751</f>
        <v>7.0000000000000007E-2</v>
      </c>
    </row>
    <row r="752" spans="1:26" ht="14.25" x14ac:dyDescent="0.2">
      <c r="A752" s="41"/>
      <c r="B752" s="42"/>
      <c r="C752" s="42" t="s">
        <v>1635</v>
      </c>
      <c r="D752" s="25" t="s">
        <v>1636</v>
      </c>
      <c r="E752" s="12">
        <f>Source!BZ489</f>
        <v>85</v>
      </c>
      <c r="F752" s="45"/>
      <c r="G752" s="27"/>
      <c r="H752" s="26">
        <f>SUM(S747:S754)</f>
        <v>32.020000000000003</v>
      </c>
      <c r="I752" s="30"/>
      <c r="J752" s="24">
        <f>Source!AT489</f>
        <v>85</v>
      </c>
      <c r="K752" s="26">
        <f>SUM(T747:T754)</f>
        <v>213.22</v>
      </c>
      <c r="L752" s="28"/>
    </row>
    <row r="753" spans="1:26" ht="14.25" x14ac:dyDescent="0.2">
      <c r="A753" s="41"/>
      <c r="B753" s="42"/>
      <c r="C753" s="42" t="s">
        <v>1637</v>
      </c>
      <c r="D753" s="25" t="s">
        <v>1636</v>
      </c>
      <c r="E753" s="12">
        <f>Source!CA489</f>
        <v>65</v>
      </c>
      <c r="F753" s="45"/>
      <c r="G753" s="27"/>
      <c r="H753" s="26">
        <f>SUM(U747:U754)</f>
        <v>24.49</v>
      </c>
      <c r="I753" s="30"/>
      <c r="J753" s="24">
        <f>Source!AU489</f>
        <v>65</v>
      </c>
      <c r="K753" s="26">
        <f>SUM(V747:V754)</f>
        <v>163.05000000000001</v>
      </c>
      <c r="L753" s="28"/>
    </row>
    <row r="754" spans="1:26" ht="14.25" x14ac:dyDescent="0.2">
      <c r="A754" s="43"/>
      <c r="B754" s="44"/>
      <c r="C754" s="44" t="s">
        <v>1638</v>
      </c>
      <c r="D754" s="31" t="s">
        <v>1639</v>
      </c>
      <c r="E754" s="32">
        <f>Source!AQ489</f>
        <v>9.64</v>
      </c>
      <c r="F754" s="33"/>
      <c r="G754" s="34" t="str">
        <f>Source!DI489</f>
        <v/>
      </c>
      <c r="H754" s="33"/>
      <c r="I754" s="34"/>
      <c r="J754" s="34"/>
      <c r="K754" s="33"/>
      <c r="L754" s="35">
        <f>Source!U489</f>
        <v>4.82</v>
      </c>
    </row>
    <row r="755" spans="1:26" ht="15" x14ac:dyDescent="0.25">
      <c r="G755" s="49">
        <f>H749+H750+H752+H753</f>
        <v>94.27</v>
      </c>
      <c r="H755" s="49"/>
      <c r="J755" s="49">
        <f>K749+K750+K752+K753</f>
        <v>627.68000000000006</v>
      </c>
      <c r="K755" s="49"/>
      <c r="L755" s="36">
        <f>Source!U489</f>
        <v>4.82</v>
      </c>
      <c r="O755" s="22">
        <f>G755</f>
        <v>94.27</v>
      </c>
      <c r="P755" s="22">
        <f>J755</f>
        <v>627.68000000000006</v>
      </c>
      <c r="Q755" s="22">
        <f>L755</f>
        <v>4.82</v>
      </c>
      <c r="W755">
        <f>IF(Source!BI489&lt;=1,H749+H750+H752+H753, 0)</f>
        <v>94.27</v>
      </c>
      <c r="X755">
        <f>IF(Source!BI489=2,H749+H750+H752+H753, 0)</f>
        <v>0</v>
      </c>
      <c r="Y755">
        <f>IF(Source!BI489=3,H749+H750+H752+H753, 0)</f>
        <v>0</v>
      </c>
      <c r="Z755">
        <f>IF(Source!BI489=4,H749+H750+H752+H753, 0)</f>
        <v>0</v>
      </c>
    </row>
    <row r="756" spans="1:26" ht="28.5" x14ac:dyDescent="0.2">
      <c r="A756" s="41" t="str">
        <f>Source!E491</f>
        <v>71</v>
      </c>
      <c r="B756" s="42" t="str">
        <f>Source!F491</f>
        <v>м08-02-370-02</v>
      </c>
      <c r="C756" s="42" t="str">
        <f>Source!G491</f>
        <v>Щиток до трех групп, устанавливаемый в нише цоколя</v>
      </c>
      <c r="D756" s="25" t="str">
        <f>Source!H491</f>
        <v>ШТ</v>
      </c>
      <c r="E756" s="12">
        <f>Source!I491</f>
        <v>4</v>
      </c>
      <c r="F756" s="26">
        <f>Source!AL491+Source!AM491+Source!AO491</f>
        <v>33.42</v>
      </c>
      <c r="G756" s="27"/>
      <c r="H756" s="26"/>
      <c r="I756" s="27" t="str">
        <f>Source!BO491</f>
        <v/>
      </c>
      <c r="J756" s="27"/>
      <c r="K756" s="26"/>
      <c r="L756" s="28"/>
      <c r="S756">
        <f>ROUND((Source!FX491/100)*((ROUND(Source!AF491*Source!I491, 2)+ROUND(Source!AE491*Source!I491, 2))), 2)</f>
        <v>45.45</v>
      </c>
      <c r="T756">
        <f>Source!X491</f>
        <v>302.69</v>
      </c>
      <c r="U756">
        <f>ROUND((Source!FY491/100)*((ROUND(Source!AF491*Source!I491, 2)+ROUND(Source!AE491*Source!I491, 2))), 2)</f>
        <v>31.1</v>
      </c>
      <c r="V756">
        <f>Source!Y491</f>
        <v>207.1</v>
      </c>
    </row>
    <row r="757" spans="1:26" ht="14.25" x14ac:dyDescent="0.2">
      <c r="A757" s="41"/>
      <c r="B757" s="42"/>
      <c r="C757" s="42" t="s">
        <v>1633</v>
      </c>
      <c r="D757" s="25"/>
      <c r="E757" s="12"/>
      <c r="F757" s="26">
        <f>Source!AO491</f>
        <v>9.4499999999999993</v>
      </c>
      <c r="G757" s="27" t="str">
        <f>Source!DG491</f>
        <v/>
      </c>
      <c r="H757" s="26">
        <f>ROUND(Source!AF491*Source!I491, 2)</f>
        <v>37.799999999999997</v>
      </c>
      <c r="I757" s="27"/>
      <c r="J757" s="27">
        <f>IF(Source!BA491&lt;&gt; 0, Source!BA491, 1)</f>
        <v>6.66</v>
      </c>
      <c r="K757" s="26">
        <f>Source!S491</f>
        <v>251.75</v>
      </c>
      <c r="L757" s="28"/>
      <c r="R757">
        <f>H757</f>
        <v>37.799999999999997</v>
      </c>
    </row>
    <row r="758" spans="1:26" ht="14.25" x14ac:dyDescent="0.2">
      <c r="A758" s="41"/>
      <c r="B758" s="42"/>
      <c r="C758" s="42" t="s">
        <v>429</v>
      </c>
      <c r="D758" s="25"/>
      <c r="E758" s="12"/>
      <c r="F758" s="26">
        <f>Source!AM491</f>
        <v>17.77</v>
      </c>
      <c r="G758" s="27" t="str">
        <f>Source!DE491</f>
        <v/>
      </c>
      <c r="H758" s="26">
        <f>ROUND(Source!AD491*Source!I491, 2)</f>
        <v>71.08</v>
      </c>
      <c r="I758" s="27"/>
      <c r="J758" s="27">
        <f>IF(Source!BB491&lt;&gt; 0, Source!BB491, 1)</f>
        <v>6.66</v>
      </c>
      <c r="K758" s="26">
        <f>Source!Q491</f>
        <v>473.39</v>
      </c>
      <c r="L758" s="28"/>
    </row>
    <row r="759" spans="1:26" ht="14.25" x14ac:dyDescent="0.2">
      <c r="A759" s="41"/>
      <c r="B759" s="42"/>
      <c r="C759" s="42" t="s">
        <v>1634</v>
      </c>
      <c r="D759" s="25"/>
      <c r="E759" s="12"/>
      <c r="F759" s="26">
        <f>Source!AN491</f>
        <v>2.5099999999999998</v>
      </c>
      <c r="G759" s="27" t="str">
        <f>Source!DF491</f>
        <v/>
      </c>
      <c r="H759" s="29">
        <f>ROUND(Source!AE491*Source!I491, 2)</f>
        <v>10.039999999999999</v>
      </c>
      <c r="I759" s="27"/>
      <c r="J759" s="27">
        <f>IF(Source!BS491&lt;&gt; 0, Source!BS491, 1)</f>
        <v>6.66</v>
      </c>
      <c r="K759" s="29">
        <f>Source!R491</f>
        <v>66.87</v>
      </c>
      <c r="L759" s="28"/>
      <c r="R759">
        <f>H759</f>
        <v>10.039999999999999</v>
      </c>
    </row>
    <row r="760" spans="1:26" ht="14.25" x14ac:dyDescent="0.2">
      <c r="A760" s="41"/>
      <c r="B760" s="42"/>
      <c r="C760" s="42" t="s">
        <v>1640</v>
      </c>
      <c r="D760" s="25"/>
      <c r="E760" s="12"/>
      <c r="F760" s="26">
        <f>Source!AL491</f>
        <v>6.2</v>
      </c>
      <c r="G760" s="27" t="str">
        <f>Source!DD491</f>
        <v/>
      </c>
      <c r="H760" s="26">
        <f>ROUND(Source!AC491*Source!I491, 2)</f>
        <v>24.8</v>
      </c>
      <c r="I760" s="27"/>
      <c r="J760" s="27">
        <f>IF(Source!BC491&lt;&gt; 0, Source!BC491, 1)</f>
        <v>6.66</v>
      </c>
      <c r="K760" s="26">
        <f>Source!P491</f>
        <v>165.17</v>
      </c>
      <c r="L760" s="28"/>
    </row>
    <row r="761" spans="1:26" ht="14.25" x14ac:dyDescent="0.2">
      <c r="A761" s="41"/>
      <c r="B761" s="42"/>
      <c r="C761" s="42" t="s">
        <v>1635</v>
      </c>
      <c r="D761" s="25" t="s">
        <v>1636</v>
      </c>
      <c r="E761" s="12">
        <f>Source!BZ491</f>
        <v>95</v>
      </c>
      <c r="F761" s="45"/>
      <c r="G761" s="27"/>
      <c r="H761" s="26">
        <f>SUM(S756:S764)</f>
        <v>45.45</v>
      </c>
      <c r="I761" s="30"/>
      <c r="J761" s="24">
        <f>Source!AT491</f>
        <v>95</v>
      </c>
      <c r="K761" s="26">
        <f>SUM(T756:T764)</f>
        <v>302.69</v>
      </c>
      <c r="L761" s="28"/>
    </row>
    <row r="762" spans="1:26" ht="14.25" x14ac:dyDescent="0.2">
      <c r="A762" s="41"/>
      <c r="B762" s="42"/>
      <c r="C762" s="42" t="s">
        <v>1637</v>
      </c>
      <c r="D762" s="25" t="s">
        <v>1636</v>
      </c>
      <c r="E762" s="12">
        <f>Source!CA491</f>
        <v>65</v>
      </c>
      <c r="F762" s="45"/>
      <c r="G762" s="27"/>
      <c r="H762" s="26">
        <f>SUM(U756:U764)</f>
        <v>31.1</v>
      </c>
      <c r="I762" s="30"/>
      <c r="J762" s="24">
        <f>Source!AU491</f>
        <v>65</v>
      </c>
      <c r="K762" s="26">
        <f>SUM(V756:V764)</f>
        <v>207.1</v>
      </c>
      <c r="L762" s="28"/>
    </row>
    <row r="763" spans="1:26" ht="14.25" x14ac:dyDescent="0.2">
      <c r="A763" s="41"/>
      <c r="B763" s="42"/>
      <c r="C763" s="42" t="s">
        <v>1638</v>
      </c>
      <c r="D763" s="25" t="s">
        <v>1639</v>
      </c>
      <c r="E763" s="12">
        <f>Source!AQ491</f>
        <v>0.9</v>
      </c>
      <c r="F763" s="26"/>
      <c r="G763" s="27" t="str">
        <f>Source!DI491</f>
        <v/>
      </c>
      <c r="H763" s="26"/>
      <c r="I763" s="27"/>
      <c r="J763" s="27"/>
      <c r="K763" s="26"/>
      <c r="L763" s="37">
        <f>Source!U491</f>
        <v>3.6</v>
      </c>
    </row>
    <row r="764" spans="1:26" ht="28.5" x14ac:dyDescent="0.2">
      <c r="A764" s="43" t="str">
        <f>Source!E493</f>
        <v>71,1</v>
      </c>
      <c r="B764" s="44" t="str">
        <f>Source!F493</f>
        <v>62.1.02.16-0002</v>
      </c>
      <c r="C764" s="44" t="str">
        <f>Source!G493</f>
        <v>Щитки осветительные (согласно тех.заданию)</v>
      </c>
      <c r="D764" s="31" t="str">
        <f>Source!H493</f>
        <v>шт.</v>
      </c>
      <c r="E764" s="32">
        <f>Source!I493</f>
        <v>4</v>
      </c>
      <c r="F764" s="33">
        <f>Source!AL493+Source!AM493+Source!AO493</f>
        <v>405.67</v>
      </c>
      <c r="G764" s="38" t="s">
        <v>3</v>
      </c>
      <c r="H764" s="33">
        <f>ROUND(Source!AC493*Source!I493, 2)+ROUND(Source!AD493*Source!I493, 2)+ROUND(Source!AF493*Source!I493, 2)</f>
        <v>1622.68</v>
      </c>
      <c r="I764" s="34"/>
      <c r="J764" s="34">
        <f>IF(Source!BC493&lt;&gt; 0, Source!BC493, 1)</f>
        <v>6.66</v>
      </c>
      <c r="K764" s="33">
        <f>Source!O493</f>
        <v>10807.05</v>
      </c>
      <c r="L764" s="39"/>
      <c r="S764">
        <f>ROUND((Source!FX493/100)*((ROUND(Source!AF493*Source!I493, 2)+ROUND(Source!AE493*Source!I493, 2))), 2)</f>
        <v>0</v>
      </c>
      <c r="T764">
        <f>Source!X493</f>
        <v>0</v>
      </c>
      <c r="U764">
        <f>ROUND((Source!FY493/100)*((ROUND(Source!AF493*Source!I493, 2)+ROUND(Source!AE493*Source!I493, 2))), 2)</f>
        <v>0</v>
      </c>
      <c r="V764">
        <f>Source!Y493</f>
        <v>0</v>
      </c>
      <c r="W764">
        <f>IF(Source!BI493&lt;=1,H764, 0)</f>
        <v>0</v>
      </c>
      <c r="X764">
        <f>IF(Source!BI493=2,H764, 0)</f>
        <v>1622.68</v>
      </c>
      <c r="Y764">
        <f>IF(Source!BI493=3,H764, 0)</f>
        <v>0</v>
      </c>
      <c r="Z764">
        <f>IF(Source!BI493=4,H764, 0)</f>
        <v>0</v>
      </c>
    </row>
    <row r="765" spans="1:26" ht="15" x14ac:dyDescent="0.25">
      <c r="G765" s="49">
        <f>H757+H758+H760+H761+H762+SUM(H764:H764)</f>
        <v>1832.91</v>
      </c>
      <c r="H765" s="49"/>
      <c r="J765" s="49">
        <f>K757+K758+K760+K761+K762+SUM(K764:K764)</f>
        <v>12207.15</v>
      </c>
      <c r="K765" s="49"/>
      <c r="L765" s="36">
        <f>Source!U491</f>
        <v>3.6</v>
      </c>
      <c r="O765" s="22">
        <f>G765</f>
        <v>1832.91</v>
      </c>
      <c r="P765" s="22">
        <f>J765</f>
        <v>12207.15</v>
      </c>
      <c r="Q765" s="22">
        <f>L765</f>
        <v>3.6</v>
      </c>
      <c r="W765">
        <f>IF(Source!BI491&lt;=1,H757+H758+H760+H761+H762, 0)</f>
        <v>0</v>
      </c>
      <c r="X765">
        <f>IF(Source!BI491=2,H757+H758+H760+H761+H762, 0)</f>
        <v>210.23</v>
      </c>
      <c r="Y765">
        <f>IF(Source!BI491=3,H757+H758+H760+H761+H762, 0)</f>
        <v>0</v>
      </c>
      <c r="Z765">
        <f>IF(Source!BI491=4,H757+H758+H760+H761+H762, 0)</f>
        <v>0</v>
      </c>
    </row>
    <row r="766" spans="1:26" ht="42.75" x14ac:dyDescent="0.2">
      <c r="A766" s="41" t="str">
        <f>Source!E495</f>
        <v>72</v>
      </c>
      <c r="B766" s="42" t="str">
        <f>Source!F495</f>
        <v>м08-03-526-01</v>
      </c>
      <c r="C766" s="42" t="str">
        <f>Source!G495</f>
        <v>Автомат одно-, двух-, трехполюсный, устанавливаемый на конструкции на стене или колонне, на ток до 25 А</v>
      </c>
      <c r="D766" s="25" t="str">
        <f>Source!H495</f>
        <v>ШТ</v>
      </c>
      <c r="E766" s="12">
        <f>Source!I495</f>
        <v>16</v>
      </c>
      <c r="F766" s="26">
        <f>Source!AL495+Source!AM495+Source!AO495</f>
        <v>35.980000000000004</v>
      </c>
      <c r="G766" s="27"/>
      <c r="H766" s="26"/>
      <c r="I766" s="27" t="str">
        <f>Source!BO495</f>
        <v/>
      </c>
      <c r="J766" s="27"/>
      <c r="K766" s="26"/>
      <c r="L766" s="28"/>
      <c r="S766">
        <f>ROUND((Source!FX495/100)*((ROUND(Source!AF495*Source!I495, 2)+ROUND(Source!AE495*Source!I495, 2))), 2)</f>
        <v>225.57</v>
      </c>
      <c r="T766">
        <f>Source!X495</f>
        <v>1502.28</v>
      </c>
      <c r="U766">
        <f>ROUND((Source!FY495/100)*((ROUND(Source!AF495*Source!I495, 2)+ROUND(Source!AE495*Source!I495, 2))), 2)</f>
        <v>154.34</v>
      </c>
      <c r="V766">
        <f>Source!Y495</f>
        <v>1027.8800000000001</v>
      </c>
    </row>
    <row r="767" spans="1:26" ht="14.25" x14ac:dyDescent="0.2">
      <c r="A767" s="41"/>
      <c r="B767" s="42"/>
      <c r="C767" s="42" t="s">
        <v>1633</v>
      </c>
      <c r="D767" s="25"/>
      <c r="E767" s="12"/>
      <c r="F767" s="26">
        <f>Source!AO495</f>
        <v>14.84</v>
      </c>
      <c r="G767" s="27" t="str">
        <f>Source!DG495</f>
        <v/>
      </c>
      <c r="H767" s="26">
        <f>ROUND(Source!AF495*Source!I495, 2)</f>
        <v>237.44</v>
      </c>
      <c r="I767" s="27"/>
      <c r="J767" s="27">
        <f>IF(Source!BA495&lt;&gt; 0, Source!BA495, 1)</f>
        <v>6.66</v>
      </c>
      <c r="K767" s="26">
        <f>Source!S495</f>
        <v>1581.35</v>
      </c>
      <c r="L767" s="28"/>
      <c r="R767">
        <f>H767</f>
        <v>237.44</v>
      </c>
    </row>
    <row r="768" spans="1:26" ht="14.25" x14ac:dyDescent="0.2">
      <c r="A768" s="41"/>
      <c r="B768" s="42"/>
      <c r="C768" s="42" t="s">
        <v>429</v>
      </c>
      <c r="D768" s="25"/>
      <c r="E768" s="12"/>
      <c r="F768" s="26">
        <f>Source!AM495</f>
        <v>1.05</v>
      </c>
      <c r="G768" s="27" t="str">
        <f>Source!DE495</f>
        <v/>
      </c>
      <c r="H768" s="26">
        <f>ROUND(Source!AD495*Source!I495, 2)</f>
        <v>16.8</v>
      </c>
      <c r="I768" s="27"/>
      <c r="J768" s="27">
        <f>IF(Source!BB495&lt;&gt; 0, Source!BB495, 1)</f>
        <v>6.66</v>
      </c>
      <c r="K768" s="26">
        <f>Source!Q495</f>
        <v>111.89</v>
      </c>
      <c r="L768" s="28"/>
    </row>
    <row r="769" spans="1:26" ht="14.25" x14ac:dyDescent="0.2">
      <c r="A769" s="41"/>
      <c r="B769" s="42"/>
      <c r="C769" s="42" t="s">
        <v>1640</v>
      </c>
      <c r="D769" s="25"/>
      <c r="E769" s="12"/>
      <c r="F769" s="26">
        <f>Source!AL495</f>
        <v>20.09</v>
      </c>
      <c r="G769" s="27" t="str">
        <f>Source!DD495</f>
        <v/>
      </c>
      <c r="H769" s="26">
        <f>ROUND(Source!AC495*Source!I495, 2)</f>
        <v>321.44</v>
      </c>
      <c r="I769" s="27"/>
      <c r="J769" s="27">
        <f>IF(Source!BC495&lt;&gt; 0, Source!BC495, 1)</f>
        <v>6.66</v>
      </c>
      <c r="K769" s="26">
        <f>Source!P495</f>
        <v>2140.79</v>
      </c>
      <c r="L769" s="28"/>
    </row>
    <row r="770" spans="1:26" ht="14.25" x14ac:dyDescent="0.2">
      <c r="A770" s="41"/>
      <c r="B770" s="42"/>
      <c r="C770" s="42" t="s">
        <v>1635</v>
      </c>
      <c r="D770" s="25" t="s">
        <v>1636</v>
      </c>
      <c r="E770" s="12">
        <f>Source!BZ495</f>
        <v>95</v>
      </c>
      <c r="F770" s="45"/>
      <c r="G770" s="27"/>
      <c r="H770" s="26">
        <f>SUM(S766:S774)</f>
        <v>225.57</v>
      </c>
      <c r="I770" s="30"/>
      <c r="J770" s="24">
        <f>Source!AT495</f>
        <v>95</v>
      </c>
      <c r="K770" s="26">
        <f>SUM(T766:T774)</f>
        <v>1502.28</v>
      </c>
      <c r="L770" s="28"/>
    </row>
    <row r="771" spans="1:26" ht="14.25" x14ac:dyDescent="0.2">
      <c r="A771" s="41"/>
      <c r="B771" s="42"/>
      <c r="C771" s="42" t="s">
        <v>1637</v>
      </c>
      <c r="D771" s="25" t="s">
        <v>1636</v>
      </c>
      <c r="E771" s="12">
        <f>Source!CA495</f>
        <v>65</v>
      </c>
      <c r="F771" s="45"/>
      <c r="G771" s="27"/>
      <c r="H771" s="26">
        <f>SUM(U766:U774)</f>
        <v>154.34</v>
      </c>
      <c r="I771" s="30"/>
      <c r="J771" s="24">
        <f>Source!AU495</f>
        <v>65</v>
      </c>
      <c r="K771" s="26">
        <f>SUM(V766:V774)</f>
        <v>1027.8800000000001</v>
      </c>
      <c r="L771" s="28"/>
    </row>
    <row r="772" spans="1:26" ht="14.25" x14ac:dyDescent="0.2">
      <c r="A772" s="41"/>
      <c r="B772" s="42"/>
      <c r="C772" s="42" t="s">
        <v>1638</v>
      </c>
      <c r="D772" s="25" t="s">
        <v>1639</v>
      </c>
      <c r="E772" s="12">
        <f>Source!AQ495</f>
        <v>1.56</v>
      </c>
      <c r="F772" s="26"/>
      <c r="G772" s="27" t="str">
        <f>Source!DI495</f>
        <v/>
      </c>
      <c r="H772" s="26"/>
      <c r="I772" s="27"/>
      <c r="J772" s="27"/>
      <c r="K772" s="26"/>
      <c r="L772" s="37">
        <f>Source!U495</f>
        <v>24.96</v>
      </c>
    </row>
    <row r="773" spans="1:26" ht="28.5" x14ac:dyDescent="0.2">
      <c r="A773" s="41" t="str">
        <f>Source!E497</f>
        <v>72,1</v>
      </c>
      <c r="B773" s="42" t="str">
        <f>Source!F497</f>
        <v>62.1.01.09-0050</v>
      </c>
      <c r="C773" s="42" t="str">
        <f>Source!G497</f>
        <v>Выключатели автоматические «IEK» ВА 47-29 1Р 16А</v>
      </c>
      <c r="D773" s="25" t="str">
        <f>Source!H497</f>
        <v>шт.</v>
      </c>
      <c r="E773" s="12">
        <f>Source!I497</f>
        <v>3</v>
      </c>
      <c r="F773" s="26">
        <f>Source!AL497+Source!AM497+Source!AO497</f>
        <v>66.48</v>
      </c>
      <c r="G773" s="40" t="s">
        <v>3</v>
      </c>
      <c r="H773" s="26">
        <f>ROUND(Source!AC497*Source!I497, 2)+ROUND(Source!AD497*Source!I497, 2)+ROUND(Source!AF497*Source!I497, 2)</f>
        <v>199.44</v>
      </c>
      <c r="I773" s="27"/>
      <c r="J773" s="27">
        <f>IF(Source!BC497&lt;&gt; 0, Source!BC497, 1)</f>
        <v>6.66</v>
      </c>
      <c r="K773" s="26">
        <f>Source!O497</f>
        <v>1328.27</v>
      </c>
      <c r="L773" s="28"/>
      <c r="S773">
        <f>ROUND((Source!FX497/100)*((ROUND(Source!AF497*Source!I497, 2)+ROUND(Source!AE497*Source!I497, 2))), 2)</f>
        <v>0</v>
      </c>
      <c r="T773">
        <f>Source!X497</f>
        <v>0</v>
      </c>
      <c r="U773">
        <f>ROUND((Source!FY497/100)*((ROUND(Source!AF497*Source!I497, 2)+ROUND(Source!AE497*Source!I497, 2))), 2)</f>
        <v>0</v>
      </c>
      <c r="V773">
        <f>Source!Y497</f>
        <v>0</v>
      </c>
      <c r="W773">
        <f>IF(Source!BI497&lt;=1,H773, 0)</f>
        <v>0</v>
      </c>
      <c r="X773">
        <f>IF(Source!BI497=2,H773, 0)</f>
        <v>199.44</v>
      </c>
      <c r="Y773">
        <f>IF(Source!BI497=3,H773, 0)</f>
        <v>0</v>
      </c>
      <c r="Z773">
        <f>IF(Source!BI497=4,H773, 0)</f>
        <v>0</v>
      </c>
    </row>
    <row r="774" spans="1:26" ht="28.5" x14ac:dyDescent="0.2">
      <c r="A774" s="43" t="str">
        <f>Source!E499</f>
        <v>72,2</v>
      </c>
      <c r="B774" s="44" t="str">
        <f>Source!F499</f>
        <v>62.1.01.09-0051</v>
      </c>
      <c r="C774" s="44" t="str">
        <f>Source!G499</f>
        <v>Выключатели автоматические «IEK» ВА 47-29 1Р 25А</v>
      </c>
      <c r="D774" s="31" t="str">
        <f>Source!H499</f>
        <v>шт.</v>
      </c>
      <c r="E774" s="32">
        <f>Source!I499</f>
        <v>13</v>
      </c>
      <c r="F774" s="33">
        <f>Source!AL499+Source!AM499+Source!AO499</f>
        <v>73.290000000000006</v>
      </c>
      <c r="G774" s="38" t="s">
        <v>3</v>
      </c>
      <c r="H774" s="33">
        <f>ROUND(Source!AC499*Source!I499, 2)+ROUND(Source!AD499*Source!I499, 2)+ROUND(Source!AF499*Source!I499, 2)</f>
        <v>952.77</v>
      </c>
      <c r="I774" s="34"/>
      <c r="J774" s="34">
        <f>IF(Source!BC499&lt;&gt; 0, Source!BC499, 1)</f>
        <v>6.66</v>
      </c>
      <c r="K774" s="33">
        <f>Source!O499</f>
        <v>6345.45</v>
      </c>
      <c r="L774" s="39"/>
      <c r="S774">
        <f>ROUND((Source!FX499/100)*((ROUND(Source!AF499*Source!I499, 2)+ROUND(Source!AE499*Source!I499, 2))), 2)</f>
        <v>0</v>
      </c>
      <c r="T774">
        <f>Source!X499</f>
        <v>0</v>
      </c>
      <c r="U774">
        <f>ROUND((Source!FY499/100)*((ROUND(Source!AF499*Source!I499, 2)+ROUND(Source!AE499*Source!I499, 2))), 2)</f>
        <v>0</v>
      </c>
      <c r="V774">
        <f>Source!Y499</f>
        <v>0</v>
      </c>
      <c r="W774">
        <f>IF(Source!BI499&lt;=1,H774, 0)</f>
        <v>0</v>
      </c>
      <c r="X774">
        <f>IF(Source!BI499=2,H774, 0)</f>
        <v>952.77</v>
      </c>
      <c r="Y774">
        <f>IF(Source!BI499=3,H774, 0)</f>
        <v>0</v>
      </c>
      <c r="Z774">
        <f>IF(Source!BI499=4,H774, 0)</f>
        <v>0</v>
      </c>
    </row>
    <row r="775" spans="1:26" ht="15" x14ac:dyDescent="0.25">
      <c r="G775" s="49">
        <f>H767+H768+H769+H770+H771+SUM(H773:H774)</f>
        <v>2107.8000000000002</v>
      </c>
      <c r="H775" s="49"/>
      <c r="J775" s="49">
        <f>K767+K768+K769+K770+K771+SUM(K773:K774)</f>
        <v>14037.91</v>
      </c>
      <c r="K775" s="49"/>
      <c r="L775" s="36">
        <f>Source!U495</f>
        <v>24.96</v>
      </c>
      <c r="O775" s="22">
        <f>G775</f>
        <v>2107.8000000000002</v>
      </c>
      <c r="P775" s="22">
        <f>J775</f>
        <v>14037.91</v>
      </c>
      <c r="Q775" s="22">
        <f>L775</f>
        <v>24.96</v>
      </c>
      <c r="W775">
        <f>IF(Source!BI495&lt;=1,H767+H768+H769+H770+H771, 0)</f>
        <v>0</v>
      </c>
      <c r="X775">
        <f>IF(Source!BI495=2,H767+H768+H769+H770+H771, 0)</f>
        <v>955.59</v>
      </c>
      <c r="Y775">
        <f>IF(Source!BI495=3,H767+H768+H769+H770+H771, 0)</f>
        <v>0</v>
      </c>
      <c r="Z775">
        <f>IF(Source!BI495=4,H767+H768+H769+H770+H771, 0)</f>
        <v>0</v>
      </c>
    </row>
    <row r="776" spans="1:26" ht="28.5" x14ac:dyDescent="0.2">
      <c r="A776" s="41" t="str">
        <f>Source!E501</f>
        <v>73</v>
      </c>
      <c r="B776" s="42" t="str">
        <f>Source!F501</f>
        <v>м08-01-080-02</v>
      </c>
      <c r="C776" s="42" t="str">
        <f>Source!G501</f>
        <v>Прибор измерения и защиты, количество подключаемых концов до 6</v>
      </c>
      <c r="D776" s="25" t="str">
        <f>Source!H501</f>
        <v>ШТ</v>
      </c>
      <c r="E776" s="12">
        <f>Source!I501</f>
        <v>3</v>
      </c>
      <c r="F776" s="26">
        <f>Source!AL501+Source!AM501+Source!AO501</f>
        <v>25.67</v>
      </c>
      <c r="G776" s="27"/>
      <c r="H776" s="26"/>
      <c r="I776" s="27" t="str">
        <f>Source!BO501</f>
        <v/>
      </c>
      <c r="J776" s="27"/>
      <c r="K776" s="26"/>
      <c r="L776" s="28"/>
      <c r="S776">
        <f>ROUND((Source!FX501/100)*((ROUND(Source!AF501*Source!I501, 2)+ROUND(Source!AE501*Source!I501, 2))), 2)</f>
        <v>36.71</v>
      </c>
      <c r="T776">
        <f>Source!X501</f>
        <v>244.47</v>
      </c>
      <c r="U776">
        <f>ROUND((Source!FY501/100)*((ROUND(Source!AF501*Source!I501, 2)+ROUND(Source!AE501*Source!I501, 2))), 2)</f>
        <v>25.12</v>
      </c>
      <c r="V776">
        <f>Source!Y501</f>
        <v>167.27</v>
      </c>
    </row>
    <row r="777" spans="1:26" ht="14.25" x14ac:dyDescent="0.2">
      <c r="A777" s="41"/>
      <c r="B777" s="42"/>
      <c r="C777" s="42" t="s">
        <v>1633</v>
      </c>
      <c r="D777" s="25"/>
      <c r="E777" s="12"/>
      <c r="F777" s="26">
        <f>Source!AO501</f>
        <v>10.87</v>
      </c>
      <c r="G777" s="27" t="str">
        <f>Source!DG501</f>
        <v/>
      </c>
      <c r="H777" s="26">
        <f>ROUND(Source!AF501*Source!I501, 2)</f>
        <v>32.61</v>
      </c>
      <c r="I777" s="27"/>
      <c r="J777" s="27">
        <f>IF(Source!BA501&lt;&gt; 0, Source!BA501, 1)</f>
        <v>6.66</v>
      </c>
      <c r="K777" s="26">
        <f>Source!S501</f>
        <v>217.18</v>
      </c>
      <c r="L777" s="28"/>
      <c r="R777">
        <f>H777</f>
        <v>32.61</v>
      </c>
    </row>
    <row r="778" spans="1:26" ht="14.25" x14ac:dyDescent="0.2">
      <c r="A778" s="41"/>
      <c r="B778" s="42"/>
      <c r="C778" s="42" t="s">
        <v>429</v>
      </c>
      <c r="D778" s="25"/>
      <c r="E778" s="12"/>
      <c r="F778" s="26">
        <f>Source!AM501</f>
        <v>14.22</v>
      </c>
      <c r="G778" s="27" t="str">
        <f>Source!DE501</f>
        <v/>
      </c>
      <c r="H778" s="26">
        <f>ROUND(Source!AD501*Source!I501, 2)</f>
        <v>42.66</v>
      </c>
      <c r="I778" s="27"/>
      <c r="J778" s="27">
        <f>IF(Source!BB501&lt;&gt; 0, Source!BB501, 1)</f>
        <v>6.66</v>
      </c>
      <c r="K778" s="26">
        <f>Source!Q501</f>
        <v>284.12</v>
      </c>
      <c r="L778" s="28"/>
    </row>
    <row r="779" spans="1:26" ht="14.25" x14ac:dyDescent="0.2">
      <c r="A779" s="41"/>
      <c r="B779" s="42"/>
      <c r="C779" s="42" t="s">
        <v>1634</v>
      </c>
      <c r="D779" s="25"/>
      <c r="E779" s="12"/>
      <c r="F779" s="26">
        <f>Source!AN501</f>
        <v>2.0099999999999998</v>
      </c>
      <c r="G779" s="27" t="str">
        <f>Source!DF501</f>
        <v/>
      </c>
      <c r="H779" s="29">
        <f>ROUND(Source!AE501*Source!I501, 2)</f>
        <v>6.03</v>
      </c>
      <c r="I779" s="27"/>
      <c r="J779" s="27">
        <f>IF(Source!BS501&lt;&gt; 0, Source!BS501, 1)</f>
        <v>6.66</v>
      </c>
      <c r="K779" s="29">
        <f>Source!R501</f>
        <v>40.159999999999997</v>
      </c>
      <c r="L779" s="28"/>
      <c r="R779">
        <f>H779</f>
        <v>6.03</v>
      </c>
    </row>
    <row r="780" spans="1:26" ht="14.25" x14ac:dyDescent="0.2">
      <c r="A780" s="41"/>
      <c r="B780" s="42"/>
      <c r="C780" s="42" t="s">
        <v>1640</v>
      </c>
      <c r="D780" s="25"/>
      <c r="E780" s="12"/>
      <c r="F780" s="26">
        <f>Source!AL501</f>
        <v>0.57999999999999996</v>
      </c>
      <c r="G780" s="27" t="str">
        <f>Source!DD501</f>
        <v/>
      </c>
      <c r="H780" s="26">
        <f>ROUND(Source!AC501*Source!I501, 2)</f>
        <v>1.74</v>
      </c>
      <c r="I780" s="27"/>
      <c r="J780" s="27">
        <f>IF(Source!BC501&lt;&gt; 0, Source!BC501, 1)</f>
        <v>6.66</v>
      </c>
      <c r="K780" s="26">
        <f>Source!P501</f>
        <v>11.59</v>
      </c>
      <c r="L780" s="28"/>
    </row>
    <row r="781" spans="1:26" ht="14.25" x14ac:dyDescent="0.2">
      <c r="A781" s="41"/>
      <c r="B781" s="42"/>
      <c r="C781" s="42" t="s">
        <v>1635</v>
      </c>
      <c r="D781" s="25" t="s">
        <v>1636</v>
      </c>
      <c r="E781" s="12">
        <f>Source!BZ501</f>
        <v>95</v>
      </c>
      <c r="F781" s="45"/>
      <c r="G781" s="27"/>
      <c r="H781" s="26">
        <f>SUM(S776:S784)</f>
        <v>36.71</v>
      </c>
      <c r="I781" s="30"/>
      <c r="J781" s="24">
        <f>Source!AT501</f>
        <v>95</v>
      </c>
      <c r="K781" s="26">
        <f>SUM(T776:T784)</f>
        <v>244.47</v>
      </c>
      <c r="L781" s="28"/>
    </row>
    <row r="782" spans="1:26" ht="14.25" x14ac:dyDescent="0.2">
      <c r="A782" s="41"/>
      <c r="B782" s="42"/>
      <c r="C782" s="42" t="s">
        <v>1637</v>
      </c>
      <c r="D782" s="25" t="s">
        <v>1636</v>
      </c>
      <c r="E782" s="12">
        <f>Source!CA501</f>
        <v>65</v>
      </c>
      <c r="F782" s="45"/>
      <c r="G782" s="27"/>
      <c r="H782" s="26">
        <f>SUM(U776:U784)</f>
        <v>25.12</v>
      </c>
      <c r="I782" s="30"/>
      <c r="J782" s="24">
        <f>Source!AU501</f>
        <v>65</v>
      </c>
      <c r="K782" s="26">
        <f>SUM(V776:V784)</f>
        <v>167.27</v>
      </c>
      <c r="L782" s="28"/>
    </row>
    <row r="783" spans="1:26" ht="14.25" x14ac:dyDescent="0.2">
      <c r="A783" s="41"/>
      <c r="B783" s="42"/>
      <c r="C783" s="42" t="s">
        <v>1638</v>
      </c>
      <c r="D783" s="25" t="s">
        <v>1639</v>
      </c>
      <c r="E783" s="12">
        <f>Source!AQ501</f>
        <v>1.1299999999999999</v>
      </c>
      <c r="F783" s="26"/>
      <c r="G783" s="27" t="str">
        <f>Source!DI501</f>
        <v/>
      </c>
      <c r="H783" s="26"/>
      <c r="I783" s="27"/>
      <c r="J783" s="27"/>
      <c r="K783" s="26"/>
      <c r="L783" s="37">
        <f>Source!U501</f>
        <v>3.3899999999999997</v>
      </c>
    </row>
    <row r="784" spans="1:26" ht="28.5" x14ac:dyDescent="0.2">
      <c r="A784" s="43" t="str">
        <f>Source!E503</f>
        <v>73,1</v>
      </c>
      <c r="B784" s="44" t="str">
        <f>Source!F503</f>
        <v>62.1.05.03-0098</v>
      </c>
      <c r="C784" s="44" t="str">
        <f>Source!G503</f>
        <v>Устройство защитного отключения УЗО (согласно тех.заданию)</v>
      </c>
      <c r="D784" s="31" t="str">
        <f>Source!H503</f>
        <v>шт.</v>
      </c>
      <c r="E784" s="32">
        <f>Source!I503</f>
        <v>3</v>
      </c>
      <c r="F784" s="33">
        <f>Source!AL503+Source!AM503+Source!AO503</f>
        <v>345.67</v>
      </c>
      <c r="G784" s="38" t="s">
        <v>3</v>
      </c>
      <c r="H784" s="33">
        <f>ROUND(Source!AC503*Source!I503, 2)+ROUND(Source!AD503*Source!I503, 2)+ROUND(Source!AF503*Source!I503, 2)</f>
        <v>1037.01</v>
      </c>
      <c r="I784" s="34"/>
      <c r="J784" s="34">
        <f>IF(Source!BC503&lt;&gt; 0, Source!BC503, 1)</f>
        <v>6.66</v>
      </c>
      <c r="K784" s="33">
        <f>Source!O503</f>
        <v>6906.49</v>
      </c>
      <c r="L784" s="39"/>
      <c r="S784">
        <f>ROUND((Source!FX503/100)*((ROUND(Source!AF503*Source!I503, 2)+ROUND(Source!AE503*Source!I503, 2))), 2)</f>
        <v>0</v>
      </c>
      <c r="T784">
        <f>Source!X503</f>
        <v>0</v>
      </c>
      <c r="U784">
        <f>ROUND((Source!FY503/100)*((ROUND(Source!AF503*Source!I503, 2)+ROUND(Source!AE503*Source!I503, 2))), 2)</f>
        <v>0</v>
      </c>
      <c r="V784">
        <f>Source!Y503</f>
        <v>0</v>
      </c>
      <c r="W784">
        <f>IF(Source!BI503&lt;=1,H784, 0)</f>
        <v>0</v>
      </c>
      <c r="X784">
        <f>IF(Source!BI503=2,H784, 0)</f>
        <v>1037.01</v>
      </c>
      <c r="Y784">
        <f>IF(Source!BI503=3,H784, 0)</f>
        <v>0</v>
      </c>
      <c r="Z784">
        <f>IF(Source!BI503=4,H784, 0)</f>
        <v>0</v>
      </c>
    </row>
    <row r="785" spans="1:26" ht="15" x14ac:dyDescent="0.25">
      <c r="G785" s="49">
        <f>H777+H778+H780+H781+H782+SUM(H784:H784)</f>
        <v>1175.8499999999999</v>
      </c>
      <c r="H785" s="49"/>
      <c r="J785" s="49">
        <f>K777+K778+K780+K781+K782+SUM(K784:K784)</f>
        <v>7831.12</v>
      </c>
      <c r="K785" s="49"/>
      <c r="L785" s="36">
        <f>Source!U501</f>
        <v>3.3899999999999997</v>
      </c>
      <c r="O785" s="22">
        <f>G785</f>
        <v>1175.8499999999999</v>
      </c>
      <c r="P785" s="22">
        <f>J785</f>
        <v>7831.12</v>
      </c>
      <c r="Q785" s="22">
        <f>L785</f>
        <v>3.3899999999999997</v>
      </c>
      <c r="W785">
        <f>IF(Source!BI501&lt;=1,H777+H778+H780+H781+H782, 0)</f>
        <v>0</v>
      </c>
      <c r="X785">
        <f>IF(Source!BI501=2,H777+H778+H780+H781+H782, 0)</f>
        <v>138.84</v>
      </c>
      <c r="Y785">
        <f>IF(Source!BI501=3,H777+H778+H780+H781+H782, 0)</f>
        <v>0</v>
      </c>
      <c r="Z785">
        <f>IF(Source!BI501=4,H777+H778+H780+H781+H782, 0)</f>
        <v>0</v>
      </c>
    </row>
    <row r="786" spans="1:26" ht="57" x14ac:dyDescent="0.2">
      <c r="A786" s="41" t="str">
        <f>Source!E505</f>
        <v>74</v>
      </c>
      <c r="B786" s="42" t="str">
        <f>Source!F505</f>
        <v>м08-03-574-02</v>
      </c>
      <c r="C786" s="42" t="str">
        <f>Source!G505</f>
        <v>Разводка по устройствам и подключение жил кабелей или проводов сечением до 16 мм2 (согласно тех.заданию)</v>
      </c>
      <c r="D786" s="25" t="str">
        <f>Source!H505</f>
        <v>100 ШТ</v>
      </c>
      <c r="E786" s="12">
        <f>Source!I505</f>
        <v>0.3</v>
      </c>
      <c r="F786" s="26">
        <f>Source!AL505+Source!AM505+Source!AO505</f>
        <v>487.83000000000004</v>
      </c>
      <c r="G786" s="27"/>
      <c r="H786" s="26"/>
      <c r="I786" s="27" t="str">
        <f>Source!BO505</f>
        <v/>
      </c>
      <c r="J786" s="27"/>
      <c r="K786" s="26"/>
      <c r="L786" s="28"/>
      <c r="S786">
        <f>ROUND((Source!FX505/100)*((ROUND(Source!AF505*Source!I505, 2)+ROUND(Source!AE505*Source!I505, 2))), 2)</f>
        <v>98.18</v>
      </c>
      <c r="T786">
        <f>Source!X505</f>
        <v>653.86</v>
      </c>
      <c r="U786">
        <f>ROUND((Source!FY505/100)*((ROUND(Source!AF505*Source!I505, 2)+ROUND(Source!AE505*Source!I505, 2))), 2)</f>
        <v>67.180000000000007</v>
      </c>
      <c r="V786">
        <f>Source!Y505</f>
        <v>447.38</v>
      </c>
    </row>
    <row r="787" spans="1:26" x14ac:dyDescent="0.2">
      <c r="C787" s="21" t="str">
        <f>"Объем: "&amp;Source!I505&amp;"=30/"&amp;"100"</f>
        <v>Объем: 0,3=30/100</v>
      </c>
    </row>
    <row r="788" spans="1:26" ht="14.25" x14ac:dyDescent="0.2">
      <c r="A788" s="41"/>
      <c r="B788" s="42"/>
      <c r="C788" s="42" t="s">
        <v>1633</v>
      </c>
      <c r="D788" s="25"/>
      <c r="E788" s="12"/>
      <c r="F788" s="26">
        <f>Source!AO505</f>
        <v>344.22</v>
      </c>
      <c r="G788" s="27" t="str">
        <f>Source!DG505</f>
        <v/>
      </c>
      <c r="H788" s="26">
        <f>ROUND(Source!AF505*Source!I505, 2)</f>
        <v>103.27</v>
      </c>
      <c r="I788" s="27"/>
      <c r="J788" s="27">
        <f>IF(Source!BA505&lt;&gt; 0, Source!BA505, 1)</f>
        <v>6.66</v>
      </c>
      <c r="K788" s="26">
        <f>Source!S505</f>
        <v>687.75</v>
      </c>
      <c r="L788" s="28"/>
      <c r="R788">
        <f>H788</f>
        <v>103.27</v>
      </c>
    </row>
    <row r="789" spans="1:26" ht="14.25" x14ac:dyDescent="0.2">
      <c r="A789" s="41"/>
      <c r="B789" s="42"/>
      <c r="C789" s="42" t="s">
        <v>429</v>
      </c>
      <c r="D789" s="25"/>
      <c r="E789" s="12"/>
      <c r="F789" s="26">
        <f>Source!AM505</f>
        <v>15.32</v>
      </c>
      <c r="G789" s="27" t="str">
        <f>Source!DE505</f>
        <v/>
      </c>
      <c r="H789" s="26">
        <f>ROUND(Source!AD505*Source!I505, 2)</f>
        <v>4.5999999999999996</v>
      </c>
      <c r="I789" s="27"/>
      <c r="J789" s="27">
        <f>IF(Source!BB505&lt;&gt; 0, Source!BB505, 1)</f>
        <v>6.66</v>
      </c>
      <c r="K789" s="26">
        <f>Source!Q505</f>
        <v>30.61</v>
      </c>
      <c r="L789" s="28"/>
    </row>
    <row r="790" spans="1:26" ht="14.25" x14ac:dyDescent="0.2">
      <c r="A790" s="41"/>
      <c r="B790" s="42"/>
      <c r="C790" s="42" t="s">
        <v>1634</v>
      </c>
      <c r="D790" s="25"/>
      <c r="E790" s="12"/>
      <c r="F790" s="26">
        <f>Source!AN505</f>
        <v>0.26</v>
      </c>
      <c r="G790" s="27" t="str">
        <f>Source!DF505</f>
        <v/>
      </c>
      <c r="H790" s="29">
        <f>ROUND(Source!AE505*Source!I505, 2)</f>
        <v>0.08</v>
      </c>
      <c r="I790" s="27"/>
      <c r="J790" s="27">
        <f>IF(Source!BS505&lt;&gt; 0, Source!BS505, 1)</f>
        <v>6.66</v>
      </c>
      <c r="K790" s="29">
        <f>Source!R505</f>
        <v>0.52</v>
      </c>
      <c r="L790" s="28"/>
      <c r="R790">
        <f>H790</f>
        <v>0.08</v>
      </c>
    </row>
    <row r="791" spans="1:26" ht="14.25" x14ac:dyDescent="0.2">
      <c r="A791" s="41"/>
      <c r="B791" s="42"/>
      <c r="C791" s="42" t="s">
        <v>1640</v>
      </c>
      <c r="D791" s="25"/>
      <c r="E791" s="12"/>
      <c r="F791" s="26">
        <f>Source!AL505</f>
        <v>128.29</v>
      </c>
      <c r="G791" s="27" t="str">
        <f>Source!DD505</f>
        <v/>
      </c>
      <c r="H791" s="26">
        <f>ROUND(Source!AC505*Source!I505, 2)</f>
        <v>38.49</v>
      </c>
      <c r="I791" s="27"/>
      <c r="J791" s="27">
        <f>IF(Source!BC505&lt;&gt; 0, Source!BC505, 1)</f>
        <v>6.66</v>
      </c>
      <c r="K791" s="26">
        <f>Source!P505</f>
        <v>256.32</v>
      </c>
      <c r="L791" s="28"/>
    </row>
    <row r="792" spans="1:26" ht="14.25" x14ac:dyDescent="0.2">
      <c r="A792" s="41"/>
      <c r="B792" s="42"/>
      <c r="C792" s="42" t="s">
        <v>1635</v>
      </c>
      <c r="D792" s="25" t="s">
        <v>1636</v>
      </c>
      <c r="E792" s="12">
        <f>Source!BZ505</f>
        <v>95</v>
      </c>
      <c r="F792" s="45"/>
      <c r="G792" s="27"/>
      <c r="H792" s="26">
        <f>SUM(S786:S794)</f>
        <v>98.18</v>
      </c>
      <c r="I792" s="30"/>
      <c r="J792" s="24">
        <f>Source!AT505</f>
        <v>95</v>
      </c>
      <c r="K792" s="26">
        <f>SUM(T786:T794)</f>
        <v>653.86</v>
      </c>
      <c r="L792" s="28"/>
    </row>
    <row r="793" spans="1:26" ht="14.25" x14ac:dyDescent="0.2">
      <c r="A793" s="41"/>
      <c r="B793" s="42"/>
      <c r="C793" s="42" t="s">
        <v>1637</v>
      </c>
      <c r="D793" s="25" t="s">
        <v>1636</v>
      </c>
      <c r="E793" s="12">
        <f>Source!CA505</f>
        <v>65</v>
      </c>
      <c r="F793" s="45"/>
      <c r="G793" s="27"/>
      <c r="H793" s="26">
        <f>SUM(U786:U794)</f>
        <v>67.180000000000007</v>
      </c>
      <c r="I793" s="30"/>
      <c r="J793" s="24">
        <f>Source!AU505</f>
        <v>65</v>
      </c>
      <c r="K793" s="26">
        <f>SUM(V786:V794)</f>
        <v>447.38</v>
      </c>
      <c r="L793" s="28"/>
    </row>
    <row r="794" spans="1:26" ht="14.25" x14ac:dyDescent="0.2">
      <c r="A794" s="43"/>
      <c r="B794" s="44"/>
      <c r="C794" s="44" t="s">
        <v>1638</v>
      </c>
      <c r="D794" s="31" t="s">
        <v>1639</v>
      </c>
      <c r="E794" s="32">
        <f>Source!AQ505</f>
        <v>34.700000000000003</v>
      </c>
      <c r="F794" s="33"/>
      <c r="G794" s="34" t="str">
        <f>Source!DI505</f>
        <v/>
      </c>
      <c r="H794" s="33"/>
      <c r="I794" s="34"/>
      <c r="J794" s="34"/>
      <c r="K794" s="33"/>
      <c r="L794" s="35">
        <f>Source!U505</f>
        <v>10.41</v>
      </c>
    </row>
    <row r="795" spans="1:26" ht="15" x14ac:dyDescent="0.25">
      <c r="G795" s="49">
        <f>H788+H789+H791+H792+H793</f>
        <v>311.72000000000003</v>
      </c>
      <c r="H795" s="49"/>
      <c r="J795" s="49">
        <f>K788+K789+K791+K792+K793</f>
        <v>2075.92</v>
      </c>
      <c r="K795" s="49"/>
      <c r="L795" s="36">
        <f>Source!U505</f>
        <v>10.41</v>
      </c>
      <c r="O795" s="22">
        <f>G795</f>
        <v>311.72000000000003</v>
      </c>
      <c r="P795" s="22">
        <f>J795</f>
        <v>2075.92</v>
      </c>
      <c r="Q795" s="22">
        <f>L795</f>
        <v>10.41</v>
      </c>
      <c r="W795">
        <f>IF(Source!BI505&lt;=1,H788+H789+H791+H792+H793, 0)</f>
        <v>0</v>
      </c>
      <c r="X795">
        <f>IF(Source!BI505=2,H788+H789+H791+H792+H793, 0)</f>
        <v>311.72000000000003</v>
      </c>
      <c r="Y795">
        <f>IF(Source!BI505=3,H788+H789+H791+H792+H793, 0)</f>
        <v>0</v>
      </c>
      <c r="Z795">
        <f>IF(Source!BI505=4,H788+H789+H791+H792+H793, 0)</f>
        <v>0</v>
      </c>
    </row>
    <row r="796" spans="1:26" ht="42.75" x14ac:dyDescent="0.2">
      <c r="A796" s="41" t="str">
        <f>Source!E507</f>
        <v>75</v>
      </c>
      <c r="B796" s="42" t="str">
        <f>Source!F507</f>
        <v>м08-03-574-04</v>
      </c>
      <c r="C796" s="42" t="str">
        <f>Source!G507</f>
        <v>Разводка по устройствам и подключение жил кабелей или проводов сечением до 50 мм2</v>
      </c>
      <c r="D796" s="25" t="str">
        <f>Source!H507</f>
        <v>100 ШТ</v>
      </c>
      <c r="E796" s="12">
        <f>Source!I507</f>
        <v>0.05</v>
      </c>
      <c r="F796" s="26">
        <f>Source!AL507+Source!AM507+Source!AO507</f>
        <v>695.59999999999991</v>
      </c>
      <c r="G796" s="27"/>
      <c r="H796" s="26"/>
      <c r="I796" s="27" t="str">
        <f>Source!BO507</f>
        <v/>
      </c>
      <c r="J796" s="27"/>
      <c r="K796" s="26"/>
      <c r="L796" s="28"/>
      <c r="S796">
        <f>ROUND((Source!FX507/100)*((ROUND(Source!AF507*Source!I507, 2)+ROUND(Source!AE507*Source!I507, 2))), 2)</f>
        <v>21.99</v>
      </c>
      <c r="T796">
        <f>Source!X507</f>
        <v>146.47999999999999</v>
      </c>
      <c r="U796">
        <f>ROUND((Source!FY507/100)*((ROUND(Source!AF507*Source!I507, 2)+ROUND(Source!AE507*Source!I507, 2))), 2)</f>
        <v>15.05</v>
      </c>
      <c r="V796">
        <f>Source!Y507</f>
        <v>100.22</v>
      </c>
    </row>
    <row r="797" spans="1:26" x14ac:dyDescent="0.2">
      <c r="C797" s="21" t="str">
        <f>"Объем: "&amp;Source!I507&amp;"=5/"&amp;"100"</f>
        <v>Объем: 0,05=5/100</v>
      </c>
    </row>
    <row r="798" spans="1:26" ht="14.25" x14ac:dyDescent="0.2">
      <c r="A798" s="41"/>
      <c r="B798" s="42"/>
      <c r="C798" s="42" t="s">
        <v>1633</v>
      </c>
      <c r="D798" s="25"/>
      <c r="E798" s="12"/>
      <c r="F798" s="26">
        <f>Source!AO507</f>
        <v>462.27</v>
      </c>
      <c r="G798" s="27" t="str">
        <f>Source!DG507</f>
        <v/>
      </c>
      <c r="H798" s="26">
        <f>ROUND(Source!AF507*Source!I507, 2)</f>
        <v>23.11</v>
      </c>
      <c r="I798" s="27"/>
      <c r="J798" s="27">
        <f>IF(Source!BA507&lt;&gt; 0, Source!BA507, 1)</f>
        <v>6.66</v>
      </c>
      <c r="K798" s="26">
        <f>Source!S507</f>
        <v>153.94</v>
      </c>
      <c r="L798" s="28"/>
      <c r="R798">
        <f>H798</f>
        <v>23.11</v>
      </c>
    </row>
    <row r="799" spans="1:26" ht="14.25" x14ac:dyDescent="0.2">
      <c r="A799" s="41"/>
      <c r="B799" s="42"/>
      <c r="C799" s="42" t="s">
        <v>429</v>
      </c>
      <c r="D799" s="25"/>
      <c r="E799" s="12"/>
      <c r="F799" s="26">
        <f>Source!AM507</f>
        <v>26.64</v>
      </c>
      <c r="G799" s="27" t="str">
        <f>Source!DE507</f>
        <v/>
      </c>
      <c r="H799" s="26">
        <f>ROUND(Source!AD507*Source!I507, 2)</f>
        <v>1.33</v>
      </c>
      <c r="I799" s="27"/>
      <c r="J799" s="27">
        <f>IF(Source!BB507&lt;&gt; 0, Source!BB507, 1)</f>
        <v>6.66</v>
      </c>
      <c r="K799" s="26">
        <f>Source!Q507</f>
        <v>8.8699999999999992</v>
      </c>
      <c r="L799" s="28"/>
    </row>
    <row r="800" spans="1:26" ht="14.25" x14ac:dyDescent="0.2">
      <c r="A800" s="41"/>
      <c r="B800" s="42"/>
      <c r="C800" s="42" t="s">
        <v>1634</v>
      </c>
      <c r="D800" s="25"/>
      <c r="E800" s="12"/>
      <c r="F800" s="26">
        <f>Source!AN507</f>
        <v>0.76</v>
      </c>
      <c r="G800" s="27" t="str">
        <f>Source!DF507</f>
        <v/>
      </c>
      <c r="H800" s="29">
        <f>ROUND(Source!AE507*Source!I507, 2)</f>
        <v>0.04</v>
      </c>
      <c r="I800" s="27"/>
      <c r="J800" s="27">
        <f>IF(Source!BS507&lt;&gt; 0, Source!BS507, 1)</f>
        <v>6.66</v>
      </c>
      <c r="K800" s="29">
        <f>Source!R507</f>
        <v>0.25</v>
      </c>
      <c r="L800" s="28"/>
      <c r="R800">
        <f>H800</f>
        <v>0.04</v>
      </c>
    </row>
    <row r="801" spans="1:26" ht="14.25" x14ac:dyDescent="0.2">
      <c r="A801" s="41"/>
      <c r="B801" s="42"/>
      <c r="C801" s="42" t="s">
        <v>1640</v>
      </c>
      <c r="D801" s="25"/>
      <c r="E801" s="12"/>
      <c r="F801" s="26">
        <f>Source!AL507</f>
        <v>206.69</v>
      </c>
      <c r="G801" s="27" t="str">
        <f>Source!DD507</f>
        <v/>
      </c>
      <c r="H801" s="26">
        <f>ROUND(Source!AC507*Source!I507, 2)</f>
        <v>10.33</v>
      </c>
      <c r="I801" s="27"/>
      <c r="J801" s="27">
        <f>IF(Source!BC507&lt;&gt; 0, Source!BC507, 1)</f>
        <v>6.66</v>
      </c>
      <c r="K801" s="26">
        <f>Source!P507</f>
        <v>68.83</v>
      </c>
      <c r="L801" s="28"/>
    </row>
    <row r="802" spans="1:26" ht="14.25" x14ac:dyDescent="0.2">
      <c r="A802" s="41"/>
      <c r="B802" s="42"/>
      <c r="C802" s="42" t="s">
        <v>1635</v>
      </c>
      <c r="D802" s="25" t="s">
        <v>1636</v>
      </c>
      <c r="E802" s="12">
        <f>Source!BZ507</f>
        <v>95</v>
      </c>
      <c r="F802" s="45"/>
      <c r="G802" s="27"/>
      <c r="H802" s="26">
        <f>SUM(S796:S804)</f>
        <v>21.99</v>
      </c>
      <c r="I802" s="30"/>
      <c r="J802" s="24">
        <f>Source!AT507</f>
        <v>95</v>
      </c>
      <c r="K802" s="26">
        <f>SUM(T796:T804)</f>
        <v>146.47999999999999</v>
      </c>
      <c r="L802" s="28"/>
    </row>
    <row r="803" spans="1:26" ht="14.25" x14ac:dyDescent="0.2">
      <c r="A803" s="41"/>
      <c r="B803" s="42"/>
      <c r="C803" s="42" t="s">
        <v>1637</v>
      </c>
      <c r="D803" s="25" t="s">
        <v>1636</v>
      </c>
      <c r="E803" s="12">
        <f>Source!CA507</f>
        <v>65</v>
      </c>
      <c r="F803" s="45"/>
      <c r="G803" s="27"/>
      <c r="H803" s="26">
        <f>SUM(U796:U804)</f>
        <v>15.05</v>
      </c>
      <c r="I803" s="30"/>
      <c r="J803" s="24">
        <f>Source!AU507</f>
        <v>65</v>
      </c>
      <c r="K803" s="26">
        <f>SUM(V796:V804)</f>
        <v>100.22</v>
      </c>
      <c r="L803" s="28"/>
    </row>
    <row r="804" spans="1:26" ht="14.25" x14ac:dyDescent="0.2">
      <c r="A804" s="43"/>
      <c r="B804" s="44"/>
      <c r="C804" s="44" t="s">
        <v>1638</v>
      </c>
      <c r="D804" s="31" t="s">
        <v>1639</v>
      </c>
      <c r="E804" s="32">
        <f>Source!AQ507</f>
        <v>46.6</v>
      </c>
      <c r="F804" s="33"/>
      <c r="G804" s="34" t="str">
        <f>Source!DI507</f>
        <v/>
      </c>
      <c r="H804" s="33"/>
      <c r="I804" s="34"/>
      <c r="J804" s="34"/>
      <c r="K804" s="33"/>
      <c r="L804" s="35">
        <f>Source!U507</f>
        <v>2.33</v>
      </c>
    </row>
    <row r="805" spans="1:26" ht="15" x14ac:dyDescent="0.25">
      <c r="G805" s="49">
        <f>H798+H799+H801+H802+H803</f>
        <v>71.809999999999988</v>
      </c>
      <c r="H805" s="49"/>
      <c r="J805" s="49">
        <f>K798+K799+K801+K802+K803</f>
        <v>478.34000000000003</v>
      </c>
      <c r="K805" s="49"/>
      <c r="L805" s="36">
        <f>Source!U507</f>
        <v>2.33</v>
      </c>
      <c r="O805" s="22">
        <f>G805</f>
        <v>71.809999999999988</v>
      </c>
      <c r="P805" s="22">
        <f>J805</f>
        <v>478.34000000000003</v>
      </c>
      <c r="Q805" s="22">
        <f>L805</f>
        <v>2.33</v>
      </c>
      <c r="W805">
        <f>IF(Source!BI507&lt;=1,H798+H799+H801+H802+H803, 0)</f>
        <v>0</v>
      </c>
      <c r="X805">
        <f>IF(Source!BI507=2,H798+H799+H801+H802+H803, 0)</f>
        <v>71.809999999999988</v>
      </c>
      <c r="Y805">
        <f>IF(Source!BI507=3,H798+H799+H801+H802+H803, 0)</f>
        <v>0</v>
      </c>
      <c r="Z805">
        <f>IF(Source!BI507=4,H798+H799+H801+H802+H803, 0)</f>
        <v>0</v>
      </c>
    </row>
    <row r="806" spans="1:26" ht="42.75" x14ac:dyDescent="0.2">
      <c r="A806" s="41" t="str">
        <f>Source!E509</f>
        <v>76</v>
      </c>
      <c r="B806" s="42" t="str">
        <f>Source!F509</f>
        <v>м08-03-591-09</v>
      </c>
      <c r="C806" s="42" t="str">
        <f>Source!G509</f>
        <v>Розетка штепсельная утопленного типа при скрытой проводке (согласно тех.заданию)</v>
      </c>
      <c r="D806" s="25" t="str">
        <f>Source!H509</f>
        <v>100 ШТ</v>
      </c>
      <c r="E806" s="12">
        <f>Source!I509</f>
        <v>7.0000000000000007E-2</v>
      </c>
      <c r="F806" s="26">
        <f>Source!AL509+Source!AM509+Source!AO509</f>
        <v>369.25</v>
      </c>
      <c r="G806" s="27"/>
      <c r="H806" s="26"/>
      <c r="I806" s="27" t="str">
        <f>Source!BO509</f>
        <v/>
      </c>
      <c r="J806" s="27"/>
      <c r="K806" s="26"/>
      <c r="L806" s="28"/>
      <c r="S806">
        <f>ROUND((Source!FX509/100)*((ROUND(Source!AF509*Source!I509, 2)+ROUND(Source!AE509*Source!I509, 2))), 2)</f>
        <v>20.149999999999999</v>
      </c>
      <c r="T806">
        <f>Source!X509</f>
        <v>134.19999999999999</v>
      </c>
      <c r="U806">
        <f>ROUND((Source!FY509/100)*((ROUND(Source!AF509*Source!I509, 2)+ROUND(Source!AE509*Source!I509, 2))), 2)</f>
        <v>13.79</v>
      </c>
      <c r="V806">
        <f>Source!Y509</f>
        <v>91.82</v>
      </c>
    </row>
    <row r="807" spans="1:26" x14ac:dyDescent="0.2">
      <c r="C807" s="21" t="str">
        <f>"Объем: "&amp;Source!I509&amp;"=7/"&amp;"100"</f>
        <v>Объем: 0,07=7/100</v>
      </c>
    </row>
    <row r="808" spans="1:26" ht="14.25" x14ac:dyDescent="0.2">
      <c r="A808" s="41"/>
      <c r="B808" s="42"/>
      <c r="C808" s="42" t="s">
        <v>1633</v>
      </c>
      <c r="D808" s="25"/>
      <c r="E808" s="12"/>
      <c r="F808" s="26">
        <f>Source!AO509</f>
        <v>302.36</v>
      </c>
      <c r="G808" s="27" t="str">
        <f>Source!DG509</f>
        <v/>
      </c>
      <c r="H808" s="26">
        <f>ROUND(Source!AF509*Source!I509, 2)</f>
        <v>21.17</v>
      </c>
      <c r="I808" s="27"/>
      <c r="J808" s="27">
        <f>IF(Source!BA509&lt;&gt; 0, Source!BA509, 1)</f>
        <v>6.66</v>
      </c>
      <c r="K808" s="26">
        <f>Source!S509</f>
        <v>140.96</v>
      </c>
      <c r="L808" s="28"/>
      <c r="R808">
        <f>H808</f>
        <v>21.17</v>
      </c>
    </row>
    <row r="809" spans="1:26" ht="14.25" x14ac:dyDescent="0.2">
      <c r="A809" s="41"/>
      <c r="B809" s="42"/>
      <c r="C809" s="42" t="s">
        <v>429</v>
      </c>
      <c r="D809" s="25"/>
      <c r="E809" s="12"/>
      <c r="F809" s="26">
        <f>Source!AM509</f>
        <v>4.67</v>
      </c>
      <c r="G809" s="27" t="str">
        <f>Source!DE509</f>
        <v/>
      </c>
      <c r="H809" s="26">
        <f>ROUND(Source!AD509*Source!I509, 2)</f>
        <v>0.33</v>
      </c>
      <c r="I809" s="27"/>
      <c r="J809" s="27">
        <f>IF(Source!BB509&lt;&gt; 0, Source!BB509, 1)</f>
        <v>6.66</v>
      </c>
      <c r="K809" s="26">
        <f>Source!Q509</f>
        <v>2.1800000000000002</v>
      </c>
      <c r="L809" s="28"/>
    </row>
    <row r="810" spans="1:26" ht="14.25" x14ac:dyDescent="0.2">
      <c r="A810" s="41"/>
      <c r="B810" s="42"/>
      <c r="C810" s="42" t="s">
        <v>1634</v>
      </c>
      <c r="D810" s="25"/>
      <c r="E810" s="12"/>
      <c r="F810" s="26">
        <f>Source!AN509</f>
        <v>0.64</v>
      </c>
      <c r="G810" s="27" t="str">
        <f>Source!DF509</f>
        <v/>
      </c>
      <c r="H810" s="29">
        <f>ROUND(Source!AE509*Source!I509, 2)</f>
        <v>0.04</v>
      </c>
      <c r="I810" s="27"/>
      <c r="J810" s="27">
        <f>IF(Source!BS509&lt;&gt; 0, Source!BS509, 1)</f>
        <v>6.66</v>
      </c>
      <c r="K810" s="29">
        <f>Source!R509</f>
        <v>0.3</v>
      </c>
      <c r="L810" s="28"/>
      <c r="R810">
        <f>H810</f>
        <v>0.04</v>
      </c>
    </row>
    <row r="811" spans="1:26" ht="14.25" x14ac:dyDescent="0.2">
      <c r="A811" s="41"/>
      <c r="B811" s="42"/>
      <c r="C811" s="42" t="s">
        <v>1640</v>
      </c>
      <c r="D811" s="25"/>
      <c r="E811" s="12"/>
      <c r="F811" s="26">
        <f>Source!AL509</f>
        <v>62.22</v>
      </c>
      <c r="G811" s="27" t="str">
        <f>Source!DD509</f>
        <v/>
      </c>
      <c r="H811" s="26">
        <f>ROUND(Source!AC509*Source!I509, 2)</f>
        <v>4.3600000000000003</v>
      </c>
      <c r="I811" s="27"/>
      <c r="J811" s="27">
        <f>IF(Source!BC509&lt;&gt; 0, Source!BC509, 1)</f>
        <v>6.66</v>
      </c>
      <c r="K811" s="26">
        <f>Source!P509</f>
        <v>29.01</v>
      </c>
      <c r="L811" s="28"/>
    </row>
    <row r="812" spans="1:26" ht="14.25" x14ac:dyDescent="0.2">
      <c r="A812" s="41"/>
      <c r="B812" s="42"/>
      <c r="C812" s="42" t="s">
        <v>1635</v>
      </c>
      <c r="D812" s="25" t="s">
        <v>1636</v>
      </c>
      <c r="E812" s="12">
        <f>Source!BZ509</f>
        <v>95</v>
      </c>
      <c r="F812" s="45"/>
      <c r="G812" s="27"/>
      <c r="H812" s="26">
        <f>SUM(S806:S816)</f>
        <v>20.149999999999999</v>
      </c>
      <c r="I812" s="30"/>
      <c r="J812" s="24">
        <f>Source!AT509</f>
        <v>95</v>
      </c>
      <c r="K812" s="26">
        <f>SUM(T806:T816)</f>
        <v>134.19999999999999</v>
      </c>
      <c r="L812" s="28"/>
    </row>
    <row r="813" spans="1:26" ht="14.25" x14ac:dyDescent="0.2">
      <c r="A813" s="41"/>
      <c r="B813" s="42"/>
      <c r="C813" s="42" t="s">
        <v>1637</v>
      </c>
      <c r="D813" s="25" t="s">
        <v>1636</v>
      </c>
      <c r="E813" s="12">
        <f>Source!CA509</f>
        <v>65</v>
      </c>
      <c r="F813" s="45"/>
      <c r="G813" s="27"/>
      <c r="H813" s="26">
        <f>SUM(U806:U816)</f>
        <v>13.79</v>
      </c>
      <c r="I813" s="30"/>
      <c r="J813" s="24">
        <f>Source!AU509</f>
        <v>65</v>
      </c>
      <c r="K813" s="26">
        <f>SUM(V806:V816)</f>
        <v>91.82</v>
      </c>
      <c r="L813" s="28"/>
    </row>
    <row r="814" spans="1:26" ht="14.25" x14ac:dyDescent="0.2">
      <c r="A814" s="41"/>
      <c r="B814" s="42"/>
      <c r="C814" s="42" t="s">
        <v>1638</v>
      </c>
      <c r="D814" s="25" t="s">
        <v>1639</v>
      </c>
      <c r="E814" s="12">
        <f>Source!AQ509</f>
        <v>30.48</v>
      </c>
      <c r="F814" s="26"/>
      <c r="G814" s="27" t="str">
        <f>Source!DI509</f>
        <v/>
      </c>
      <c r="H814" s="26"/>
      <c r="I814" s="27"/>
      <c r="J814" s="27"/>
      <c r="K814" s="26"/>
      <c r="L814" s="37">
        <f>Source!U509</f>
        <v>2.1336000000000004</v>
      </c>
    </row>
    <row r="815" spans="1:26" ht="28.5" x14ac:dyDescent="0.2">
      <c r="A815" s="41" t="str">
        <f>Source!E511</f>
        <v>76,1</v>
      </c>
      <c r="B815" s="42" t="str">
        <f>Source!F511</f>
        <v>20.4.03.06-0004</v>
      </c>
      <c r="C815" s="42" t="str">
        <f>Source!G511</f>
        <v>Розетка скрытой проводки двухгнездная (согласно тех.задания)</v>
      </c>
      <c r="D815" s="25" t="str">
        <f>Source!H511</f>
        <v>100 шт.</v>
      </c>
      <c r="E815" s="12">
        <f>Source!I511</f>
        <v>0.05</v>
      </c>
      <c r="F815" s="26">
        <f>Source!AL511+Source!AM511+Source!AO511</f>
        <v>932</v>
      </c>
      <c r="G815" s="40" t="s">
        <v>3</v>
      </c>
      <c r="H815" s="26">
        <f>ROUND(Source!AC511*Source!I511, 2)+ROUND(Source!AD511*Source!I511, 2)+ROUND(Source!AF511*Source!I511, 2)</f>
        <v>46.6</v>
      </c>
      <c r="I815" s="27"/>
      <c r="J815" s="27">
        <f>IF(Source!BC511&lt;&gt; 0, Source!BC511, 1)</f>
        <v>6.66</v>
      </c>
      <c r="K815" s="26">
        <f>Source!O511</f>
        <v>310.36</v>
      </c>
      <c r="L815" s="28"/>
      <c r="S815">
        <f>ROUND((Source!FX511/100)*((ROUND(Source!AF511*Source!I511, 2)+ROUND(Source!AE511*Source!I511, 2))), 2)</f>
        <v>0</v>
      </c>
      <c r="T815">
        <f>Source!X511</f>
        <v>0</v>
      </c>
      <c r="U815">
        <f>ROUND((Source!FY511/100)*((ROUND(Source!AF511*Source!I511, 2)+ROUND(Source!AE511*Source!I511, 2))), 2)</f>
        <v>0</v>
      </c>
      <c r="V815">
        <f>Source!Y511</f>
        <v>0</v>
      </c>
      <c r="W815">
        <f>IF(Source!BI511&lt;=1,H815, 0)</f>
        <v>0</v>
      </c>
      <c r="X815">
        <f>IF(Source!BI511=2,H815, 0)</f>
        <v>46.6</v>
      </c>
      <c r="Y815">
        <f>IF(Source!BI511=3,H815, 0)</f>
        <v>0</v>
      </c>
      <c r="Z815">
        <f>IF(Source!BI511=4,H815, 0)</f>
        <v>0</v>
      </c>
    </row>
    <row r="816" spans="1:26" ht="14.25" x14ac:dyDescent="0.2">
      <c r="A816" s="43" t="str">
        <f>Source!E513</f>
        <v>76,2</v>
      </c>
      <c r="B816" s="44" t="str">
        <f>Source!F513</f>
        <v>20.4.03.06-0003</v>
      </c>
      <c r="C816" s="44" t="str">
        <f>Source!G513</f>
        <v>Розетка скрытой проводки</v>
      </c>
      <c r="D816" s="31" t="str">
        <f>Source!H513</f>
        <v>100 шт.</v>
      </c>
      <c r="E816" s="32">
        <f>Source!I513</f>
        <v>0.02</v>
      </c>
      <c r="F816" s="33">
        <f>Source!AL513+Source!AM513+Source!AO513</f>
        <v>863</v>
      </c>
      <c r="G816" s="38" t="s">
        <v>3</v>
      </c>
      <c r="H816" s="33">
        <f>ROUND(Source!AC513*Source!I513, 2)+ROUND(Source!AD513*Source!I513, 2)+ROUND(Source!AF513*Source!I513, 2)</f>
        <v>17.260000000000002</v>
      </c>
      <c r="I816" s="34"/>
      <c r="J816" s="34">
        <f>IF(Source!BC513&lt;&gt; 0, Source!BC513, 1)</f>
        <v>6.66</v>
      </c>
      <c r="K816" s="33">
        <f>Source!O513</f>
        <v>114.95</v>
      </c>
      <c r="L816" s="39"/>
      <c r="S816">
        <f>ROUND((Source!FX513/100)*((ROUND(Source!AF513*Source!I513, 2)+ROUND(Source!AE513*Source!I513, 2))), 2)</f>
        <v>0</v>
      </c>
      <c r="T816">
        <f>Source!X513</f>
        <v>0</v>
      </c>
      <c r="U816">
        <f>ROUND((Source!FY513/100)*((ROUND(Source!AF513*Source!I513, 2)+ROUND(Source!AE513*Source!I513, 2))), 2)</f>
        <v>0</v>
      </c>
      <c r="V816">
        <f>Source!Y513</f>
        <v>0</v>
      </c>
      <c r="W816">
        <f>IF(Source!BI513&lt;=1,H816, 0)</f>
        <v>0</v>
      </c>
      <c r="X816">
        <f>IF(Source!BI513=2,H816, 0)</f>
        <v>17.260000000000002</v>
      </c>
      <c r="Y816">
        <f>IF(Source!BI513=3,H816, 0)</f>
        <v>0</v>
      </c>
      <c r="Z816">
        <f>IF(Source!BI513=4,H816, 0)</f>
        <v>0</v>
      </c>
    </row>
    <row r="817" spans="1:26" ht="15" x14ac:dyDescent="0.25">
      <c r="G817" s="49">
        <f>H808+H809+H811+H812+H813+SUM(H815:H816)</f>
        <v>123.66</v>
      </c>
      <c r="H817" s="49"/>
      <c r="J817" s="49">
        <f>K808+K809+K811+K812+K813+SUM(K815:K816)</f>
        <v>823.48</v>
      </c>
      <c r="K817" s="49"/>
      <c r="L817" s="36">
        <f>Source!U509</f>
        <v>2.1336000000000004</v>
      </c>
      <c r="O817" s="22">
        <f>G817</f>
        <v>123.66</v>
      </c>
      <c r="P817" s="22">
        <f>J817</f>
        <v>823.48</v>
      </c>
      <c r="Q817" s="22">
        <f>L817</f>
        <v>2.1336000000000004</v>
      </c>
      <c r="W817">
        <f>IF(Source!BI509&lt;=1,H808+H809+H811+H812+H813, 0)</f>
        <v>0</v>
      </c>
      <c r="X817">
        <f>IF(Source!BI509=2,H808+H809+H811+H812+H813, 0)</f>
        <v>59.8</v>
      </c>
      <c r="Y817">
        <f>IF(Source!BI509=3,H808+H809+H811+H812+H813, 0)</f>
        <v>0</v>
      </c>
      <c r="Z817">
        <f>IF(Source!BI509=4,H808+H809+H811+H812+H813, 0)</f>
        <v>0</v>
      </c>
    </row>
    <row r="818" spans="1:26" ht="28.5" x14ac:dyDescent="0.2">
      <c r="A818" s="41" t="str">
        <f>Source!E515</f>
        <v>77</v>
      </c>
      <c r="B818" s="42" t="str">
        <f>Source!F515</f>
        <v>м08-03-591-08</v>
      </c>
      <c r="C818" s="42" t="str">
        <f>Source!G515</f>
        <v>Розетка штепсельная неутопленного типа при открытой проводке</v>
      </c>
      <c r="D818" s="25" t="str">
        <f>Source!H515</f>
        <v>100 ШТ</v>
      </c>
      <c r="E818" s="12">
        <f>Source!I515</f>
        <v>0.1</v>
      </c>
      <c r="F818" s="26">
        <f>Source!AL515+Source!AM515+Source!AO515</f>
        <v>453.92999999999995</v>
      </c>
      <c r="G818" s="27"/>
      <c r="H818" s="26"/>
      <c r="I818" s="27" t="str">
        <f>Source!BO515</f>
        <v/>
      </c>
      <c r="J818" s="27"/>
      <c r="K818" s="26"/>
      <c r="L818" s="28"/>
      <c r="S818">
        <f>ROUND((Source!FX515/100)*((ROUND(Source!AF515*Source!I515, 2)+ROUND(Source!AE515*Source!I515, 2))), 2)</f>
        <v>32.619999999999997</v>
      </c>
      <c r="T818">
        <f>Source!X515</f>
        <v>217.32</v>
      </c>
      <c r="U818">
        <f>ROUND((Source!FY515/100)*((ROUND(Source!AF515*Source!I515, 2)+ROUND(Source!AE515*Source!I515, 2))), 2)</f>
        <v>22.32</v>
      </c>
      <c r="V818">
        <f>Source!Y515</f>
        <v>148.69</v>
      </c>
    </row>
    <row r="819" spans="1:26" x14ac:dyDescent="0.2">
      <c r="C819" s="21" t="str">
        <f>"Объем: "&amp;Source!I515&amp;"=10/"&amp;"100"</f>
        <v>Объем: 0,1=10/100</v>
      </c>
    </row>
    <row r="820" spans="1:26" ht="14.25" x14ac:dyDescent="0.2">
      <c r="A820" s="41"/>
      <c r="B820" s="42"/>
      <c r="C820" s="42" t="s">
        <v>1633</v>
      </c>
      <c r="D820" s="25"/>
      <c r="E820" s="12"/>
      <c r="F820" s="26">
        <f>Source!AO515</f>
        <v>342.84</v>
      </c>
      <c r="G820" s="27" t="str">
        <f>Source!DG515</f>
        <v/>
      </c>
      <c r="H820" s="26">
        <f>ROUND(Source!AF515*Source!I515, 2)</f>
        <v>34.28</v>
      </c>
      <c r="I820" s="27"/>
      <c r="J820" s="27">
        <f>IF(Source!BA515&lt;&gt; 0, Source!BA515, 1)</f>
        <v>6.66</v>
      </c>
      <c r="K820" s="26">
        <f>Source!S515</f>
        <v>228.33</v>
      </c>
      <c r="L820" s="28"/>
      <c r="R820">
        <f>H820</f>
        <v>34.28</v>
      </c>
    </row>
    <row r="821" spans="1:26" ht="14.25" x14ac:dyDescent="0.2">
      <c r="A821" s="41"/>
      <c r="B821" s="42"/>
      <c r="C821" s="42" t="s">
        <v>429</v>
      </c>
      <c r="D821" s="25"/>
      <c r="E821" s="12"/>
      <c r="F821" s="26">
        <f>Source!AM515</f>
        <v>4.67</v>
      </c>
      <c r="G821" s="27" t="str">
        <f>Source!DE515</f>
        <v/>
      </c>
      <c r="H821" s="26">
        <f>ROUND(Source!AD515*Source!I515, 2)</f>
        <v>0.47</v>
      </c>
      <c r="I821" s="27"/>
      <c r="J821" s="27">
        <f>IF(Source!BB515&lt;&gt; 0, Source!BB515, 1)</f>
        <v>6.66</v>
      </c>
      <c r="K821" s="26">
        <f>Source!Q515</f>
        <v>3.11</v>
      </c>
      <c r="L821" s="28"/>
    </row>
    <row r="822" spans="1:26" ht="14.25" x14ac:dyDescent="0.2">
      <c r="A822" s="41"/>
      <c r="B822" s="42"/>
      <c r="C822" s="42" t="s">
        <v>1634</v>
      </c>
      <c r="D822" s="25"/>
      <c r="E822" s="12"/>
      <c r="F822" s="26">
        <f>Source!AN515</f>
        <v>0.64</v>
      </c>
      <c r="G822" s="27" t="str">
        <f>Source!DF515</f>
        <v/>
      </c>
      <c r="H822" s="29">
        <f>ROUND(Source!AE515*Source!I515, 2)</f>
        <v>0.06</v>
      </c>
      <c r="I822" s="27"/>
      <c r="J822" s="27">
        <f>IF(Source!BS515&lt;&gt; 0, Source!BS515, 1)</f>
        <v>6.66</v>
      </c>
      <c r="K822" s="29">
        <f>Source!R515</f>
        <v>0.43</v>
      </c>
      <c r="L822" s="28"/>
      <c r="R822">
        <f>H822</f>
        <v>0.06</v>
      </c>
    </row>
    <row r="823" spans="1:26" ht="14.25" x14ac:dyDescent="0.2">
      <c r="A823" s="41"/>
      <c r="B823" s="42"/>
      <c r="C823" s="42" t="s">
        <v>1640</v>
      </c>
      <c r="D823" s="25"/>
      <c r="E823" s="12"/>
      <c r="F823" s="26">
        <f>Source!AL515</f>
        <v>106.42</v>
      </c>
      <c r="G823" s="27" t="str">
        <f>Source!DD515</f>
        <v/>
      </c>
      <c r="H823" s="26">
        <f>ROUND(Source!AC515*Source!I515, 2)</f>
        <v>10.64</v>
      </c>
      <c r="I823" s="27"/>
      <c r="J823" s="27">
        <f>IF(Source!BC515&lt;&gt; 0, Source!BC515, 1)</f>
        <v>6.66</v>
      </c>
      <c r="K823" s="26">
        <f>Source!P515</f>
        <v>70.88</v>
      </c>
      <c r="L823" s="28"/>
    </row>
    <row r="824" spans="1:26" ht="14.25" x14ac:dyDescent="0.2">
      <c r="A824" s="41"/>
      <c r="B824" s="42"/>
      <c r="C824" s="42" t="s">
        <v>1635</v>
      </c>
      <c r="D824" s="25" t="s">
        <v>1636</v>
      </c>
      <c r="E824" s="12">
        <f>Source!BZ515</f>
        <v>95</v>
      </c>
      <c r="F824" s="45"/>
      <c r="G824" s="27"/>
      <c r="H824" s="26">
        <f>SUM(S818:S828)</f>
        <v>32.619999999999997</v>
      </c>
      <c r="I824" s="30"/>
      <c r="J824" s="24">
        <f>Source!AT515</f>
        <v>95</v>
      </c>
      <c r="K824" s="26">
        <f>SUM(T818:T828)</f>
        <v>217.32</v>
      </c>
      <c r="L824" s="28"/>
    </row>
    <row r="825" spans="1:26" ht="14.25" x14ac:dyDescent="0.2">
      <c r="A825" s="41"/>
      <c r="B825" s="42"/>
      <c r="C825" s="42" t="s">
        <v>1637</v>
      </c>
      <c r="D825" s="25" t="s">
        <v>1636</v>
      </c>
      <c r="E825" s="12">
        <f>Source!CA515</f>
        <v>65</v>
      </c>
      <c r="F825" s="45"/>
      <c r="G825" s="27"/>
      <c r="H825" s="26">
        <f>SUM(U818:U828)</f>
        <v>22.32</v>
      </c>
      <c r="I825" s="30"/>
      <c r="J825" s="24">
        <f>Source!AU515</f>
        <v>65</v>
      </c>
      <c r="K825" s="26">
        <f>SUM(V818:V828)</f>
        <v>148.69</v>
      </c>
      <c r="L825" s="28"/>
    </row>
    <row r="826" spans="1:26" ht="14.25" x14ac:dyDescent="0.2">
      <c r="A826" s="41"/>
      <c r="B826" s="42"/>
      <c r="C826" s="42" t="s">
        <v>1638</v>
      </c>
      <c r="D826" s="25" t="s">
        <v>1639</v>
      </c>
      <c r="E826" s="12">
        <f>Source!AQ515</f>
        <v>34.56</v>
      </c>
      <c r="F826" s="26"/>
      <c r="G826" s="27" t="str">
        <f>Source!DI515</f>
        <v/>
      </c>
      <c r="H826" s="26"/>
      <c r="I826" s="27"/>
      <c r="J826" s="27"/>
      <c r="K826" s="26"/>
      <c r="L826" s="37">
        <f>Source!U515</f>
        <v>3.4560000000000004</v>
      </c>
    </row>
    <row r="827" spans="1:26" ht="42.75" x14ac:dyDescent="0.2">
      <c r="A827" s="41" t="str">
        <f>Source!E517</f>
        <v>77,1</v>
      </c>
      <c r="B827" s="42" t="str">
        <f>Source!F517</f>
        <v>20.4.03.05-0007</v>
      </c>
      <c r="C827" s="42" t="str">
        <f>Source!G517</f>
        <v>Розетка штепсельная двухместная для открытой проводкой (согласно тех.заданию)</v>
      </c>
      <c r="D827" s="25" t="str">
        <f>Source!H517</f>
        <v>100 шт.</v>
      </c>
      <c r="E827" s="12">
        <f>Source!I517</f>
        <v>0.09</v>
      </c>
      <c r="F827" s="26">
        <f>Source!AL517+Source!AM517+Source!AO517</f>
        <v>703.92</v>
      </c>
      <c r="G827" s="40" t="s">
        <v>3</v>
      </c>
      <c r="H827" s="26">
        <f>ROUND(Source!AC517*Source!I517, 2)+ROUND(Source!AD517*Source!I517, 2)+ROUND(Source!AF517*Source!I517, 2)</f>
        <v>63.35</v>
      </c>
      <c r="I827" s="27"/>
      <c r="J827" s="27">
        <f>IF(Source!BC517&lt;&gt; 0, Source!BC517, 1)</f>
        <v>6.66</v>
      </c>
      <c r="K827" s="26">
        <f>Source!O517</f>
        <v>421.93</v>
      </c>
      <c r="L827" s="28"/>
      <c r="S827">
        <f>ROUND((Source!FX517/100)*((ROUND(Source!AF517*Source!I517, 2)+ROUND(Source!AE517*Source!I517, 2))), 2)</f>
        <v>0</v>
      </c>
      <c r="T827">
        <f>Source!X517</f>
        <v>0</v>
      </c>
      <c r="U827">
        <f>ROUND((Source!FY517/100)*((ROUND(Source!AF517*Source!I517, 2)+ROUND(Source!AE517*Source!I517, 2))), 2)</f>
        <v>0</v>
      </c>
      <c r="V827">
        <f>Source!Y517</f>
        <v>0</v>
      </c>
      <c r="W827">
        <f>IF(Source!BI517&lt;=1,H827, 0)</f>
        <v>0</v>
      </c>
      <c r="X827">
        <f>IF(Source!BI517=2,H827, 0)</f>
        <v>63.35</v>
      </c>
      <c r="Y827">
        <f>IF(Source!BI517=3,H827, 0)</f>
        <v>0</v>
      </c>
      <c r="Z827">
        <f>IF(Source!BI517=4,H827, 0)</f>
        <v>0</v>
      </c>
    </row>
    <row r="828" spans="1:26" ht="28.5" x14ac:dyDescent="0.2">
      <c r="A828" s="43" t="str">
        <f>Source!E519</f>
        <v>77,2</v>
      </c>
      <c r="B828" s="44" t="str">
        <f>Source!F519</f>
        <v>20.4.03.05-0004</v>
      </c>
      <c r="C828" s="44" t="str">
        <f>Source!G519</f>
        <v>Розетка открытой проводки с заземлением (согласно тех.задания)</v>
      </c>
      <c r="D828" s="31" t="str">
        <f>Source!H519</f>
        <v>100 шт.</v>
      </c>
      <c r="E828" s="32">
        <f>Source!I519</f>
        <v>0.01</v>
      </c>
      <c r="F828" s="33">
        <f>Source!AL519+Source!AM519+Source!AO519</f>
        <v>899</v>
      </c>
      <c r="G828" s="38" t="s">
        <v>3</v>
      </c>
      <c r="H828" s="33">
        <f>ROUND(Source!AC519*Source!I519, 2)+ROUND(Source!AD519*Source!I519, 2)+ROUND(Source!AF519*Source!I519, 2)</f>
        <v>8.99</v>
      </c>
      <c r="I828" s="34"/>
      <c r="J828" s="34">
        <f>IF(Source!BC519&lt;&gt; 0, Source!BC519, 1)</f>
        <v>6.66</v>
      </c>
      <c r="K828" s="33">
        <f>Source!O519</f>
        <v>59.87</v>
      </c>
      <c r="L828" s="39"/>
      <c r="S828">
        <f>ROUND((Source!FX519/100)*((ROUND(Source!AF519*Source!I519, 2)+ROUND(Source!AE519*Source!I519, 2))), 2)</f>
        <v>0</v>
      </c>
      <c r="T828">
        <f>Source!X519</f>
        <v>0</v>
      </c>
      <c r="U828">
        <f>ROUND((Source!FY519/100)*((ROUND(Source!AF519*Source!I519, 2)+ROUND(Source!AE519*Source!I519, 2))), 2)</f>
        <v>0</v>
      </c>
      <c r="V828">
        <f>Source!Y519</f>
        <v>0</v>
      </c>
      <c r="W828">
        <f>IF(Source!BI519&lt;=1,H828, 0)</f>
        <v>0</v>
      </c>
      <c r="X828">
        <f>IF(Source!BI519=2,H828, 0)</f>
        <v>8.99</v>
      </c>
      <c r="Y828">
        <f>IF(Source!BI519=3,H828, 0)</f>
        <v>0</v>
      </c>
      <c r="Z828">
        <f>IF(Source!BI519=4,H828, 0)</f>
        <v>0</v>
      </c>
    </row>
    <row r="829" spans="1:26" ht="15" x14ac:dyDescent="0.25">
      <c r="G829" s="49">
        <f>H820+H821+H823+H824+H825+SUM(H827:H828)</f>
        <v>172.67</v>
      </c>
      <c r="H829" s="49"/>
      <c r="J829" s="49">
        <f>K820+K821+K823+K824+K825+SUM(K827:K828)</f>
        <v>1150.1300000000001</v>
      </c>
      <c r="K829" s="49"/>
      <c r="L829" s="36">
        <f>Source!U515</f>
        <v>3.4560000000000004</v>
      </c>
      <c r="O829" s="22">
        <f>G829</f>
        <v>172.67</v>
      </c>
      <c r="P829" s="22">
        <f>J829</f>
        <v>1150.1300000000001</v>
      </c>
      <c r="Q829" s="22">
        <f>L829</f>
        <v>3.4560000000000004</v>
      </c>
      <c r="W829">
        <f>IF(Source!BI515&lt;=1,H820+H821+H823+H824+H825, 0)</f>
        <v>0</v>
      </c>
      <c r="X829">
        <f>IF(Source!BI515=2,H820+H821+H823+H824+H825, 0)</f>
        <v>100.32999999999998</v>
      </c>
      <c r="Y829">
        <f>IF(Source!BI515=3,H820+H821+H823+H824+H825, 0)</f>
        <v>0</v>
      </c>
      <c r="Z829">
        <f>IF(Source!BI515=4,H820+H821+H823+H824+H825, 0)</f>
        <v>0</v>
      </c>
    </row>
    <row r="830" spans="1:26" ht="42.75" x14ac:dyDescent="0.2">
      <c r="A830" s="41" t="str">
        <f>Source!E521</f>
        <v>78</v>
      </c>
      <c r="B830" s="42" t="str">
        <f>Source!F521</f>
        <v>м08-03-591-05</v>
      </c>
      <c r="C830" s="42" t="str">
        <f>Source!G521</f>
        <v>Выключатель трёхклавишного  утопленного типа при скрытой проводке</v>
      </c>
      <c r="D830" s="25" t="str">
        <f>Source!H521</f>
        <v>100 ШТ</v>
      </c>
      <c r="E830" s="12">
        <f>Source!I521</f>
        <v>0.01</v>
      </c>
      <c r="F830" s="26">
        <f>Source!AL521+Source!AM521+Source!AO521</f>
        <v>300.02</v>
      </c>
      <c r="G830" s="27"/>
      <c r="H830" s="26"/>
      <c r="I830" s="27" t="str">
        <f>Source!BO521</f>
        <v/>
      </c>
      <c r="J830" s="27"/>
      <c r="K830" s="26"/>
      <c r="L830" s="28"/>
      <c r="S830">
        <f>ROUND((Source!FX521/100)*((ROUND(Source!AF521*Source!I521, 2)+ROUND(Source!AE521*Source!I521, 2))), 2)</f>
        <v>2.48</v>
      </c>
      <c r="T830">
        <f>Source!X521</f>
        <v>16.510000000000002</v>
      </c>
      <c r="U830">
        <f>ROUND((Source!FY521/100)*((ROUND(Source!AF521*Source!I521, 2)+ROUND(Source!AE521*Source!I521, 2))), 2)</f>
        <v>1.7</v>
      </c>
      <c r="V830">
        <f>Source!Y521</f>
        <v>11.3</v>
      </c>
    </row>
    <row r="831" spans="1:26" x14ac:dyDescent="0.2">
      <c r="C831" s="21" t="str">
        <f>"Объем: "&amp;Source!I521&amp;"=1/"&amp;"100"</f>
        <v>Объем: 0,01=1/100</v>
      </c>
    </row>
    <row r="832" spans="1:26" ht="14.25" x14ac:dyDescent="0.2">
      <c r="A832" s="41"/>
      <c r="B832" s="42"/>
      <c r="C832" s="42" t="s">
        <v>1633</v>
      </c>
      <c r="D832" s="25"/>
      <c r="E832" s="12"/>
      <c r="F832" s="26">
        <f>Source!AO521</f>
        <v>260.3</v>
      </c>
      <c r="G832" s="27" t="str">
        <f>Source!DG521</f>
        <v/>
      </c>
      <c r="H832" s="26">
        <f>ROUND(Source!AF521*Source!I521, 2)</f>
        <v>2.6</v>
      </c>
      <c r="I832" s="27"/>
      <c r="J832" s="27">
        <f>IF(Source!BA521&lt;&gt; 0, Source!BA521, 1)</f>
        <v>6.66</v>
      </c>
      <c r="K832" s="26">
        <f>Source!S521</f>
        <v>17.34</v>
      </c>
      <c r="L832" s="28"/>
      <c r="R832">
        <f>H832</f>
        <v>2.6</v>
      </c>
    </row>
    <row r="833" spans="1:26" ht="14.25" x14ac:dyDescent="0.2">
      <c r="A833" s="41"/>
      <c r="B833" s="42"/>
      <c r="C833" s="42" t="s">
        <v>429</v>
      </c>
      <c r="D833" s="25"/>
      <c r="E833" s="12"/>
      <c r="F833" s="26">
        <f>Source!AM521</f>
        <v>4.67</v>
      </c>
      <c r="G833" s="27" t="str">
        <f>Source!DE521</f>
        <v/>
      </c>
      <c r="H833" s="26">
        <f>ROUND(Source!AD521*Source!I521, 2)</f>
        <v>0.05</v>
      </c>
      <c r="I833" s="27"/>
      <c r="J833" s="27">
        <f>IF(Source!BB521&lt;&gt; 0, Source!BB521, 1)</f>
        <v>6.66</v>
      </c>
      <c r="K833" s="26">
        <f>Source!Q521</f>
        <v>0.31</v>
      </c>
      <c r="L833" s="28"/>
    </row>
    <row r="834" spans="1:26" ht="14.25" x14ac:dyDescent="0.2">
      <c r="A834" s="41"/>
      <c r="B834" s="42"/>
      <c r="C834" s="42" t="s">
        <v>1634</v>
      </c>
      <c r="D834" s="25"/>
      <c r="E834" s="12"/>
      <c r="F834" s="26">
        <f>Source!AN521</f>
        <v>0.64</v>
      </c>
      <c r="G834" s="27" t="str">
        <f>Source!DF521</f>
        <v/>
      </c>
      <c r="H834" s="29">
        <f>ROUND(Source!AE521*Source!I521, 2)</f>
        <v>0.01</v>
      </c>
      <c r="I834" s="27"/>
      <c r="J834" s="27">
        <f>IF(Source!BS521&lt;&gt; 0, Source!BS521, 1)</f>
        <v>6.66</v>
      </c>
      <c r="K834" s="29">
        <f>Source!R521</f>
        <v>0.04</v>
      </c>
      <c r="L834" s="28"/>
      <c r="R834">
        <f>H834</f>
        <v>0.01</v>
      </c>
    </row>
    <row r="835" spans="1:26" ht="14.25" x14ac:dyDescent="0.2">
      <c r="A835" s="41"/>
      <c r="B835" s="42"/>
      <c r="C835" s="42" t="s">
        <v>1640</v>
      </c>
      <c r="D835" s="25"/>
      <c r="E835" s="12"/>
      <c r="F835" s="26">
        <f>Source!AL521</f>
        <v>35.049999999999997</v>
      </c>
      <c r="G835" s="27" t="str">
        <f>Source!DD521</f>
        <v/>
      </c>
      <c r="H835" s="26">
        <f>ROUND(Source!AC521*Source!I521, 2)</f>
        <v>0.35</v>
      </c>
      <c r="I835" s="27"/>
      <c r="J835" s="27">
        <f>IF(Source!BC521&lt;&gt; 0, Source!BC521, 1)</f>
        <v>6.66</v>
      </c>
      <c r="K835" s="26">
        <f>Source!P521</f>
        <v>2.33</v>
      </c>
      <c r="L835" s="28"/>
    </row>
    <row r="836" spans="1:26" ht="14.25" x14ac:dyDescent="0.2">
      <c r="A836" s="41"/>
      <c r="B836" s="42"/>
      <c r="C836" s="42" t="s">
        <v>1635</v>
      </c>
      <c r="D836" s="25" t="s">
        <v>1636</v>
      </c>
      <c r="E836" s="12">
        <f>Source!BZ521</f>
        <v>95</v>
      </c>
      <c r="F836" s="45"/>
      <c r="G836" s="27"/>
      <c r="H836" s="26">
        <f>SUM(S830:S839)</f>
        <v>2.48</v>
      </c>
      <c r="I836" s="30"/>
      <c r="J836" s="24">
        <f>Source!AT521</f>
        <v>95</v>
      </c>
      <c r="K836" s="26">
        <f>SUM(T830:T839)</f>
        <v>16.510000000000002</v>
      </c>
      <c r="L836" s="28"/>
    </row>
    <row r="837" spans="1:26" ht="14.25" x14ac:dyDescent="0.2">
      <c r="A837" s="41"/>
      <c r="B837" s="42"/>
      <c r="C837" s="42" t="s">
        <v>1637</v>
      </c>
      <c r="D837" s="25" t="s">
        <v>1636</v>
      </c>
      <c r="E837" s="12">
        <f>Source!CA521</f>
        <v>65</v>
      </c>
      <c r="F837" s="45"/>
      <c r="G837" s="27"/>
      <c r="H837" s="26">
        <f>SUM(U830:U839)</f>
        <v>1.7</v>
      </c>
      <c r="I837" s="30"/>
      <c r="J837" s="24">
        <f>Source!AU521</f>
        <v>65</v>
      </c>
      <c r="K837" s="26">
        <f>SUM(V830:V839)</f>
        <v>11.3</v>
      </c>
      <c r="L837" s="28"/>
    </row>
    <row r="838" spans="1:26" ht="14.25" x14ac:dyDescent="0.2">
      <c r="A838" s="41"/>
      <c r="B838" s="42"/>
      <c r="C838" s="42" t="s">
        <v>1638</v>
      </c>
      <c r="D838" s="25" t="s">
        <v>1639</v>
      </c>
      <c r="E838" s="12">
        <f>Source!AQ521</f>
        <v>26.24</v>
      </c>
      <c r="F838" s="26"/>
      <c r="G838" s="27" t="str">
        <f>Source!DI521</f>
        <v/>
      </c>
      <c r="H838" s="26"/>
      <c r="I838" s="27"/>
      <c r="J838" s="27"/>
      <c r="K838" s="26"/>
      <c r="L838" s="37">
        <f>Source!U521</f>
        <v>0.26239999999999997</v>
      </c>
    </row>
    <row r="839" spans="1:26" ht="42.75" x14ac:dyDescent="0.2">
      <c r="A839" s="43" t="str">
        <f>Source!E523</f>
        <v>78,1</v>
      </c>
      <c r="B839" s="44" t="str">
        <f>Source!F523</f>
        <v>20.4.01.01-0011</v>
      </c>
      <c r="C839" s="44" t="str">
        <f>Source!G523</f>
        <v>Выключатель трёхклавишный для открытой проводки (согласно тех.задания)</v>
      </c>
      <c r="D839" s="31" t="str">
        <f>Source!H523</f>
        <v>10 шт.</v>
      </c>
      <c r="E839" s="32">
        <f>Source!I523</f>
        <v>0.1</v>
      </c>
      <c r="F839" s="33">
        <f>Source!AL523+Source!AM523+Source!AO523</f>
        <v>85.6</v>
      </c>
      <c r="G839" s="38" t="s">
        <v>3</v>
      </c>
      <c r="H839" s="33">
        <f>ROUND(Source!AC523*Source!I523, 2)+ROUND(Source!AD523*Source!I523, 2)+ROUND(Source!AF523*Source!I523, 2)</f>
        <v>8.56</v>
      </c>
      <c r="I839" s="34"/>
      <c r="J839" s="34">
        <f>IF(Source!BC523&lt;&gt; 0, Source!BC523, 1)</f>
        <v>6.66</v>
      </c>
      <c r="K839" s="33">
        <f>Source!O523</f>
        <v>57.01</v>
      </c>
      <c r="L839" s="39"/>
      <c r="S839">
        <f>ROUND((Source!FX523/100)*((ROUND(Source!AF523*Source!I523, 2)+ROUND(Source!AE523*Source!I523, 2))), 2)</f>
        <v>0</v>
      </c>
      <c r="T839">
        <f>Source!X523</f>
        <v>0</v>
      </c>
      <c r="U839">
        <f>ROUND((Source!FY523/100)*((ROUND(Source!AF523*Source!I523, 2)+ROUND(Source!AE523*Source!I523, 2))), 2)</f>
        <v>0</v>
      </c>
      <c r="V839">
        <f>Source!Y523</f>
        <v>0</v>
      </c>
      <c r="W839">
        <f>IF(Source!BI523&lt;=1,H839, 0)</f>
        <v>0</v>
      </c>
      <c r="X839">
        <f>IF(Source!BI523=2,H839, 0)</f>
        <v>8.56</v>
      </c>
      <c r="Y839">
        <f>IF(Source!BI523=3,H839, 0)</f>
        <v>0</v>
      </c>
      <c r="Z839">
        <f>IF(Source!BI523=4,H839, 0)</f>
        <v>0</v>
      </c>
    </row>
    <row r="840" spans="1:26" ht="15" x14ac:dyDescent="0.25">
      <c r="G840" s="49">
        <f>H832+H833+H835+H836+H837+SUM(H839:H839)</f>
        <v>15.740000000000002</v>
      </c>
      <c r="H840" s="49"/>
      <c r="J840" s="49">
        <f>K832+K833+K835+K836+K837+SUM(K839:K839)</f>
        <v>104.79999999999998</v>
      </c>
      <c r="K840" s="49"/>
      <c r="L840" s="36">
        <f>Source!U521</f>
        <v>0.26239999999999997</v>
      </c>
      <c r="O840" s="22">
        <f>G840</f>
        <v>15.740000000000002</v>
      </c>
      <c r="P840" s="22">
        <f>J840</f>
        <v>104.79999999999998</v>
      </c>
      <c r="Q840" s="22">
        <f>L840</f>
        <v>0.26239999999999997</v>
      </c>
      <c r="W840">
        <f>IF(Source!BI521&lt;=1,H832+H833+H835+H836+H837, 0)</f>
        <v>0</v>
      </c>
      <c r="X840">
        <f>IF(Source!BI521=2,H832+H833+H835+H836+H837, 0)</f>
        <v>7.1800000000000006</v>
      </c>
      <c r="Y840">
        <f>IF(Source!BI521=3,H832+H833+H835+H836+H837, 0)</f>
        <v>0</v>
      </c>
      <c r="Z840">
        <f>IF(Source!BI521=4,H832+H833+H835+H836+H837, 0)</f>
        <v>0</v>
      </c>
    </row>
    <row r="841" spans="1:26" ht="42.75" x14ac:dyDescent="0.2">
      <c r="A841" s="41" t="str">
        <f>Source!E525</f>
        <v>79</v>
      </c>
      <c r="B841" s="42" t="str">
        <f>Source!F525</f>
        <v>м08-03-591-02</v>
      </c>
      <c r="C841" s="42" t="str">
        <f>Source!G525</f>
        <v>Выключатель одноклавишный утопленного типа при скрытой проводке</v>
      </c>
      <c r="D841" s="25" t="str">
        <f>Source!H525</f>
        <v>100 ШТ</v>
      </c>
      <c r="E841" s="12">
        <f>Source!I525</f>
        <v>0.04</v>
      </c>
      <c r="F841" s="26">
        <f>Source!AL525+Source!AM525+Source!AO525</f>
        <v>295.15999999999997</v>
      </c>
      <c r="G841" s="27"/>
      <c r="H841" s="26"/>
      <c r="I841" s="27" t="str">
        <f>Source!BO525</f>
        <v/>
      </c>
      <c r="J841" s="27"/>
      <c r="K841" s="26"/>
      <c r="L841" s="28"/>
      <c r="S841">
        <f>ROUND((Source!FX525/100)*((ROUND(Source!AF525*Source!I525, 2)+ROUND(Source!AE525*Source!I525, 2))), 2)</f>
        <v>9.74</v>
      </c>
      <c r="T841">
        <f>Source!X525</f>
        <v>64.84</v>
      </c>
      <c r="U841">
        <f>ROUND((Source!FY525/100)*((ROUND(Source!AF525*Source!I525, 2)+ROUND(Source!AE525*Source!I525, 2))), 2)</f>
        <v>6.66</v>
      </c>
      <c r="V841">
        <f>Source!Y525</f>
        <v>44.36</v>
      </c>
    </row>
    <row r="842" spans="1:26" x14ac:dyDescent="0.2">
      <c r="C842" s="21" t="str">
        <f>"Объем: "&amp;Source!I525&amp;"=4/"&amp;"100"</f>
        <v>Объем: 0,04=4/100</v>
      </c>
    </row>
    <row r="843" spans="1:26" ht="14.25" x14ac:dyDescent="0.2">
      <c r="A843" s="41"/>
      <c r="B843" s="42"/>
      <c r="C843" s="42" t="s">
        <v>1633</v>
      </c>
      <c r="D843" s="25"/>
      <c r="E843" s="12"/>
      <c r="F843" s="26">
        <f>Source!AO525</f>
        <v>255.54</v>
      </c>
      <c r="G843" s="27" t="str">
        <f>Source!DG525</f>
        <v/>
      </c>
      <c r="H843" s="26">
        <f>ROUND(Source!AF525*Source!I525, 2)</f>
        <v>10.220000000000001</v>
      </c>
      <c r="I843" s="27"/>
      <c r="J843" s="27">
        <f>IF(Source!BA525&lt;&gt; 0, Source!BA525, 1)</f>
        <v>6.66</v>
      </c>
      <c r="K843" s="26">
        <f>Source!S525</f>
        <v>68.08</v>
      </c>
      <c r="L843" s="28"/>
      <c r="R843">
        <f>H843</f>
        <v>10.220000000000001</v>
      </c>
    </row>
    <row r="844" spans="1:26" ht="14.25" x14ac:dyDescent="0.2">
      <c r="A844" s="41"/>
      <c r="B844" s="42"/>
      <c r="C844" s="42" t="s">
        <v>429</v>
      </c>
      <c r="D844" s="25"/>
      <c r="E844" s="12"/>
      <c r="F844" s="26">
        <f>Source!AM525</f>
        <v>4.67</v>
      </c>
      <c r="G844" s="27" t="str">
        <f>Source!DE525</f>
        <v/>
      </c>
      <c r="H844" s="26">
        <f>ROUND(Source!AD525*Source!I525, 2)</f>
        <v>0.19</v>
      </c>
      <c r="I844" s="27"/>
      <c r="J844" s="27">
        <f>IF(Source!BB525&lt;&gt; 0, Source!BB525, 1)</f>
        <v>6.66</v>
      </c>
      <c r="K844" s="26">
        <f>Source!Q525</f>
        <v>1.24</v>
      </c>
      <c r="L844" s="28"/>
    </row>
    <row r="845" spans="1:26" ht="14.25" x14ac:dyDescent="0.2">
      <c r="A845" s="41"/>
      <c r="B845" s="42"/>
      <c r="C845" s="42" t="s">
        <v>1634</v>
      </c>
      <c r="D845" s="25"/>
      <c r="E845" s="12"/>
      <c r="F845" s="26">
        <f>Source!AN525</f>
        <v>0.64</v>
      </c>
      <c r="G845" s="27" t="str">
        <f>Source!DF525</f>
        <v/>
      </c>
      <c r="H845" s="29">
        <f>ROUND(Source!AE525*Source!I525, 2)</f>
        <v>0.03</v>
      </c>
      <c r="I845" s="27"/>
      <c r="J845" s="27">
        <f>IF(Source!BS525&lt;&gt; 0, Source!BS525, 1)</f>
        <v>6.66</v>
      </c>
      <c r="K845" s="29">
        <f>Source!R525</f>
        <v>0.17</v>
      </c>
      <c r="L845" s="28"/>
      <c r="R845">
        <f>H845</f>
        <v>0.03</v>
      </c>
    </row>
    <row r="846" spans="1:26" ht="14.25" x14ac:dyDescent="0.2">
      <c r="A846" s="41"/>
      <c r="B846" s="42"/>
      <c r="C846" s="42" t="s">
        <v>1640</v>
      </c>
      <c r="D846" s="25"/>
      <c r="E846" s="12"/>
      <c r="F846" s="26">
        <f>Source!AL525</f>
        <v>34.950000000000003</v>
      </c>
      <c r="G846" s="27" t="str">
        <f>Source!DD525</f>
        <v/>
      </c>
      <c r="H846" s="26">
        <f>ROUND(Source!AC525*Source!I525, 2)</f>
        <v>1.4</v>
      </c>
      <c r="I846" s="27"/>
      <c r="J846" s="27">
        <f>IF(Source!BC525&lt;&gt; 0, Source!BC525, 1)</f>
        <v>6.66</v>
      </c>
      <c r="K846" s="26">
        <f>Source!P525</f>
        <v>9.31</v>
      </c>
      <c r="L846" s="28"/>
    </row>
    <row r="847" spans="1:26" ht="14.25" x14ac:dyDescent="0.2">
      <c r="A847" s="41"/>
      <c r="B847" s="42"/>
      <c r="C847" s="42" t="s">
        <v>1635</v>
      </c>
      <c r="D847" s="25" t="s">
        <v>1636</v>
      </c>
      <c r="E847" s="12">
        <f>Source!BZ525</f>
        <v>95</v>
      </c>
      <c r="F847" s="45"/>
      <c r="G847" s="27"/>
      <c r="H847" s="26">
        <f>SUM(S841:S850)</f>
        <v>9.74</v>
      </c>
      <c r="I847" s="30"/>
      <c r="J847" s="24">
        <f>Source!AT525</f>
        <v>95</v>
      </c>
      <c r="K847" s="26">
        <f>SUM(T841:T850)</f>
        <v>64.84</v>
      </c>
      <c r="L847" s="28"/>
    </row>
    <row r="848" spans="1:26" ht="14.25" x14ac:dyDescent="0.2">
      <c r="A848" s="41"/>
      <c r="B848" s="42"/>
      <c r="C848" s="42" t="s">
        <v>1637</v>
      </c>
      <c r="D848" s="25" t="s">
        <v>1636</v>
      </c>
      <c r="E848" s="12">
        <f>Source!CA525</f>
        <v>65</v>
      </c>
      <c r="F848" s="45"/>
      <c r="G848" s="27"/>
      <c r="H848" s="26">
        <f>SUM(U841:U850)</f>
        <v>6.66</v>
      </c>
      <c r="I848" s="30"/>
      <c r="J848" s="24">
        <f>Source!AU525</f>
        <v>65</v>
      </c>
      <c r="K848" s="26">
        <f>SUM(V841:V850)</f>
        <v>44.36</v>
      </c>
      <c r="L848" s="28"/>
    </row>
    <row r="849" spans="1:26" ht="14.25" x14ac:dyDescent="0.2">
      <c r="A849" s="41"/>
      <c r="B849" s="42"/>
      <c r="C849" s="42" t="s">
        <v>1638</v>
      </c>
      <c r="D849" s="25" t="s">
        <v>1639</v>
      </c>
      <c r="E849" s="12">
        <f>Source!AQ525</f>
        <v>25.76</v>
      </c>
      <c r="F849" s="26"/>
      <c r="G849" s="27" t="str">
        <f>Source!DI525</f>
        <v/>
      </c>
      <c r="H849" s="26"/>
      <c r="I849" s="27"/>
      <c r="J849" s="27"/>
      <c r="K849" s="26"/>
      <c r="L849" s="37">
        <f>Source!U525</f>
        <v>1.0304</v>
      </c>
    </row>
    <row r="850" spans="1:26" ht="42.75" x14ac:dyDescent="0.2">
      <c r="A850" s="43" t="str">
        <f>Source!E527</f>
        <v>79,1</v>
      </c>
      <c r="B850" s="44" t="str">
        <f>Source!F527</f>
        <v>20.4.01.02-0032</v>
      </c>
      <c r="C850" s="44" t="str">
        <f>Source!G527</f>
        <v>Выключатель одноклавишный для скрытой проводки (согласно тех.задания)</v>
      </c>
      <c r="D850" s="31" t="str">
        <f>Source!H527</f>
        <v>10 шт.</v>
      </c>
      <c r="E850" s="32">
        <f>Source!I527</f>
        <v>0.4</v>
      </c>
      <c r="F850" s="33">
        <f>Source!AL527+Source!AM527+Source!AO527</f>
        <v>79.2</v>
      </c>
      <c r="G850" s="38" t="s">
        <v>3</v>
      </c>
      <c r="H850" s="33">
        <f>ROUND(Source!AC527*Source!I527, 2)+ROUND(Source!AD527*Source!I527, 2)+ROUND(Source!AF527*Source!I527, 2)</f>
        <v>31.68</v>
      </c>
      <c r="I850" s="34"/>
      <c r="J850" s="34">
        <f>IF(Source!BC527&lt;&gt; 0, Source!BC527, 1)</f>
        <v>6.66</v>
      </c>
      <c r="K850" s="33">
        <f>Source!O527</f>
        <v>210.99</v>
      </c>
      <c r="L850" s="39"/>
      <c r="S850">
        <f>ROUND((Source!FX527/100)*((ROUND(Source!AF527*Source!I527, 2)+ROUND(Source!AE527*Source!I527, 2))), 2)</f>
        <v>0</v>
      </c>
      <c r="T850">
        <f>Source!X527</f>
        <v>0</v>
      </c>
      <c r="U850">
        <f>ROUND((Source!FY527/100)*((ROUND(Source!AF527*Source!I527, 2)+ROUND(Source!AE527*Source!I527, 2))), 2)</f>
        <v>0</v>
      </c>
      <c r="V850">
        <f>Source!Y527</f>
        <v>0</v>
      </c>
      <c r="W850">
        <f>IF(Source!BI527&lt;=1,H850, 0)</f>
        <v>0</v>
      </c>
      <c r="X850">
        <f>IF(Source!BI527=2,H850, 0)</f>
        <v>31.68</v>
      </c>
      <c r="Y850">
        <f>IF(Source!BI527=3,H850, 0)</f>
        <v>0</v>
      </c>
      <c r="Z850">
        <f>IF(Source!BI527=4,H850, 0)</f>
        <v>0</v>
      </c>
    </row>
    <row r="851" spans="1:26" ht="15" x14ac:dyDescent="0.25">
      <c r="G851" s="49">
        <f>H843+H844+H846+H847+H848+SUM(H850:H850)</f>
        <v>59.89</v>
      </c>
      <c r="H851" s="49"/>
      <c r="J851" s="49">
        <f>K843+K844+K846+K847+K848+SUM(K850:K850)</f>
        <v>398.82</v>
      </c>
      <c r="K851" s="49"/>
      <c r="L851" s="36">
        <f>Source!U525</f>
        <v>1.0304</v>
      </c>
      <c r="O851" s="22">
        <f>G851</f>
        <v>59.89</v>
      </c>
      <c r="P851" s="22">
        <f>J851</f>
        <v>398.82</v>
      </c>
      <c r="Q851" s="22">
        <f>L851</f>
        <v>1.0304</v>
      </c>
      <c r="W851">
        <f>IF(Source!BI525&lt;=1,H843+H844+H846+H847+H848, 0)</f>
        <v>0</v>
      </c>
      <c r="X851">
        <f>IF(Source!BI525=2,H843+H844+H846+H847+H848, 0)</f>
        <v>28.21</v>
      </c>
      <c r="Y851">
        <f>IF(Source!BI525=3,H843+H844+H846+H847+H848, 0)</f>
        <v>0</v>
      </c>
      <c r="Z851">
        <f>IF(Source!BI525=4,H843+H844+H846+H847+H848, 0)</f>
        <v>0</v>
      </c>
    </row>
    <row r="852" spans="1:26" ht="42.75" x14ac:dyDescent="0.2">
      <c r="A852" s="41" t="str">
        <f>Source!E529</f>
        <v>80</v>
      </c>
      <c r="B852" s="42" t="str">
        <f>Source!F529</f>
        <v>м08-03-594-14</v>
      </c>
      <c r="C852" s="42" t="str">
        <f>Source!G529</f>
        <v>Светильник в подвесных потолках, устанавливаемый на профиле, количество ламп в светильнике до 4</v>
      </c>
      <c r="D852" s="25" t="str">
        <f>Source!H529</f>
        <v>100 ШТ</v>
      </c>
      <c r="E852" s="12">
        <f>Source!I529</f>
        <v>0.2</v>
      </c>
      <c r="F852" s="26">
        <f>Source!AL529+Source!AM529+Source!AO529</f>
        <v>3323.2299999999996</v>
      </c>
      <c r="G852" s="27"/>
      <c r="H852" s="26"/>
      <c r="I852" s="27" t="str">
        <f>Source!BO529</f>
        <v/>
      </c>
      <c r="J852" s="27"/>
      <c r="K852" s="26"/>
      <c r="L852" s="28"/>
      <c r="S852">
        <f>ROUND((Source!FX529/100)*((ROUND(Source!AF529*Source!I529, 2)+ROUND(Source!AE529*Source!I529, 2))), 2)</f>
        <v>407.31</v>
      </c>
      <c r="T852">
        <f>Source!X529</f>
        <v>2712.72</v>
      </c>
      <c r="U852">
        <f>ROUND((Source!FY529/100)*((ROUND(Source!AF529*Source!I529, 2)+ROUND(Source!AE529*Source!I529, 2))), 2)</f>
        <v>278.69</v>
      </c>
      <c r="V852">
        <f>Source!Y529</f>
        <v>1856.07</v>
      </c>
    </row>
    <row r="853" spans="1:26" x14ac:dyDescent="0.2">
      <c r="C853" s="21" t="str">
        <f>"Объем: "&amp;Source!I529&amp;"=20/"&amp;"100"</f>
        <v>Объем: 0,2=20/100</v>
      </c>
    </row>
    <row r="854" spans="1:26" ht="14.25" x14ac:dyDescent="0.2">
      <c r="A854" s="41"/>
      <c r="B854" s="42"/>
      <c r="C854" s="42" t="s">
        <v>1633</v>
      </c>
      <c r="D854" s="25"/>
      <c r="E854" s="12"/>
      <c r="F854" s="26">
        <f>Source!AO529</f>
        <v>2118.91</v>
      </c>
      <c r="G854" s="27" t="str">
        <f>Source!DG529</f>
        <v/>
      </c>
      <c r="H854" s="26">
        <f>ROUND(Source!AF529*Source!I529, 2)</f>
        <v>423.78</v>
      </c>
      <c r="I854" s="27"/>
      <c r="J854" s="27">
        <f>IF(Source!BA529&lt;&gt; 0, Source!BA529, 1)</f>
        <v>6.66</v>
      </c>
      <c r="K854" s="26">
        <f>Source!S529</f>
        <v>2822.39</v>
      </c>
      <c r="L854" s="28"/>
      <c r="R854">
        <f>H854</f>
        <v>423.78</v>
      </c>
    </row>
    <row r="855" spans="1:26" ht="14.25" x14ac:dyDescent="0.2">
      <c r="A855" s="41"/>
      <c r="B855" s="42"/>
      <c r="C855" s="42" t="s">
        <v>429</v>
      </c>
      <c r="D855" s="25"/>
      <c r="E855" s="12"/>
      <c r="F855" s="26">
        <f>Source!AM529</f>
        <v>185.15</v>
      </c>
      <c r="G855" s="27" t="str">
        <f>Source!DE529</f>
        <v/>
      </c>
      <c r="H855" s="26">
        <f>ROUND(Source!AD529*Source!I529, 2)</f>
        <v>37.03</v>
      </c>
      <c r="I855" s="27"/>
      <c r="J855" s="27">
        <f>IF(Source!BB529&lt;&gt; 0, Source!BB529, 1)</f>
        <v>6.66</v>
      </c>
      <c r="K855" s="26">
        <f>Source!Q529</f>
        <v>246.62</v>
      </c>
      <c r="L855" s="28"/>
    </row>
    <row r="856" spans="1:26" ht="14.25" x14ac:dyDescent="0.2">
      <c r="A856" s="41"/>
      <c r="B856" s="42"/>
      <c r="C856" s="42" t="s">
        <v>1634</v>
      </c>
      <c r="D856" s="25"/>
      <c r="E856" s="12"/>
      <c r="F856" s="26">
        <f>Source!AN529</f>
        <v>24.85</v>
      </c>
      <c r="G856" s="27" t="str">
        <f>Source!DF529</f>
        <v/>
      </c>
      <c r="H856" s="29">
        <f>ROUND(Source!AE529*Source!I529, 2)</f>
        <v>4.97</v>
      </c>
      <c r="I856" s="27"/>
      <c r="J856" s="27">
        <f>IF(Source!BS529&lt;&gt; 0, Source!BS529, 1)</f>
        <v>6.66</v>
      </c>
      <c r="K856" s="29">
        <f>Source!R529</f>
        <v>33.1</v>
      </c>
      <c r="L856" s="28"/>
      <c r="R856">
        <f>H856</f>
        <v>4.97</v>
      </c>
    </row>
    <row r="857" spans="1:26" ht="14.25" x14ac:dyDescent="0.2">
      <c r="A857" s="41"/>
      <c r="B857" s="42"/>
      <c r="C857" s="42" t="s">
        <v>1640</v>
      </c>
      <c r="D857" s="25"/>
      <c r="E857" s="12"/>
      <c r="F857" s="26">
        <f>Source!AL529</f>
        <v>1019.17</v>
      </c>
      <c r="G857" s="27" t="str">
        <f>Source!DD529</f>
        <v/>
      </c>
      <c r="H857" s="26">
        <f>ROUND(Source!AC529*Source!I529, 2)</f>
        <v>203.83</v>
      </c>
      <c r="I857" s="27"/>
      <c r="J857" s="27">
        <f>IF(Source!BC529&lt;&gt; 0, Source!BC529, 1)</f>
        <v>6.66</v>
      </c>
      <c r="K857" s="26">
        <f>Source!P529</f>
        <v>1357.53</v>
      </c>
      <c r="L857" s="28"/>
    </row>
    <row r="858" spans="1:26" ht="14.25" x14ac:dyDescent="0.2">
      <c r="A858" s="41"/>
      <c r="B858" s="42"/>
      <c r="C858" s="42" t="s">
        <v>1635</v>
      </c>
      <c r="D858" s="25" t="s">
        <v>1636</v>
      </c>
      <c r="E858" s="12">
        <f>Source!BZ529</f>
        <v>95</v>
      </c>
      <c r="F858" s="45"/>
      <c r="G858" s="27"/>
      <c r="H858" s="26">
        <f>SUM(S852:S861)</f>
        <v>407.31</v>
      </c>
      <c r="I858" s="30"/>
      <c r="J858" s="24">
        <f>Source!AT529</f>
        <v>95</v>
      </c>
      <c r="K858" s="26">
        <f>SUM(T852:T861)</f>
        <v>2712.72</v>
      </c>
      <c r="L858" s="28"/>
    </row>
    <row r="859" spans="1:26" ht="14.25" x14ac:dyDescent="0.2">
      <c r="A859" s="41"/>
      <c r="B859" s="42"/>
      <c r="C859" s="42" t="s">
        <v>1637</v>
      </c>
      <c r="D859" s="25" t="s">
        <v>1636</v>
      </c>
      <c r="E859" s="12">
        <f>Source!CA529</f>
        <v>65</v>
      </c>
      <c r="F859" s="45"/>
      <c r="G859" s="27"/>
      <c r="H859" s="26">
        <f>SUM(U852:U861)</f>
        <v>278.69</v>
      </c>
      <c r="I859" s="30"/>
      <c r="J859" s="24">
        <f>Source!AU529</f>
        <v>65</v>
      </c>
      <c r="K859" s="26">
        <f>SUM(V852:V861)</f>
        <v>1856.07</v>
      </c>
      <c r="L859" s="28"/>
    </row>
    <row r="860" spans="1:26" ht="14.25" x14ac:dyDescent="0.2">
      <c r="A860" s="41"/>
      <c r="B860" s="42"/>
      <c r="C860" s="42" t="s">
        <v>1638</v>
      </c>
      <c r="D860" s="25" t="s">
        <v>1639</v>
      </c>
      <c r="E860" s="12">
        <f>Source!AQ529</f>
        <v>213.6</v>
      </c>
      <c r="F860" s="26"/>
      <c r="G860" s="27" t="str">
        <f>Source!DI529</f>
        <v/>
      </c>
      <c r="H860" s="26"/>
      <c r="I860" s="27"/>
      <c r="J860" s="27"/>
      <c r="K860" s="26"/>
      <c r="L860" s="37">
        <f>Source!U529</f>
        <v>42.72</v>
      </c>
    </row>
    <row r="861" spans="1:26" ht="28.5" x14ac:dyDescent="0.2">
      <c r="A861" s="43" t="str">
        <f>Source!E531</f>
        <v>80,1</v>
      </c>
      <c r="B861" s="44" t="str">
        <f>Source!F531</f>
        <v>20.3.03.04-0221</v>
      </c>
      <c r="C861" s="44" t="str">
        <f>Source!G531</f>
        <v>Светильники ЕПК -600-41-IP40  41 Вт (согласно тех.заданию)</v>
      </c>
      <c r="D861" s="31" t="str">
        <f>Source!H531</f>
        <v>шт.</v>
      </c>
      <c r="E861" s="32">
        <f>Source!I531</f>
        <v>20</v>
      </c>
      <c r="F861" s="33">
        <f>Source!AL531+Source!AM531+Source!AO531</f>
        <v>314.14</v>
      </c>
      <c r="G861" s="38" t="s">
        <v>3</v>
      </c>
      <c r="H861" s="33">
        <f>ROUND(Source!AC531*Source!I531, 2)+ROUND(Source!AD531*Source!I531, 2)+ROUND(Source!AF531*Source!I531, 2)</f>
        <v>6282.8</v>
      </c>
      <c r="I861" s="34"/>
      <c r="J861" s="34">
        <f>IF(Source!BC531&lt;&gt; 0, Source!BC531, 1)</f>
        <v>6.66</v>
      </c>
      <c r="K861" s="33">
        <f>Source!O531</f>
        <v>41843.449999999997</v>
      </c>
      <c r="L861" s="39"/>
      <c r="S861">
        <f>ROUND((Source!FX531/100)*((ROUND(Source!AF531*Source!I531, 2)+ROUND(Source!AE531*Source!I531, 2))), 2)</f>
        <v>0</v>
      </c>
      <c r="T861">
        <f>Source!X531</f>
        <v>0</v>
      </c>
      <c r="U861">
        <f>ROUND((Source!FY531/100)*((ROUND(Source!AF531*Source!I531, 2)+ROUND(Source!AE531*Source!I531, 2))), 2)</f>
        <v>0</v>
      </c>
      <c r="V861">
        <f>Source!Y531</f>
        <v>0</v>
      </c>
      <c r="W861">
        <f>IF(Source!BI531&lt;=1,H861, 0)</f>
        <v>0</v>
      </c>
      <c r="X861">
        <f>IF(Source!BI531=2,H861, 0)</f>
        <v>6282.8</v>
      </c>
      <c r="Y861">
        <f>IF(Source!BI531=3,H861, 0)</f>
        <v>0</v>
      </c>
      <c r="Z861">
        <f>IF(Source!BI531=4,H861, 0)</f>
        <v>0</v>
      </c>
    </row>
    <row r="862" spans="1:26" ht="15" x14ac:dyDescent="0.25">
      <c r="G862" s="49">
        <f>H854+H855+H857+H858+H859+SUM(H861:H861)</f>
        <v>7633.4400000000005</v>
      </c>
      <c r="H862" s="49"/>
      <c r="J862" s="49">
        <f>K854+K855+K857+K858+K859+SUM(K861:K861)</f>
        <v>50838.78</v>
      </c>
      <c r="K862" s="49"/>
      <c r="L862" s="36">
        <f>Source!U529</f>
        <v>42.72</v>
      </c>
      <c r="O862" s="22">
        <f>G862</f>
        <v>7633.4400000000005</v>
      </c>
      <c r="P862" s="22">
        <f>J862</f>
        <v>50838.78</v>
      </c>
      <c r="Q862" s="22">
        <f>L862</f>
        <v>42.72</v>
      </c>
      <c r="W862">
        <f>IF(Source!BI529&lt;=1,H854+H855+H857+H858+H859, 0)</f>
        <v>0</v>
      </c>
      <c r="X862">
        <f>IF(Source!BI529=2,H854+H855+H857+H858+H859, 0)</f>
        <v>1350.64</v>
      </c>
      <c r="Y862">
        <f>IF(Source!BI529=3,H854+H855+H857+H858+H859, 0)</f>
        <v>0</v>
      </c>
      <c r="Z862">
        <f>IF(Source!BI529=4,H854+H855+H857+H858+H859, 0)</f>
        <v>0</v>
      </c>
    </row>
    <row r="863" spans="1:26" ht="28.5" x14ac:dyDescent="0.2">
      <c r="A863" s="41" t="str">
        <f>Source!E533</f>
        <v>81</v>
      </c>
      <c r="B863" s="42" t="str">
        <f>Source!F533</f>
        <v>м08-10-010-01</v>
      </c>
      <c r="C863" s="42" t="str">
        <f>Source!G533</f>
        <v>Прокладка труб гофрированных ПВХ для защиты проводов и кабелей</v>
      </c>
      <c r="D863" s="25" t="str">
        <f>Source!H533</f>
        <v>100 м</v>
      </c>
      <c r="E863" s="12">
        <f>Source!I533</f>
        <v>1.675</v>
      </c>
      <c r="F863" s="26">
        <f>Source!AL533+Source!AM533+Source!AO533</f>
        <v>156.32999999999998</v>
      </c>
      <c r="G863" s="27"/>
      <c r="H863" s="26"/>
      <c r="I863" s="27" t="str">
        <f>Source!BO533</f>
        <v/>
      </c>
      <c r="J863" s="27"/>
      <c r="K863" s="26"/>
      <c r="L863" s="28"/>
      <c r="S863">
        <f>ROUND((Source!FX533/100)*((ROUND(Source!AF533*Source!I533, 2)+ROUND(Source!AE533*Source!I533, 2))), 2)</f>
        <v>222.04</v>
      </c>
      <c r="T863">
        <f>Source!X533</f>
        <v>1478.81</v>
      </c>
      <c r="U863">
        <f>ROUND((Source!FY533/100)*((ROUND(Source!AF533*Source!I533, 2)+ROUND(Source!AE533*Source!I533, 2))), 2)</f>
        <v>151.91999999999999</v>
      </c>
      <c r="V863">
        <f>Source!Y533</f>
        <v>1011.82</v>
      </c>
    </row>
    <row r="864" spans="1:26" x14ac:dyDescent="0.2">
      <c r="C864" s="21" t="str">
        <f>"Объем: "&amp;Source!I533&amp;"=167,5/"&amp;"100"</f>
        <v>Объем: 1,675=167,5/100</v>
      </c>
    </row>
    <row r="865" spans="1:26" ht="14.25" x14ac:dyDescent="0.2">
      <c r="A865" s="41"/>
      <c r="B865" s="42"/>
      <c r="C865" s="42" t="s">
        <v>1633</v>
      </c>
      <c r="D865" s="25"/>
      <c r="E865" s="12"/>
      <c r="F865" s="26">
        <f>Source!AO533</f>
        <v>139.54</v>
      </c>
      <c r="G865" s="27" t="str">
        <f>Source!DG533</f>
        <v/>
      </c>
      <c r="H865" s="26">
        <f>ROUND(Source!AF533*Source!I533, 2)</f>
        <v>233.73</v>
      </c>
      <c r="I865" s="27"/>
      <c r="J865" s="27">
        <f>IF(Source!BA533&lt;&gt; 0, Source!BA533, 1)</f>
        <v>6.66</v>
      </c>
      <c r="K865" s="26">
        <f>Source!S533</f>
        <v>1556.64</v>
      </c>
      <c r="L865" s="28"/>
      <c r="R865">
        <f>H865</f>
        <v>233.73</v>
      </c>
    </row>
    <row r="866" spans="1:26" ht="14.25" x14ac:dyDescent="0.2">
      <c r="A866" s="41"/>
      <c r="B866" s="42"/>
      <c r="C866" s="42" t="s">
        <v>1640</v>
      </c>
      <c r="D866" s="25"/>
      <c r="E866" s="12"/>
      <c r="F866" s="26">
        <f>Source!AL533</f>
        <v>16.79</v>
      </c>
      <c r="G866" s="27" t="str">
        <f>Source!DD533</f>
        <v/>
      </c>
      <c r="H866" s="26">
        <f>ROUND(Source!AC533*Source!I533, 2)</f>
        <v>28.12</v>
      </c>
      <c r="I866" s="27"/>
      <c r="J866" s="27">
        <f>IF(Source!BC533&lt;&gt; 0, Source!BC533, 1)</f>
        <v>6.66</v>
      </c>
      <c r="K866" s="26">
        <f>Source!P533</f>
        <v>187.3</v>
      </c>
      <c r="L866" s="28"/>
    </row>
    <row r="867" spans="1:26" ht="14.25" x14ac:dyDescent="0.2">
      <c r="A867" s="41"/>
      <c r="B867" s="42"/>
      <c r="C867" s="42" t="s">
        <v>1635</v>
      </c>
      <c r="D867" s="25" t="s">
        <v>1636</v>
      </c>
      <c r="E867" s="12">
        <f>Source!BZ533</f>
        <v>95</v>
      </c>
      <c r="F867" s="45"/>
      <c r="G867" s="27"/>
      <c r="H867" s="26">
        <f>SUM(S863:S870)</f>
        <v>222.04</v>
      </c>
      <c r="I867" s="30"/>
      <c r="J867" s="24">
        <f>Source!AT533</f>
        <v>95</v>
      </c>
      <c r="K867" s="26">
        <f>SUM(T863:T870)</f>
        <v>1478.81</v>
      </c>
      <c r="L867" s="28"/>
    </row>
    <row r="868" spans="1:26" ht="14.25" x14ac:dyDescent="0.2">
      <c r="A868" s="41"/>
      <c r="B868" s="42"/>
      <c r="C868" s="42" t="s">
        <v>1637</v>
      </c>
      <c r="D868" s="25" t="s">
        <v>1636</v>
      </c>
      <c r="E868" s="12">
        <f>Source!CA533</f>
        <v>65</v>
      </c>
      <c r="F868" s="45"/>
      <c r="G868" s="27"/>
      <c r="H868" s="26">
        <f>SUM(U863:U870)</f>
        <v>151.91999999999999</v>
      </c>
      <c r="I868" s="30"/>
      <c r="J868" s="24">
        <f>Source!AU533</f>
        <v>65</v>
      </c>
      <c r="K868" s="26">
        <f>SUM(V863:V870)</f>
        <v>1011.82</v>
      </c>
      <c r="L868" s="28"/>
    </row>
    <row r="869" spans="1:26" ht="14.25" x14ac:dyDescent="0.2">
      <c r="A869" s="41"/>
      <c r="B869" s="42"/>
      <c r="C869" s="42" t="s">
        <v>1638</v>
      </c>
      <c r="D869" s="25" t="s">
        <v>1639</v>
      </c>
      <c r="E869" s="12">
        <f>Source!AQ533</f>
        <v>15.2</v>
      </c>
      <c r="F869" s="26"/>
      <c r="G869" s="27" t="str">
        <f>Source!DI533</f>
        <v/>
      </c>
      <c r="H869" s="26"/>
      <c r="I869" s="27"/>
      <c r="J869" s="27"/>
      <c r="K869" s="26"/>
      <c r="L869" s="37">
        <f>Source!U533</f>
        <v>25.46</v>
      </c>
    </row>
    <row r="870" spans="1:26" ht="42.75" x14ac:dyDescent="0.2">
      <c r="A870" s="43" t="str">
        <f>Source!E535</f>
        <v>81,1</v>
      </c>
      <c r="B870" s="44" t="str">
        <f>Source!F535</f>
        <v>24.3.01.02-0023</v>
      </c>
      <c r="C870" s="44" t="str">
        <f>Source!G535</f>
        <v>Трубы гибкие гофрированные легкие из самозатухающего ПВХ (IP55) серии FL, с зондом, диаметром 25 мм</v>
      </c>
      <c r="D870" s="31" t="str">
        <f>Source!H535</f>
        <v>10 м</v>
      </c>
      <c r="E870" s="32">
        <f>Source!I535</f>
        <v>16.75</v>
      </c>
      <c r="F870" s="33">
        <f>Source!AL535+Source!AM535+Source!AO535</f>
        <v>37.299999999999997</v>
      </c>
      <c r="G870" s="38" t="s">
        <v>3</v>
      </c>
      <c r="H870" s="33">
        <f>ROUND(Source!AC535*Source!I535, 2)+ROUND(Source!AD535*Source!I535, 2)+ROUND(Source!AF535*Source!I535, 2)</f>
        <v>624.78</v>
      </c>
      <c r="I870" s="34"/>
      <c r="J870" s="34">
        <f>IF(Source!BC535&lt;&gt; 0, Source!BC535, 1)</f>
        <v>6.66</v>
      </c>
      <c r="K870" s="33">
        <f>Source!O535</f>
        <v>4161</v>
      </c>
      <c r="L870" s="39"/>
      <c r="S870">
        <f>ROUND((Source!FX535/100)*((ROUND(Source!AF535*Source!I535, 2)+ROUND(Source!AE535*Source!I535, 2))), 2)</f>
        <v>0</v>
      </c>
      <c r="T870">
        <f>Source!X535</f>
        <v>0</v>
      </c>
      <c r="U870">
        <f>ROUND((Source!FY535/100)*((ROUND(Source!AF535*Source!I535, 2)+ROUND(Source!AE535*Source!I535, 2))), 2)</f>
        <v>0</v>
      </c>
      <c r="V870">
        <f>Source!Y535</f>
        <v>0</v>
      </c>
      <c r="W870">
        <f>IF(Source!BI535&lt;=1,H870, 0)</f>
        <v>0</v>
      </c>
      <c r="X870">
        <f>IF(Source!BI535=2,H870, 0)</f>
        <v>624.78</v>
      </c>
      <c r="Y870">
        <f>IF(Source!BI535=3,H870, 0)</f>
        <v>0</v>
      </c>
      <c r="Z870">
        <f>IF(Source!BI535=4,H870, 0)</f>
        <v>0</v>
      </c>
    </row>
    <row r="871" spans="1:26" ht="15" x14ac:dyDescent="0.25">
      <c r="G871" s="49">
        <f>H865+H866+H867+H868+SUM(H870:H870)</f>
        <v>1260.5899999999999</v>
      </c>
      <c r="H871" s="49"/>
      <c r="J871" s="49">
        <f>K865+K866+K867+K868+SUM(K870:K870)</f>
        <v>8395.57</v>
      </c>
      <c r="K871" s="49"/>
      <c r="L871" s="36">
        <f>Source!U533</f>
        <v>25.46</v>
      </c>
      <c r="O871" s="22">
        <f>G871</f>
        <v>1260.5899999999999</v>
      </c>
      <c r="P871" s="22">
        <f>J871</f>
        <v>8395.57</v>
      </c>
      <c r="Q871" s="22">
        <f>L871</f>
        <v>25.46</v>
      </c>
      <c r="W871">
        <f>IF(Source!BI533&lt;=1,H865+H866+H867+H868, 0)</f>
        <v>0</v>
      </c>
      <c r="X871">
        <f>IF(Source!BI533=2,H865+H866+H867+H868, 0)</f>
        <v>635.80999999999995</v>
      </c>
      <c r="Y871">
        <f>IF(Source!BI533=3,H865+H866+H867+H868, 0)</f>
        <v>0</v>
      </c>
      <c r="Z871">
        <f>IF(Source!BI533=4,H865+H866+H867+H868, 0)</f>
        <v>0</v>
      </c>
    </row>
    <row r="872" spans="1:26" ht="71.25" x14ac:dyDescent="0.2">
      <c r="A872" s="41" t="str">
        <f>Source!E537</f>
        <v>82</v>
      </c>
      <c r="B872" s="42" t="str">
        <f>Source!F537</f>
        <v>м08-02-412-03</v>
      </c>
      <c r="C872" s="42" t="str">
        <f>Source!G537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872" s="25" t="str">
        <f>Source!H537</f>
        <v>100 м</v>
      </c>
      <c r="E872" s="12">
        <f>Source!I537</f>
        <v>2.0249999999999999</v>
      </c>
      <c r="F872" s="26">
        <f>Source!AL537+Source!AM537+Source!AO537</f>
        <v>87.15</v>
      </c>
      <c r="G872" s="27"/>
      <c r="H872" s="26"/>
      <c r="I872" s="27" t="str">
        <f>Source!BO537</f>
        <v/>
      </c>
      <c r="J872" s="27"/>
      <c r="K872" s="26"/>
      <c r="L872" s="28"/>
      <c r="S872">
        <f>ROUND((Source!FX537/100)*((ROUND(Source!AF537*Source!I537, 2)+ROUND(Source!AE537*Source!I537, 2))), 2)</f>
        <v>115.22</v>
      </c>
      <c r="T872">
        <f>Source!X537</f>
        <v>767.32</v>
      </c>
      <c r="U872">
        <f>ROUND((Source!FY537/100)*((ROUND(Source!AF537*Source!I537, 2)+ROUND(Source!AE537*Source!I537, 2))), 2)</f>
        <v>78.83</v>
      </c>
      <c r="V872">
        <f>Source!Y537</f>
        <v>525.01</v>
      </c>
    </row>
    <row r="873" spans="1:26" x14ac:dyDescent="0.2">
      <c r="C873" s="21" t="str">
        <f>"Объем: "&amp;Source!I537&amp;"=202,5/"&amp;"100"</f>
        <v>Объем: 2,025=202,5/100</v>
      </c>
    </row>
    <row r="874" spans="1:26" ht="14.25" x14ac:dyDescent="0.2">
      <c r="A874" s="41"/>
      <c r="B874" s="42"/>
      <c r="C874" s="42" t="s">
        <v>1633</v>
      </c>
      <c r="D874" s="25"/>
      <c r="E874" s="12"/>
      <c r="F874" s="26">
        <f>Source!AO537</f>
        <v>59.13</v>
      </c>
      <c r="G874" s="27" t="str">
        <f>Source!DG537</f>
        <v/>
      </c>
      <c r="H874" s="26">
        <f>ROUND(Source!AF537*Source!I537, 2)</f>
        <v>119.74</v>
      </c>
      <c r="I874" s="27"/>
      <c r="J874" s="27">
        <f>IF(Source!BA537&lt;&gt; 0, Source!BA537, 1)</f>
        <v>6.66</v>
      </c>
      <c r="K874" s="26">
        <f>Source!S537</f>
        <v>797.46</v>
      </c>
      <c r="L874" s="28"/>
      <c r="R874">
        <f>H874</f>
        <v>119.74</v>
      </c>
    </row>
    <row r="875" spans="1:26" ht="14.25" x14ac:dyDescent="0.2">
      <c r="A875" s="41"/>
      <c r="B875" s="42"/>
      <c r="C875" s="42" t="s">
        <v>429</v>
      </c>
      <c r="D875" s="25"/>
      <c r="E875" s="12"/>
      <c r="F875" s="26">
        <f>Source!AM537</f>
        <v>5.33</v>
      </c>
      <c r="G875" s="27" t="str">
        <f>Source!DE537</f>
        <v/>
      </c>
      <c r="H875" s="26">
        <f>ROUND(Source!AD537*Source!I537, 2)</f>
        <v>10.79</v>
      </c>
      <c r="I875" s="27"/>
      <c r="J875" s="27">
        <f>IF(Source!BB537&lt;&gt; 0, Source!BB537, 1)</f>
        <v>6.66</v>
      </c>
      <c r="K875" s="26">
        <f>Source!Q537</f>
        <v>71.88</v>
      </c>
      <c r="L875" s="28"/>
    </row>
    <row r="876" spans="1:26" ht="14.25" x14ac:dyDescent="0.2">
      <c r="A876" s="41"/>
      <c r="B876" s="42"/>
      <c r="C876" s="42" t="s">
        <v>1634</v>
      </c>
      <c r="D876" s="25"/>
      <c r="E876" s="12"/>
      <c r="F876" s="26">
        <f>Source!AN537</f>
        <v>0.76</v>
      </c>
      <c r="G876" s="27" t="str">
        <f>Source!DF537</f>
        <v/>
      </c>
      <c r="H876" s="29">
        <f>ROUND(Source!AE537*Source!I537, 2)</f>
        <v>1.54</v>
      </c>
      <c r="I876" s="27"/>
      <c r="J876" s="27">
        <f>IF(Source!BS537&lt;&gt; 0, Source!BS537, 1)</f>
        <v>6.66</v>
      </c>
      <c r="K876" s="29">
        <f>Source!R537</f>
        <v>10.25</v>
      </c>
      <c r="L876" s="28"/>
      <c r="R876">
        <f>H876</f>
        <v>1.54</v>
      </c>
    </row>
    <row r="877" spans="1:26" ht="14.25" x14ac:dyDescent="0.2">
      <c r="A877" s="41"/>
      <c r="B877" s="42"/>
      <c r="C877" s="42" t="s">
        <v>1640</v>
      </c>
      <c r="D877" s="25"/>
      <c r="E877" s="12"/>
      <c r="F877" s="26">
        <f>Source!AL537</f>
        <v>22.69</v>
      </c>
      <c r="G877" s="27" t="str">
        <f>Source!DD537</f>
        <v/>
      </c>
      <c r="H877" s="26">
        <f>ROUND(Source!AC537*Source!I537, 2)</f>
        <v>45.95</v>
      </c>
      <c r="I877" s="27"/>
      <c r="J877" s="27">
        <f>IF(Source!BC537&lt;&gt; 0, Source!BC537, 1)</f>
        <v>6.66</v>
      </c>
      <c r="K877" s="26">
        <f>Source!P537</f>
        <v>306.01</v>
      </c>
      <c r="L877" s="28"/>
    </row>
    <row r="878" spans="1:26" ht="14.25" x14ac:dyDescent="0.2">
      <c r="A878" s="41"/>
      <c r="B878" s="42"/>
      <c r="C878" s="42" t="s">
        <v>1635</v>
      </c>
      <c r="D878" s="25" t="s">
        <v>1636</v>
      </c>
      <c r="E878" s="12">
        <f>Source!BZ537</f>
        <v>95</v>
      </c>
      <c r="F878" s="45"/>
      <c r="G878" s="27"/>
      <c r="H878" s="26">
        <f>SUM(S872:S882)</f>
        <v>115.22</v>
      </c>
      <c r="I878" s="30"/>
      <c r="J878" s="24">
        <f>Source!AT537</f>
        <v>95</v>
      </c>
      <c r="K878" s="26">
        <f>SUM(T872:T882)</f>
        <v>767.32</v>
      </c>
      <c r="L878" s="28"/>
    </row>
    <row r="879" spans="1:26" ht="14.25" x14ac:dyDescent="0.2">
      <c r="A879" s="41"/>
      <c r="B879" s="42"/>
      <c r="C879" s="42" t="s">
        <v>1637</v>
      </c>
      <c r="D879" s="25" t="s">
        <v>1636</v>
      </c>
      <c r="E879" s="12">
        <f>Source!CA537</f>
        <v>65</v>
      </c>
      <c r="F879" s="45"/>
      <c r="G879" s="27"/>
      <c r="H879" s="26">
        <f>SUM(U872:U882)</f>
        <v>78.83</v>
      </c>
      <c r="I879" s="30"/>
      <c r="J879" s="24">
        <f>Source!AU537</f>
        <v>65</v>
      </c>
      <c r="K879" s="26">
        <f>SUM(V872:V882)</f>
        <v>525.01</v>
      </c>
      <c r="L879" s="28"/>
    </row>
    <row r="880" spans="1:26" ht="14.25" x14ac:dyDescent="0.2">
      <c r="A880" s="41"/>
      <c r="B880" s="42"/>
      <c r="C880" s="42" t="s">
        <v>1638</v>
      </c>
      <c r="D880" s="25" t="s">
        <v>1639</v>
      </c>
      <c r="E880" s="12">
        <f>Source!AQ537</f>
        <v>6.29</v>
      </c>
      <c r="F880" s="26"/>
      <c r="G880" s="27" t="str">
        <f>Source!DI537</f>
        <v/>
      </c>
      <c r="H880" s="26"/>
      <c r="I880" s="27"/>
      <c r="J880" s="27"/>
      <c r="K880" s="26"/>
      <c r="L880" s="37">
        <f>Source!U537</f>
        <v>12.73725</v>
      </c>
    </row>
    <row r="881" spans="1:26" ht="85.5" x14ac:dyDescent="0.2">
      <c r="A881" s="41" t="str">
        <f>Source!E539</f>
        <v>82,1</v>
      </c>
      <c r="B881" s="42" t="str">
        <f>Source!F539</f>
        <v>21.1.06.09-0099</v>
      </c>
      <c r="C881" s="42" t="str">
        <f>Source!G539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881" s="25" t="str">
        <f>Source!H539</f>
        <v>1000 м</v>
      </c>
      <c r="E881" s="12">
        <f>Source!I539</f>
        <v>0.06</v>
      </c>
      <c r="F881" s="26">
        <f>Source!AL539+Source!AM539+Source!AO539</f>
        <v>3036.7</v>
      </c>
      <c r="G881" s="40" t="s">
        <v>3</v>
      </c>
      <c r="H881" s="26">
        <f>ROUND(Source!AC539*Source!I539, 2)+ROUND(Source!AD539*Source!I539, 2)+ROUND(Source!AF539*Source!I539, 2)</f>
        <v>182.2</v>
      </c>
      <c r="I881" s="27"/>
      <c r="J881" s="27">
        <f>IF(Source!BC539&lt;&gt; 0, Source!BC539, 1)</f>
        <v>6.66</v>
      </c>
      <c r="K881" s="26">
        <f>Source!O539</f>
        <v>1213.47</v>
      </c>
      <c r="L881" s="28"/>
      <c r="S881">
        <f>ROUND((Source!FX539/100)*((ROUND(Source!AF539*Source!I539, 2)+ROUND(Source!AE539*Source!I539, 2))), 2)</f>
        <v>0</v>
      </c>
      <c r="T881">
        <f>Source!X539</f>
        <v>0</v>
      </c>
      <c r="U881">
        <f>ROUND((Source!FY539/100)*((ROUND(Source!AF539*Source!I539, 2)+ROUND(Source!AE539*Source!I539, 2))), 2)</f>
        <v>0</v>
      </c>
      <c r="V881">
        <f>Source!Y539</f>
        <v>0</v>
      </c>
      <c r="W881">
        <f>IF(Source!BI539&lt;=1,H881, 0)</f>
        <v>0</v>
      </c>
      <c r="X881">
        <f>IF(Source!BI539=2,H881, 0)</f>
        <v>182.2</v>
      </c>
      <c r="Y881">
        <f>IF(Source!BI539=3,H881, 0)</f>
        <v>0</v>
      </c>
      <c r="Z881">
        <f>IF(Source!BI539=4,H881, 0)</f>
        <v>0</v>
      </c>
    </row>
    <row r="882" spans="1:26" ht="85.5" x14ac:dyDescent="0.2">
      <c r="A882" s="43" t="str">
        <f>Source!E541</f>
        <v>82,2</v>
      </c>
      <c r="B882" s="44" t="str">
        <f>Source!F541</f>
        <v>21.1.06.09-0100</v>
      </c>
      <c r="C882" s="44" t="str">
        <f>Source!G541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882" s="31" t="str">
        <f>Source!H541</f>
        <v>1000 м</v>
      </c>
      <c r="E882" s="32">
        <f>Source!I541</f>
        <v>0.14249999999999999</v>
      </c>
      <c r="F882" s="33">
        <f>Source!AL541+Source!AM541+Source!AO541</f>
        <v>4814.0200000000004</v>
      </c>
      <c r="G882" s="38" t="s">
        <v>3</v>
      </c>
      <c r="H882" s="33">
        <f>ROUND(Source!AC541*Source!I541, 2)+ROUND(Source!AD541*Source!I541, 2)+ROUND(Source!AF541*Source!I541, 2)</f>
        <v>686</v>
      </c>
      <c r="I882" s="34"/>
      <c r="J882" s="34">
        <f>IF(Source!BC541&lt;&gt; 0, Source!BC541, 1)</f>
        <v>6.66</v>
      </c>
      <c r="K882" s="33">
        <f>Source!O541</f>
        <v>4568.75</v>
      </c>
      <c r="L882" s="39"/>
      <c r="S882">
        <f>ROUND((Source!FX541/100)*((ROUND(Source!AF541*Source!I541, 2)+ROUND(Source!AE541*Source!I541, 2))), 2)</f>
        <v>0</v>
      </c>
      <c r="T882">
        <f>Source!X541</f>
        <v>0</v>
      </c>
      <c r="U882">
        <f>ROUND((Source!FY541/100)*((ROUND(Source!AF541*Source!I541, 2)+ROUND(Source!AE541*Source!I541, 2))), 2)</f>
        <v>0</v>
      </c>
      <c r="V882">
        <f>Source!Y541</f>
        <v>0</v>
      </c>
      <c r="W882">
        <f>IF(Source!BI541&lt;=1,H882, 0)</f>
        <v>0</v>
      </c>
      <c r="X882">
        <f>IF(Source!BI541=2,H882, 0)</f>
        <v>686</v>
      </c>
      <c r="Y882">
        <f>IF(Source!BI541=3,H882, 0)</f>
        <v>0</v>
      </c>
      <c r="Z882">
        <f>IF(Source!BI541=4,H882, 0)</f>
        <v>0</v>
      </c>
    </row>
    <row r="883" spans="1:26" ht="15" x14ac:dyDescent="0.25">
      <c r="G883" s="49">
        <f>H874+H875+H877+H878+H879+SUM(H881:H882)</f>
        <v>1238.73</v>
      </c>
      <c r="H883" s="49"/>
      <c r="J883" s="49">
        <f>K874+K875+K877+K878+K879+SUM(K881:K882)</f>
        <v>8249.9000000000015</v>
      </c>
      <c r="K883" s="49"/>
      <c r="L883" s="36">
        <f>Source!U537</f>
        <v>12.73725</v>
      </c>
      <c r="O883" s="22">
        <f>G883</f>
        <v>1238.73</v>
      </c>
      <c r="P883" s="22">
        <f>J883</f>
        <v>8249.9000000000015</v>
      </c>
      <c r="Q883" s="22">
        <f>L883</f>
        <v>12.73725</v>
      </c>
      <c r="W883">
        <f>IF(Source!BI537&lt;=1,H874+H875+H877+H878+H879, 0)</f>
        <v>0</v>
      </c>
      <c r="X883">
        <f>IF(Source!BI537=2,H874+H875+H877+H878+H879, 0)</f>
        <v>370.53000000000003</v>
      </c>
      <c r="Y883">
        <f>IF(Source!BI537=3,H874+H875+H877+H878+H879, 0)</f>
        <v>0</v>
      </c>
      <c r="Z883">
        <f>IF(Source!BI537=4,H874+H875+H877+H878+H879, 0)</f>
        <v>0</v>
      </c>
    </row>
    <row r="884" spans="1:26" ht="71.25" x14ac:dyDescent="0.2">
      <c r="A884" s="41" t="str">
        <f>Source!E543</f>
        <v>83</v>
      </c>
      <c r="B884" s="42" t="str">
        <f>Source!F543</f>
        <v>м08-02-412-10</v>
      </c>
      <c r="C884" s="42" t="str">
        <f>Source!G543</f>
        <v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35 мм2</v>
      </c>
      <c r="D884" s="25" t="str">
        <f>Source!H543</f>
        <v>100 м</v>
      </c>
      <c r="E884" s="12">
        <f>Source!I543</f>
        <v>0.95</v>
      </c>
      <c r="F884" s="26">
        <f>Source!AL543+Source!AM543+Source!AO543</f>
        <v>69.56</v>
      </c>
      <c r="G884" s="27"/>
      <c r="H884" s="26"/>
      <c r="I884" s="27" t="str">
        <f>Source!BO543</f>
        <v/>
      </c>
      <c r="J884" s="27"/>
      <c r="K884" s="26"/>
      <c r="L884" s="28"/>
      <c r="S884">
        <f>ROUND((Source!FX543/100)*((ROUND(Source!AF543*Source!I543, 2)+ROUND(Source!AE543*Source!I543, 2))), 2)</f>
        <v>39.450000000000003</v>
      </c>
      <c r="T884">
        <f>Source!X543</f>
        <v>262.77999999999997</v>
      </c>
      <c r="U884">
        <f>ROUND((Source!FY543/100)*((ROUND(Source!AF543*Source!I543, 2)+ROUND(Source!AE543*Source!I543, 2))), 2)</f>
        <v>26.99</v>
      </c>
      <c r="V884">
        <f>Source!Y543</f>
        <v>179.8</v>
      </c>
    </row>
    <row r="885" spans="1:26" x14ac:dyDescent="0.2">
      <c r="C885" s="21" t="str">
        <f>"Объем: "&amp;Source!I543&amp;"=95/"&amp;"100"</f>
        <v>Объем: 0,95=95/100</v>
      </c>
    </row>
    <row r="886" spans="1:26" ht="14.25" x14ac:dyDescent="0.2">
      <c r="A886" s="41"/>
      <c r="B886" s="42"/>
      <c r="C886" s="42" t="s">
        <v>1633</v>
      </c>
      <c r="D886" s="25"/>
      <c r="E886" s="12"/>
      <c r="F886" s="26">
        <f>Source!AO543</f>
        <v>42.21</v>
      </c>
      <c r="G886" s="27" t="str">
        <f>Source!DG543</f>
        <v/>
      </c>
      <c r="H886" s="26">
        <f>ROUND(Source!AF543*Source!I543, 2)</f>
        <v>40.1</v>
      </c>
      <c r="I886" s="27"/>
      <c r="J886" s="27">
        <f>IF(Source!BA543&lt;&gt; 0, Source!BA543, 1)</f>
        <v>6.66</v>
      </c>
      <c r="K886" s="26">
        <f>Source!S543</f>
        <v>267.06</v>
      </c>
      <c r="L886" s="28"/>
      <c r="R886">
        <f>H886</f>
        <v>40.1</v>
      </c>
    </row>
    <row r="887" spans="1:26" ht="14.25" x14ac:dyDescent="0.2">
      <c r="A887" s="41"/>
      <c r="B887" s="42"/>
      <c r="C887" s="42" t="s">
        <v>429</v>
      </c>
      <c r="D887" s="25"/>
      <c r="E887" s="12"/>
      <c r="F887" s="26">
        <f>Source!AM543</f>
        <v>10.66</v>
      </c>
      <c r="G887" s="27" t="str">
        <f>Source!DE543</f>
        <v/>
      </c>
      <c r="H887" s="26">
        <f>ROUND(Source!AD543*Source!I543, 2)</f>
        <v>10.130000000000001</v>
      </c>
      <c r="I887" s="27"/>
      <c r="J887" s="27">
        <f>IF(Source!BB543&lt;&gt; 0, Source!BB543, 1)</f>
        <v>6.66</v>
      </c>
      <c r="K887" s="26">
        <f>Source!Q543</f>
        <v>67.45</v>
      </c>
      <c r="L887" s="28"/>
    </row>
    <row r="888" spans="1:26" ht="14.25" x14ac:dyDescent="0.2">
      <c r="A888" s="41"/>
      <c r="B888" s="42"/>
      <c r="C888" s="42" t="s">
        <v>1634</v>
      </c>
      <c r="D888" s="25"/>
      <c r="E888" s="12"/>
      <c r="F888" s="26">
        <f>Source!AN543</f>
        <v>1.51</v>
      </c>
      <c r="G888" s="27" t="str">
        <f>Source!DF543</f>
        <v/>
      </c>
      <c r="H888" s="29">
        <f>ROUND(Source!AE543*Source!I543, 2)</f>
        <v>1.43</v>
      </c>
      <c r="I888" s="27"/>
      <c r="J888" s="27">
        <f>IF(Source!BS543&lt;&gt; 0, Source!BS543, 1)</f>
        <v>6.66</v>
      </c>
      <c r="K888" s="29">
        <f>Source!R543</f>
        <v>9.5500000000000007</v>
      </c>
      <c r="L888" s="28"/>
      <c r="R888">
        <f>H888</f>
        <v>1.43</v>
      </c>
    </row>
    <row r="889" spans="1:26" ht="14.25" x14ac:dyDescent="0.2">
      <c r="A889" s="41"/>
      <c r="B889" s="42"/>
      <c r="C889" s="42" t="s">
        <v>1640</v>
      </c>
      <c r="D889" s="25"/>
      <c r="E889" s="12"/>
      <c r="F889" s="26">
        <f>Source!AL543</f>
        <v>16.690000000000001</v>
      </c>
      <c r="G889" s="27" t="str">
        <f>Source!DD543</f>
        <v/>
      </c>
      <c r="H889" s="26">
        <f>ROUND(Source!AC543*Source!I543, 2)</f>
        <v>15.86</v>
      </c>
      <c r="I889" s="27"/>
      <c r="J889" s="27">
        <f>IF(Source!BC543&lt;&gt; 0, Source!BC543, 1)</f>
        <v>6.66</v>
      </c>
      <c r="K889" s="26">
        <f>Source!P543</f>
        <v>105.6</v>
      </c>
      <c r="L889" s="28"/>
    </row>
    <row r="890" spans="1:26" ht="14.25" x14ac:dyDescent="0.2">
      <c r="A890" s="41"/>
      <c r="B890" s="42"/>
      <c r="C890" s="42" t="s">
        <v>1635</v>
      </c>
      <c r="D890" s="25" t="s">
        <v>1636</v>
      </c>
      <c r="E890" s="12">
        <f>Source!BZ543</f>
        <v>95</v>
      </c>
      <c r="F890" s="45"/>
      <c r="G890" s="27"/>
      <c r="H890" s="26">
        <f>SUM(S884:S893)</f>
        <v>39.450000000000003</v>
      </c>
      <c r="I890" s="30"/>
      <c r="J890" s="24">
        <f>Source!AT543</f>
        <v>95</v>
      </c>
      <c r="K890" s="26">
        <f>SUM(T884:T893)</f>
        <v>262.77999999999997</v>
      </c>
      <c r="L890" s="28"/>
    </row>
    <row r="891" spans="1:26" ht="14.25" x14ac:dyDescent="0.2">
      <c r="A891" s="41"/>
      <c r="B891" s="42"/>
      <c r="C891" s="42" t="s">
        <v>1637</v>
      </c>
      <c r="D891" s="25" t="s">
        <v>1636</v>
      </c>
      <c r="E891" s="12">
        <f>Source!CA543</f>
        <v>65</v>
      </c>
      <c r="F891" s="45"/>
      <c r="G891" s="27"/>
      <c r="H891" s="26">
        <f>SUM(U884:U893)</f>
        <v>26.99</v>
      </c>
      <c r="I891" s="30"/>
      <c r="J891" s="24">
        <f>Source!AU543</f>
        <v>65</v>
      </c>
      <c r="K891" s="26">
        <f>SUM(V884:V893)</f>
        <v>179.8</v>
      </c>
      <c r="L891" s="28"/>
    </row>
    <row r="892" spans="1:26" ht="14.25" x14ac:dyDescent="0.2">
      <c r="A892" s="41"/>
      <c r="B892" s="42"/>
      <c r="C892" s="42" t="s">
        <v>1638</v>
      </c>
      <c r="D892" s="25" t="s">
        <v>1639</v>
      </c>
      <c r="E892" s="12">
        <f>Source!AQ543</f>
        <v>4.49</v>
      </c>
      <c r="F892" s="26"/>
      <c r="G892" s="27" t="str">
        <f>Source!DI543</f>
        <v/>
      </c>
      <c r="H892" s="26"/>
      <c r="I892" s="27"/>
      <c r="J892" s="27"/>
      <c r="K892" s="26"/>
      <c r="L892" s="37">
        <f>Source!U543</f>
        <v>4.2655000000000003</v>
      </c>
    </row>
    <row r="893" spans="1:26" ht="85.5" x14ac:dyDescent="0.2">
      <c r="A893" s="43" t="str">
        <f>Source!E545</f>
        <v>83,1</v>
      </c>
      <c r="B893" s="44" t="str">
        <f>Source!F545</f>
        <v>21.1.06.09-0100</v>
      </c>
      <c r="C893" s="44" t="str">
        <f>Source!G545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893" s="31" t="str">
        <f>Source!H545</f>
        <v>1000 м</v>
      </c>
      <c r="E893" s="32">
        <f>Source!I545</f>
        <v>9.5000000000000001E-2</v>
      </c>
      <c r="F893" s="33">
        <f>Source!AL545+Source!AM545+Source!AO545</f>
        <v>4814.0200000000004</v>
      </c>
      <c r="G893" s="38" t="s">
        <v>3</v>
      </c>
      <c r="H893" s="33">
        <f>ROUND(Source!AC545*Source!I545, 2)+ROUND(Source!AD545*Source!I545, 2)+ROUND(Source!AF545*Source!I545, 2)</f>
        <v>457.33</v>
      </c>
      <c r="I893" s="34"/>
      <c r="J893" s="34">
        <f>IF(Source!BC545&lt;&gt; 0, Source!BC545, 1)</f>
        <v>6.66</v>
      </c>
      <c r="K893" s="33">
        <f>Source!O545</f>
        <v>3045.83</v>
      </c>
      <c r="L893" s="39"/>
      <c r="S893">
        <f>ROUND((Source!FX545/100)*((ROUND(Source!AF545*Source!I545, 2)+ROUND(Source!AE545*Source!I545, 2))), 2)</f>
        <v>0</v>
      </c>
      <c r="T893">
        <f>Source!X545</f>
        <v>0</v>
      </c>
      <c r="U893">
        <f>ROUND((Source!FY545/100)*((ROUND(Source!AF545*Source!I545, 2)+ROUND(Source!AE545*Source!I545, 2))), 2)</f>
        <v>0</v>
      </c>
      <c r="V893">
        <f>Source!Y545</f>
        <v>0</v>
      </c>
      <c r="W893">
        <f>IF(Source!BI545&lt;=1,H893, 0)</f>
        <v>0</v>
      </c>
      <c r="X893">
        <f>IF(Source!BI545=2,H893, 0)</f>
        <v>457.33</v>
      </c>
      <c r="Y893">
        <f>IF(Source!BI545=3,H893, 0)</f>
        <v>0</v>
      </c>
      <c r="Z893">
        <f>IF(Source!BI545=4,H893, 0)</f>
        <v>0</v>
      </c>
    </row>
    <row r="894" spans="1:26" ht="15" x14ac:dyDescent="0.25">
      <c r="G894" s="49">
        <f>H886+H887+H889+H890+H891+SUM(H893:H893)</f>
        <v>589.86</v>
      </c>
      <c r="H894" s="49"/>
      <c r="J894" s="49">
        <f>K886+K887+K889+K890+K891+SUM(K893:K893)</f>
        <v>3928.52</v>
      </c>
      <c r="K894" s="49"/>
      <c r="L894" s="36">
        <f>Source!U543</f>
        <v>4.2655000000000003</v>
      </c>
      <c r="O894" s="22">
        <f>G894</f>
        <v>589.86</v>
      </c>
      <c r="P894" s="22">
        <f>J894</f>
        <v>3928.52</v>
      </c>
      <c r="Q894" s="22">
        <f>L894</f>
        <v>4.2655000000000003</v>
      </c>
      <c r="W894">
        <f>IF(Source!BI543&lt;=1,H886+H887+H889+H890+H891, 0)</f>
        <v>0</v>
      </c>
      <c r="X894">
        <f>IF(Source!BI543=2,H886+H887+H889+H890+H891, 0)</f>
        <v>132.53</v>
      </c>
      <c r="Y894">
        <f>IF(Source!BI543=3,H886+H887+H889+H890+H891, 0)</f>
        <v>0</v>
      </c>
      <c r="Z894">
        <f>IF(Source!BI543=4,H886+H887+H889+H890+H891, 0)</f>
        <v>0</v>
      </c>
    </row>
    <row r="895" spans="1:26" ht="28.5" x14ac:dyDescent="0.2">
      <c r="A895" s="41" t="str">
        <f>Source!E547</f>
        <v>84</v>
      </c>
      <c r="B895" s="42" t="str">
        <f>Source!F547</f>
        <v>46-03-011-01</v>
      </c>
      <c r="C895" s="42" t="str">
        <f>Source!G547</f>
        <v>Пробивка в кирпичных стенах борозд площадью сечения до 20 см2</v>
      </c>
      <c r="D895" s="25" t="str">
        <f>Source!H547</f>
        <v>100 м</v>
      </c>
      <c r="E895" s="12">
        <f>Source!I547</f>
        <v>0.25600000000000001</v>
      </c>
      <c r="F895" s="26">
        <f>Source!AL547+Source!AM547+Source!AO547</f>
        <v>287.95000000000005</v>
      </c>
      <c r="G895" s="27"/>
      <c r="H895" s="26"/>
      <c r="I895" s="27" t="str">
        <f>Source!BO547</f>
        <v/>
      </c>
      <c r="J895" s="27"/>
      <c r="K895" s="26"/>
      <c r="L895" s="28"/>
      <c r="S895">
        <f>ROUND((Source!FX547/100)*((ROUND(Source!AF547*Source!I547, 2)+ROUND(Source!AE547*Source!I547, 2))), 2)</f>
        <v>36.39</v>
      </c>
      <c r="T895">
        <f>Source!X547</f>
        <v>242.35</v>
      </c>
      <c r="U895">
        <f>ROUND((Source!FY547/100)*((ROUND(Source!AF547*Source!I547, 2)+ROUND(Source!AE547*Source!I547, 2))), 2)</f>
        <v>21.87</v>
      </c>
      <c r="V895">
        <f>Source!Y547</f>
        <v>146.88</v>
      </c>
    </row>
    <row r="896" spans="1:26" x14ac:dyDescent="0.2">
      <c r="C896" s="21" t="str">
        <f>"Объем: "&amp;Source!I547&amp;"=25,6/"&amp;"100"</f>
        <v>Объем: 0,256=25,6/100</v>
      </c>
    </row>
    <row r="897" spans="1:26" ht="14.25" x14ac:dyDescent="0.2">
      <c r="A897" s="41"/>
      <c r="B897" s="42"/>
      <c r="C897" s="42" t="s">
        <v>1633</v>
      </c>
      <c r="D897" s="25"/>
      <c r="E897" s="12"/>
      <c r="F897" s="26">
        <f>Source!AO547</f>
        <v>143.58000000000001</v>
      </c>
      <c r="G897" s="27" t="str">
        <f>Source!DG547</f>
        <v/>
      </c>
      <c r="H897" s="26">
        <f>ROUND(Source!AF547*Source!I547, 2)</f>
        <v>36.76</v>
      </c>
      <c r="I897" s="27"/>
      <c r="J897" s="27">
        <f>IF(Source!BA547&lt;&gt; 0, Source!BA547, 1)</f>
        <v>6.66</v>
      </c>
      <c r="K897" s="26">
        <f>Source!S547</f>
        <v>244.8</v>
      </c>
      <c r="L897" s="28"/>
      <c r="R897">
        <f>H897</f>
        <v>36.76</v>
      </c>
    </row>
    <row r="898" spans="1:26" ht="14.25" x14ac:dyDescent="0.2">
      <c r="A898" s="41"/>
      <c r="B898" s="42"/>
      <c r="C898" s="42" t="s">
        <v>429</v>
      </c>
      <c r="D898" s="25"/>
      <c r="E898" s="12"/>
      <c r="F898" s="26">
        <f>Source!AM547</f>
        <v>144.37</v>
      </c>
      <c r="G898" s="27" t="str">
        <f>Source!DE547</f>
        <v/>
      </c>
      <c r="H898" s="26">
        <f>ROUND(Source!AD547*Source!I547, 2)</f>
        <v>36.96</v>
      </c>
      <c r="I898" s="27"/>
      <c r="J898" s="27">
        <f>IF(Source!BB547&lt;&gt; 0, Source!BB547, 1)</f>
        <v>6.66</v>
      </c>
      <c r="K898" s="26">
        <f>Source!Q547</f>
        <v>246.15</v>
      </c>
      <c r="L898" s="28"/>
    </row>
    <row r="899" spans="1:26" ht="14.25" x14ac:dyDescent="0.2">
      <c r="A899" s="41"/>
      <c r="B899" s="42"/>
      <c r="C899" s="42" t="s">
        <v>1635</v>
      </c>
      <c r="D899" s="25" t="s">
        <v>1636</v>
      </c>
      <c r="E899" s="12">
        <f>Source!BZ547</f>
        <v>110</v>
      </c>
      <c r="F899" s="52" t="str">
        <f>CONCATENATE(" )", Source!DL547, Source!FT547, "=", Source!FX547)</f>
        <v xml:space="preserve"> )*0,9=99</v>
      </c>
      <c r="G899" s="53"/>
      <c r="H899" s="26">
        <f>SUM(S895:S901)</f>
        <v>36.39</v>
      </c>
      <c r="I899" s="30"/>
      <c r="J899" s="24">
        <f>Source!AT547</f>
        <v>99</v>
      </c>
      <c r="K899" s="26">
        <f>SUM(T895:T901)</f>
        <v>242.35</v>
      </c>
      <c r="L899" s="28"/>
    </row>
    <row r="900" spans="1:26" ht="14.25" x14ac:dyDescent="0.2">
      <c r="A900" s="41"/>
      <c r="B900" s="42"/>
      <c r="C900" s="42" t="s">
        <v>1637</v>
      </c>
      <c r="D900" s="25" t="s">
        <v>1636</v>
      </c>
      <c r="E900" s="12">
        <f>Source!CA547</f>
        <v>70</v>
      </c>
      <c r="F900" s="52" t="str">
        <f>CONCATENATE(" )", Source!DM547, Source!FU547, "=", Source!FY547)</f>
        <v xml:space="preserve"> )*0,85=59,5</v>
      </c>
      <c r="G900" s="53"/>
      <c r="H900" s="26">
        <f>SUM(U895:U901)</f>
        <v>21.87</v>
      </c>
      <c r="I900" s="30"/>
      <c r="J900" s="24">
        <f>Source!AU547</f>
        <v>60</v>
      </c>
      <c r="K900" s="26">
        <f>SUM(V895:V901)</f>
        <v>146.88</v>
      </c>
      <c r="L900" s="28"/>
    </row>
    <row r="901" spans="1:26" ht="14.25" x14ac:dyDescent="0.2">
      <c r="A901" s="43"/>
      <c r="B901" s="44"/>
      <c r="C901" s="44" t="s">
        <v>1638</v>
      </c>
      <c r="D901" s="31" t="s">
        <v>1639</v>
      </c>
      <c r="E901" s="32">
        <f>Source!AQ547</f>
        <v>15.64</v>
      </c>
      <c r="F901" s="33"/>
      <c r="G901" s="34" t="str">
        <f>Source!DI547</f>
        <v/>
      </c>
      <c r="H901" s="33"/>
      <c r="I901" s="34"/>
      <c r="J901" s="34"/>
      <c r="K901" s="33"/>
      <c r="L901" s="35">
        <f>Source!U547</f>
        <v>4.0038400000000003</v>
      </c>
    </row>
    <row r="902" spans="1:26" ht="15" x14ac:dyDescent="0.25">
      <c r="G902" s="49">
        <f>H897+H898+H899+H900</f>
        <v>131.97999999999999</v>
      </c>
      <c r="H902" s="49"/>
      <c r="J902" s="49">
        <f>K897+K898+K899+K900</f>
        <v>880.18000000000006</v>
      </c>
      <c r="K902" s="49"/>
      <c r="L902" s="36">
        <f>Source!U547</f>
        <v>4.0038400000000003</v>
      </c>
      <c r="O902" s="22">
        <f>G902</f>
        <v>131.97999999999999</v>
      </c>
      <c r="P902" s="22">
        <f>J902</f>
        <v>880.18000000000006</v>
      </c>
      <c r="Q902" s="22">
        <f>L902</f>
        <v>4.0038400000000003</v>
      </c>
      <c r="W902">
        <f>IF(Source!BI547&lt;=1,H897+H898+H899+H900, 0)</f>
        <v>131.97999999999999</v>
      </c>
      <c r="X902">
        <f>IF(Source!BI547=2,H897+H898+H899+H900, 0)</f>
        <v>0</v>
      </c>
      <c r="Y902">
        <f>IF(Source!BI547=3,H897+H898+H899+H900, 0)</f>
        <v>0</v>
      </c>
      <c r="Z902">
        <f>IF(Source!BI547=4,H897+H898+H899+H900, 0)</f>
        <v>0</v>
      </c>
    </row>
    <row r="903" spans="1:26" ht="42.75" x14ac:dyDescent="0.2">
      <c r="A903" s="41" t="str">
        <f>Source!E549</f>
        <v>85</v>
      </c>
      <c r="B903" s="42" t="str">
        <f>Source!F549</f>
        <v>46-03-012-02</v>
      </c>
      <c r="C903" s="42" t="str">
        <f>Source!G549</f>
        <v>Пробивка в бетонных конструкциях полов и стен борозд площадью сечения до 50 см2</v>
      </c>
      <c r="D903" s="25" t="str">
        <f>Source!H549</f>
        <v>100 м</v>
      </c>
      <c r="E903" s="12">
        <f>Source!I549</f>
        <v>0.37</v>
      </c>
      <c r="F903" s="26">
        <f>Source!AL549+Source!AM549+Source!AO549</f>
        <v>783.47</v>
      </c>
      <c r="G903" s="27"/>
      <c r="H903" s="26"/>
      <c r="I903" s="27" t="str">
        <f>Source!BO549</f>
        <v/>
      </c>
      <c r="J903" s="27"/>
      <c r="K903" s="26"/>
      <c r="L903" s="28"/>
      <c r="S903">
        <f>ROUND((Source!FX549/100)*((ROUND(Source!AF549*Source!I549, 2)+ROUND(Source!AE549*Source!I549, 2))), 2)</f>
        <v>149.44</v>
      </c>
      <c r="T903">
        <f>Source!X549</f>
        <v>995.25</v>
      </c>
      <c r="U903">
        <f>ROUND((Source!FY549/100)*((ROUND(Source!AF549*Source!I549, 2)+ROUND(Source!AE549*Source!I549, 2))), 2)</f>
        <v>89.82</v>
      </c>
      <c r="V903">
        <f>Source!Y549</f>
        <v>603.17999999999995</v>
      </c>
    </row>
    <row r="904" spans="1:26" x14ac:dyDescent="0.2">
      <c r="C904" s="21" t="str">
        <f>"Объем: "&amp;Source!I549&amp;"=37/"&amp;"100"</f>
        <v>Объем: 0,37=37/100</v>
      </c>
    </row>
    <row r="905" spans="1:26" ht="14.25" x14ac:dyDescent="0.2">
      <c r="A905" s="41"/>
      <c r="B905" s="42"/>
      <c r="C905" s="42" t="s">
        <v>1633</v>
      </c>
      <c r="D905" s="25"/>
      <c r="E905" s="12"/>
      <c r="F905" s="26">
        <f>Source!AO549</f>
        <v>407.96</v>
      </c>
      <c r="G905" s="27" t="str">
        <f>Source!DG549</f>
        <v/>
      </c>
      <c r="H905" s="26">
        <f>ROUND(Source!AF549*Source!I549, 2)</f>
        <v>150.94999999999999</v>
      </c>
      <c r="I905" s="27"/>
      <c r="J905" s="27">
        <f>IF(Source!BA549&lt;&gt; 0, Source!BA549, 1)</f>
        <v>6.66</v>
      </c>
      <c r="K905" s="26">
        <f>Source!S549</f>
        <v>1005.3</v>
      </c>
      <c r="L905" s="28"/>
      <c r="R905">
        <f>H905</f>
        <v>150.94999999999999</v>
      </c>
    </row>
    <row r="906" spans="1:26" ht="14.25" x14ac:dyDescent="0.2">
      <c r="A906" s="41"/>
      <c r="B906" s="42"/>
      <c r="C906" s="42" t="s">
        <v>429</v>
      </c>
      <c r="D906" s="25"/>
      <c r="E906" s="12"/>
      <c r="F906" s="26">
        <f>Source!AM549</f>
        <v>375.51</v>
      </c>
      <c r="G906" s="27" t="str">
        <f>Source!DE549</f>
        <v/>
      </c>
      <c r="H906" s="26">
        <f>ROUND(Source!AD549*Source!I549, 2)</f>
        <v>138.94</v>
      </c>
      <c r="I906" s="27"/>
      <c r="J906" s="27">
        <f>IF(Source!BB549&lt;&gt; 0, Source!BB549, 1)</f>
        <v>6.66</v>
      </c>
      <c r="K906" s="26">
        <f>Source!Q549</f>
        <v>925.33</v>
      </c>
      <c r="L906" s="28"/>
    </row>
    <row r="907" spans="1:26" ht="14.25" x14ac:dyDescent="0.2">
      <c r="A907" s="41"/>
      <c r="B907" s="42"/>
      <c r="C907" s="42" t="s">
        <v>1635</v>
      </c>
      <c r="D907" s="25" t="s">
        <v>1636</v>
      </c>
      <c r="E907" s="12">
        <f>Source!BZ549</f>
        <v>110</v>
      </c>
      <c r="F907" s="52" t="str">
        <f>CONCATENATE(" )", Source!DL549, Source!FT549, "=", Source!FX549)</f>
        <v xml:space="preserve"> )*0,9=99</v>
      </c>
      <c r="G907" s="53"/>
      <c r="H907" s="26">
        <f>SUM(S903:S909)</f>
        <v>149.44</v>
      </c>
      <c r="I907" s="30"/>
      <c r="J907" s="24">
        <f>Source!AT549</f>
        <v>99</v>
      </c>
      <c r="K907" s="26">
        <f>SUM(T903:T909)</f>
        <v>995.25</v>
      </c>
      <c r="L907" s="28"/>
    </row>
    <row r="908" spans="1:26" ht="14.25" x14ac:dyDescent="0.2">
      <c r="A908" s="41"/>
      <c r="B908" s="42"/>
      <c r="C908" s="42" t="s">
        <v>1637</v>
      </c>
      <c r="D908" s="25" t="s">
        <v>1636</v>
      </c>
      <c r="E908" s="12">
        <f>Source!CA549</f>
        <v>70</v>
      </c>
      <c r="F908" s="52" t="str">
        <f>CONCATENATE(" )", Source!DM549, Source!FU549, "=", Source!FY549)</f>
        <v xml:space="preserve"> )*0,85=59,5</v>
      </c>
      <c r="G908" s="53"/>
      <c r="H908" s="26">
        <f>SUM(U903:U909)</f>
        <v>89.82</v>
      </c>
      <c r="I908" s="30"/>
      <c r="J908" s="24">
        <f>Source!AU549</f>
        <v>60</v>
      </c>
      <c r="K908" s="26">
        <f>SUM(V903:V909)</f>
        <v>603.17999999999995</v>
      </c>
      <c r="L908" s="28"/>
    </row>
    <row r="909" spans="1:26" ht="14.25" x14ac:dyDescent="0.2">
      <c r="A909" s="43"/>
      <c r="B909" s="44"/>
      <c r="C909" s="44" t="s">
        <v>1638</v>
      </c>
      <c r="D909" s="31" t="s">
        <v>1639</v>
      </c>
      <c r="E909" s="32">
        <f>Source!AQ549</f>
        <v>43.4</v>
      </c>
      <c r="F909" s="33"/>
      <c r="G909" s="34" t="str">
        <f>Source!DI549</f>
        <v/>
      </c>
      <c r="H909" s="33"/>
      <c r="I909" s="34"/>
      <c r="J909" s="34"/>
      <c r="K909" s="33"/>
      <c r="L909" s="35">
        <f>Source!U549</f>
        <v>16.058</v>
      </c>
    </row>
    <row r="910" spans="1:26" ht="15" x14ac:dyDescent="0.25">
      <c r="G910" s="49">
        <f>H905+H906+H907+H908</f>
        <v>529.15</v>
      </c>
      <c r="H910" s="49"/>
      <c r="J910" s="49">
        <f>K905+K906+K907+K908</f>
        <v>3529.06</v>
      </c>
      <c r="K910" s="49"/>
      <c r="L910" s="36">
        <f>Source!U549</f>
        <v>16.058</v>
      </c>
      <c r="O910" s="22">
        <f>G910</f>
        <v>529.15</v>
      </c>
      <c r="P910" s="22">
        <f>J910</f>
        <v>3529.06</v>
      </c>
      <c r="Q910" s="22">
        <f>L910</f>
        <v>16.058</v>
      </c>
      <c r="W910">
        <f>IF(Source!BI549&lt;=1,H905+H906+H907+H908, 0)</f>
        <v>529.15</v>
      </c>
      <c r="X910">
        <f>IF(Source!BI549=2,H905+H906+H907+H908, 0)</f>
        <v>0</v>
      </c>
      <c r="Y910">
        <f>IF(Source!BI549=3,H905+H906+H907+H908, 0)</f>
        <v>0</v>
      </c>
      <c r="Z910">
        <f>IF(Source!BI549=4,H905+H906+H907+H908, 0)</f>
        <v>0</v>
      </c>
    </row>
    <row r="911" spans="1:26" ht="57" x14ac:dyDescent="0.2">
      <c r="A911" s="41" t="str">
        <f>Source!E551</f>
        <v>86</v>
      </c>
      <c r="B911" s="42" t="str">
        <f>Source!F551</f>
        <v>м08-02-403-03</v>
      </c>
      <c r="C911" s="42" t="str">
        <f>Source!G551</f>
        <v>Провод групповой в защитной оболочке или кабель трех-пятижильный под штукатурку по стенам или в бороздах</v>
      </c>
      <c r="D911" s="25" t="str">
        <f>Source!H551</f>
        <v>100 м</v>
      </c>
      <c r="E911" s="12">
        <f>Source!I551</f>
        <v>0.23</v>
      </c>
      <c r="F911" s="26">
        <f>Source!AL551+Source!AM551+Source!AO551</f>
        <v>199.73</v>
      </c>
      <c r="G911" s="27"/>
      <c r="H911" s="26"/>
      <c r="I911" s="27" t="str">
        <f>Source!BO551</f>
        <v/>
      </c>
      <c r="J911" s="27"/>
      <c r="K911" s="26"/>
      <c r="L911" s="28"/>
      <c r="S911">
        <f>ROUND((Source!FX551/100)*((ROUND(Source!AF551*Source!I551, 2)+ROUND(Source!AE551*Source!I551, 2))), 2)</f>
        <v>34</v>
      </c>
      <c r="T911">
        <f>Source!X551</f>
        <v>226.43</v>
      </c>
      <c r="U911">
        <f>ROUND((Source!FY551/100)*((ROUND(Source!AF551*Source!I551, 2)+ROUND(Source!AE551*Source!I551, 2))), 2)</f>
        <v>23.26</v>
      </c>
      <c r="V911">
        <f>Source!Y551</f>
        <v>154.93</v>
      </c>
    </row>
    <row r="912" spans="1:26" x14ac:dyDescent="0.2">
      <c r="C912" s="21" t="str">
        <f>"Объем: "&amp;Source!I551&amp;"=23/"&amp;"100"</f>
        <v>Объем: 0,23=23/100</v>
      </c>
    </row>
    <row r="913" spans="1:26" ht="14.25" x14ac:dyDescent="0.2">
      <c r="A913" s="41"/>
      <c r="B913" s="42"/>
      <c r="C913" s="42" t="s">
        <v>1633</v>
      </c>
      <c r="D913" s="25"/>
      <c r="E913" s="12"/>
      <c r="F913" s="26">
        <f>Source!AO551</f>
        <v>155.1</v>
      </c>
      <c r="G913" s="27" t="str">
        <f>Source!DG551</f>
        <v/>
      </c>
      <c r="H913" s="26">
        <f>ROUND(Source!AF551*Source!I551, 2)</f>
        <v>35.67</v>
      </c>
      <c r="I913" s="27"/>
      <c r="J913" s="27">
        <f>IF(Source!BA551&lt;&gt; 0, Source!BA551, 1)</f>
        <v>6.66</v>
      </c>
      <c r="K913" s="26">
        <f>Source!S551</f>
        <v>237.58</v>
      </c>
      <c r="L913" s="28"/>
      <c r="R913">
        <f>H913</f>
        <v>35.67</v>
      </c>
    </row>
    <row r="914" spans="1:26" ht="14.25" x14ac:dyDescent="0.2">
      <c r="A914" s="41"/>
      <c r="B914" s="42"/>
      <c r="C914" s="42" t="s">
        <v>429</v>
      </c>
      <c r="D914" s="25"/>
      <c r="E914" s="12"/>
      <c r="F914" s="26">
        <f>Source!AM551</f>
        <v>3.55</v>
      </c>
      <c r="G914" s="27" t="str">
        <f>Source!DE551</f>
        <v/>
      </c>
      <c r="H914" s="26">
        <f>ROUND(Source!AD551*Source!I551, 2)</f>
        <v>0.82</v>
      </c>
      <c r="I914" s="27"/>
      <c r="J914" s="27">
        <f>IF(Source!BB551&lt;&gt; 0, Source!BB551, 1)</f>
        <v>6.66</v>
      </c>
      <c r="K914" s="26">
        <f>Source!Q551</f>
        <v>5.44</v>
      </c>
      <c r="L914" s="28"/>
    </row>
    <row r="915" spans="1:26" ht="14.25" x14ac:dyDescent="0.2">
      <c r="A915" s="41"/>
      <c r="B915" s="42"/>
      <c r="C915" s="42" t="s">
        <v>1634</v>
      </c>
      <c r="D915" s="25"/>
      <c r="E915" s="12"/>
      <c r="F915" s="26">
        <f>Source!AN551</f>
        <v>0.5</v>
      </c>
      <c r="G915" s="27" t="str">
        <f>Source!DF551</f>
        <v/>
      </c>
      <c r="H915" s="29">
        <f>ROUND(Source!AE551*Source!I551, 2)</f>
        <v>0.12</v>
      </c>
      <c r="I915" s="27"/>
      <c r="J915" s="27">
        <f>IF(Source!BS551&lt;&gt; 0, Source!BS551, 1)</f>
        <v>6.66</v>
      </c>
      <c r="K915" s="29">
        <f>Source!R551</f>
        <v>0.77</v>
      </c>
      <c r="L915" s="28"/>
      <c r="R915">
        <f>H915</f>
        <v>0.12</v>
      </c>
    </row>
    <row r="916" spans="1:26" ht="14.25" x14ac:dyDescent="0.2">
      <c r="A916" s="41"/>
      <c r="B916" s="42"/>
      <c r="C916" s="42" t="s">
        <v>1640</v>
      </c>
      <c r="D916" s="25"/>
      <c r="E916" s="12"/>
      <c r="F916" s="26">
        <f>Source!AL551</f>
        <v>41.08</v>
      </c>
      <c r="G916" s="27" t="str">
        <f>Source!DD551</f>
        <v/>
      </c>
      <c r="H916" s="26">
        <f>ROUND(Source!AC551*Source!I551, 2)</f>
        <v>9.4499999999999993</v>
      </c>
      <c r="I916" s="27"/>
      <c r="J916" s="27">
        <f>IF(Source!BC551&lt;&gt; 0, Source!BC551, 1)</f>
        <v>6.66</v>
      </c>
      <c r="K916" s="26">
        <f>Source!P551</f>
        <v>62.93</v>
      </c>
      <c r="L916" s="28"/>
    </row>
    <row r="917" spans="1:26" ht="14.25" x14ac:dyDescent="0.2">
      <c r="A917" s="41"/>
      <c r="B917" s="42"/>
      <c r="C917" s="42" t="s">
        <v>1635</v>
      </c>
      <c r="D917" s="25" t="s">
        <v>1636</v>
      </c>
      <c r="E917" s="12">
        <f>Source!BZ551</f>
        <v>95</v>
      </c>
      <c r="F917" s="45"/>
      <c r="G917" s="27"/>
      <c r="H917" s="26">
        <f>SUM(S911:S921)</f>
        <v>34</v>
      </c>
      <c r="I917" s="30"/>
      <c r="J917" s="24">
        <f>Source!AT551</f>
        <v>95</v>
      </c>
      <c r="K917" s="26">
        <f>SUM(T911:T921)</f>
        <v>226.43</v>
      </c>
      <c r="L917" s="28"/>
    </row>
    <row r="918" spans="1:26" ht="14.25" x14ac:dyDescent="0.2">
      <c r="A918" s="41"/>
      <c r="B918" s="42"/>
      <c r="C918" s="42" t="s">
        <v>1637</v>
      </c>
      <c r="D918" s="25" t="s">
        <v>1636</v>
      </c>
      <c r="E918" s="12">
        <f>Source!CA551</f>
        <v>65</v>
      </c>
      <c r="F918" s="45"/>
      <c r="G918" s="27"/>
      <c r="H918" s="26">
        <f>SUM(U911:U921)</f>
        <v>23.26</v>
      </c>
      <c r="I918" s="30"/>
      <c r="J918" s="24">
        <f>Source!AU551</f>
        <v>65</v>
      </c>
      <c r="K918" s="26">
        <f>SUM(V911:V921)</f>
        <v>154.93</v>
      </c>
      <c r="L918" s="28"/>
    </row>
    <row r="919" spans="1:26" ht="14.25" x14ac:dyDescent="0.2">
      <c r="A919" s="41"/>
      <c r="B919" s="42"/>
      <c r="C919" s="42" t="s">
        <v>1638</v>
      </c>
      <c r="D919" s="25" t="s">
        <v>1639</v>
      </c>
      <c r="E919" s="12">
        <f>Source!AQ551</f>
        <v>16.5</v>
      </c>
      <c r="F919" s="26"/>
      <c r="G919" s="27" t="str">
        <f>Source!DI551</f>
        <v/>
      </c>
      <c r="H919" s="26"/>
      <c r="I919" s="27"/>
      <c r="J919" s="27"/>
      <c r="K919" s="26"/>
      <c r="L919" s="37">
        <f>Source!U551</f>
        <v>3.7950000000000004</v>
      </c>
    </row>
    <row r="920" spans="1:26" ht="85.5" x14ac:dyDescent="0.2">
      <c r="A920" s="41" t="str">
        <f>Source!E553</f>
        <v>86,1</v>
      </c>
      <c r="B920" s="42" t="str">
        <f>Source!F553</f>
        <v>21.1.06.09-0099</v>
      </c>
      <c r="C920" s="42" t="str">
        <f>Source!G553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920" s="25" t="str">
        <f>Source!H553</f>
        <v>1000 м</v>
      </c>
      <c r="E920" s="12">
        <f>Source!I553</f>
        <v>5.4999999999999997E-3</v>
      </c>
      <c r="F920" s="26">
        <f>Source!AL553+Source!AM553+Source!AO553</f>
        <v>3036.7</v>
      </c>
      <c r="G920" s="40" t="s">
        <v>3</v>
      </c>
      <c r="H920" s="26">
        <f>ROUND(Source!AC553*Source!I553, 2)+ROUND(Source!AD553*Source!I553, 2)+ROUND(Source!AF553*Source!I553, 2)</f>
        <v>16.7</v>
      </c>
      <c r="I920" s="27"/>
      <c r="J920" s="27">
        <f>IF(Source!BC553&lt;&gt; 0, Source!BC553, 1)</f>
        <v>6.66</v>
      </c>
      <c r="K920" s="26">
        <f>Source!O553</f>
        <v>111.23</v>
      </c>
      <c r="L920" s="28"/>
      <c r="S920">
        <f>ROUND((Source!FX553/100)*((ROUND(Source!AF553*Source!I553, 2)+ROUND(Source!AE553*Source!I553, 2))), 2)</f>
        <v>0</v>
      </c>
      <c r="T920">
        <f>Source!X553</f>
        <v>0</v>
      </c>
      <c r="U920">
        <f>ROUND((Source!FY553/100)*((ROUND(Source!AF553*Source!I553, 2)+ROUND(Source!AE553*Source!I553, 2))), 2)</f>
        <v>0</v>
      </c>
      <c r="V920">
        <f>Source!Y553</f>
        <v>0</v>
      </c>
      <c r="W920">
        <f>IF(Source!BI553&lt;=1,H920, 0)</f>
        <v>0</v>
      </c>
      <c r="X920">
        <f>IF(Source!BI553=2,H920, 0)</f>
        <v>16.7</v>
      </c>
      <c r="Y920">
        <f>IF(Source!BI553=3,H920, 0)</f>
        <v>0</v>
      </c>
      <c r="Z920">
        <f>IF(Source!BI553=4,H920, 0)</f>
        <v>0</v>
      </c>
    </row>
    <row r="921" spans="1:26" ht="85.5" x14ac:dyDescent="0.2">
      <c r="A921" s="43" t="str">
        <f>Source!E555</f>
        <v>86,2</v>
      </c>
      <c r="B921" s="44" t="str">
        <f>Source!F555</f>
        <v>21.1.06.09-0100</v>
      </c>
      <c r="C921" s="44" t="str">
        <f>Source!G555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921" s="31" t="str">
        <f>Source!H555</f>
        <v>1000 м</v>
      </c>
      <c r="E921" s="32">
        <f>Source!I555</f>
        <v>1.7500000000000002E-2</v>
      </c>
      <c r="F921" s="33">
        <f>Source!AL555+Source!AM555+Source!AO555</f>
        <v>4814.0200000000004</v>
      </c>
      <c r="G921" s="38" t="s">
        <v>3</v>
      </c>
      <c r="H921" s="33">
        <f>ROUND(Source!AC555*Source!I555, 2)+ROUND(Source!AD555*Source!I555, 2)+ROUND(Source!AF555*Source!I555, 2)</f>
        <v>84.25</v>
      </c>
      <c r="I921" s="34"/>
      <c r="J921" s="34">
        <f>IF(Source!BC555&lt;&gt; 0, Source!BC555, 1)</f>
        <v>6.66</v>
      </c>
      <c r="K921" s="33">
        <f>Source!O555</f>
        <v>561.07000000000005</v>
      </c>
      <c r="L921" s="39"/>
      <c r="S921">
        <f>ROUND((Source!FX555/100)*((ROUND(Source!AF555*Source!I555, 2)+ROUND(Source!AE555*Source!I555, 2))), 2)</f>
        <v>0</v>
      </c>
      <c r="T921">
        <f>Source!X555</f>
        <v>0</v>
      </c>
      <c r="U921">
        <f>ROUND((Source!FY555/100)*((ROUND(Source!AF555*Source!I555, 2)+ROUND(Source!AE555*Source!I555, 2))), 2)</f>
        <v>0</v>
      </c>
      <c r="V921">
        <f>Source!Y555</f>
        <v>0</v>
      </c>
      <c r="W921">
        <f>IF(Source!BI555&lt;=1,H921, 0)</f>
        <v>0</v>
      </c>
      <c r="X921">
        <f>IF(Source!BI555=2,H921, 0)</f>
        <v>84.25</v>
      </c>
      <c r="Y921">
        <f>IF(Source!BI555=3,H921, 0)</f>
        <v>0</v>
      </c>
      <c r="Z921">
        <f>IF(Source!BI555=4,H921, 0)</f>
        <v>0</v>
      </c>
    </row>
    <row r="922" spans="1:26" ht="15" x14ac:dyDescent="0.25">
      <c r="G922" s="49">
        <f>H913+H914+H916+H917+H918+SUM(H920:H921)</f>
        <v>204.15</v>
      </c>
      <c r="H922" s="49"/>
      <c r="J922" s="49">
        <f>K913+K914+K916+K917+K918+SUM(K920:K921)</f>
        <v>1359.6100000000001</v>
      </c>
      <c r="K922" s="49"/>
      <c r="L922" s="36">
        <f>Source!U551</f>
        <v>3.7950000000000004</v>
      </c>
      <c r="O922" s="22">
        <f>G922</f>
        <v>204.15</v>
      </c>
      <c r="P922" s="22">
        <f>J922</f>
        <v>1359.6100000000001</v>
      </c>
      <c r="Q922" s="22">
        <f>L922</f>
        <v>3.7950000000000004</v>
      </c>
      <c r="W922">
        <f>IF(Source!BI551&lt;=1,H913+H914+H916+H917+H918, 0)</f>
        <v>0</v>
      </c>
      <c r="X922">
        <f>IF(Source!BI551=2,H913+H914+H916+H917+H918, 0)</f>
        <v>103.2</v>
      </c>
      <c r="Y922">
        <f>IF(Source!BI551=3,H913+H914+H916+H917+H918, 0)</f>
        <v>0</v>
      </c>
      <c r="Z922">
        <f>IF(Source!BI551=4,H913+H914+H916+H917+H918, 0)</f>
        <v>0</v>
      </c>
    </row>
    <row r="923" spans="1:26" ht="42.75" x14ac:dyDescent="0.2">
      <c r="A923" s="41" t="str">
        <f>Source!E557</f>
        <v>87</v>
      </c>
      <c r="B923" s="42" t="str">
        <f>Source!F557</f>
        <v>м08-02-407-06</v>
      </c>
      <c r="C923" s="42" t="str">
        <f>Source!G557</f>
        <v>Труба стальная по установленным конструкциям, в готовых бороздах, по основанию пола, диаметр до 25 мм</v>
      </c>
      <c r="D923" s="25" t="str">
        <f>Source!H557</f>
        <v>100 м</v>
      </c>
      <c r="E923" s="12">
        <f>Source!I557</f>
        <v>0.37</v>
      </c>
      <c r="F923" s="26">
        <f>Source!AL557+Source!AM557+Source!AO557</f>
        <v>347.26</v>
      </c>
      <c r="G923" s="27"/>
      <c r="H923" s="26"/>
      <c r="I923" s="27" t="str">
        <f>Source!BO557</f>
        <v/>
      </c>
      <c r="J923" s="27"/>
      <c r="K923" s="26"/>
      <c r="L923" s="28"/>
      <c r="S923">
        <f>ROUND((Source!FX557/100)*((ROUND(Source!AF557*Source!I557, 2)+ROUND(Source!AE557*Source!I557, 2))), 2)</f>
        <v>53.58</v>
      </c>
      <c r="T923">
        <f>Source!X557</f>
        <v>356.81</v>
      </c>
      <c r="U923">
        <f>ROUND((Source!FY557/100)*((ROUND(Source!AF557*Source!I557, 2)+ROUND(Source!AE557*Source!I557, 2))), 2)</f>
        <v>36.659999999999997</v>
      </c>
      <c r="V923">
        <f>Source!Y557</f>
        <v>244.13</v>
      </c>
    </row>
    <row r="924" spans="1:26" x14ac:dyDescent="0.2">
      <c r="C924" s="21" t="str">
        <f>"Объем: "&amp;Source!I557&amp;"=37/"&amp;"100"</f>
        <v>Объем: 0,37=37/100</v>
      </c>
    </row>
    <row r="925" spans="1:26" ht="14.25" x14ac:dyDescent="0.2">
      <c r="A925" s="41"/>
      <c r="B925" s="42"/>
      <c r="C925" s="42" t="s">
        <v>1633</v>
      </c>
      <c r="D925" s="25"/>
      <c r="E925" s="12"/>
      <c r="F925" s="26">
        <f>Source!AO557</f>
        <v>142.88</v>
      </c>
      <c r="G925" s="27" t="str">
        <f>Source!DG557</f>
        <v/>
      </c>
      <c r="H925" s="26">
        <f>ROUND(Source!AF557*Source!I557, 2)</f>
        <v>52.87</v>
      </c>
      <c r="I925" s="27"/>
      <c r="J925" s="27">
        <f>IF(Source!BA557&lt;&gt; 0, Source!BA557, 1)</f>
        <v>6.66</v>
      </c>
      <c r="K925" s="26">
        <f>Source!S557</f>
        <v>352.08</v>
      </c>
      <c r="L925" s="28"/>
      <c r="R925">
        <f>H925</f>
        <v>52.87</v>
      </c>
    </row>
    <row r="926" spans="1:26" ht="14.25" x14ac:dyDescent="0.2">
      <c r="A926" s="41"/>
      <c r="B926" s="42"/>
      <c r="C926" s="42" t="s">
        <v>429</v>
      </c>
      <c r="D926" s="25"/>
      <c r="E926" s="12"/>
      <c r="F926" s="26">
        <f>Source!AM557</f>
        <v>95.07</v>
      </c>
      <c r="G926" s="27" t="str">
        <f>Source!DE557</f>
        <v/>
      </c>
      <c r="H926" s="26">
        <f>ROUND(Source!AD557*Source!I557, 2)</f>
        <v>35.18</v>
      </c>
      <c r="I926" s="27"/>
      <c r="J926" s="27">
        <f>IF(Source!BB557&lt;&gt; 0, Source!BB557, 1)</f>
        <v>6.66</v>
      </c>
      <c r="K926" s="26">
        <f>Source!Q557</f>
        <v>234.27</v>
      </c>
      <c r="L926" s="28"/>
    </row>
    <row r="927" spans="1:26" ht="14.25" x14ac:dyDescent="0.2">
      <c r="A927" s="41"/>
      <c r="B927" s="42"/>
      <c r="C927" s="42" t="s">
        <v>1634</v>
      </c>
      <c r="D927" s="25"/>
      <c r="E927" s="12"/>
      <c r="F927" s="26">
        <f>Source!AN557</f>
        <v>9.5399999999999991</v>
      </c>
      <c r="G927" s="27" t="str">
        <f>Source!DF557</f>
        <v/>
      </c>
      <c r="H927" s="29">
        <f>ROUND(Source!AE557*Source!I557, 2)</f>
        <v>3.53</v>
      </c>
      <c r="I927" s="27"/>
      <c r="J927" s="27">
        <f>IF(Source!BS557&lt;&gt; 0, Source!BS557, 1)</f>
        <v>6.66</v>
      </c>
      <c r="K927" s="29">
        <f>Source!R557</f>
        <v>23.51</v>
      </c>
      <c r="L927" s="28"/>
      <c r="R927">
        <f>H927</f>
        <v>3.53</v>
      </c>
    </row>
    <row r="928" spans="1:26" ht="14.25" x14ac:dyDescent="0.2">
      <c r="A928" s="41"/>
      <c r="B928" s="42"/>
      <c r="C928" s="42" t="s">
        <v>1640</v>
      </c>
      <c r="D928" s="25"/>
      <c r="E928" s="12"/>
      <c r="F928" s="26">
        <f>Source!AL557</f>
        <v>109.31</v>
      </c>
      <c r="G928" s="27" t="str">
        <f>Source!DD557</f>
        <v/>
      </c>
      <c r="H928" s="26">
        <f>ROUND(Source!AC557*Source!I557, 2)</f>
        <v>40.44</v>
      </c>
      <c r="I928" s="27"/>
      <c r="J928" s="27">
        <f>IF(Source!BC557&lt;&gt; 0, Source!BC557, 1)</f>
        <v>6.66</v>
      </c>
      <c r="K928" s="26">
        <f>Source!P557</f>
        <v>269.36</v>
      </c>
      <c r="L928" s="28"/>
    </row>
    <row r="929" spans="1:26" ht="14.25" x14ac:dyDescent="0.2">
      <c r="A929" s="41"/>
      <c r="B929" s="42"/>
      <c r="C929" s="42" t="s">
        <v>1635</v>
      </c>
      <c r="D929" s="25" t="s">
        <v>1636</v>
      </c>
      <c r="E929" s="12">
        <f>Source!BZ557</f>
        <v>95</v>
      </c>
      <c r="F929" s="45"/>
      <c r="G929" s="27"/>
      <c r="H929" s="26">
        <f>SUM(S923:S932)</f>
        <v>53.58</v>
      </c>
      <c r="I929" s="30"/>
      <c r="J929" s="24">
        <f>Source!AT557</f>
        <v>95</v>
      </c>
      <c r="K929" s="26">
        <f>SUM(T923:T932)</f>
        <v>356.81</v>
      </c>
      <c r="L929" s="28"/>
    </row>
    <row r="930" spans="1:26" ht="14.25" x14ac:dyDescent="0.2">
      <c r="A930" s="41"/>
      <c r="B930" s="42"/>
      <c r="C930" s="42" t="s">
        <v>1637</v>
      </c>
      <c r="D930" s="25" t="s">
        <v>1636</v>
      </c>
      <c r="E930" s="12">
        <f>Source!CA557</f>
        <v>65</v>
      </c>
      <c r="F930" s="45"/>
      <c r="G930" s="27"/>
      <c r="H930" s="26">
        <f>SUM(U923:U932)</f>
        <v>36.659999999999997</v>
      </c>
      <c r="I930" s="30"/>
      <c r="J930" s="24">
        <f>Source!AU557</f>
        <v>65</v>
      </c>
      <c r="K930" s="26">
        <f>SUM(V923:V932)</f>
        <v>244.13</v>
      </c>
      <c r="L930" s="28"/>
    </row>
    <row r="931" spans="1:26" ht="14.25" x14ac:dyDescent="0.2">
      <c r="A931" s="41"/>
      <c r="B931" s="42"/>
      <c r="C931" s="42" t="s">
        <v>1638</v>
      </c>
      <c r="D931" s="25" t="s">
        <v>1639</v>
      </c>
      <c r="E931" s="12">
        <f>Source!AQ557</f>
        <v>15.2</v>
      </c>
      <c r="F931" s="26"/>
      <c r="G931" s="27" t="str">
        <f>Source!DI557</f>
        <v/>
      </c>
      <c r="H931" s="26"/>
      <c r="I931" s="27"/>
      <c r="J931" s="27"/>
      <c r="K931" s="26"/>
      <c r="L931" s="37">
        <f>Source!U557</f>
        <v>5.6239999999999997</v>
      </c>
    </row>
    <row r="932" spans="1:26" ht="14.25" x14ac:dyDescent="0.2">
      <c r="A932" s="43" t="str">
        <f>Source!E559</f>
        <v>87,1</v>
      </c>
      <c r="B932" s="44" t="str">
        <f>Source!F559</f>
        <v>23.7.01.03-0003</v>
      </c>
      <c r="C932" s="44" t="str">
        <f>Source!G559</f>
        <v>Трубы стальные  диаметром 25 мм</v>
      </c>
      <c r="D932" s="31" t="str">
        <f>Source!H559</f>
        <v>м</v>
      </c>
      <c r="E932" s="32">
        <f>Source!I559</f>
        <v>37</v>
      </c>
      <c r="F932" s="33">
        <f>Source!AL559+Source!AM559+Source!AO559</f>
        <v>27.2</v>
      </c>
      <c r="G932" s="38" t="s">
        <v>3</v>
      </c>
      <c r="H932" s="33">
        <f>ROUND(Source!AC559*Source!I559, 2)+ROUND(Source!AD559*Source!I559, 2)+ROUND(Source!AF559*Source!I559, 2)</f>
        <v>1006.4</v>
      </c>
      <c r="I932" s="34"/>
      <c r="J932" s="34">
        <f>IF(Source!BC559&lt;&gt; 0, Source!BC559, 1)</f>
        <v>6.66</v>
      </c>
      <c r="K932" s="33">
        <f>Source!O559</f>
        <v>6702.62</v>
      </c>
      <c r="L932" s="39"/>
      <c r="S932">
        <f>ROUND((Source!FX559/100)*((ROUND(Source!AF559*Source!I559, 2)+ROUND(Source!AE559*Source!I559, 2))), 2)</f>
        <v>0</v>
      </c>
      <c r="T932">
        <f>Source!X559</f>
        <v>0</v>
      </c>
      <c r="U932">
        <f>ROUND((Source!FY559/100)*((ROUND(Source!AF559*Source!I559, 2)+ROUND(Source!AE559*Source!I559, 2))), 2)</f>
        <v>0</v>
      </c>
      <c r="V932">
        <f>Source!Y559</f>
        <v>0</v>
      </c>
      <c r="W932">
        <f>IF(Source!BI559&lt;=1,H932, 0)</f>
        <v>0</v>
      </c>
      <c r="X932">
        <f>IF(Source!BI559=2,H932, 0)</f>
        <v>1006.4</v>
      </c>
      <c r="Y932">
        <f>IF(Source!BI559=3,H932, 0)</f>
        <v>0</v>
      </c>
      <c r="Z932">
        <f>IF(Source!BI559=4,H932, 0)</f>
        <v>0</v>
      </c>
    </row>
    <row r="933" spans="1:26" ht="15" x14ac:dyDescent="0.25">
      <c r="G933" s="49">
        <f>H925+H926+H928+H929+H930+SUM(H932:H932)</f>
        <v>1225.1299999999999</v>
      </c>
      <c r="H933" s="49"/>
      <c r="J933" s="49">
        <f>K925+K926+K928+K929+K930+SUM(K932:K932)</f>
        <v>8159.27</v>
      </c>
      <c r="K933" s="49"/>
      <c r="L933" s="36">
        <f>Source!U557</f>
        <v>5.6239999999999997</v>
      </c>
      <c r="O933" s="22">
        <f>G933</f>
        <v>1225.1299999999999</v>
      </c>
      <c r="P933" s="22">
        <f>J933</f>
        <v>8159.27</v>
      </c>
      <c r="Q933" s="22">
        <f>L933</f>
        <v>5.6239999999999997</v>
      </c>
      <c r="W933">
        <f>IF(Source!BI557&lt;=1,H925+H926+H928+H929+H930, 0)</f>
        <v>0</v>
      </c>
      <c r="X933">
        <f>IF(Source!BI557=2,H925+H926+H928+H929+H930, 0)</f>
        <v>218.73</v>
      </c>
      <c r="Y933">
        <f>IF(Source!BI557=3,H925+H926+H928+H929+H930, 0)</f>
        <v>0</v>
      </c>
      <c r="Z933">
        <f>IF(Source!BI557=4,H925+H926+H928+H929+H930, 0)</f>
        <v>0</v>
      </c>
    </row>
    <row r="934" spans="1:26" ht="28.5" x14ac:dyDescent="0.2">
      <c r="A934" s="41" t="str">
        <f>Source!E561</f>
        <v>88</v>
      </c>
      <c r="B934" s="42" t="str">
        <f>Source!F561</f>
        <v>46-03-009-01</v>
      </c>
      <c r="C934" s="42" t="str">
        <f>Source!G561</f>
        <v>Пробивка в кирпичных стенах гнезд размером до 130х130 мм</v>
      </c>
      <c r="D934" s="25" t="str">
        <f>Source!H561</f>
        <v>100 ШТ</v>
      </c>
      <c r="E934" s="12">
        <f>Source!I561</f>
        <v>0.2</v>
      </c>
      <c r="F934" s="26">
        <f>Source!AL561+Source!AM561+Source!AO561</f>
        <v>736.73</v>
      </c>
      <c r="G934" s="27"/>
      <c r="H934" s="26"/>
      <c r="I934" s="27" t="str">
        <f>Source!BO561</f>
        <v/>
      </c>
      <c r="J934" s="27"/>
      <c r="K934" s="26"/>
      <c r="L934" s="28"/>
      <c r="S934">
        <f>ROUND((Source!FX561/100)*((ROUND(Source!AF561*Source!I561, 2)+ROUND(Source!AE561*Source!I561, 2))), 2)</f>
        <v>65.819999999999993</v>
      </c>
      <c r="T934">
        <f>Source!X561</f>
        <v>438.34</v>
      </c>
      <c r="U934">
        <f>ROUND((Source!FY561/100)*((ROUND(Source!AF561*Source!I561, 2)+ROUND(Source!AE561*Source!I561, 2))), 2)</f>
        <v>39.56</v>
      </c>
      <c r="V934">
        <f>Source!Y561</f>
        <v>265.66000000000003</v>
      </c>
    </row>
    <row r="935" spans="1:26" x14ac:dyDescent="0.2">
      <c r="C935" s="21" t="str">
        <f>"Объем: "&amp;Source!I561&amp;"=20/"&amp;"100"</f>
        <v>Объем: 0,2=20/100</v>
      </c>
    </row>
    <row r="936" spans="1:26" ht="14.25" x14ac:dyDescent="0.2">
      <c r="A936" s="41"/>
      <c r="B936" s="42"/>
      <c r="C936" s="42" t="s">
        <v>1633</v>
      </c>
      <c r="D936" s="25"/>
      <c r="E936" s="12"/>
      <c r="F936" s="26">
        <f>Source!AO561</f>
        <v>332.41</v>
      </c>
      <c r="G936" s="27" t="str">
        <f>Source!DG561</f>
        <v/>
      </c>
      <c r="H936" s="26">
        <f>ROUND(Source!AF561*Source!I561, 2)</f>
        <v>66.48</v>
      </c>
      <c r="I936" s="27"/>
      <c r="J936" s="27">
        <f>IF(Source!BA561&lt;&gt; 0, Source!BA561, 1)</f>
        <v>6.66</v>
      </c>
      <c r="K936" s="26">
        <f>Source!S561</f>
        <v>442.77</v>
      </c>
      <c r="L936" s="28"/>
      <c r="R936">
        <f>H936</f>
        <v>66.48</v>
      </c>
    </row>
    <row r="937" spans="1:26" ht="14.25" x14ac:dyDescent="0.2">
      <c r="A937" s="41"/>
      <c r="B937" s="42"/>
      <c r="C937" s="42" t="s">
        <v>429</v>
      </c>
      <c r="D937" s="25"/>
      <c r="E937" s="12"/>
      <c r="F937" s="26">
        <f>Source!AM561</f>
        <v>404.32</v>
      </c>
      <c r="G937" s="27" t="str">
        <f>Source!DE561</f>
        <v/>
      </c>
      <c r="H937" s="26">
        <f>ROUND(Source!AD561*Source!I561, 2)</f>
        <v>80.86</v>
      </c>
      <c r="I937" s="27"/>
      <c r="J937" s="27">
        <f>IF(Source!BB561&lt;&gt; 0, Source!BB561, 1)</f>
        <v>6.66</v>
      </c>
      <c r="K937" s="26">
        <f>Source!Q561</f>
        <v>538.54999999999995</v>
      </c>
      <c r="L937" s="28"/>
    </row>
    <row r="938" spans="1:26" ht="14.25" x14ac:dyDescent="0.2">
      <c r="A938" s="41"/>
      <c r="B938" s="42"/>
      <c r="C938" s="42" t="s">
        <v>1635</v>
      </c>
      <c r="D938" s="25" t="s">
        <v>1636</v>
      </c>
      <c r="E938" s="12">
        <f>Source!BZ561</f>
        <v>110</v>
      </c>
      <c r="F938" s="52" t="str">
        <f>CONCATENATE(" )", Source!DL561, Source!FT561, "=", Source!FX561)</f>
        <v xml:space="preserve"> )*0,9=99</v>
      </c>
      <c r="G938" s="53"/>
      <c r="H938" s="26">
        <f>SUM(S934:S940)</f>
        <v>65.819999999999993</v>
      </c>
      <c r="I938" s="30"/>
      <c r="J938" s="24">
        <f>Source!AT561</f>
        <v>99</v>
      </c>
      <c r="K938" s="26">
        <f>SUM(T934:T940)</f>
        <v>438.34</v>
      </c>
      <c r="L938" s="28"/>
    </row>
    <row r="939" spans="1:26" ht="14.25" x14ac:dyDescent="0.2">
      <c r="A939" s="41"/>
      <c r="B939" s="42"/>
      <c r="C939" s="42" t="s">
        <v>1637</v>
      </c>
      <c r="D939" s="25" t="s">
        <v>1636</v>
      </c>
      <c r="E939" s="12">
        <f>Source!CA561</f>
        <v>70</v>
      </c>
      <c r="F939" s="52" t="str">
        <f>CONCATENATE(" )", Source!DM561, Source!FU561, "=", Source!FY561)</f>
        <v xml:space="preserve"> )*0,85=59,5</v>
      </c>
      <c r="G939" s="53"/>
      <c r="H939" s="26">
        <f>SUM(U934:U940)</f>
        <v>39.56</v>
      </c>
      <c r="I939" s="30"/>
      <c r="J939" s="24">
        <f>Source!AU561</f>
        <v>60</v>
      </c>
      <c r="K939" s="26">
        <f>SUM(V934:V940)</f>
        <v>265.66000000000003</v>
      </c>
      <c r="L939" s="28"/>
    </row>
    <row r="940" spans="1:26" ht="14.25" x14ac:dyDescent="0.2">
      <c r="A940" s="43"/>
      <c r="B940" s="44"/>
      <c r="C940" s="44" t="s">
        <v>1638</v>
      </c>
      <c r="D940" s="31" t="s">
        <v>1639</v>
      </c>
      <c r="E940" s="32">
        <f>Source!AQ561</f>
        <v>36.21</v>
      </c>
      <c r="F940" s="33"/>
      <c r="G940" s="34" t="str">
        <f>Source!DI561</f>
        <v/>
      </c>
      <c r="H940" s="33"/>
      <c r="I940" s="34"/>
      <c r="J940" s="34"/>
      <c r="K940" s="33"/>
      <c r="L940" s="35">
        <f>Source!U561</f>
        <v>7.2420000000000009</v>
      </c>
    </row>
    <row r="941" spans="1:26" ht="15" x14ac:dyDescent="0.25">
      <c r="G941" s="49">
        <f>H936+H937+H938+H939</f>
        <v>252.72</v>
      </c>
      <c r="H941" s="49"/>
      <c r="J941" s="49">
        <f>K936+K937+K938+K939</f>
        <v>1685.32</v>
      </c>
      <c r="K941" s="49"/>
      <c r="L941" s="36">
        <f>Source!U561</f>
        <v>7.2420000000000009</v>
      </c>
      <c r="O941" s="22">
        <f>G941</f>
        <v>252.72</v>
      </c>
      <c r="P941" s="22">
        <f>J941</f>
        <v>1685.32</v>
      </c>
      <c r="Q941" s="22">
        <f>L941</f>
        <v>7.2420000000000009</v>
      </c>
      <c r="W941">
        <f>IF(Source!BI561&lt;=1,H936+H937+H938+H939, 0)</f>
        <v>252.72</v>
      </c>
      <c r="X941">
        <f>IF(Source!BI561=2,H936+H937+H938+H939, 0)</f>
        <v>0</v>
      </c>
      <c r="Y941">
        <f>IF(Source!BI561=3,H936+H937+H938+H939, 0)</f>
        <v>0</v>
      </c>
      <c r="Z941">
        <f>IF(Source!BI561=4,H936+H937+H938+H939, 0)</f>
        <v>0</v>
      </c>
    </row>
    <row r="942" spans="1:26" ht="14.25" x14ac:dyDescent="0.2">
      <c r="A942" s="41" t="str">
        <f>Source!E563</f>
        <v>89</v>
      </c>
      <c r="B942" s="42" t="str">
        <f>Source!F563</f>
        <v>м10-08-019-01</v>
      </c>
      <c r="C942" s="42" t="str">
        <f>Source!G563</f>
        <v>Коробка ответвительная на стене</v>
      </c>
      <c r="D942" s="25" t="str">
        <f>Source!H563</f>
        <v>ШТ</v>
      </c>
      <c r="E942" s="12">
        <f>Source!I563</f>
        <v>10</v>
      </c>
      <c r="F942" s="26">
        <f>Source!AL563+Source!AM563+Source!AO563</f>
        <v>5.29</v>
      </c>
      <c r="G942" s="27"/>
      <c r="H942" s="26"/>
      <c r="I942" s="27" t="str">
        <f>Source!BO563</f>
        <v/>
      </c>
      <c r="J942" s="27"/>
      <c r="K942" s="26"/>
      <c r="L942" s="28"/>
      <c r="S942">
        <f>ROUND((Source!FX563/100)*((ROUND(Source!AF563*Source!I563, 2)+ROUND(Source!AE563*Source!I563, 2))), 2)</f>
        <v>39.04</v>
      </c>
      <c r="T942">
        <f>Source!X563</f>
        <v>260.01</v>
      </c>
      <c r="U942">
        <f>ROUND((Source!FY563/100)*((ROUND(Source!AF563*Source!I563, 2)+ROUND(Source!AE563*Source!I563, 2))), 2)</f>
        <v>29.28</v>
      </c>
      <c r="V942">
        <f>Source!Y563</f>
        <v>195.01</v>
      </c>
    </row>
    <row r="943" spans="1:26" ht="14.25" x14ac:dyDescent="0.2">
      <c r="A943" s="41"/>
      <c r="B943" s="42"/>
      <c r="C943" s="42" t="s">
        <v>1633</v>
      </c>
      <c r="D943" s="25"/>
      <c r="E943" s="12"/>
      <c r="F943" s="26">
        <f>Source!AO563</f>
        <v>4.88</v>
      </c>
      <c r="G943" s="27" t="str">
        <f>Source!DG563</f>
        <v/>
      </c>
      <c r="H943" s="26">
        <f>ROUND(Source!AF563*Source!I563, 2)</f>
        <v>48.8</v>
      </c>
      <c r="I943" s="27"/>
      <c r="J943" s="27">
        <f>IF(Source!BA563&lt;&gt; 0, Source!BA563, 1)</f>
        <v>6.66</v>
      </c>
      <c r="K943" s="26">
        <f>Source!S563</f>
        <v>325.01</v>
      </c>
      <c r="L943" s="28"/>
      <c r="R943">
        <f>H943</f>
        <v>48.8</v>
      </c>
    </row>
    <row r="944" spans="1:26" ht="14.25" x14ac:dyDescent="0.2">
      <c r="A944" s="41"/>
      <c r="B944" s="42"/>
      <c r="C944" s="42" t="s">
        <v>1640</v>
      </c>
      <c r="D944" s="25"/>
      <c r="E944" s="12"/>
      <c r="F944" s="26">
        <f>Source!AL563</f>
        <v>0.41</v>
      </c>
      <c r="G944" s="27" t="str">
        <f>Source!DD563</f>
        <v/>
      </c>
      <c r="H944" s="26">
        <f>ROUND(Source!AC563*Source!I563, 2)</f>
        <v>4.0999999999999996</v>
      </c>
      <c r="I944" s="27"/>
      <c r="J944" s="27">
        <f>IF(Source!BC563&lt;&gt; 0, Source!BC563, 1)</f>
        <v>6.66</v>
      </c>
      <c r="K944" s="26">
        <f>Source!P563</f>
        <v>27.31</v>
      </c>
      <c r="L944" s="28"/>
    </row>
    <row r="945" spans="1:26" ht="14.25" x14ac:dyDescent="0.2">
      <c r="A945" s="41"/>
      <c r="B945" s="42"/>
      <c r="C945" s="42" t="s">
        <v>1635</v>
      </c>
      <c r="D945" s="25" t="s">
        <v>1636</v>
      </c>
      <c r="E945" s="12">
        <f>Source!BZ563</f>
        <v>80</v>
      </c>
      <c r="F945" s="45"/>
      <c r="G945" s="27"/>
      <c r="H945" s="26">
        <f>SUM(S942:S948)</f>
        <v>39.04</v>
      </c>
      <c r="I945" s="30"/>
      <c r="J945" s="24">
        <f>Source!AT563</f>
        <v>80</v>
      </c>
      <c r="K945" s="26">
        <f>SUM(T942:T948)</f>
        <v>260.01</v>
      </c>
      <c r="L945" s="28"/>
    </row>
    <row r="946" spans="1:26" ht="14.25" x14ac:dyDescent="0.2">
      <c r="A946" s="41"/>
      <c r="B946" s="42"/>
      <c r="C946" s="42" t="s">
        <v>1637</v>
      </c>
      <c r="D946" s="25" t="s">
        <v>1636</v>
      </c>
      <c r="E946" s="12">
        <f>Source!CA563</f>
        <v>60</v>
      </c>
      <c r="F946" s="45"/>
      <c r="G946" s="27"/>
      <c r="H946" s="26">
        <f>SUM(U942:U948)</f>
        <v>29.28</v>
      </c>
      <c r="I946" s="30"/>
      <c r="J946" s="24">
        <f>Source!AU563</f>
        <v>60</v>
      </c>
      <c r="K946" s="26">
        <f>SUM(V942:V948)</f>
        <v>195.01</v>
      </c>
      <c r="L946" s="28"/>
    </row>
    <row r="947" spans="1:26" ht="14.25" x14ac:dyDescent="0.2">
      <c r="A947" s="41"/>
      <c r="B947" s="42"/>
      <c r="C947" s="42" t="s">
        <v>1638</v>
      </c>
      <c r="D947" s="25" t="s">
        <v>1639</v>
      </c>
      <c r="E947" s="12">
        <f>Source!AQ563</f>
        <v>0.5</v>
      </c>
      <c r="F947" s="26"/>
      <c r="G947" s="27" t="str">
        <f>Source!DI563</f>
        <v/>
      </c>
      <c r="H947" s="26"/>
      <c r="I947" s="27"/>
      <c r="J947" s="27"/>
      <c r="K947" s="26"/>
      <c r="L947" s="37">
        <f>Source!U563</f>
        <v>5</v>
      </c>
    </row>
    <row r="948" spans="1:26" ht="14.25" x14ac:dyDescent="0.2">
      <c r="A948" s="43" t="str">
        <f>Source!E565</f>
        <v>89,1</v>
      </c>
      <c r="B948" s="44" t="str">
        <f>Source!F565</f>
        <v>20.5.02.04-0006</v>
      </c>
      <c r="C948" s="44" t="str">
        <f>Source!G565</f>
        <v>Коробка ответвительная</v>
      </c>
      <c r="D948" s="31" t="str">
        <f>Source!H565</f>
        <v>10 шт.</v>
      </c>
      <c r="E948" s="32">
        <f>Source!I565</f>
        <v>1</v>
      </c>
      <c r="F948" s="33">
        <f>Source!AL565+Source!AM565+Source!AO565</f>
        <v>130.1</v>
      </c>
      <c r="G948" s="38" t="s">
        <v>3</v>
      </c>
      <c r="H948" s="33">
        <f>ROUND(Source!AC565*Source!I565, 2)+ROUND(Source!AD565*Source!I565, 2)+ROUND(Source!AF565*Source!I565, 2)</f>
        <v>130.1</v>
      </c>
      <c r="I948" s="34"/>
      <c r="J948" s="34">
        <f>IF(Source!BC565&lt;&gt; 0, Source!BC565, 1)</f>
        <v>6.66</v>
      </c>
      <c r="K948" s="33">
        <f>Source!O565</f>
        <v>866.47</v>
      </c>
      <c r="L948" s="39"/>
      <c r="S948">
        <f>ROUND((Source!FX565/100)*((ROUND(Source!AF565*Source!I565, 2)+ROUND(Source!AE565*Source!I565, 2))), 2)</f>
        <v>0</v>
      </c>
      <c r="T948">
        <f>Source!X565</f>
        <v>0</v>
      </c>
      <c r="U948">
        <f>ROUND((Source!FY565/100)*((ROUND(Source!AF565*Source!I565, 2)+ROUND(Source!AE565*Source!I565, 2))), 2)</f>
        <v>0</v>
      </c>
      <c r="V948">
        <f>Source!Y565</f>
        <v>0</v>
      </c>
      <c r="W948">
        <f>IF(Source!BI565&lt;=1,H948, 0)</f>
        <v>0</v>
      </c>
      <c r="X948">
        <f>IF(Source!BI565=2,H948, 0)</f>
        <v>130.1</v>
      </c>
      <c r="Y948">
        <f>IF(Source!BI565=3,H948, 0)</f>
        <v>0</v>
      </c>
      <c r="Z948">
        <f>IF(Source!BI565=4,H948, 0)</f>
        <v>0</v>
      </c>
    </row>
    <row r="949" spans="1:26" ht="15" x14ac:dyDescent="0.25">
      <c r="G949" s="49">
        <f>H943+H944+H945+H946+SUM(H948:H948)</f>
        <v>251.32</v>
      </c>
      <c r="H949" s="49"/>
      <c r="J949" s="49">
        <f>K943+K944+K945+K946+SUM(K948:K948)</f>
        <v>1673.81</v>
      </c>
      <c r="K949" s="49"/>
      <c r="L949" s="36">
        <f>Source!U563</f>
        <v>5</v>
      </c>
      <c r="O949" s="22">
        <f>G949</f>
        <v>251.32</v>
      </c>
      <c r="P949" s="22">
        <f>J949</f>
        <v>1673.81</v>
      </c>
      <c r="Q949" s="22">
        <f>L949</f>
        <v>5</v>
      </c>
      <c r="W949">
        <f>IF(Source!BI563&lt;=1,H943+H944+H945+H946, 0)</f>
        <v>0</v>
      </c>
      <c r="X949">
        <f>IF(Source!BI563=2,H943+H944+H945+H946, 0)</f>
        <v>121.22</v>
      </c>
      <c r="Y949">
        <f>IF(Source!BI563=3,H943+H944+H945+H946, 0)</f>
        <v>0</v>
      </c>
      <c r="Z949">
        <f>IF(Source!BI563=4,H943+H944+H945+H946, 0)</f>
        <v>0</v>
      </c>
    </row>
    <row r="950" spans="1:26" ht="42.75" x14ac:dyDescent="0.2">
      <c r="A950" s="41" t="str">
        <f>Source!E567</f>
        <v>90</v>
      </c>
      <c r="B950" s="42" t="str">
        <f>Source!F567</f>
        <v>46-03-008-02</v>
      </c>
      <c r="C950" s="42" t="str">
        <f>Source!G567</f>
        <v>Устройство ниш в кирпичных стенах глубиной до 25 см (для установки электрощита)</v>
      </c>
      <c r="D950" s="25" t="str">
        <f>Source!H567</f>
        <v>10 м2</v>
      </c>
      <c r="E950" s="12">
        <f>Source!I567</f>
        <v>0.02</v>
      </c>
      <c r="F950" s="26">
        <f>Source!AL567+Source!AM567+Source!AO567</f>
        <v>789.04</v>
      </c>
      <c r="G950" s="27"/>
      <c r="H950" s="26"/>
      <c r="I950" s="27" t="str">
        <f>Source!BO567</f>
        <v/>
      </c>
      <c r="J950" s="27"/>
      <c r="K950" s="26"/>
      <c r="L950" s="28"/>
      <c r="S950">
        <f>ROUND((Source!FX567/100)*((ROUND(Source!AF567*Source!I567, 2)+ROUND(Source!AE567*Source!I567, 2))), 2)</f>
        <v>8.59</v>
      </c>
      <c r="T950">
        <f>Source!X567</f>
        <v>57.25</v>
      </c>
      <c r="U950">
        <f>ROUND((Source!FY567/100)*((ROUND(Source!AF567*Source!I567, 2)+ROUND(Source!AE567*Source!I567, 2))), 2)</f>
        <v>5.16</v>
      </c>
      <c r="V950">
        <f>Source!Y567</f>
        <v>34.700000000000003</v>
      </c>
    </row>
    <row r="951" spans="1:26" x14ac:dyDescent="0.2">
      <c r="C951" s="21" t="str">
        <f>"Объем: "&amp;Source!I567&amp;"=0,2/"&amp;"10"</f>
        <v>Объем: 0,02=0,2/10</v>
      </c>
    </row>
    <row r="952" spans="1:26" ht="14.25" x14ac:dyDescent="0.2">
      <c r="A952" s="41"/>
      <c r="B952" s="42"/>
      <c r="C952" s="42" t="s">
        <v>1633</v>
      </c>
      <c r="D952" s="25"/>
      <c r="E952" s="12"/>
      <c r="F952" s="26">
        <f>Source!AO567</f>
        <v>434.15</v>
      </c>
      <c r="G952" s="27" t="str">
        <f>Source!DG567</f>
        <v/>
      </c>
      <c r="H952" s="26">
        <f>ROUND(Source!AF567*Source!I567, 2)</f>
        <v>8.68</v>
      </c>
      <c r="I952" s="27"/>
      <c r="J952" s="27">
        <f>IF(Source!BA567&lt;&gt; 0, Source!BA567, 1)</f>
        <v>6.66</v>
      </c>
      <c r="K952" s="26">
        <f>Source!S567</f>
        <v>57.83</v>
      </c>
      <c r="L952" s="28"/>
      <c r="R952">
        <f>H952</f>
        <v>8.68</v>
      </c>
    </row>
    <row r="953" spans="1:26" ht="14.25" x14ac:dyDescent="0.2">
      <c r="A953" s="41"/>
      <c r="B953" s="42"/>
      <c r="C953" s="42" t="s">
        <v>429</v>
      </c>
      <c r="D953" s="25"/>
      <c r="E953" s="12"/>
      <c r="F953" s="26">
        <f>Source!AM567</f>
        <v>354.89</v>
      </c>
      <c r="G953" s="27" t="str">
        <f>Source!DE567</f>
        <v/>
      </c>
      <c r="H953" s="26">
        <f>ROUND(Source!AD567*Source!I567, 2)</f>
        <v>7.1</v>
      </c>
      <c r="I953" s="27"/>
      <c r="J953" s="27">
        <f>IF(Source!BB567&lt;&gt; 0, Source!BB567, 1)</f>
        <v>6.66</v>
      </c>
      <c r="K953" s="26">
        <f>Source!Q567</f>
        <v>47.27</v>
      </c>
      <c r="L953" s="28"/>
    </row>
    <row r="954" spans="1:26" ht="14.25" x14ac:dyDescent="0.2">
      <c r="A954" s="41"/>
      <c r="B954" s="42"/>
      <c r="C954" s="42" t="s">
        <v>1635</v>
      </c>
      <c r="D954" s="25" t="s">
        <v>1636</v>
      </c>
      <c r="E954" s="12">
        <f>Source!BZ567</f>
        <v>110</v>
      </c>
      <c r="F954" s="52" t="str">
        <f>CONCATENATE(" )", Source!DL567, Source!FT567, "=", Source!FX567)</f>
        <v xml:space="preserve"> )*0,9=99</v>
      </c>
      <c r="G954" s="53"/>
      <c r="H954" s="26">
        <f>SUM(S950:S956)</f>
        <v>8.59</v>
      </c>
      <c r="I954" s="30"/>
      <c r="J954" s="24">
        <f>Source!AT567</f>
        <v>99</v>
      </c>
      <c r="K954" s="26">
        <f>SUM(T950:T956)</f>
        <v>57.25</v>
      </c>
      <c r="L954" s="28"/>
    </row>
    <row r="955" spans="1:26" ht="14.25" x14ac:dyDescent="0.2">
      <c r="A955" s="41"/>
      <c r="B955" s="42"/>
      <c r="C955" s="42" t="s">
        <v>1637</v>
      </c>
      <c r="D955" s="25" t="s">
        <v>1636</v>
      </c>
      <c r="E955" s="12">
        <f>Source!CA567</f>
        <v>70</v>
      </c>
      <c r="F955" s="52" t="str">
        <f>CONCATENATE(" )", Source!DM567, Source!FU567, "=", Source!FY567)</f>
        <v xml:space="preserve"> )*0,85=59,5</v>
      </c>
      <c r="G955" s="53"/>
      <c r="H955" s="26">
        <f>SUM(U950:U956)</f>
        <v>5.16</v>
      </c>
      <c r="I955" s="30"/>
      <c r="J955" s="24">
        <f>Source!AU567</f>
        <v>60</v>
      </c>
      <c r="K955" s="26">
        <f>SUM(V950:V956)</f>
        <v>34.700000000000003</v>
      </c>
      <c r="L955" s="28"/>
    </row>
    <row r="956" spans="1:26" ht="14.25" x14ac:dyDescent="0.2">
      <c r="A956" s="43"/>
      <c r="B956" s="44"/>
      <c r="C956" s="44" t="s">
        <v>1638</v>
      </c>
      <c r="D956" s="31" t="s">
        <v>1639</v>
      </c>
      <c r="E956" s="32">
        <f>Source!AQ567</f>
        <v>48.4</v>
      </c>
      <c r="F956" s="33"/>
      <c r="G956" s="34" t="str">
        <f>Source!DI567</f>
        <v/>
      </c>
      <c r="H956" s="33"/>
      <c r="I956" s="34"/>
      <c r="J956" s="34"/>
      <c r="K956" s="33"/>
      <c r="L956" s="35">
        <f>Source!U567</f>
        <v>0.96799999999999997</v>
      </c>
    </row>
    <row r="957" spans="1:26" ht="15" x14ac:dyDescent="0.25">
      <c r="G957" s="49">
        <f>H952+H953+H954+H955</f>
        <v>29.529999999999998</v>
      </c>
      <c r="H957" s="49"/>
      <c r="J957" s="49">
        <f>K952+K953+K954+K955</f>
        <v>197.05</v>
      </c>
      <c r="K957" s="49"/>
      <c r="L957" s="36">
        <f>Source!U567</f>
        <v>0.96799999999999997</v>
      </c>
      <c r="O957" s="22">
        <f>G957</f>
        <v>29.529999999999998</v>
      </c>
      <c r="P957" s="22">
        <f>J957</f>
        <v>197.05</v>
      </c>
      <c r="Q957" s="22">
        <f>L957</f>
        <v>0.96799999999999997</v>
      </c>
      <c r="W957">
        <f>IF(Source!BI567&lt;=1,H952+H953+H954+H955, 0)</f>
        <v>29.529999999999998</v>
      </c>
      <c r="X957">
        <f>IF(Source!BI567=2,H952+H953+H954+H955, 0)</f>
        <v>0</v>
      </c>
      <c r="Y957">
        <f>IF(Source!BI567=3,H952+H953+H954+H955, 0)</f>
        <v>0</v>
      </c>
      <c r="Z957">
        <f>IF(Source!BI567=4,H952+H953+H954+H955, 0)</f>
        <v>0</v>
      </c>
    </row>
    <row r="958" spans="1:26" ht="15" x14ac:dyDescent="0.25">
      <c r="A958" s="50" t="str">
        <f>CONCATENATE("Итого по разделу: ",IF(Source!G569&lt;&gt;"Новый раздел", Source!G569, ""))</f>
        <v>Итого по разделу: 5 Электромонтажные работы</v>
      </c>
      <c r="B958" s="50"/>
      <c r="C958" s="50"/>
      <c r="D958" s="50"/>
      <c r="E958" s="50"/>
      <c r="F958" s="50"/>
      <c r="G958" s="51">
        <f>SUM(O684:O957)</f>
        <v>19855.380000000005</v>
      </c>
      <c r="H958" s="51"/>
      <c r="I958" s="23"/>
      <c r="J958" s="51">
        <f>SUM(P684:P957)</f>
        <v>132245.28</v>
      </c>
      <c r="K958" s="51"/>
      <c r="L958" s="36">
        <f>SUM(Q684:Q957)</f>
        <v>208.03878999999995</v>
      </c>
    </row>
    <row r="959" spans="1:26" ht="16.5" x14ac:dyDescent="0.25">
      <c r="A959" s="54" t="str">
        <f>CONCATENATE("Раздел: ",IF(Source!G601&lt;&gt;"Новый раздел", Source!G601, ""))</f>
        <v>Раздел: 6 Компьюторная сеть</v>
      </c>
      <c r="B959" s="54"/>
      <c r="C959" s="54"/>
      <c r="D959" s="54"/>
      <c r="E959" s="54"/>
      <c r="F959" s="54"/>
      <c r="G959" s="54"/>
      <c r="H959" s="54"/>
      <c r="I959" s="54"/>
      <c r="J959" s="54"/>
      <c r="K959" s="54"/>
      <c r="L959" s="54"/>
    </row>
    <row r="960" spans="1:26" ht="42.75" x14ac:dyDescent="0.2">
      <c r="A960" s="41" t="str">
        <f>Source!E606</f>
        <v>91</v>
      </c>
      <c r="B960" s="42" t="str">
        <f>Source!F606</f>
        <v>м08-02-409-07</v>
      </c>
      <c r="C960" s="42" t="str">
        <f>Source!G606</f>
        <v>Труба винипластовая по установленным конструкциям, по основанию пола, диаметр до 50 мм</v>
      </c>
      <c r="D960" s="25" t="str">
        <f>Source!H606</f>
        <v>100 м</v>
      </c>
      <c r="E960" s="12">
        <f>Source!I606</f>
        <v>0.155</v>
      </c>
      <c r="F960" s="26">
        <f>Source!AL606+Source!AM606+Source!AO606</f>
        <v>233.27</v>
      </c>
      <c r="G960" s="27"/>
      <c r="H960" s="26"/>
      <c r="I960" s="27" t="str">
        <f>Source!BO606</f>
        <v/>
      </c>
      <c r="J960" s="27"/>
      <c r="K960" s="26"/>
      <c r="L960" s="28"/>
      <c r="S960">
        <f>ROUND((Source!FX606/100)*((ROUND(Source!AF606*Source!I606, 2)+ROUND(Source!AE606*Source!I606, 2))), 2)</f>
        <v>24.65</v>
      </c>
      <c r="T960">
        <f>Source!X606</f>
        <v>164.23</v>
      </c>
      <c r="U960">
        <f>ROUND((Source!FY606/100)*((ROUND(Source!AF606*Source!I606, 2)+ROUND(Source!AE606*Source!I606, 2))), 2)</f>
        <v>16.87</v>
      </c>
      <c r="V960">
        <f>Source!Y606</f>
        <v>112.37</v>
      </c>
    </row>
    <row r="961" spans="1:26" x14ac:dyDescent="0.2">
      <c r="C961" s="21" t="str">
        <f>"Объем: "&amp;Source!I606&amp;"=15,5/"&amp;"100"</f>
        <v>Объем: 0,155=15,5/100</v>
      </c>
    </row>
    <row r="962" spans="1:26" ht="14.25" x14ac:dyDescent="0.2">
      <c r="A962" s="41"/>
      <c r="B962" s="42"/>
      <c r="C962" s="42" t="s">
        <v>1633</v>
      </c>
      <c r="D962" s="25"/>
      <c r="E962" s="12"/>
      <c r="F962" s="26">
        <f>Source!AO606</f>
        <v>160.93</v>
      </c>
      <c r="G962" s="27" t="str">
        <f>Source!DG606</f>
        <v/>
      </c>
      <c r="H962" s="26">
        <f>ROUND(Source!AF606*Source!I606, 2)</f>
        <v>24.94</v>
      </c>
      <c r="I962" s="27"/>
      <c r="J962" s="27">
        <f>IF(Source!BA606&lt;&gt; 0, Source!BA606, 1)</f>
        <v>6.66</v>
      </c>
      <c r="K962" s="26">
        <f>Source!S606</f>
        <v>166.13</v>
      </c>
      <c r="L962" s="28"/>
      <c r="R962">
        <f>H962</f>
        <v>24.94</v>
      </c>
    </row>
    <row r="963" spans="1:26" ht="14.25" x14ac:dyDescent="0.2">
      <c r="A963" s="41"/>
      <c r="B963" s="42"/>
      <c r="C963" s="42" t="s">
        <v>429</v>
      </c>
      <c r="D963" s="25"/>
      <c r="E963" s="12"/>
      <c r="F963" s="26">
        <f>Source!AM606</f>
        <v>46.2</v>
      </c>
      <c r="G963" s="27" t="str">
        <f>Source!DE606</f>
        <v/>
      </c>
      <c r="H963" s="26">
        <f>ROUND(Source!AD606*Source!I606, 2)</f>
        <v>7.16</v>
      </c>
      <c r="I963" s="27"/>
      <c r="J963" s="27">
        <f>IF(Source!BB606&lt;&gt; 0, Source!BB606, 1)</f>
        <v>6.66</v>
      </c>
      <c r="K963" s="26">
        <f>Source!Q606</f>
        <v>47.69</v>
      </c>
      <c r="L963" s="28"/>
    </row>
    <row r="964" spans="1:26" ht="14.25" x14ac:dyDescent="0.2">
      <c r="A964" s="41"/>
      <c r="B964" s="42"/>
      <c r="C964" s="42" t="s">
        <v>1634</v>
      </c>
      <c r="D964" s="25"/>
      <c r="E964" s="12"/>
      <c r="F964" s="26">
        <f>Source!AN606</f>
        <v>6.53</v>
      </c>
      <c r="G964" s="27" t="str">
        <f>Source!DF606</f>
        <v/>
      </c>
      <c r="H964" s="29">
        <f>ROUND(Source!AE606*Source!I606, 2)</f>
        <v>1.01</v>
      </c>
      <c r="I964" s="27"/>
      <c r="J964" s="27">
        <f>IF(Source!BS606&lt;&gt; 0, Source!BS606, 1)</f>
        <v>6.66</v>
      </c>
      <c r="K964" s="29">
        <f>Source!R606</f>
        <v>6.74</v>
      </c>
      <c r="L964" s="28"/>
      <c r="R964">
        <f>H964</f>
        <v>1.01</v>
      </c>
    </row>
    <row r="965" spans="1:26" ht="14.25" x14ac:dyDescent="0.2">
      <c r="A965" s="41"/>
      <c r="B965" s="42"/>
      <c r="C965" s="42" t="s">
        <v>1640</v>
      </c>
      <c r="D965" s="25"/>
      <c r="E965" s="12"/>
      <c r="F965" s="26">
        <f>Source!AL606</f>
        <v>26.14</v>
      </c>
      <c r="G965" s="27" t="str">
        <f>Source!DD606</f>
        <v/>
      </c>
      <c r="H965" s="26">
        <f>ROUND(Source!AC606*Source!I606, 2)</f>
        <v>4.05</v>
      </c>
      <c r="I965" s="27"/>
      <c r="J965" s="27">
        <f>IF(Source!BC606&lt;&gt; 0, Source!BC606, 1)</f>
        <v>6.66</v>
      </c>
      <c r="K965" s="26">
        <f>Source!P606</f>
        <v>26.98</v>
      </c>
      <c r="L965" s="28"/>
    </row>
    <row r="966" spans="1:26" ht="14.25" x14ac:dyDescent="0.2">
      <c r="A966" s="41"/>
      <c r="B966" s="42"/>
      <c r="C966" s="42" t="s">
        <v>1635</v>
      </c>
      <c r="D966" s="25" t="s">
        <v>1636</v>
      </c>
      <c r="E966" s="12">
        <f>Source!BZ606</f>
        <v>95</v>
      </c>
      <c r="F966" s="45"/>
      <c r="G966" s="27"/>
      <c r="H966" s="26">
        <f>SUM(S960:S969)</f>
        <v>24.65</v>
      </c>
      <c r="I966" s="30"/>
      <c r="J966" s="24">
        <f>Source!AT606</f>
        <v>95</v>
      </c>
      <c r="K966" s="26">
        <f>SUM(T960:T969)</f>
        <v>164.23</v>
      </c>
      <c r="L966" s="28"/>
    </row>
    <row r="967" spans="1:26" ht="14.25" x14ac:dyDescent="0.2">
      <c r="A967" s="41"/>
      <c r="B967" s="42"/>
      <c r="C967" s="42" t="s">
        <v>1637</v>
      </c>
      <c r="D967" s="25" t="s">
        <v>1636</v>
      </c>
      <c r="E967" s="12">
        <f>Source!CA606</f>
        <v>65</v>
      </c>
      <c r="F967" s="45"/>
      <c r="G967" s="27"/>
      <c r="H967" s="26">
        <f>SUM(U960:U969)</f>
        <v>16.87</v>
      </c>
      <c r="I967" s="30"/>
      <c r="J967" s="24">
        <f>Source!AU606</f>
        <v>65</v>
      </c>
      <c r="K967" s="26">
        <f>SUM(V960:V969)</f>
        <v>112.37</v>
      </c>
      <c r="L967" s="28"/>
    </row>
    <row r="968" spans="1:26" ht="14.25" x14ac:dyDescent="0.2">
      <c r="A968" s="41"/>
      <c r="B968" s="42"/>
      <c r="C968" s="42" t="s">
        <v>1638</v>
      </c>
      <c r="D968" s="25" t="s">
        <v>1639</v>
      </c>
      <c r="E968" s="12">
        <f>Source!AQ606</f>
        <v>17.12</v>
      </c>
      <c r="F968" s="26"/>
      <c r="G968" s="27" t="str">
        <f>Source!DI606</f>
        <v/>
      </c>
      <c r="H968" s="26"/>
      <c r="I968" s="27"/>
      <c r="J968" s="27"/>
      <c r="K968" s="26"/>
      <c r="L968" s="37">
        <f>Source!U606</f>
        <v>2.6536</v>
      </c>
    </row>
    <row r="969" spans="1:26" ht="28.5" x14ac:dyDescent="0.2">
      <c r="A969" s="43" t="str">
        <f>Source!E608</f>
        <v>91,1</v>
      </c>
      <c r="B969" s="44" t="str">
        <f>Source!F608</f>
        <v>24.3.04.01-0014</v>
      </c>
      <c r="C969" s="44" t="str">
        <f>Source!G608</f>
        <v>Труба винипластовая диаметром 40 мм</v>
      </c>
      <c r="D969" s="31" t="str">
        <f>Source!H608</f>
        <v>м</v>
      </c>
      <c r="E969" s="32">
        <f>Source!I608</f>
        <v>15.5</v>
      </c>
      <c r="F969" s="33">
        <f>Source!AL608+Source!AM608+Source!AO608</f>
        <v>6.54</v>
      </c>
      <c r="G969" s="38" t="s">
        <v>3</v>
      </c>
      <c r="H969" s="33">
        <f>ROUND(Source!AC608*Source!I608, 2)+ROUND(Source!AD608*Source!I608, 2)+ROUND(Source!AF608*Source!I608, 2)</f>
        <v>101.37</v>
      </c>
      <c r="I969" s="34"/>
      <c r="J969" s="34">
        <f>IF(Source!BC608&lt;&gt; 0, Source!BC608, 1)</f>
        <v>6.66</v>
      </c>
      <c r="K969" s="33">
        <f>Source!O608</f>
        <v>675.12</v>
      </c>
      <c r="L969" s="39"/>
      <c r="S969">
        <f>ROUND((Source!FX608/100)*((ROUND(Source!AF608*Source!I608, 2)+ROUND(Source!AE608*Source!I608, 2))), 2)</f>
        <v>0</v>
      </c>
      <c r="T969">
        <f>Source!X608</f>
        <v>0</v>
      </c>
      <c r="U969">
        <f>ROUND((Source!FY608/100)*((ROUND(Source!AF608*Source!I608, 2)+ROUND(Source!AE608*Source!I608, 2))), 2)</f>
        <v>0</v>
      </c>
      <c r="V969">
        <f>Source!Y608</f>
        <v>0</v>
      </c>
      <c r="W969">
        <f>IF(Source!BI608&lt;=1,H969, 0)</f>
        <v>0</v>
      </c>
      <c r="X969">
        <f>IF(Source!BI608=2,H969, 0)</f>
        <v>101.37</v>
      </c>
      <c r="Y969">
        <f>IF(Source!BI608=3,H969, 0)</f>
        <v>0</v>
      </c>
      <c r="Z969">
        <f>IF(Source!BI608=4,H969, 0)</f>
        <v>0</v>
      </c>
    </row>
    <row r="970" spans="1:26" ht="15" x14ac:dyDescent="0.25">
      <c r="G970" s="49">
        <f>H962+H963+H965+H966+H967+SUM(H969:H969)</f>
        <v>179.04000000000002</v>
      </c>
      <c r="H970" s="49"/>
      <c r="J970" s="49">
        <f>K962+K963+K965+K966+K967+SUM(K969:K969)</f>
        <v>1192.52</v>
      </c>
      <c r="K970" s="49"/>
      <c r="L970" s="36">
        <f>Source!U606</f>
        <v>2.6536</v>
      </c>
      <c r="O970" s="22">
        <f>G970</f>
        <v>179.04000000000002</v>
      </c>
      <c r="P970" s="22">
        <f>J970</f>
        <v>1192.52</v>
      </c>
      <c r="Q970" s="22">
        <f>L970</f>
        <v>2.6536</v>
      </c>
      <c r="W970">
        <f>IF(Source!BI606&lt;=1,H962+H963+H965+H966+H967, 0)</f>
        <v>0</v>
      </c>
      <c r="X970">
        <f>IF(Source!BI606=2,H962+H963+H965+H966+H967, 0)</f>
        <v>77.67</v>
      </c>
      <c r="Y970">
        <f>IF(Source!BI606=3,H962+H963+H965+H966+H967, 0)</f>
        <v>0</v>
      </c>
      <c r="Z970">
        <f>IF(Source!BI606=4,H962+H963+H965+H966+H967, 0)</f>
        <v>0</v>
      </c>
    </row>
    <row r="971" spans="1:26" ht="71.25" x14ac:dyDescent="0.2">
      <c r="A971" s="41" t="str">
        <f>Source!E610</f>
        <v>92</v>
      </c>
      <c r="B971" s="42" t="str">
        <f>Source!F610</f>
        <v>м08-02-412-01</v>
      </c>
      <c r="C971" s="42" t="str">
        <f>Source!G610</f>
        <v>Затягивание провода в проложенные  винипластовые и гофрированные трубы  первого одножильного или многожильного в общей оплетке, суммарное сечение до 2,5 мм2</v>
      </c>
      <c r="D971" s="25" t="str">
        <f>Source!H610</f>
        <v>100 м</v>
      </c>
      <c r="E971" s="12">
        <f>Source!I610</f>
        <v>0.875</v>
      </c>
      <c r="F971" s="26">
        <f>Source!AL610+Source!AM610+Source!AO610</f>
        <v>55.26</v>
      </c>
      <c r="G971" s="27"/>
      <c r="H971" s="26"/>
      <c r="I971" s="27" t="str">
        <f>Source!BO610</f>
        <v/>
      </c>
      <c r="J971" s="27"/>
      <c r="K971" s="26"/>
      <c r="L971" s="28"/>
      <c r="S971">
        <f>ROUND((Source!FX610/100)*((ROUND(Source!AF610*Source!I610, 2)+ROUND(Source!AE610*Source!I610, 2))), 2)</f>
        <v>35.299999999999997</v>
      </c>
      <c r="T971">
        <f>Source!X610</f>
        <v>235.13</v>
      </c>
      <c r="U971">
        <f>ROUND((Source!FY610/100)*((ROUND(Source!AF610*Source!I610, 2)+ROUND(Source!AE610*Source!I610, 2))), 2)</f>
        <v>24.15</v>
      </c>
      <c r="V971">
        <f>Source!Y610</f>
        <v>160.88</v>
      </c>
    </row>
    <row r="972" spans="1:26" x14ac:dyDescent="0.2">
      <c r="C972" s="21" t="str">
        <f>"Объем: "&amp;Source!I610&amp;"=87,5/"&amp;"100"</f>
        <v>Объем: 0,875=87,5/100</v>
      </c>
    </row>
    <row r="973" spans="1:26" ht="14.25" x14ac:dyDescent="0.2">
      <c r="A973" s="41"/>
      <c r="B973" s="42"/>
      <c r="C973" s="42" t="s">
        <v>1633</v>
      </c>
      <c r="D973" s="25"/>
      <c r="E973" s="12"/>
      <c r="F973" s="26">
        <f>Source!AO610</f>
        <v>42.21</v>
      </c>
      <c r="G973" s="27" t="str">
        <f>Source!DG610</f>
        <v/>
      </c>
      <c r="H973" s="26">
        <f>ROUND(Source!AF610*Source!I610, 2)</f>
        <v>36.93</v>
      </c>
      <c r="I973" s="27"/>
      <c r="J973" s="27">
        <f>IF(Source!BA610&lt;&gt; 0, Source!BA610, 1)</f>
        <v>6.66</v>
      </c>
      <c r="K973" s="26">
        <f>Source!S610</f>
        <v>245.98</v>
      </c>
      <c r="L973" s="28"/>
      <c r="R973">
        <f>H973</f>
        <v>36.93</v>
      </c>
    </row>
    <row r="974" spans="1:26" ht="14.25" x14ac:dyDescent="0.2">
      <c r="A974" s="41"/>
      <c r="B974" s="42"/>
      <c r="C974" s="42" t="s">
        <v>429</v>
      </c>
      <c r="D974" s="25"/>
      <c r="E974" s="12"/>
      <c r="F974" s="26">
        <f>Source!AM610</f>
        <v>1.78</v>
      </c>
      <c r="G974" s="27" t="str">
        <f>Source!DE610</f>
        <v/>
      </c>
      <c r="H974" s="26">
        <f>ROUND(Source!AD610*Source!I610, 2)</f>
        <v>1.56</v>
      </c>
      <c r="I974" s="27"/>
      <c r="J974" s="27">
        <f>IF(Source!BB610&lt;&gt; 0, Source!BB610, 1)</f>
        <v>6.66</v>
      </c>
      <c r="K974" s="26">
        <f>Source!Q610</f>
        <v>10.37</v>
      </c>
      <c r="L974" s="28"/>
    </row>
    <row r="975" spans="1:26" ht="14.25" x14ac:dyDescent="0.2">
      <c r="A975" s="41"/>
      <c r="B975" s="42"/>
      <c r="C975" s="42" t="s">
        <v>1634</v>
      </c>
      <c r="D975" s="25"/>
      <c r="E975" s="12"/>
      <c r="F975" s="26">
        <f>Source!AN610</f>
        <v>0.26</v>
      </c>
      <c r="G975" s="27" t="str">
        <f>Source!DF610</f>
        <v/>
      </c>
      <c r="H975" s="29">
        <f>ROUND(Source!AE610*Source!I610, 2)</f>
        <v>0.23</v>
      </c>
      <c r="I975" s="27"/>
      <c r="J975" s="27">
        <f>IF(Source!BS610&lt;&gt; 0, Source!BS610, 1)</f>
        <v>6.66</v>
      </c>
      <c r="K975" s="29">
        <f>Source!R610</f>
        <v>1.52</v>
      </c>
      <c r="L975" s="28"/>
      <c r="R975">
        <f>H975</f>
        <v>0.23</v>
      </c>
    </row>
    <row r="976" spans="1:26" ht="14.25" x14ac:dyDescent="0.2">
      <c r="A976" s="41"/>
      <c r="B976" s="42"/>
      <c r="C976" s="42" t="s">
        <v>1640</v>
      </c>
      <c r="D976" s="25"/>
      <c r="E976" s="12"/>
      <c r="F976" s="26">
        <f>Source!AL610</f>
        <v>11.27</v>
      </c>
      <c r="G976" s="27" t="str">
        <f>Source!DD610</f>
        <v/>
      </c>
      <c r="H976" s="26">
        <f>ROUND(Source!AC610*Source!I610, 2)</f>
        <v>9.86</v>
      </c>
      <c r="I976" s="27"/>
      <c r="J976" s="27">
        <f>IF(Source!BC610&lt;&gt; 0, Source!BC610, 1)</f>
        <v>6.66</v>
      </c>
      <c r="K976" s="26">
        <f>Source!P610</f>
        <v>65.680000000000007</v>
      </c>
      <c r="L976" s="28"/>
    </row>
    <row r="977" spans="1:26" ht="14.25" x14ac:dyDescent="0.2">
      <c r="A977" s="41"/>
      <c r="B977" s="42"/>
      <c r="C977" s="42" t="s">
        <v>1635</v>
      </c>
      <c r="D977" s="25" t="s">
        <v>1636</v>
      </c>
      <c r="E977" s="12">
        <f>Source!BZ610</f>
        <v>95</v>
      </c>
      <c r="F977" s="45"/>
      <c r="G977" s="27"/>
      <c r="H977" s="26">
        <f>SUM(S971:S980)</f>
        <v>35.299999999999997</v>
      </c>
      <c r="I977" s="30"/>
      <c r="J977" s="24">
        <f>Source!AT610</f>
        <v>95</v>
      </c>
      <c r="K977" s="26">
        <f>SUM(T971:T980)</f>
        <v>235.13</v>
      </c>
      <c r="L977" s="28"/>
    </row>
    <row r="978" spans="1:26" ht="14.25" x14ac:dyDescent="0.2">
      <c r="A978" s="41"/>
      <c r="B978" s="42"/>
      <c r="C978" s="42" t="s">
        <v>1637</v>
      </c>
      <c r="D978" s="25" t="s">
        <v>1636</v>
      </c>
      <c r="E978" s="12">
        <f>Source!CA610</f>
        <v>65</v>
      </c>
      <c r="F978" s="45"/>
      <c r="G978" s="27"/>
      <c r="H978" s="26">
        <f>SUM(U971:U980)</f>
        <v>24.15</v>
      </c>
      <c r="I978" s="30"/>
      <c r="J978" s="24">
        <f>Source!AU610</f>
        <v>65</v>
      </c>
      <c r="K978" s="26">
        <f>SUM(V971:V980)</f>
        <v>160.88</v>
      </c>
      <c r="L978" s="28"/>
    </row>
    <row r="979" spans="1:26" ht="14.25" x14ac:dyDescent="0.2">
      <c r="A979" s="41"/>
      <c r="B979" s="42"/>
      <c r="C979" s="42" t="s">
        <v>1638</v>
      </c>
      <c r="D979" s="25" t="s">
        <v>1639</v>
      </c>
      <c r="E979" s="12">
        <f>Source!AQ610</f>
        <v>4.49</v>
      </c>
      <c r="F979" s="26"/>
      <c r="G979" s="27" t="str">
        <f>Source!DI610</f>
        <v/>
      </c>
      <c r="H979" s="26"/>
      <c r="I979" s="27"/>
      <c r="J979" s="27"/>
      <c r="K979" s="26"/>
      <c r="L979" s="37">
        <f>Source!U610</f>
        <v>3.92875</v>
      </c>
    </row>
    <row r="980" spans="1:26" ht="14.25" x14ac:dyDescent="0.2">
      <c r="A980" s="43" t="str">
        <f>Source!E612</f>
        <v>92,1</v>
      </c>
      <c r="B980" s="44" t="str">
        <f>Source!F612</f>
        <v>21.1.04.01-0004</v>
      </c>
      <c r="C980" s="44" t="str">
        <f>Source!G612</f>
        <v>Кабель (витая пара) UTP 4x2x0,52</v>
      </c>
      <c r="D980" s="31" t="str">
        <f>Source!H612</f>
        <v>1000 м</v>
      </c>
      <c r="E980" s="32">
        <f>Source!I612</f>
        <v>8.7499999999999994E-2</v>
      </c>
      <c r="F980" s="33">
        <f>Source!AL612+Source!AM612+Source!AO612</f>
        <v>1150.19</v>
      </c>
      <c r="G980" s="38" t="s">
        <v>3</v>
      </c>
      <c r="H980" s="33">
        <f>ROUND(Source!AC612*Source!I612, 2)+ROUND(Source!AD612*Source!I612, 2)+ROUND(Source!AF612*Source!I612, 2)</f>
        <v>100.64</v>
      </c>
      <c r="I980" s="34"/>
      <c r="J980" s="34">
        <f>IF(Source!BC612&lt;&gt; 0, Source!BC612, 1)</f>
        <v>6.66</v>
      </c>
      <c r="K980" s="33">
        <f>Source!O612</f>
        <v>670.27</v>
      </c>
      <c r="L980" s="39"/>
      <c r="S980">
        <f>ROUND((Source!FX612/100)*((ROUND(Source!AF612*Source!I612, 2)+ROUND(Source!AE612*Source!I612, 2))), 2)</f>
        <v>0</v>
      </c>
      <c r="T980">
        <f>Source!X612</f>
        <v>0</v>
      </c>
      <c r="U980">
        <f>ROUND((Source!FY612/100)*((ROUND(Source!AF612*Source!I612, 2)+ROUND(Source!AE612*Source!I612, 2))), 2)</f>
        <v>0</v>
      </c>
      <c r="V980">
        <f>Source!Y612</f>
        <v>0</v>
      </c>
      <c r="W980">
        <f>IF(Source!BI612&lt;=1,H980, 0)</f>
        <v>0</v>
      </c>
      <c r="X980">
        <f>IF(Source!BI612=2,H980, 0)</f>
        <v>100.64</v>
      </c>
      <c r="Y980">
        <f>IF(Source!BI612=3,H980, 0)</f>
        <v>0</v>
      </c>
      <c r="Z980">
        <f>IF(Source!BI612=4,H980, 0)</f>
        <v>0</v>
      </c>
    </row>
    <row r="981" spans="1:26" ht="15" x14ac:dyDescent="0.25">
      <c r="G981" s="49">
        <f>H973+H974+H976+H977+H978+SUM(H980:H980)</f>
        <v>208.44</v>
      </c>
      <c r="H981" s="49"/>
      <c r="J981" s="49">
        <f>K973+K974+K976+K977+K978+SUM(K980:K980)</f>
        <v>1388.31</v>
      </c>
      <c r="K981" s="49"/>
      <c r="L981" s="36">
        <f>Source!U610</f>
        <v>3.92875</v>
      </c>
      <c r="O981" s="22">
        <f>G981</f>
        <v>208.44</v>
      </c>
      <c r="P981" s="22">
        <f>J981</f>
        <v>1388.31</v>
      </c>
      <c r="Q981" s="22">
        <f>L981</f>
        <v>3.92875</v>
      </c>
      <c r="W981">
        <f>IF(Source!BI610&lt;=1,H973+H974+H976+H977+H978, 0)</f>
        <v>0</v>
      </c>
      <c r="X981">
        <f>IF(Source!BI610=2,H973+H974+H976+H977+H978, 0)</f>
        <v>107.80000000000001</v>
      </c>
      <c r="Y981">
        <f>IF(Source!BI610=3,H973+H974+H976+H977+H978, 0)</f>
        <v>0</v>
      </c>
      <c r="Z981">
        <f>IF(Source!BI610=4,H973+H974+H976+H977+H978, 0)</f>
        <v>0</v>
      </c>
    </row>
    <row r="982" spans="1:26" ht="71.25" x14ac:dyDescent="0.2">
      <c r="A982" s="41" t="str">
        <f>Source!E614</f>
        <v>93</v>
      </c>
      <c r="B982" s="42" t="str">
        <f>Source!F614</f>
        <v>м08-02-412-09</v>
      </c>
      <c r="C982" s="42" t="str">
        <f>Source!G614</f>
        <v>Затягивание провода в проложенные трубы   каждого последующего одножильного или многожильного в общей оплетке, суммарное сечение до 6 мм2</v>
      </c>
      <c r="D982" s="25" t="str">
        <f>Source!H614</f>
        <v>100 м</v>
      </c>
      <c r="E982" s="12">
        <f>Source!I614</f>
        <v>1.86</v>
      </c>
      <c r="F982" s="26">
        <f>Source!AL614+Source!AM614+Source!AO614</f>
        <v>27.29</v>
      </c>
      <c r="G982" s="27"/>
      <c r="H982" s="26"/>
      <c r="I982" s="27" t="str">
        <f>Source!BO614</f>
        <v/>
      </c>
      <c r="J982" s="27"/>
      <c r="K982" s="26"/>
      <c r="L982" s="28"/>
      <c r="S982">
        <f>ROUND((Source!FX614/100)*((ROUND(Source!AF614*Source!I614, 2)+ROUND(Source!AE614*Source!I614, 2))), 2)</f>
        <v>30.85</v>
      </c>
      <c r="T982">
        <f>Source!X614</f>
        <v>205.48</v>
      </c>
      <c r="U982">
        <f>ROUND((Source!FY614/100)*((ROUND(Source!AF614*Source!I614, 2)+ROUND(Source!AE614*Source!I614, 2))), 2)</f>
        <v>21.11</v>
      </c>
      <c r="V982">
        <f>Source!Y614</f>
        <v>140.59</v>
      </c>
    </row>
    <row r="983" spans="1:26" x14ac:dyDescent="0.2">
      <c r="C983" s="21" t="str">
        <f>"Объем: "&amp;Source!I614&amp;"=186/"&amp;"100"</f>
        <v>Объем: 1,86=186/100</v>
      </c>
    </row>
    <row r="984" spans="1:26" ht="14.25" x14ac:dyDescent="0.2">
      <c r="A984" s="41"/>
      <c r="B984" s="42"/>
      <c r="C984" s="42" t="s">
        <v>1633</v>
      </c>
      <c r="D984" s="25"/>
      <c r="E984" s="12"/>
      <c r="F984" s="26">
        <f>Source!AO614</f>
        <v>17.2</v>
      </c>
      <c r="G984" s="27" t="str">
        <f>Source!DG614</f>
        <v/>
      </c>
      <c r="H984" s="26">
        <f>ROUND(Source!AF614*Source!I614, 2)</f>
        <v>31.99</v>
      </c>
      <c r="I984" s="27"/>
      <c r="J984" s="27">
        <f>IF(Source!BA614&lt;&gt; 0, Source!BA614, 1)</f>
        <v>6.66</v>
      </c>
      <c r="K984" s="26">
        <f>Source!S614</f>
        <v>213.07</v>
      </c>
      <c r="L984" s="28"/>
      <c r="R984">
        <f>H984</f>
        <v>31.99</v>
      </c>
    </row>
    <row r="985" spans="1:26" ht="14.25" x14ac:dyDescent="0.2">
      <c r="A985" s="41"/>
      <c r="B985" s="42"/>
      <c r="C985" s="42" t="s">
        <v>429</v>
      </c>
      <c r="D985" s="25"/>
      <c r="E985" s="12"/>
      <c r="F985" s="26">
        <f>Source!AM614</f>
        <v>1.78</v>
      </c>
      <c r="G985" s="27" t="str">
        <f>Source!DE614</f>
        <v/>
      </c>
      <c r="H985" s="26">
        <f>ROUND(Source!AD614*Source!I614, 2)</f>
        <v>3.31</v>
      </c>
      <c r="I985" s="27"/>
      <c r="J985" s="27">
        <f>IF(Source!BB614&lt;&gt; 0, Source!BB614, 1)</f>
        <v>6.66</v>
      </c>
      <c r="K985" s="26">
        <f>Source!Q614</f>
        <v>22.05</v>
      </c>
      <c r="L985" s="28"/>
    </row>
    <row r="986" spans="1:26" ht="14.25" x14ac:dyDescent="0.2">
      <c r="A986" s="41"/>
      <c r="B986" s="42"/>
      <c r="C986" s="42" t="s">
        <v>1634</v>
      </c>
      <c r="D986" s="25"/>
      <c r="E986" s="12"/>
      <c r="F986" s="26">
        <f>Source!AN614</f>
        <v>0.26</v>
      </c>
      <c r="G986" s="27" t="str">
        <f>Source!DF614</f>
        <v/>
      </c>
      <c r="H986" s="29">
        <f>ROUND(Source!AE614*Source!I614, 2)</f>
        <v>0.48</v>
      </c>
      <c r="I986" s="27"/>
      <c r="J986" s="27">
        <f>IF(Source!BS614&lt;&gt; 0, Source!BS614, 1)</f>
        <v>6.66</v>
      </c>
      <c r="K986" s="29">
        <f>Source!R614</f>
        <v>3.22</v>
      </c>
      <c r="L986" s="28"/>
      <c r="R986">
        <f>H986</f>
        <v>0.48</v>
      </c>
    </row>
    <row r="987" spans="1:26" ht="14.25" x14ac:dyDescent="0.2">
      <c r="A987" s="41"/>
      <c r="B987" s="42"/>
      <c r="C987" s="42" t="s">
        <v>1640</v>
      </c>
      <c r="D987" s="25"/>
      <c r="E987" s="12"/>
      <c r="F987" s="26">
        <f>Source!AL614</f>
        <v>8.31</v>
      </c>
      <c r="G987" s="27" t="str">
        <f>Source!DD614</f>
        <v/>
      </c>
      <c r="H987" s="26">
        <f>ROUND(Source!AC614*Source!I614, 2)</f>
        <v>15.46</v>
      </c>
      <c r="I987" s="27"/>
      <c r="J987" s="27">
        <f>IF(Source!BC614&lt;&gt; 0, Source!BC614, 1)</f>
        <v>6.66</v>
      </c>
      <c r="K987" s="26">
        <f>Source!P614</f>
        <v>102.94</v>
      </c>
      <c r="L987" s="28"/>
    </row>
    <row r="988" spans="1:26" ht="14.25" x14ac:dyDescent="0.2">
      <c r="A988" s="41"/>
      <c r="B988" s="42"/>
      <c r="C988" s="42" t="s">
        <v>1635</v>
      </c>
      <c r="D988" s="25" t="s">
        <v>1636</v>
      </c>
      <c r="E988" s="12">
        <f>Source!BZ614</f>
        <v>95</v>
      </c>
      <c r="F988" s="45"/>
      <c r="G988" s="27"/>
      <c r="H988" s="26">
        <f>SUM(S982:S991)</f>
        <v>30.85</v>
      </c>
      <c r="I988" s="30"/>
      <c r="J988" s="24">
        <f>Source!AT614</f>
        <v>95</v>
      </c>
      <c r="K988" s="26">
        <f>SUM(T982:T991)</f>
        <v>205.48</v>
      </c>
      <c r="L988" s="28"/>
    </row>
    <row r="989" spans="1:26" ht="14.25" x14ac:dyDescent="0.2">
      <c r="A989" s="41"/>
      <c r="B989" s="42"/>
      <c r="C989" s="42" t="s">
        <v>1637</v>
      </c>
      <c r="D989" s="25" t="s">
        <v>1636</v>
      </c>
      <c r="E989" s="12">
        <f>Source!CA614</f>
        <v>65</v>
      </c>
      <c r="F989" s="45"/>
      <c r="G989" s="27"/>
      <c r="H989" s="26">
        <f>SUM(U982:U991)</f>
        <v>21.11</v>
      </c>
      <c r="I989" s="30"/>
      <c r="J989" s="24">
        <f>Source!AU614</f>
        <v>65</v>
      </c>
      <c r="K989" s="26">
        <f>SUM(V982:V991)</f>
        <v>140.59</v>
      </c>
      <c r="L989" s="28"/>
    </row>
    <row r="990" spans="1:26" ht="14.25" x14ac:dyDescent="0.2">
      <c r="A990" s="41"/>
      <c r="B990" s="42"/>
      <c r="C990" s="42" t="s">
        <v>1638</v>
      </c>
      <c r="D990" s="25" t="s">
        <v>1639</v>
      </c>
      <c r="E990" s="12">
        <f>Source!AQ614</f>
        <v>1.83</v>
      </c>
      <c r="F990" s="26"/>
      <c r="G990" s="27" t="str">
        <f>Source!DI614</f>
        <v/>
      </c>
      <c r="H990" s="26"/>
      <c r="I990" s="27"/>
      <c r="J990" s="27"/>
      <c r="K990" s="26"/>
      <c r="L990" s="37">
        <f>Source!U614</f>
        <v>3.4038000000000004</v>
      </c>
    </row>
    <row r="991" spans="1:26" ht="14.25" x14ac:dyDescent="0.2">
      <c r="A991" s="43" t="str">
        <f>Source!E616</f>
        <v>93,1</v>
      </c>
      <c r="B991" s="44" t="str">
        <f>Source!F616</f>
        <v>21.1.04.01-0004</v>
      </c>
      <c r="C991" s="44" t="str">
        <f>Source!G616</f>
        <v>Кабель (витая пара) UTP 4x2x0,52</v>
      </c>
      <c r="D991" s="31" t="str">
        <f>Source!H616</f>
        <v>1000 м</v>
      </c>
      <c r="E991" s="32">
        <f>Source!I616</f>
        <v>0.186</v>
      </c>
      <c r="F991" s="33">
        <f>Source!AL616+Source!AM616+Source!AO616</f>
        <v>1150.19</v>
      </c>
      <c r="G991" s="38" t="s">
        <v>3</v>
      </c>
      <c r="H991" s="33">
        <f>ROUND(Source!AC616*Source!I616, 2)+ROUND(Source!AD616*Source!I616, 2)+ROUND(Source!AF616*Source!I616, 2)</f>
        <v>213.94</v>
      </c>
      <c r="I991" s="34"/>
      <c r="J991" s="34">
        <f>IF(Source!BC616&lt;&gt; 0, Source!BC616, 1)</f>
        <v>6.66</v>
      </c>
      <c r="K991" s="33">
        <f>Source!O616</f>
        <v>1424.81</v>
      </c>
      <c r="L991" s="39"/>
      <c r="S991">
        <f>ROUND((Source!FX616/100)*((ROUND(Source!AF616*Source!I616, 2)+ROUND(Source!AE616*Source!I616, 2))), 2)</f>
        <v>0</v>
      </c>
      <c r="T991">
        <f>Source!X616</f>
        <v>0</v>
      </c>
      <c r="U991">
        <f>ROUND((Source!FY616/100)*((ROUND(Source!AF616*Source!I616, 2)+ROUND(Source!AE616*Source!I616, 2))), 2)</f>
        <v>0</v>
      </c>
      <c r="V991">
        <f>Source!Y616</f>
        <v>0</v>
      </c>
      <c r="W991">
        <f>IF(Source!BI616&lt;=1,H991, 0)</f>
        <v>0</v>
      </c>
      <c r="X991">
        <f>IF(Source!BI616=2,H991, 0)</f>
        <v>213.94</v>
      </c>
      <c r="Y991">
        <f>IF(Source!BI616=3,H991, 0)</f>
        <v>0</v>
      </c>
      <c r="Z991">
        <f>IF(Source!BI616=4,H991, 0)</f>
        <v>0</v>
      </c>
    </row>
    <row r="992" spans="1:26" ht="15" x14ac:dyDescent="0.25">
      <c r="G992" s="49">
        <f>H984+H985+H987+H988+H989+SUM(H991:H991)</f>
        <v>316.65999999999997</v>
      </c>
      <c r="H992" s="49"/>
      <c r="J992" s="49">
        <f>K984+K985+K987+K988+K989+SUM(K991:K991)</f>
        <v>2108.94</v>
      </c>
      <c r="K992" s="49"/>
      <c r="L992" s="36">
        <f>Source!U614</f>
        <v>3.4038000000000004</v>
      </c>
      <c r="O992" s="22">
        <f>G992</f>
        <v>316.65999999999997</v>
      </c>
      <c r="P992" s="22">
        <f>J992</f>
        <v>2108.94</v>
      </c>
      <c r="Q992" s="22">
        <f>L992</f>
        <v>3.4038000000000004</v>
      </c>
      <c r="W992">
        <f>IF(Source!BI614&lt;=1,H984+H985+H987+H988+H989, 0)</f>
        <v>0</v>
      </c>
      <c r="X992">
        <f>IF(Source!BI614=2,H984+H985+H987+H988+H989, 0)</f>
        <v>102.72</v>
      </c>
      <c r="Y992">
        <f>IF(Source!BI614=3,H984+H985+H987+H988+H989, 0)</f>
        <v>0</v>
      </c>
      <c r="Z992">
        <f>IF(Source!BI614=4,H984+H985+H987+H988+H989, 0)</f>
        <v>0</v>
      </c>
    </row>
    <row r="993" spans="1:26" ht="28.5" x14ac:dyDescent="0.2">
      <c r="A993" s="41" t="str">
        <f>Source!E618</f>
        <v>94</v>
      </c>
      <c r="B993" s="42" t="str">
        <f>Source!F618</f>
        <v>м08-02-390-01</v>
      </c>
      <c r="C993" s="42" t="str">
        <f>Source!G618</f>
        <v>Короба пластмассовые шириной до 40 мм</v>
      </c>
      <c r="D993" s="25" t="str">
        <f>Source!H618</f>
        <v>100 м</v>
      </c>
      <c r="E993" s="12">
        <f>Source!I618</f>
        <v>0.18</v>
      </c>
      <c r="F993" s="26">
        <f>Source!AL618+Source!AM618+Source!AO618</f>
        <v>206.76</v>
      </c>
      <c r="G993" s="27"/>
      <c r="H993" s="26"/>
      <c r="I993" s="27" t="str">
        <f>Source!BO618</f>
        <v/>
      </c>
      <c r="J993" s="27"/>
      <c r="K993" s="26"/>
      <c r="L993" s="28"/>
      <c r="S993">
        <f>ROUND((Source!FX618/100)*((ROUND(Source!AF618*Source!I618, 2)+ROUND(Source!AE618*Source!I618, 2))), 2)</f>
        <v>26.52</v>
      </c>
      <c r="T993">
        <f>Source!X618</f>
        <v>176.6</v>
      </c>
      <c r="U993">
        <f>ROUND((Source!FY618/100)*((ROUND(Source!AF618*Source!I618, 2)+ROUND(Source!AE618*Source!I618, 2))), 2)</f>
        <v>18.149999999999999</v>
      </c>
      <c r="V993">
        <f>Source!Y618</f>
        <v>120.83</v>
      </c>
    </row>
    <row r="994" spans="1:26" x14ac:dyDescent="0.2">
      <c r="C994" s="21" t="str">
        <f>"Объем: "&amp;Source!I618&amp;"=18/"&amp;"100"</f>
        <v>Объем: 0,18=18/100</v>
      </c>
    </row>
    <row r="995" spans="1:26" ht="14.25" x14ac:dyDescent="0.2">
      <c r="A995" s="41"/>
      <c r="B995" s="42"/>
      <c r="C995" s="42" t="s">
        <v>1633</v>
      </c>
      <c r="D995" s="25"/>
      <c r="E995" s="12"/>
      <c r="F995" s="26">
        <f>Source!AO618</f>
        <v>154.91999999999999</v>
      </c>
      <c r="G995" s="27" t="str">
        <f>Source!DG618</f>
        <v/>
      </c>
      <c r="H995" s="26">
        <f>ROUND(Source!AF618*Source!I618, 2)</f>
        <v>27.89</v>
      </c>
      <c r="I995" s="27"/>
      <c r="J995" s="27">
        <f>IF(Source!BA618&lt;&gt; 0, Source!BA618, 1)</f>
        <v>6.66</v>
      </c>
      <c r="K995" s="26">
        <f>Source!S618</f>
        <v>185.72</v>
      </c>
      <c r="L995" s="28"/>
      <c r="R995">
        <f>H995</f>
        <v>27.89</v>
      </c>
    </row>
    <row r="996" spans="1:26" ht="14.25" x14ac:dyDescent="0.2">
      <c r="A996" s="41"/>
      <c r="B996" s="42"/>
      <c r="C996" s="42" t="s">
        <v>429</v>
      </c>
      <c r="D996" s="25"/>
      <c r="E996" s="12"/>
      <c r="F996" s="26">
        <f>Source!AM618</f>
        <v>0.31</v>
      </c>
      <c r="G996" s="27" t="str">
        <f>Source!DE618</f>
        <v/>
      </c>
      <c r="H996" s="26">
        <f>ROUND(Source!AD618*Source!I618, 2)</f>
        <v>0.06</v>
      </c>
      <c r="I996" s="27"/>
      <c r="J996" s="27">
        <f>IF(Source!BB618&lt;&gt; 0, Source!BB618, 1)</f>
        <v>6.66</v>
      </c>
      <c r="K996" s="26">
        <f>Source!Q618</f>
        <v>0.37</v>
      </c>
      <c r="L996" s="28"/>
    </row>
    <row r="997" spans="1:26" ht="14.25" x14ac:dyDescent="0.2">
      <c r="A997" s="41"/>
      <c r="B997" s="42"/>
      <c r="C997" s="42" t="s">
        <v>1634</v>
      </c>
      <c r="D997" s="25"/>
      <c r="E997" s="12"/>
      <c r="F997" s="26">
        <f>Source!AN618</f>
        <v>0.14000000000000001</v>
      </c>
      <c r="G997" s="27" t="str">
        <f>Source!DF618</f>
        <v/>
      </c>
      <c r="H997" s="29">
        <f>ROUND(Source!AE618*Source!I618, 2)</f>
        <v>0.03</v>
      </c>
      <c r="I997" s="27"/>
      <c r="J997" s="27">
        <f>IF(Source!BS618&lt;&gt; 0, Source!BS618, 1)</f>
        <v>6.66</v>
      </c>
      <c r="K997" s="29">
        <f>Source!R618</f>
        <v>0.17</v>
      </c>
      <c r="L997" s="28"/>
      <c r="R997">
        <f>H997</f>
        <v>0.03</v>
      </c>
    </row>
    <row r="998" spans="1:26" ht="14.25" x14ac:dyDescent="0.2">
      <c r="A998" s="41"/>
      <c r="B998" s="42"/>
      <c r="C998" s="42" t="s">
        <v>1640</v>
      </c>
      <c r="D998" s="25"/>
      <c r="E998" s="12"/>
      <c r="F998" s="26">
        <f>Source!AL618</f>
        <v>51.53</v>
      </c>
      <c r="G998" s="27" t="str">
        <f>Source!DD618</f>
        <v/>
      </c>
      <c r="H998" s="26">
        <f>ROUND(Source!AC618*Source!I618, 2)</f>
        <v>9.2799999999999994</v>
      </c>
      <c r="I998" s="27"/>
      <c r="J998" s="27">
        <f>IF(Source!BC618&lt;&gt; 0, Source!BC618, 1)</f>
        <v>6.66</v>
      </c>
      <c r="K998" s="26">
        <f>Source!P618</f>
        <v>61.77</v>
      </c>
      <c r="L998" s="28"/>
    </row>
    <row r="999" spans="1:26" ht="14.25" x14ac:dyDescent="0.2">
      <c r="A999" s="41"/>
      <c r="B999" s="42"/>
      <c r="C999" s="42" t="s">
        <v>1635</v>
      </c>
      <c r="D999" s="25" t="s">
        <v>1636</v>
      </c>
      <c r="E999" s="12">
        <f>Source!BZ618</f>
        <v>95</v>
      </c>
      <c r="F999" s="45"/>
      <c r="G999" s="27"/>
      <c r="H999" s="26">
        <f>SUM(S993:S1002)</f>
        <v>26.52</v>
      </c>
      <c r="I999" s="30"/>
      <c r="J999" s="24">
        <f>Source!AT618</f>
        <v>95</v>
      </c>
      <c r="K999" s="26">
        <f>SUM(T993:T1002)</f>
        <v>176.6</v>
      </c>
      <c r="L999" s="28"/>
    </row>
    <row r="1000" spans="1:26" ht="14.25" x14ac:dyDescent="0.2">
      <c r="A1000" s="41"/>
      <c r="B1000" s="42"/>
      <c r="C1000" s="42" t="s">
        <v>1637</v>
      </c>
      <c r="D1000" s="25" t="s">
        <v>1636</v>
      </c>
      <c r="E1000" s="12">
        <f>Source!CA618</f>
        <v>65</v>
      </c>
      <c r="F1000" s="45"/>
      <c r="G1000" s="27"/>
      <c r="H1000" s="26">
        <f>SUM(U993:U1002)</f>
        <v>18.149999999999999</v>
      </c>
      <c r="I1000" s="30"/>
      <c r="J1000" s="24">
        <f>Source!AU618</f>
        <v>65</v>
      </c>
      <c r="K1000" s="26">
        <f>SUM(V993:V1002)</f>
        <v>120.83</v>
      </c>
      <c r="L1000" s="28"/>
    </row>
    <row r="1001" spans="1:26" ht="14.25" x14ac:dyDescent="0.2">
      <c r="A1001" s="41"/>
      <c r="B1001" s="42"/>
      <c r="C1001" s="42" t="s">
        <v>1638</v>
      </c>
      <c r="D1001" s="25" t="s">
        <v>1639</v>
      </c>
      <c r="E1001" s="12">
        <f>Source!AQ618</f>
        <v>16.29</v>
      </c>
      <c r="F1001" s="26"/>
      <c r="G1001" s="27" t="str">
        <f>Source!DI618</f>
        <v/>
      </c>
      <c r="H1001" s="26"/>
      <c r="I1001" s="27"/>
      <c r="J1001" s="27"/>
      <c r="K1001" s="26"/>
      <c r="L1001" s="37">
        <f>Source!U618</f>
        <v>2.9321999999999999</v>
      </c>
    </row>
    <row r="1002" spans="1:26" ht="28.5" x14ac:dyDescent="0.2">
      <c r="A1002" s="43" t="str">
        <f>Source!E620</f>
        <v>94,1</v>
      </c>
      <c r="B1002" s="44" t="str">
        <f>Source!F620</f>
        <v>20.2.05.04-0027</v>
      </c>
      <c r="C1002" s="44" t="str">
        <f>Source!G620</f>
        <v>Кабель-канал (короб) "Электропласт" 40x15 мм</v>
      </c>
      <c r="D1002" s="31" t="str">
        <f>Source!H620</f>
        <v>100 м</v>
      </c>
      <c r="E1002" s="32">
        <f>Source!I620</f>
        <v>0.18</v>
      </c>
      <c r="F1002" s="33">
        <f>Source!AL620+Source!AM620+Source!AO620</f>
        <v>270</v>
      </c>
      <c r="G1002" s="38" t="s">
        <v>3</v>
      </c>
      <c r="H1002" s="33">
        <f>ROUND(Source!AC620*Source!I620, 2)+ROUND(Source!AD620*Source!I620, 2)+ROUND(Source!AF620*Source!I620, 2)</f>
        <v>48.6</v>
      </c>
      <c r="I1002" s="34"/>
      <c r="J1002" s="34">
        <f>IF(Source!BC620&lt;&gt; 0, Source!BC620, 1)</f>
        <v>6.66</v>
      </c>
      <c r="K1002" s="33">
        <f>Source!O620</f>
        <v>323.68</v>
      </c>
      <c r="L1002" s="39"/>
      <c r="S1002">
        <f>ROUND((Source!FX620/100)*((ROUND(Source!AF620*Source!I620, 2)+ROUND(Source!AE620*Source!I620, 2))), 2)</f>
        <v>0</v>
      </c>
      <c r="T1002">
        <f>Source!X620</f>
        <v>0</v>
      </c>
      <c r="U1002">
        <f>ROUND((Source!FY620/100)*((ROUND(Source!AF620*Source!I620, 2)+ROUND(Source!AE620*Source!I620, 2))), 2)</f>
        <v>0</v>
      </c>
      <c r="V1002">
        <f>Source!Y620</f>
        <v>0</v>
      </c>
      <c r="W1002">
        <f>IF(Source!BI620&lt;=1,H1002, 0)</f>
        <v>0</v>
      </c>
      <c r="X1002">
        <f>IF(Source!BI620=2,H1002, 0)</f>
        <v>48.6</v>
      </c>
      <c r="Y1002">
        <f>IF(Source!BI620=3,H1002, 0)</f>
        <v>0</v>
      </c>
      <c r="Z1002">
        <f>IF(Source!BI620=4,H1002, 0)</f>
        <v>0</v>
      </c>
    </row>
    <row r="1003" spans="1:26" ht="15" x14ac:dyDescent="0.25">
      <c r="G1003" s="49">
        <f>H995+H996+H998+H999+H1000+SUM(H1002:H1002)</f>
        <v>130.5</v>
      </c>
      <c r="H1003" s="49"/>
      <c r="J1003" s="49">
        <f>K995+K996+K998+K999+K1000+SUM(K1002:K1002)</f>
        <v>868.97</v>
      </c>
      <c r="K1003" s="49"/>
      <c r="L1003" s="36">
        <f>Source!U618</f>
        <v>2.9321999999999999</v>
      </c>
      <c r="O1003" s="22">
        <f>G1003</f>
        <v>130.5</v>
      </c>
      <c r="P1003" s="22">
        <f>J1003</f>
        <v>868.97</v>
      </c>
      <c r="Q1003" s="22">
        <f>L1003</f>
        <v>2.9321999999999999</v>
      </c>
      <c r="W1003">
        <f>IF(Source!BI618&lt;=1,H995+H996+H998+H999+H1000, 0)</f>
        <v>0</v>
      </c>
      <c r="X1003">
        <f>IF(Source!BI618=2,H995+H996+H998+H999+H1000, 0)</f>
        <v>81.900000000000006</v>
      </c>
      <c r="Y1003">
        <f>IF(Source!BI618=3,H995+H996+H998+H999+H1000, 0)</f>
        <v>0</v>
      </c>
      <c r="Z1003">
        <f>IF(Source!BI618=4,H995+H996+H998+H999+H1000, 0)</f>
        <v>0</v>
      </c>
    </row>
    <row r="1004" spans="1:26" ht="28.5" x14ac:dyDescent="0.2">
      <c r="A1004" s="41" t="str">
        <f>Source!E622</f>
        <v>95</v>
      </c>
      <c r="B1004" s="42" t="str">
        <f>Source!F622</f>
        <v>м08-02-399-01</v>
      </c>
      <c r="C1004" s="42" t="str">
        <f>Source!G622</f>
        <v>Прокладка  кабеля  в коробах, сечением до 6 мм2</v>
      </c>
      <c r="D1004" s="25" t="str">
        <f>Source!H622</f>
        <v>100 м</v>
      </c>
      <c r="E1004" s="12">
        <f>Source!I622</f>
        <v>1.44</v>
      </c>
      <c r="F1004" s="26">
        <f>Source!AL622+Source!AM622+Source!AO622</f>
        <v>41.11</v>
      </c>
      <c r="G1004" s="27"/>
      <c r="H1004" s="26"/>
      <c r="I1004" s="27" t="str">
        <f>Source!BO622</f>
        <v/>
      </c>
      <c r="J1004" s="27"/>
      <c r="K1004" s="26"/>
      <c r="L1004" s="28"/>
      <c r="S1004">
        <f>ROUND((Source!FX622/100)*((ROUND(Source!AF622*Source!I622, 2)+ROUND(Source!AE622*Source!I622, 2))), 2)</f>
        <v>36.61</v>
      </c>
      <c r="T1004">
        <f>Source!X622</f>
        <v>243.89</v>
      </c>
      <c r="U1004">
        <f>ROUND((Source!FY622/100)*((ROUND(Source!AF622*Source!I622, 2)+ROUND(Source!AE622*Source!I622, 2))), 2)</f>
        <v>25.05</v>
      </c>
      <c r="V1004">
        <f>Source!Y622</f>
        <v>166.87</v>
      </c>
    </row>
    <row r="1005" spans="1:26" x14ac:dyDescent="0.2">
      <c r="C1005" s="21" t="str">
        <f>"Объем: "&amp;Source!I622&amp;"=144/"&amp;"100"</f>
        <v>Объем: 1,44=144/100</v>
      </c>
    </row>
    <row r="1006" spans="1:26" ht="14.25" x14ac:dyDescent="0.2">
      <c r="A1006" s="41"/>
      <c r="B1006" s="42"/>
      <c r="C1006" s="42" t="s">
        <v>1633</v>
      </c>
      <c r="D1006" s="25"/>
      <c r="E1006" s="12"/>
      <c r="F1006" s="26">
        <f>Source!AO622</f>
        <v>26.51</v>
      </c>
      <c r="G1006" s="27" t="str">
        <f>Source!DG622</f>
        <v/>
      </c>
      <c r="H1006" s="26">
        <f>ROUND(Source!AF622*Source!I622, 2)</f>
        <v>38.17</v>
      </c>
      <c r="I1006" s="27"/>
      <c r="J1006" s="27">
        <f>IF(Source!BA622&lt;&gt; 0, Source!BA622, 1)</f>
        <v>6.66</v>
      </c>
      <c r="K1006" s="26">
        <f>Source!S622</f>
        <v>254.24</v>
      </c>
      <c r="L1006" s="28"/>
      <c r="R1006">
        <f>H1006</f>
        <v>38.17</v>
      </c>
    </row>
    <row r="1007" spans="1:26" ht="14.25" x14ac:dyDescent="0.2">
      <c r="A1007" s="41"/>
      <c r="B1007" s="42"/>
      <c r="C1007" s="42" t="s">
        <v>429</v>
      </c>
      <c r="D1007" s="25"/>
      <c r="E1007" s="12"/>
      <c r="F1007" s="26">
        <f>Source!AM622</f>
        <v>1.78</v>
      </c>
      <c r="G1007" s="27" t="str">
        <f>Source!DE622</f>
        <v/>
      </c>
      <c r="H1007" s="26">
        <f>ROUND(Source!AD622*Source!I622, 2)</f>
        <v>2.56</v>
      </c>
      <c r="I1007" s="27"/>
      <c r="J1007" s="27">
        <f>IF(Source!BB622&lt;&gt; 0, Source!BB622, 1)</f>
        <v>6.66</v>
      </c>
      <c r="K1007" s="26">
        <f>Source!Q622</f>
        <v>17.07</v>
      </c>
      <c r="L1007" s="28"/>
    </row>
    <row r="1008" spans="1:26" ht="14.25" x14ac:dyDescent="0.2">
      <c r="A1008" s="41"/>
      <c r="B1008" s="42"/>
      <c r="C1008" s="42" t="s">
        <v>1634</v>
      </c>
      <c r="D1008" s="25"/>
      <c r="E1008" s="12"/>
      <c r="F1008" s="26">
        <f>Source!AN622</f>
        <v>0.26</v>
      </c>
      <c r="G1008" s="27" t="str">
        <f>Source!DF622</f>
        <v/>
      </c>
      <c r="H1008" s="29">
        <f>ROUND(Source!AE622*Source!I622, 2)</f>
        <v>0.37</v>
      </c>
      <c r="I1008" s="27"/>
      <c r="J1008" s="27">
        <f>IF(Source!BS622&lt;&gt; 0, Source!BS622, 1)</f>
        <v>6.66</v>
      </c>
      <c r="K1008" s="29">
        <f>Source!R622</f>
        <v>2.4900000000000002</v>
      </c>
      <c r="L1008" s="28"/>
      <c r="R1008">
        <f>H1008</f>
        <v>0.37</v>
      </c>
    </row>
    <row r="1009" spans="1:26" ht="14.25" x14ac:dyDescent="0.2">
      <c r="A1009" s="41"/>
      <c r="B1009" s="42"/>
      <c r="C1009" s="42" t="s">
        <v>1640</v>
      </c>
      <c r="D1009" s="25"/>
      <c r="E1009" s="12"/>
      <c r="F1009" s="26">
        <f>Source!AL622</f>
        <v>12.82</v>
      </c>
      <c r="G1009" s="27" t="str">
        <f>Source!DD622</f>
        <v/>
      </c>
      <c r="H1009" s="26">
        <f>ROUND(Source!AC622*Source!I622, 2)</f>
        <v>18.46</v>
      </c>
      <c r="I1009" s="27"/>
      <c r="J1009" s="27">
        <f>IF(Source!BC622&lt;&gt; 0, Source!BC622, 1)</f>
        <v>6.66</v>
      </c>
      <c r="K1009" s="26">
        <f>Source!P622</f>
        <v>122.95</v>
      </c>
      <c r="L1009" s="28"/>
    </row>
    <row r="1010" spans="1:26" ht="14.25" x14ac:dyDescent="0.2">
      <c r="A1010" s="41"/>
      <c r="B1010" s="42"/>
      <c r="C1010" s="42" t="s">
        <v>1635</v>
      </c>
      <c r="D1010" s="25" t="s">
        <v>1636</v>
      </c>
      <c r="E1010" s="12">
        <f>Source!BZ622</f>
        <v>95</v>
      </c>
      <c r="F1010" s="45"/>
      <c r="G1010" s="27"/>
      <c r="H1010" s="26">
        <f>SUM(S1004:S1013)</f>
        <v>36.61</v>
      </c>
      <c r="I1010" s="30"/>
      <c r="J1010" s="24">
        <f>Source!AT622</f>
        <v>95</v>
      </c>
      <c r="K1010" s="26">
        <f>SUM(T1004:T1013)</f>
        <v>243.89</v>
      </c>
      <c r="L1010" s="28"/>
    </row>
    <row r="1011" spans="1:26" ht="14.25" x14ac:dyDescent="0.2">
      <c r="A1011" s="41"/>
      <c r="B1011" s="42"/>
      <c r="C1011" s="42" t="s">
        <v>1637</v>
      </c>
      <c r="D1011" s="25" t="s">
        <v>1636</v>
      </c>
      <c r="E1011" s="12">
        <f>Source!CA622</f>
        <v>65</v>
      </c>
      <c r="F1011" s="45"/>
      <c r="G1011" s="27"/>
      <c r="H1011" s="26">
        <f>SUM(U1004:U1013)</f>
        <v>25.05</v>
      </c>
      <c r="I1011" s="30"/>
      <c r="J1011" s="24">
        <f>Source!AU622</f>
        <v>65</v>
      </c>
      <c r="K1011" s="26">
        <f>SUM(V1004:V1013)</f>
        <v>166.87</v>
      </c>
      <c r="L1011" s="28"/>
    </row>
    <row r="1012" spans="1:26" ht="14.25" x14ac:dyDescent="0.2">
      <c r="A1012" s="41"/>
      <c r="B1012" s="42"/>
      <c r="C1012" s="42" t="s">
        <v>1638</v>
      </c>
      <c r="D1012" s="25" t="s">
        <v>1639</v>
      </c>
      <c r="E1012" s="12">
        <f>Source!AQ622</f>
        <v>2.82</v>
      </c>
      <c r="F1012" s="26"/>
      <c r="G1012" s="27" t="str">
        <f>Source!DI622</f>
        <v/>
      </c>
      <c r="H1012" s="26"/>
      <c r="I1012" s="27"/>
      <c r="J1012" s="27"/>
      <c r="K1012" s="26"/>
      <c r="L1012" s="37">
        <f>Source!U622</f>
        <v>4.0607999999999995</v>
      </c>
    </row>
    <row r="1013" spans="1:26" ht="28.5" x14ac:dyDescent="0.2">
      <c r="A1013" s="43" t="str">
        <f>Source!E624</f>
        <v>95,1</v>
      </c>
      <c r="B1013" s="44" t="str">
        <f>Source!F624</f>
        <v>21.1.04.01-0004</v>
      </c>
      <c r="C1013" s="44" t="str">
        <f>Source!G624</f>
        <v>Кабель (витая пара) UTP 4x2x0,52 (согласно тех.заданию)</v>
      </c>
      <c r="D1013" s="31" t="str">
        <f>Source!H624</f>
        <v>1000 м</v>
      </c>
      <c r="E1013" s="32">
        <f>Source!I624</f>
        <v>0.14399999999999999</v>
      </c>
      <c r="F1013" s="33">
        <f>Source!AL624+Source!AM624+Source!AO624</f>
        <v>1150.19</v>
      </c>
      <c r="G1013" s="38" t="s">
        <v>3</v>
      </c>
      <c r="H1013" s="33">
        <f>ROUND(Source!AC624*Source!I624, 2)+ROUND(Source!AD624*Source!I624, 2)+ROUND(Source!AF624*Source!I624, 2)</f>
        <v>165.63</v>
      </c>
      <c r="I1013" s="34"/>
      <c r="J1013" s="34">
        <f>IF(Source!BC624&lt;&gt; 0, Source!BC624, 1)</f>
        <v>6.66</v>
      </c>
      <c r="K1013" s="33">
        <f>Source!O624</f>
        <v>1103.08</v>
      </c>
      <c r="L1013" s="39"/>
      <c r="S1013">
        <f>ROUND((Source!FX624/100)*((ROUND(Source!AF624*Source!I624, 2)+ROUND(Source!AE624*Source!I624, 2))), 2)</f>
        <v>0</v>
      </c>
      <c r="T1013">
        <f>Source!X624</f>
        <v>0</v>
      </c>
      <c r="U1013">
        <f>ROUND((Source!FY624/100)*((ROUND(Source!AF624*Source!I624, 2)+ROUND(Source!AE624*Source!I624, 2))), 2)</f>
        <v>0</v>
      </c>
      <c r="V1013">
        <f>Source!Y624</f>
        <v>0</v>
      </c>
      <c r="W1013">
        <f>IF(Source!BI624&lt;=1,H1013, 0)</f>
        <v>0</v>
      </c>
      <c r="X1013">
        <f>IF(Source!BI624=2,H1013, 0)</f>
        <v>165.63</v>
      </c>
      <c r="Y1013">
        <f>IF(Source!BI624=3,H1013, 0)</f>
        <v>0</v>
      </c>
      <c r="Z1013">
        <f>IF(Source!BI624=4,H1013, 0)</f>
        <v>0</v>
      </c>
    </row>
    <row r="1014" spans="1:26" ht="15" x14ac:dyDescent="0.25">
      <c r="G1014" s="49">
        <f>H1006+H1007+H1009+H1010+H1011+SUM(H1013:H1013)</f>
        <v>286.48</v>
      </c>
      <c r="H1014" s="49"/>
      <c r="J1014" s="49">
        <f>K1006+K1007+K1009+K1010+K1011+SUM(K1013:K1013)</f>
        <v>1908.1</v>
      </c>
      <c r="K1014" s="49"/>
      <c r="L1014" s="36">
        <f>Source!U622</f>
        <v>4.0607999999999995</v>
      </c>
      <c r="O1014" s="22">
        <f>G1014</f>
        <v>286.48</v>
      </c>
      <c r="P1014" s="22">
        <f>J1014</f>
        <v>1908.1</v>
      </c>
      <c r="Q1014" s="22">
        <f>L1014</f>
        <v>4.0607999999999995</v>
      </c>
      <c r="W1014">
        <f>IF(Source!BI622&lt;=1,H1006+H1007+H1009+H1010+H1011, 0)</f>
        <v>0</v>
      </c>
      <c r="X1014">
        <f>IF(Source!BI622=2,H1006+H1007+H1009+H1010+H1011, 0)</f>
        <v>120.85000000000001</v>
      </c>
      <c r="Y1014">
        <f>IF(Source!BI622=3,H1006+H1007+H1009+H1010+H1011, 0)</f>
        <v>0</v>
      </c>
      <c r="Z1014">
        <f>IF(Source!BI622=4,H1006+H1007+H1009+H1010+H1011, 0)</f>
        <v>0</v>
      </c>
    </row>
    <row r="1015" spans="1:26" ht="28.5" x14ac:dyDescent="0.2">
      <c r="A1015" s="41" t="str">
        <f>Source!E626</f>
        <v>96</v>
      </c>
      <c r="B1015" s="42" t="str">
        <f>Source!F626</f>
        <v>м08-10-010-01</v>
      </c>
      <c r="C1015" s="42" t="str">
        <f>Source!G626</f>
        <v>Прокладка труб гофрированных ПВХ для защиты проводов и кабелей</v>
      </c>
      <c r="D1015" s="25" t="str">
        <f>Source!H626</f>
        <v>100 м</v>
      </c>
      <c r="E1015" s="12">
        <f>Source!I626</f>
        <v>0.18</v>
      </c>
      <c r="F1015" s="26">
        <f>Source!AL626+Source!AM626+Source!AO626</f>
        <v>156.32999999999998</v>
      </c>
      <c r="G1015" s="27"/>
      <c r="H1015" s="26"/>
      <c r="I1015" s="27" t="str">
        <f>Source!BO626</f>
        <v/>
      </c>
      <c r="J1015" s="27"/>
      <c r="K1015" s="26"/>
      <c r="L1015" s="28"/>
      <c r="S1015">
        <f>ROUND((Source!FX626/100)*((ROUND(Source!AF626*Source!I626, 2)+ROUND(Source!AE626*Source!I626, 2))), 2)</f>
        <v>23.86</v>
      </c>
      <c r="T1015">
        <f>Source!X626</f>
        <v>158.91999999999999</v>
      </c>
      <c r="U1015">
        <f>ROUND((Source!FY626/100)*((ROUND(Source!AF626*Source!I626, 2)+ROUND(Source!AE626*Source!I626, 2))), 2)</f>
        <v>16.329999999999998</v>
      </c>
      <c r="V1015">
        <f>Source!Y626</f>
        <v>108.73</v>
      </c>
    </row>
    <row r="1016" spans="1:26" x14ac:dyDescent="0.2">
      <c r="C1016" s="21" t="str">
        <f>"Объем: "&amp;Source!I626&amp;"=18/"&amp;"100"</f>
        <v>Объем: 0,18=18/100</v>
      </c>
    </row>
    <row r="1017" spans="1:26" ht="14.25" x14ac:dyDescent="0.2">
      <c r="A1017" s="41"/>
      <c r="B1017" s="42"/>
      <c r="C1017" s="42" t="s">
        <v>1633</v>
      </c>
      <c r="D1017" s="25"/>
      <c r="E1017" s="12"/>
      <c r="F1017" s="26">
        <f>Source!AO626</f>
        <v>139.54</v>
      </c>
      <c r="G1017" s="27" t="str">
        <f>Source!DG626</f>
        <v/>
      </c>
      <c r="H1017" s="26">
        <f>ROUND(Source!AF626*Source!I626, 2)</f>
        <v>25.12</v>
      </c>
      <c r="I1017" s="27"/>
      <c r="J1017" s="27">
        <f>IF(Source!BA626&lt;&gt; 0, Source!BA626, 1)</f>
        <v>6.66</v>
      </c>
      <c r="K1017" s="26">
        <f>Source!S626</f>
        <v>167.28</v>
      </c>
      <c r="L1017" s="28"/>
      <c r="R1017">
        <f>H1017</f>
        <v>25.12</v>
      </c>
    </row>
    <row r="1018" spans="1:26" ht="14.25" x14ac:dyDescent="0.2">
      <c r="A1018" s="41"/>
      <c r="B1018" s="42"/>
      <c r="C1018" s="42" t="s">
        <v>1640</v>
      </c>
      <c r="D1018" s="25"/>
      <c r="E1018" s="12"/>
      <c r="F1018" s="26">
        <f>Source!AL626</f>
        <v>16.79</v>
      </c>
      <c r="G1018" s="27" t="str">
        <f>Source!DD626</f>
        <v/>
      </c>
      <c r="H1018" s="26">
        <f>ROUND(Source!AC626*Source!I626, 2)</f>
        <v>3.02</v>
      </c>
      <c r="I1018" s="27"/>
      <c r="J1018" s="27">
        <f>IF(Source!BC626&lt;&gt; 0, Source!BC626, 1)</f>
        <v>6.66</v>
      </c>
      <c r="K1018" s="26">
        <f>Source!P626</f>
        <v>20.13</v>
      </c>
      <c r="L1018" s="28"/>
    </row>
    <row r="1019" spans="1:26" ht="14.25" x14ac:dyDescent="0.2">
      <c r="A1019" s="41"/>
      <c r="B1019" s="42"/>
      <c r="C1019" s="42" t="s">
        <v>1635</v>
      </c>
      <c r="D1019" s="25" t="s">
        <v>1636</v>
      </c>
      <c r="E1019" s="12">
        <f>Source!BZ626</f>
        <v>95</v>
      </c>
      <c r="F1019" s="45"/>
      <c r="G1019" s="27"/>
      <c r="H1019" s="26">
        <f>SUM(S1015:S1022)</f>
        <v>23.86</v>
      </c>
      <c r="I1019" s="30"/>
      <c r="J1019" s="24">
        <f>Source!AT626</f>
        <v>95</v>
      </c>
      <c r="K1019" s="26">
        <f>SUM(T1015:T1022)</f>
        <v>158.91999999999999</v>
      </c>
      <c r="L1019" s="28"/>
    </row>
    <row r="1020" spans="1:26" ht="14.25" x14ac:dyDescent="0.2">
      <c r="A1020" s="41"/>
      <c r="B1020" s="42"/>
      <c r="C1020" s="42" t="s">
        <v>1637</v>
      </c>
      <c r="D1020" s="25" t="s">
        <v>1636</v>
      </c>
      <c r="E1020" s="12">
        <f>Source!CA626</f>
        <v>65</v>
      </c>
      <c r="F1020" s="45"/>
      <c r="G1020" s="27"/>
      <c r="H1020" s="26">
        <f>SUM(U1015:U1022)</f>
        <v>16.329999999999998</v>
      </c>
      <c r="I1020" s="30"/>
      <c r="J1020" s="24">
        <f>Source!AU626</f>
        <v>65</v>
      </c>
      <c r="K1020" s="26">
        <f>SUM(V1015:V1022)</f>
        <v>108.73</v>
      </c>
      <c r="L1020" s="28"/>
    </row>
    <row r="1021" spans="1:26" ht="14.25" x14ac:dyDescent="0.2">
      <c r="A1021" s="41"/>
      <c r="B1021" s="42"/>
      <c r="C1021" s="42" t="s">
        <v>1638</v>
      </c>
      <c r="D1021" s="25" t="s">
        <v>1639</v>
      </c>
      <c r="E1021" s="12">
        <f>Source!AQ626</f>
        <v>15.2</v>
      </c>
      <c r="F1021" s="26"/>
      <c r="G1021" s="27" t="str">
        <f>Source!DI626</f>
        <v/>
      </c>
      <c r="H1021" s="26"/>
      <c r="I1021" s="27"/>
      <c r="J1021" s="27"/>
      <c r="K1021" s="26"/>
      <c r="L1021" s="37">
        <f>Source!U626</f>
        <v>2.7359999999999998</v>
      </c>
    </row>
    <row r="1022" spans="1:26" ht="71.25" x14ac:dyDescent="0.2">
      <c r="A1022" s="43" t="str">
        <f>Source!E628</f>
        <v>96,1</v>
      </c>
      <c r="B1022" s="44" t="str">
        <f>Source!F628</f>
        <v>24.3.01.02-0002</v>
      </c>
      <c r="C1022" s="44" t="str">
        <f>Source!G628</f>
        <v>Трубы гибкие гофрированные из самозатухающего ПВХ- пластиката (ГОСТ Р 50827-95) легкого типа, со стальной протяжкой (зондом), наружным диаметром 25 мм</v>
      </c>
      <c r="D1022" s="31" t="str">
        <f>Source!H628</f>
        <v>10 м</v>
      </c>
      <c r="E1022" s="32">
        <f>Source!I628</f>
        <v>1.7999999999999998</v>
      </c>
      <c r="F1022" s="33">
        <f>Source!AL628+Source!AM628+Source!AO628</f>
        <v>34.299999999999997</v>
      </c>
      <c r="G1022" s="38" t="s">
        <v>3</v>
      </c>
      <c r="H1022" s="33">
        <f>ROUND(Source!AC628*Source!I628, 2)+ROUND(Source!AD628*Source!I628, 2)+ROUND(Source!AF628*Source!I628, 2)</f>
        <v>61.74</v>
      </c>
      <c r="I1022" s="34"/>
      <c r="J1022" s="34">
        <f>IF(Source!BC628&lt;&gt; 0, Source!BC628, 1)</f>
        <v>6.66</v>
      </c>
      <c r="K1022" s="33">
        <f>Source!O628</f>
        <v>411.19</v>
      </c>
      <c r="L1022" s="39"/>
      <c r="S1022">
        <f>ROUND((Source!FX628/100)*((ROUND(Source!AF628*Source!I628, 2)+ROUND(Source!AE628*Source!I628, 2))), 2)</f>
        <v>0</v>
      </c>
      <c r="T1022">
        <f>Source!X628</f>
        <v>0</v>
      </c>
      <c r="U1022">
        <f>ROUND((Source!FY628/100)*((ROUND(Source!AF628*Source!I628, 2)+ROUND(Source!AE628*Source!I628, 2))), 2)</f>
        <v>0</v>
      </c>
      <c r="V1022">
        <f>Source!Y628</f>
        <v>0</v>
      </c>
      <c r="W1022">
        <f>IF(Source!BI628&lt;=1,H1022, 0)</f>
        <v>0</v>
      </c>
      <c r="X1022">
        <f>IF(Source!BI628=2,H1022, 0)</f>
        <v>61.74</v>
      </c>
      <c r="Y1022">
        <f>IF(Source!BI628=3,H1022, 0)</f>
        <v>0</v>
      </c>
      <c r="Z1022">
        <f>IF(Source!BI628=4,H1022, 0)</f>
        <v>0</v>
      </c>
    </row>
    <row r="1023" spans="1:26" ht="15" x14ac:dyDescent="0.25">
      <c r="G1023" s="49">
        <f>H1017+H1018+H1019+H1020+SUM(H1022:H1022)</f>
        <v>130.07</v>
      </c>
      <c r="H1023" s="49"/>
      <c r="J1023" s="49">
        <f>K1017+K1018+K1019+K1020+SUM(K1022:K1022)</f>
        <v>866.25</v>
      </c>
      <c r="K1023" s="49"/>
      <c r="L1023" s="36">
        <f>Source!U626</f>
        <v>2.7359999999999998</v>
      </c>
      <c r="O1023" s="22">
        <f>G1023</f>
        <v>130.07</v>
      </c>
      <c r="P1023" s="22">
        <f>J1023</f>
        <v>866.25</v>
      </c>
      <c r="Q1023" s="22">
        <f>L1023</f>
        <v>2.7359999999999998</v>
      </c>
      <c r="W1023">
        <f>IF(Source!BI626&lt;=1,H1017+H1018+H1019+H1020, 0)</f>
        <v>0</v>
      </c>
      <c r="X1023">
        <f>IF(Source!BI626=2,H1017+H1018+H1019+H1020, 0)</f>
        <v>68.33</v>
      </c>
      <c r="Y1023">
        <f>IF(Source!BI626=3,H1017+H1018+H1019+H1020, 0)</f>
        <v>0</v>
      </c>
      <c r="Z1023">
        <f>IF(Source!BI626=4,H1017+H1018+H1019+H1020, 0)</f>
        <v>0</v>
      </c>
    </row>
    <row r="1024" spans="1:26" ht="15" x14ac:dyDescent="0.25">
      <c r="A1024" s="50" t="str">
        <f>CONCATENATE("Итого по разделу: ",IF(Source!G630&lt;&gt;"Новый раздел", Source!G630, ""))</f>
        <v>Итого по разделу: 6 Компьюторная сеть</v>
      </c>
      <c r="B1024" s="50"/>
      <c r="C1024" s="50"/>
      <c r="D1024" s="50"/>
      <c r="E1024" s="50"/>
      <c r="F1024" s="50"/>
      <c r="G1024" s="51">
        <f>SUM(O959:O1023)</f>
        <v>1251.1899999999998</v>
      </c>
      <c r="H1024" s="51"/>
      <c r="I1024" s="23"/>
      <c r="J1024" s="51">
        <f>SUM(P959:P1023)</f>
        <v>8333.09</v>
      </c>
      <c r="K1024" s="51"/>
      <c r="L1024" s="36">
        <f>SUM(Q959:Q1023)</f>
        <v>19.715150000000001</v>
      </c>
    </row>
    <row r="1025" spans="1:26" ht="16.5" x14ac:dyDescent="0.25">
      <c r="A1025" s="54" t="str">
        <f>CONCATENATE("Раздел: ",IF(Source!G659&lt;&gt;"Новый раздел", Source!G659, ""))</f>
        <v>Раздел: 7 Пожарная сигнализация</v>
      </c>
      <c r="B1025" s="54"/>
      <c r="C1025" s="54"/>
      <c r="D1025" s="54"/>
      <c r="E1025" s="54"/>
      <c r="F1025" s="54"/>
      <c r="G1025" s="54"/>
      <c r="H1025" s="54"/>
      <c r="I1025" s="54"/>
      <c r="J1025" s="54"/>
      <c r="K1025" s="54"/>
      <c r="L1025" s="54"/>
    </row>
    <row r="1026" spans="1:26" ht="57" x14ac:dyDescent="0.2">
      <c r="A1026" s="41" t="str">
        <f>Source!E664</f>
        <v>97</v>
      </c>
      <c r="B1026" s="42" t="str">
        <f>Source!F664</f>
        <v>м10-08-002-02</v>
      </c>
      <c r="C1026" s="42" t="str">
        <f>Source!G664</f>
        <v>Демонтаж:Извещатель ПС автоматический дымовой, фотоэлектрический, радиоизотопный, световой в нормальном исполнении</v>
      </c>
      <c r="D1026" s="25" t="str">
        <f>Source!H664</f>
        <v>ШТ</v>
      </c>
      <c r="E1026" s="12">
        <f>Source!I664</f>
        <v>3</v>
      </c>
      <c r="F1026" s="26">
        <f>Source!AL664+Source!AM664+Source!AO664</f>
        <v>18.91</v>
      </c>
      <c r="G1026" s="27"/>
      <c r="H1026" s="26"/>
      <c r="I1026" s="27" t="str">
        <f>Source!BO664</f>
        <v/>
      </c>
      <c r="J1026" s="27"/>
      <c r="K1026" s="26"/>
      <c r="L1026" s="28"/>
      <c r="S1026">
        <f>ROUND((Source!FX664/100)*((ROUND(Source!AF664*Source!I664, 2)+ROUND(Source!AE664*Source!I664, 2))), 2)</f>
        <v>23.28</v>
      </c>
      <c r="T1026">
        <f>Source!X664</f>
        <v>155.05000000000001</v>
      </c>
      <c r="U1026">
        <f>ROUND((Source!FY664/100)*((ROUND(Source!AF664*Source!I664, 2)+ROUND(Source!AE664*Source!I664, 2))), 2)</f>
        <v>17.46</v>
      </c>
      <c r="V1026">
        <f>Source!Y664</f>
        <v>116.29</v>
      </c>
    </row>
    <row r="1027" spans="1:26" ht="14.25" x14ac:dyDescent="0.2">
      <c r="A1027" s="41"/>
      <c r="B1027" s="42"/>
      <c r="C1027" s="42" t="s">
        <v>1633</v>
      </c>
      <c r="D1027" s="25"/>
      <c r="E1027" s="12"/>
      <c r="F1027" s="26">
        <f>Source!AO664</f>
        <v>16.16</v>
      </c>
      <c r="G1027" s="27" t="str">
        <f>Source!DG664</f>
        <v>)*0,6</v>
      </c>
      <c r="H1027" s="26">
        <f>ROUND(Source!AF664*Source!I664, 2)</f>
        <v>29.1</v>
      </c>
      <c r="I1027" s="27"/>
      <c r="J1027" s="27">
        <f>IF(Source!BA664&lt;&gt; 0, Source!BA664, 1)</f>
        <v>6.66</v>
      </c>
      <c r="K1027" s="26">
        <f>Source!S664</f>
        <v>193.81</v>
      </c>
      <c r="L1027" s="28"/>
      <c r="R1027">
        <f>H1027</f>
        <v>29.1</v>
      </c>
    </row>
    <row r="1028" spans="1:26" ht="14.25" x14ac:dyDescent="0.2">
      <c r="A1028" s="41"/>
      <c r="B1028" s="42"/>
      <c r="C1028" s="42" t="s">
        <v>1635</v>
      </c>
      <c r="D1028" s="25" t="s">
        <v>1636</v>
      </c>
      <c r="E1028" s="12">
        <f>Source!BZ664</f>
        <v>80</v>
      </c>
      <c r="F1028" s="45"/>
      <c r="G1028" s="27"/>
      <c r="H1028" s="26">
        <f>SUM(S1026:S1030)</f>
        <v>23.28</v>
      </c>
      <c r="I1028" s="30"/>
      <c r="J1028" s="24">
        <f>Source!AT664</f>
        <v>80</v>
      </c>
      <c r="K1028" s="26">
        <f>SUM(T1026:T1030)</f>
        <v>155.05000000000001</v>
      </c>
      <c r="L1028" s="28"/>
    </row>
    <row r="1029" spans="1:26" ht="14.25" x14ac:dyDescent="0.2">
      <c r="A1029" s="41"/>
      <c r="B1029" s="42"/>
      <c r="C1029" s="42" t="s">
        <v>1637</v>
      </c>
      <c r="D1029" s="25" t="s">
        <v>1636</v>
      </c>
      <c r="E1029" s="12">
        <f>Source!CA664</f>
        <v>60</v>
      </c>
      <c r="F1029" s="45"/>
      <c r="G1029" s="27"/>
      <c r="H1029" s="26">
        <f>SUM(U1026:U1030)</f>
        <v>17.46</v>
      </c>
      <c r="I1029" s="30"/>
      <c r="J1029" s="24">
        <f>Source!AU664</f>
        <v>60</v>
      </c>
      <c r="K1029" s="26">
        <f>SUM(V1026:V1030)</f>
        <v>116.29</v>
      </c>
      <c r="L1029" s="28"/>
    </row>
    <row r="1030" spans="1:26" ht="14.25" x14ac:dyDescent="0.2">
      <c r="A1030" s="43"/>
      <c r="B1030" s="44"/>
      <c r="C1030" s="44" t="s">
        <v>1638</v>
      </c>
      <c r="D1030" s="31" t="s">
        <v>1639</v>
      </c>
      <c r="E1030" s="32">
        <f>Source!AQ664</f>
        <v>1.68</v>
      </c>
      <c r="F1030" s="33"/>
      <c r="G1030" s="34" t="str">
        <f>Source!DI664</f>
        <v>)*0,6</v>
      </c>
      <c r="H1030" s="33"/>
      <c r="I1030" s="34"/>
      <c r="J1030" s="34"/>
      <c r="K1030" s="33"/>
      <c r="L1030" s="35">
        <f>Source!U664</f>
        <v>3.024</v>
      </c>
    </row>
    <row r="1031" spans="1:26" ht="15" x14ac:dyDescent="0.25">
      <c r="G1031" s="49">
        <f>H1027+H1028+H1029</f>
        <v>69.84</v>
      </c>
      <c r="H1031" s="49"/>
      <c r="J1031" s="49">
        <f>K1027+K1028+K1029</f>
        <v>465.15000000000003</v>
      </c>
      <c r="K1031" s="49"/>
      <c r="L1031" s="36">
        <f>Source!U664</f>
        <v>3.024</v>
      </c>
      <c r="O1031" s="22">
        <f>G1031</f>
        <v>69.84</v>
      </c>
      <c r="P1031" s="22">
        <f>J1031</f>
        <v>465.15000000000003</v>
      </c>
      <c r="Q1031" s="22">
        <f>L1031</f>
        <v>3.024</v>
      </c>
      <c r="W1031">
        <f>IF(Source!BI664&lt;=1,H1027+H1028+H1029, 0)</f>
        <v>0</v>
      </c>
      <c r="X1031">
        <f>IF(Source!BI664=2,H1027+H1028+H1029, 0)</f>
        <v>69.84</v>
      </c>
      <c r="Y1031">
        <f>IF(Source!BI664=3,H1027+H1028+H1029, 0)</f>
        <v>0</v>
      </c>
      <c r="Z1031">
        <f>IF(Source!BI664=4,H1027+H1028+H1029, 0)</f>
        <v>0</v>
      </c>
    </row>
    <row r="1032" spans="1:26" ht="71.25" x14ac:dyDescent="0.2">
      <c r="A1032" s="41" t="str">
        <f>Source!E666</f>
        <v>98</v>
      </c>
      <c r="B1032" s="42" t="str">
        <f>Source!F666</f>
        <v>м10-08-002-02</v>
      </c>
      <c r="C1032" s="42" t="str">
        <f>Source!G666</f>
        <v>Монтаж :Извещатель ПС автоматический дымовой, фотоэлектрический, радиоизотопный, световой в нормальном исполнении ( 3шт. ранее демонтированых)</v>
      </c>
      <c r="D1032" s="25" t="str">
        <f>Source!H666</f>
        <v>ШТ</v>
      </c>
      <c r="E1032" s="12">
        <f>Source!I666</f>
        <v>7</v>
      </c>
      <c r="F1032" s="26">
        <f>Source!AL666+Source!AM666+Source!AO666</f>
        <v>18.91</v>
      </c>
      <c r="G1032" s="27"/>
      <c r="H1032" s="26"/>
      <c r="I1032" s="27" t="str">
        <f>Source!BO666</f>
        <v/>
      </c>
      <c r="J1032" s="27"/>
      <c r="K1032" s="26"/>
      <c r="L1032" s="28"/>
      <c r="S1032">
        <f>ROUND((Source!FX666/100)*((ROUND(Source!AF666*Source!I666, 2)+ROUND(Source!AE666*Source!I666, 2))), 2)</f>
        <v>90.5</v>
      </c>
      <c r="T1032">
        <f>Source!X666</f>
        <v>602.70000000000005</v>
      </c>
      <c r="U1032">
        <f>ROUND((Source!FY666/100)*((ROUND(Source!AF666*Source!I666, 2)+ROUND(Source!AE666*Source!I666, 2))), 2)</f>
        <v>67.87</v>
      </c>
      <c r="V1032">
        <f>Source!Y666</f>
        <v>452.03</v>
      </c>
    </row>
    <row r="1033" spans="1:26" ht="14.25" x14ac:dyDescent="0.2">
      <c r="A1033" s="41"/>
      <c r="B1033" s="42"/>
      <c r="C1033" s="42" t="s">
        <v>1633</v>
      </c>
      <c r="D1033" s="25"/>
      <c r="E1033" s="12"/>
      <c r="F1033" s="26">
        <f>Source!AO666</f>
        <v>16.16</v>
      </c>
      <c r="G1033" s="27" t="str">
        <f>Source!DG666</f>
        <v/>
      </c>
      <c r="H1033" s="26">
        <f>ROUND(Source!AF666*Source!I666, 2)</f>
        <v>113.12</v>
      </c>
      <c r="I1033" s="27"/>
      <c r="J1033" s="27">
        <f>IF(Source!BA666&lt;&gt; 0, Source!BA666, 1)</f>
        <v>6.66</v>
      </c>
      <c r="K1033" s="26">
        <f>Source!S666</f>
        <v>753.38</v>
      </c>
      <c r="L1033" s="28"/>
      <c r="R1033">
        <f>H1033</f>
        <v>113.12</v>
      </c>
    </row>
    <row r="1034" spans="1:26" ht="14.25" x14ac:dyDescent="0.2">
      <c r="A1034" s="41"/>
      <c r="B1034" s="42"/>
      <c r="C1034" s="42" t="s">
        <v>1640</v>
      </c>
      <c r="D1034" s="25"/>
      <c r="E1034" s="12"/>
      <c r="F1034" s="26">
        <f>Source!AL666</f>
        <v>2.75</v>
      </c>
      <c r="G1034" s="27" t="str">
        <f>Source!DD666</f>
        <v/>
      </c>
      <c r="H1034" s="26">
        <f>ROUND(Source!AC666*Source!I666, 2)</f>
        <v>19.25</v>
      </c>
      <c r="I1034" s="27"/>
      <c r="J1034" s="27">
        <f>IF(Source!BC666&lt;&gt; 0, Source!BC666, 1)</f>
        <v>6.66</v>
      </c>
      <c r="K1034" s="26">
        <f>Source!P666</f>
        <v>128.21</v>
      </c>
      <c r="L1034" s="28"/>
    </row>
    <row r="1035" spans="1:26" ht="14.25" x14ac:dyDescent="0.2">
      <c r="A1035" s="41"/>
      <c r="B1035" s="42"/>
      <c r="C1035" s="42" t="s">
        <v>1635</v>
      </c>
      <c r="D1035" s="25" t="s">
        <v>1636</v>
      </c>
      <c r="E1035" s="12">
        <f>Source!BZ666</f>
        <v>80</v>
      </c>
      <c r="F1035" s="45"/>
      <c r="G1035" s="27"/>
      <c r="H1035" s="26">
        <f>SUM(S1032:S1038)</f>
        <v>90.5</v>
      </c>
      <c r="I1035" s="30"/>
      <c r="J1035" s="24">
        <f>Source!AT666</f>
        <v>80</v>
      </c>
      <c r="K1035" s="26">
        <f>SUM(T1032:T1038)</f>
        <v>602.70000000000005</v>
      </c>
      <c r="L1035" s="28"/>
    </row>
    <row r="1036" spans="1:26" ht="14.25" x14ac:dyDescent="0.2">
      <c r="A1036" s="41"/>
      <c r="B1036" s="42"/>
      <c r="C1036" s="42" t="s">
        <v>1637</v>
      </c>
      <c r="D1036" s="25" t="s">
        <v>1636</v>
      </c>
      <c r="E1036" s="12">
        <f>Source!CA666</f>
        <v>60</v>
      </c>
      <c r="F1036" s="45"/>
      <c r="G1036" s="27"/>
      <c r="H1036" s="26">
        <f>SUM(U1032:U1038)</f>
        <v>67.87</v>
      </c>
      <c r="I1036" s="30"/>
      <c r="J1036" s="24">
        <f>Source!AU666</f>
        <v>60</v>
      </c>
      <c r="K1036" s="26">
        <f>SUM(V1032:V1038)</f>
        <v>452.03</v>
      </c>
      <c r="L1036" s="28"/>
    </row>
    <row r="1037" spans="1:26" ht="14.25" x14ac:dyDescent="0.2">
      <c r="A1037" s="41"/>
      <c r="B1037" s="42"/>
      <c r="C1037" s="42" t="s">
        <v>1638</v>
      </c>
      <c r="D1037" s="25" t="s">
        <v>1639</v>
      </c>
      <c r="E1037" s="12">
        <f>Source!AQ666</f>
        <v>1.68</v>
      </c>
      <c r="F1037" s="26"/>
      <c r="G1037" s="27" t="str">
        <f>Source!DI666</f>
        <v/>
      </c>
      <c r="H1037" s="26"/>
      <c r="I1037" s="27"/>
      <c r="J1037" s="27"/>
      <c r="K1037" s="26"/>
      <c r="L1037" s="37">
        <f>Source!U666</f>
        <v>11.76</v>
      </c>
    </row>
    <row r="1038" spans="1:26" ht="28.5" x14ac:dyDescent="0.2">
      <c r="A1038" s="43" t="str">
        <f>Source!E668</f>
        <v>98,1</v>
      </c>
      <c r="B1038" s="44" t="str">
        <f>Source!F668</f>
        <v>61.2.02.01-0019</v>
      </c>
      <c r="C1038" s="44" t="str">
        <f>Source!G668</f>
        <v>Извещатель пожарный дымовой ДИП-34А-01-02</v>
      </c>
      <c r="D1038" s="31" t="str">
        <f>Source!H668</f>
        <v>10 шт.</v>
      </c>
      <c r="E1038" s="32">
        <f>Source!I668</f>
        <v>0.4</v>
      </c>
      <c r="F1038" s="33">
        <f>Source!AL668+Source!AM668+Source!AO668</f>
        <v>1165.22</v>
      </c>
      <c r="G1038" s="38" t="s">
        <v>3</v>
      </c>
      <c r="H1038" s="33">
        <f>ROUND(Source!AC668*Source!I668, 2)+ROUND(Source!AD668*Source!I668, 2)+ROUND(Source!AF668*Source!I668, 2)</f>
        <v>466.09</v>
      </c>
      <c r="I1038" s="34"/>
      <c r="J1038" s="34">
        <f>IF(Source!BC668&lt;&gt; 0, Source!BC668, 1)</f>
        <v>6.66</v>
      </c>
      <c r="K1038" s="33">
        <f>Source!O668</f>
        <v>3104.15</v>
      </c>
      <c r="L1038" s="39"/>
      <c r="S1038">
        <f>ROUND((Source!FX668/100)*((ROUND(Source!AF668*Source!I668, 2)+ROUND(Source!AE668*Source!I668, 2))), 2)</f>
        <v>0</v>
      </c>
      <c r="T1038">
        <f>Source!X668</f>
        <v>0</v>
      </c>
      <c r="U1038">
        <f>ROUND((Source!FY668/100)*((ROUND(Source!AF668*Source!I668, 2)+ROUND(Source!AE668*Source!I668, 2))), 2)</f>
        <v>0</v>
      </c>
      <c r="V1038">
        <f>Source!Y668</f>
        <v>0</v>
      </c>
      <c r="W1038">
        <f>IF(Source!BI668&lt;=1,H1038, 0)</f>
        <v>0</v>
      </c>
      <c r="X1038">
        <f>IF(Source!BI668=2,H1038, 0)</f>
        <v>466.09</v>
      </c>
      <c r="Y1038">
        <f>IF(Source!BI668=3,H1038, 0)</f>
        <v>0</v>
      </c>
      <c r="Z1038">
        <f>IF(Source!BI668=4,H1038, 0)</f>
        <v>0</v>
      </c>
    </row>
    <row r="1039" spans="1:26" ht="15" x14ac:dyDescent="0.25">
      <c r="G1039" s="49">
        <f>H1033+H1034+H1035+H1036+SUM(H1038:H1038)</f>
        <v>756.82999999999993</v>
      </c>
      <c r="H1039" s="49"/>
      <c r="J1039" s="49">
        <f>K1033+K1034+K1035+K1036+SUM(K1038:K1038)</f>
        <v>5040.47</v>
      </c>
      <c r="K1039" s="49"/>
      <c r="L1039" s="36">
        <f>Source!U666</f>
        <v>11.76</v>
      </c>
      <c r="O1039" s="22">
        <f>G1039</f>
        <v>756.82999999999993</v>
      </c>
      <c r="P1039" s="22">
        <f>J1039</f>
        <v>5040.47</v>
      </c>
      <c r="Q1039" s="22">
        <f>L1039</f>
        <v>11.76</v>
      </c>
      <c r="W1039">
        <f>IF(Source!BI666&lt;=1,H1033+H1034+H1035+H1036, 0)</f>
        <v>0</v>
      </c>
      <c r="X1039">
        <f>IF(Source!BI666=2,H1033+H1034+H1035+H1036, 0)</f>
        <v>290.74</v>
      </c>
      <c r="Y1039">
        <f>IF(Source!BI666=3,H1033+H1034+H1035+H1036, 0)</f>
        <v>0</v>
      </c>
      <c r="Z1039">
        <f>IF(Source!BI666=4,H1033+H1034+H1035+H1036, 0)</f>
        <v>0</v>
      </c>
    </row>
    <row r="1040" spans="1:26" ht="14.25" x14ac:dyDescent="0.2">
      <c r="A1040" s="41" t="str">
        <f>Source!E670</f>
        <v>99</v>
      </c>
      <c r="B1040" s="42" t="str">
        <f>Source!F670</f>
        <v>67-3-1</v>
      </c>
      <c r="C1040" s="42" t="str">
        <f>Source!G670</f>
        <v>Демонтаж кабеля из коробов</v>
      </c>
      <c r="D1040" s="25" t="str">
        <f>Source!H670</f>
        <v>100 м</v>
      </c>
      <c r="E1040" s="12">
        <f>Source!I670</f>
        <v>0.14000000000000001</v>
      </c>
      <c r="F1040" s="26">
        <f>Source!AL670+Source!AM670+Source!AO670</f>
        <v>75.5</v>
      </c>
      <c r="G1040" s="27"/>
      <c r="H1040" s="26"/>
      <c r="I1040" s="27" t="str">
        <f>Source!BO670</f>
        <v/>
      </c>
      <c r="J1040" s="27"/>
      <c r="K1040" s="26"/>
      <c r="L1040" s="28"/>
      <c r="S1040">
        <f>ROUND((Source!FX670/100)*((ROUND(Source!AF670*Source!I670, 2)+ROUND(Source!AE670*Source!I670, 2))), 2)</f>
        <v>8.9700000000000006</v>
      </c>
      <c r="T1040">
        <f>Source!X670</f>
        <v>59.7</v>
      </c>
      <c r="U1040">
        <f>ROUND((Source!FY670/100)*((ROUND(Source!AF670*Source!I670, 2)+ROUND(Source!AE670*Source!I670, 2))), 2)</f>
        <v>6.86</v>
      </c>
      <c r="V1040">
        <f>Source!Y670</f>
        <v>45.66</v>
      </c>
    </row>
    <row r="1041" spans="1:26" x14ac:dyDescent="0.2">
      <c r="C1041" s="21" t="str">
        <f>"Объем: "&amp;Source!I670&amp;"=14/"&amp;"100"</f>
        <v>Объем: 0,14=14/100</v>
      </c>
    </row>
    <row r="1042" spans="1:26" ht="14.25" x14ac:dyDescent="0.2">
      <c r="A1042" s="41"/>
      <c r="B1042" s="42"/>
      <c r="C1042" s="42" t="s">
        <v>1633</v>
      </c>
      <c r="D1042" s="25"/>
      <c r="E1042" s="12"/>
      <c r="F1042" s="26">
        <f>Source!AO670</f>
        <v>75.19</v>
      </c>
      <c r="G1042" s="27" t="str">
        <f>Source!DG670</f>
        <v/>
      </c>
      <c r="H1042" s="26">
        <f>ROUND(Source!AF670*Source!I670, 2)</f>
        <v>10.53</v>
      </c>
      <c r="I1042" s="27"/>
      <c r="J1042" s="27">
        <f>IF(Source!BA670&lt;&gt; 0, Source!BA670, 1)</f>
        <v>6.66</v>
      </c>
      <c r="K1042" s="26">
        <f>Source!S670</f>
        <v>70.11</v>
      </c>
      <c r="L1042" s="28"/>
      <c r="R1042">
        <f>H1042</f>
        <v>10.53</v>
      </c>
    </row>
    <row r="1043" spans="1:26" ht="14.25" x14ac:dyDescent="0.2">
      <c r="A1043" s="41"/>
      <c r="B1043" s="42"/>
      <c r="C1043" s="42" t="s">
        <v>429</v>
      </c>
      <c r="D1043" s="25"/>
      <c r="E1043" s="12"/>
      <c r="F1043" s="26">
        <f>Source!AM670</f>
        <v>0.31</v>
      </c>
      <c r="G1043" s="27" t="str">
        <f>Source!DE670</f>
        <v/>
      </c>
      <c r="H1043" s="26">
        <f>ROUND(Source!AD670*Source!I670, 2)</f>
        <v>0.04</v>
      </c>
      <c r="I1043" s="27"/>
      <c r="J1043" s="27">
        <f>IF(Source!BB670&lt;&gt; 0, Source!BB670, 1)</f>
        <v>6.66</v>
      </c>
      <c r="K1043" s="26">
        <f>Source!Q670</f>
        <v>0.28999999999999998</v>
      </c>
      <c r="L1043" s="28"/>
    </row>
    <row r="1044" spans="1:26" ht="14.25" x14ac:dyDescent="0.2">
      <c r="A1044" s="41"/>
      <c r="B1044" s="42"/>
      <c r="C1044" s="42" t="s">
        <v>1634</v>
      </c>
      <c r="D1044" s="25"/>
      <c r="E1044" s="12"/>
      <c r="F1044" s="26">
        <f>Source!AN670</f>
        <v>0.14000000000000001</v>
      </c>
      <c r="G1044" s="27" t="str">
        <f>Source!DF670</f>
        <v/>
      </c>
      <c r="H1044" s="29">
        <f>ROUND(Source!AE670*Source!I670, 2)</f>
        <v>0.02</v>
      </c>
      <c r="I1044" s="27"/>
      <c r="J1044" s="27">
        <f>IF(Source!BS670&lt;&gt; 0, Source!BS670, 1)</f>
        <v>6.66</v>
      </c>
      <c r="K1044" s="29">
        <f>Source!R670</f>
        <v>0.13</v>
      </c>
      <c r="L1044" s="28"/>
      <c r="R1044">
        <f>H1044</f>
        <v>0.02</v>
      </c>
    </row>
    <row r="1045" spans="1:26" ht="14.25" x14ac:dyDescent="0.2">
      <c r="A1045" s="41"/>
      <c r="B1045" s="42"/>
      <c r="C1045" s="42" t="s">
        <v>1635</v>
      </c>
      <c r="D1045" s="25" t="s">
        <v>1636</v>
      </c>
      <c r="E1045" s="12">
        <f>Source!BZ670</f>
        <v>85</v>
      </c>
      <c r="F1045" s="45"/>
      <c r="G1045" s="27"/>
      <c r="H1045" s="26">
        <f>SUM(S1040:S1047)</f>
        <v>8.9700000000000006</v>
      </c>
      <c r="I1045" s="30"/>
      <c r="J1045" s="24">
        <f>Source!AT670</f>
        <v>85</v>
      </c>
      <c r="K1045" s="26">
        <f>SUM(T1040:T1047)</f>
        <v>59.7</v>
      </c>
      <c r="L1045" s="28"/>
    </row>
    <row r="1046" spans="1:26" ht="14.25" x14ac:dyDescent="0.2">
      <c r="A1046" s="41"/>
      <c r="B1046" s="42"/>
      <c r="C1046" s="42" t="s">
        <v>1637</v>
      </c>
      <c r="D1046" s="25" t="s">
        <v>1636</v>
      </c>
      <c r="E1046" s="12">
        <f>Source!CA670</f>
        <v>65</v>
      </c>
      <c r="F1046" s="45"/>
      <c r="G1046" s="27"/>
      <c r="H1046" s="26">
        <f>SUM(U1040:U1047)</f>
        <v>6.86</v>
      </c>
      <c r="I1046" s="30"/>
      <c r="J1046" s="24">
        <f>Source!AU670</f>
        <v>65</v>
      </c>
      <c r="K1046" s="26">
        <f>SUM(V1040:V1047)</f>
        <v>45.66</v>
      </c>
      <c r="L1046" s="28"/>
    </row>
    <row r="1047" spans="1:26" ht="14.25" x14ac:dyDescent="0.2">
      <c r="A1047" s="43"/>
      <c r="B1047" s="44"/>
      <c r="C1047" s="44" t="s">
        <v>1638</v>
      </c>
      <c r="D1047" s="31" t="s">
        <v>1639</v>
      </c>
      <c r="E1047" s="32">
        <f>Source!AQ670</f>
        <v>9.64</v>
      </c>
      <c r="F1047" s="33"/>
      <c r="G1047" s="34" t="str">
        <f>Source!DI670</f>
        <v/>
      </c>
      <c r="H1047" s="33"/>
      <c r="I1047" s="34"/>
      <c r="J1047" s="34"/>
      <c r="K1047" s="33"/>
      <c r="L1047" s="35">
        <f>Source!U670</f>
        <v>1.3496000000000001</v>
      </c>
    </row>
    <row r="1048" spans="1:26" ht="15" x14ac:dyDescent="0.25">
      <c r="G1048" s="49">
        <f>H1042+H1043+H1045+H1046</f>
        <v>26.4</v>
      </c>
      <c r="H1048" s="49"/>
      <c r="J1048" s="49">
        <f>K1042+K1043+K1045+K1046</f>
        <v>175.76000000000002</v>
      </c>
      <c r="K1048" s="49"/>
      <c r="L1048" s="36">
        <f>Source!U670</f>
        <v>1.3496000000000001</v>
      </c>
      <c r="O1048" s="22">
        <f>G1048</f>
        <v>26.4</v>
      </c>
      <c r="P1048" s="22">
        <f>J1048</f>
        <v>175.76000000000002</v>
      </c>
      <c r="Q1048" s="22">
        <f>L1048</f>
        <v>1.3496000000000001</v>
      </c>
      <c r="W1048">
        <f>IF(Source!BI670&lt;=1,H1042+H1043+H1045+H1046, 0)</f>
        <v>26.4</v>
      </c>
      <c r="X1048">
        <f>IF(Source!BI670=2,H1042+H1043+H1045+H1046, 0)</f>
        <v>0</v>
      </c>
      <c r="Y1048">
        <f>IF(Source!BI670=3,H1042+H1043+H1045+H1046, 0)</f>
        <v>0</v>
      </c>
      <c r="Z1048">
        <f>IF(Source!BI670=4,H1042+H1043+H1045+H1046, 0)</f>
        <v>0</v>
      </c>
    </row>
    <row r="1049" spans="1:26" ht="28.5" x14ac:dyDescent="0.2">
      <c r="A1049" s="41" t="str">
        <f>Source!E672</f>
        <v>100</v>
      </c>
      <c r="B1049" s="42" t="str">
        <f>Source!F672</f>
        <v>м08-02-390-01</v>
      </c>
      <c r="C1049" s="42" t="str">
        <f>Source!G672</f>
        <v>Демонтаж: Короба пластмассовые шириной до 40 мм</v>
      </c>
      <c r="D1049" s="25" t="str">
        <f>Source!H672</f>
        <v>100 м</v>
      </c>
      <c r="E1049" s="12">
        <f>Source!I672</f>
        <v>0.03</v>
      </c>
      <c r="F1049" s="26">
        <f>Source!AL672+Source!AM672+Source!AO672</f>
        <v>206.76</v>
      </c>
      <c r="G1049" s="27"/>
      <c r="H1049" s="26"/>
      <c r="I1049" s="27" t="str">
        <f>Source!BO672</f>
        <v/>
      </c>
      <c r="J1049" s="27"/>
      <c r="K1049" s="26"/>
      <c r="L1049" s="28"/>
      <c r="S1049">
        <f>ROUND((Source!FX672/100)*((ROUND(Source!AF672*Source!I672, 2)+ROUND(Source!AE672*Source!I672, 2))), 2)</f>
        <v>1.32</v>
      </c>
      <c r="T1049">
        <f>Source!X672</f>
        <v>8.84</v>
      </c>
      <c r="U1049">
        <f>ROUND((Source!FY672/100)*((ROUND(Source!AF672*Source!I672, 2)+ROUND(Source!AE672*Source!I672, 2))), 2)</f>
        <v>0.9</v>
      </c>
      <c r="V1049">
        <f>Source!Y672</f>
        <v>6.05</v>
      </c>
    </row>
    <row r="1050" spans="1:26" x14ac:dyDescent="0.2">
      <c r="C1050" s="21" t="str">
        <f>"Объем: "&amp;Source!I672&amp;"=3/"&amp;"100"</f>
        <v>Объем: 0,03=3/100</v>
      </c>
    </row>
    <row r="1051" spans="1:26" ht="14.25" x14ac:dyDescent="0.2">
      <c r="A1051" s="41"/>
      <c r="B1051" s="42"/>
      <c r="C1051" s="42" t="s">
        <v>1633</v>
      </c>
      <c r="D1051" s="25"/>
      <c r="E1051" s="12"/>
      <c r="F1051" s="26">
        <f>Source!AO672</f>
        <v>154.91999999999999</v>
      </c>
      <c r="G1051" s="27" t="str">
        <f>Source!DG672</f>
        <v>)*0,3</v>
      </c>
      <c r="H1051" s="26">
        <f>ROUND(Source!AF672*Source!I672, 2)</f>
        <v>1.39</v>
      </c>
      <c r="I1051" s="27"/>
      <c r="J1051" s="27">
        <f>IF(Source!BA672&lt;&gt; 0, Source!BA672, 1)</f>
        <v>6.66</v>
      </c>
      <c r="K1051" s="26">
        <f>Source!S672</f>
        <v>9.2899999999999991</v>
      </c>
      <c r="L1051" s="28"/>
      <c r="R1051">
        <f>H1051</f>
        <v>1.39</v>
      </c>
    </row>
    <row r="1052" spans="1:26" ht="14.25" x14ac:dyDescent="0.2">
      <c r="A1052" s="41"/>
      <c r="B1052" s="42"/>
      <c r="C1052" s="42" t="s">
        <v>429</v>
      </c>
      <c r="D1052" s="25"/>
      <c r="E1052" s="12"/>
      <c r="F1052" s="26">
        <f>Source!AM672</f>
        <v>0.31</v>
      </c>
      <c r="G1052" s="27" t="str">
        <f>Source!DE672</f>
        <v>)*0,3</v>
      </c>
      <c r="H1052" s="26">
        <f>ROUND(Source!AD672*Source!I672, 2)</f>
        <v>0</v>
      </c>
      <c r="I1052" s="27"/>
      <c r="J1052" s="27">
        <f>IF(Source!BB672&lt;&gt; 0, Source!BB672, 1)</f>
        <v>6.66</v>
      </c>
      <c r="K1052" s="26">
        <f>Source!Q672</f>
        <v>0.02</v>
      </c>
      <c r="L1052" s="28"/>
    </row>
    <row r="1053" spans="1:26" ht="14.25" x14ac:dyDescent="0.2">
      <c r="A1053" s="41"/>
      <c r="B1053" s="42"/>
      <c r="C1053" s="42" t="s">
        <v>1634</v>
      </c>
      <c r="D1053" s="25"/>
      <c r="E1053" s="12"/>
      <c r="F1053" s="26">
        <f>Source!AN672</f>
        <v>0.14000000000000001</v>
      </c>
      <c r="G1053" s="27" t="str">
        <f>Source!DF672</f>
        <v>)*0,3</v>
      </c>
      <c r="H1053" s="29">
        <f>ROUND(Source!AE672*Source!I672, 2)</f>
        <v>0</v>
      </c>
      <c r="I1053" s="27"/>
      <c r="J1053" s="27">
        <f>IF(Source!BS672&lt;&gt; 0, Source!BS672, 1)</f>
        <v>6.66</v>
      </c>
      <c r="K1053" s="29">
        <f>Source!R672</f>
        <v>0.01</v>
      </c>
      <c r="L1053" s="28"/>
      <c r="R1053">
        <f>H1053</f>
        <v>0</v>
      </c>
    </row>
    <row r="1054" spans="1:26" ht="14.25" x14ac:dyDescent="0.2">
      <c r="A1054" s="41"/>
      <c r="B1054" s="42"/>
      <c r="C1054" s="42" t="s">
        <v>1635</v>
      </c>
      <c r="D1054" s="25" t="s">
        <v>1636</v>
      </c>
      <c r="E1054" s="12">
        <f>Source!BZ672</f>
        <v>95</v>
      </c>
      <c r="F1054" s="45"/>
      <c r="G1054" s="27"/>
      <c r="H1054" s="26">
        <f>SUM(S1049:S1056)</f>
        <v>1.32</v>
      </c>
      <c r="I1054" s="30"/>
      <c r="J1054" s="24">
        <f>Source!AT672</f>
        <v>95</v>
      </c>
      <c r="K1054" s="26">
        <f>SUM(T1049:T1056)</f>
        <v>8.84</v>
      </c>
      <c r="L1054" s="28"/>
    </row>
    <row r="1055" spans="1:26" ht="14.25" x14ac:dyDescent="0.2">
      <c r="A1055" s="41"/>
      <c r="B1055" s="42"/>
      <c r="C1055" s="42" t="s">
        <v>1637</v>
      </c>
      <c r="D1055" s="25" t="s">
        <v>1636</v>
      </c>
      <c r="E1055" s="12">
        <f>Source!CA672</f>
        <v>65</v>
      </c>
      <c r="F1055" s="45"/>
      <c r="G1055" s="27"/>
      <c r="H1055" s="26">
        <f>SUM(U1049:U1056)</f>
        <v>0.9</v>
      </c>
      <c r="I1055" s="30"/>
      <c r="J1055" s="24">
        <f>Source!AU672</f>
        <v>65</v>
      </c>
      <c r="K1055" s="26">
        <f>SUM(V1049:V1056)</f>
        <v>6.05</v>
      </c>
      <c r="L1055" s="28"/>
    </row>
    <row r="1056" spans="1:26" ht="14.25" x14ac:dyDescent="0.2">
      <c r="A1056" s="43"/>
      <c r="B1056" s="44"/>
      <c r="C1056" s="44" t="s">
        <v>1638</v>
      </c>
      <c r="D1056" s="31" t="s">
        <v>1639</v>
      </c>
      <c r="E1056" s="32">
        <f>Source!AQ672</f>
        <v>16.29</v>
      </c>
      <c r="F1056" s="33"/>
      <c r="G1056" s="34" t="str">
        <f>Source!DI672</f>
        <v>)*0,3</v>
      </c>
      <c r="H1056" s="33"/>
      <c r="I1056" s="34"/>
      <c r="J1056" s="34"/>
      <c r="K1056" s="33"/>
      <c r="L1056" s="35">
        <f>Source!U672</f>
        <v>0.14660999999999999</v>
      </c>
    </row>
    <row r="1057" spans="1:26" ht="15" x14ac:dyDescent="0.25">
      <c r="G1057" s="49">
        <f>H1051+H1052+H1054+H1055</f>
        <v>3.61</v>
      </c>
      <c r="H1057" s="49"/>
      <c r="J1057" s="49">
        <f>K1051+K1052+K1054+K1055</f>
        <v>24.2</v>
      </c>
      <c r="K1057" s="49"/>
      <c r="L1057" s="36">
        <f>Source!U672</f>
        <v>0.14660999999999999</v>
      </c>
      <c r="O1057" s="22">
        <f>G1057</f>
        <v>3.61</v>
      </c>
      <c r="P1057" s="22">
        <f>J1057</f>
        <v>24.2</v>
      </c>
      <c r="Q1057" s="22">
        <f>L1057</f>
        <v>0.14660999999999999</v>
      </c>
      <c r="W1057">
        <f>IF(Source!BI672&lt;=1,H1051+H1052+H1054+H1055, 0)</f>
        <v>0</v>
      </c>
      <c r="X1057">
        <f>IF(Source!BI672=2,H1051+H1052+H1054+H1055, 0)</f>
        <v>3.61</v>
      </c>
      <c r="Y1057">
        <f>IF(Source!BI672=3,H1051+H1052+H1054+H1055, 0)</f>
        <v>0</v>
      </c>
      <c r="Z1057">
        <f>IF(Source!BI672=4,H1051+H1052+H1054+H1055, 0)</f>
        <v>0</v>
      </c>
    </row>
    <row r="1058" spans="1:26" ht="28.5" x14ac:dyDescent="0.2">
      <c r="A1058" s="41" t="str">
        <f>Source!E674</f>
        <v>101</v>
      </c>
      <c r="B1058" s="42" t="str">
        <f>Source!F674</f>
        <v>м08-10-010-01</v>
      </c>
      <c r="C1058" s="42" t="str">
        <f>Source!G674</f>
        <v>Прокладка труб гофрированных ПВХ для защиты проводов и кабелей</v>
      </c>
      <c r="D1058" s="25" t="str">
        <f>Source!H674</f>
        <v>100 м</v>
      </c>
      <c r="E1058" s="12">
        <f>Source!I674</f>
        <v>0.17</v>
      </c>
      <c r="F1058" s="26">
        <f>Source!AL674+Source!AM674+Source!AO674</f>
        <v>156.32999999999998</v>
      </c>
      <c r="G1058" s="27"/>
      <c r="H1058" s="26"/>
      <c r="I1058" s="27" t="str">
        <f>Source!BO674</f>
        <v/>
      </c>
      <c r="J1058" s="27"/>
      <c r="K1058" s="26"/>
      <c r="L1058" s="28"/>
      <c r="S1058">
        <f>ROUND((Source!FX674/100)*((ROUND(Source!AF674*Source!I674, 2)+ROUND(Source!AE674*Source!I674, 2))), 2)</f>
        <v>22.53</v>
      </c>
      <c r="T1058">
        <f>Source!X674</f>
        <v>150.09</v>
      </c>
      <c r="U1058">
        <f>ROUND((Source!FY674/100)*((ROUND(Source!AF674*Source!I674, 2)+ROUND(Source!AE674*Source!I674, 2))), 2)</f>
        <v>15.42</v>
      </c>
      <c r="V1058">
        <f>Source!Y674</f>
        <v>102.69</v>
      </c>
    </row>
    <row r="1059" spans="1:26" x14ac:dyDescent="0.2">
      <c r="C1059" s="21" t="str">
        <f>"Объем: "&amp;Source!I674&amp;"=17/"&amp;"100"</f>
        <v>Объем: 0,17=17/100</v>
      </c>
    </row>
    <row r="1060" spans="1:26" ht="14.25" x14ac:dyDescent="0.2">
      <c r="A1060" s="41"/>
      <c r="B1060" s="42"/>
      <c r="C1060" s="42" t="s">
        <v>1633</v>
      </c>
      <c r="D1060" s="25"/>
      <c r="E1060" s="12"/>
      <c r="F1060" s="26">
        <f>Source!AO674</f>
        <v>139.54</v>
      </c>
      <c r="G1060" s="27" t="str">
        <f>Source!DG674</f>
        <v/>
      </c>
      <c r="H1060" s="26">
        <f>ROUND(Source!AF674*Source!I674, 2)</f>
        <v>23.72</v>
      </c>
      <c r="I1060" s="27"/>
      <c r="J1060" s="27">
        <f>IF(Source!BA674&lt;&gt; 0, Source!BA674, 1)</f>
        <v>6.66</v>
      </c>
      <c r="K1060" s="26">
        <f>Source!S674</f>
        <v>157.99</v>
      </c>
      <c r="L1060" s="28"/>
      <c r="R1060">
        <f>H1060</f>
        <v>23.72</v>
      </c>
    </row>
    <row r="1061" spans="1:26" ht="14.25" x14ac:dyDescent="0.2">
      <c r="A1061" s="41"/>
      <c r="B1061" s="42"/>
      <c r="C1061" s="42" t="s">
        <v>1640</v>
      </c>
      <c r="D1061" s="25"/>
      <c r="E1061" s="12"/>
      <c r="F1061" s="26">
        <f>Source!AL674</f>
        <v>16.79</v>
      </c>
      <c r="G1061" s="27" t="str">
        <f>Source!DD674</f>
        <v/>
      </c>
      <c r="H1061" s="26">
        <f>ROUND(Source!AC674*Source!I674, 2)</f>
        <v>2.85</v>
      </c>
      <c r="I1061" s="27"/>
      <c r="J1061" s="27">
        <f>IF(Source!BC674&lt;&gt; 0, Source!BC674, 1)</f>
        <v>6.66</v>
      </c>
      <c r="K1061" s="26">
        <f>Source!P674</f>
        <v>19.010000000000002</v>
      </c>
      <c r="L1061" s="28"/>
    </row>
    <row r="1062" spans="1:26" ht="14.25" x14ac:dyDescent="0.2">
      <c r="A1062" s="41"/>
      <c r="B1062" s="42"/>
      <c r="C1062" s="42" t="s">
        <v>1635</v>
      </c>
      <c r="D1062" s="25" t="s">
        <v>1636</v>
      </c>
      <c r="E1062" s="12">
        <f>Source!BZ674</f>
        <v>95</v>
      </c>
      <c r="F1062" s="45"/>
      <c r="G1062" s="27"/>
      <c r="H1062" s="26">
        <f>SUM(S1058:S1065)</f>
        <v>22.53</v>
      </c>
      <c r="I1062" s="30"/>
      <c r="J1062" s="24">
        <f>Source!AT674</f>
        <v>95</v>
      </c>
      <c r="K1062" s="26">
        <f>SUM(T1058:T1065)</f>
        <v>150.09</v>
      </c>
      <c r="L1062" s="28"/>
    </row>
    <row r="1063" spans="1:26" ht="14.25" x14ac:dyDescent="0.2">
      <c r="A1063" s="41"/>
      <c r="B1063" s="42"/>
      <c r="C1063" s="42" t="s">
        <v>1637</v>
      </c>
      <c r="D1063" s="25" t="s">
        <v>1636</v>
      </c>
      <c r="E1063" s="12">
        <f>Source!CA674</f>
        <v>65</v>
      </c>
      <c r="F1063" s="45"/>
      <c r="G1063" s="27"/>
      <c r="H1063" s="26">
        <f>SUM(U1058:U1065)</f>
        <v>15.42</v>
      </c>
      <c r="I1063" s="30"/>
      <c r="J1063" s="24">
        <f>Source!AU674</f>
        <v>65</v>
      </c>
      <c r="K1063" s="26">
        <f>SUM(V1058:V1065)</f>
        <v>102.69</v>
      </c>
      <c r="L1063" s="28"/>
    </row>
    <row r="1064" spans="1:26" ht="14.25" x14ac:dyDescent="0.2">
      <c r="A1064" s="41"/>
      <c r="B1064" s="42"/>
      <c r="C1064" s="42" t="s">
        <v>1638</v>
      </c>
      <c r="D1064" s="25" t="s">
        <v>1639</v>
      </c>
      <c r="E1064" s="12">
        <f>Source!AQ674</f>
        <v>15.2</v>
      </c>
      <c r="F1064" s="26"/>
      <c r="G1064" s="27" t="str">
        <f>Source!DI674</f>
        <v/>
      </c>
      <c r="H1064" s="26"/>
      <c r="I1064" s="27"/>
      <c r="J1064" s="27"/>
      <c r="K1064" s="26"/>
      <c r="L1064" s="37">
        <f>Source!U674</f>
        <v>2.5840000000000001</v>
      </c>
    </row>
    <row r="1065" spans="1:26" ht="71.25" x14ac:dyDescent="0.2">
      <c r="A1065" s="43" t="str">
        <f>Source!E676</f>
        <v>101,1</v>
      </c>
      <c r="B1065" s="44" t="str">
        <f>Source!F676</f>
        <v>24.3.01.02-0002</v>
      </c>
      <c r="C1065" s="44" t="str">
        <f>Source!G676</f>
        <v>Трубы гибкие гофрированные из самозатухающего ПВХ- пластиката (ГОСТ Р 50827-95) легкого типа, со стальной протяжкой (зондом), наружным диаметром 25 мм</v>
      </c>
      <c r="D1065" s="31" t="str">
        <f>Source!H676</f>
        <v>10 м</v>
      </c>
      <c r="E1065" s="32">
        <f>Source!I676</f>
        <v>1.6999999999999997</v>
      </c>
      <c r="F1065" s="33">
        <f>Source!AL676+Source!AM676+Source!AO676</f>
        <v>34.299999999999997</v>
      </c>
      <c r="G1065" s="38" t="s">
        <v>3</v>
      </c>
      <c r="H1065" s="33">
        <f>ROUND(Source!AC676*Source!I676, 2)+ROUND(Source!AD676*Source!I676, 2)+ROUND(Source!AF676*Source!I676, 2)</f>
        <v>58.31</v>
      </c>
      <c r="I1065" s="34"/>
      <c r="J1065" s="34">
        <f>IF(Source!BC676&lt;&gt; 0, Source!BC676, 1)</f>
        <v>6.66</v>
      </c>
      <c r="K1065" s="33">
        <f>Source!O676</f>
        <v>388.34</v>
      </c>
      <c r="L1065" s="39"/>
      <c r="S1065">
        <f>ROUND((Source!FX676/100)*((ROUND(Source!AF676*Source!I676, 2)+ROUND(Source!AE676*Source!I676, 2))), 2)</f>
        <v>0</v>
      </c>
      <c r="T1065">
        <f>Source!X676</f>
        <v>0</v>
      </c>
      <c r="U1065">
        <f>ROUND((Source!FY676/100)*((ROUND(Source!AF676*Source!I676, 2)+ROUND(Source!AE676*Source!I676, 2))), 2)</f>
        <v>0</v>
      </c>
      <c r="V1065">
        <f>Source!Y676</f>
        <v>0</v>
      </c>
      <c r="W1065">
        <f>IF(Source!BI676&lt;=1,H1065, 0)</f>
        <v>0</v>
      </c>
      <c r="X1065">
        <f>IF(Source!BI676=2,H1065, 0)</f>
        <v>58.31</v>
      </c>
      <c r="Y1065">
        <f>IF(Source!BI676=3,H1065, 0)</f>
        <v>0</v>
      </c>
      <c r="Z1065">
        <f>IF(Source!BI676=4,H1065, 0)</f>
        <v>0</v>
      </c>
    </row>
    <row r="1066" spans="1:26" ht="15" x14ac:dyDescent="0.25">
      <c r="G1066" s="49">
        <f>H1060+H1061+H1062+H1063+SUM(H1065:H1065)</f>
        <v>122.83</v>
      </c>
      <c r="H1066" s="49"/>
      <c r="J1066" s="49">
        <f>K1060+K1061+K1062+K1063+SUM(K1065:K1065)</f>
        <v>818.12</v>
      </c>
      <c r="K1066" s="49"/>
      <c r="L1066" s="36">
        <f>Source!U674</f>
        <v>2.5840000000000001</v>
      </c>
      <c r="O1066" s="22">
        <f>G1066</f>
        <v>122.83</v>
      </c>
      <c r="P1066" s="22">
        <f>J1066</f>
        <v>818.12</v>
      </c>
      <c r="Q1066" s="22">
        <f>L1066</f>
        <v>2.5840000000000001</v>
      </c>
      <c r="W1066">
        <f>IF(Source!BI674&lt;=1,H1060+H1061+H1062+H1063, 0)</f>
        <v>0</v>
      </c>
      <c r="X1066">
        <f>IF(Source!BI674=2,H1060+H1061+H1062+H1063, 0)</f>
        <v>64.52</v>
      </c>
      <c r="Y1066">
        <f>IF(Source!BI674=3,H1060+H1061+H1062+H1063, 0)</f>
        <v>0</v>
      </c>
      <c r="Z1066">
        <f>IF(Source!BI674=4,H1060+H1061+H1062+H1063, 0)</f>
        <v>0</v>
      </c>
    </row>
    <row r="1067" spans="1:26" ht="57" x14ac:dyDescent="0.2">
      <c r="A1067" s="41" t="str">
        <f>Source!E678</f>
        <v>102</v>
      </c>
      <c r="B1067" s="42" t="str">
        <f>Source!F678</f>
        <v>м08-02-412-02</v>
      </c>
      <c r="C1067" s="42" t="str">
        <f>Source!G678</f>
        <v>Затягивание кабеля в проложенные трубы  одножильного или многожильного в общей оплетке, суммарное сечение до 6 мм2</v>
      </c>
      <c r="D1067" s="25" t="str">
        <f>Source!H678</f>
        <v>100 м</v>
      </c>
      <c r="E1067" s="12">
        <f>Source!I678</f>
        <v>0.17</v>
      </c>
      <c r="F1067" s="26">
        <f>Source!AL678+Source!AM678+Source!AO678</f>
        <v>68.7</v>
      </c>
      <c r="G1067" s="27"/>
      <c r="H1067" s="26"/>
      <c r="I1067" s="27" t="str">
        <f>Source!BO678</f>
        <v/>
      </c>
      <c r="J1067" s="27"/>
      <c r="K1067" s="26"/>
      <c r="L1067" s="28"/>
      <c r="S1067">
        <f>ROUND((Source!FX678/100)*((ROUND(Source!AF678*Source!I678, 2)+ROUND(Source!AE678*Source!I678, 2))), 2)</f>
        <v>8.27</v>
      </c>
      <c r="T1067">
        <f>Source!X678</f>
        <v>55.04</v>
      </c>
      <c r="U1067">
        <f>ROUND((Source!FY678/100)*((ROUND(Source!AF678*Source!I678, 2)+ROUND(Source!AE678*Source!I678, 2))), 2)</f>
        <v>5.66</v>
      </c>
      <c r="V1067">
        <f>Source!Y678</f>
        <v>37.659999999999997</v>
      </c>
    </row>
    <row r="1068" spans="1:26" x14ac:dyDescent="0.2">
      <c r="C1068" s="21" t="str">
        <f>"Объем: "&amp;Source!I678&amp;"=17/"&amp;"100"</f>
        <v>Объем: 0,17=17/100</v>
      </c>
    </row>
    <row r="1069" spans="1:26" ht="14.25" x14ac:dyDescent="0.2">
      <c r="A1069" s="41"/>
      <c r="B1069" s="42"/>
      <c r="C1069" s="42" t="s">
        <v>1633</v>
      </c>
      <c r="D1069" s="25"/>
      <c r="E1069" s="12"/>
      <c r="F1069" s="26">
        <f>Source!AO678</f>
        <v>50.67</v>
      </c>
      <c r="G1069" s="27" t="str">
        <f>Source!DG678</f>
        <v/>
      </c>
      <c r="H1069" s="26">
        <f>ROUND(Source!AF678*Source!I678, 2)</f>
        <v>8.61</v>
      </c>
      <c r="I1069" s="27"/>
      <c r="J1069" s="27">
        <f>IF(Source!BA678&lt;&gt; 0, Source!BA678, 1)</f>
        <v>6.66</v>
      </c>
      <c r="K1069" s="26">
        <f>Source!S678</f>
        <v>57.37</v>
      </c>
      <c r="L1069" s="28"/>
      <c r="R1069">
        <f>H1069</f>
        <v>8.61</v>
      </c>
    </row>
    <row r="1070" spans="1:26" ht="14.25" x14ac:dyDescent="0.2">
      <c r="A1070" s="41"/>
      <c r="B1070" s="42"/>
      <c r="C1070" s="42" t="s">
        <v>429</v>
      </c>
      <c r="D1070" s="25"/>
      <c r="E1070" s="12"/>
      <c r="F1070" s="26">
        <f>Source!AM678</f>
        <v>3.55</v>
      </c>
      <c r="G1070" s="27" t="str">
        <f>Source!DE678</f>
        <v/>
      </c>
      <c r="H1070" s="26">
        <f>ROUND(Source!AD678*Source!I678, 2)</f>
        <v>0.6</v>
      </c>
      <c r="I1070" s="27"/>
      <c r="J1070" s="27">
        <f>IF(Source!BB678&lt;&gt; 0, Source!BB678, 1)</f>
        <v>6.66</v>
      </c>
      <c r="K1070" s="26">
        <f>Source!Q678</f>
        <v>4.0199999999999996</v>
      </c>
      <c r="L1070" s="28"/>
    </row>
    <row r="1071" spans="1:26" ht="14.25" x14ac:dyDescent="0.2">
      <c r="A1071" s="41"/>
      <c r="B1071" s="42"/>
      <c r="C1071" s="42" t="s">
        <v>1634</v>
      </c>
      <c r="D1071" s="25"/>
      <c r="E1071" s="12"/>
      <c r="F1071" s="26">
        <f>Source!AN678</f>
        <v>0.5</v>
      </c>
      <c r="G1071" s="27" t="str">
        <f>Source!DF678</f>
        <v/>
      </c>
      <c r="H1071" s="29">
        <f>ROUND(Source!AE678*Source!I678, 2)</f>
        <v>0.09</v>
      </c>
      <c r="I1071" s="27"/>
      <c r="J1071" s="27">
        <f>IF(Source!BS678&lt;&gt; 0, Source!BS678, 1)</f>
        <v>6.66</v>
      </c>
      <c r="K1071" s="29">
        <f>Source!R678</f>
        <v>0.56999999999999995</v>
      </c>
      <c r="L1071" s="28"/>
      <c r="R1071">
        <f>H1071</f>
        <v>0.09</v>
      </c>
    </row>
    <row r="1072" spans="1:26" ht="14.25" x14ac:dyDescent="0.2">
      <c r="A1072" s="41"/>
      <c r="B1072" s="42"/>
      <c r="C1072" s="42" t="s">
        <v>1640</v>
      </c>
      <c r="D1072" s="25"/>
      <c r="E1072" s="12"/>
      <c r="F1072" s="26">
        <f>Source!AL678</f>
        <v>14.48</v>
      </c>
      <c r="G1072" s="27" t="str">
        <f>Source!DD678</f>
        <v/>
      </c>
      <c r="H1072" s="26">
        <f>ROUND(Source!AC678*Source!I678, 2)</f>
        <v>2.46</v>
      </c>
      <c r="I1072" s="27"/>
      <c r="J1072" s="27">
        <f>IF(Source!BC678&lt;&gt; 0, Source!BC678, 1)</f>
        <v>6.66</v>
      </c>
      <c r="K1072" s="26">
        <f>Source!P678</f>
        <v>16.39</v>
      </c>
      <c r="L1072" s="28"/>
    </row>
    <row r="1073" spans="1:26" ht="14.25" x14ac:dyDescent="0.2">
      <c r="A1073" s="41"/>
      <c r="B1073" s="42"/>
      <c r="C1073" s="42" t="s">
        <v>1635</v>
      </c>
      <c r="D1073" s="25" t="s">
        <v>1636</v>
      </c>
      <c r="E1073" s="12">
        <f>Source!BZ678</f>
        <v>95</v>
      </c>
      <c r="F1073" s="45"/>
      <c r="G1073" s="27"/>
      <c r="H1073" s="26">
        <f>SUM(S1067:S1076)</f>
        <v>8.27</v>
      </c>
      <c r="I1073" s="30"/>
      <c r="J1073" s="24">
        <f>Source!AT678</f>
        <v>95</v>
      </c>
      <c r="K1073" s="26">
        <f>SUM(T1067:T1076)</f>
        <v>55.04</v>
      </c>
      <c r="L1073" s="28"/>
    </row>
    <row r="1074" spans="1:26" ht="14.25" x14ac:dyDescent="0.2">
      <c r="A1074" s="41"/>
      <c r="B1074" s="42"/>
      <c r="C1074" s="42" t="s">
        <v>1637</v>
      </c>
      <c r="D1074" s="25" t="s">
        <v>1636</v>
      </c>
      <c r="E1074" s="12">
        <f>Source!CA678</f>
        <v>65</v>
      </c>
      <c r="F1074" s="45"/>
      <c r="G1074" s="27"/>
      <c r="H1074" s="26">
        <f>SUM(U1067:U1076)</f>
        <v>5.66</v>
      </c>
      <c r="I1074" s="30"/>
      <c r="J1074" s="24">
        <f>Source!AU678</f>
        <v>65</v>
      </c>
      <c r="K1074" s="26">
        <f>SUM(V1067:V1076)</f>
        <v>37.659999999999997</v>
      </c>
      <c r="L1074" s="28"/>
    </row>
    <row r="1075" spans="1:26" ht="14.25" x14ac:dyDescent="0.2">
      <c r="A1075" s="41"/>
      <c r="B1075" s="42"/>
      <c r="C1075" s="42" t="s">
        <v>1638</v>
      </c>
      <c r="D1075" s="25" t="s">
        <v>1639</v>
      </c>
      <c r="E1075" s="12">
        <f>Source!AQ678</f>
        <v>5.39</v>
      </c>
      <c r="F1075" s="26"/>
      <c r="G1075" s="27" t="str">
        <f>Source!DI678</f>
        <v/>
      </c>
      <c r="H1075" s="26"/>
      <c r="I1075" s="27"/>
      <c r="J1075" s="27"/>
      <c r="K1075" s="26"/>
      <c r="L1075" s="37">
        <f>Source!U678</f>
        <v>0.9163</v>
      </c>
    </row>
    <row r="1076" spans="1:26" ht="114" x14ac:dyDescent="0.2">
      <c r="A1076" s="43" t="str">
        <f>Source!E680</f>
        <v>102,1</v>
      </c>
      <c r="B1076" s="44" t="str">
        <f>Source!F680</f>
        <v>21.1.08.01-0316</v>
      </c>
      <c r="C1076" s="44" t="str">
        <f>Source!G680</f>
        <v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2х2х1,5</v>
      </c>
      <c r="D1076" s="31" t="str">
        <f>Source!H680</f>
        <v>1000 м</v>
      </c>
      <c r="E1076" s="32">
        <f>Source!I680</f>
        <v>1.7000000000000001E-2</v>
      </c>
      <c r="F1076" s="33">
        <f>Source!AL680+Source!AM680+Source!AO680</f>
        <v>10678.56</v>
      </c>
      <c r="G1076" s="38" t="s">
        <v>3</v>
      </c>
      <c r="H1076" s="33">
        <f>ROUND(Source!AC680*Source!I680, 2)+ROUND(Source!AD680*Source!I680, 2)+ROUND(Source!AF680*Source!I680, 2)</f>
        <v>181.54</v>
      </c>
      <c r="I1076" s="34"/>
      <c r="J1076" s="34">
        <f>IF(Source!BC680&lt;&gt; 0, Source!BC680, 1)</f>
        <v>6.66</v>
      </c>
      <c r="K1076" s="33">
        <f>Source!O680</f>
        <v>1209.03</v>
      </c>
      <c r="L1076" s="39"/>
      <c r="S1076">
        <f>ROUND((Source!FX680/100)*((ROUND(Source!AF680*Source!I680, 2)+ROUND(Source!AE680*Source!I680, 2))), 2)</f>
        <v>0</v>
      </c>
      <c r="T1076">
        <f>Source!X680</f>
        <v>0</v>
      </c>
      <c r="U1076">
        <f>ROUND((Source!FY680/100)*((ROUND(Source!AF680*Source!I680, 2)+ROUND(Source!AE680*Source!I680, 2))), 2)</f>
        <v>0</v>
      </c>
      <c r="V1076">
        <f>Source!Y680</f>
        <v>0</v>
      </c>
      <c r="W1076">
        <f>IF(Source!BI680&lt;=1,H1076, 0)</f>
        <v>0</v>
      </c>
      <c r="X1076">
        <f>IF(Source!BI680=2,H1076, 0)</f>
        <v>181.54</v>
      </c>
      <c r="Y1076">
        <f>IF(Source!BI680=3,H1076, 0)</f>
        <v>0</v>
      </c>
      <c r="Z1076">
        <f>IF(Source!BI680=4,H1076, 0)</f>
        <v>0</v>
      </c>
    </row>
    <row r="1077" spans="1:26" ht="15" x14ac:dyDescent="0.25">
      <c r="G1077" s="49">
        <f>H1069+H1070+H1072+H1073+H1074+SUM(H1076:H1076)</f>
        <v>207.14</v>
      </c>
      <c r="H1077" s="49"/>
      <c r="J1077" s="49">
        <f>K1069+K1070+K1072+K1073+K1074+SUM(K1076:K1076)</f>
        <v>1379.51</v>
      </c>
      <c r="K1077" s="49"/>
      <c r="L1077" s="36">
        <f>Source!U678</f>
        <v>0.9163</v>
      </c>
      <c r="O1077" s="22">
        <f>G1077</f>
        <v>207.14</v>
      </c>
      <c r="P1077" s="22">
        <f>J1077</f>
        <v>1379.51</v>
      </c>
      <c r="Q1077" s="22">
        <f>L1077</f>
        <v>0.9163</v>
      </c>
      <c r="W1077">
        <f>IF(Source!BI678&lt;=1,H1069+H1070+H1072+H1073+H1074, 0)</f>
        <v>0</v>
      </c>
      <c r="X1077">
        <f>IF(Source!BI678=2,H1069+H1070+H1072+H1073+H1074, 0)</f>
        <v>25.599999999999998</v>
      </c>
      <c r="Y1077">
        <f>IF(Source!BI678=3,H1069+H1070+H1072+H1073+H1074, 0)</f>
        <v>0</v>
      </c>
      <c r="Z1077">
        <f>IF(Source!BI678=4,H1069+H1070+H1072+H1073+H1074, 0)</f>
        <v>0</v>
      </c>
    </row>
    <row r="1078" spans="1:26" ht="15" x14ac:dyDescent="0.25">
      <c r="A1078" s="50" t="str">
        <f>CONCATENATE("Итого по разделу: ",IF(Source!G682&lt;&gt;"Новый раздел", Source!G682, ""))</f>
        <v>Итого по разделу: 7 Пожарная сигнализация</v>
      </c>
      <c r="B1078" s="50"/>
      <c r="C1078" s="50"/>
      <c r="D1078" s="50"/>
      <c r="E1078" s="50"/>
      <c r="F1078" s="50"/>
      <c r="G1078" s="51">
        <f>SUM(O1025:O1077)</f>
        <v>1186.6500000000001</v>
      </c>
      <c r="H1078" s="51"/>
      <c r="I1078" s="23"/>
      <c r="J1078" s="51">
        <f>SUM(P1025:P1077)</f>
        <v>7903.21</v>
      </c>
      <c r="K1078" s="51"/>
      <c r="L1078" s="36">
        <f>SUM(Q1025:Q1077)</f>
        <v>19.780509999999996</v>
      </c>
    </row>
    <row r="1079" spans="1:26" ht="16.5" x14ac:dyDescent="0.25">
      <c r="A1079" s="54" t="str">
        <f>CONCATENATE("Раздел: ",IF(Source!G711&lt;&gt;"Новый раздел", Source!G711, ""))</f>
        <v>Раздел: 8 Разные работы</v>
      </c>
      <c r="B1079" s="54"/>
      <c r="C1079" s="54"/>
      <c r="D1079" s="54"/>
      <c r="E1079" s="54"/>
      <c r="F1079" s="54"/>
      <c r="G1079" s="54"/>
      <c r="H1079" s="54"/>
      <c r="I1079" s="54"/>
      <c r="J1079" s="54"/>
      <c r="K1079" s="54"/>
      <c r="L1079" s="54"/>
    </row>
    <row r="1080" spans="1:26" ht="42.75" x14ac:dyDescent="0.2">
      <c r="A1080" s="43" t="str">
        <f>Source!E716</f>
        <v>103</v>
      </c>
      <c r="B1080" s="44" t="str">
        <f>Source!F716</f>
        <v>т01-01-01-041</v>
      </c>
      <c r="C1080" s="44" t="str">
        <f>Source!G716</f>
        <v>Погрузочные работы при автомобильных перевозках мусора строительного с погрузкой вручную</v>
      </c>
      <c r="D1080" s="31" t="str">
        <f>Source!H716</f>
        <v>1 Т ГРУЗА</v>
      </c>
      <c r="E1080" s="32">
        <f>Source!I716</f>
        <v>24</v>
      </c>
      <c r="F1080" s="33">
        <f>Source!AK716</f>
        <v>42.98</v>
      </c>
      <c r="G1080" s="34" t="str">
        <f>Source!DC716</f>
        <v/>
      </c>
      <c r="H1080" s="33">
        <f>ROUND(Source!AB716*Source!I716, 2)</f>
        <v>1031.52</v>
      </c>
      <c r="I1080" s="34" t="str">
        <f>Source!BO716</f>
        <v/>
      </c>
      <c r="J1080" s="34">
        <f>Source!AZ716</f>
        <v>6.66</v>
      </c>
      <c r="K1080" s="33">
        <f>Source!GM716</f>
        <v>6869.92</v>
      </c>
      <c r="L1080" s="39"/>
      <c r="S1080">
        <f>ROUND((Source!FX716/100)*((ROUND(0*Source!I716, 2)+ROUND(0*Source!I716, 2))), 2)</f>
        <v>0</v>
      </c>
      <c r="T1080">
        <f>Source!X716</f>
        <v>0</v>
      </c>
      <c r="U1080">
        <f>ROUND((Source!FY716/100)*((ROUND(0*Source!I716, 2)+ROUND(0*Source!I716, 2))), 2)</f>
        <v>0</v>
      </c>
      <c r="V1080">
        <f>Source!Y716</f>
        <v>0</v>
      </c>
    </row>
    <row r="1081" spans="1:26" ht="15" x14ac:dyDescent="0.25">
      <c r="G1081" s="49">
        <f>H1080</f>
        <v>1031.52</v>
      </c>
      <c r="H1081" s="49"/>
      <c r="J1081" s="49">
        <f>K1080</f>
        <v>6869.92</v>
      </c>
      <c r="K1081" s="49"/>
      <c r="L1081" s="36">
        <f>Source!U716</f>
        <v>0</v>
      </c>
      <c r="O1081" s="22">
        <f>G1081</f>
        <v>1031.52</v>
      </c>
      <c r="P1081" s="22">
        <f>J1081</f>
        <v>6869.92</v>
      </c>
      <c r="Q1081" s="22">
        <f>L1081</f>
        <v>0</v>
      </c>
      <c r="W1081">
        <f>IF(Source!BI716&lt;=1,H1080, 0)</f>
        <v>1031.52</v>
      </c>
      <c r="X1081">
        <f>IF(Source!BI716=2,H1080, 0)</f>
        <v>0</v>
      </c>
      <c r="Y1081">
        <f>IF(Source!BI716=3,H1080, 0)</f>
        <v>0</v>
      </c>
      <c r="Z1081">
        <f>IF(Source!BI716=4,H1080, 0)</f>
        <v>0</v>
      </c>
    </row>
    <row r="1082" spans="1:26" ht="57" x14ac:dyDescent="0.2">
      <c r="A1082" s="43" t="str">
        <f>Source!E718</f>
        <v>104</v>
      </c>
      <c r="B1082" s="44" t="str">
        <f>Source!F718</f>
        <v>т03-01-01-016</v>
      </c>
      <c r="C1082" s="44" t="str">
        <f>Source!G718</f>
        <v>Перевозка грузов I класса автомобилями бортовыми грузоподъемностью до 15 т на расстояние до 16 км</v>
      </c>
      <c r="D1082" s="31" t="str">
        <f>Source!H718</f>
        <v>1 Т ГРУЗА</v>
      </c>
      <c r="E1082" s="32">
        <f>Source!I718</f>
        <v>24</v>
      </c>
      <c r="F1082" s="33">
        <f>Source!AK718</f>
        <v>14.3</v>
      </c>
      <c r="G1082" s="34" t="str">
        <f>Source!DC718</f>
        <v/>
      </c>
      <c r="H1082" s="33">
        <f>ROUND(Source!AB718*Source!I718, 2)</f>
        <v>343.2</v>
      </c>
      <c r="I1082" s="34" t="str">
        <f>Source!BO718</f>
        <v/>
      </c>
      <c r="J1082" s="34">
        <f>Source!AZ718</f>
        <v>6.66</v>
      </c>
      <c r="K1082" s="33">
        <f>Source!GM718</f>
        <v>2285.71</v>
      </c>
      <c r="L1082" s="39"/>
      <c r="S1082">
        <f>ROUND((Source!FX718/100)*((ROUND(0*Source!I718, 2)+ROUND(0*Source!I718, 2))), 2)</f>
        <v>0</v>
      </c>
      <c r="T1082">
        <f>Source!X718</f>
        <v>0</v>
      </c>
      <c r="U1082">
        <f>ROUND((Source!FY718/100)*((ROUND(0*Source!I718, 2)+ROUND(0*Source!I718, 2))), 2)</f>
        <v>0</v>
      </c>
      <c r="V1082">
        <f>Source!Y718</f>
        <v>0</v>
      </c>
    </row>
    <row r="1083" spans="1:26" ht="15" x14ac:dyDescent="0.25">
      <c r="G1083" s="49">
        <f>H1082</f>
        <v>343.2</v>
      </c>
      <c r="H1083" s="49"/>
      <c r="J1083" s="49">
        <f>K1082</f>
        <v>2285.71</v>
      </c>
      <c r="K1083" s="49"/>
      <c r="L1083" s="36">
        <f>Source!U718</f>
        <v>0</v>
      </c>
      <c r="O1083" s="22">
        <f>G1083</f>
        <v>343.2</v>
      </c>
      <c r="P1083" s="22">
        <f>J1083</f>
        <v>2285.71</v>
      </c>
      <c r="Q1083" s="22">
        <f>L1083</f>
        <v>0</v>
      </c>
      <c r="W1083">
        <f>IF(Source!BI718&lt;=1,H1082, 0)</f>
        <v>343.2</v>
      </c>
      <c r="X1083">
        <f>IF(Source!BI718=2,H1082, 0)</f>
        <v>0</v>
      </c>
      <c r="Y1083">
        <f>IF(Source!BI718=3,H1082, 0)</f>
        <v>0</v>
      </c>
      <c r="Z1083">
        <f>IF(Source!BI718=4,H1082, 0)</f>
        <v>0</v>
      </c>
    </row>
    <row r="1084" spans="1:26" ht="15" x14ac:dyDescent="0.25">
      <c r="A1084" s="50" t="str">
        <f>CONCATENATE("Итого по разделу: ",IF(Source!G720&lt;&gt;"Новый раздел", Source!G720, ""))</f>
        <v>Итого по разделу: 8 Разные работы</v>
      </c>
      <c r="B1084" s="50"/>
      <c r="C1084" s="50"/>
      <c r="D1084" s="50"/>
      <c r="E1084" s="50"/>
      <c r="F1084" s="50"/>
      <c r="G1084" s="51">
        <f>SUM(O1079:O1083)</f>
        <v>1374.72</v>
      </c>
      <c r="H1084" s="51"/>
      <c r="I1084" s="23"/>
      <c r="J1084" s="51">
        <f>SUM(P1079:P1083)</f>
        <v>9155.630000000001</v>
      </c>
      <c r="K1084" s="51"/>
      <c r="L1084" s="36">
        <f>SUM(Q1079:Q1083)</f>
        <v>0</v>
      </c>
    </row>
    <row r="1085" spans="1:26" ht="15" x14ac:dyDescent="0.25">
      <c r="A1085" s="50" t="str">
        <f>CONCATENATE("Итого по локальной смете: ",IF(Source!G749&lt;&gt;"Новая локальная смета", Source!G749, ""))</f>
        <v xml:space="preserve">Итого по локальной смете: </v>
      </c>
      <c r="B1085" s="50"/>
      <c r="C1085" s="50"/>
      <c r="D1085" s="50"/>
      <c r="E1085" s="50"/>
      <c r="F1085" s="50"/>
      <c r="G1085" s="51">
        <f>SUM(O23:O1084)</f>
        <v>171850.32000000004</v>
      </c>
      <c r="H1085" s="51"/>
      <c r="I1085" s="23"/>
      <c r="J1085" s="51">
        <f>SUM(P23:P1084)</f>
        <v>1144981.5699999998</v>
      </c>
      <c r="K1085" s="51"/>
      <c r="L1085" s="36">
        <f>SUM(Q23:Q1084)</f>
        <v>1834.1845785500011</v>
      </c>
    </row>
    <row r="1086" spans="1:26" ht="15" x14ac:dyDescent="0.25">
      <c r="C1086" s="50" t="str">
        <f>Source!H777</f>
        <v>Итого</v>
      </c>
      <c r="D1086" s="50"/>
      <c r="E1086" s="50"/>
      <c r="F1086" s="50"/>
      <c r="G1086" s="50"/>
      <c r="H1086" s="50"/>
      <c r="I1086" s="50"/>
      <c r="J1086" s="51">
        <f>IF(Source!P777=0, "", Source!P777)</f>
        <v>1144981.57</v>
      </c>
      <c r="K1086" s="51"/>
    </row>
    <row r="1087" spans="1:26" ht="14.25" x14ac:dyDescent="0.2">
      <c r="C1087" s="55" t="str">
        <f>Source!H778</f>
        <v>НДС 18%</v>
      </c>
      <c r="D1087" s="55"/>
      <c r="E1087" s="55"/>
      <c r="F1087" s="55"/>
      <c r="G1087" s="55"/>
      <c r="H1087" s="55"/>
      <c r="I1087" s="55"/>
      <c r="J1087" s="56">
        <f>IF(Source!P778=0, "", Source!P778)</f>
        <v>206096.68</v>
      </c>
      <c r="K1087" s="56"/>
    </row>
    <row r="1088" spans="1:26" ht="15" x14ac:dyDescent="0.25">
      <c r="C1088" s="50" t="str">
        <f>Source!H779</f>
        <v>Всего</v>
      </c>
      <c r="D1088" s="50"/>
      <c r="E1088" s="50"/>
      <c r="F1088" s="50"/>
      <c r="G1088" s="50"/>
      <c r="H1088" s="50"/>
      <c r="I1088" s="50"/>
      <c r="J1088" s="51">
        <f>IF(Source!P779=0, "", Source!P779)</f>
        <v>1351078.25</v>
      </c>
      <c r="K1088" s="51"/>
    </row>
  </sheetData>
  <mergeCells count="388">
    <mergeCell ref="B4:K4"/>
    <mergeCell ref="B6:K6"/>
    <mergeCell ref="B8:K8"/>
    <mergeCell ref="G11:H11"/>
    <mergeCell ref="I11:J11"/>
    <mergeCell ref="C14:F14"/>
    <mergeCell ref="G14:H14"/>
    <mergeCell ref="I14:J14"/>
    <mergeCell ref="K14:L14"/>
    <mergeCell ref="C15:F15"/>
    <mergeCell ref="G15:H15"/>
    <mergeCell ref="I15:J15"/>
    <mergeCell ref="K15:L15"/>
    <mergeCell ref="C12:F12"/>
    <mergeCell ref="G12:H12"/>
    <mergeCell ref="I12:J12"/>
    <mergeCell ref="K12:L12"/>
    <mergeCell ref="C13:F13"/>
    <mergeCell ref="G13:H13"/>
    <mergeCell ref="I13:J13"/>
    <mergeCell ref="K13:L13"/>
    <mergeCell ref="C16:F16"/>
    <mergeCell ref="G16:H16"/>
    <mergeCell ref="I16:J16"/>
    <mergeCell ref="K16:L16"/>
    <mergeCell ref="C17:F17"/>
    <mergeCell ref="G17:H17"/>
    <mergeCell ref="I17:J17"/>
    <mergeCell ref="K17:L17"/>
    <mergeCell ref="J64:K64"/>
    <mergeCell ref="G64:H64"/>
    <mergeCell ref="F60:G60"/>
    <mergeCell ref="F59:G59"/>
    <mergeCell ref="A23:L23"/>
    <mergeCell ref="F152:G152"/>
    <mergeCell ref="J145:K145"/>
    <mergeCell ref="G145:H145"/>
    <mergeCell ref="J137:K137"/>
    <mergeCell ref="G137:H137"/>
    <mergeCell ref="C18:F18"/>
    <mergeCell ref="G18:H18"/>
    <mergeCell ref="I18:J18"/>
    <mergeCell ref="K18:L18"/>
    <mergeCell ref="A20:L20"/>
    <mergeCell ref="F82:G82"/>
    <mergeCell ref="J75:K75"/>
    <mergeCell ref="G75:H75"/>
    <mergeCell ref="C1086:I1086"/>
    <mergeCell ref="J1086:K1086"/>
    <mergeCell ref="C1087:I1087"/>
    <mergeCell ref="J1087:K1087"/>
    <mergeCell ref="C1088:I1088"/>
    <mergeCell ref="J1088:K1088"/>
    <mergeCell ref="J157:K157"/>
    <mergeCell ref="G157:H157"/>
    <mergeCell ref="F153:G153"/>
    <mergeCell ref="F132:G132"/>
    <mergeCell ref="F39:G39"/>
    <mergeCell ref="F38:G38"/>
    <mergeCell ref="J32:K32"/>
    <mergeCell ref="G32:H32"/>
    <mergeCell ref="F30:G30"/>
    <mergeCell ref="F29:G29"/>
    <mergeCell ref="J52:K52"/>
    <mergeCell ref="G52:H52"/>
    <mergeCell ref="F49:G49"/>
    <mergeCell ref="F48:G48"/>
    <mergeCell ref="J41:K41"/>
    <mergeCell ref="G41:H41"/>
    <mergeCell ref="F72:G72"/>
    <mergeCell ref="F71:G71"/>
    <mergeCell ref="F98:G98"/>
    <mergeCell ref="J91:K91"/>
    <mergeCell ref="G91:H91"/>
    <mergeCell ref="F83:G83"/>
    <mergeCell ref="F131:G131"/>
    <mergeCell ref="J125:K125"/>
    <mergeCell ref="G125:H125"/>
    <mergeCell ref="F121:G121"/>
    <mergeCell ref="F163:G163"/>
    <mergeCell ref="J194:K194"/>
    <mergeCell ref="G194:H194"/>
    <mergeCell ref="F192:G192"/>
    <mergeCell ref="F191:G191"/>
    <mergeCell ref="J187:K187"/>
    <mergeCell ref="G187:H187"/>
    <mergeCell ref="F99:G99"/>
    <mergeCell ref="G226:H226"/>
    <mergeCell ref="F224:G224"/>
    <mergeCell ref="F223:G223"/>
    <mergeCell ref="J216:K216"/>
    <mergeCell ref="G216:H216"/>
    <mergeCell ref="F212:G212"/>
    <mergeCell ref="F211:G211"/>
    <mergeCell ref="J204:K204"/>
    <mergeCell ref="G204:H204"/>
    <mergeCell ref="F120:G120"/>
    <mergeCell ref="J113:K113"/>
    <mergeCell ref="G113:H113"/>
    <mergeCell ref="F111:G111"/>
    <mergeCell ref="F110:G110"/>
    <mergeCell ref="J103:K103"/>
    <mergeCell ref="G103:H103"/>
    <mergeCell ref="J301:K301"/>
    <mergeCell ref="G301:H301"/>
    <mergeCell ref="F184:G184"/>
    <mergeCell ref="F183:G183"/>
    <mergeCell ref="J176:K176"/>
    <mergeCell ref="G176:H176"/>
    <mergeCell ref="F164:G164"/>
    <mergeCell ref="J236:K236"/>
    <mergeCell ref="G236:H236"/>
    <mergeCell ref="J226:K226"/>
    <mergeCell ref="J248:K248"/>
    <mergeCell ref="G248:H248"/>
    <mergeCell ref="F244:G244"/>
    <mergeCell ref="F243:G243"/>
    <mergeCell ref="F362:G362"/>
    <mergeCell ref="F256:G256"/>
    <mergeCell ref="F255:G255"/>
    <mergeCell ref="J269:K269"/>
    <mergeCell ref="G269:H269"/>
    <mergeCell ref="F265:G265"/>
    <mergeCell ref="F264:G264"/>
    <mergeCell ref="J260:K260"/>
    <mergeCell ref="G260:H260"/>
    <mergeCell ref="F285:G285"/>
    <mergeCell ref="F284:G284"/>
    <mergeCell ref="F277:G277"/>
    <mergeCell ref="F276:G276"/>
    <mergeCell ref="J289:K289"/>
    <mergeCell ref="G289:H289"/>
    <mergeCell ref="G336:H336"/>
    <mergeCell ref="F334:G334"/>
    <mergeCell ref="F333:G333"/>
    <mergeCell ref="J327:K327"/>
    <mergeCell ref="G327:H327"/>
    <mergeCell ref="J279:K279"/>
    <mergeCell ref="G279:H279"/>
    <mergeCell ref="J318:K318"/>
    <mergeCell ref="G318:H318"/>
    <mergeCell ref="A429:L429"/>
    <mergeCell ref="G428:H428"/>
    <mergeCell ref="J428:K428"/>
    <mergeCell ref="F406:G406"/>
    <mergeCell ref="F405:G405"/>
    <mergeCell ref="J398:K398"/>
    <mergeCell ref="G398:H398"/>
    <mergeCell ref="F394:G394"/>
    <mergeCell ref="J311:K311"/>
    <mergeCell ref="G311:H311"/>
    <mergeCell ref="G375:H375"/>
    <mergeCell ref="F352:G352"/>
    <mergeCell ref="F351:G351"/>
    <mergeCell ref="J345:K345"/>
    <mergeCell ref="G345:H345"/>
    <mergeCell ref="F343:G343"/>
    <mergeCell ref="F342:G342"/>
    <mergeCell ref="J336:K336"/>
    <mergeCell ref="J356:K356"/>
    <mergeCell ref="G356:H356"/>
    <mergeCell ref="F372:G372"/>
    <mergeCell ref="J365:K365"/>
    <mergeCell ref="G365:H365"/>
    <mergeCell ref="F363:G363"/>
    <mergeCell ref="F373:G373"/>
    <mergeCell ref="F393:G393"/>
    <mergeCell ref="J387:K387"/>
    <mergeCell ref="G387:H387"/>
    <mergeCell ref="F383:G383"/>
    <mergeCell ref="F382:G382"/>
    <mergeCell ref="J375:K375"/>
    <mergeCell ref="G410:H410"/>
    <mergeCell ref="J427:K427"/>
    <mergeCell ref="G427:H427"/>
    <mergeCell ref="F418:G418"/>
    <mergeCell ref="F417:G417"/>
    <mergeCell ref="J410:K410"/>
    <mergeCell ref="A539:F539"/>
    <mergeCell ref="J538:K538"/>
    <mergeCell ref="G538:H538"/>
    <mergeCell ref="F532:G532"/>
    <mergeCell ref="F531:G531"/>
    <mergeCell ref="J447:K447"/>
    <mergeCell ref="G447:H447"/>
    <mergeCell ref="J438:K438"/>
    <mergeCell ref="G438:H438"/>
    <mergeCell ref="G511:H511"/>
    <mergeCell ref="J479:K479"/>
    <mergeCell ref="G479:H479"/>
    <mergeCell ref="F473:G473"/>
    <mergeCell ref="F472:G472"/>
    <mergeCell ref="J465:K465"/>
    <mergeCell ref="G465:H465"/>
    <mergeCell ref="J456:K456"/>
    <mergeCell ref="G456:H456"/>
    <mergeCell ref="A428:F428"/>
    <mergeCell ref="J489:K489"/>
    <mergeCell ref="G489:H489"/>
    <mergeCell ref="F485:G485"/>
    <mergeCell ref="F484:G484"/>
    <mergeCell ref="F497:G497"/>
    <mergeCell ref="J591:K591"/>
    <mergeCell ref="G591:H591"/>
    <mergeCell ref="F587:G587"/>
    <mergeCell ref="F586:G586"/>
    <mergeCell ref="F509:G509"/>
    <mergeCell ref="F508:G508"/>
    <mergeCell ref="J502:K502"/>
    <mergeCell ref="G502:H502"/>
    <mergeCell ref="J559:K559"/>
    <mergeCell ref="G559:H559"/>
    <mergeCell ref="J550:K550"/>
    <mergeCell ref="G550:H550"/>
    <mergeCell ref="F496:G496"/>
    <mergeCell ref="J525:K525"/>
    <mergeCell ref="G525:H525"/>
    <mergeCell ref="F519:G519"/>
    <mergeCell ref="F518:G518"/>
    <mergeCell ref="J511:K511"/>
    <mergeCell ref="A540:L540"/>
    <mergeCell ref="G539:H539"/>
    <mergeCell ref="J539:K539"/>
    <mergeCell ref="G649:H649"/>
    <mergeCell ref="F645:G645"/>
    <mergeCell ref="F644:G644"/>
    <mergeCell ref="J638:K638"/>
    <mergeCell ref="G638:H638"/>
    <mergeCell ref="F636:G636"/>
    <mergeCell ref="F635:G635"/>
    <mergeCell ref="F566:G566"/>
    <mergeCell ref="F565:G565"/>
    <mergeCell ref="J579:K579"/>
    <mergeCell ref="G579:H579"/>
    <mergeCell ref="F575:G575"/>
    <mergeCell ref="F574:G574"/>
    <mergeCell ref="J568:K568"/>
    <mergeCell ref="G568:H568"/>
    <mergeCell ref="J601:K601"/>
    <mergeCell ref="G601:H601"/>
    <mergeCell ref="F619:G619"/>
    <mergeCell ref="J613:K613"/>
    <mergeCell ref="G613:H613"/>
    <mergeCell ref="F609:G609"/>
    <mergeCell ref="F608:G608"/>
    <mergeCell ref="F598:G598"/>
    <mergeCell ref="F597:G597"/>
    <mergeCell ref="G693:H693"/>
    <mergeCell ref="A684:L684"/>
    <mergeCell ref="G683:H683"/>
    <mergeCell ref="J683:K683"/>
    <mergeCell ref="A683:F683"/>
    <mergeCell ref="J682:K682"/>
    <mergeCell ref="G682:H682"/>
    <mergeCell ref="F679:G679"/>
    <mergeCell ref="F620:G620"/>
    <mergeCell ref="J630:K630"/>
    <mergeCell ref="G630:H630"/>
    <mergeCell ref="F628:G628"/>
    <mergeCell ref="F627:G627"/>
    <mergeCell ref="J622:K622"/>
    <mergeCell ref="G622:H622"/>
    <mergeCell ref="J649:K649"/>
    <mergeCell ref="F659:G659"/>
    <mergeCell ref="F658:G658"/>
    <mergeCell ref="A651:L651"/>
    <mergeCell ref="G650:H650"/>
    <mergeCell ref="J650:K650"/>
    <mergeCell ref="A650:F650"/>
    <mergeCell ref="F678:G678"/>
    <mergeCell ref="J672:K672"/>
    <mergeCell ref="J765:K765"/>
    <mergeCell ref="G765:H765"/>
    <mergeCell ref="J755:K755"/>
    <mergeCell ref="G755:H755"/>
    <mergeCell ref="J746:K746"/>
    <mergeCell ref="G746:H746"/>
    <mergeCell ref="J736:K736"/>
    <mergeCell ref="G736:H736"/>
    <mergeCell ref="J729:K729"/>
    <mergeCell ref="G672:H672"/>
    <mergeCell ref="F669:G669"/>
    <mergeCell ref="F668:G668"/>
    <mergeCell ref="J663:K663"/>
    <mergeCell ref="G663:H663"/>
    <mergeCell ref="J693:K693"/>
    <mergeCell ref="J715:K715"/>
    <mergeCell ref="G715:H715"/>
    <mergeCell ref="J708:K708"/>
    <mergeCell ref="G708:H708"/>
    <mergeCell ref="J862:K862"/>
    <mergeCell ref="G862:H862"/>
    <mergeCell ref="J851:K851"/>
    <mergeCell ref="G851:H851"/>
    <mergeCell ref="J840:K840"/>
    <mergeCell ref="G840:H840"/>
    <mergeCell ref="G729:H729"/>
    <mergeCell ref="J723:K723"/>
    <mergeCell ref="G723:H723"/>
    <mergeCell ref="J775:K775"/>
    <mergeCell ref="G775:H775"/>
    <mergeCell ref="J829:K829"/>
    <mergeCell ref="G829:H829"/>
    <mergeCell ref="J817:K817"/>
    <mergeCell ref="G817:H817"/>
    <mergeCell ref="J805:K805"/>
    <mergeCell ref="G805:H805"/>
    <mergeCell ref="J700:K700"/>
    <mergeCell ref="G700:H700"/>
    <mergeCell ref="F938:G938"/>
    <mergeCell ref="J933:K933"/>
    <mergeCell ref="G933:H933"/>
    <mergeCell ref="J922:K922"/>
    <mergeCell ref="G922:H922"/>
    <mergeCell ref="J795:K795"/>
    <mergeCell ref="G795:H795"/>
    <mergeCell ref="J785:K785"/>
    <mergeCell ref="G785:H785"/>
    <mergeCell ref="J871:K871"/>
    <mergeCell ref="F900:G900"/>
    <mergeCell ref="F899:G899"/>
    <mergeCell ref="J894:K894"/>
    <mergeCell ref="G894:H894"/>
    <mergeCell ref="J883:K883"/>
    <mergeCell ref="G883:H883"/>
    <mergeCell ref="J910:K910"/>
    <mergeCell ref="G871:H871"/>
    <mergeCell ref="G1057:H1057"/>
    <mergeCell ref="F908:G908"/>
    <mergeCell ref="F907:G907"/>
    <mergeCell ref="J902:K902"/>
    <mergeCell ref="G902:H902"/>
    <mergeCell ref="G941:H941"/>
    <mergeCell ref="F939:G939"/>
    <mergeCell ref="F954:G954"/>
    <mergeCell ref="J949:K949"/>
    <mergeCell ref="G949:H949"/>
    <mergeCell ref="J941:K941"/>
    <mergeCell ref="G910:H910"/>
    <mergeCell ref="A959:L959"/>
    <mergeCell ref="G970:H970"/>
    <mergeCell ref="F955:G955"/>
    <mergeCell ref="J1023:K1023"/>
    <mergeCell ref="G1023:H1023"/>
    <mergeCell ref="J1014:K1014"/>
    <mergeCell ref="G1014:H1014"/>
    <mergeCell ref="G1085:H1085"/>
    <mergeCell ref="J1085:K1085"/>
    <mergeCell ref="J1081:K1081"/>
    <mergeCell ref="G1081:H1081"/>
    <mergeCell ref="A1079:L1079"/>
    <mergeCell ref="G1078:H1078"/>
    <mergeCell ref="J1031:K1031"/>
    <mergeCell ref="G1031:H1031"/>
    <mergeCell ref="A1025:L1025"/>
    <mergeCell ref="G1024:H1024"/>
    <mergeCell ref="J1024:K1024"/>
    <mergeCell ref="A1024:F1024"/>
    <mergeCell ref="J1078:K1078"/>
    <mergeCell ref="A1078:F1078"/>
    <mergeCell ref="J1077:K1077"/>
    <mergeCell ref="G1077:H1077"/>
    <mergeCell ref="J1066:K1066"/>
    <mergeCell ref="J1057:K1057"/>
    <mergeCell ref="F2:K2"/>
    <mergeCell ref="G1066:H1066"/>
    <mergeCell ref="A1085:F1085"/>
    <mergeCell ref="G1084:H1084"/>
    <mergeCell ref="J1084:K1084"/>
    <mergeCell ref="A1084:F1084"/>
    <mergeCell ref="J1083:K1083"/>
    <mergeCell ref="G1083:H1083"/>
    <mergeCell ref="J957:K957"/>
    <mergeCell ref="G957:H957"/>
    <mergeCell ref="J1048:K1048"/>
    <mergeCell ref="G1048:H1048"/>
    <mergeCell ref="J1039:K1039"/>
    <mergeCell ref="G1039:H1039"/>
    <mergeCell ref="G958:H958"/>
    <mergeCell ref="J958:K958"/>
    <mergeCell ref="A958:F958"/>
    <mergeCell ref="J1003:K1003"/>
    <mergeCell ref="G1003:H1003"/>
    <mergeCell ref="J992:K992"/>
    <mergeCell ref="G992:H992"/>
    <mergeCell ref="J981:K981"/>
    <mergeCell ref="G981:H981"/>
    <mergeCell ref="J970:K970"/>
  </mergeCells>
  <pageMargins left="0.25" right="0.25" top="0.75" bottom="0.75" header="0.3" footer="0.3"/>
  <pageSetup paperSize="9" scale="85" fitToHeight="0" orientation="landscape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48"/>
  <sheetViews>
    <sheetView workbookViewId="0">
      <selection activeCell="O12" sqref="O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842</v>
      </c>
      <c r="C12" s="1">
        <v>0</v>
      </c>
      <c r="D12" s="1">
        <f>ROW(A781)</f>
        <v>781</v>
      </c>
      <c r="E12" s="1">
        <v>0</v>
      </c>
      <c r="F12" s="1" t="s">
        <v>4</v>
      </c>
      <c r="G12" s="1" t="s">
        <v>1646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B781</f>
        <v>842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Капитальный ремонт помещений №35, №36 цокольного  этажа здания  Технологического института -филиала НИЯУ МИФИ(ТИ НИЯУ МИФИ) по адресу: Свердловская обл.,г.Лесной, Коммунистический проспект, д.36</v>
      </c>
      <c r="H18" s="3"/>
      <c r="I18" s="3"/>
      <c r="J18" s="3"/>
      <c r="K18" s="3"/>
      <c r="L18" s="3"/>
      <c r="M18" s="3"/>
      <c r="N18" s="3"/>
      <c r="O18" s="3">
        <f t="shared" ref="O18:AT18" si="1">O781</f>
        <v>203217.23</v>
      </c>
      <c r="P18" s="3">
        <f t="shared" si="1"/>
        <v>183905.58</v>
      </c>
      <c r="Q18" s="3">
        <f t="shared" si="1"/>
        <v>2793.08</v>
      </c>
      <c r="R18" s="3">
        <f t="shared" si="1"/>
        <v>486.45</v>
      </c>
      <c r="S18" s="3">
        <f t="shared" si="1"/>
        <v>16518.57</v>
      </c>
      <c r="T18" s="3">
        <f t="shared" si="1"/>
        <v>0</v>
      </c>
      <c r="U18" s="3">
        <f t="shared" si="1"/>
        <v>1834.18457855</v>
      </c>
      <c r="V18" s="3">
        <f t="shared" si="1"/>
        <v>42.33658650000001</v>
      </c>
      <c r="W18" s="3">
        <f t="shared" si="1"/>
        <v>0</v>
      </c>
      <c r="X18" s="3">
        <f t="shared" si="1"/>
        <v>17025.48</v>
      </c>
      <c r="Y18" s="3">
        <f t="shared" si="1"/>
        <v>10165.790000000001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231783.22</v>
      </c>
      <c r="AS18" s="3">
        <f t="shared" si="1"/>
        <v>210853.92</v>
      </c>
      <c r="AT18" s="3">
        <f t="shared" si="1"/>
        <v>20929.3</v>
      </c>
      <c r="AU18" s="3">
        <f t="shared" ref="AU18:BZ18" si="2">AU781</f>
        <v>0</v>
      </c>
      <c r="AV18" s="3">
        <f t="shared" si="2"/>
        <v>183905.58</v>
      </c>
      <c r="AW18" s="3">
        <f t="shared" si="2"/>
        <v>183905.58</v>
      </c>
      <c r="AX18" s="3">
        <f t="shared" si="2"/>
        <v>0</v>
      </c>
      <c r="AY18" s="3">
        <f t="shared" si="2"/>
        <v>183905.58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CA781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DG781</f>
        <v>954731.16</v>
      </c>
      <c r="DH18" s="4">
        <f t="shared" si="4"/>
        <v>826115.3</v>
      </c>
      <c r="DI18" s="4">
        <f t="shared" si="4"/>
        <v>18601.810000000001</v>
      </c>
      <c r="DJ18" s="4">
        <f t="shared" si="4"/>
        <v>3239.99</v>
      </c>
      <c r="DK18" s="4">
        <f t="shared" si="4"/>
        <v>110014.05</v>
      </c>
      <c r="DL18" s="4">
        <f t="shared" si="4"/>
        <v>0</v>
      </c>
      <c r="DM18" s="4">
        <f t="shared" si="4"/>
        <v>1834.18457855</v>
      </c>
      <c r="DN18" s="4">
        <f t="shared" si="4"/>
        <v>42.33658650000001</v>
      </c>
      <c r="DO18" s="4">
        <f t="shared" si="4"/>
        <v>0</v>
      </c>
      <c r="DP18" s="4">
        <f t="shared" si="4"/>
        <v>113390.29</v>
      </c>
      <c r="DQ18" s="4">
        <f t="shared" si="4"/>
        <v>67704.490000000005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1144981.57</v>
      </c>
      <c r="EK18" s="4">
        <f t="shared" si="4"/>
        <v>1005592.24</v>
      </c>
      <c r="EL18" s="4">
        <f t="shared" si="4"/>
        <v>139389.32999999999</v>
      </c>
      <c r="EM18" s="4">
        <f t="shared" ref="EM18:FR18" si="5">EM781</f>
        <v>0</v>
      </c>
      <c r="EN18" s="4">
        <f t="shared" si="5"/>
        <v>826115.3</v>
      </c>
      <c r="EO18" s="4">
        <f t="shared" si="5"/>
        <v>826115.3</v>
      </c>
      <c r="EP18" s="4">
        <f t="shared" si="5"/>
        <v>0</v>
      </c>
      <c r="EQ18" s="4">
        <f t="shared" si="5"/>
        <v>826115.3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FS781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ROW(A749)</f>
        <v>749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B749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O749</f>
        <v>203217.23</v>
      </c>
      <c r="P22" s="3">
        <f t="shared" si="8"/>
        <v>183905.58</v>
      </c>
      <c r="Q22" s="3">
        <f t="shared" si="8"/>
        <v>2793.08</v>
      </c>
      <c r="R22" s="3">
        <f t="shared" si="8"/>
        <v>486.45</v>
      </c>
      <c r="S22" s="3">
        <f t="shared" si="8"/>
        <v>16518.57</v>
      </c>
      <c r="T22" s="3">
        <f t="shared" si="8"/>
        <v>0</v>
      </c>
      <c r="U22" s="3">
        <f t="shared" si="8"/>
        <v>1834.18457855</v>
      </c>
      <c r="V22" s="3">
        <f t="shared" si="8"/>
        <v>42.33658650000001</v>
      </c>
      <c r="W22" s="3">
        <f t="shared" si="8"/>
        <v>0</v>
      </c>
      <c r="X22" s="3">
        <f t="shared" si="8"/>
        <v>17025.48</v>
      </c>
      <c r="Y22" s="3">
        <f t="shared" si="8"/>
        <v>10165.790000000001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231783.22</v>
      </c>
      <c r="AS22" s="3">
        <f t="shared" si="8"/>
        <v>210853.92</v>
      </c>
      <c r="AT22" s="3">
        <f t="shared" si="8"/>
        <v>20929.3</v>
      </c>
      <c r="AU22" s="3">
        <f t="shared" ref="AU22:BZ22" si="9">AU749</f>
        <v>0</v>
      </c>
      <c r="AV22" s="3">
        <f t="shared" si="9"/>
        <v>183905.58</v>
      </c>
      <c r="AW22" s="3">
        <f t="shared" si="9"/>
        <v>183905.58</v>
      </c>
      <c r="AX22" s="3">
        <f t="shared" si="9"/>
        <v>0</v>
      </c>
      <c r="AY22" s="3">
        <f t="shared" si="9"/>
        <v>183905.58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CA749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DG749</f>
        <v>954731.16</v>
      </c>
      <c r="DH22" s="4">
        <f t="shared" si="11"/>
        <v>826115.3</v>
      </c>
      <c r="DI22" s="4">
        <f t="shared" si="11"/>
        <v>18601.810000000001</v>
      </c>
      <c r="DJ22" s="4">
        <f t="shared" si="11"/>
        <v>3239.99</v>
      </c>
      <c r="DK22" s="4">
        <f t="shared" si="11"/>
        <v>110014.05</v>
      </c>
      <c r="DL22" s="4">
        <f t="shared" si="11"/>
        <v>0</v>
      </c>
      <c r="DM22" s="4">
        <f t="shared" si="11"/>
        <v>1834.18457855</v>
      </c>
      <c r="DN22" s="4">
        <f t="shared" si="11"/>
        <v>42.33658650000001</v>
      </c>
      <c r="DO22" s="4">
        <f t="shared" si="11"/>
        <v>0</v>
      </c>
      <c r="DP22" s="4">
        <f t="shared" si="11"/>
        <v>113390.29</v>
      </c>
      <c r="DQ22" s="4">
        <f t="shared" si="11"/>
        <v>67704.490000000005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1144981.57</v>
      </c>
      <c r="EK22" s="4">
        <f t="shared" si="11"/>
        <v>1005592.24</v>
      </c>
      <c r="EL22" s="4">
        <f t="shared" si="11"/>
        <v>139389.32999999999</v>
      </c>
      <c r="EM22" s="4">
        <f t="shared" ref="EM22:FR22" si="12">EM749</f>
        <v>0</v>
      </c>
      <c r="EN22" s="4">
        <f t="shared" si="12"/>
        <v>826115.3</v>
      </c>
      <c r="EO22" s="4">
        <f t="shared" si="12"/>
        <v>826115.3</v>
      </c>
      <c r="EP22" s="4">
        <f t="shared" si="12"/>
        <v>0</v>
      </c>
      <c r="EQ22" s="4">
        <f t="shared" si="12"/>
        <v>826115.3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FS749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ROW(A223)</f>
        <v>223</v>
      </c>
      <c r="E24" s="1"/>
      <c r="F24" s="1"/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B223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/>
      </c>
      <c r="G26" s="3" t="str">
        <f t="shared" si="14"/>
        <v>Раздел 1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O223</f>
        <v>167483.01</v>
      </c>
      <c r="P26" s="3">
        <f t="shared" si="15"/>
        <v>153610.92000000001</v>
      </c>
      <c r="Q26" s="3">
        <f t="shared" si="15"/>
        <v>1423.14</v>
      </c>
      <c r="R26" s="3">
        <f t="shared" si="15"/>
        <v>381.15</v>
      </c>
      <c r="S26" s="3">
        <f t="shared" si="15"/>
        <v>12448.95</v>
      </c>
      <c r="T26" s="3">
        <f t="shared" si="15"/>
        <v>0</v>
      </c>
      <c r="U26" s="3">
        <f t="shared" si="15"/>
        <v>1394.8349701500001</v>
      </c>
      <c r="V26" s="3">
        <f t="shared" si="15"/>
        <v>33.574061499999999</v>
      </c>
      <c r="W26" s="3">
        <f t="shared" si="15"/>
        <v>0</v>
      </c>
      <c r="X26" s="3">
        <f t="shared" si="15"/>
        <v>12840.6</v>
      </c>
      <c r="Y26" s="3">
        <f t="shared" si="15"/>
        <v>7421.93</v>
      </c>
      <c r="Z26" s="3">
        <f t="shared" si="15"/>
        <v>0</v>
      </c>
      <c r="AA26" s="3">
        <f t="shared" si="15"/>
        <v>0</v>
      </c>
      <c r="AB26" s="3">
        <f t="shared" si="15"/>
        <v>167483.01</v>
      </c>
      <c r="AC26" s="3">
        <f t="shared" si="15"/>
        <v>153610.92000000001</v>
      </c>
      <c r="AD26" s="3">
        <f t="shared" si="15"/>
        <v>1423.14</v>
      </c>
      <c r="AE26" s="3">
        <f t="shared" si="15"/>
        <v>381.15</v>
      </c>
      <c r="AF26" s="3">
        <f t="shared" si="15"/>
        <v>12448.95</v>
      </c>
      <c r="AG26" s="3">
        <f t="shared" si="15"/>
        <v>0</v>
      </c>
      <c r="AH26" s="3">
        <f t="shared" si="15"/>
        <v>1394.8349701500001</v>
      </c>
      <c r="AI26" s="3">
        <f t="shared" si="15"/>
        <v>33.574061499999999</v>
      </c>
      <c r="AJ26" s="3">
        <f t="shared" si="15"/>
        <v>0</v>
      </c>
      <c r="AK26" s="3">
        <f t="shared" si="15"/>
        <v>12840.6</v>
      </c>
      <c r="AL26" s="3">
        <f t="shared" si="15"/>
        <v>7421.93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187745.54</v>
      </c>
      <c r="AS26" s="3">
        <f t="shared" si="15"/>
        <v>187745.54</v>
      </c>
      <c r="AT26" s="3">
        <f t="shared" si="15"/>
        <v>0</v>
      </c>
      <c r="AU26" s="3">
        <f t="shared" ref="AU26:BZ26" si="16">AU223</f>
        <v>0</v>
      </c>
      <c r="AV26" s="3">
        <f t="shared" si="16"/>
        <v>153610.92000000001</v>
      </c>
      <c r="AW26" s="3">
        <f t="shared" si="16"/>
        <v>153610.92000000001</v>
      </c>
      <c r="AX26" s="3">
        <f t="shared" si="16"/>
        <v>0</v>
      </c>
      <c r="AY26" s="3">
        <f t="shared" si="16"/>
        <v>153610.92000000001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CA223</f>
        <v>187745.54</v>
      </c>
      <c r="CB26" s="3">
        <f t="shared" si="17"/>
        <v>187745.54</v>
      </c>
      <c r="CC26" s="3">
        <f t="shared" si="17"/>
        <v>0</v>
      </c>
      <c r="CD26" s="3">
        <f t="shared" si="17"/>
        <v>0</v>
      </c>
      <c r="CE26" s="3">
        <f t="shared" si="17"/>
        <v>153610.92000000001</v>
      </c>
      <c r="CF26" s="3">
        <f t="shared" si="17"/>
        <v>153610.92000000001</v>
      </c>
      <c r="CG26" s="3">
        <f t="shared" si="17"/>
        <v>0</v>
      </c>
      <c r="CH26" s="3">
        <f t="shared" si="17"/>
        <v>153610.92000000001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DG223</f>
        <v>716741.23</v>
      </c>
      <c r="DH26" s="4">
        <f t="shared" si="18"/>
        <v>624352.93000000005</v>
      </c>
      <c r="DI26" s="4">
        <f t="shared" si="18"/>
        <v>9478.08</v>
      </c>
      <c r="DJ26" s="4">
        <f t="shared" si="18"/>
        <v>2538.4899999999998</v>
      </c>
      <c r="DK26" s="4">
        <f t="shared" si="18"/>
        <v>82910.22</v>
      </c>
      <c r="DL26" s="4">
        <f t="shared" si="18"/>
        <v>0</v>
      </c>
      <c r="DM26" s="4">
        <f t="shared" si="18"/>
        <v>1394.8349701500001</v>
      </c>
      <c r="DN26" s="4">
        <f t="shared" si="18"/>
        <v>33.574061499999999</v>
      </c>
      <c r="DO26" s="4">
        <f t="shared" si="18"/>
        <v>0</v>
      </c>
      <c r="DP26" s="4">
        <f t="shared" si="18"/>
        <v>85518.48</v>
      </c>
      <c r="DQ26" s="4">
        <f t="shared" si="18"/>
        <v>49430.32</v>
      </c>
      <c r="DR26" s="4">
        <f t="shared" si="18"/>
        <v>0</v>
      </c>
      <c r="DS26" s="4">
        <f t="shared" si="18"/>
        <v>0</v>
      </c>
      <c r="DT26" s="4">
        <f t="shared" si="18"/>
        <v>716741.23</v>
      </c>
      <c r="DU26" s="4">
        <f t="shared" si="18"/>
        <v>624352.93000000005</v>
      </c>
      <c r="DV26" s="4">
        <f t="shared" si="18"/>
        <v>9478.08</v>
      </c>
      <c r="DW26" s="4">
        <f t="shared" si="18"/>
        <v>2538.4899999999998</v>
      </c>
      <c r="DX26" s="4">
        <f t="shared" si="18"/>
        <v>82910.22</v>
      </c>
      <c r="DY26" s="4">
        <f t="shared" si="18"/>
        <v>0</v>
      </c>
      <c r="DZ26" s="4">
        <f t="shared" si="18"/>
        <v>1394.8349701500001</v>
      </c>
      <c r="EA26" s="4">
        <f t="shared" si="18"/>
        <v>33.574061499999999</v>
      </c>
      <c r="EB26" s="4">
        <f t="shared" si="18"/>
        <v>0</v>
      </c>
      <c r="EC26" s="4">
        <f t="shared" si="18"/>
        <v>85518.48</v>
      </c>
      <c r="ED26" s="4">
        <f t="shared" si="18"/>
        <v>49430.32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851690.03</v>
      </c>
      <c r="EK26" s="4">
        <f t="shared" si="18"/>
        <v>851690.03</v>
      </c>
      <c r="EL26" s="4">
        <f t="shared" si="18"/>
        <v>0</v>
      </c>
      <c r="EM26" s="4">
        <f t="shared" ref="EM26:FR26" si="19">EM223</f>
        <v>0</v>
      </c>
      <c r="EN26" s="4">
        <f t="shared" si="19"/>
        <v>624352.93000000005</v>
      </c>
      <c r="EO26" s="4">
        <f t="shared" si="19"/>
        <v>624352.93000000005</v>
      </c>
      <c r="EP26" s="4">
        <f t="shared" si="19"/>
        <v>0</v>
      </c>
      <c r="EQ26" s="4">
        <f t="shared" si="19"/>
        <v>624352.93000000005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FS223</f>
        <v>851690.03</v>
      </c>
      <c r="FT26" s="4">
        <f t="shared" si="20"/>
        <v>851690.03</v>
      </c>
      <c r="FU26" s="4">
        <f t="shared" si="20"/>
        <v>0</v>
      </c>
      <c r="FV26" s="4">
        <f t="shared" si="20"/>
        <v>0</v>
      </c>
      <c r="FW26" s="4">
        <f t="shared" si="20"/>
        <v>624352.93000000005</v>
      </c>
      <c r="FX26" s="4">
        <f t="shared" si="20"/>
        <v>624352.93000000005</v>
      </c>
      <c r="FY26" s="4">
        <f t="shared" si="20"/>
        <v>0</v>
      </c>
      <c r="FZ26" s="4">
        <f t="shared" si="20"/>
        <v>624352.93000000005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14</v>
      </c>
      <c r="F28" s="2" t="s">
        <v>15</v>
      </c>
      <c r="G28" s="2" t="s">
        <v>16</v>
      </c>
      <c r="H28" s="2" t="s">
        <v>17</v>
      </c>
      <c r="I28" s="2">
        <f>ROUND(7/100,9)</f>
        <v>7.0000000000000007E-2</v>
      </c>
      <c r="J28" s="2">
        <v>0</v>
      </c>
      <c r="K28" s="2"/>
      <c r="L28" s="2"/>
      <c r="M28" s="2"/>
      <c r="N28" s="2"/>
      <c r="O28" s="2">
        <f t="shared" ref="O28:O59" si="21">ROUND(CP28,2)</f>
        <v>75.78</v>
      </c>
      <c r="P28" s="2">
        <f t="shared" ref="P28:P59" si="22">ROUND(CQ28*I28,2)</f>
        <v>0</v>
      </c>
      <c r="Q28" s="2">
        <f t="shared" ref="Q28:Q59" si="23">ROUND(CR28*I28,2)</f>
        <v>16.940000000000001</v>
      </c>
      <c r="R28" s="2">
        <f t="shared" ref="R28:R59" si="24">ROUND(CS28*I28,2)</f>
        <v>7.31</v>
      </c>
      <c r="S28" s="2">
        <f t="shared" ref="S28:S59" si="25">ROUND(CT28*I28,2)</f>
        <v>58.84</v>
      </c>
      <c r="T28" s="2">
        <f t="shared" ref="T28:T59" si="26">ROUND(CU28*I28,2)</f>
        <v>0</v>
      </c>
      <c r="U28" s="2">
        <f t="shared" ref="U28:U59" si="27">CV28*I28</f>
        <v>7.2737000000000007</v>
      </c>
      <c r="V28" s="2">
        <f t="shared" ref="V28:V59" si="28">CW28*I28</f>
        <v>0.54180000000000006</v>
      </c>
      <c r="W28" s="2">
        <f t="shared" ref="W28:W59" si="29">ROUND(CX28*I28,2)</f>
        <v>0</v>
      </c>
      <c r="X28" s="2">
        <f t="shared" ref="X28:X59" si="30">ROUND(CY28,2)</f>
        <v>65.489999999999995</v>
      </c>
      <c r="Y28" s="2">
        <f t="shared" ref="Y28:Y59" si="31">ROUND(CZ28,2)</f>
        <v>39.69</v>
      </c>
      <c r="Z28" s="2"/>
      <c r="AA28" s="2">
        <v>39500385</v>
      </c>
      <c r="AB28" s="2">
        <f t="shared" ref="AB28:AB59" si="32">ROUND((AC28+AD28+AF28),2)</f>
        <v>1082.58</v>
      </c>
      <c r="AC28" s="2">
        <f t="shared" ref="AC28:AC59" si="33">ROUND((ES28),2)</f>
        <v>0</v>
      </c>
      <c r="AD28" s="2">
        <f>ROUND((((ET28)-(EU28))+AE28),2)</f>
        <v>241.95</v>
      </c>
      <c r="AE28" s="2">
        <f t="shared" ref="AE28:AF31" si="34">ROUND((EU28),2)</f>
        <v>104.49</v>
      </c>
      <c r="AF28" s="2">
        <f t="shared" si="34"/>
        <v>840.63</v>
      </c>
      <c r="AG28" s="2">
        <f t="shared" ref="AG28:AG59" si="35">ROUND((AP28),2)</f>
        <v>0</v>
      </c>
      <c r="AH28" s="2">
        <f t="shared" ref="AH28:AI31" si="36">(EW28)</f>
        <v>103.91</v>
      </c>
      <c r="AI28" s="2">
        <f t="shared" si="36"/>
        <v>7.74</v>
      </c>
      <c r="AJ28" s="2">
        <f t="shared" ref="AJ28:AJ59" si="37">ROUND((AS28),2)</f>
        <v>0</v>
      </c>
      <c r="AK28" s="2">
        <v>1082.58</v>
      </c>
      <c r="AL28" s="2">
        <v>0</v>
      </c>
      <c r="AM28" s="2">
        <v>241.95</v>
      </c>
      <c r="AN28" s="2">
        <v>104.49</v>
      </c>
      <c r="AO28" s="2">
        <v>840.63</v>
      </c>
      <c r="AP28" s="2">
        <v>0</v>
      </c>
      <c r="AQ28" s="2">
        <v>103.91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18</v>
      </c>
      <c r="BK28" s="2"/>
      <c r="BL28" s="2"/>
      <c r="BM28" s="2">
        <v>46001</v>
      </c>
      <c r="BN28" s="2">
        <v>0</v>
      </c>
      <c r="BO28" s="2" t="s">
        <v>3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ref="CP28:CP59" si="38">(P28+Q28+S28)</f>
        <v>75.78</v>
      </c>
      <c r="CQ28" s="2">
        <f t="shared" ref="CQ28:CQ59" si="39">AC28*BC28</f>
        <v>0</v>
      </c>
      <c r="CR28" s="2">
        <f t="shared" ref="CR28:CR59" si="40">AD28*BB28</f>
        <v>241.95</v>
      </c>
      <c r="CS28" s="2">
        <f t="shared" ref="CS28:CS59" si="41">AE28*BS28</f>
        <v>104.49</v>
      </c>
      <c r="CT28" s="2">
        <f t="shared" ref="CT28:CT59" si="42">AF28*BA28</f>
        <v>840.63</v>
      </c>
      <c r="CU28" s="2">
        <f t="shared" ref="CU28:CU59" si="43">AG28</f>
        <v>0</v>
      </c>
      <c r="CV28" s="2">
        <f t="shared" ref="CV28:CV59" si="44">AH28</f>
        <v>103.91</v>
      </c>
      <c r="CW28" s="2">
        <f t="shared" ref="CW28:CW59" si="45">AI28</f>
        <v>7.74</v>
      </c>
      <c r="CX28" s="2">
        <f t="shared" ref="CX28:CX59" si="46">AJ28</f>
        <v>0</v>
      </c>
      <c r="CY28" s="2">
        <f t="shared" ref="CY28:CY59" si="47">(((S28+R28)*AT28)/100)</f>
        <v>65.488500000000002</v>
      </c>
      <c r="CZ28" s="2">
        <f t="shared" ref="CZ28:CZ59" si="48">(((S28+R28)*AU28)/100)</f>
        <v>39.690000000000005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17</v>
      </c>
      <c r="DW28" s="2" t="s">
        <v>17</v>
      </c>
      <c r="DX28" s="2">
        <v>100</v>
      </c>
      <c r="DY28" s="2"/>
      <c r="DZ28" s="2"/>
      <c r="EA28" s="2"/>
      <c r="EB28" s="2"/>
      <c r="EC28" s="2"/>
      <c r="ED28" s="2"/>
      <c r="EE28" s="2">
        <v>39174571</v>
      </c>
      <c r="EF28" s="2">
        <v>2</v>
      </c>
      <c r="EG28" s="2" t="s">
        <v>19</v>
      </c>
      <c r="EH28" s="2">
        <v>0</v>
      </c>
      <c r="EI28" s="2" t="s">
        <v>3</v>
      </c>
      <c r="EJ28" s="2">
        <v>1</v>
      </c>
      <c r="EK28" s="2">
        <v>46001</v>
      </c>
      <c r="EL28" s="2" t="s">
        <v>20</v>
      </c>
      <c r="EM28" s="2" t="s">
        <v>21</v>
      </c>
      <c r="EN28" s="2"/>
      <c r="EO28" s="2" t="s">
        <v>3</v>
      </c>
      <c r="EP28" s="2"/>
      <c r="EQ28" s="2">
        <v>131072</v>
      </c>
      <c r="ER28" s="2">
        <v>1082.58</v>
      </c>
      <c r="ES28" s="2">
        <v>0</v>
      </c>
      <c r="ET28" s="2">
        <v>241.95</v>
      </c>
      <c r="EU28" s="2">
        <v>104.49</v>
      </c>
      <c r="EV28" s="2">
        <v>840.63</v>
      </c>
      <c r="EW28" s="2">
        <v>103.91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9">ROUND(IF(AND(BH28=3,BI28=3),P28,0),2)</f>
        <v>0</v>
      </c>
      <c r="FS28" s="2">
        <v>0</v>
      </c>
      <c r="FT28" s="2" t="s">
        <v>22</v>
      </c>
      <c r="FU28" s="2" t="s">
        <v>23</v>
      </c>
      <c r="FV28" s="2"/>
      <c r="FW28" s="2"/>
      <c r="FX28" s="2">
        <v>99</v>
      </c>
      <c r="FY28" s="2">
        <v>59.5</v>
      </c>
      <c r="FZ28" s="2"/>
      <c r="GA28" s="2" t="s">
        <v>3</v>
      </c>
      <c r="GB28" s="2"/>
      <c r="GC28" s="2"/>
      <c r="GD28" s="2">
        <v>0</v>
      </c>
      <c r="GE28" s="2"/>
      <c r="GF28" s="2">
        <v>309229644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50">ROUND(IF(AND(BH28=3,BI28=3,FS28&lt;&gt;0),P28,0),2)</f>
        <v>0</v>
      </c>
      <c r="GM28" s="2">
        <f t="shared" ref="GM28:GM59" si="51">ROUND(O28+X28+Y28+GK28,2)+GX28</f>
        <v>180.96</v>
      </c>
      <c r="GN28" s="2">
        <f t="shared" ref="GN28:GN59" si="52">IF(OR(BI28=0,BI28=1),ROUND(O28+X28+Y28+GK28,2),0)</f>
        <v>180.96</v>
      </c>
      <c r="GO28" s="2">
        <f t="shared" ref="GO28:GO59" si="53">IF(BI28=2,ROUND(O28+X28+Y28+GK28,2),0)</f>
        <v>0</v>
      </c>
      <c r="GP28" s="2">
        <f t="shared" ref="GP28:GP59" si="54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3</v>
      </c>
      <c r="GV28" s="2">
        <f t="shared" ref="GV28:GV59" si="55">ROUND(GT28,2)</f>
        <v>0</v>
      </c>
      <c r="GW28" s="2">
        <v>1</v>
      </c>
      <c r="GX28" s="2">
        <f t="shared" ref="GX28:GX59" si="56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14</v>
      </c>
      <c r="F29" t="s">
        <v>15</v>
      </c>
      <c r="G29" t="s">
        <v>16</v>
      </c>
      <c r="H29" t="s">
        <v>17</v>
      </c>
      <c r="I29">
        <f>ROUND(7/100,9)</f>
        <v>7.0000000000000007E-2</v>
      </c>
      <c r="J29">
        <v>0</v>
      </c>
      <c r="O29">
        <f t="shared" si="21"/>
        <v>504.7</v>
      </c>
      <c r="P29">
        <f t="shared" si="22"/>
        <v>0</v>
      </c>
      <c r="Q29">
        <f t="shared" si="23"/>
        <v>112.8</v>
      </c>
      <c r="R29">
        <f t="shared" si="24"/>
        <v>48.71</v>
      </c>
      <c r="S29">
        <f t="shared" si="25"/>
        <v>391.9</v>
      </c>
      <c r="T29">
        <f t="shared" si="26"/>
        <v>0</v>
      </c>
      <c r="U29">
        <f t="shared" si="27"/>
        <v>7.2737000000000007</v>
      </c>
      <c r="V29">
        <f t="shared" si="28"/>
        <v>0.54180000000000006</v>
      </c>
      <c r="W29">
        <f t="shared" si="29"/>
        <v>0</v>
      </c>
      <c r="X29">
        <f t="shared" si="30"/>
        <v>436.2</v>
      </c>
      <c r="Y29">
        <f t="shared" si="31"/>
        <v>264.37</v>
      </c>
      <c r="AA29">
        <v>39500386</v>
      </c>
      <c r="AB29">
        <f t="shared" si="32"/>
        <v>1082.58</v>
      </c>
      <c r="AC29">
        <f t="shared" si="33"/>
        <v>0</v>
      </c>
      <c r="AD29">
        <f>ROUND((((ET29)-(EU29))+AE29),2)</f>
        <v>241.95</v>
      </c>
      <c r="AE29">
        <f t="shared" si="34"/>
        <v>104.49</v>
      </c>
      <c r="AF29">
        <f t="shared" si="34"/>
        <v>840.63</v>
      </c>
      <c r="AG29">
        <f t="shared" si="35"/>
        <v>0</v>
      </c>
      <c r="AH29">
        <f t="shared" si="36"/>
        <v>103.91</v>
      </c>
      <c r="AI29">
        <f t="shared" si="36"/>
        <v>7.74</v>
      </c>
      <c r="AJ29">
        <f t="shared" si="37"/>
        <v>0</v>
      </c>
      <c r="AK29">
        <v>1082.58</v>
      </c>
      <c r="AL29">
        <v>0</v>
      </c>
      <c r="AM29">
        <v>241.95</v>
      </c>
      <c r="AN29">
        <v>104.49</v>
      </c>
      <c r="AO29">
        <v>840.63</v>
      </c>
      <c r="AP29">
        <v>0</v>
      </c>
      <c r="AQ29">
        <v>103.91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6.66</v>
      </c>
      <c r="BA29">
        <v>6.66</v>
      </c>
      <c r="BB29">
        <v>6.66</v>
      </c>
      <c r="BC29">
        <v>6.66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18</v>
      </c>
      <c r="BM29">
        <v>46001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6.66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8"/>
        <v>504.7</v>
      </c>
      <c r="CQ29">
        <f t="shared" si="39"/>
        <v>0</v>
      </c>
      <c r="CR29">
        <f t="shared" si="40"/>
        <v>1611.3869999999999</v>
      </c>
      <c r="CS29">
        <f t="shared" si="41"/>
        <v>695.90340000000003</v>
      </c>
      <c r="CT29">
        <f t="shared" si="42"/>
        <v>5598.5958000000001</v>
      </c>
      <c r="CU29">
        <f t="shared" si="43"/>
        <v>0</v>
      </c>
      <c r="CV29">
        <f t="shared" si="44"/>
        <v>103.91</v>
      </c>
      <c r="CW29">
        <f t="shared" si="45"/>
        <v>7.74</v>
      </c>
      <c r="CX29">
        <f t="shared" si="46"/>
        <v>0</v>
      </c>
      <c r="CY29">
        <f t="shared" si="47"/>
        <v>436.20389999999992</v>
      </c>
      <c r="CZ29">
        <f t="shared" si="48"/>
        <v>264.36599999999999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17</v>
      </c>
      <c r="DW29" t="s">
        <v>17</v>
      </c>
      <c r="DX29">
        <v>100</v>
      </c>
      <c r="EE29">
        <v>39174571</v>
      </c>
      <c r="EF29">
        <v>2</v>
      </c>
      <c r="EG29" t="s">
        <v>19</v>
      </c>
      <c r="EH29">
        <v>0</v>
      </c>
      <c r="EI29" t="s">
        <v>3</v>
      </c>
      <c r="EJ29">
        <v>1</v>
      </c>
      <c r="EK29">
        <v>46001</v>
      </c>
      <c r="EL29" t="s">
        <v>20</v>
      </c>
      <c r="EM29" t="s">
        <v>21</v>
      </c>
      <c r="EO29" t="s">
        <v>3</v>
      </c>
      <c r="EQ29">
        <v>131072</v>
      </c>
      <c r="ER29">
        <v>1082.58</v>
      </c>
      <c r="ES29">
        <v>0</v>
      </c>
      <c r="ET29">
        <v>241.95</v>
      </c>
      <c r="EU29">
        <v>104.49</v>
      </c>
      <c r="EV29">
        <v>840.63</v>
      </c>
      <c r="EW29">
        <v>103.91</v>
      </c>
      <c r="EX29">
        <v>7.74</v>
      </c>
      <c r="EY29">
        <v>0</v>
      </c>
      <c r="FQ29">
        <v>0</v>
      </c>
      <c r="FR29">
        <f t="shared" si="49"/>
        <v>0</v>
      </c>
      <c r="FS29">
        <v>0</v>
      </c>
      <c r="FT29" t="s">
        <v>22</v>
      </c>
      <c r="FU29" t="s">
        <v>23</v>
      </c>
      <c r="FX29">
        <v>99</v>
      </c>
      <c r="FY29">
        <v>59.5</v>
      </c>
      <c r="GA29" t="s">
        <v>3</v>
      </c>
      <c r="GD29">
        <v>0</v>
      </c>
      <c r="GF29">
        <v>309229644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50"/>
        <v>0</v>
      </c>
      <c r="GM29">
        <f t="shared" si="51"/>
        <v>1205.27</v>
      </c>
      <c r="GN29">
        <f t="shared" si="52"/>
        <v>1205.27</v>
      </c>
      <c r="GO29">
        <f t="shared" si="53"/>
        <v>0</v>
      </c>
      <c r="GP29">
        <f t="shared" si="54"/>
        <v>0</v>
      </c>
      <c r="GR29">
        <v>0</v>
      </c>
      <c r="GS29">
        <v>3</v>
      </c>
      <c r="GT29">
        <v>0</v>
      </c>
      <c r="GU29" t="s">
        <v>3</v>
      </c>
      <c r="GV29">
        <f t="shared" si="55"/>
        <v>0</v>
      </c>
      <c r="GW29">
        <v>1</v>
      </c>
      <c r="GX29">
        <f t="shared" si="56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ROW(SmtRes!A9)</f>
        <v>9</v>
      </c>
      <c r="D30" s="2">
        <f>ROW(EtalonRes!A9)</f>
        <v>9</v>
      </c>
      <c r="E30" s="2" t="s">
        <v>24</v>
      </c>
      <c r="F30" s="2" t="s">
        <v>25</v>
      </c>
      <c r="G30" s="2" t="s">
        <v>26</v>
      </c>
      <c r="H30" s="2" t="s">
        <v>17</v>
      </c>
      <c r="I30" s="2">
        <f>ROUND(17.01/100,9)</f>
        <v>0.1701</v>
      </c>
      <c r="J30" s="2">
        <v>0</v>
      </c>
      <c r="K30" s="2"/>
      <c r="L30" s="2"/>
      <c r="M30" s="2"/>
      <c r="N30" s="2"/>
      <c r="O30" s="2">
        <f t="shared" si="21"/>
        <v>300.61</v>
      </c>
      <c r="P30" s="2">
        <f t="shared" si="22"/>
        <v>0</v>
      </c>
      <c r="Q30" s="2">
        <f t="shared" si="23"/>
        <v>41.16</v>
      </c>
      <c r="R30" s="2">
        <f t="shared" si="24"/>
        <v>17.77</v>
      </c>
      <c r="S30" s="2">
        <f t="shared" si="25"/>
        <v>259.45</v>
      </c>
      <c r="T30" s="2">
        <f t="shared" si="26"/>
        <v>0</v>
      </c>
      <c r="U30" s="2">
        <f t="shared" si="27"/>
        <v>32.070653999999998</v>
      </c>
      <c r="V30" s="2">
        <f t="shared" si="28"/>
        <v>1.3165740000000001</v>
      </c>
      <c r="W30" s="2">
        <f t="shared" si="29"/>
        <v>0</v>
      </c>
      <c r="X30" s="2">
        <f t="shared" si="30"/>
        <v>274.45</v>
      </c>
      <c r="Y30" s="2">
        <f t="shared" si="31"/>
        <v>166.33</v>
      </c>
      <c r="Z30" s="2"/>
      <c r="AA30" s="2">
        <v>39500385</v>
      </c>
      <c r="AB30" s="2">
        <f t="shared" si="32"/>
        <v>1767.24</v>
      </c>
      <c r="AC30" s="2">
        <f t="shared" si="33"/>
        <v>0</v>
      </c>
      <c r="AD30" s="2">
        <f>ROUND((((ET30)-(EU30))+AE30),2)</f>
        <v>241.95</v>
      </c>
      <c r="AE30" s="2">
        <f t="shared" si="34"/>
        <v>104.49</v>
      </c>
      <c r="AF30" s="2">
        <f t="shared" si="34"/>
        <v>1525.29</v>
      </c>
      <c r="AG30" s="2">
        <f t="shared" si="35"/>
        <v>0</v>
      </c>
      <c r="AH30" s="2">
        <f t="shared" si="36"/>
        <v>188.54</v>
      </c>
      <c r="AI30" s="2">
        <f t="shared" si="36"/>
        <v>7.74</v>
      </c>
      <c r="AJ30" s="2">
        <f t="shared" si="37"/>
        <v>0</v>
      </c>
      <c r="AK30" s="2">
        <v>1767.24</v>
      </c>
      <c r="AL30" s="2">
        <v>0</v>
      </c>
      <c r="AM30" s="2">
        <v>241.95</v>
      </c>
      <c r="AN30" s="2">
        <v>104.49</v>
      </c>
      <c r="AO30" s="2">
        <v>1525.29</v>
      </c>
      <c r="AP30" s="2">
        <v>0</v>
      </c>
      <c r="AQ30" s="2">
        <v>188.54</v>
      </c>
      <c r="AR30" s="2">
        <v>7.74</v>
      </c>
      <c r="AS30" s="2">
        <v>0</v>
      </c>
      <c r="AT30" s="2">
        <v>99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0</v>
      </c>
      <c r="BI30" s="2">
        <v>1</v>
      </c>
      <c r="BJ30" s="2" t="s">
        <v>27</v>
      </c>
      <c r="BK30" s="2"/>
      <c r="BL30" s="2"/>
      <c r="BM30" s="2">
        <v>46001</v>
      </c>
      <c r="BN30" s="2">
        <v>0</v>
      </c>
      <c r="BO30" s="2" t="s">
        <v>3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110</v>
      </c>
      <c r="CA30" s="2">
        <v>70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38"/>
        <v>300.61</v>
      </c>
      <c r="CQ30" s="2">
        <f t="shared" si="39"/>
        <v>0</v>
      </c>
      <c r="CR30" s="2">
        <f t="shared" si="40"/>
        <v>241.95</v>
      </c>
      <c r="CS30" s="2">
        <f t="shared" si="41"/>
        <v>104.49</v>
      </c>
      <c r="CT30" s="2">
        <f t="shared" si="42"/>
        <v>1525.29</v>
      </c>
      <c r="CU30" s="2">
        <f t="shared" si="43"/>
        <v>0</v>
      </c>
      <c r="CV30" s="2">
        <f t="shared" si="44"/>
        <v>188.54</v>
      </c>
      <c r="CW30" s="2">
        <f t="shared" si="45"/>
        <v>7.74</v>
      </c>
      <c r="CX30" s="2">
        <f t="shared" si="46"/>
        <v>0</v>
      </c>
      <c r="CY30" s="2">
        <f t="shared" si="47"/>
        <v>274.44779999999997</v>
      </c>
      <c r="CZ30" s="2">
        <f t="shared" si="48"/>
        <v>166.33199999999997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17</v>
      </c>
      <c r="DW30" s="2" t="s">
        <v>17</v>
      </c>
      <c r="DX30" s="2">
        <v>100</v>
      </c>
      <c r="DY30" s="2"/>
      <c r="DZ30" s="2"/>
      <c r="EA30" s="2"/>
      <c r="EB30" s="2"/>
      <c r="EC30" s="2"/>
      <c r="ED30" s="2"/>
      <c r="EE30" s="2">
        <v>39174571</v>
      </c>
      <c r="EF30" s="2">
        <v>2</v>
      </c>
      <c r="EG30" s="2" t="s">
        <v>19</v>
      </c>
      <c r="EH30" s="2">
        <v>0</v>
      </c>
      <c r="EI30" s="2" t="s">
        <v>3</v>
      </c>
      <c r="EJ30" s="2">
        <v>1</v>
      </c>
      <c r="EK30" s="2">
        <v>46001</v>
      </c>
      <c r="EL30" s="2" t="s">
        <v>20</v>
      </c>
      <c r="EM30" s="2" t="s">
        <v>21</v>
      </c>
      <c r="EN30" s="2"/>
      <c r="EO30" s="2" t="s">
        <v>3</v>
      </c>
      <c r="EP30" s="2"/>
      <c r="EQ30" s="2">
        <v>0</v>
      </c>
      <c r="ER30" s="2">
        <v>1767.24</v>
      </c>
      <c r="ES30" s="2">
        <v>0</v>
      </c>
      <c r="ET30" s="2">
        <v>241.95</v>
      </c>
      <c r="EU30" s="2">
        <v>104.49</v>
      </c>
      <c r="EV30" s="2">
        <v>1525.29</v>
      </c>
      <c r="EW30" s="2">
        <v>188.54</v>
      </c>
      <c r="EX30" s="2">
        <v>7.74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9"/>
        <v>0</v>
      </c>
      <c r="FS30" s="2">
        <v>0</v>
      </c>
      <c r="FT30" s="2" t="s">
        <v>22</v>
      </c>
      <c r="FU30" s="2" t="s">
        <v>23</v>
      </c>
      <c r="FV30" s="2"/>
      <c r="FW30" s="2"/>
      <c r="FX30" s="2">
        <v>99</v>
      </c>
      <c r="FY30" s="2">
        <v>59.5</v>
      </c>
      <c r="FZ30" s="2"/>
      <c r="GA30" s="2" t="s">
        <v>3</v>
      </c>
      <c r="GB30" s="2"/>
      <c r="GC30" s="2"/>
      <c r="GD30" s="2">
        <v>0</v>
      </c>
      <c r="GE30" s="2"/>
      <c r="GF30" s="2">
        <v>1630687704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50"/>
        <v>0</v>
      </c>
      <c r="GM30" s="2">
        <f t="shared" si="51"/>
        <v>741.39</v>
      </c>
      <c r="GN30" s="2">
        <f t="shared" si="52"/>
        <v>741.39</v>
      </c>
      <c r="GO30" s="2">
        <f t="shared" si="53"/>
        <v>0</v>
      </c>
      <c r="GP30" s="2">
        <f t="shared" si="54"/>
        <v>0</v>
      </c>
      <c r="GQ30" s="2"/>
      <c r="GR30" s="2">
        <v>0</v>
      </c>
      <c r="GS30" s="2">
        <v>3</v>
      </c>
      <c r="GT30" s="2">
        <v>0</v>
      </c>
      <c r="GU30" s="2" t="s">
        <v>3</v>
      </c>
      <c r="GV30" s="2">
        <f t="shared" si="55"/>
        <v>0</v>
      </c>
      <c r="GW30" s="2">
        <v>1</v>
      </c>
      <c r="GX30" s="2">
        <f t="shared" si="56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ROW(SmtRes!A12)</f>
        <v>12</v>
      </c>
      <c r="D31">
        <f>ROW(EtalonRes!A12)</f>
        <v>12</v>
      </c>
      <c r="E31" t="s">
        <v>24</v>
      </c>
      <c r="F31" t="s">
        <v>25</v>
      </c>
      <c r="G31" t="s">
        <v>26</v>
      </c>
      <c r="H31" t="s">
        <v>17</v>
      </c>
      <c r="I31">
        <f>ROUND(17.01/100,9)</f>
        <v>0.1701</v>
      </c>
      <c r="J31">
        <v>0</v>
      </c>
      <c r="O31">
        <f t="shared" si="21"/>
        <v>2002.05</v>
      </c>
      <c r="P31">
        <f t="shared" si="22"/>
        <v>0</v>
      </c>
      <c r="Q31">
        <f t="shared" si="23"/>
        <v>274.10000000000002</v>
      </c>
      <c r="R31">
        <f t="shared" si="24"/>
        <v>118.37</v>
      </c>
      <c r="S31">
        <f t="shared" si="25"/>
        <v>1727.95</v>
      </c>
      <c r="T31">
        <f t="shared" si="26"/>
        <v>0</v>
      </c>
      <c r="U31">
        <f t="shared" si="27"/>
        <v>32.070653999999998</v>
      </c>
      <c r="V31">
        <f t="shared" si="28"/>
        <v>1.3165740000000001</v>
      </c>
      <c r="W31">
        <f t="shared" si="29"/>
        <v>0</v>
      </c>
      <c r="X31">
        <f t="shared" si="30"/>
        <v>1827.86</v>
      </c>
      <c r="Y31">
        <f t="shared" si="31"/>
        <v>1107.79</v>
      </c>
      <c r="AA31">
        <v>39500386</v>
      </c>
      <c r="AB31">
        <f t="shared" si="32"/>
        <v>1767.24</v>
      </c>
      <c r="AC31">
        <f t="shared" si="33"/>
        <v>0</v>
      </c>
      <c r="AD31">
        <f>ROUND((((ET31)-(EU31))+AE31),2)</f>
        <v>241.95</v>
      </c>
      <c r="AE31">
        <f t="shared" si="34"/>
        <v>104.49</v>
      </c>
      <c r="AF31">
        <f t="shared" si="34"/>
        <v>1525.29</v>
      </c>
      <c r="AG31">
        <f t="shared" si="35"/>
        <v>0</v>
      </c>
      <c r="AH31">
        <f t="shared" si="36"/>
        <v>188.54</v>
      </c>
      <c r="AI31">
        <f t="shared" si="36"/>
        <v>7.74</v>
      </c>
      <c r="AJ31">
        <f t="shared" si="37"/>
        <v>0</v>
      </c>
      <c r="AK31">
        <v>1767.24</v>
      </c>
      <c r="AL31">
        <v>0</v>
      </c>
      <c r="AM31">
        <v>241.95</v>
      </c>
      <c r="AN31">
        <v>104.49</v>
      </c>
      <c r="AO31">
        <v>1525.29</v>
      </c>
      <c r="AP31">
        <v>0</v>
      </c>
      <c r="AQ31">
        <v>188.54</v>
      </c>
      <c r="AR31">
        <v>7.74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6.66</v>
      </c>
      <c r="BA31">
        <v>6.66</v>
      </c>
      <c r="BB31">
        <v>6.66</v>
      </c>
      <c r="BC31">
        <v>6.66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27</v>
      </c>
      <c r="BM31">
        <v>46001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6.66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8"/>
        <v>2002.0500000000002</v>
      </c>
      <c r="CQ31">
        <f t="shared" si="39"/>
        <v>0</v>
      </c>
      <c r="CR31">
        <f t="shared" si="40"/>
        <v>1611.3869999999999</v>
      </c>
      <c r="CS31">
        <f t="shared" si="41"/>
        <v>695.90340000000003</v>
      </c>
      <c r="CT31">
        <f t="shared" si="42"/>
        <v>10158.431399999999</v>
      </c>
      <c r="CU31">
        <f t="shared" si="43"/>
        <v>0</v>
      </c>
      <c r="CV31">
        <f t="shared" si="44"/>
        <v>188.54</v>
      </c>
      <c r="CW31">
        <f t="shared" si="45"/>
        <v>7.74</v>
      </c>
      <c r="CX31">
        <f t="shared" si="46"/>
        <v>0</v>
      </c>
      <c r="CY31">
        <f t="shared" si="47"/>
        <v>1827.8568000000002</v>
      </c>
      <c r="CZ31">
        <f t="shared" si="48"/>
        <v>1107.7920000000001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17</v>
      </c>
      <c r="DW31" t="s">
        <v>17</v>
      </c>
      <c r="DX31">
        <v>100</v>
      </c>
      <c r="EE31">
        <v>39174571</v>
      </c>
      <c r="EF31">
        <v>2</v>
      </c>
      <c r="EG31" t="s">
        <v>19</v>
      </c>
      <c r="EH31">
        <v>0</v>
      </c>
      <c r="EI31" t="s">
        <v>3</v>
      </c>
      <c r="EJ31">
        <v>1</v>
      </c>
      <c r="EK31">
        <v>46001</v>
      </c>
      <c r="EL31" t="s">
        <v>20</v>
      </c>
      <c r="EM31" t="s">
        <v>21</v>
      </c>
      <c r="EO31" t="s">
        <v>3</v>
      </c>
      <c r="EQ31">
        <v>0</v>
      </c>
      <c r="ER31">
        <v>1767.24</v>
      </c>
      <c r="ES31">
        <v>0</v>
      </c>
      <c r="ET31">
        <v>241.95</v>
      </c>
      <c r="EU31">
        <v>104.49</v>
      </c>
      <c r="EV31">
        <v>1525.29</v>
      </c>
      <c r="EW31">
        <v>188.54</v>
      </c>
      <c r="EX31">
        <v>7.74</v>
      </c>
      <c r="EY31">
        <v>0</v>
      </c>
      <c r="FQ31">
        <v>0</v>
      </c>
      <c r="FR31">
        <f t="shared" si="49"/>
        <v>0</v>
      </c>
      <c r="FS31">
        <v>0</v>
      </c>
      <c r="FT31" t="s">
        <v>22</v>
      </c>
      <c r="FU31" t="s">
        <v>23</v>
      </c>
      <c r="FX31">
        <v>99</v>
      </c>
      <c r="FY31">
        <v>59.5</v>
      </c>
      <c r="GA31" t="s">
        <v>3</v>
      </c>
      <c r="GD31">
        <v>0</v>
      </c>
      <c r="GF31">
        <v>1630687704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50"/>
        <v>0</v>
      </c>
      <c r="GM31">
        <f t="shared" si="51"/>
        <v>4937.7</v>
      </c>
      <c r="GN31">
        <f t="shared" si="52"/>
        <v>4937.7</v>
      </c>
      <c r="GO31">
        <f t="shared" si="53"/>
        <v>0</v>
      </c>
      <c r="GP31">
        <f t="shared" si="54"/>
        <v>0</v>
      </c>
      <c r="GR31">
        <v>0</v>
      </c>
      <c r="GS31">
        <v>3</v>
      </c>
      <c r="GT31">
        <v>0</v>
      </c>
      <c r="GU31" t="s">
        <v>3</v>
      </c>
      <c r="GV31">
        <f t="shared" si="55"/>
        <v>0</v>
      </c>
      <c r="GW31">
        <v>1</v>
      </c>
      <c r="GX31">
        <f t="shared" si="56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ROW(SmtRes!A23)</f>
        <v>23</v>
      </c>
      <c r="D32" s="2">
        <f>ROW(EtalonRes!A23)</f>
        <v>23</v>
      </c>
      <c r="E32" s="2" t="s">
        <v>28</v>
      </c>
      <c r="F32" s="2" t="s">
        <v>29</v>
      </c>
      <c r="G32" s="2" t="s">
        <v>30</v>
      </c>
      <c r="H32" s="2" t="s">
        <v>17</v>
      </c>
      <c r="I32" s="2">
        <f>ROUND(17.01/100,9)</f>
        <v>0.1701</v>
      </c>
      <c r="J32" s="2">
        <v>0</v>
      </c>
      <c r="K32" s="2"/>
      <c r="L32" s="2"/>
      <c r="M32" s="2"/>
      <c r="N32" s="2"/>
      <c r="O32" s="2">
        <f t="shared" si="21"/>
        <v>1714.94</v>
      </c>
      <c r="P32" s="2">
        <f t="shared" si="22"/>
        <v>1411.55</v>
      </c>
      <c r="Q32" s="2">
        <f t="shared" si="23"/>
        <v>54.26</v>
      </c>
      <c r="R32" s="2">
        <f t="shared" si="24"/>
        <v>10.7</v>
      </c>
      <c r="S32" s="2">
        <f t="shared" si="25"/>
        <v>249.13</v>
      </c>
      <c r="T32" s="2">
        <f t="shared" si="26"/>
        <v>0</v>
      </c>
      <c r="U32" s="2">
        <f t="shared" si="27"/>
        <v>28.505017799999997</v>
      </c>
      <c r="V32" s="2">
        <f t="shared" si="28"/>
        <v>0.89940375000000006</v>
      </c>
      <c r="W32" s="2">
        <f t="shared" si="29"/>
        <v>0</v>
      </c>
      <c r="X32" s="2">
        <f t="shared" si="30"/>
        <v>275.42</v>
      </c>
      <c r="Y32" s="2">
        <f t="shared" si="31"/>
        <v>140.31</v>
      </c>
      <c r="Z32" s="2"/>
      <c r="AA32" s="2">
        <v>39500385</v>
      </c>
      <c r="AB32" s="2">
        <f t="shared" si="32"/>
        <v>10081.99</v>
      </c>
      <c r="AC32" s="2">
        <f t="shared" si="33"/>
        <v>8298.35</v>
      </c>
      <c r="AD32" s="2">
        <f>ROUND(((((ET32*1.25))-((EU32*1.25)))+AE32),2)</f>
        <v>319.01</v>
      </c>
      <c r="AE32" s="2">
        <f>ROUND(((EU32*1.25)),2)</f>
        <v>62.9</v>
      </c>
      <c r="AF32" s="2">
        <f>ROUND(((EV32*1.15)),2)</f>
        <v>1464.63</v>
      </c>
      <c r="AG32" s="2">
        <f t="shared" si="35"/>
        <v>0</v>
      </c>
      <c r="AH32" s="2">
        <f>((EW32*1.15))</f>
        <v>167.57799999999997</v>
      </c>
      <c r="AI32" s="2">
        <f>((EX32*1.25))</f>
        <v>5.2875000000000005</v>
      </c>
      <c r="AJ32" s="2">
        <f t="shared" si="37"/>
        <v>0</v>
      </c>
      <c r="AK32" s="2">
        <v>9827.15</v>
      </c>
      <c r="AL32" s="2">
        <v>8298.35</v>
      </c>
      <c r="AM32" s="2">
        <v>255.21</v>
      </c>
      <c r="AN32" s="2">
        <v>50.32</v>
      </c>
      <c r="AO32" s="2">
        <v>1273.5899999999999</v>
      </c>
      <c r="AP32" s="2">
        <v>0</v>
      </c>
      <c r="AQ32" s="2">
        <v>145.72</v>
      </c>
      <c r="AR32" s="2">
        <v>4.2300000000000004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31</v>
      </c>
      <c r="BK32" s="2"/>
      <c r="BL32" s="2"/>
      <c r="BM32" s="2">
        <v>10001</v>
      </c>
      <c r="BN32" s="2">
        <v>0</v>
      </c>
      <c r="BO32" s="2" t="s">
        <v>3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1605</v>
      </c>
      <c r="CO32" s="2">
        <v>0</v>
      </c>
      <c r="CP32" s="2">
        <f t="shared" si="38"/>
        <v>1714.94</v>
      </c>
      <c r="CQ32" s="2">
        <f t="shared" si="39"/>
        <v>8298.35</v>
      </c>
      <c r="CR32" s="2">
        <f t="shared" si="40"/>
        <v>319.01</v>
      </c>
      <c r="CS32" s="2">
        <f t="shared" si="41"/>
        <v>62.9</v>
      </c>
      <c r="CT32" s="2">
        <f t="shared" si="42"/>
        <v>1464.63</v>
      </c>
      <c r="CU32" s="2">
        <f t="shared" si="43"/>
        <v>0</v>
      </c>
      <c r="CV32" s="2">
        <f t="shared" si="44"/>
        <v>167.57799999999997</v>
      </c>
      <c r="CW32" s="2">
        <f t="shared" si="45"/>
        <v>5.2875000000000005</v>
      </c>
      <c r="CX32" s="2">
        <f t="shared" si="46"/>
        <v>0</v>
      </c>
      <c r="CY32" s="2">
        <f t="shared" si="47"/>
        <v>275.41980000000001</v>
      </c>
      <c r="CZ32" s="2">
        <f t="shared" si="48"/>
        <v>140.3082</v>
      </c>
      <c r="DA32" s="2"/>
      <c r="DB32" s="2"/>
      <c r="DC32" s="2" t="s">
        <v>3</v>
      </c>
      <c r="DD32" s="2" t="s">
        <v>3</v>
      </c>
      <c r="DE32" s="2" t="s">
        <v>32</v>
      </c>
      <c r="DF32" s="2" t="s">
        <v>32</v>
      </c>
      <c r="DG32" s="2" t="s">
        <v>33</v>
      </c>
      <c r="DH32" s="2" t="s">
        <v>3</v>
      </c>
      <c r="DI32" s="2" t="s">
        <v>33</v>
      </c>
      <c r="DJ32" s="2" t="s">
        <v>32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17</v>
      </c>
      <c r="DW32" s="2" t="s">
        <v>17</v>
      </c>
      <c r="DX32" s="2">
        <v>100</v>
      </c>
      <c r="DY32" s="2"/>
      <c r="DZ32" s="2"/>
      <c r="EA32" s="2"/>
      <c r="EB32" s="2"/>
      <c r="EC32" s="2"/>
      <c r="ED32" s="2"/>
      <c r="EE32" s="2">
        <v>39174503</v>
      </c>
      <c r="EF32" s="2">
        <v>2</v>
      </c>
      <c r="EG32" s="2" t="s">
        <v>19</v>
      </c>
      <c r="EH32" s="2">
        <v>0</v>
      </c>
      <c r="EI32" s="2" t="s">
        <v>3</v>
      </c>
      <c r="EJ32" s="2">
        <v>1</v>
      </c>
      <c r="EK32" s="2">
        <v>10001</v>
      </c>
      <c r="EL32" s="2" t="s">
        <v>34</v>
      </c>
      <c r="EM32" s="2" t="s">
        <v>35</v>
      </c>
      <c r="EN32" s="2"/>
      <c r="EO32" s="2" t="s">
        <v>36</v>
      </c>
      <c r="EP32" s="2"/>
      <c r="EQ32" s="2">
        <v>0</v>
      </c>
      <c r="ER32" s="2">
        <v>9827.15</v>
      </c>
      <c r="ES32" s="2">
        <v>8298.35</v>
      </c>
      <c r="ET32" s="2">
        <v>255.21</v>
      </c>
      <c r="EU32" s="2">
        <v>50.32</v>
      </c>
      <c r="EV32" s="2">
        <v>1273.5899999999999</v>
      </c>
      <c r="EW32" s="2">
        <v>145.72</v>
      </c>
      <c r="EX32" s="2">
        <v>4.2300000000000004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9"/>
        <v>0</v>
      </c>
      <c r="FS32" s="2">
        <v>0</v>
      </c>
      <c r="FT32" s="2" t="s">
        <v>22</v>
      </c>
      <c r="FU32" s="2" t="s">
        <v>23</v>
      </c>
      <c r="FV32" s="2"/>
      <c r="FW32" s="2"/>
      <c r="FX32" s="2">
        <v>106.2</v>
      </c>
      <c r="FY32" s="2">
        <v>53.55</v>
      </c>
      <c r="FZ32" s="2"/>
      <c r="GA32" s="2" t="s">
        <v>3</v>
      </c>
      <c r="GB32" s="2"/>
      <c r="GC32" s="2"/>
      <c r="GD32" s="2">
        <v>0</v>
      </c>
      <c r="GE32" s="2"/>
      <c r="GF32" s="2">
        <v>1452579699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0"/>
        <v>0</v>
      </c>
      <c r="GM32" s="2">
        <f t="shared" si="51"/>
        <v>2130.67</v>
      </c>
      <c r="GN32" s="2">
        <f t="shared" si="52"/>
        <v>2130.67</v>
      </c>
      <c r="GO32" s="2">
        <f t="shared" si="53"/>
        <v>0</v>
      </c>
      <c r="GP32" s="2">
        <f t="shared" si="54"/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55"/>
        <v>0</v>
      </c>
      <c r="GW32" s="2">
        <v>1</v>
      </c>
      <c r="GX32" s="2">
        <f t="shared" si="56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ROW(SmtRes!A34)</f>
        <v>34</v>
      </c>
      <c r="D33">
        <f>ROW(EtalonRes!A34)</f>
        <v>34</v>
      </c>
      <c r="E33" t="s">
        <v>28</v>
      </c>
      <c r="F33" t="s">
        <v>29</v>
      </c>
      <c r="G33" t="s">
        <v>30</v>
      </c>
      <c r="H33" t="s">
        <v>17</v>
      </c>
      <c r="I33">
        <f>ROUND(17.01/100,9)</f>
        <v>0.1701</v>
      </c>
      <c r="J33">
        <v>0</v>
      </c>
      <c r="O33">
        <f t="shared" si="21"/>
        <v>11421.55</v>
      </c>
      <c r="P33">
        <f t="shared" si="22"/>
        <v>9400.92</v>
      </c>
      <c r="Q33">
        <f t="shared" si="23"/>
        <v>361.4</v>
      </c>
      <c r="R33">
        <f t="shared" si="24"/>
        <v>71.260000000000005</v>
      </c>
      <c r="S33">
        <f t="shared" si="25"/>
        <v>1659.23</v>
      </c>
      <c r="T33">
        <f t="shared" si="26"/>
        <v>0</v>
      </c>
      <c r="U33">
        <f t="shared" si="27"/>
        <v>28.505017799999997</v>
      </c>
      <c r="V33">
        <f t="shared" si="28"/>
        <v>0.89940375000000006</v>
      </c>
      <c r="W33">
        <f t="shared" si="29"/>
        <v>0</v>
      </c>
      <c r="X33">
        <f t="shared" si="30"/>
        <v>1834.32</v>
      </c>
      <c r="Y33">
        <f t="shared" si="31"/>
        <v>934.46</v>
      </c>
      <c r="AA33">
        <v>39500386</v>
      </c>
      <c r="AB33">
        <f t="shared" si="32"/>
        <v>10081.99</v>
      </c>
      <c r="AC33">
        <f t="shared" si="33"/>
        <v>8298.35</v>
      </c>
      <c r="AD33">
        <f>ROUND(((((ET33*1.25))-((EU33*1.25)))+AE33),2)</f>
        <v>319.01</v>
      </c>
      <c r="AE33">
        <f>ROUND(((EU33*1.25)),2)</f>
        <v>62.9</v>
      </c>
      <c r="AF33">
        <f>ROUND(((EV33*1.15)),2)</f>
        <v>1464.63</v>
      </c>
      <c r="AG33">
        <f t="shared" si="35"/>
        <v>0</v>
      </c>
      <c r="AH33">
        <f>((EW33*1.15))</f>
        <v>167.57799999999997</v>
      </c>
      <c r="AI33">
        <f>((EX33*1.25))</f>
        <v>5.2875000000000005</v>
      </c>
      <c r="AJ33">
        <f t="shared" si="37"/>
        <v>0</v>
      </c>
      <c r="AK33">
        <v>9827.15</v>
      </c>
      <c r="AL33">
        <v>8298.35</v>
      </c>
      <c r="AM33">
        <v>255.21</v>
      </c>
      <c r="AN33">
        <v>50.32</v>
      </c>
      <c r="AO33">
        <v>1273.5899999999999</v>
      </c>
      <c r="AP33">
        <v>0</v>
      </c>
      <c r="AQ33">
        <v>145.72</v>
      </c>
      <c r="AR33">
        <v>4.2300000000000004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6.66</v>
      </c>
      <c r="BA33">
        <v>6.66</v>
      </c>
      <c r="BB33">
        <v>6.66</v>
      </c>
      <c r="BC33">
        <v>6.66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31</v>
      </c>
      <c r="BM33">
        <v>10001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6.66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1605</v>
      </c>
      <c r="CO33">
        <v>0</v>
      </c>
      <c r="CP33">
        <f t="shared" si="38"/>
        <v>11421.55</v>
      </c>
      <c r="CQ33">
        <f t="shared" si="39"/>
        <v>55267.011000000006</v>
      </c>
      <c r="CR33">
        <f t="shared" si="40"/>
        <v>2124.6066000000001</v>
      </c>
      <c r="CS33">
        <f t="shared" si="41"/>
        <v>418.91399999999999</v>
      </c>
      <c r="CT33">
        <f t="shared" si="42"/>
        <v>9754.4358000000011</v>
      </c>
      <c r="CU33">
        <f t="shared" si="43"/>
        <v>0</v>
      </c>
      <c r="CV33">
        <f t="shared" si="44"/>
        <v>167.57799999999997</v>
      </c>
      <c r="CW33">
        <f t="shared" si="45"/>
        <v>5.2875000000000005</v>
      </c>
      <c r="CX33">
        <f t="shared" si="46"/>
        <v>0</v>
      </c>
      <c r="CY33">
        <f t="shared" si="47"/>
        <v>1834.3194000000001</v>
      </c>
      <c r="CZ33">
        <f t="shared" si="48"/>
        <v>934.46460000000002</v>
      </c>
      <c r="DC33" t="s">
        <v>3</v>
      </c>
      <c r="DD33" t="s">
        <v>3</v>
      </c>
      <c r="DE33" t="s">
        <v>32</v>
      </c>
      <c r="DF33" t="s">
        <v>32</v>
      </c>
      <c r="DG33" t="s">
        <v>33</v>
      </c>
      <c r="DH33" t="s">
        <v>3</v>
      </c>
      <c r="DI33" t="s">
        <v>33</v>
      </c>
      <c r="DJ33" t="s">
        <v>32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17</v>
      </c>
      <c r="DW33" t="s">
        <v>17</v>
      </c>
      <c r="DX33">
        <v>100</v>
      </c>
      <c r="EE33">
        <v>39174503</v>
      </c>
      <c r="EF33">
        <v>2</v>
      </c>
      <c r="EG33" t="s">
        <v>19</v>
      </c>
      <c r="EH33">
        <v>0</v>
      </c>
      <c r="EI33" t="s">
        <v>3</v>
      </c>
      <c r="EJ33">
        <v>1</v>
      </c>
      <c r="EK33">
        <v>10001</v>
      </c>
      <c r="EL33" t="s">
        <v>34</v>
      </c>
      <c r="EM33" t="s">
        <v>35</v>
      </c>
      <c r="EO33" t="s">
        <v>36</v>
      </c>
      <c r="EQ33">
        <v>0</v>
      </c>
      <c r="ER33">
        <v>9827.15</v>
      </c>
      <c r="ES33">
        <v>8298.35</v>
      </c>
      <c r="ET33">
        <v>255.21</v>
      </c>
      <c r="EU33">
        <v>50.32</v>
      </c>
      <c r="EV33">
        <v>1273.5899999999999</v>
      </c>
      <c r="EW33">
        <v>145.72</v>
      </c>
      <c r="EX33">
        <v>4.2300000000000004</v>
      </c>
      <c r="EY33">
        <v>0</v>
      </c>
      <c r="FQ33">
        <v>0</v>
      </c>
      <c r="FR33">
        <f t="shared" si="49"/>
        <v>0</v>
      </c>
      <c r="FS33">
        <v>0</v>
      </c>
      <c r="FT33" t="s">
        <v>22</v>
      </c>
      <c r="FU33" t="s">
        <v>23</v>
      </c>
      <c r="FX33">
        <v>106.2</v>
      </c>
      <c r="FY33">
        <v>53.55</v>
      </c>
      <c r="GA33" t="s">
        <v>3</v>
      </c>
      <c r="GD33">
        <v>0</v>
      </c>
      <c r="GF33">
        <v>1452579699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50"/>
        <v>0</v>
      </c>
      <c r="GM33">
        <f t="shared" si="51"/>
        <v>14190.33</v>
      </c>
      <c r="GN33">
        <f t="shared" si="52"/>
        <v>14190.33</v>
      </c>
      <c r="GO33">
        <f t="shared" si="53"/>
        <v>0</v>
      </c>
      <c r="GP33">
        <f t="shared" si="54"/>
        <v>0</v>
      </c>
      <c r="GR33">
        <v>0</v>
      </c>
      <c r="GS33">
        <v>3</v>
      </c>
      <c r="GT33">
        <v>0</v>
      </c>
      <c r="GU33" t="s">
        <v>3</v>
      </c>
      <c r="GV33">
        <f t="shared" si="55"/>
        <v>0</v>
      </c>
      <c r="GW33">
        <v>1</v>
      </c>
      <c r="GX33">
        <f t="shared" si="56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23</v>
      </c>
      <c r="D34" s="2"/>
      <c r="E34" s="2" t="s">
        <v>37</v>
      </c>
      <c r="F34" s="2" t="s">
        <v>38</v>
      </c>
      <c r="G34" s="2" t="s">
        <v>39</v>
      </c>
      <c r="H34" s="2" t="s">
        <v>40</v>
      </c>
      <c r="I34" s="2">
        <f>I32*J34</f>
        <v>17.010000000000002</v>
      </c>
      <c r="J34" s="2">
        <v>100.00000000000001</v>
      </c>
      <c r="K34" s="2"/>
      <c r="L34" s="2"/>
      <c r="M34" s="2"/>
      <c r="N34" s="2"/>
      <c r="O34" s="2">
        <f t="shared" si="21"/>
        <v>83790.240000000005</v>
      </c>
      <c r="P34" s="2">
        <f t="shared" si="22"/>
        <v>83790.240000000005</v>
      </c>
      <c r="Q34" s="2">
        <f t="shared" si="23"/>
        <v>0</v>
      </c>
      <c r="R34" s="2">
        <f t="shared" si="24"/>
        <v>0</v>
      </c>
      <c r="S34" s="2">
        <f t="shared" si="25"/>
        <v>0</v>
      </c>
      <c r="T34" s="2">
        <f t="shared" si="26"/>
        <v>0</v>
      </c>
      <c r="U34" s="2">
        <f t="shared" si="27"/>
        <v>0</v>
      </c>
      <c r="V34" s="2">
        <f t="shared" si="28"/>
        <v>0</v>
      </c>
      <c r="W34" s="2">
        <f t="shared" si="29"/>
        <v>0</v>
      </c>
      <c r="X34" s="2">
        <f t="shared" si="30"/>
        <v>0</v>
      </c>
      <c r="Y34" s="2">
        <f t="shared" si="31"/>
        <v>0</v>
      </c>
      <c r="Z34" s="2"/>
      <c r="AA34" s="2">
        <v>39500385</v>
      </c>
      <c r="AB34" s="2">
        <f t="shared" si="32"/>
        <v>4925.9399999999996</v>
      </c>
      <c r="AC34" s="2">
        <f t="shared" si="33"/>
        <v>4925.9399999999996</v>
      </c>
      <c r="AD34" s="2">
        <f>ROUND((((ET34)-(EU34))+AE34),2)</f>
        <v>0</v>
      </c>
      <c r="AE34" s="2">
        <f>ROUND((EU34),2)</f>
        <v>0</v>
      </c>
      <c r="AF34" s="2">
        <f>ROUND((EV34),2)</f>
        <v>0</v>
      </c>
      <c r="AG34" s="2">
        <f t="shared" si="35"/>
        <v>0</v>
      </c>
      <c r="AH34" s="2">
        <f>(EW34)</f>
        <v>0</v>
      </c>
      <c r="AI34" s="2">
        <f>(EX34)</f>
        <v>0</v>
      </c>
      <c r="AJ34" s="2">
        <f t="shared" si="37"/>
        <v>0</v>
      </c>
      <c r="AK34" s="2">
        <v>4925.9399999999996</v>
      </c>
      <c r="AL34" s="2">
        <v>4925.9399999999996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106</v>
      </c>
      <c r="AU34" s="2">
        <v>54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3</v>
      </c>
      <c r="BI34" s="2">
        <v>1</v>
      </c>
      <c r="BJ34" s="2" t="s">
        <v>3</v>
      </c>
      <c r="BK34" s="2"/>
      <c r="BL34" s="2"/>
      <c r="BM34" s="2">
        <v>10001</v>
      </c>
      <c r="BN34" s="2">
        <v>0</v>
      </c>
      <c r="BO34" s="2" t="s">
        <v>3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118</v>
      </c>
      <c r="CA34" s="2">
        <v>63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38"/>
        <v>83790.240000000005</v>
      </c>
      <c r="CQ34" s="2">
        <f t="shared" si="39"/>
        <v>4925.9399999999996</v>
      </c>
      <c r="CR34" s="2">
        <f t="shared" si="40"/>
        <v>0</v>
      </c>
      <c r="CS34" s="2">
        <f t="shared" si="41"/>
        <v>0</v>
      </c>
      <c r="CT34" s="2">
        <f t="shared" si="42"/>
        <v>0</v>
      </c>
      <c r="CU34" s="2">
        <f t="shared" si="43"/>
        <v>0</v>
      </c>
      <c r="CV34" s="2">
        <f t="shared" si="44"/>
        <v>0</v>
      </c>
      <c r="CW34" s="2">
        <f t="shared" si="45"/>
        <v>0</v>
      </c>
      <c r="CX34" s="2">
        <f t="shared" si="46"/>
        <v>0</v>
      </c>
      <c r="CY34" s="2">
        <f t="shared" si="47"/>
        <v>0</v>
      </c>
      <c r="CZ34" s="2">
        <f t="shared" si="48"/>
        <v>0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40</v>
      </c>
      <c r="DW34" s="2" t="s">
        <v>40</v>
      </c>
      <c r="DX34" s="2">
        <v>1</v>
      </c>
      <c r="DY34" s="2"/>
      <c r="DZ34" s="2"/>
      <c r="EA34" s="2"/>
      <c r="EB34" s="2"/>
      <c r="EC34" s="2"/>
      <c r="ED34" s="2"/>
      <c r="EE34" s="2">
        <v>39174503</v>
      </c>
      <c r="EF34" s="2">
        <v>2</v>
      </c>
      <c r="EG34" s="2" t="s">
        <v>19</v>
      </c>
      <c r="EH34" s="2">
        <v>0</v>
      </c>
      <c r="EI34" s="2" t="s">
        <v>3</v>
      </c>
      <c r="EJ34" s="2">
        <v>1</v>
      </c>
      <c r="EK34" s="2">
        <v>10001</v>
      </c>
      <c r="EL34" s="2" t="s">
        <v>34</v>
      </c>
      <c r="EM34" s="2" t="s">
        <v>35</v>
      </c>
      <c r="EN34" s="2"/>
      <c r="EO34" s="2" t="s">
        <v>3</v>
      </c>
      <c r="EP34" s="2"/>
      <c r="EQ34" s="2">
        <v>0</v>
      </c>
      <c r="ER34" s="2">
        <v>4925.9399999999996</v>
      </c>
      <c r="ES34" s="2">
        <v>4925.9399999999996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>
        <v>5</v>
      </c>
      <c r="FA34" s="2"/>
      <c r="FB34" s="2"/>
      <c r="FC34" s="2">
        <v>1</v>
      </c>
      <c r="FD34" s="2">
        <v>18</v>
      </c>
      <c r="FE34" s="2"/>
      <c r="FF34" s="2">
        <v>5812.61</v>
      </c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9"/>
        <v>0</v>
      </c>
      <c r="FS34" s="2">
        <v>0</v>
      </c>
      <c r="FT34" s="2" t="s">
        <v>22</v>
      </c>
      <c r="FU34" s="2" t="s">
        <v>23</v>
      </c>
      <c r="FV34" s="2"/>
      <c r="FW34" s="2"/>
      <c r="FX34" s="2">
        <v>106.2</v>
      </c>
      <c r="FY34" s="2">
        <v>53.55</v>
      </c>
      <c r="FZ34" s="2"/>
      <c r="GA34" s="2" t="s">
        <v>41</v>
      </c>
      <c r="GB34" s="2"/>
      <c r="GC34" s="2"/>
      <c r="GD34" s="2">
        <v>0</v>
      </c>
      <c r="GE34" s="2"/>
      <c r="GF34" s="2">
        <v>-1540480485</v>
      </c>
      <c r="GG34" s="2">
        <v>2</v>
      </c>
      <c r="GH34" s="2">
        <v>3</v>
      </c>
      <c r="GI34" s="2">
        <v>-2</v>
      </c>
      <c r="GJ34" s="2">
        <v>0</v>
      </c>
      <c r="GK34" s="2">
        <f>ROUND(R34*(R12)/100,2)</f>
        <v>0</v>
      </c>
      <c r="GL34" s="2">
        <f t="shared" si="50"/>
        <v>0</v>
      </c>
      <c r="GM34" s="2">
        <f t="shared" si="51"/>
        <v>83790.240000000005</v>
      </c>
      <c r="GN34" s="2">
        <f t="shared" si="52"/>
        <v>83790.240000000005</v>
      </c>
      <c r="GO34" s="2">
        <f t="shared" si="53"/>
        <v>0</v>
      </c>
      <c r="GP34" s="2">
        <f t="shared" si="54"/>
        <v>0</v>
      </c>
      <c r="GQ34" s="2"/>
      <c r="GR34" s="2">
        <v>1</v>
      </c>
      <c r="GS34" s="2">
        <v>1</v>
      </c>
      <c r="GT34" s="2">
        <v>0</v>
      </c>
      <c r="GU34" s="2" t="s">
        <v>3</v>
      </c>
      <c r="GV34" s="2">
        <f t="shared" si="55"/>
        <v>0</v>
      </c>
      <c r="GW34" s="2">
        <v>1</v>
      </c>
      <c r="GX34" s="2">
        <f t="shared" si="56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34</v>
      </c>
      <c r="E35" t="s">
        <v>37</v>
      </c>
      <c r="F35" t="s">
        <v>38</v>
      </c>
      <c r="G35" t="s">
        <v>39</v>
      </c>
      <c r="H35" t="s">
        <v>40</v>
      </c>
      <c r="I35">
        <f>I33*J35</f>
        <v>17.010000000000002</v>
      </c>
      <c r="J35">
        <v>100.00000000000001</v>
      </c>
      <c r="O35">
        <f t="shared" si="21"/>
        <v>83790.17</v>
      </c>
      <c r="P35">
        <f t="shared" si="22"/>
        <v>83790.17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39500386</v>
      </c>
      <c r="AB35">
        <f t="shared" si="32"/>
        <v>739.63</v>
      </c>
      <c r="AC35">
        <f t="shared" si="33"/>
        <v>739.63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35"/>
        <v>0</v>
      </c>
      <c r="AH35">
        <f>(EW35)</f>
        <v>0</v>
      </c>
      <c r="AI35">
        <f>(EX35)</f>
        <v>0</v>
      </c>
      <c r="AJ35">
        <f t="shared" si="37"/>
        <v>0</v>
      </c>
      <c r="AK35">
        <v>739.63</v>
      </c>
      <c r="AL35">
        <v>739.63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6.66</v>
      </c>
      <c r="BA35">
        <v>1</v>
      </c>
      <c r="BB35">
        <v>1</v>
      </c>
      <c r="BC35">
        <v>6.66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10001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118</v>
      </c>
      <c r="CA35">
        <v>63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8"/>
        <v>83790.17</v>
      </c>
      <c r="CQ35">
        <f t="shared" si="39"/>
        <v>4925.9358000000002</v>
      </c>
      <c r="CR35">
        <f t="shared" si="40"/>
        <v>0</v>
      </c>
      <c r="CS35">
        <f t="shared" si="41"/>
        <v>0</v>
      </c>
      <c r="CT35">
        <f t="shared" si="42"/>
        <v>0</v>
      </c>
      <c r="CU35">
        <f t="shared" si="43"/>
        <v>0</v>
      </c>
      <c r="CV35">
        <f t="shared" si="44"/>
        <v>0</v>
      </c>
      <c r="CW35">
        <f t="shared" si="45"/>
        <v>0</v>
      </c>
      <c r="CX35">
        <f t="shared" si="46"/>
        <v>0</v>
      </c>
      <c r="CY35">
        <f t="shared" si="47"/>
        <v>0</v>
      </c>
      <c r="CZ35">
        <f t="shared" si="48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40</v>
      </c>
      <c r="DW35" t="s">
        <v>40</v>
      </c>
      <c r="DX35">
        <v>1</v>
      </c>
      <c r="EE35">
        <v>39174503</v>
      </c>
      <c r="EF35">
        <v>2</v>
      </c>
      <c r="EG35" t="s">
        <v>19</v>
      </c>
      <c r="EH35">
        <v>0</v>
      </c>
      <c r="EI35" t="s">
        <v>3</v>
      </c>
      <c r="EJ35">
        <v>1</v>
      </c>
      <c r="EK35">
        <v>10001</v>
      </c>
      <c r="EL35" t="s">
        <v>34</v>
      </c>
      <c r="EM35" t="s">
        <v>35</v>
      </c>
      <c r="EO35" t="s">
        <v>3</v>
      </c>
      <c r="EQ35">
        <v>0</v>
      </c>
      <c r="ER35">
        <v>739.63</v>
      </c>
      <c r="ES35">
        <v>739.63</v>
      </c>
      <c r="ET35">
        <v>0</v>
      </c>
      <c r="EU35">
        <v>0</v>
      </c>
      <c r="EV35">
        <v>0</v>
      </c>
      <c r="EW35">
        <v>0</v>
      </c>
      <c r="EX35">
        <v>0</v>
      </c>
      <c r="EZ35">
        <v>5</v>
      </c>
      <c r="FC35">
        <v>1</v>
      </c>
      <c r="FD35">
        <v>18</v>
      </c>
      <c r="FF35">
        <v>5812.61</v>
      </c>
      <c r="FQ35">
        <v>0</v>
      </c>
      <c r="FR35">
        <f t="shared" si="49"/>
        <v>0</v>
      </c>
      <c r="FS35">
        <v>0</v>
      </c>
      <c r="FT35" t="s">
        <v>22</v>
      </c>
      <c r="FU35" t="s">
        <v>23</v>
      </c>
      <c r="FX35">
        <v>106.2</v>
      </c>
      <c r="FY35">
        <v>53.55</v>
      </c>
      <c r="GA35" t="s">
        <v>42</v>
      </c>
      <c r="GD35">
        <v>0</v>
      </c>
      <c r="GF35">
        <v>-1540480485</v>
      </c>
      <c r="GG35">
        <v>1</v>
      </c>
      <c r="GH35">
        <v>3</v>
      </c>
      <c r="GI35">
        <v>4</v>
      </c>
      <c r="GJ35">
        <v>0</v>
      </c>
      <c r="GK35">
        <f>ROUND(R35*(S12)/100,2)</f>
        <v>0</v>
      </c>
      <c r="GL35">
        <f t="shared" si="50"/>
        <v>0</v>
      </c>
      <c r="GM35">
        <f t="shared" si="51"/>
        <v>83790.17</v>
      </c>
      <c r="GN35">
        <f t="shared" si="52"/>
        <v>83790.17</v>
      </c>
      <c r="GO35">
        <f t="shared" si="53"/>
        <v>0</v>
      </c>
      <c r="GP35">
        <f t="shared" si="54"/>
        <v>0</v>
      </c>
      <c r="GR35">
        <v>1</v>
      </c>
      <c r="GS35">
        <v>1</v>
      </c>
      <c r="GT35">
        <v>0</v>
      </c>
      <c r="GU35" t="s">
        <v>3</v>
      </c>
      <c r="GV35">
        <f t="shared" si="55"/>
        <v>0</v>
      </c>
      <c r="GW35">
        <v>1</v>
      </c>
      <c r="GX35">
        <f t="shared" si="56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ROW(SmtRes!A42)</f>
        <v>42</v>
      </c>
      <c r="D36" s="2">
        <f>ROW(EtalonRes!A42)</f>
        <v>42</v>
      </c>
      <c r="E36" s="2" t="s">
        <v>43</v>
      </c>
      <c r="F36" s="2" t="s">
        <v>44</v>
      </c>
      <c r="G36" s="2" t="s">
        <v>45</v>
      </c>
      <c r="H36" s="2" t="s">
        <v>17</v>
      </c>
      <c r="I36" s="2">
        <f>ROUND(5/100,9)</f>
        <v>0.05</v>
      </c>
      <c r="J36" s="2">
        <v>0</v>
      </c>
      <c r="K36" s="2"/>
      <c r="L36" s="2"/>
      <c r="M36" s="2"/>
      <c r="N36" s="2"/>
      <c r="O36" s="2">
        <f t="shared" si="21"/>
        <v>42.62</v>
      </c>
      <c r="P36" s="2">
        <f t="shared" si="22"/>
        <v>0.09</v>
      </c>
      <c r="Q36" s="2">
        <f t="shared" si="23"/>
        <v>1.49</v>
      </c>
      <c r="R36" s="2">
        <f t="shared" si="24"/>
        <v>0.91</v>
      </c>
      <c r="S36" s="2">
        <f t="shared" si="25"/>
        <v>41.04</v>
      </c>
      <c r="T36" s="2">
        <f t="shared" si="26"/>
        <v>0</v>
      </c>
      <c r="U36" s="2">
        <f t="shared" si="27"/>
        <v>4.8110250000000008</v>
      </c>
      <c r="V36" s="2">
        <f t="shared" si="28"/>
        <v>8.3750000000000005E-2</v>
      </c>
      <c r="W36" s="2">
        <f t="shared" si="29"/>
        <v>0</v>
      </c>
      <c r="X36" s="2">
        <f t="shared" si="30"/>
        <v>39.85</v>
      </c>
      <c r="Y36" s="2">
        <f t="shared" si="31"/>
        <v>19.72</v>
      </c>
      <c r="Z36" s="2"/>
      <c r="AA36" s="2">
        <v>39500385</v>
      </c>
      <c r="AB36" s="2">
        <f t="shared" si="32"/>
        <v>852.36</v>
      </c>
      <c r="AC36" s="2">
        <f t="shared" si="33"/>
        <v>1.81</v>
      </c>
      <c r="AD36" s="2">
        <f>ROUND(((((ET36*1.25))-((EU36*1.25)))+AE36),2)</f>
        <v>29.78</v>
      </c>
      <c r="AE36" s="2">
        <f>ROUND(((EU36*1.25)),2)</f>
        <v>18.14</v>
      </c>
      <c r="AF36" s="2">
        <f>ROUND(((EV36*1.15)),2)</f>
        <v>820.77</v>
      </c>
      <c r="AG36" s="2">
        <f t="shared" si="35"/>
        <v>0</v>
      </c>
      <c r="AH36" s="2">
        <f>((EW36*1.15))</f>
        <v>96.220500000000001</v>
      </c>
      <c r="AI36" s="2">
        <f>((EX36*1.25))</f>
        <v>1.675</v>
      </c>
      <c r="AJ36" s="2">
        <f t="shared" si="37"/>
        <v>0</v>
      </c>
      <c r="AK36" s="2">
        <v>739.34</v>
      </c>
      <c r="AL36" s="2">
        <v>1.81</v>
      </c>
      <c r="AM36" s="2">
        <v>23.82</v>
      </c>
      <c r="AN36" s="2">
        <v>14.51</v>
      </c>
      <c r="AO36" s="2">
        <v>713.71</v>
      </c>
      <c r="AP36" s="2">
        <v>0</v>
      </c>
      <c r="AQ36" s="2">
        <v>83.67</v>
      </c>
      <c r="AR36" s="2">
        <v>1.34</v>
      </c>
      <c r="AS36" s="2">
        <v>0</v>
      </c>
      <c r="AT36" s="2">
        <v>95</v>
      </c>
      <c r="AU36" s="2">
        <v>47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0</v>
      </c>
      <c r="BI36" s="2">
        <v>1</v>
      </c>
      <c r="BJ36" s="2" t="s">
        <v>46</v>
      </c>
      <c r="BK36" s="2"/>
      <c r="BL36" s="2"/>
      <c r="BM36" s="2">
        <v>15001</v>
      </c>
      <c r="BN36" s="2">
        <v>0</v>
      </c>
      <c r="BO36" s="2" t="s">
        <v>3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105</v>
      </c>
      <c r="CA36" s="2">
        <v>55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1605</v>
      </c>
      <c r="CO36" s="2">
        <v>0</v>
      </c>
      <c r="CP36" s="2">
        <f t="shared" si="38"/>
        <v>42.62</v>
      </c>
      <c r="CQ36" s="2">
        <f t="shared" si="39"/>
        <v>1.81</v>
      </c>
      <c r="CR36" s="2">
        <f t="shared" si="40"/>
        <v>29.78</v>
      </c>
      <c r="CS36" s="2">
        <f t="shared" si="41"/>
        <v>18.14</v>
      </c>
      <c r="CT36" s="2">
        <f t="shared" si="42"/>
        <v>820.77</v>
      </c>
      <c r="CU36" s="2">
        <f t="shared" si="43"/>
        <v>0</v>
      </c>
      <c r="CV36" s="2">
        <f t="shared" si="44"/>
        <v>96.220500000000001</v>
      </c>
      <c r="CW36" s="2">
        <f t="shared" si="45"/>
        <v>1.675</v>
      </c>
      <c r="CX36" s="2">
        <f t="shared" si="46"/>
        <v>0</v>
      </c>
      <c r="CY36" s="2">
        <f t="shared" si="47"/>
        <v>39.852499999999992</v>
      </c>
      <c r="CZ36" s="2">
        <f t="shared" si="48"/>
        <v>19.7165</v>
      </c>
      <c r="DA36" s="2"/>
      <c r="DB36" s="2"/>
      <c r="DC36" s="2" t="s">
        <v>3</v>
      </c>
      <c r="DD36" s="2" t="s">
        <v>3</v>
      </c>
      <c r="DE36" s="2" t="s">
        <v>32</v>
      </c>
      <c r="DF36" s="2" t="s">
        <v>32</v>
      </c>
      <c r="DG36" s="2" t="s">
        <v>33</v>
      </c>
      <c r="DH36" s="2" t="s">
        <v>3</v>
      </c>
      <c r="DI36" s="2" t="s">
        <v>33</v>
      </c>
      <c r="DJ36" s="2" t="s">
        <v>32</v>
      </c>
      <c r="DK36" s="2" t="s">
        <v>3</v>
      </c>
      <c r="DL36" s="2" t="s">
        <v>3</v>
      </c>
      <c r="DM36" s="2" t="s">
        <v>3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17</v>
      </c>
      <c r="DW36" s="2" t="s">
        <v>17</v>
      </c>
      <c r="DX36" s="2">
        <v>100</v>
      </c>
      <c r="DY36" s="2"/>
      <c r="DZ36" s="2"/>
      <c r="EA36" s="2"/>
      <c r="EB36" s="2"/>
      <c r="EC36" s="2"/>
      <c r="ED36" s="2"/>
      <c r="EE36" s="2">
        <v>39174529</v>
      </c>
      <c r="EF36" s="2">
        <v>2</v>
      </c>
      <c r="EG36" s="2" t="s">
        <v>19</v>
      </c>
      <c r="EH36" s="2">
        <v>0</v>
      </c>
      <c r="EI36" s="2" t="s">
        <v>3</v>
      </c>
      <c r="EJ36" s="2">
        <v>1</v>
      </c>
      <c r="EK36" s="2">
        <v>15001</v>
      </c>
      <c r="EL36" s="2" t="s">
        <v>47</v>
      </c>
      <c r="EM36" s="2" t="s">
        <v>48</v>
      </c>
      <c r="EN36" s="2"/>
      <c r="EO36" s="2" t="s">
        <v>36</v>
      </c>
      <c r="EP36" s="2"/>
      <c r="EQ36" s="2">
        <v>0</v>
      </c>
      <c r="ER36" s="2">
        <v>739.34</v>
      </c>
      <c r="ES36" s="2">
        <v>1.81</v>
      </c>
      <c r="ET36" s="2">
        <v>23.82</v>
      </c>
      <c r="EU36" s="2">
        <v>14.51</v>
      </c>
      <c r="EV36" s="2">
        <v>713.71</v>
      </c>
      <c r="EW36" s="2">
        <v>83.67</v>
      </c>
      <c r="EX36" s="2">
        <v>1.34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9"/>
        <v>0</v>
      </c>
      <c r="FS36" s="2">
        <v>0</v>
      </c>
      <c r="FT36" s="2" t="s">
        <v>22</v>
      </c>
      <c r="FU36" s="2" t="s">
        <v>23</v>
      </c>
      <c r="FV36" s="2"/>
      <c r="FW36" s="2"/>
      <c r="FX36" s="2">
        <v>94.5</v>
      </c>
      <c r="FY36" s="2">
        <v>46.75</v>
      </c>
      <c r="FZ36" s="2"/>
      <c r="GA36" s="2" t="s">
        <v>3</v>
      </c>
      <c r="GB36" s="2"/>
      <c r="GC36" s="2"/>
      <c r="GD36" s="2">
        <v>0</v>
      </c>
      <c r="GE36" s="2"/>
      <c r="GF36" s="2">
        <v>-195782614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0"/>
        <v>0</v>
      </c>
      <c r="GM36" s="2">
        <f t="shared" si="51"/>
        <v>102.19</v>
      </c>
      <c r="GN36" s="2">
        <f t="shared" si="52"/>
        <v>102.19</v>
      </c>
      <c r="GO36" s="2">
        <f t="shared" si="53"/>
        <v>0</v>
      </c>
      <c r="GP36" s="2">
        <f t="shared" si="54"/>
        <v>0</v>
      </c>
      <c r="GQ36" s="2"/>
      <c r="GR36" s="2">
        <v>0</v>
      </c>
      <c r="GS36" s="2">
        <v>3</v>
      </c>
      <c r="GT36" s="2">
        <v>0</v>
      </c>
      <c r="GU36" s="2" t="s">
        <v>3</v>
      </c>
      <c r="GV36" s="2">
        <f t="shared" si="55"/>
        <v>0</v>
      </c>
      <c r="GW36" s="2">
        <v>1</v>
      </c>
      <c r="GX36" s="2">
        <f t="shared" si="56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ROW(SmtRes!A50)</f>
        <v>50</v>
      </c>
      <c r="D37">
        <f>ROW(EtalonRes!A50)</f>
        <v>50</v>
      </c>
      <c r="E37" t="s">
        <v>43</v>
      </c>
      <c r="F37" t="s">
        <v>44</v>
      </c>
      <c r="G37" t="s">
        <v>45</v>
      </c>
      <c r="H37" t="s">
        <v>17</v>
      </c>
      <c r="I37">
        <f>ROUND(5/100,9)</f>
        <v>0.05</v>
      </c>
      <c r="J37">
        <v>0</v>
      </c>
      <c r="O37">
        <f t="shared" si="21"/>
        <v>283.83999999999997</v>
      </c>
      <c r="P37">
        <f t="shared" si="22"/>
        <v>0.6</v>
      </c>
      <c r="Q37">
        <f t="shared" si="23"/>
        <v>9.92</v>
      </c>
      <c r="R37">
        <f t="shared" si="24"/>
        <v>6.04</v>
      </c>
      <c r="S37">
        <f t="shared" si="25"/>
        <v>273.32</v>
      </c>
      <c r="T37">
        <f t="shared" si="26"/>
        <v>0</v>
      </c>
      <c r="U37">
        <f t="shared" si="27"/>
        <v>4.8110250000000008</v>
      </c>
      <c r="V37">
        <f t="shared" si="28"/>
        <v>8.3750000000000005E-2</v>
      </c>
      <c r="W37">
        <f t="shared" si="29"/>
        <v>0</v>
      </c>
      <c r="X37">
        <f t="shared" si="30"/>
        <v>265.39</v>
      </c>
      <c r="Y37">
        <f t="shared" si="31"/>
        <v>131.30000000000001</v>
      </c>
      <c r="AA37">
        <v>39500386</v>
      </c>
      <c r="AB37">
        <f t="shared" si="32"/>
        <v>852.36</v>
      </c>
      <c r="AC37">
        <f t="shared" si="33"/>
        <v>1.81</v>
      </c>
      <c r="AD37">
        <f>ROUND(((((ET37*1.25))-((EU37*1.25)))+AE37),2)</f>
        <v>29.78</v>
      </c>
      <c r="AE37">
        <f>ROUND(((EU37*1.25)),2)</f>
        <v>18.14</v>
      </c>
      <c r="AF37">
        <f>ROUND(((EV37*1.15)),2)</f>
        <v>820.77</v>
      </c>
      <c r="AG37">
        <f t="shared" si="35"/>
        <v>0</v>
      </c>
      <c r="AH37">
        <f>((EW37*1.15))</f>
        <v>96.220500000000001</v>
      </c>
      <c r="AI37">
        <f>((EX37*1.25))</f>
        <v>1.675</v>
      </c>
      <c r="AJ37">
        <f t="shared" si="37"/>
        <v>0</v>
      </c>
      <c r="AK37">
        <v>739.34</v>
      </c>
      <c r="AL37">
        <v>1.81</v>
      </c>
      <c r="AM37">
        <v>23.82</v>
      </c>
      <c r="AN37">
        <v>14.51</v>
      </c>
      <c r="AO37">
        <v>713.71</v>
      </c>
      <c r="AP37">
        <v>0</v>
      </c>
      <c r="AQ37">
        <v>83.67</v>
      </c>
      <c r="AR37">
        <v>1.34</v>
      </c>
      <c r="AS37">
        <v>0</v>
      </c>
      <c r="AT37">
        <v>95</v>
      </c>
      <c r="AU37">
        <v>47</v>
      </c>
      <c r="AV37">
        <v>1</v>
      </c>
      <c r="AW37">
        <v>1</v>
      </c>
      <c r="AZ37">
        <v>6.66</v>
      </c>
      <c r="BA37">
        <v>6.66</v>
      </c>
      <c r="BB37">
        <v>6.66</v>
      </c>
      <c r="BC37">
        <v>6.66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46</v>
      </c>
      <c r="BM37">
        <v>15001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6.66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105</v>
      </c>
      <c r="CA37">
        <v>55</v>
      </c>
      <c r="CF37">
        <v>0</v>
      </c>
      <c r="CG37">
        <v>0</v>
      </c>
      <c r="CM37">
        <v>0</v>
      </c>
      <c r="CN37" t="s">
        <v>1605</v>
      </c>
      <c r="CO37">
        <v>0</v>
      </c>
      <c r="CP37">
        <f t="shared" si="38"/>
        <v>283.83999999999997</v>
      </c>
      <c r="CQ37">
        <f t="shared" si="39"/>
        <v>12.054600000000001</v>
      </c>
      <c r="CR37">
        <f t="shared" si="40"/>
        <v>198.3348</v>
      </c>
      <c r="CS37">
        <f t="shared" si="41"/>
        <v>120.81240000000001</v>
      </c>
      <c r="CT37">
        <f t="shared" si="42"/>
        <v>5466.3281999999999</v>
      </c>
      <c r="CU37">
        <f t="shared" si="43"/>
        <v>0</v>
      </c>
      <c r="CV37">
        <f t="shared" si="44"/>
        <v>96.220500000000001</v>
      </c>
      <c r="CW37">
        <f t="shared" si="45"/>
        <v>1.675</v>
      </c>
      <c r="CX37">
        <f t="shared" si="46"/>
        <v>0</v>
      </c>
      <c r="CY37">
        <f t="shared" si="47"/>
        <v>265.392</v>
      </c>
      <c r="CZ37">
        <f t="shared" si="48"/>
        <v>131.29920000000001</v>
      </c>
      <c r="DC37" t="s">
        <v>3</v>
      </c>
      <c r="DD37" t="s">
        <v>3</v>
      </c>
      <c r="DE37" t="s">
        <v>32</v>
      </c>
      <c r="DF37" t="s">
        <v>32</v>
      </c>
      <c r="DG37" t="s">
        <v>33</v>
      </c>
      <c r="DH37" t="s">
        <v>3</v>
      </c>
      <c r="DI37" t="s">
        <v>33</v>
      </c>
      <c r="DJ37" t="s">
        <v>32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17</v>
      </c>
      <c r="DW37" t="s">
        <v>17</v>
      </c>
      <c r="DX37">
        <v>100</v>
      </c>
      <c r="EE37">
        <v>39174529</v>
      </c>
      <c r="EF37">
        <v>2</v>
      </c>
      <c r="EG37" t="s">
        <v>19</v>
      </c>
      <c r="EH37">
        <v>0</v>
      </c>
      <c r="EI37" t="s">
        <v>3</v>
      </c>
      <c r="EJ37">
        <v>1</v>
      </c>
      <c r="EK37">
        <v>15001</v>
      </c>
      <c r="EL37" t="s">
        <v>47</v>
      </c>
      <c r="EM37" t="s">
        <v>48</v>
      </c>
      <c r="EO37" t="s">
        <v>36</v>
      </c>
      <c r="EQ37">
        <v>0</v>
      </c>
      <c r="ER37">
        <v>739.34</v>
      </c>
      <c r="ES37">
        <v>1.81</v>
      </c>
      <c r="ET37">
        <v>23.82</v>
      </c>
      <c r="EU37">
        <v>14.51</v>
      </c>
      <c r="EV37">
        <v>713.71</v>
      </c>
      <c r="EW37">
        <v>83.67</v>
      </c>
      <c r="EX37">
        <v>1.34</v>
      </c>
      <c r="EY37">
        <v>0</v>
      </c>
      <c r="FQ37">
        <v>0</v>
      </c>
      <c r="FR37">
        <f t="shared" si="49"/>
        <v>0</v>
      </c>
      <c r="FS37">
        <v>0</v>
      </c>
      <c r="FT37" t="s">
        <v>22</v>
      </c>
      <c r="FU37" t="s">
        <v>23</v>
      </c>
      <c r="FX37">
        <v>94.5</v>
      </c>
      <c r="FY37">
        <v>46.75</v>
      </c>
      <c r="GA37" t="s">
        <v>3</v>
      </c>
      <c r="GD37">
        <v>0</v>
      </c>
      <c r="GF37">
        <v>-195782614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50"/>
        <v>0</v>
      </c>
      <c r="GM37">
        <f t="shared" si="51"/>
        <v>680.53</v>
      </c>
      <c r="GN37">
        <f t="shared" si="52"/>
        <v>680.53</v>
      </c>
      <c r="GO37">
        <f t="shared" si="53"/>
        <v>0</v>
      </c>
      <c r="GP37">
        <f t="shared" si="54"/>
        <v>0</v>
      </c>
      <c r="GR37">
        <v>0</v>
      </c>
      <c r="GS37">
        <v>3</v>
      </c>
      <c r="GT37">
        <v>0</v>
      </c>
      <c r="GU37" t="s">
        <v>3</v>
      </c>
      <c r="GV37">
        <f t="shared" si="55"/>
        <v>0</v>
      </c>
      <c r="GW37">
        <v>1</v>
      </c>
      <c r="GX37">
        <f t="shared" si="56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41</v>
      </c>
      <c r="D38" s="2"/>
      <c r="E38" s="2" t="s">
        <v>49</v>
      </c>
      <c r="F38" s="2" t="s">
        <v>50</v>
      </c>
      <c r="G38" s="2" t="s">
        <v>51</v>
      </c>
      <c r="H38" s="2" t="s">
        <v>52</v>
      </c>
      <c r="I38" s="2">
        <f>I36*J38</f>
        <v>61.5</v>
      </c>
      <c r="J38" s="2">
        <v>1230</v>
      </c>
      <c r="K38" s="2"/>
      <c r="L38" s="2"/>
      <c r="M38" s="2"/>
      <c r="N38" s="2"/>
      <c r="O38" s="2">
        <f t="shared" si="21"/>
        <v>111.93</v>
      </c>
      <c r="P38" s="2">
        <f t="shared" si="22"/>
        <v>111.93</v>
      </c>
      <c r="Q38" s="2">
        <f t="shared" si="23"/>
        <v>0</v>
      </c>
      <c r="R38" s="2">
        <f t="shared" si="24"/>
        <v>0</v>
      </c>
      <c r="S38" s="2">
        <f t="shared" si="25"/>
        <v>0</v>
      </c>
      <c r="T38" s="2">
        <f t="shared" si="26"/>
        <v>0</v>
      </c>
      <c r="U38" s="2">
        <f t="shared" si="27"/>
        <v>0</v>
      </c>
      <c r="V38" s="2">
        <f t="shared" si="28"/>
        <v>0</v>
      </c>
      <c r="W38" s="2">
        <f t="shared" si="29"/>
        <v>0</v>
      </c>
      <c r="X38" s="2">
        <f t="shared" si="30"/>
        <v>0</v>
      </c>
      <c r="Y38" s="2">
        <f t="shared" si="31"/>
        <v>0</v>
      </c>
      <c r="Z38" s="2"/>
      <c r="AA38" s="2">
        <v>39500385</v>
      </c>
      <c r="AB38" s="2">
        <f t="shared" si="32"/>
        <v>1.82</v>
      </c>
      <c r="AC38" s="2">
        <f t="shared" si="33"/>
        <v>1.82</v>
      </c>
      <c r="AD38" s="2">
        <f>ROUND((((ET38)-(EU38))+AE38),2)</f>
        <v>0</v>
      </c>
      <c r="AE38" s="2">
        <f t="shared" ref="AE38:AF41" si="57">ROUND((EU38),2)</f>
        <v>0</v>
      </c>
      <c r="AF38" s="2">
        <f t="shared" si="57"/>
        <v>0</v>
      </c>
      <c r="AG38" s="2">
        <f t="shared" si="35"/>
        <v>0</v>
      </c>
      <c r="AH38" s="2">
        <f t="shared" ref="AH38:AI41" si="58">(EW38)</f>
        <v>0</v>
      </c>
      <c r="AI38" s="2">
        <f t="shared" si="58"/>
        <v>0</v>
      </c>
      <c r="AJ38" s="2">
        <f t="shared" si="37"/>
        <v>0</v>
      </c>
      <c r="AK38" s="2">
        <v>1.82</v>
      </c>
      <c r="AL38" s="2">
        <v>1.82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95</v>
      </c>
      <c r="AU38" s="2">
        <v>47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3</v>
      </c>
      <c r="BI38" s="2">
        <v>1</v>
      </c>
      <c r="BJ38" s="2" t="s">
        <v>53</v>
      </c>
      <c r="BK38" s="2"/>
      <c r="BL38" s="2"/>
      <c r="BM38" s="2">
        <v>15001</v>
      </c>
      <c r="BN38" s="2">
        <v>0</v>
      </c>
      <c r="BO38" s="2" t="s">
        <v>3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105</v>
      </c>
      <c r="CA38" s="2">
        <v>55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38"/>
        <v>111.93</v>
      </c>
      <c r="CQ38" s="2">
        <f t="shared" si="39"/>
        <v>1.82</v>
      </c>
      <c r="CR38" s="2">
        <f t="shared" si="40"/>
        <v>0</v>
      </c>
      <c r="CS38" s="2">
        <f t="shared" si="41"/>
        <v>0</v>
      </c>
      <c r="CT38" s="2">
        <f t="shared" si="42"/>
        <v>0</v>
      </c>
      <c r="CU38" s="2">
        <f t="shared" si="43"/>
        <v>0</v>
      </c>
      <c r="CV38" s="2">
        <f t="shared" si="44"/>
        <v>0</v>
      </c>
      <c r="CW38" s="2">
        <f t="shared" si="45"/>
        <v>0</v>
      </c>
      <c r="CX38" s="2">
        <f t="shared" si="46"/>
        <v>0</v>
      </c>
      <c r="CY38" s="2">
        <f t="shared" si="47"/>
        <v>0</v>
      </c>
      <c r="CZ38" s="2">
        <f t="shared" si="48"/>
        <v>0</v>
      </c>
      <c r="DA38" s="2"/>
      <c r="DB38" s="2"/>
      <c r="DC38" s="2" t="s">
        <v>3</v>
      </c>
      <c r="DD38" s="2" t="s">
        <v>3</v>
      </c>
      <c r="DE38" s="2" t="s">
        <v>3</v>
      </c>
      <c r="DF38" s="2" t="s">
        <v>3</v>
      </c>
      <c r="DG38" s="2" t="s">
        <v>3</v>
      </c>
      <c r="DH38" s="2" t="s">
        <v>3</v>
      </c>
      <c r="DI38" s="2" t="s">
        <v>3</v>
      </c>
      <c r="DJ38" s="2" t="s">
        <v>3</v>
      </c>
      <c r="DK38" s="2" t="s">
        <v>3</v>
      </c>
      <c r="DL38" s="2" t="s">
        <v>3</v>
      </c>
      <c r="DM38" s="2" t="s">
        <v>3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52</v>
      </c>
      <c r="DW38" s="2" t="s">
        <v>52</v>
      </c>
      <c r="DX38" s="2">
        <v>1</v>
      </c>
      <c r="DY38" s="2"/>
      <c r="DZ38" s="2"/>
      <c r="EA38" s="2"/>
      <c r="EB38" s="2"/>
      <c r="EC38" s="2"/>
      <c r="ED38" s="2"/>
      <c r="EE38" s="2">
        <v>39174529</v>
      </c>
      <c r="EF38" s="2">
        <v>2</v>
      </c>
      <c r="EG38" s="2" t="s">
        <v>19</v>
      </c>
      <c r="EH38" s="2">
        <v>0</v>
      </c>
      <c r="EI38" s="2" t="s">
        <v>3</v>
      </c>
      <c r="EJ38" s="2">
        <v>1</v>
      </c>
      <c r="EK38" s="2">
        <v>15001</v>
      </c>
      <c r="EL38" s="2" t="s">
        <v>47</v>
      </c>
      <c r="EM38" s="2" t="s">
        <v>48</v>
      </c>
      <c r="EN38" s="2"/>
      <c r="EO38" s="2" t="s">
        <v>3</v>
      </c>
      <c r="EP38" s="2"/>
      <c r="EQ38" s="2">
        <v>0</v>
      </c>
      <c r="ER38" s="2">
        <v>1.82</v>
      </c>
      <c r="ES38" s="2">
        <v>1.82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9"/>
        <v>0</v>
      </c>
      <c r="FS38" s="2">
        <v>0</v>
      </c>
      <c r="FT38" s="2" t="s">
        <v>22</v>
      </c>
      <c r="FU38" s="2" t="s">
        <v>23</v>
      </c>
      <c r="FV38" s="2"/>
      <c r="FW38" s="2"/>
      <c r="FX38" s="2">
        <v>94.5</v>
      </c>
      <c r="FY38" s="2">
        <v>46.75</v>
      </c>
      <c r="FZ38" s="2"/>
      <c r="GA38" s="2" t="s">
        <v>3</v>
      </c>
      <c r="GB38" s="2"/>
      <c r="GC38" s="2"/>
      <c r="GD38" s="2">
        <v>0</v>
      </c>
      <c r="GE38" s="2"/>
      <c r="GF38" s="2">
        <v>697700617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50"/>
        <v>0</v>
      </c>
      <c r="GM38" s="2">
        <f t="shared" si="51"/>
        <v>111.93</v>
      </c>
      <c r="GN38" s="2">
        <f t="shared" si="52"/>
        <v>111.93</v>
      </c>
      <c r="GO38" s="2">
        <f t="shared" si="53"/>
        <v>0</v>
      </c>
      <c r="GP38" s="2">
        <f t="shared" si="54"/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55"/>
        <v>0</v>
      </c>
      <c r="GW38" s="2">
        <v>1</v>
      </c>
      <c r="GX38" s="2">
        <f t="shared" si="56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49</v>
      </c>
      <c r="E39" t="s">
        <v>49</v>
      </c>
      <c r="F39" t="s">
        <v>50</v>
      </c>
      <c r="G39" t="s">
        <v>51</v>
      </c>
      <c r="H39" t="s">
        <v>52</v>
      </c>
      <c r="I39">
        <f>I37*J39</f>
        <v>61.5</v>
      </c>
      <c r="J39">
        <v>1230</v>
      </c>
      <c r="O39">
        <f t="shared" si="21"/>
        <v>745.45</v>
      </c>
      <c r="P39">
        <f t="shared" si="22"/>
        <v>745.45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39500386</v>
      </c>
      <c r="AB39">
        <f t="shared" si="32"/>
        <v>1.82</v>
      </c>
      <c r="AC39">
        <f t="shared" si="33"/>
        <v>1.82</v>
      </c>
      <c r="AD39">
        <f>ROUND((((ET39)-(EU39))+AE39),2)</f>
        <v>0</v>
      </c>
      <c r="AE39">
        <f t="shared" si="57"/>
        <v>0</v>
      </c>
      <c r="AF39">
        <f t="shared" si="57"/>
        <v>0</v>
      </c>
      <c r="AG39">
        <f t="shared" si="35"/>
        <v>0</v>
      </c>
      <c r="AH39">
        <f t="shared" si="58"/>
        <v>0</v>
      </c>
      <c r="AI39">
        <f t="shared" si="58"/>
        <v>0</v>
      </c>
      <c r="AJ39">
        <f t="shared" si="37"/>
        <v>0</v>
      </c>
      <c r="AK39">
        <v>1.82</v>
      </c>
      <c r="AL39">
        <v>1.82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47</v>
      </c>
      <c r="AV39">
        <v>1</v>
      </c>
      <c r="AW39">
        <v>1</v>
      </c>
      <c r="AZ39">
        <v>6.66</v>
      </c>
      <c r="BA39">
        <v>1</v>
      </c>
      <c r="BB39">
        <v>1</v>
      </c>
      <c r="BC39">
        <v>6.66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53</v>
      </c>
      <c r="BM39">
        <v>15001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105</v>
      </c>
      <c r="CA39">
        <v>55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8"/>
        <v>745.45</v>
      </c>
      <c r="CQ39">
        <f t="shared" si="39"/>
        <v>12.1212</v>
      </c>
      <c r="CR39">
        <f t="shared" si="40"/>
        <v>0</v>
      </c>
      <c r="CS39">
        <f t="shared" si="41"/>
        <v>0</v>
      </c>
      <c r="CT39">
        <f t="shared" si="42"/>
        <v>0</v>
      </c>
      <c r="CU39">
        <f t="shared" si="43"/>
        <v>0</v>
      </c>
      <c r="CV39">
        <f t="shared" si="44"/>
        <v>0</v>
      </c>
      <c r="CW39">
        <f t="shared" si="45"/>
        <v>0</v>
      </c>
      <c r="CX39">
        <f t="shared" si="46"/>
        <v>0</v>
      </c>
      <c r="CY39">
        <f t="shared" si="47"/>
        <v>0</v>
      </c>
      <c r="CZ39">
        <f t="shared" si="48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52</v>
      </c>
      <c r="DW39" t="s">
        <v>52</v>
      </c>
      <c r="DX39">
        <v>1</v>
      </c>
      <c r="EE39">
        <v>39174529</v>
      </c>
      <c r="EF39">
        <v>2</v>
      </c>
      <c r="EG39" t="s">
        <v>19</v>
      </c>
      <c r="EH39">
        <v>0</v>
      </c>
      <c r="EI39" t="s">
        <v>3</v>
      </c>
      <c r="EJ39">
        <v>1</v>
      </c>
      <c r="EK39">
        <v>15001</v>
      </c>
      <c r="EL39" t="s">
        <v>47</v>
      </c>
      <c r="EM39" t="s">
        <v>48</v>
      </c>
      <c r="EO39" t="s">
        <v>3</v>
      </c>
      <c r="EQ39">
        <v>0</v>
      </c>
      <c r="ER39">
        <v>1.82</v>
      </c>
      <c r="ES39">
        <v>1.82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9"/>
        <v>0</v>
      </c>
      <c r="FS39">
        <v>0</v>
      </c>
      <c r="FT39" t="s">
        <v>22</v>
      </c>
      <c r="FU39" t="s">
        <v>23</v>
      </c>
      <c r="FX39">
        <v>94.5</v>
      </c>
      <c r="FY39">
        <v>46.75</v>
      </c>
      <c r="GA39" t="s">
        <v>3</v>
      </c>
      <c r="GD39">
        <v>0</v>
      </c>
      <c r="GF39">
        <v>697700617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50"/>
        <v>0</v>
      </c>
      <c r="GM39">
        <f t="shared" si="51"/>
        <v>745.45</v>
      </c>
      <c r="GN39">
        <f t="shared" si="52"/>
        <v>745.45</v>
      </c>
      <c r="GO39">
        <f t="shared" si="53"/>
        <v>0</v>
      </c>
      <c r="GP39">
        <f t="shared" si="54"/>
        <v>0</v>
      </c>
      <c r="GR39">
        <v>0</v>
      </c>
      <c r="GS39">
        <v>3</v>
      </c>
      <c r="GT39">
        <v>0</v>
      </c>
      <c r="GU39" t="s">
        <v>3</v>
      </c>
      <c r="GV39">
        <f t="shared" si="55"/>
        <v>0</v>
      </c>
      <c r="GW39">
        <v>1</v>
      </c>
      <c r="GX39">
        <f t="shared" si="56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42</v>
      </c>
      <c r="D40" s="2"/>
      <c r="E40" s="2" t="s">
        <v>54</v>
      </c>
      <c r="F40" s="2" t="s">
        <v>55</v>
      </c>
      <c r="G40" s="2" t="s">
        <v>56</v>
      </c>
      <c r="H40" s="2" t="s">
        <v>57</v>
      </c>
      <c r="I40" s="2">
        <f>I36*J40</f>
        <v>6.1499999999999999E-2</v>
      </c>
      <c r="J40" s="2">
        <v>1.23</v>
      </c>
      <c r="K40" s="2"/>
      <c r="L40" s="2"/>
      <c r="M40" s="2"/>
      <c r="N40" s="2"/>
      <c r="O40" s="2">
        <f t="shared" si="21"/>
        <v>0</v>
      </c>
      <c r="P40" s="2">
        <f t="shared" si="22"/>
        <v>0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39500385</v>
      </c>
      <c r="AB40" s="2">
        <f t="shared" si="32"/>
        <v>0</v>
      </c>
      <c r="AC40" s="2">
        <f t="shared" si="33"/>
        <v>0</v>
      </c>
      <c r="AD40" s="2">
        <f>ROUND((((ET40)-(EU40))+AE40),2)</f>
        <v>0</v>
      </c>
      <c r="AE40" s="2">
        <f t="shared" si="57"/>
        <v>0</v>
      </c>
      <c r="AF40" s="2">
        <f t="shared" si="57"/>
        <v>0</v>
      </c>
      <c r="AG40" s="2">
        <f t="shared" si="35"/>
        <v>0</v>
      </c>
      <c r="AH40" s="2">
        <f t="shared" si="58"/>
        <v>0</v>
      </c>
      <c r="AI40" s="2">
        <f t="shared" si="58"/>
        <v>0</v>
      </c>
      <c r="AJ40" s="2">
        <f t="shared" si="37"/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95</v>
      </c>
      <c r="AU40" s="2">
        <v>47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3</v>
      </c>
      <c r="BI40" s="2">
        <v>1</v>
      </c>
      <c r="BJ40" s="2" t="s">
        <v>3</v>
      </c>
      <c r="BK40" s="2"/>
      <c r="BL40" s="2"/>
      <c r="BM40" s="2">
        <v>15001</v>
      </c>
      <c r="BN40" s="2">
        <v>0</v>
      </c>
      <c r="BO40" s="2" t="s">
        <v>3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105</v>
      </c>
      <c r="CA40" s="2">
        <v>55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38"/>
        <v>0</v>
      </c>
      <c r="CQ40" s="2">
        <f t="shared" si="39"/>
        <v>0</v>
      </c>
      <c r="CR40" s="2">
        <f t="shared" si="40"/>
        <v>0</v>
      </c>
      <c r="CS40" s="2">
        <f t="shared" si="41"/>
        <v>0</v>
      </c>
      <c r="CT40" s="2">
        <f t="shared" si="42"/>
        <v>0</v>
      </c>
      <c r="CU40" s="2">
        <f t="shared" si="43"/>
        <v>0</v>
      </c>
      <c r="CV40" s="2">
        <f t="shared" si="44"/>
        <v>0</v>
      </c>
      <c r="CW40" s="2">
        <f t="shared" si="45"/>
        <v>0</v>
      </c>
      <c r="CX40" s="2">
        <f t="shared" si="46"/>
        <v>0</v>
      </c>
      <c r="CY40" s="2">
        <f t="shared" si="47"/>
        <v>0</v>
      </c>
      <c r="CZ40" s="2">
        <f t="shared" si="48"/>
        <v>0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57</v>
      </c>
      <c r="DW40" s="2" t="s">
        <v>57</v>
      </c>
      <c r="DX40" s="2">
        <v>1000</v>
      </c>
      <c r="DY40" s="2"/>
      <c r="DZ40" s="2"/>
      <c r="EA40" s="2"/>
      <c r="EB40" s="2"/>
      <c r="EC40" s="2"/>
      <c r="ED40" s="2"/>
      <c r="EE40" s="2">
        <v>39174529</v>
      </c>
      <c r="EF40" s="2">
        <v>2</v>
      </c>
      <c r="EG40" s="2" t="s">
        <v>19</v>
      </c>
      <c r="EH40" s="2">
        <v>0</v>
      </c>
      <c r="EI40" s="2" t="s">
        <v>3</v>
      </c>
      <c r="EJ40" s="2">
        <v>1</v>
      </c>
      <c r="EK40" s="2">
        <v>15001</v>
      </c>
      <c r="EL40" s="2" t="s">
        <v>47</v>
      </c>
      <c r="EM40" s="2" t="s">
        <v>48</v>
      </c>
      <c r="EN40" s="2"/>
      <c r="EO40" s="2" t="s">
        <v>3</v>
      </c>
      <c r="EP40" s="2"/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9"/>
        <v>0</v>
      </c>
      <c r="FS40" s="2">
        <v>0</v>
      </c>
      <c r="FT40" s="2" t="s">
        <v>22</v>
      </c>
      <c r="FU40" s="2" t="s">
        <v>23</v>
      </c>
      <c r="FV40" s="2"/>
      <c r="FW40" s="2"/>
      <c r="FX40" s="2">
        <v>94.5</v>
      </c>
      <c r="FY40" s="2">
        <v>46.75</v>
      </c>
      <c r="FZ40" s="2"/>
      <c r="GA40" s="2" t="s">
        <v>3</v>
      </c>
      <c r="GB40" s="2"/>
      <c r="GC40" s="2"/>
      <c r="GD40" s="2">
        <v>0</v>
      </c>
      <c r="GE40" s="2"/>
      <c r="GF40" s="2">
        <v>1880203204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50"/>
        <v>0</v>
      </c>
      <c r="GM40" s="2">
        <f t="shared" si="51"/>
        <v>0</v>
      </c>
      <c r="GN40" s="2">
        <f t="shared" si="52"/>
        <v>0</v>
      </c>
      <c r="GO40" s="2">
        <f t="shared" si="53"/>
        <v>0</v>
      </c>
      <c r="GP40" s="2">
        <f t="shared" si="54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55"/>
        <v>0</v>
      </c>
      <c r="GW40" s="2">
        <v>1</v>
      </c>
      <c r="GX40" s="2">
        <f t="shared" si="56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50</v>
      </c>
      <c r="E41" t="s">
        <v>54</v>
      </c>
      <c r="F41" t="s">
        <v>55</v>
      </c>
      <c r="G41" t="s">
        <v>56</v>
      </c>
      <c r="H41" t="s">
        <v>57</v>
      </c>
      <c r="I41">
        <f>I37*J41</f>
        <v>6.1499999999999999E-2</v>
      </c>
      <c r="J41">
        <v>1.23</v>
      </c>
      <c r="O41">
        <f t="shared" si="21"/>
        <v>0</v>
      </c>
      <c r="P41">
        <f t="shared" si="22"/>
        <v>0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39500386</v>
      </c>
      <c r="AB41">
        <f t="shared" si="32"/>
        <v>0</v>
      </c>
      <c r="AC41">
        <f t="shared" si="33"/>
        <v>0</v>
      </c>
      <c r="AD41">
        <f>ROUND((((ET41)-(EU41))+AE41),2)</f>
        <v>0</v>
      </c>
      <c r="AE41">
        <f t="shared" si="57"/>
        <v>0</v>
      </c>
      <c r="AF41">
        <f t="shared" si="57"/>
        <v>0</v>
      </c>
      <c r="AG41">
        <f t="shared" si="35"/>
        <v>0</v>
      </c>
      <c r="AH41">
        <f t="shared" si="58"/>
        <v>0</v>
      </c>
      <c r="AI41">
        <f t="shared" si="58"/>
        <v>0</v>
      </c>
      <c r="AJ41">
        <f t="shared" si="37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6.66</v>
      </c>
      <c r="BA41">
        <v>1</v>
      </c>
      <c r="BB41">
        <v>1</v>
      </c>
      <c r="BC41">
        <v>6.66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3</v>
      </c>
      <c r="BM41">
        <v>15001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8"/>
        <v>0</v>
      </c>
      <c r="CQ41">
        <f t="shared" si="39"/>
        <v>0</v>
      </c>
      <c r="CR41">
        <f t="shared" si="40"/>
        <v>0</v>
      </c>
      <c r="CS41">
        <f t="shared" si="41"/>
        <v>0</v>
      </c>
      <c r="CT41">
        <f t="shared" si="42"/>
        <v>0</v>
      </c>
      <c r="CU41">
        <f t="shared" si="43"/>
        <v>0</v>
      </c>
      <c r="CV41">
        <f t="shared" si="44"/>
        <v>0</v>
      </c>
      <c r="CW41">
        <f t="shared" si="45"/>
        <v>0</v>
      </c>
      <c r="CX41">
        <f t="shared" si="46"/>
        <v>0</v>
      </c>
      <c r="CY41">
        <f t="shared" si="47"/>
        <v>0</v>
      </c>
      <c r="CZ41">
        <f t="shared" si="48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57</v>
      </c>
      <c r="DW41" t="s">
        <v>57</v>
      </c>
      <c r="DX41">
        <v>1000</v>
      </c>
      <c r="EE41">
        <v>39174529</v>
      </c>
      <c r="EF41">
        <v>2</v>
      </c>
      <c r="EG41" t="s">
        <v>19</v>
      </c>
      <c r="EH41">
        <v>0</v>
      </c>
      <c r="EI41" t="s">
        <v>3</v>
      </c>
      <c r="EJ41">
        <v>1</v>
      </c>
      <c r="EK41">
        <v>15001</v>
      </c>
      <c r="EL41" t="s">
        <v>47</v>
      </c>
      <c r="EM41" t="s">
        <v>48</v>
      </c>
      <c r="EO41" t="s">
        <v>3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9"/>
        <v>0</v>
      </c>
      <c r="FS41">
        <v>0</v>
      </c>
      <c r="FT41" t="s">
        <v>22</v>
      </c>
      <c r="FU41" t="s">
        <v>23</v>
      </c>
      <c r="FX41">
        <v>94.5</v>
      </c>
      <c r="FY41">
        <v>46.75</v>
      </c>
      <c r="GA41" t="s">
        <v>3</v>
      </c>
      <c r="GD41">
        <v>0</v>
      </c>
      <c r="GF41">
        <v>1880203204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50"/>
        <v>0</v>
      </c>
      <c r="GM41">
        <f t="shared" si="51"/>
        <v>0</v>
      </c>
      <c r="GN41">
        <f t="shared" si="52"/>
        <v>0</v>
      </c>
      <c r="GO41">
        <f t="shared" si="53"/>
        <v>0</v>
      </c>
      <c r="GP41">
        <f t="shared" si="54"/>
        <v>0</v>
      </c>
      <c r="GR41">
        <v>0</v>
      </c>
      <c r="GS41">
        <v>3</v>
      </c>
      <c r="GT41">
        <v>0</v>
      </c>
      <c r="GU41" t="s">
        <v>3</v>
      </c>
      <c r="GV41">
        <f t="shared" si="55"/>
        <v>0</v>
      </c>
      <c r="GW41">
        <v>1</v>
      </c>
      <c r="GX41">
        <f t="shared" si="56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ROW(SmtRes!A57)</f>
        <v>57</v>
      </c>
      <c r="D42" s="2">
        <f>ROW(EtalonRes!A57)</f>
        <v>57</v>
      </c>
      <c r="E42" s="2" t="s">
        <v>58</v>
      </c>
      <c r="F42" s="2" t="s">
        <v>59</v>
      </c>
      <c r="G42" s="2" t="s">
        <v>60</v>
      </c>
      <c r="H42" s="2" t="s">
        <v>61</v>
      </c>
      <c r="I42" s="2">
        <f>ROUND(10.15/100,9)</f>
        <v>0.10150000000000001</v>
      </c>
      <c r="J42" s="2">
        <v>0</v>
      </c>
      <c r="K42" s="2"/>
      <c r="L42" s="2"/>
      <c r="M42" s="2"/>
      <c r="N42" s="2"/>
      <c r="O42" s="2">
        <f t="shared" si="21"/>
        <v>661.18</v>
      </c>
      <c r="P42" s="2">
        <f t="shared" si="22"/>
        <v>637.11</v>
      </c>
      <c r="Q42" s="2">
        <f t="shared" si="23"/>
        <v>2.78</v>
      </c>
      <c r="R42" s="2">
        <f t="shared" si="24"/>
        <v>0.56000000000000005</v>
      </c>
      <c r="S42" s="2">
        <f t="shared" si="25"/>
        <v>21.29</v>
      </c>
      <c r="T42" s="2">
        <f t="shared" si="26"/>
        <v>0</v>
      </c>
      <c r="U42" s="2">
        <f t="shared" si="27"/>
        <v>2.4955805</v>
      </c>
      <c r="V42" s="2">
        <f t="shared" si="28"/>
        <v>4.6943750000000006E-2</v>
      </c>
      <c r="W42" s="2">
        <f t="shared" si="29"/>
        <v>0</v>
      </c>
      <c r="X42" s="2">
        <f t="shared" si="30"/>
        <v>23.16</v>
      </c>
      <c r="Y42" s="2">
        <f t="shared" si="31"/>
        <v>11.8</v>
      </c>
      <c r="Z42" s="2"/>
      <c r="AA42" s="2">
        <v>39500385</v>
      </c>
      <c r="AB42" s="2">
        <f t="shared" si="32"/>
        <v>6514.01</v>
      </c>
      <c r="AC42" s="2">
        <f t="shared" si="33"/>
        <v>6276.9</v>
      </c>
      <c r="AD42" s="2">
        <f>ROUND(((((ET42*1.25))-((EU42*1.25)))+AE42),2)</f>
        <v>27.38</v>
      </c>
      <c r="AE42" s="2">
        <f>ROUND(((EU42*1.25)),2)</f>
        <v>5.54</v>
      </c>
      <c r="AF42" s="2">
        <f>ROUND(((EV42*1.15)),2)</f>
        <v>209.73</v>
      </c>
      <c r="AG42" s="2">
        <f t="shared" si="35"/>
        <v>0</v>
      </c>
      <c r="AH42" s="2">
        <f>((EW42*1.15))</f>
        <v>24.586999999999996</v>
      </c>
      <c r="AI42" s="2">
        <f>((EX42*1.25))</f>
        <v>0.46250000000000002</v>
      </c>
      <c r="AJ42" s="2">
        <f t="shared" si="37"/>
        <v>0</v>
      </c>
      <c r="AK42" s="2">
        <v>6481.17</v>
      </c>
      <c r="AL42" s="2">
        <v>6276.9</v>
      </c>
      <c r="AM42" s="2">
        <v>21.9</v>
      </c>
      <c r="AN42" s="2">
        <v>4.43</v>
      </c>
      <c r="AO42" s="2">
        <v>182.37</v>
      </c>
      <c r="AP42" s="2">
        <v>0</v>
      </c>
      <c r="AQ42" s="2">
        <v>21.38</v>
      </c>
      <c r="AR42" s="2">
        <v>0.37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0</v>
      </c>
      <c r="BI42" s="2">
        <v>1</v>
      </c>
      <c r="BJ42" s="2" t="s">
        <v>62</v>
      </c>
      <c r="BK42" s="2"/>
      <c r="BL42" s="2"/>
      <c r="BM42" s="2">
        <v>10001</v>
      </c>
      <c r="BN42" s="2">
        <v>0</v>
      </c>
      <c r="BO42" s="2" t="s">
        <v>3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118</v>
      </c>
      <c r="CA42" s="2">
        <v>63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1605</v>
      </c>
      <c r="CO42" s="2">
        <v>0</v>
      </c>
      <c r="CP42" s="2">
        <f t="shared" si="38"/>
        <v>661.18</v>
      </c>
      <c r="CQ42" s="2">
        <f t="shared" si="39"/>
        <v>6276.9</v>
      </c>
      <c r="CR42" s="2">
        <f t="shared" si="40"/>
        <v>27.38</v>
      </c>
      <c r="CS42" s="2">
        <f t="shared" si="41"/>
        <v>5.54</v>
      </c>
      <c r="CT42" s="2">
        <f t="shared" si="42"/>
        <v>209.73</v>
      </c>
      <c r="CU42" s="2">
        <f t="shared" si="43"/>
        <v>0</v>
      </c>
      <c r="CV42" s="2">
        <f t="shared" si="44"/>
        <v>24.586999999999996</v>
      </c>
      <c r="CW42" s="2">
        <f t="shared" si="45"/>
        <v>0.46250000000000002</v>
      </c>
      <c r="CX42" s="2">
        <f t="shared" si="46"/>
        <v>0</v>
      </c>
      <c r="CY42" s="2">
        <f t="shared" si="47"/>
        <v>23.160999999999998</v>
      </c>
      <c r="CZ42" s="2">
        <f t="shared" si="48"/>
        <v>11.798999999999999</v>
      </c>
      <c r="DA42" s="2"/>
      <c r="DB42" s="2"/>
      <c r="DC42" s="2" t="s">
        <v>3</v>
      </c>
      <c r="DD42" s="2" t="s">
        <v>3</v>
      </c>
      <c r="DE42" s="2" t="s">
        <v>32</v>
      </c>
      <c r="DF42" s="2" t="s">
        <v>32</v>
      </c>
      <c r="DG42" s="2" t="s">
        <v>33</v>
      </c>
      <c r="DH42" s="2" t="s">
        <v>3</v>
      </c>
      <c r="DI42" s="2" t="s">
        <v>33</v>
      </c>
      <c r="DJ42" s="2" t="s">
        <v>32</v>
      </c>
      <c r="DK42" s="2" t="s">
        <v>3</v>
      </c>
      <c r="DL42" s="2" t="s">
        <v>3</v>
      </c>
      <c r="DM42" s="2" t="s">
        <v>3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1003</v>
      </c>
      <c r="DV42" s="2" t="s">
        <v>61</v>
      </c>
      <c r="DW42" s="2" t="s">
        <v>61</v>
      </c>
      <c r="DX42" s="2">
        <v>100</v>
      </c>
      <c r="DY42" s="2"/>
      <c r="DZ42" s="2"/>
      <c r="EA42" s="2"/>
      <c r="EB42" s="2"/>
      <c r="EC42" s="2"/>
      <c r="ED42" s="2"/>
      <c r="EE42" s="2">
        <v>39174503</v>
      </c>
      <c r="EF42" s="2">
        <v>2</v>
      </c>
      <c r="EG42" s="2" t="s">
        <v>19</v>
      </c>
      <c r="EH42" s="2">
        <v>0</v>
      </c>
      <c r="EI42" s="2" t="s">
        <v>3</v>
      </c>
      <c r="EJ42" s="2">
        <v>1</v>
      </c>
      <c r="EK42" s="2">
        <v>10001</v>
      </c>
      <c r="EL42" s="2" t="s">
        <v>34</v>
      </c>
      <c r="EM42" s="2" t="s">
        <v>35</v>
      </c>
      <c r="EN42" s="2"/>
      <c r="EO42" s="2" t="s">
        <v>36</v>
      </c>
      <c r="EP42" s="2"/>
      <c r="EQ42" s="2">
        <v>0</v>
      </c>
      <c r="ER42" s="2">
        <v>6481.17</v>
      </c>
      <c r="ES42" s="2">
        <v>6276.9</v>
      </c>
      <c r="ET42" s="2">
        <v>21.9</v>
      </c>
      <c r="EU42" s="2">
        <v>4.43</v>
      </c>
      <c r="EV42" s="2">
        <v>182.37</v>
      </c>
      <c r="EW42" s="2">
        <v>21.38</v>
      </c>
      <c r="EX42" s="2">
        <v>0.37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9"/>
        <v>0</v>
      </c>
      <c r="FS42" s="2">
        <v>0</v>
      </c>
      <c r="FT42" s="2" t="s">
        <v>22</v>
      </c>
      <c r="FU42" s="2" t="s">
        <v>23</v>
      </c>
      <c r="FV42" s="2"/>
      <c r="FW42" s="2"/>
      <c r="FX42" s="2">
        <v>106.2</v>
      </c>
      <c r="FY42" s="2">
        <v>53.55</v>
      </c>
      <c r="FZ42" s="2"/>
      <c r="GA42" s="2" t="s">
        <v>3</v>
      </c>
      <c r="GB42" s="2"/>
      <c r="GC42" s="2"/>
      <c r="GD42" s="2">
        <v>0</v>
      </c>
      <c r="GE42" s="2"/>
      <c r="GF42" s="2">
        <v>-1968498593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0"/>
        <v>0</v>
      </c>
      <c r="GM42" s="2">
        <f t="shared" si="51"/>
        <v>696.14</v>
      </c>
      <c r="GN42" s="2">
        <f t="shared" si="52"/>
        <v>696.14</v>
      </c>
      <c r="GO42" s="2">
        <f t="shared" si="53"/>
        <v>0</v>
      </c>
      <c r="GP42" s="2">
        <f t="shared" si="54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55"/>
        <v>0</v>
      </c>
      <c r="GW42" s="2">
        <v>1</v>
      </c>
      <c r="GX42" s="2">
        <f t="shared" si="56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ROW(SmtRes!A64)</f>
        <v>64</v>
      </c>
      <c r="D43">
        <f>ROW(EtalonRes!A64)</f>
        <v>64</v>
      </c>
      <c r="E43" t="s">
        <v>58</v>
      </c>
      <c r="F43" t="s">
        <v>59</v>
      </c>
      <c r="G43" t="s">
        <v>60</v>
      </c>
      <c r="H43" t="s">
        <v>61</v>
      </c>
      <c r="I43">
        <f>ROUND(10.15/100,9)</f>
        <v>0.10150000000000001</v>
      </c>
      <c r="J43">
        <v>0</v>
      </c>
      <c r="O43">
        <f t="shared" si="21"/>
        <v>4403.41</v>
      </c>
      <c r="P43">
        <f t="shared" si="22"/>
        <v>4243.12</v>
      </c>
      <c r="Q43">
        <f t="shared" si="23"/>
        <v>18.510000000000002</v>
      </c>
      <c r="R43">
        <f t="shared" si="24"/>
        <v>3.74</v>
      </c>
      <c r="S43">
        <f t="shared" si="25"/>
        <v>141.78</v>
      </c>
      <c r="T43">
        <f t="shared" si="26"/>
        <v>0</v>
      </c>
      <c r="U43">
        <f t="shared" si="27"/>
        <v>2.4955805</v>
      </c>
      <c r="V43">
        <f t="shared" si="28"/>
        <v>4.6943750000000006E-2</v>
      </c>
      <c r="W43">
        <f t="shared" si="29"/>
        <v>0</v>
      </c>
      <c r="X43">
        <f t="shared" si="30"/>
        <v>154.25</v>
      </c>
      <c r="Y43">
        <f t="shared" si="31"/>
        <v>78.58</v>
      </c>
      <c r="AA43">
        <v>39500386</v>
      </c>
      <c r="AB43">
        <f t="shared" si="32"/>
        <v>6514.01</v>
      </c>
      <c r="AC43">
        <f t="shared" si="33"/>
        <v>6276.9</v>
      </c>
      <c r="AD43">
        <f>ROUND(((((ET43*1.25))-((EU43*1.25)))+AE43),2)</f>
        <v>27.38</v>
      </c>
      <c r="AE43">
        <f>ROUND(((EU43*1.25)),2)</f>
        <v>5.54</v>
      </c>
      <c r="AF43">
        <f>ROUND(((EV43*1.15)),2)</f>
        <v>209.73</v>
      </c>
      <c r="AG43">
        <f t="shared" si="35"/>
        <v>0</v>
      </c>
      <c r="AH43">
        <f>((EW43*1.15))</f>
        <v>24.586999999999996</v>
      </c>
      <c r="AI43">
        <f>((EX43*1.25))</f>
        <v>0.46250000000000002</v>
      </c>
      <c r="AJ43">
        <f t="shared" si="37"/>
        <v>0</v>
      </c>
      <c r="AK43">
        <v>6481.17</v>
      </c>
      <c r="AL43">
        <v>6276.9</v>
      </c>
      <c r="AM43">
        <v>21.9</v>
      </c>
      <c r="AN43">
        <v>4.43</v>
      </c>
      <c r="AO43">
        <v>182.37</v>
      </c>
      <c r="AP43">
        <v>0</v>
      </c>
      <c r="AQ43">
        <v>21.38</v>
      </c>
      <c r="AR43">
        <v>0.37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6.66</v>
      </c>
      <c r="BA43">
        <v>6.66</v>
      </c>
      <c r="BB43">
        <v>6.66</v>
      </c>
      <c r="BC43">
        <v>6.66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62</v>
      </c>
      <c r="BM43">
        <v>10001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6.66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1605</v>
      </c>
      <c r="CO43">
        <v>0</v>
      </c>
      <c r="CP43">
        <f t="shared" si="38"/>
        <v>4403.41</v>
      </c>
      <c r="CQ43">
        <f t="shared" si="39"/>
        <v>41804.153999999995</v>
      </c>
      <c r="CR43">
        <f t="shared" si="40"/>
        <v>182.35079999999999</v>
      </c>
      <c r="CS43">
        <f t="shared" si="41"/>
        <v>36.8964</v>
      </c>
      <c r="CT43">
        <f t="shared" si="42"/>
        <v>1396.8018</v>
      </c>
      <c r="CU43">
        <f t="shared" si="43"/>
        <v>0</v>
      </c>
      <c r="CV43">
        <f t="shared" si="44"/>
        <v>24.586999999999996</v>
      </c>
      <c r="CW43">
        <f t="shared" si="45"/>
        <v>0.46250000000000002</v>
      </c>
      <c r="CX43">
        <f t="shared" si="46"/>
        <v>0</v>
      </c>
      <c r="CY43">
        <f t="shared" si="47"/>
        <v>154.25120000000001</v>
      </c>
      <c r="CZ43">
        <f t="shared" si="48"/>
        <v>78.580800000000011</v>
      </c>
      <c r="DC43" t="s">
        <v>3</v>
      </c>
      <c r="DD43" t="s">
        <v>3</v>
      </c>
      <c r="DE43" t="s">
        <v>32</v>
      </c>
      <c r="DF43" t="s">
        <v>32</v>
      </c>
      <c r="DG43" t="s">
        <v>33</v>
      </c>
      <c r="DH43" t="s">
        <v>3</v>
      </c>
      <c r="DI43" t="s">
        <v>33</v>
      </c>
      <c r="DJ43" t="s">
        <v>32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61</v>
      </c>
      <c r="DW43" t="s">
        <v>61</v>
      </c>
      <c r="DX43">
        <v>100</v>
      </c>
      <c r="EE43">
        <v>39174503</v>
      </c>
      <c r="EF43">
        <v>2</v>
      </c>
      <c r="EG43" t="s">
        <v>19</v>
      </c>
      <c r="EH43">
        <v>0</v>
      </c>
      <c r="EI43" t="s">
        <v>3</v>
      </c>
      <c r="EJ43">
        <v>1</v>
      </c>
      <c r="EK43">
        <v>10001</v>
      </c>
      <c r="EL43" t="s">
        <v>34</v>
      </c>
      <c r="EM43" t="s">
        <v>35</v>
      </c>
      <c r="EO43" t="s">
        <v>36</v>
      </c>
      <c r="EQ43">
        <v>0</v>
      </c>
      <c r="ER43">
        <v>6481.17</v>
      </c>
      <c r="ES43">
        <v>6276.9</v>
      </c>
      <c r="ET43">
        <v>21.9</v>
      </c>
      <c r="EU43">
        <v>4.43</v>
      </c>
      <c r="EV43">
        <v>182.37</v>
      </c>
      <c r="EW43">
        <v>21.38</v>
      </c>
      <c r="EX43">
        <v>0.37</v>
      </c>
      <c r="EY43">
        <v>0</v>
      </c>
      <c r="FQ43">
        <v>0</v>
      </c>
      <c r="FR43">
        <f t="shared" si="49"/>
        <v>0</v>
      </c>
      <c r="FS43">
        <v>0</v>
      </c>
      <c r="FT43" t="s">
        <v>22</v>
      </c>
      <c r="FU43" t="s">
        <v>23</v>
      </c>
      <c r="FX43">
        <v>106.2</v>
      </c>
      <c r="FY43">
        <v>53.55</v>
      </c>
      <c r="GA43" t="s">
        <v>3</v>
      </c>
      <c r="GD43">
        <v>0</v>
      </c>
      <c r="GF43">
        <v>-1968498593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50"/>
        <v>0</v>
      </c>
      <c r="GM43">
        <f t="shared" si="51"/>
        <v>4636.24</v>
      </c>
      <c r="GN43">
        <f t="shared" si="52"/>
        <v>4636.24</v>
      </c>
      <c r="GO43">
        <f t="shared" si="53"/>
        <v>0</v>
      </c>
      <c r="GP43">
        <f t="shared" si="54"/>
        <v>0</v>
      </c>
      <c r="GR43">
        <v>0</v>
      </c>
      <c r="GS43">
        <v>3</v>
      </c>
      <c r="GT43">
        <v>0</v>
      </c>
      <c r="GU43" t="s">
        <v>3</v>
      </c>
      <c r="GV43">
        <f t="shared" si="55"/>
        <v>0</v>
      </c>
      <c r="GW43">
        <v>1</v>
      </c>
      <c r="GX43">
        <f t="shared" si="56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55</v>
      </c>
      <c r="D44" s="2"/>
      <c r="E44" s="2" t="s">
        <v>63</v>
      </c>
      <c r="F44" s="2" t="s">
        <v>64</v>
      </c>
      <c r="G44" s="2" t="s">
        <v>65</v>
      </c>
      <c r="H44" s="2" t="s">
        <v>66</v>
      </c>
      <c r="I44" s="2">
        <f>I42*J44</f>
        <v>10.15</v>
      </c>
      <c r="J44" s="2">
        <v>100</v>
      </c>
      <c r="K44" s="2"/>
      <c r="L44" s="2"/>
      <c r="M44" s="2"/>
      <c r="N44" s="2"/>
      <c r="O44" s="2">
        <f t="shared" si="21"/>
        <v>760.34</v>
      </c>
      <c r="P44" s="2">
        <f t="shared" si="22"/>
        <v>760.34</v>
      </c>
      <c r="Q44" s="2">
        <f t="shared" si="23"/>
        <v>0</v>
      </c>
      <c r="R44" s="2">
        <f t="shared" si="24"/>
        <v>0</v>
      </c>
      <c r="S44" s="2">
        <f t="shared" si="25"/>
        <v>0</v>
      </c>
      <c r="T44" s="2">
        <f t="shared" si="26"/>
        <v>0</v>
      </c>
      <c r="U44" s="2">
        <f t="shared" si="27"/>
        <v>0</v>
      </c>
      <c r="V44" s="2">
        <f t="shared" si="28"/>
        <v>0</v>
      </c>
      <c r="W44" s="2">
        <f t="shared" si="29"/>
        <v>0</v>
      </c>
      <c r="X44" s="2">
        <f t="shared" si="30"/>
        <v>0</v>
      </c>
      <c r="Y44" s="2">
        <f t="shared" si="31"/>
        <v>0</v>
      </c>
      <c r="Z44" s="2"/>
      <c r="AA44" s="2">
        <v>39500385</v>
      </c>
      <c r="AB44" s="2">
        <f t="shared" si="32"/>
        <v>74.91</v>
      </c>
      <c r="AC44" s="2">
        <f t="shared" si="33"/>
        <v>74.91</v>
      </c>
      <c r="AD44" s="2">
        <f>ROUND((((ET44)-(EU44))+AE44),2)</f>
        <v>0</v>
      </c>
      <c r="AE44" s="2">
        <f>ROUND((EU44),2)</f>
        <v>0</v>
      </c>
      <c r="AF44" s="2">
        <f>ROUND((EV44),2)</f>
        <v>0</v>
      </c>
      <c r="AG44" s="2">
        <f t="shared" si="35"/>
        <v>0</v>
      </c>
      <c r="AH44" s="2">
        <f>(EW44)</f>
        <v>0</v>
      </c>
      <c r="AI44" s="2">
        <f>(EX44)</f>
        <v>0</v>
      </c>
      <c r="AJ44" s="2">
        <f t="shared" si="37"/>
        <v>0</v>
      </c>
      <c r="AK44" s="2">
        <v>74.91</v>
      </c>
      <c r="AL44" s="2">
        <v>74.91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106</v>
      </c>
      <c r="AU44" s="2">
        <v>54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3</v>
      </c>
      <c r="BI44" s="2">
        <v>1</v>
      </c>
      <c r="BJ44" s="2" t="s">
        <v>67</v>
      </c>
      <c r="BK44" s="2"/>
      <c r="BL44" s="2"/>
      <c r="BM44" s="2">
        <v>10001</v>
      </c>
      <c r="BN44" s="2">
        <v>0</v>
      </c>
      <c r="BO44" s="2" t="s">
        <v>3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118</v>
      </c>
      <c r="CA44" s="2">
        <v>63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</v>
      </c>
      <c r="CO44" s="2">
        <v>0</v>
      </c>
      <c r="CP44" s="2">
        <f t="shared" si="38"/>
        <v>760.34</v>
      </c>
      <c r="CQ44" s="2">
        <f t="shared" si="39"/>
        <v>74.91</v>
      </c>
      <c r="CR44" s="2">
        <f t="shared" si="40"/>
        <v>0</v>
      </c>
      <c r="CS44" s="2">
        <f t="shared" si="41"/>
        <v>0</v>
      </c>
      <c r="CT44" s="2">
        <f t="shared" si="42"/>
        <v>0</v>
      </c>
      <c r="CU44" s="2">
        <f t="shared" si="43"/>
        <v>0</v>
      </c>
      <c r="CV44" s="2">
        <f t="shared" si="44"/>
        <v>0</v>
      </c>
      <c r="CW44" s="2">
        <f t="shared" si="45"/>
        <v>0</v>
      </c>
      <c r="CX44" s="2">
        <f t="shared" si="46"/>
        <v>0</v>
      </c>
      <c r="CY44" s="2">
        <f t="shared" si="47"/>
        <v>0</v>
      </c>
      <c r="CZ44" s="2">
        <f t="shared" si="48"/>
        <v>0</v>
      </c>
      <c r="DA44" s="2"/>
      <c r="DB44" s="2"/>
      <c r="DC44" s="2" t="s">
        <v>3</v>
      </c>
      <c r="DD44" s="2" t="s">
        <v>3</v>
      </c>
      <c r="DE44" s="2" t="s">
        <v>3</v>
      </c>
      <c r="DF44" s="2" t="s">
        <v>3</v>
      </c>
      <c r="DG44" s="2" t="s">
        <v>3</v>
      </c>
      <c r="DH44" s="2" t="s">
        <v>3</v>
      </c>
      <c r="DI44" s="2" t="s">
        <v>3</v>
      </c>
      <c r="DJ44" s="2" t="s">
        <v>3</v>
      </c>
      <c r="DK44" s="2" t="s">
        <v>3</v>
      </c>
      <c r="DL44" s="2" t="s">
        <v>3</v>
      </c>
      <c r="DM44" s="2" t="s">
        <v>3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66</v>
      </c>
      <c r="DW44" s="2" t="s">
        <v>66</v>
      </c>
      <c r="DX44" s="2">
        <v>1</v>
      </c>
      <c r="DY44" s="2"/>
      <c r="DZ44" s="2"/>
      <c r="EA44" s="2"/>
      <c r="EB44" s="2"/>
      <c r="EC44" s="2"/>
      <c r="ED44" s="2"/>
      <c r="EE44" s="2">
        <v>39174503</v>
      </c>
      <c r="EF44" s="2">
        <v>2</v>
      </c>
      <c r="EG44" s="2" t="s">
        <v>19</v>
      </c>
      <c r="EH44" s="2">
        <v>0</v>
      </c>
      <c r="EI44" s="2" t="s">
        <v>3</v>
      </c>
      <c r="EJ44" s="2">
        <v>1</v>
      </c>
      <c r="EK44" s="2">
        <v>10001</v>
      </c>
      <c r="EL44" s="2" t="s">
        <v>34</v>
      </c>
      <c r="EM44" s="2" t="s">
        <v>35</v>
      </c>
      <c r="EN44" s="2"/>
      <c r="EO44" s="2" t="s">
        <v>3</v>
      </c>
      <c r="EP44" s="2"/>
      <c r="EQ44" s="2">
        <v>0</v>
      </c>
      <c r="ER44" s="2">
        <v>74.91</v>
      </c>
      <c r="ES44" s="2">
        <v>74.91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9"/>
        <v>0</v>
      </c>
      <c r="FS44" s="2">
        <v>0</v>
      </c>
      <c r="FT44" s="2" t="s">
        <v>22</v>
      </c>
      <c r="FU44" s="2" t="s">
        <v>23</v>
      </c>
      <c r="FV44" s="2"/>
      <c r="FW44" s="2"/>
      <c r="FX44" s="2">
        <v>106.2</v>
      </c>
      <c r="FY44" s="2">
        <v>53.55</v>
      </c>
      <c r="FZ44" s="2"/>
      <c r="GA44" s="2" t="s">
        <v>3</v>
      </c>
      <c r="GB44" s="2"/>
      <c r="GC44" s="2"/>
      <c r="GD44" s="2">
        <v>0</v>
      </c>
      <c r="GE44" s="2"/>
      <c r="GF44" s="2">
        <v>-1117643773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50"/>
        <v>0</v>
      </c>
      <c r="GM44" s="2">
        <f t="shared" si="51"/>
        <v>760.34</v>
      </c>
      <c r="GN44" s="2">
        <f t="shared" si="52"/>
        <v>760.34</v>
      </c>
      <c r="GO44" s="2">
        <f t="shared" si="53"/>
        <v>0</v>
      </c>
      <c r="GP44" s="2">
        <f t="shared" si="54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55"/>
        <v>0</v>
      </c>
      <c r="GW44" s="2">
        <v>1</v>
      </c>
      <c r="GX44" s="2">
        <f t="shared" si="56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62</v>
      </c>
      <c r="E45" t="s">
        <v>63</v>
      </c>
      <c r="F45" t="s">
        <v>64</v>
      </c>
      <c r="G45" t="s">
        <v>65</v>
      </c>
      <c r="H45" t="s">
        <v>66</v>
      </c>
      <c r="I45">
        <f>I43*J45</f>
        <v>10.15</v>
      </c>
      <c r="J45">
        <v>100</v>
      </c>
      <c r="O45">
        <f t="shared" si="21"/>
        <v>5063.84</v>
      </c>
      <c r="P45">
        <f t="shared" si="22"/>
        <v>5063.84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39500386</v>
      </c>
      <c r="AB45">
        <f t="shared" si="32"/>
        <v>74.91</v>
      </c>
      <c r="AC45">
        <f t="shared" si="33"/>
        <v>74.91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35"/>
        <v>0</v>
      </c>
      <c r="AH45">
        <f>(EW45)</f>
        <v>0</v>
      </c>
      <c r="AI45">
        <f>(EX45)</f>
        <v>0</v>
      </c>
      <c r="AJ45">
        <f t="shared" si="37"/>
        <v>0</v>
      </c>
      <c r="AK45">
        <v>74.91</v>
      </c>
      <c r="AL45">
        <v>74.91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6.66</v>
      </c>
      <c r="BA45">
        <v>1</v>
      </c>
      <c r="BB45">
        <v>1</v>
      </c>
      <c r="BC45">
        <v>6.66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67</v>
      </c>
      <c r="BM45">
        <v>10001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118</v>
      </c>
      <c r="CA45">
        <v>63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8"/>
        <v>5063.84</v>
      </c>
      <c r="CQ45">
        <f t="shared" si="39"/>
        <v>498.9006</v>
      </c>
      <c r="CR45">
        <f t="shared" si="40"/>
        <v>0</v>
      </c>
      <c r="CS45">
        <f t="shared" si="41"/>
        <v>0</v>
      </c>
      <c r="CT45">
        <f t="shared" si="42"/>
        <v>0</v>
      </c>
      <c r="CU45">
        <f t="shared" si="43"/>
        <v>0</v>
      </c>
      <c r="CV45">
        <f t="shared" si="44"/>
        <v>0</v>
      </c>
      <c r="CW45">
        <f t="shared" si="45"/>
        <v>0</v>
      </c>
      <c r="CX45">
        <f t="shared" si="46"/>
        <v>0</v>
      </c>
      <c r="CY45">
        <f t="shared" si="47"/>
        <v>0</v>
      </c>
      <c r="CZ45">
        <f t="shared" si="4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66</v>
      </c>
      <c r="DW45" t="s">
        <v>66</v>
      </c>
      <c r="DX45">
        <v>1</v>
      </c>
      <c r="EE45">
        <v>39174503</v>
      </c>
      <c r="EF45">
        <v>2</v>
      </c>
      <c r="EG45" t="s">
        <v>19</v>
      </c>
      <c r="EH45">
        <v>0</v>
      </c>
      <c r="EI45" t="s">
        <v>3</v>
      </c>
      <c r="EJ45">
        <v>1</v>
      </c>
      <c r="EK45">
        <v>10001</v>
      </c>
      <c r="EL45" t="s">
        <v>34</v>
      </c>
      <c r="EM45" t="s">
        <v>35</v>
      </c>
      <c r="EO45" t="s">
        <v>3</v>
      </c>
      <c r="EQ45">
        <v>0</v>
      </c>
      <c r="ER45">
        <v>74.91</v>
      </c>
      <c r="ES45">
        <v>74.91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9"/>
        <v>0</v>
      </c>
      <c r="FS45">
        <v>0</v>
      </c>
      <c r="FT45" t="s">
        <v>22</v>
      </c>
      <c r="FU45" t="s">
        <v>23</v>
      </c>
      <c r="FX45">
        <v>106.2</v>
      </c>
      <c r="FY45">
        <v>53.55</v>
      </c>
      <c r="GA45" t="s">
        <v>3</v>
      </c>
      <c r="GD45">
        <v>0</v>
      </c>
      <c r="GF45">
        <v>-1117643773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50"/>
        <v>0</v>
      </c>
      <c r="GM45">
        <f t="shared" si="51"/>
        <v>5063.84</v>
      </c>
      <c r="GN45">
        <f t="shared" si="52"/>
        <v>5063.84</v>
      </c>
      <c r="GO45">
        <f t="shared" si="53"/>
        <v>0</v>
      </c>
      <c r="GP45">
        <f t="shared" si="54"/>
        <v>0</v>
      </c>
      <c r="GR45">
        <v>0</v>
      </c>
      <c r="GS45">
        <v>3</v>
      </c>
      <c r="GT45">
        <v>0</v>
      </c>
      <c r="GU45" t="s">
        <v>3</v>
      </c>
      <c r="GV45">
        <f t="shared" si="55"/>
        <v>0</v>
      </c>
      <c r="GW45">
        <v>1</v>
      </c>
      <c r="GX45">
        <f t="shared" si="56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ROW(SmtRes!A75)</f>
        <v>75</v>
      </c>
      <c r="D46" s="2">
        <f>ROW(EtalonRes!A72)</f>
        <v>72</v>
      </c>
      <c r="E46" s="2" t="s">
        <v>68</v>
      </c>
      <c r="F46" s="2" t="s">
        <v>69</v>
      </c>
      <c r="G46" s="2" t="s">
        <v>70</v>
      </c>
      <c r="H46" s="2" t="s">
        <v>17</v>
      </c>
      <c r="I46" s="2">
        <f>ROUND(17.33/100,9)</f>
        <v>0.17330000000000001</v>
      </c>
      <c r="J46" s="2">
        <v>0</v>
      </c>
      <c r="K46" s="2"/>
      <c r="L46" s="2"/>
      <c r="M46" s="2"/>
      <c r="N46" s="2"/>
      <c r="O46" s="2">
        <f t="shared" si="21"/>
        <v>312.27999999999997</v>
      </c>
      <c r="P46" s="2">
        <f t="shared" si="22"/>
        <v>0.06</v>
      </c>
      <c r="Q46" s="2">
        <f t="shared" si="23"/>
        <v>7.66</v>
      </c>
      <c r="R46" s="2">
        <f t="shared" si="24"/>
        <v>1.49</v>
      </c>
      <c r="S46" s="2">
        <f t="shared" si="25"/>
        <v>304.56</v>
      </c>
      <c r="T46" s="2">
        <f t="shared" si="26"/>
        <v>0</v>
      </c>
      <c r="U46" s="2">
        <f t="shared" si="27"/>
        <v>33.176638650000001</v>
      </c>
      <c r="V46" s="2">
        <f t="shared" si="28"/>
        <v>0.12564249999999999</v>
      </c>
      <c r="W46" s="2">
        <f t="shared" si="29"/>
        <v>0</v>
      </c>
      <c r="X46" s="2">
        <f t="shared" si="30"/>
        <v>290.75</v>
      </c>
      <c r="Y46" s="2">
        <f t="shared" si="31"/>
        <v>143.84</v>
      </c>
      <c r="Z46" s="2"/>
      <c r="AA46" s="2">
        <v>39500385</v>
      </c>
      <c r="AB46" s="2">
        <f t="shared" si="32"/>
        <v>1801.98</v>
      </c>
      <c r="AC46" s="2">
        <f t="shared" si="33"/>
        <v>0.36</v>
      </c>
      <c r="AD46" s="2">
        <f>ROUND(((((ET46*1.25))-((EU46*1.25)))+AE46),2)</f>
        <v>44.2</v>
      </c>
      <c r="AE46" s="2">
        <f>ROUND(((EU46*1.25)),2)</f>
        <v>8.6</v>
      </c>
      <c r="AF46" s="2">
        <f>ROUND(((EV46*1.15)),2)</f>
        <v>1757.42</v>
      </c>
      <c r="AG46" s="2">
        <f t="shared" si="35"/>
        <v>0</v>
      </c>
      <c r="AH46" s="2">
        <f>((EW46*1.15))</f>
        <v>191.44049999999999</v>
      </c>
      <c r="AI46" s="2">
        <f>((EX46*1.25))</f>
        <v>0.72499999999999998</v>
      </c>
      <c r="AJ46" s="2">
        <f t="shared" si="37"/>
        <v>0</v>
      </c>
      <c r="AK46" s="2">
        <v>1563.91</v>
      </c>
      <c r="AL46" s="2">
        <v>0.36</v>
      </c>
      <c r="AM46" s="2">
        <v>35.36</v>
      </c>
      <c r="AN46" s="2">
        <v>6.88</v>
      </c>
      <c r="AO46" s="2">
        <v>1528.19</v>
      </c>
      <c r="AP46" s="2">
        <v>0</v>
      </c>
      <c r="AQ46" s="2">
        <v>166.47</v>
      </c>
      <c r="AR46" s="2">
        <v>0.57999999999999996</v>
      </c>
      <c r="AS46" s="2">
        <v>0</v>
      </c>
      <c r="AT46" s="2">
        <v>95</v>
      </c>
      <c r="AU46" s="2">
        <v>47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0</v>
      </c>
      <c r="BI46" s="2">
        <v>1</v>
      </c>
      <c r="BJ46" s="2" t="s">
        <v>71</v>
      </c>
      <c r="BK46" s="2"/>
      <c r="BL46" s="2"/>
      <c r="BM46" s="2">
        <v>15001</v>
      </c>
      <c r="BN46" s="2">
        <v>0</v>
      </c>
      <c r="BO46" s="2" t="s">
        <v>3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105</v>
      </c>
      <c r="CA46" s="2">
        <v>55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1605</v>
      </c>
      <c r="CO46" s="2">
        <v>0</v>
      </c>
      <c r="CP46" s="2">
        <f t="shared" si="38"/>
        <v>312.28000000000003</v>
      </c>
      <c r="CQ46" s="2">
        <f t="shared" si="39"/>
        <v>0.36</v>
      </c>
      <c r="CR46" s="2">
        <f t="shared" si="40"/>
        <v>44.2</v>
      </c>
      <c r="CS46" s="2">
        <f t="shared" si="41"/>
        <v>8.6</v>
      </c>
      <c r="CT46" s="2">
        <f t="shared" si="42"/>
        <v>1757.42</v>
      </c>
      <c r="CU46" s="2">
        <f t="shared" si="43"/>
        <v>0</v>
      </c>
      <c r="CV46" s="2">
        <f t="shared" si="44"/>
        <v>191.44049999999999</v>
      </c>
      <c r="CW46" s="2">
        <f t="shared" si="45"/>
        <v>0.72499999999999998</v>
      </c>
      <c r="CX46" s="2">
        <f t="shared" si="46"/>
        <v>0</v>
      </c>
      <c r="CY46" s="2">
        <f t="shared" si="47"/>
        <v>290.7475</v>
      </c>
      <c r="CZ46" s="2">
        <f t="shared" si="48"/>
        <v>143.84350000000001</v>
      </c>
      <c r="DA46" s="2"/>
      <c r="DB46" s="2"/>
      <c r="DC46" s="2" t="s">
        <v>3</v>
      </c>
      <c r="DD46" s="2" t="s">
        <v>3</v>
      </c>
      <c r="DE46" s="2" t="s">
        <v>32</v>
      </c>
      <c r="DF46" s="2" t="s">
        <v>32</v>
      </c>
      <c r="DG46" s="2" t="s">
        <v>33</v>
      </c>
      <c r="DH46" s="2" t="s">
        <v>3</v>
      </c>
      <c r="DI46" s="2" t="s">
        <v>33</v>
      </c>
      <c r="DJ46" s="2" t="s">
        <v>32</v>
      </c>
      <c r="DK46" s="2" t="s">
        <v>3</v>
      </c>
      <c r="DL46" s="2" t="s">
        <v>3</v>
      </c>
      <c r="DM46" s="2" t="s">
        <v>3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17</v>
      </c>
      <c r="DW46" s="2" t="s">
        <v>17</v>
      </c>
      <c r="DX46" s="2">
        <v>100</v>
      </c>
      <c r="DY46" s="2"/>
      <c r="DZ46" s="2"/>
      <c r="EA46" s="2"/>
      <c r="EB46" s="2"/>
      <c r="EC46" s="2"/>
      <c r="ED46" s="2"/>
      <c r="EE46" s="2">
        <v>39174529</v>
      </c>
      <c r="EF46" s="2">
        <v>2</v>
      </c>
      <c r="EG46" s="2" t="s">
        <v>19</v>
      </c>
      <c r="EH46" s="2">
        <v>0</v>
      </c>
      <c r="EI46" s="2" t="s">
        <v>3</v>
      </c>
      <c r="EJ46" s="2">
        <v>1</v>
      </c>
      <c r="EK46" s="2">
        <v>15001</v>
      </c>
      <c r="EL46" s="2" t="s">
        <v>47</v>
      </c>
      <c r="EM46" s="2" t="s">
        <v>48</v>
      </c>
      <c r="EN46" s="2"/>
      <c r="EO46" s="2" t="s">
        <v>36</v>
      </c>
      <c r="EP46" s="2"/>
      <c r="EQ46" s="2">
        <v>0</v>
      </c>
      <c r="ER46" s="2">
        <v>1563.91</v>
      </c>
      <c r="ES46" s="2">
        <v>0.36</v>
      </c>
      <c r="ET46" s="2">
        <v>35.36</v>
      </c>
      <c r="EU46" s="2">
        <v>6.88</v>
      </c>
      <c r="EV46" s="2">
        <v>1528.19</v>
      </c>
      <c r="EW46" s="2">
        <v>166.47</v>
      </c>
      <c r="EX46" s="2">
        <v>0.57999999999999996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9"/>
        <v>0</v>
      </c>
      <c r="FS46" s="2">
        <v>0</v>
      </c>
      <c r="FT46" s="2" t="s">
        <v>22</v>
      </c>
      <c r="FU46" s="2" t="s">
        <v>23</v>
      </c>
      <c r="FV46" s="2"/>
      <c r="FW46" s="2"/>
      <c r="FX46" s="2">
        <v>94.5</v>
      </c>
      <c r="FY46" s="2">
        <v>46.75</v>
      </c>
      <c r="FZ46" s="2"/>
      <c r="GA46" s="2" t="s">
        <v>3</v>
      </c>
      <c r="GB46" s="2"/>
      <c r="GC46" s="2"/>
      <c r="GD46" s="2">
        <v>0</v>
      </c>
      <c r="GE46" s="2"/>
      <c r="GF46" s="2">
        <v>251333065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50"/>
        <v>0</v>
      </c>
      <c r="GM46" s="2">
        <f t="shared" si="51"/>
        <v>746.87</v>
      </c>
      <c r="GN46" s="2">
        <f t="shared" si="52"/>
        <v>746.87</v>
      </c>
      <c r="GO46" s="2">
        <f t="shared" si="53"/>
        <v>0</v>
      </c>
      <c r="GP46" s="2">
        <f t="shared" si="54"/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55"/>
        <v>0</v>
      </c>
      <c r="GW46" s="2">
        <v>1</v>
      </c>
      <c r="GX46" s="2">
        <f t="shared" si="56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ROW(SmtRes!A86)</f>
        <v>86</v>
      </c>
      <c r="D47">
        <f>ROW(EtalonRes!A80)</f>
        <v>80</v>
      </c>
      <c r="E47" t="s">
        <v>68</v>
      </c>
      <c r="F47" t="s">
        <v>69</v>
      </c>
      <c r="G47" t="s">
        <v>70</v>
      </c>
      <c r="H47" t="s">
        <v>17</v>
      </c>
      <c r="I47">
        <f>ROUND(17.33/100,9)</f>
        <v>0.17330000000000001</v>
      </c>
      <c r="J47">
        <v>0</v>
      </c>
      <c r="O47">
        <f t="shared" si="21"/>
        <v>2079.81</v>
      </c>
      <c r="P47">
        <f t="shared" si="22"/>
        <v>0.42</v>
      </c>
      <c r="Q47">
        <f t="shared" si="23"/>
        <v>51.01</v>
      </c>
      <c r="R47">
        <f t="shared" si="24"/>
        <v>9.93</v>
      </c>
      <c r="S47">
        <f t="shared" si="25"/>
        <v>2028.38</v>
      </c>
      <c r="T47">
        <f t="shared" si="26"/>
        <v>0</v>
      </c>
      <c r="U47">
        <f t="shared" si="27"/>
        <v>33.176638650000001</v>
      </c>
      <c r="V47">
        <f t="shared" si="28"/>
        <v>0.12564249999999999</v>
      </c>
      <c r="W47">
        <f t="shared" si="29"/>
        <v>0</v>
      </c>
      <c r="X47">
        <f t="shared" si="30"/>
        <v>1936.39</v>
      </c>
      <c r="Y47">
        <f t="shared" si="31"/>
        <v>958.01</v>
      </c>
      <c r="AA47">
        <v>39500386</v>
      </c>
      <c r="AB47">
        <f t="shared" si="32"/>
        <v>1801.98</v>
      </c>
      <c r="AC47">
        <f t="shared" si="33"/>
        <v>0.36</v>
      </c>
      <c r="AD47">
        <f>ROUND(((((ET47*1.25))-((EU47*1.25)))+AE47),2)</f>
        <v>44.2</v>
      </c>
      <c r="AE47">
        <f>ROUND(((EU47*1.25)),2)</f>
        <v>8.6</v>
      </c>
      <c r="AF47">
        <f>ROUND(((EV47*1.15)),2)</f>
        <v>1757.42</v>
      </c>
      <c r="AG47">
        <f t="shared" si="35"/>
        <v>0</v>
      </c>
      <c r="AH47">
        <f>((EW47*1.15))</f>
        <v>191.44049999999999</v>
      </c>
      <c r="AI47">
        <f>((EX47*1.25))</f>
        <v>0.72499999999999998</v>
      </c>
      <c r="AJ47">
        <f t="shared" si="37"/>
        <v>0</v>
      </c>
      <c r="AK47">
        <v>1563.91</v>
      </c>
      <c r="AL47">
        <v>0.36</v>
      </c>
      <c r="AM47">
        <v>35.36</v>
      </c>
      <c r="AN47">
        <v>6.88</v>
      </c>
      <c r="AO47">
        <v>1528.19</v>
      </c>
      <c r="AP47">
        <v>0</v>
      </c>
      <c r="AQ47">
        <v>166.47</v>
      </c>
      <c r="AR47">
        <v>0.57999999999999996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6.66</v>
      </c>
      <c r="BA47">
        <v>6.66</v>
      </c>
      <c r="BB47">
        <v>6.66</v>
      </c>
      <c r="BC47">
        <v>6.66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71</v>
      </c>
      <c r="BM47">
        <v>15001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6.66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1605</v>
      </c>
      <c r="CO47">
        <v>0</v>
      </c>
      <c r="CP47">
        <f t="shared" si="38"/>
        <v>2079.81</v>
      </c>
      <c r="CQ47">
        <f t="shared" si="39"/>
        <v>2.3976000000000002</v>
      </c>
      <c r="CR47">
        <f t="shared" si="40"/>
        <v>294.37200000000001</v>
      </c>
      <c r="CS47">
        <f t="shared" si="41"/>
        <v>57.275999999999996</v>
      </c>
      <c r="CT47">
        <f t="shared" si="42"/>
        <v>11704.4172</v>
      </c>
      <c r="CU47">
        <f t="shared" si="43"/>
        <v>0</v>
      </c>
      <c r="CV47">
        <f t="shared" si="44"/>
        <v>191.44049999999999</v>
      </c>
      <c r="CW47">
        <f t="shared" si="45"/>
        <v>0.72499999999999998</v>
      </c>
      <c r="CX47">
        <f t="shared" si="46"/>
        <v>0</v>
      </c>
      <c r="CY47">
        <f t="shared" si="47"/>
        <v>1936.3945000000001</v>
      </c>
      <c r="CZ47">
        <f t="shared" si="48"/>
        <v>958.00570000000005</v>
      </c>
      <c r="DC47" t="s">
        <v>3</v>
      </c>
      <c r="DD47" t="s">
        <v>3</v>
      </c>
      <c r="DE47" t="s">
        <v>32</v>
      </c>
      <c r="DF47" t="s">
        <v>32</v>
      </c>
      <c r="DG47" t="s">
        <v>33</v>
      </c>
      <c r="DH47" t="s">
        <v>3</v>
      </c>
      <c r="DI47" t="s">
        <v>33</v>
      </c>
      <c r="DJ47" t="s">
        <v>32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17</v>
      </c>
      <c r="DW47" t="s">
        <v>17</v>
      </c>
      <c r="DX47">
        <v>100</v>
      </c>
      <c r="EE47">
        <v>39174529</v>
      </c>
      <c r="EF47">
        <v>2</v>
      </c>
      <c r="EG47" t="s">
        <v>19</v>
      </c>
      <c r="EH47">
        <v>0</v>
      </c>
      <c r="EI47" t="s">
        <v>3</v>
      </c>
      <c r="EJ47">
        <v>1</v>
      </c>
      <c r="EK47">
        <v>15001</v>
      </c>
      <c r="EL47" t="s">
        <v>47</v>
      </c>
      <c r="EM47" t="s">
        <v>48</v>
      </c>
      <c r="EO47" t="s">
        <v>36</v>
      </c>
      <c r="EQ47">
        <v>0</v>
      </c>
      <c r="ER47">
        <v>1563.91</v>
      </c>
      <c r="ES47">
        <v>0.36</v>
      </c>
      <c r="ET47">
        <v>35.36</v>
      </c>
      <c r="EU47">
        <v>6.88</v>
      </c>
      <c r="EV47">
        <v>1528.19</v>
      </c>
      <c r="EW47">
        <v>166.47</v>
      </c>
      <c r="EX47">
        <v>0.57999999999999996</v>
      </c>
      <c r="EY47">
        <v>0</v>
      </c>
      <c r="FQ47">
        <v>0</v>
      </c>
      <c r="FR47">
        <f t="shared" si="49"/>
        <v>0</v>
      </c>
      <c r="FS47">
        <v>0</v>
      </c>
      <c r="FT47" t="s">
        <v>22</v>
      </c>
      <c r="FU47" t="s">
        <v>23</v>
      </c>
      <c r="FX47">
        <v>94.5</v>
      </c>
      <c r="FY47">
        <v>46.75</v>
      </c>
      <c r="GA47" t="s">
        <v>3</v>
      </c>
      <c r="GD47">
        <v>0</v>
      </c>
      <c r="GF47">
        <v>251333065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50"/>
        <v>0</v>
      </c>
      <c r="GM47">
        <f t="shared" si="51"/>
        <v>4974.21</v>
      </c>
      <c r="GN47">
        <f t="shared" si="52"/>
        <v>4974.21</v>
      </c>
      <c r="GO47">
        <f t="shared" si="53"/>
        <v>0</v>
      </c>
      <c r="GP47">
        <f t="shared" si="54"/>
        <v>0</v>
      </c>
      <c r="GR47">
        <v>0</v>
      </c>
      <c r="GS47">
        <v>3</v>
      </c>
      <c r="GT47">
        <v>0</v>
      </c>
      <c r="GU47" t="s">
        <v>3</v>
      </c>
      <c r="GV47">
        <f t="shared" si="55"/>
        <v>0</v>
      </c>
      <c r="GW47">
        <v>1</v>
      </c>
      <c r="GX47">
        <f t="shared" si="56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71</v>
      </c>
      <c r="D48" s="2"/>
      <c r="E48" s="2" t="s">
        <v>72</v>
      </c>
      <c r="F48" s="2" t="s">
        <v>73</v>
      </c>
      <c r="G48" s="2" t="s">
        <v>74</v>
      </c>
      <c r="H48" s="2" t="s">
        <v>40</v>
      </c>
      <c r="I48" s="2">
        <f>I46*J48</f>
        <v>18.1965</v>
      </c>
      <c r="J48" s="2">
        <v>105</v>
      </c>
      <c r="K48" s="2"/>
      <c r="L48" s="2"/>
      <c r="M48" s="2"/>
      <c r="N48" s="2"/>
      <c r="O48" s="2">
        <f t="shared" si="21"/>
        <v>625.6</v>
      </c>
      <c r="P48" s="2">
        <f t="shared" si="22"/>
        <v>625.6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39500385</v>
      </c>
      <c r="AB48" s="2">
        <f t="shared" si="32"/>
        <v>34.380000000000003</v>
      </c>
      <c r="AC48" s="2">
        <f t="shared" si="33"/>
        <v>34.380000000000003</v>
      </c>
      <c r="AD48" s="2">
        <f t="shared" ref="AD48:AD59" si="59">ROUND((((ET48)-(EU48))+AE48),2)</f>
        <v>0</v>
      </c>
      <c r="AE48" s="2">
        <f t="shared" ref="AE48:AE59" si="60">ROUND((EU48),2)</f>
        <v>0</v>
      </c>
      <c r="AF48" s="2">
        <f t="shared" ref="AF48:AF59" si="61">ROUND((EV48),2)</f>
        <v>0</v>
      </c>
      <c r="AG48" s="2">
        <f t="shared" si="35"/>
        <v>0</v>
      </c>
      <c r="AH48" s="2">
        <f t="shared" ref="AH48:AH59" si="62">(EW48)</f>
        <v>0</v>
      </c>
      <c r="AI48" s="2">
        <f t="shared" ref="AI48:AI59" si="63">(EX48)</f>
        <v>0</v>
      </c>
      <c r="AJ48" s="2">
        <f t="shared" si="37"/>
        <v>0</v>
      </c>
      <c r="AK48" s="2">
        <v>34.380000000000003</v>
      </c>
      <c r="AL48" s="2">
        <v>34.380000000000003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95</v>
      </c>
      <c r="AU48" s="2">
        <v>47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1</v>
      </c>
      <c r="BJ48" s="2" t="s">
        <v>75</v>
      </c>
      <c r="BK48" s="2"/>
      <c r="BL48" s="2"/>
      <c r="BM48" s="2">
        <v>15001</v>
      </c>
      <c r="BN48" s="2">
        <v>0</v>
      </c>
      <c r="BO48" s="2" t="s">
        <v>3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105</v>
      </c>
      <c r="CA48" s="2">
        <v>55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38"/>
        <v>625.6</v>
      </c>
      <c r="CQ48" s="2">
        <f t="shared" si="39"/>
        <v>34.380000000000003</v>
      </c>
      <c r="CR48" s="2">
        <f t="shared" si="40"/>
        <v>0</v>
      </c>
      <c r="CS48" s="2">
        <f t="shared" si="41"/>
        <v>0</v>
      </c>
      <c r="CT48" s="2">
        <f t="shared" si="42"/>
        <v>0</v>
      </c>
      <c r="CU48" s="2">
        <f t="shared" si="43"/>
        <v>0</v>
      </c>
      <c r="CV48" s="2">
        <f t="shared" si="44"/>
        <v>0</v>
      </c>
      <c r="CW48" s="2">
        <f t="shared" si="45"/>
        <v>0</v>
      </c>
      <c r="CX48" s="2">
        <f t="shared" si="46"/>
        <v>0</v>
      </c>
      <c r="CY48" s="2">
        <f t="shared" si="47"/>
        <v>0</v>
      </c>
      <c r="CZ48" s="2">
        <f t="shared" si="48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40</v>
      </c>
      <c r="DW48" s="2" t="s">
        <v>40</v>
      </c>
      <c r="DX48" s="2">
        <v>1</v>
      </c>
      <c r="DY48" s="2"/>
      <c r="DZ48" s="2"/>
      <c r="EA48" s="2"/>
      <c r="EB48" s="2"/>
      <c r="EC48" s="2"/>
      <c r="ED48" s="2"/>
      <c r="EE48" s="2">
        <v>39174529</v>
      </c>
      <c r="EF48" s="2">
        <v>2</v>
      </c>
      <c r="EG48" s="2" t="s">
        <v>19</v>
      </c>
      <c r="EH48" s="2">
        <v>0</v>
      </c>
      <c r="EI48" s="2" t="s">
        <v>3</v>
      </c>
      <c r="EJ48" s="2">
        <v>1</v>
      </c>
      <c r="EK48" s="2">
        <v>15001</v>
      </c>
      <c r="EL48" s="2" t="s">
        <v>47</v>
      </c>
      <c r="EM48" s="2" t="s">
        <v>48</v>
      </c>
      <c r="EN48" s="2"/>
      <c r="EO48" s="2" t="s">
        <v>3</v>
      </c>
      <c r="EP48" s="2"/>
      <c r="EQ48" s="2">
        <v>0</v>
      </c>
      <c r="ER48" s="2">
        <v>34.380000000000003</v>
      </c>
      <c r="ES48" s="2">
        <v>34.380000000000003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9"/>
        <v>0</v>
      </c>
      <c r="FS48" s="2">
        <v>0</v>
      </c>
      <c r="FT48" s="2" t="s">
        <v>22</v>
      </c>
      <c r="FU48" s="2" t="s">
        <v>23</v>
      </c>
      <c r="FV48" s="2"/>
      <c r="FW48" s="2"/>
      <c r="FX48" s="2">
        <v>94.5</v>
      </c>
      <c r="FY48" s="2">
        <v>46.75</v>
      </c>
      <c r="FZ48" s="2"/>
      <c r="GA48" s="2" t="s">
        <v>3</v>
      </c>
      <c r="GB48" s="2"/>
      <c r="GC48" s="2"/>
      <c r="GD48" s="2">
        <v>0</v>
      </c>
      <c r="GE48" s="2"/>
      <c r="GF48" s="2">
        <v>623962426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0"/>
        <v>0</v>
      </c>
      <c r="GM48" s="2">
        <f t="shared" si="51"/>
        <v>625.6</v>
      </c>
      <c r="GN48" s="2">
        <f t="shared" si="52"/>
        <v>625.6</v>
      </c>
      <c r="GO48" s="2">
        <f t="shared" si="53"/>
        <v>0</v>
      </c>
      <c r="GP48" s="2">
        <f t="shared" si="54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55"/>
        <v>0</v>
      </c>
      <c r="GW48" s="2">
        <v>1</v>
      </c>
      <c r="GX48" s="2">
        <f t="shared" si="56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82</v>
      </c>
      <c r="E49" t="s">
        <v>72</v>
      </c>
      <c r="F49" t="s">
        <v>73</v>
      </c>
      <c r="G49" t="s">
        <v>74</v>
      </c>
      <c r="H49" t="s">
        <v>40</v>
      </c>
      <c r="I49">
        <f>I47*J49</f>
        <v>18.1965</v>
      </c>
      <c r="J49">
        <v>105</v>
      </c>
      <c r="O49">
        <f t="shared" si="21"/>
        <v>4166.47</v>
      </c>
      <c r="P49">
        <f t="shared" si="22"/>
        <v>4166.47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39500386</v>
      </c>
      <c r="AB49">
        <f t="shared" si="32"/>
        <v>34.380000000000003</v>
      </c>
      <c r="AC49">
        <f t="shared" si="33"/>
        <v>34.380000000000003</v>
      </c>
      <c r="AD49">
        <f t="shared" si="59"/>
        <v>0</v>
      </c>
      <c r="AE49">
        <f t="shared" si="60"/>
        <v>0</v>
      </c>
      <c r="AF49">
        <f t="shared" si="61"/>
        <v>0</v>
      </c>
      <c r="AG49">
        <f t="shared" si="35"/>
        <v>0</v>
      </c>
      <c r="AH49">
        <f t="shared" si="62"/>
        <v>0</v>
      </c>
      <c r="AI49">
        <f t="shared" si="63"/>
        <v>0</v>
      </c>
      <c r="AJ49">
        <f t="shared" si="37"/>
        <v>0</v>
      </c>
      <c r="AK49">
        <v>34.380000000000003</v>
      </c>
      <c r="AL49">
        <v>34.380000000000003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47</v>
      </c>
      <c r="AV49">
        <v>1</v>
      </c>
      <c r="AW49">
        <v>1</v>
      </c>
      <c r="AZ49">
        <v>6.66</v>
      </c>
      <c r="BA49">
        <v>1</v>
      </c>
      <c r="BB49">
        <v>1</v>
      </c>
      <c r="BC49">
        <v>6.66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75</v>
      </c>
      <c r="BM49">
        <v>15001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105</v>
      </c>
      <c r="CA49">
        <v>55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8"/>
        <v>4166.47</v>
      </c>
      <c r="CQ49">
        <f t="shared" si="39"/>
        <v>228.97080000000003</v>
      </c>
      <c r="CR49">
        <f t="shared" si="40"/>
        <v>0</v>
      </c>
      <c r="CS49">
        <f t="shared" si="41"/>
        <v>0</v>
      </c>
      <c r="CT49">
        <f t="shared" si="42"/>
        <v>0</v>
      </c>
      <c r="CU49">
        <f t="shared" si="43"/>
        <v>0</v>
      </c>
      <c r="CV49">
        <f t="shared" si="44"/>
        <v>0</v>
      </c>
      <c r="CW49">
        <f t="shared" si="45"/>
        <v>0</v>
      </c>
      <c r="CX49">
        <f t="shared" si="46"/>
        <v>0</v>
      </c>
      <c r="CY49">
        <f t="shared" si="47"/>
        <v>0</v>
      </c>
      <c r="CZ49">
        <f t="shared" si="48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40</v>
      </c>
      <c r="DW49" t="s">
        <v>40</v>
      </c>
      <c r="DX49">
        <v>1</v>
      </c>
      <c r="EE49">
        <v>39174529</v>
      </c>
      <c r="EF49">
        <v>2</v>
      </c>
      <c r="EG49" t="s">
        <v>19</v>
      </c>
      <c r="EH49">
        <v>0</v>
      </c>
      <c r="EI49" t="s">
        <v>3</v>
      </c>
      <c r="EJ49">
        <v>1</v>
      </c>
      <c r="EK49">
        <v>15001</v>
      </c>
      <c r="EL49" t="s">
        <v>47</v>
      </c>
      <c r="EM49" t="s">
        <v>48</v>
      </c>
      <c r="EO49" t="s">
        <v>3</v>
      </c>
      <c r="EQ49">
        <v>0</v>
      </c>
      <c r="ER49">
        <v>34.380000000000003</v>
      </c>
      <c r="ES49">
        <v>34.380000000000003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9"/>
        <v>0</v>
      </c>
      <c r="FS49">
        <v>0</v>
      </c>
      <c r="FT49" t="s">
        <v>22</v>
      </c>
      <c r="FU49" t="s">
        <v>23</v>
      </c>
      <c r="FX49">
        <v>94.5</v>
      </c>
      <c r="FY49">
        <v>46.75</v>
      </c>
      <c r="GA49" t="s">
        <v>3</v>
      </c>
      <c r="GD49">
        <v>0</v>
      </c>
      <c r="GF49">
        <v>623962426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50"/>
        <v>0</v>
      </c>
      <c r="GM49">
        <f t="shared" si="51"/>
        <v>4166.47</v>
      </c>
      <c r="GN49">
        <f t="shared" si="52"/>
        <v>4166.47</v>
      </c>
      <c r="GO49">
        <f t="shared" si="53"/>
        <v>0</v>
      </c>
      <c r="GP49">
        <f t="shared" si="54"/>
        <v>0</v>
      </c>
      <c r="GR49">
        <v>0</v>
      </c>
      <c r="GS49">
        <v>3</v>
      </c>
      <c r="GT49">
        <v>0</v>
      </c>
      <c r="GU49" t="s">
        <v>3</v>
      </c>
      <c r="GV49">
        <f t="shared" si="55"/>
        <v>0</v>
      </c>
      <c r="GW49">
        <v>1</v>
      </c>
      <c r="GX49">
        <f t="shared" si="56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72</v>
      </c>
      <c r="D50" s="2"/>
      <c r="E50" s="2" t="s">
        <v>76</v>
      </c>
      <c r="F50" s="2" t="s">
        <v>77</v>
      </c>
      <c r="G50" s="2" t="s">
        <v>78</v>
      </c>
      <c r="H50" s="2" t="s">
        <v>52</v>
      </c>
      <c r="I50" s="2">
        <f>I46*J50</f>
        <v>5.1989999999999998</v>
      </c>
      <c r="J50" s="2">
        <v>29.999999999999996</v>
      </c>
      <c r="K50" s="2"/>
      <c r="L50" s="2"/>
      <c r="M50" s="2"/>
      <c r="N50" s="2"/>
      <c r="O50" s="2">
        <f t="shared" si="21"/>
        <v>132.88999999999999</v>
      </c>
      <c r="P50" s="2">
        <f t="shared" si="22"/>
        <v>132.88999999999999</v>
      </c>
      <c r="Q50" s="2">
        <f t="shared" si="23"/>
        <v>0</v>
      </c>
      <c r="R50" s="2">
        <f t="shared" si="24"/>
        <v>0</v>
      </c>
      <c r="S50" s="2">
        <f t="shared" si="25"/>
        <v>0</v>
      </c>
      <c r="T50" s="2">
        <f t="shared" si="26"/>
        <v>0</v>
      </c>
      <c r="U50" s="2">
        <f t="shared" si="27"/>
        <v>0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39500385</v>
      </c>
      <c r="AB50" s="2">
        <f t="shared" si="32"/>
        <v>25.56</v>
      </c>
      <c r="AC50" s="2">
        <f t="shared" si="33"/>
        <v>25.56</v>
      </c>
      <c r="AD50" s="2">
        <f t="shared" si="59"/>
        <v>0</v>
      </c>
      <c r="AE50" s="2">
        <f t="shared" si="60"/>
        <v>0</v>
      </c>
      <c r="AF50" s="2">
        <f t="shared" si="61"/>
        <v>0</v>
      </c>
      <c r="AG50" s="2">
        <f t="shared" si="35"/>
        <v>0</v>
      </c>
      <c r="AH50" s="2">
        <f t="shared" si="62"/>
        <v>0</v>
      </c>
      <c r="AI50" s="2">
        <f t="shared" si="63"/>
        <v>0</v>
      </c>
      <c r="AJ50" s="2">
        <f t="shared" si="37"/>
        <v>0</v>
      </c>
      <c r="AK50" s="2">
        <v>25.56</v>
      </c>
      <c r="AL50" s="2">
        <v>25.56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95</v>
      </c>
      <c r="AU50" s="2">
        <v>47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3</v>
      </c>
      <c r="BI50" s="2">
        <v>1</v>
      </c>
      <c r="BJ50" s="2" t="s">
        <v>79</v>
      </c>
      <c r="BK50" s="2"/>
      <c r="BL50" s="2"/>
      <c r="BM50" s="2">
        <v>15001</v>
      </c>
      <c r="BN50" s="2">
        <v>0</v>
      </c>
      <c r="BO50" s="2" t="s">
        <v>3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105</v>
      </c>
      <c r="CA50" s="2">
        <v>55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</v>
      </c>
      <c r="CO50" s="2">
        <v>0</v>
      </c>
      <c r="CP50" s="2">
        <f t="shared" si="38"/>
        <v>132.88999999999999</v>
      </c>
      <c r="CQ50" s="2">
        <f t="shared" si="39"/>
        <v>25.56</v>
      </c>
      <c r="CR50" s="2">
        <f t="shared" si="40"/>
        <v>0</v>
      </c>
      <c r="CS50" s="2">
        <f t="shared" si="41"/>
        <v>0</v>
      </c>
      <c r="CT50" s="2">
        <f t="shared" si="42"/>
        <v>0</v>
      </c>
      <c r="CU50" s="2">
        <f t="shared" si="43"/>
        <v>0</v>
      </c>
      <c r="CV50" s="2">
        <f t="shared" si="44"/>
        <v>0</v>
      </c>
      <c r="CW50" s="2">
        <f t="shared" si="45"/>
        <v>0</v>
      </c>
      <c r="CX50" s="2">
        <f t="shared" si="46"/>
        <v>0</v>
      </c>
      <c r="CY50" s="2">
        <f t="shared" si="47"/>
        <v>0</v>
      </c>
      <c r="CZ50" s="2">
        <f t="shared" si="48"/>
        <v>0</v>
      </c>
      <c r="DA50" s="2"/>
      <c r="DB50" s="2"/>
      <c r="DC50" s="2" t="s">
        <v>3</v>
      </c>
      <c r="DD50" s="2" t="s">
        <v>3</v>
      </c>
      <c r="DE50" s="2" t="s">
        <v>3</v>
      </c>
      <c r="DF50" s="2" t="s">
        <v>3</v>
      </c>
      <c r="DG50" s="2" t="s">
        <v>3</v>
      </c>
      <c r="DH50" s="2" t="s">
        <v>3</v>
      </c>
      <c r="DI50" s="2" t="s">
        <v>3</v>
      </c>
      <c r="DJ50" s="2" t="s">
        <v>3</v>
      </c>
      <c r="DK50" s="2" t="s">
        <v>3</v>
      </c>
      <c r="DL50" s="2" t="s">
        <v>3</v>
      </c>
      <c r="DM50" s="2" t="s">
        <v>3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1009</v>
      </c>
      <c r="DV50" s="2" t="s">
        <v>52</v>
      </c>
      <c r="DW50" s="2" t="s">
        <v>52</v>
      </c>
      <c r="DX50" s="2">
        <v>1</v>
      </c>
      <c r="DY50" s="2"/>
      <c r="DZ50" s="2"/>
      <c r="EA50" s="2"/>
      <c r="EB50" s="2"/>
      <c r="EC50" s="2"/>
      <c r="ED50" s="2"/>
      <c r="EE50" s="2">
        <v>39174529</v>
      </c>
      <c r="EF50" s="2">
        <v>2</v>
      </c>
      <c r="EG50" s="2" t="s">
        <v>19</v>
      </c>
      <c r="EH50" s="2">
        <v>0</v>
      </c>
      <c r="EI50" s="2" t="s">
        <v>3</v>
      </c>
      <c r="EJ50" s="2">
        <v>1</v>
      </c>
      <c r="EK50" s="2">
        <v>15001</v>
      </c>
      <c r="EL50" s="2" t="s">
        <v>47</v>
      </c>
      <c r="EM50" s="2" t="s">
        <v>48</v>
      </c>
      <c r="EN50" s="2"/>
      <c r="EO50" s="2" t="s">
        <v>3</v>
      </c>
      <c r="EP50" s="2"/>
      <c r="EQ50" s="2">
        <v>0</v>
      </c>
      <c r="ER50" s="2">
        <v>25.56</v>
      </c>
      <c r="ES50" s="2">
        <v>25.56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9"/>
        <v>0</v>
      </c>
      <c r="FS50" s="2">
        <v>0</v>
      </c>
      <c r="FT50" s="2" t="s">
        <v>22</v>
      </c>
      <c r="FU50" s="2" t="s">
        <v>23</v>
      </c>
      <c r="FV50" s="2"/>
      <c r="FW50" s="2"/>
      <c r="FX50" s="2">
        <v>94.5</v>
      </c>
      <c r="FY50" s="2">
        <v>46.75</v>
      </c>
      <c r="FZ50" s="2"/>
      <c r="GA50" s="2" t="s">
        <v>3</v>
      </c>
      <c r="GB50" s="2"/>
      <c r="GC50" s="2"/>
      <c r="GD50" s="2">
        <v>0</v>
      </c>
      <c r="GE50" s="2"/>
      <c r="GF50" s="2">
        <v>-89726692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50"/>
        <v>0</v>
      </c>
      <c r="GM50" s="2">
        <f t="shared" si="51"/>
        <v>132.88999999999999</v>
      </c>
      <c r="GN50" s="2">
        <f t="shared" si="52"/>
        <v>132.88999999999999</v>
      </c>
      <c r="GO50" s="2">
        <f t="shared" si="53"/>
        <v>0</v>
      </c>
      <c r="GP50" s="2">
        <f t="shared" si="54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55"/>
        <v>0</v>
      </c>
      <c r="GW50" s="2">
        <v>1</v>
      </c>
      <c r="GX50" s="2">
        <f t="shared" si="56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83</v>
      </c>
      <c r="E51" t="s">
        <v>76</v>
      </c>
      <c r="F51" t="s">
        <v>77</v>
      </c>
      <c r="G51" t="s">
        <v>78</v>
      </c>
      <c r="H51" t="s">
        <v>52</v>
      </c>
      <c r="I51">
        <f>I47*J51</f>
        <v>5.1989999999999998</v>
      </c>
      <c r="J51">
        <v>29.999999999999996</v>
      </c>
      <c r="O51">
        <f t="shared" si="21"/>
        <v>885.02</v>
      </c>
      <c r="P51">
        <f t="shared" si="22"/>
        <v>885.02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39500386</v>
      </c>
      <c r="AB51">
        <f t="shared" si="32"/>
        <v>25.56</v>
      </c>
      <c r="AC51">
        <f t="shared" si="33"/>
        <v>25.56</v>
      </c>
      <c r="AD51">
        <f t="shared" si="59"/>
        <v>0</v>
      </c>
      <c r="AE51">
        <f t="shared" si="60"/>
        <v>0</v>
      </c>
      <c r="AF51">
        <f t="shared" si="61"/>
        <v>0</v>
      </c>
      <c r="AG51">
        <f t="shared" si="35"/>
        <v>0</v>
      </c>
      <c r="AH51">
        <f t="shared" si="62"/>
        <v>0</v>
      </c>
      <c r="AI51">
        <f t="shared" si="63"/>
        <v>0</v>
      </c>
      <c r="AJ51">
        <f t="shared" si="37"/>
        <v>0</v>
      </c>
      <c r="AK51">
        <v>25.56</v>
      </c>
      <c r="AL51">
        <v>25.56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6.66</v>
      </c>
      <c r="BA51">
        <v>1</v>
      </c>
      <c r="BB51">
        <v>1</v>
      </c>
      <c r="BC51">
        <v>6.66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79</v>
      </c>
      <c r="BM51">
        <v>15001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105</v>
      </c>
      <c r="CA51">
        <v>55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8"/>
        <v>885.02</v>
      </c>
      <c r="CQ51">
        <f t="shared" si="39"/>
        <v>170.2296</v>
      </c>
      <c r="CR51">
        <f t="shared" si="40"/>
        <v>0</v>
      </c>
      <c r="CS51">
        <f t="shared" si="41"/>
        <v>0</v>
      </c>
      <c r="CT51">
        <f t="shared" si="42"/>
        <v>0</v>
      </c>
      <c r="CU51">
        <f t="shared" si="43"/>
        <v>0</v>
      </c>
      <c r="CV51">
        <f t="shared" si="44"/>
        <v>0</v>
      </c>
      <c r="CW51">
        <f t="shared" si="45"/>
        <v>0</v>
      </c>
      <c r="CX51">
        <f t="shared" si="46"/>
        <v>0</v>
      </c>
      <c r="CY51">
        <f t="shared" si="47"/>
        <v>0</v>
      </c>
      <c r="CZ51">
        <f t="shared" si="4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52</v>
      </c>
      <c r="DW51" t="s">
        <v>52</v>
      </c>
      <c r="DX51">
        <v>1</v>
      </c>
      <c r="EE51">
        <v>39174529</v>
      </c>
      <c r="EF51">
        <v>2</v>
      </c>
      <c r="EG51" t="s">
        <v>19</v>
      </c>
      <c r="EH51">
        <v>0</v>
      </c>
      <c r="EI51" t="s">
        <v>3</v>
      </c>
      <c r="EJ51">
        <v>1</v>
      </c>
      <c r="EK51">
        <v>15001</v>
      </c>
      <c r="EL51" t="s">
        <v>47</v>
      </c>
      <c r="EM51" t="s">
        <v>48</v>
      </c>
      <c r="EO51" t="s">
        <v>3</v>
      </c>
      <c r="EQ51">
        <v>0</v>
      </c>
      <c r="ER51">
        <v>25.56</v>
      </c>
      <c r="ES51">
        <v>25.56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9"/>
        <v>0</v>
      </c>
      <c r="FS51">
        <v>0</v>
      </c>
      <c r="FT51" t="s">
        <v>22</v>
      </c>
      <c r="FU51" t="s">
        <v>23</v>
      </c>
      <c r="FX51">
        <v>94.5</v>
      </c>
      <c r="FY51">
        <v>46.75</v>
      </c>
      <c r="GA51" t="s">
        <v>3</v>
      </c>
      <c r="GD51">
        <v>0</v>
      </c>
      <c r="GF51">
        <v>-89726692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50"/>
        <v>0</v>
      </c>
      <c r="GM51">
        <f t="shared" si="51"/>
        <v>885.02</v>
      </c>
      <c r="GN51">
        <f t="shared" si="52"/>
        <v>885.02</v>
      </c>
      <c r="GO51">
        <f t="shared" si="53"/>
        <v>0</v>
      </c>
      <c r="GP51">
        <f t="shared" si="54"/>
        <v>0</v>
      </c>
      <c r="GR51">
        <v>0</v>
      </c>
      <c r="GS51">
        <v>3</v>
      </c>
      <c r="GT51">
        <v>0</v>
      </c>
      <c r="GU51" t="s">
        <v>3</v>
      </c>
      <c r="GV51">
        <f t="shared" si="55"/>
        <v>0</v>
      </c>
      <c r="GW51">
        <v>1</v>
      </c>
      <c r="GX51">
        <f t="shared" si="56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74</v>
      </c>
      <c r="D52" s="2"/>
      <c r="E52" s="2" t="s">
        <v>80</v>
      </c>
      <c r="F52" s="2" t="s">
        <v>81</v>
      </c>
      <c r="G52" s="2" t="s">
        <v>82</v>
      </c>
      <c r="H52" s="2" t="s">
        <v>52</v>
      </c>
      <c r="I52" s="2">
        <f>I46*J52</f>
        <v>1.542</v>
      </c>
      <c r="J52" s="2">
        <v>8.8978649740334674</v>
      </c>
      <c r="K52" s="2"/>
      <c r="L52" s="2"/>
      <c r="M52" s="2"/>
      <c r="N52" s="2"/>
      <c r="O52" s="2">
        <f t="shared" si="21"/>
        <v>23.27</v>
      </c>
      <c r="P52" s="2">
        <f t="shared" si="22"/>
        <v>23.27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39500385</v>
      </c>
      <c r="AB52" s="2">
        <f t="shared" si="32"/>
        <v>15.09</v>
      </c>
      <c r="AC52" s="2">
        <f t="shared" si="33"/>
        <v>15.09</v>
      </c>
      <c r="AD52" s="2">
        <f t="shared" si="59"/>
        <v>0</v>
      </c>
      <c r="AE52" s="2">
        <f t="shared" si="60"/>
        <v>0</v>
      </c>
      <c r="AF52" s="2">
        <f t="shared" si="61"/>
        <v>0</v>
      </c>
      <c r="AG52" s="2">
        <f t="shared" si="35"/>
        <v>0</v>
      </c>
      <c r="AH52" s="2">
        <f t="shared" si="62"/>
        <v>0</v>
      </c>
      <c r="AI52" s="2">
        <f t="shared" si="63"/>
        <v>0</v>
      </c>
      <c r="AJ52" s="2">
        <f t="shared" si="37"/>
        <v>0</v>
      </c>
      <c r="AK52" s="2">
        <v>15.09</v>
      </c>
      <c r="AL52" s="2">
        <v>15.09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95</v>
      </c>
      <c r="AU52" s="2">
        <v>47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3</v>
      </c>
      <c r="BI52" s="2">
        <v>1</v>
      </c>
      <c r="BJ52" s="2" t="s">
        <v>83</v>
      </c>
      <c r="BK52" s="2"/>
      <c r="BL52" s="2"/>
      <c r="BM52" s="2">
        <v>15001</v>
      </c>
      <c r="BN52" s="2">
        <v>0</v>
      </c>
      <c r="BO52" s="2" t="s">
        <v>3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105</v>
      </c>
      <c r="CA52" s="2">
        <v>55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38"/>
        <v>23.27</v>
      </c>
      <c r="CQ52" s="2">
        <f t="shared" si="39"/>
        <v>15.09</v>
      </c>
      <c r="CR52" s="2">
        <f t="shared" si="40"/>
        <v>0</v>
      </c>
      <c r="CS52" s="2">
        <f t="shared" si="41"/>
        <v>0</v>
      </c>
      <c r="CT52" s="2">
        <f t="shared" si="42"/>
        <v>0</v>
      </c>
      <c r="CU52" s="2">
        <f t="shared" si="43"/>
        <v>0</v>
      </c>
      <c r="CV52" s="2">
        <f t="shared" si="44"/>
        <v>0</v>
      </c>
      <c r="CW52" s="2">
        <f t="shared" si="45"/>
        <v>0</v>
      </c>
      <c r="CX52" s="2">
        <f t="shared" si="46"/>
        <v>0</v>
      </c>
      <c r="CY52" s="2">
        <f t="shared" si="47"/>
        <v>0</v>
      </c>
      <c r="CZ52" s="2">
        <f t="shared" si="48"/>
        <v>0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52</v>
      </c>
      <c r="DW52" s="2" t="s">
        <v>52</v>
      </c>
      <c r="DX52" s="2">
        <v>1</v>
      </c>
      <c r="DY52" s="2"/>
      <c r="DZ52" s="2"/>
      <c r="EA52" s="2"/>
      <c r="EB52" s="2"/>
      <c r="EC52" s="2"/>
      <c r="ED52" s="2"/>
      <c r="EE52" s="2">
        <v>39174529</v>
      </c>
      <c r="EF52" s="2">
        <v>2</v>
      </c>
      <c r="EG52" s="2" t="s">
        <v>19</v>
      </c>
      <c r="EH52" s="2">
        <v>0</v>
      </c>
      <c r="EI52" s="2" t="s">
        <v>3</v>
      </c>
      <c r="EJ52" s="2">
        <v>1</v>
      </c>
      <c r="EK52" s="2">
        <v>15001</v>
      </c>
      <c r="EL52" s="2" t="s">
        <v>47</v>
      </c>
      <c r="EM52" s="2" t="s">
        <v>48</v>
      </c>
      <c r="EN52" s="2"/>
      <c r="EO52" s="2" t="s">
        <v>3</v>
      </c>
      <c r="EP52" s="2"/>
      <c r="EQ52" s="2">
        <v>0</v>
      </c>
      <c r="ER52" s="2">
        <v>15.09</v>
      </c>
      <c r="ES52" s="2">
        <v>15.09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9"/>
        <v>0</v>
      </c>
      <c r="FS52" s="2">
        <v>0</v>
      </c>
      <c r="FT52" s="2" t="s">
        <v>22</v>
      </c>
      <c r="FU52" s="2" t="s">
        <v>23</v>
      </c>
      <c r="FV52" s="2"/>
      <c r="FW52" s="2"/>
      <c r="FX52" s="2">
        <v>94.5</v>
      </c>
      <c r="FY52" s="2">
        <v>46.75</v>
      </c>
      <c r="FZ52" s="2"/>
      <c r="GA52" s="2" t="s">
        <v>3</v>
      </c>
      <c r="GB52" s="2"/>
      <c r="GC52" s="2"/>
      <c r="GD52" s="2">
        <v>0</v>
      </c>
      <c r="GE52" s="2"/>
      <c r="GF52" s="2">
        <v>1453462043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50"/>
        <v>0</v>
      </c>
      <c r="GM52" s="2">
        <f t="shared" si="51"/>
        <v>23.27</v>
      </c>
      <c r="GN52" s="2">
        <f t="shared" si="52"/>
        <v>23.27</v>
      </c>
      <c r="GO52" s="2">
        <f t="shared" si="53"/>
        <v>0</v>
      </c>
      <c r="GP52" s="2">
        <f t="shared" si="54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55"/>
        <v>0</v>
      </c>
      <c r="GW52" s="2">
        <v>1</v>
      </c>
      <c r="GX52" s="2">
        <f t="shared" si="56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85</v>
      </c>
      <c r="E53" t="s">
        <v>80</v>
      </c>
      <c r="F53" t="s">
        <v>81</v>
      </c>
      <c r="G53" t="s">
        <v>82</v>
      </c>
      <c r="H53" t="s">
        <v>52</v>
      </c>
      <c r="I53">
        <f>I47*J53</f>
        <v>1.542</v>
      </c>
      <c r="J53">
        <v>8.8978649740334674</v>
      </c>
      <c r="O53">
        <f t="shared" si="21"/>
        <v>154.97</v>
      </c>
      <c r="P53">
        <f t="shared" si="22"/>
        <v>154.97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39500386</v>
      </c>
      <c r="AB53">
        <f t="shared" si="32"/>
        <v>15.09</v>
      </c>
      <c r="AC53">
        <f t="shared" si="33"/>
        <v>15.09</v>
      </c>
      <c r="AD53">
        <f t="shared" si="59"/>
        <v>0</v>
      </c>
      <c r="AE53">
        <f t="shared" si="60"/>
        <v>0</v>
      </c>
      <c r="AF53">
        <f t="shared" si="61"/>
        <v>0</v>
      </c>
      <c r="AG53">
        <f t="shared" si="35"/>
        <v>0</v>
      </c>
      <c r="AH53">
        <f t="shared" si="62"/>
        <v>0</v>
      </c>
      <c r="AI53">
        <f t="shared" si="63"/>
        <v>0</v>
      </c>
      <c r="AJ53">
        <f t="shared" si="37"/>
        <v>0</v>
      </c>
      <c r="AK53">
        <v>15.09</v>
      </c>
      <c r="AL53">
        <v>15.09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6.66</v>
      </c>
      <c r="BA53">
        <v>1</v>
      </c>
      <c r="BB53">
        <v>1</v>
      </c>
      <c r="BC53">
        <v>6.66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83</v>
      </c>
      <c r="BM53">
        <v>15001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8"/>
        <v>154.97</v>
      </c>
      <c r="CQ53">
        <f t="shared" si="39"/>
        <v>100.49939999999999</v>
      </c>
      <c r="CR53">
        <f t="shared" si="40"/>
        <v>0</v>
      </c>
      <c r="CS53">
        <f t="shared" si="41"/>
        <v>0</v>
      </c>
      <c r="CT53">
        <f t="shared" si="42"/>
        <v>0</v>
      </c>
      <c r="CU53">
        <f t="shared" si="43"/>
        <v>0</v>
      </c>
      <c r="CV53">
        <f t="shared" si="44"/>
        <v>0</v>
      </c>
      <c r="CW53">
        <f t="shared" si="45"/>
        <v>0</v>
      </c>
      <c r="CX53">
        <f t="shared" si="46"/>
        <v>0</v>
      </c>
      <c r="CY53">
        <f t="shared" si="47"/>
        <v>0</v>
      </c>
      <c r="CZ53">
        <f t="shared" si="48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52</v>
      </c>
      <c r="DW53" t="s">
        <v>52</v>
      </c>
      <c r="DX53">
        <v>1</v>
      </c>
      <c r="EE53">
        <v>39174529</v>
      </c>
      <c r="EF53">
        <v>2</v>
      </c>
      <c r="EG53" t="s">
        <v>19</v>
      </c>
      <c r="EH53">
        <v>0</v>
      </c>
      <c r="EI53" t="s">
        <v>3</v>
      </c>
      <c r="EJ53">
        <v>1</v>
      </c>
      <c r="EK53">
        <v>15001</v>
      </c>
      <c r="EL53" t="s">
        <v>47</v>
      </c>
      <c r="EM53" t="s">
        <v>48</v>
      </c>
      <c r="EO53" t="s">
        <v>3</v>
      </c>
      <c r="EQ53">
        <v>0</v>
      </c>
      <c r="ER53">
        <v>15.09</v>
      </c>
      <c r="ES53">
        <v>15.09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9"/>
        <v>0</v>
      </c>
      <c r="FS53">
        <v>0</v>
      </c>
      <c r="FT53" t="s">
        <v>22</v>
      </c>
      <c r="FU53" t="s">
        <v>23</v>
      </c>
      <c r="FX53">
        <v>94.5</v>
      </c>
      <c r="FY53">
        <v>46.75</v>
      </c>
      <c r="GA53" t="s">
        <v>3</v>
      </c>
      <c r="GD53">
        <v>0</v>
      </c>
      <c r="GF53">
        <v>1453462043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50"/>
        <v>0</v>
      </c>
      <c r="GM53">
        <f t="shared" si="51"/>
        <v>154.97</v>
      </c>
      <c r="GN53">
        <f t="shared" si="52"/>
        <v>154.97</v>
      </c>
      <c r="GO53">
        <f t="shared" si="53"/>
        <v>0</v>
      </c>
      <c r="GP53">
        <f t="shared" si="54"/>
        <v>0</v>
      </c>
      <c r="GR53">
        <v>0</v>
      </c>
      <c r="GS53">
        <v>3</v>
      </c>
      <c r="GT53">
        <v>0</v>
      </c>
      <c r="GU53" t="s">
        <v>3</v>
      </c>
      <c r="GV53">
        <f t="shared" si="55"/>
        <v>0</v>
      </c>
      <c r="GW53">
        <v>1</v>
      </c>
      <c r="GX53">
        <f t="shared" si="56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69</v>
      </c>
      <c r="D54" s="2"/>
      <c r="E54" s="2" t="s">
        <v>84</v>
      </c>
      <c r="F54" s="2" t="s">
        <v>85</v>
      </c>
      <c r="G54" s="2" t="s">
        <v>86</v>
      </c>
      <c r="H54" s="2" t="s">
        <v>40</v>
      </c>
      <c r="I54" s="2">
        <f>I46*J54</f>
        <v>18.1965</v>
      </c>
      <c r="J54" s="2">
        <v>105</v>
      </c>
      <c r="K54" s="2"/>
      <c r="L54" s="2"/>
      <c r="M54" s="2"/>
      <c r="N54" s="2"/>
      <c r="O54" s="2">
        <f t="shared" si="21"/>
        <v>0</v>
      </c>
      <c r="P54" s="2">
        <f t="shared" si="22"/>
        <v>0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39500385</v>
      </c>
      <c r="AB54" s="2">
        <f t="shared" si="32"/>
        <v>0</v>
      </c>
      <c r="AC54" s="2">
        <f t="shared" si="33"/>
        <v>0</v>
      </c>
      <c r="AD54" s="2">
        <f t="shared" si="59"/>
        <v>0</v>
      </c>
      <c r="AE54" s="2">
        <f t="shared" si="60"/>
        <v>0</v>
      </c>
      <c r="AF54" s="2">
        <f t="shared" si="61"/>
        <v>0</v>
      </c>
      <c r="AG54" s="2">
        <f t="shared" si="35"/>
        <v>0</v>
      </c>
      <c r="AH54" s="2">
        <f t="shared" si="62"/>
        <v>0</v>
      </c>
      <c r="AI54" s="2">
        <f t="shared" si="63"/>
        <v>0</v>
      </c>
      <c r="AJ54" s="2">
        <f t="shared" si="37"/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3</v>
      </c>
      <c r="BI54" s="2">
        <v>1</v>
      </c>
      <c r="BJ54" s="2" t="s">
        <v>3</v>
      </c>
      <c r="BK54" s="2"/>
      <c r="BL54" s="2"/>
      <c r="BM54" s="2">
        <v>15001</v>
      </c>
      <c r="BN54" s="2">
        <v>0</v>
      </c>
      <c r="BO54" s="2" t="s">
        <v>3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105</v>
      </c>
      <c r="CA54" s="2">
        <v>55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</v>
      </c>
      <c r="CO54" s="2">
        <v>0</v>
      </c>
      <c r="CP54" s="2">
        <f t="shared" si="38"/>
        <v>0</v>
      </c>
      <c r="CQ54" s="2">
        <f t="shared" si="39"/>
        <v>0</v>
      </c>
      <c r="CR54" s="2">
        <f t="shared" si="40"/>
        <v>0</v>
      </c>
      <c r="CS54" s="2">
        <f t="shared" si="41"/>
        <v>0</v>
      </c>
      <c r="CT54" s="2">
        <f t="shared" si="42"/>
        <v>0</v>
      </c>
      <c r="CU54" s="2">
        <f t="shared" si="43"/>
        <v>0</v>
      </c>
      <c r="CV54" s="2">
        <f t="shared" si="44"/>
        <v>0</v>
      </c>
      <c r="CW54" s="2">
        <f t="shared" si="45"/>
        <v>0</v>
      </c>
      <c r="CX54" s="2">
        <f t="shared" si="46"/>
        <v>0</v>
      </c>
      <c r="CY54" s="2">
        <f t="shared" si="47"/>
        <v>0</v>
      </c>
      <c r="CZ54" s="2">
        <f t="shared" si="48"/>
        <v>0</v>
      </c>
      <c r="DA54" s="2"/>
      <c r="DB54" s="2"/>
      <c r="DC54" s="2" t="s">
        <v>3</v>
      </c>
      <c r="DD54" s="2" t="s">
        <v>3</v>
      </c>
      <c r="DE54" s="2" t="s">
        <v>3</v>
      </c>
      <c r="DF54" s="2" t="s">
        <v>3</v>
      </c>
      <c r="DG54" s="2" t="s">
        <v>3</v>
      </c>
      <c r="DH54" s="2" t="s">
        <v>3</v>
      </c>
      <c r="DI54" s="2" t="s">
        <v>3</v>
      </c>
      <c r="DJ54" s="2" t="s">
        <v>3</v>
      </c>
      <c r="DK54" s="2" t="s">
        <v>3</v>
      </c>
      <c r="DL54" s="2" t="s">
        <v>3</v>
      </c>
      <c r="DM54" s="2" t="s">
        <v>3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40</v>
      </c>
      <c r="DW54" s="2" t="s">
        <v>40</v>
      </c>
      <c r="DX54" s="2">
        <v>1</v>
      </c>
      <c r="DY54" s="2"/>
      <c r="DZ54" s="2"/>
      <c r="EA54" s="2"/>
      <c r="EB54" s="2"/>
      <c r="EC54" s="2"/>
      <c r="ED54" s="2"/>
      <c r="EE54" s="2">
        <v>39174529</v>
      </c>
      <c r="EF54" s="2">
        <v>2</v>
      </c>
      <c r="EG54" s="2" t="s">
        <v>19</v>
      </c>
      <c r="EH54" s="2">
        <v>0</v>
      </c>
      <c r="EI54" s="2" t="s">
        <v>3</v>
      </c>
      <c r="EJ54" s="2">
        <v>1</v>
      </c>
      <c r="EK54" s="2">
        <v>15001</v>
      </c>
      <c r="EL54" s="2" t="s">
        <v>47</v>
      </c>
      <c r="EM54" s="2" t="s">
        <v>48</v>
      </c>
      <c r="EN54" s="2"/>
      <c r="EO54" s="2" t="s">
        <v>3</v>
      </c>
      <c r="EP54" s="2"/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9"/>
        <v>0</v>
      </c>
      <c r="FS54" s="2">
        <v>0</v>
      </c>
      <c r="FT54" s="2" t="s">
        <v>22</v>
      </c>
      <c r="FU54" s="2" t="s">
        <v>23</v>
      </c>
      <c r="FV54" s="2"/>
      <c r="FW54" s="2"/>
      <c r="FX54" s="2">
        <v>94.5</v>
      </c>
      <c r="FY54" s="2">
        <v>46.75</v>
      </c>
      <c r="FZ54" s="2"/>
      <c r="GA54" s="2" t="s">
        <v>3</v>
      </c>
      <c r="GB54" s="2"/>
      <c r="GC54" s="2"/>
      <c r="GD54" s="2">
        <v>0</v>
      </c>
      <c r="GE54" s="2"/>
      <c r="GF54" s="2">
        <v>-112006704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50"/>
        <v>0</v>
      </c>
      <c r="GM54" s="2">
        <f t="shared" si="51"/>
        <v>0</v>
      </c>
      <c r="GN54" s="2">
        <f t="shared" si="52"/>
        <v>0</v>
      </c>
      <c r="GO54" s="2">
        <f t="shared" si="53"/>
        <v>0</v>
      </c>
      <c r="GP54" s="2">
        <f t="shared" si="54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55"/>
        <v>0</v>
      </c>
      <c r="GW54" s="2">
        <v>1</v>
      </c>
      <c r="GX54" s="2">
        <f t="shared" si="56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80</v>
      </c>
      <c r="E55" t="s">
        <v>84</v>
      </c>
      <c r="F55" t="s">
        <v>85</v>
      </c>
      <c r="G55" t="s">
        <v>86</v>
      </c>
      <c r="H55" t="s">
        <v>40</v>
      </c>
      <c r="I55">
        <f>I47*J55</f>
        <v>18.1965</v>
      </c>
      <c r="J55">
        <v>105</v>
      </c>
      <c r="O55">
        <f t="shared" si="21"/>
        <v>0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39500386</v>
      </c>
      <c r="AB55">
        <f t="shared" si="32"/>
        <v>0</v>
      </c>
      <c r="AC55">
        <f t="shared" si="33"/>
        <v>0</v>
      </c>
      <c r="AD55">
        <f t="shared" si="59"/>
        <v>0</v>
      </c>
      <c r="AE55">
        <f t="shared" si="60"/>
        <v>0</v>
      </c>
      <c r="AF55">
        <f t="shared" si="61"/>
        <v>0</v>
      </c>
      <c r="AG55">
        <f t="shared" si="35"/>
        <v>0</v>
      </c>
      <c r="AH55">
        <f t="shared" si="62"/>
        <v>0</v>
      </c>
      <c r="AI55">
        <f t="shared" si="63"/>
        <v>0</v>
      </c>
      <c r="AJ55">
        <f t="shared" si="37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6.66</v>
      </c>
      <c r="BA55">
        <v>1</v>
      </c>
      <c r="BB55">
        <v>1</v>
      </c>
      <c r="BC55">
        <v>6.66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3</v>
      </c>
      <c r="BM55">
        <v>15001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8"/>
        <v>0</v>
      </c>
      <c r="CQ55">
        <f t="shared" si="39"/>
        <v>0</v>
      </c>
      <c r="CR55">
        <f t="shared" si="40"/>
        <v>0</v>
      </c>
      <c r="CS55">
        <f t="shared" si="41"/>
        <v>0</v>
      </c>
      <c r="CT55">
        <f t="shared" si="42"/>
        <v>0</v>
      </c>
      <c r="CU55">
        <f t="shared" si="43"/>
        <v>0</v>
      </c>
      <c r="CV55">
        <f t="shared" si="44"/>
        <v>0</v>
      </c>
      <c r="CW55">
        <f t="shared" si="45"/>
        <v>0</v>
      </c>
      <c r="CX55">
        <f t="shared" si="46"/>
        <v>0</v>
      </c>
      <c r="CY55">
        <f t="shared" si="47"/>
        <v>0</v>
      </c>
      <c r="CZ55">
        <f t="shared" si="48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40</v>
      </c>
      <c r="DW55" t="s">
        <v>40</v>
      </c>
      <c r="DX55">
        <v>1</v>
      </c>
      <c r="EE55">
        <v>39174529</v>
      </c>
      <c r="EF55">
        <v>2</v>
      </c>
      <c r="EG55" t="s">
        <v>19</v>
      </c>
      <c r="EH55">
        <v>0</v>
      </c>
      <c r="EI55" t="s">
        <v>3</v>
      </c>
      <c r="EJ55">
        <v>1</v>
      </c>
      <c r="EK55">
        <v>15001</v>
      </c>
      <c r="EL55" t="s">
        <v>47</v>
      </c>
      <c r="EM55" t="s">
        <v>48</v>
      </c>
      <c r="EO55" t="s">
        <v>3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9"/>
        <v>0</v>
      </c>
      <c r="FS55">
        <v>0</v>
      </c>
      <c r="FT55" t="s">
        <v>22</v>
      </c>
      <c r="FU55" t="s">
        <v>23</v>
      </c>
      <c r="FX55">
        <v>94.5</v>
      </c>
      <c r="FY55">
        <v>46.75</v>
      </c>
      <c r="GA55" t="s">
        <v>3</v>
      </c>
      <c r="GD55">
        <v>0</v>
      </c>
      <c r="GF55">
        <v>-112006704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50"/>
        <v>0</v>
      </c>
      <c r="GM55">
        <f t="shared" si="51"/>
        <v>0</v>
      </c>
      <c r="GN55">
        <f t="shared" si="52"/>
        <v>0</v>
      </c>
      <c r="GO55">
        <f t="shared" si="53"/>
        <v>0</v>
      </c>
      <c r="GP55">
        <f t="shared" si="54"/>
        <v>0</v>
      </c>
      <c r="GR55">
        <v>0</v>
      </c>
      <c r="GS55">
        <v>3</v>
      </c>
      <c r="GT55">
        <v>0</v>
      </c>
      <c r="GU55" t="s">
        <v>3</v>
      </c>
      <c r="GV55">
        <f t="shared" si="55"/>
        <v>0</v>
      </c>
      <c r="GW55">
        <v>1</v>
      </c>
      <c r="GX55">
        <f t="shared" si="56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73</v>
      </c>
      <c r="D56" s="2"/>
      <c r="E56" s="2" t="s">
        <v>87</v>
      </c>
      <c r="F56" s="2" t="s">
        <v>88</v>
      </c>
      <c r="G56" s="2" t="s">
        <v>89</v>
      </c>
      <c r="H56" s="2" t="s">
        <v>52</v>
      </c>
      <c r="I56" s="2">
        <f>I46*J56</f>
        <v>5.1989999999999998</v>
      </c>
      <c r="J56" s="2">
        <v>29.999999999999996</v>
      </c>
      <c r="K56" s="2"/>
      <c r="L56" s="2"/>
      <c r="M56" s="2"/>
      <c r="N56" s="2"/>
      <c r="O56" s="2">
        <f t="shared" si="21"/>
        <v>0</v>
      </c>
      <c r="P56" s="2">
        <f t="shared" si="22"/>
        <v>0</v>
      </c>
      <c r="Q56" s="2">
        <f t="shared" si="23"/>
        <v>0</v>
      </c>
      <c r="R56" s="2">
        <f t="shared" si="24"/>
        <v>0</v>
      </c>
      <c r="S56" s="2">
        <f t="shared" si="25"/>
        <v>0</v>
      </c>
      <c r="T56" s="2">
        <f t="shared" si="26"/>
        <v>0</v>
      </c>
      <c r="U56" s="2">
        <f t="shared" si="27"/>
        <v>0</v>
      </c>
      <c r="V56" s="2">
        <f t="shared" si="28"/>
        <v>0</v>
      </c>
      <c r="W56" s="2">
        <f t="shared" si="29"/>
        <v>0</v>
      </c>
      <c r="X56" s="2">
        <f t="shared" si="30"/>
        <v>0</v>
      </c>
      <c r="Y56" s="2">
        <f t="shared" si="31"/>
        <v>0</v>
      </c>
      <c r="Z56" s="2"/>
      <c r="AA56" s="2">
        <v>39500385</v>
      </c>
      <c r="AB56" s="2">
        <f t="shared" si="32"/>
        <v>0</v>
      </c>
      <c r="AC56" s="2">
        <f t="shared" si="33"/>
        <v>0</v>
      </c>
      <c r="AD56" s="2">
        <f t="shared" si="59"/>
        <v>0</v>
      </c>
      <c r="AE56" s="2">
        <f t="shared" si="60"/>
        <v>0</v>
      </c>
      <c r="AF56" s="2">
        <f t="shared" si="61"/>
        <v>0</v>
      </c>
      <c r="AG56" s="2">
        <f t="shared" si="35"/>
        <v>0</v>
      </c>
      <c r="AH56" s="2">
        <f t="shared" si="62"/>
        <v>0</v>
      </c>
      <c r="AI56" s="2">
        <f t="shared" si="63"/>
        <v>0</v>
      </c>
      <c r="AJ56" s="2">
        <f t="shared" si="37"/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95</v>
      </c>
      <c r="AU56" s="2">
        <v>47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3</v>
      </c>
      <c r="BI56" s="2">
        <v>1</v>
      </c>
      <c r="BJ56" s="2" t="s">
        <v>3</v>
      </c>
      <c r="BK56" s="2"/>
      <c r="BL56" s="2"/>
      <c r="BM56" s="2">
        <v>15001</v>
      </c>
      <c r="BN56" s="2">
        <v>0</v>
      </c>
      <c r="BO56" s="2" t="s">
        <v>3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105</v>
      </c>
      <c r="CA56" s="2">
        <v>55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si="38"/>
        <v>0</v>
      </c>
      <c r="CQ56" s="2">
        <f t="shared" si="39"/>
        <v>0</v>
      </c>
      <c r="CR56" s="2">
        <f t="shared" si="40"/>
        <v>0</v>
      </c>
      <c r="CS56" s="2">
        <f t="shared" si="41"/>
        <v>0</v>
      </c>
      <c r="CT56" s="2">
        <f t="shared" si="42"/>
        <v>0</v>
      </c>
      <c r="CU56" s="2">
        <f t="shared" si="43"/>
        <v>0</v>
      </c>
      <c r="CV56" s="2">
        <f t="shared" si="44"/>
        <v>0</v>
      </c>
      <c r="CW56" s="2">
        <f t="shared" si="45"/>
        <v>0</v>
      </c>
      <c r="CX56" s="2">
        <f t="shared" si="46"/>
        <v>0</v>
      </c>
      <c r="CY56" s="2">
        <f t="shared" si="47"/>
        <v>0</v>
      </c>
      <c r="CZ56" s="2">
        <f t="shared" si="48"/>
        <v>0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1009</v>
      </c>
      <c r="DV56" s="2" t="s">
        <v>52</v>
      </c>
      <c r="DW56" s="2" t="s">
        <v>52</v>
      </c>
      <c r="DX56" s="2">
        <v>1</v>
      </c>
      <c r="DY56" s="2"/>
      <c r="DZ56" s="2"/>
      <c r="EA56" s="2"/>
      <c r="EB56" s="2"/>
      <c r="EC56" s="2"/>
      <c r="ED56" s="2"/>
      <c r="EE56" s="2">
        <v>39174529</v>
      </c>
      <c r="EF56" s="2">
        <v>2</v>
      </c>
      <c r="EG56" s="2" t="s">
        <v>19</v>
      </c>
      <c r="EH56" s="2">
        <v>0</v>
      </c>
      <c r="EI56" s="2" t="s">
        <v>3</v>
      </c>
      <c r="EJ56" s="2">
        <v>1</v>
      </c>
      <c r="EK56" s="2">
        <v>15001</v>
      </c>
      <c r="EL56" s="2" t="s">
        <v>47</v>
      </c>
      <c r="EM56" s="2" t="s">
        <v>48</v>
      </c>
      <c r="EN56" s="2"/>
      <c r="EO56" s="2" t="s">
        <v>3</v>
      </c>
      <c r="EP56" s="2"/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9"/>
        <v>0</v>
      </c>
      <c r="FS56" s="2">
        <v>0</v>
      </c>
      <c r="FT56" s="2" t="s">
        <v>22</v>
      </c>
      <c r="FU56" s="2" t="s">
        <v>23</v>
      </c>
      <c r="FV56" s="2"/>
      <c r="FW56" s="2"/>
      <c r="FX56" s="2">
        <v>94.5</v>
      </c>
      <c r="FY56" s="2">
        <v>46.75</v>
      </c>
      <c r="FZ56" s="2"/>
      <c r="GA56" s="2" t="s">
        <v>3</v>
      </c>
      <c r="GB56" s="2"/>
      <c r="GC56" s="2"/>
      <c r="GD56" s="2">
        <v>0</v>
      </c>
      <c r="GE56" s="2"/>
      <c r="GF56" s="2">
        <v>-1516100259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0"/>
        <v>0</v>
      </c>
      <c r="GM56" s="2">
        <f t="shared" si="51"/>
        <v>0</v>
      </c>
      <c r="GN56" s="2">
        <f t="shared" si="52"/>
        <v>0</v>
      </c>
      <c r="GO56" s="2">
        <f t="shared" si="53"/>
        <v>0</v>
      </c>
      <c r="GP56" s="2">
        <f t="shared" si="54"/>
        <v>0</v>
      </c>
      <c r="GQ56" s="2"/>
      <c r="GR56" s="2">
        <v>0</v>
      </c>
      <c r="GS56" s="2">
        <v>3</v>
      </c>
      <c r="GT56" s="2">
        <v>0</v>
      </c>
      <c r="GU56" s="2" t="s">
        <v>3</v>
      </c>
      <c r="GV56" s="2">
        <f t="shared" si="55"/>
        <v>0</v>
      </c>
      <c r="GW56" s="2">
        <v>1</v>
      </c>
      <c r="GX56" s="2">
        <f t="shared" si="56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84</v>
      </c>
      <c r="E57" t="s">
        <v>87</v>
      </c>
      <c r="F57" t="s">
        <v>88</v>
      </c>
      <c r="G57" t="s">
        <v>89</v>
      </c>
      <c r="H57" t="s">
        <v>52</v>
      </c>
      <c r="I57">
        <f>I47*J57</f>
        <v>5.1989999999999998</v>
      </c>
      <c r="J57">
        <v>29.999999999999996</v>
      </c>
      <c r="O57">
        <f t="shared" si="21"/>
        <v>0</v>
      </c>
      <c r="P57">
        <f t="shared" si="22"/>
        <v>0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39500386</v>
      </c>
      <c r="AB57">
        <f t="shared" si="32"/>
        <v>0</v>
      </c>
      <c r="AC57">
        <f t="shared" si="33"/>
        <v>0</v>
      </c>
      <c r="AD57">
        <f t="shared" si="59"/>
        <v>0</v>
      </c>
      <c r="AE57">
        <f t="shared" si="60"/>
        <v>0</v>
      </c>
      <c r="AF57">
        <f t="shared" si="61"/>
        <v>0</v>
      </c>
      <c r="AG57">
        <f t="shared" si="35"/>
        <v>0</v>
      </c>
      <c r="AH57">
        <f t="shared" si="62"/>
        <v>0</v>
      </c>
      <c r="AI57">
        <f t="shared" si="63"/>
        <v>0</v>
      </c>
      <c r="AJ57">
        <f t="shared" si="37"/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6.66</v>
      </c>
      <c r="BA57">
        <v>1</v>
      </c>
      <c r="BB57">
        <v>1</v>
      </c>
      <c r="BC57">
        <v>6.66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3</v>
      </c>
      <c r="BM57">
        <v>15001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8"/>
        <v>0</v>
      </c>
      <c r="CQ57">
        <f t="shared" si="39"/>
        <v>0</v>
      </c>
      <c r="CR57">
        <f t="shared" si="40"/>
        <v>0</v>
      </c>
      <c r="CS57">
        <f t="shared" si="41"/>
        <v>0</v>
      </c>
      <c r="CT57">
        <f t="shared" si="42"/>
        <v>0</v>
      </c>
      <c r="CU57">
        <f t="shared" si="43"/>
        <v>0</v>
      </c>
      <c r="CV57">
        <f t="shared" si="44"/>
        <v>0</v>
      </c>
      <c r="CW57">
        <f t="shared" si="45"/>
        <v>0</v>
      </c>
      <c r="CX57">
        <f t="shared" si="46"/>
        <v>0</v>
      </c>
      <c r="CY57">
        <f t="shared" si="47"/>
        <v>0</v>
      </c>
      <c r="CZ57">
        <f t="shared" si="48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52</v>
      </c>
      <c r="DW57" t="s">
        <v>52</v>
      </c>
      <c r="DX57">
        <v>1</v>
      </c>
      <c r="EE57">
        <v>39174529</v>
      </c>
      <c r="EF57">
        <v>2</v>
      </c>
      <c r="EG57" t="s">
        <v>19</v>
      </c>
      <c r="EH57">
        <v>0</v>
      </c>
      <c r="EI57" t="s">
        <v>3</v>
      </c>
      <c r="EJ57">
        <v>1</v>
      </c>
      <c r="EK57">
        <v>15001</v>
      </c>
      <c r="EL57" t="s">
        <v>47</v>
      </c>
      <c r="EM57" t="s">
        <v>48</v>
      </c>
      <c r="EO57" t="s">
        <v>3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9"/>
        <v>0</v>
      </c>
      <c r="FS57">
        <v>0</v>
      </c>
      <c r="FT57" t="s">
        <v>22</v>
      </c>
      <c r="FU57" t="s">
        <v>23</v>
      </c>
      <c r="FX57">
        <v>94.5</v>
      </c>
      <c r="FY57">
        <v>46.75</v>
      </c>
      <c r="GA57" t="s">
        <v>3</v>
      </c>
      <c r="GD57">
        <v>0</v>
      </c>
      <c r="GF57">
        <v>-1516100259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50"/>
        <v>0</v>
      </c>
      <c r="GM57">
        <f t="shared" si="51"/>
        <v>0</v>
      </c>
      <c r="GN57">
        <f t="shared" si="52"/>
        <v>0</v>
      </c>
      <c r="GO57">
        <f t="shared" si="53"/>
        <v>0</v>
      </c>
      <c r="GP57">
        <f t="shared" si="54"/>
        <v>0</v>
      </c>
      <c r="GR57">
        <v>0</v>
      </c>
      <c r="GS57">
        <v>3</v>
      </c>
      <c r="GT57">
        <v>0</v>
      </c>
      <c r="GU57" t="s">
        <v>3</v>
      </c>
      <c r="GV57">
        <f t="shared" si="55"/>
        <v>0</v>
      </c>
      <c r="GW57">
        <v>1</v>
      </c>
      <c r="GX57">
        <f t="shared" si="56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75</v>
      </c>
      <c r="D58" s="2"/>
      <c r="E58" s="2" t="s">
        <v>90</v>
      </c>
      <c r="F58" s="2" t="s">
        <v>91</v>
      </c>
      <c r="G58" s="2" t="s">
        <v>92</v>
      </c>
      <c r="H58" s="2" t="s">
        <v>57</v>
      </c>
      <c r="I58" s="2">
        <f>I46*J58</f>
        <v>1.542E-3</v>
      </c>
      <c r="J58" s="2">
        <v>8.8978649740334669E-3</v>
      </c>
      <c r="K58" s="2"/>
      <c r="L58" s="2"/>
      <c r="M58" s="2"/>
      <c r="N58" s="2"/>
      <c r="O58" s="2">
        <f t="shared" si="21"/>
        <v>0</v>
      </c>
      <c r="P58" s="2">
        <f t="shared" si="22"/>
        <v>0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39500385</v>
      </c>
      <c r="AB58" s="2">
        <f t="shared" si="32"/>
        <v>0</v>
      </c>
      <c r="AC58" s="2">
        <f t="shared" si="33"/>
        <v>0</v>
      </c>
      <c r="AD58" s="2">
        <f t="shared" si="59"/>
        <v>0</v>
      </c>
      <c r="AE58" s="2">
        <f t="shared" si="60"/>
        <v>0</v>
      </c>
      <c r="AF58" s="2">
        <f t="shared" si="61"/>
        <v>0</v>
      </c>
      <c r="AG58" s="2">
        <f t="shared" si="35"/>
        <v>0</v>
      </c>
      <c r="AH58" s="2">
        <f t="shared" si="62"/>
        <v>0</v>
      </c>
      <c r="AI58" s="2">
        <f t="shared" si="63"/>
        <v>0</v>
      </c>
      <c r="AJ58" s="2">
        <f t="shared" si="37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95</v>
      </c>
      <c r="AU58" s="2">
        <v>47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3</v>
      </c>
      <c r="BI58" s="2">
        <v>1</v>
      </c>
      <c r="BJ58" s="2" t="s">
        <v>3</v>
      </c>
      <c r="BK58" s="2"/>
      <c r="BL58" s="2"/>
      <c r="BM58" s="2">
        <v>15001</v>
      </c>
      <c r="BN58" s="2">
        <v>0</v>
      </c>
      <c r="BO58" s="2" t="s">
        <v>3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105</v>
      </c>
      <c r="CA58" s="2">
        <v>55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38"/>
        <v>0</v>
      </c>
      <c r="CQ58" s="2">
        <f t="shared" si="39"/>
        <v>0</v>
      </c>
      <c r="CR58" s="2">
        <f t="shared" si="40"/>
        <v>0</v>
      </c>
      <c r="CS58" s="2">
        <f t="shared" si="41"/>
        <v>0</v>
      </c>
      <c r="CT58" s="2">
        <f t="shared" si="42"/>
        <v>0</v>
      </c>
      <c r="CU58" s="2">
        <f t="shared" si="43"/>
        <v>0</v>
      </c>
      <c r="CV58" s="2">
        <f t="shared" si="44"/>
        <v>0</v>
      </c>
      <c r="CW58" s="2">
        <f t="shared" si="45"/>
        <v>0</v>
      </c>
      <c r="CX58" s="2">
        <f t="shared" si="46"/>
        <v>0</v>
      </c>
      <c r="CY58" s="2">
        <f t="shared" si="47"/>
        <v>0</v>
      </c>
      <c r="CZ58" s="2">
        <f t="shared" si="48"/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1009</v>
      </c>
      <c r="DV58" s="2" t="s">
        <v>57</v>
      </c>
      <c r="DW58" s="2" t="s">
        <v>57</v>
      </c>
      <c r="DX58" s="2">
        <v>1000</v>
      </c>
      <c r="DY58" s="2"/>
      <c r="DZ58" s="2"/>
      <c r="EA58" s="2"/>
      <c r="EB58" s="2"/>
      <c r="EC58" s="2"/>
      <c r="ED58" s="2"/>
      <c r="EE58" s="2">
        <v>39174529</v>
      </c>
      <c r="EF58" s="2">
        <v>2</v>
      </c>
      <c r="EG58" s="2" t="s">
        <v>19</v>
      </c>
      <c r="EH58" s="2">
        <v>0</v>
      </c>
      <c r="EI58" s="2" t="s">
        <v>3</v>
      </c>
      <c r="EJ58" s="2">
        <v>1</v>
      </c>
      <c r="EK58" s="2">
        <v>15001</v>
      </c>
      <c r="EL58" s="2" t="s">
        <v>47</v>
      </c>
      <c r="EM58" s="2" t="s">
        <v>48</v>
      </c>
      <c r="EN58" s="2"/>
      <c r="EO58" s="2" t="s">
        <v>3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9"/>
        <v>0</v>
      </c>
      <c r="FS58" s="2">
        <v>0</v>
      </c>
      <c r="FT58" s="2" t="s">
        <v>22</v>
      </c>
      <c r="FU58" s="2" t="s">
        <v>23</v>
      </c>
      <c r="FV58" s="2"/>
      <c r="FW58" s="2"/>
      <c r="FX58" s="2">
        <v>94.5</v>
      </c>
      <c r="FY58" s="2">
        <v>46.75</v>
      </c>
      <c r="FZ58" s="2"/>
      <c r="GA58" s="2" t="s">
        <v>3</v>
      </c>
      <c r="GB58" s="2"/>
      <c r="GC58" s="2"/>
      <c r="GD58" s="2">
        <v>0</v>
      </c>
      <c r="GE58" s="2"/>
      <c r="GF58" s="2">
        <v>-1212923053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50"/>
        <v>0</v>
      </c>
      <c r="GM58" s="2">
        <f t="shared" si="51"/>
        <v>0</v>
      </c>
      <c r="GN58" s="2">
        <f t="shared" si="52"/>
        <v>0</v>
      </c>
      <c r="GO58" s="2">
        <f t="shared" si="53"/>
        <v>0</v>
      </c>
      <c r="GP58" s="2">
        <f t="shared" si="54"/>
        <v>0</v>
      </c>
      <c r="GQ58" s="2"/>
      <c r="GR58" s="2">
        <v>0</v>
      </c>
      <c r="GS58" s="2">
        <v>3</v>
      </c>
      <c r="GT58" s="2">
        <v>0</v>
      </c>
      <c r="GU58" s="2" t="s">
        <v>3</v>
      </c>
      <c r="GV58" s="2">
        <f t="shared" si="55"/>
        <v>0</v>
      </c>
      <c r="GW58" s="2">
        <v>1</v>
      </c>
      <c r="GX58" s="2">
        <f t="shared" si="56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86</v>
      </c>
      <c r="E59" t="s">
        <v>90</v>
      </c>
      <c r="F59" t="s">
        <v>91</v>
      </c>
      <c r="G59" t="s">
        <v>92</v>
      </c>
      <c r="H59" t="s">
        <v>57</v>
      </c>
      <c r="I59">
        <f>I47*J59</f>
        <v>1.542E-3</v>
      </c>
      <c r="J59">
        <v>8.8978649740334669E-3</v>
      </c>
      <c r="O59">
        <f t="shared" si="21"/>
        <v>0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39500386</v>
      </c>
      <c r="AB59">
        <f t="shared" si="32"/>
        <v>0</v>
      </c>
      <c r="AC59">
        <f t="shared" si="33"/>
        <v>0</v>
      </c>
      <c r="AD59">
        <f t="shared" si="59"/>
        <v>0</v>
      </c>
      <c r="AE59">
        <f t="shared" si="60"/>
        <v>0</v>
      </c>
      <c r="AF59">
        <f t="shared" si="61"/>
        <v>0</v>
      </c>
      <c r="AG59">
        <f t="shared" si="35"/>
        <v>0</v>
      </c>
      <c r="AH59">
        <f t="shared" si="62"/>
        <v>0</v>
      </c>
      <c r="AI59">
        <f t="shared" si="63"/>
        <v>0</v>
      </c>
      <c r="AJ59">
        <f t="shared" si="37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6.66</v>
      </c>
      <c r="BA59">
        <v>1</v>
      </c>
      <c r="BB59">
        <v>1</v>
      </c>
      <c r="BC59">
        <v>6.66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3</v>
      </c>
      <c r="BM59">
        <v>15001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38"/>
        <v>0</v>
      </c>
      <c r="CQ59">
        <f t="shared" si="39"/>
        <v>0</v>
      </c>
      <c r="CR59">
        <f t="shared" si="40"/>
        <v>0</v>
      </c>
      <c r="CS59">
        <f t="shared" si="41"/>
        <v>0</v>
      </c>
      <c r="CT59">
        <f t="shared" si="42"/>
        <v>0</v>
      </c>
      <c r="CU59">
        <f t="shared" si="43"/>
        <v>0</v>
      </c>
      <c r="CV59">
        <f t="shared" si="44"/>
        <v>0</v>
      </c>
      <c r="CW59">
        <f t="shared" si="45"/>
        <v>0</v>
      </c>
      <c r="CX59">
        <f t="shared" si="46"/>
        <v>0</v>
      </c>
      <c r="CY59">
        <f t="shared" si="47"/>
        <v>0</v>
      </c>
      <c r="CZ59">
        <f t="shared" si="48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57</v>
      </c>
      <c r="DW59" t="s">
        <v>57</v>
      </c>
      <c r="DX59">
        <v>1000</v>
      </c>
      <c r="EE59">
        <v>39174529</v>
      </c>
      <c r="EF59">
        <v>2</v>
      </c>
      <c r="EG59" t="s">
        <v>19</v>
      </c>
      <c r="EH59">
        <v>0</v>
      </c>
      <c r="EI59" t="s">
        <v>3</v>
      </c>
      <c r="EJ59">
        <v>1</v>
      </c>
      <c r="EK59">
        <v>15001</v>
      </c>
      <c r="EL59" t="s">
        <v>47</v>
      </c>
      <c r="EM59" t="s">
        <v>48</v>
      </c>
      <c r="EO59" t="s">
        <v>3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9"/>
        <v>0</v>
      </c>
      <c r="FS59">
        <v>0</v>
      </c>
      <c r="FT59" t="s">
        <v>22</v>
      </c>
      <c r="FU59" t="s">
        <v>23</v>
      </c>
      <c r="FX59">
        <v>94.5</v>
      </c>
      <c r="FY59">
        <v>46.75</v>
      </c>
      <c r="GA59" t="s">
        <v>3</v>
      </c>
      <c r="GD59">
        <v>0</v>
      </c>
      <c r="GF59">
        <v>-1212923053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50"/>
        <v>0</v>
      </c>
      <c r="GM59">
        <f t="shared" si="51"/>
        <v>0</v>
      </c>
      <c r="GN59">
        <f t="shared" si="52"/>
        <v>0</v>
      </c>
      <c r="GO59">
        <f t="shared" si="53"/>
        <v>0</v>
      </c>
      <c r="GP59">
        <f t="shared" si="54"/>
        <v>0</v>
      </c>
      <c r="GR59">
        <v>0</v>
      </c>
      <c r="GS59">
        <v>3</v>
      </c>
      <c r="GT59">
        <v>0</v>
      </c>
      <c r="GU59" t="s">
        <v>3</v>
      </c>
      <c r="GV59">
        <f t="shared" si="55"/>
        <v>0</v>
      </c>
      <c r="GW59">
        <v>1</v>
      </c>
      <c r="GX59">
        <f t="shared" si="56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ROW(SmtRes!A94)</f>
        <v>94</v>
      </c>
      <c r="D60" s="2">
        <f>ROW(EtalonRes!A87)</f>
        <v>87</v>
      </c>
      <c r="E60" s="2" t="s">
        <v>93</v>
      </c>
      <c r="F60" s="2" t="s">
        <v>94</v>
      </c>
      <c r="G60" s="2" t="s">
        <v>95</v>
      </c>
      <c r="H60" s="2" t="s">
        <v>17</v>
      </c>
      <c r="I60" s="2">
        <f>ROUND(2.54/100,9)</f>
        <v>2.5399999999999999E-2</v>
      </c>
      <c r="J60" s="2">
        <v>0</v>
      </c>
      <c r="K60" s="2"/>
      <c r="L60" s="2"/>
      <c r="M60" s="2"/>
      <c r="N60" s="2"/>
      <c r="O60" s="2">
        <f t="shared" ref="O60:O91" si="64">ROUND(CP60,2)</f>
        <v>254.6</v>
      </c>
      <c r="P60" s="2">
        <f t="shared" ref="P60:P91" si="65">ROUND(CQ60*I60,2)</f>
        <v>225.82</v>
      </c>
      <c r="Q60" s="2">
        <f t="shared" ref="Q60:Q91" si="66">ROUND(CR60*I60,2)</f>
        <v>0.69</v>
      </c>
      <c r="R60" s="2">
        <f t="shared" ref="R60:R91" si="67">ROUND(CS60*I60,2)</f>
        <v>0.11</v>
      </c>
      <c r="S60" s="2">
        <f t="shared" ref="S60:S91" si="68">ROUND(CT60*I60,2)</f>
        <v>28.09</v>
      </c>
      <c r="T60" s="2">
        <f t="shared" ref="T60:T91" si="69">ROUND(CU60*I60,2)</f>
        <v>0</v>
      </c>
      <c r="U60" s="2">
        <f t="shared" ref="U60:U91" si="70">CV60*I60</f>
        <v>3.2934274999999995</v>
      </c>
      <c r="V60" s="2">
        <f t="shared" ref="V60:V91" si="71">CW60*I60</f>
        <v>8.5725000000000003E-3</v>
      </c>
      <c r="W60" s="2">
        <f t="shared" ref="W60:W91" si="72">ROUND(CX60*I60,2)</f>
        <v>0</v>
      </c>
      <c r="X60" s="2">
        <f t="shared" ref="X60:X91" si="73">ROUND(CY60,2)</f>
        <v>30.46</v>
      </c>
      <c r="Y60" s="2">
        <f t="shared" ref="Y60:Y91" si="74">ROUND(CZ60,2)</f>
        <v>15.51</v>
      </c>
      <c r="Z60" s="2"/>
      <c r="AA60" s="2">
        <v>39500385</v>
      </c>
      <c r="AB60" s="2">
        <f t="shared" ref="AB60:AB91" si="75">ROUND((AC60+AD60+AF60),2)</f>
        <v>10023.950000000001</v>
      </c>
      <c r="AC60" s="2">
        <f t="shared" ref="AC60:AC91" si="76">ROUND((ES60),2)</f>
        <v>8890.58</v>
      </c>
      <c r="AD60" s="2">
        <f>ROUND(((((ET60*1.25))-((EU60*1.25)))+AE60),2)</f>
        <v>27.35</v>
      </c>
      <c r="AE60" s="2">
        <f>ROUND(((EU60*1.25)),2)</f>
        <v>4.3899999999999997</v>
      </c>
      <c r="AF60" s="2">
        <f>ROUND(((EV60*1.15)),2)</f>
        <v>1106.02</v>
      </c>
      <c r="AG60" s="2">
        <f t="shared" ref="AG60:AG91" si="77">ROUND((AP60),2)</f>
        <v>0</v>
      </c>
      <c r="AH60" s="2">
        <f>((EW60*1.15))</f>
        <v>129.66249999999999</v>
      </c>
      <c r="AI60" s="2">
        <f>((EX60*1.25))</f>
        <v>0.33750000000000002</v>
      </c>
      <c r="AJ60" s="2">
        <f t="shared" ref="AJ60:AJ91" si="78">ROUND((AS60),2)</f>
        <v>0</v>
      </c>
      <c r="AK60" s="2">
        <v>9874.2199999999993</v>
      </c>
      <c r="AL60" s="2">
        <v>8890.58</v>
      </c>
      <c r="AM60" s="2">
        <v>21.88</v>
      </c>
      <c r="AN60" s="2">
        <v>3.51</v>
      </c>
      <c r="AO60" s="2">
        <v>961.76</v>
      </c>
      <c r="AP60" s="2">
        <v>0</v>
      </c>
      <c r="AQ60" s="2">
        <v>112.75</v>
      </c>
      <c r="AR60" s="2">
        <v>0.27</v>
      </c>
      <c r="AS60" s="2">
        <v>0</v>
      </c>
      <c r="AT60" s="2">
        <v>108</v>
      </c>
      <c r="AU60" s="2">
        <v>55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0</v>
      </c>
      <c r="BI60" s="2">
        <v>1</v>
      </c>
      <c r="BJ60" s="2" t="s">
        <v>96</v>
      </c>
      <c r="BK60" s="2"/>
      <c r="BL60" s="2"/>
      <c r="BM60" s="2">
        <v>12001</v>
      </c>
      <c r="BN60" s="2">
        <v>0</v>
      </c>
      <c r="BO60" s="2" t="s">
        <v>3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120</v>
      </c>
      <c r="CA60" s="2">
        <v>65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1605</v>
      </c>
      <c r="CO60" s="2">
        <v>0</v>
      </c>
      <c r="CP60" s="2">
        <f t="shared" ref="CP60:CP91" si="79">(P60+Q60+S60)</f>
        <v>254.6</v>
      </c>
      <c r="CQ60" s="2">
        <f t="shared" ref="CQ60:CQ91" si="80">AC60*BC60</f>
        <v>8890.58</v>
      </c>
      <c r="CR60" s="2">
        <f t="shared" ref="CR60:CR91" si="81">AD60*BB60</f>
        <v>27.35</v>
      </c>
      <c r="CS60" s="2">
        <f t="shared" ref="CS60:CS91" si="82">AE60*BS60</f>
        <v>4.3899999999999997</v>
      </c>
      <c r="CT60" s="2">
        <f t="shared" ref="CT60:CT91" si="83">AF60*BA60</f>
        <v>1106.02</v>
      </c>
      <c r="CU60" s="2">
        <f t="shared" ref="CU60:CU91" si="84">AG60</f>
        <v>0</v>
      </c>
      <c r="CV60" s="2">
        <f t="shared" ref="CV60:CV91" si="85">AH60</f>
        <v>129.66249999999999</v>
      </c>
      <c r="CW60" s="2">
        <f t="shared" ref="CW60:CW91" si="86">AI60</f>
        <v>0.33750000000000002</v>
      </c>
      <c r="CX60" s="2">
        <f t="shared" ref="CX60:CX91" si="87">AJ60</f>
        <v>0</v>
      </c>
      <c r="CY60" s="2">
        <f t="shared" ref="CY60:CY91" si="88">(((S60+R60)*AT60)/100)</f>
        <v>30.456</v>
      </c>
      <c r="CZ60" s="2">
        <f t="shared" ref="CZ60:CZ91" si="89">(((S60+R60)*AU60)/100)</f>
        <v>15.51</v>
      </c>
      <c r="DA60" s="2"/>
      <c r="DB60" s="2"/>
      <c r="DC60" s="2" t="s">
        <v>3</v>
      </c>
      <c r="DD60" s="2" t="s">
        <v>3</v>
      </c>
      <c r="DE60" s="2" t="s">
        <v>32</v>
      </c>
      <c r="DF60" s="2" t="s">
        <v>32</v>
      </c>
      <c r="DG60" s="2" t="s">
        <v>33</v>
      </c>
      <c r="DH60" s="2" t="s">
        <v>3</v>
      </c>
      <c r="DI60" s="2" t="s">
        <v>33</v>
      </c>
      <c r="DJ60" s="2" t="s">
        <v>32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1005</v>
      </c>
      <c r="DV60" s="2" t="s">
        <v>17</v>
      </c>
      <c r="DW60" s="2" t="s">
        <v>17</v>
      </c>
      <c r="DX60" s="2">
        <v>100</v>
      </c>
      <c r="DY60" s="2"/>
      <c r="DZ60" s="2"/>
      <c r="EA60" s="2"/>
      <c r="EB60" s="2"/>
      <c r="EC60" s="2"/>
      <c r="ED60" s="2"/>
      <c r="EE60" s="2">
        <v>39174505</v>
      </c>
      <c r="EF60" s="2">
        <v>2</v>
      </c>
      <c r="EG60" s="2" t="s">
        <v>19</v>
      </c>
      <c r="EH60" s="2">
        <v>0</v>
      </c>
      <c r="EI60" s="2" t="s">
        <v>3</v>
      </c>
      <c r="EJ60" s="2">
        <v>1</v>
      </c>
      <c r="EK60" s="2">
        <v>12001</v>
      </c>
      <c r="EL60" s="2" t="s">
        <v>97</v>
      </c>
      <c r="EM60" s="2" t="s">
        <v>98</v>
      </c>
      <c r="EN60" s="2"/>
      <c r="EO60" s="2" t="s">
        <v>36</v>
      </c>
      <c r="EP60" s="2"/>
      <c r="EQ60" s="2">
        <v>0</v>
      </c>
      <c r="ER60" s="2">
        <v>9874.2199999999993</v>
      </c>
      <c r="ES60" s="2">
        <v>8890.58</v>
      </c>
      <c r="ET60" s="2">
        <v>21.88</v>
      </c>
      <c r="EU60" s="2">
        <v>3.51</v>
      </c>
      <c r="EV60" s="2">
        <v>961.76</v>
      </c>
      <c r="EW60" s="2">
        <v>112.75</v>
      </c>
      <c r="EX60" s="2">
        <v>0.27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0">ROUND(IF(AND(BH60=3,BI60=3),P60,0),2)</f>
        <v>0</v>
      </c>
      <c r="FS60" s="2">
        <v>0</v>
      </c>
      <c r="FT60" s="2" t="s">
        <v>22</v>
      </c>
      <c r="FU60" s="2" t="s">
        <v>23</v>
      </c>
      <c r="FV60" s="2"/>
      <c r="FW60" s="2"/>
      <c r="FX60" s="2">
        <v>108</v>
      </c>
      <c r="FY60" s="2">
        <v>55.25</v>
      </c>
      <c r="FZ60" s="2"/>
      <c r="GA60" s="2" t="s">
        <v>3</v>
      </c>
      <c r="GB60" s="2"/>
      <c r="GC60" s="2"/>
      <c r="GD60" s="2">
        <v>0</v>
      </c>
      <c r="GE60" s="2"/>
      <c r="GF60" s="2">
        <v>1968937096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1">ROUND(IF(AND(BH60=3,BI60=3,FS60&lt;&gt;0),P60,0),2)</f>
        <v>0</v>
      </c>
      <c r="GM60" s="2">
        <f t="shared" ref="GM60:GM91" si="92">ROUND(O60+X60+Y60+GK60,2)+GX60</f>
        <v>300.57</v>
      </c>
      <c r="GN60" s="2">
        <f t="shared" ref="GN60:GN91" si="93">IF(OR(BI60=0,BI60=1),ROUND(O60+X60+Y60+GK60,2),0)</f>
        <v>300.57</v>
      </c>
      <c r="GO60" s="2">
        <f t="shared" ref="GO60:GO91" si="94">IF(BI60=2,ROUND(O60+X60+Y60+GK60,2),0)</f>
        <v>0</v>
      </c>
      <c r="GP60" s="2">
        <f t="shared" ref="GP60:GP91" si="95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3</v>
      </c>
      <c r="GV60" s="2">
        <f t="shared" ref="GV60:GV91" si="96">ROUND(GT60,2)</f>
        <v>0</v>
      </c>
      <c r="GW60" s="2">
        <v>1</v>
      </c>
      <c r="GX60" s="2">
        <f t="shared" ref="GX60:GX91" si="97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ROW(SmtRes!A102)</f>
        <v>102</v>
      </c>
      <c r="D61">
        <f>ROW(EtalonRes!A94)</f>
        <v>94</v>
      </c>
      <c r="E61" t="s">
        <v>93</v>
      </c>
      <c r="F61" t="s">
        <v>94</v>
      </c>
      <c r="G61" t="s">
        <v>95</v>
      </c>
      <c r="H61" t="s">
        <v>17</v>
      </c>
      <c r="I61">
        <f>ROUND(2.54/100,9)</f>
        <v>2.5399999999999999E-2</v>
      </c>
      <c r="J61">
        <v>0</v>
      </c>
      <c r="O61">
        <f t="shared" si="64"/>
        <v>1695.7</v>
      </c>
      <c r="P61">
        <f t="shared" si="65"/>
        <v>1503.97</v>
      </c>
      <c r="Q61">
        <f t="shared" si="66"/>
        <v>4.63</v>
      </c>
      <c r="R61">
        <f t="shared" si="67"/>
        <v>0.74</v>
      </c>
      <c r="S61">
        <f t="shared" si="68"/>
        <v>187.1</v>
      </c>
      <c r="T61">
        <f t="shared" si="69"/>
        <v>0</v>
      </c>
      <c r="U61">
        <f t="shared" si="70"/>
        <v>3.2934274999999995</v>
      </c>
      <c r="V61">
        <f t="shared" si="71"/>
        <v>8.5725000000000003E-3</v>
      </c>
      <c r="W61">
        <f t="shared" si="72"/>
        <v>0</v>
      </c>
      <c r="X61">
        <f t="shared" si="73"/>
        <v>202.87</v>
      </c>
      <c r="Y61">
        <f t="shared" si="74"/>
        <v>103.31</v>
      </c>
      <c r="AA61">
        <v>39500386</v>
      </c>
      <c r="AB61">
        <f t="shared" si="75"/>
        <v>10023.950000000001</v>
      </c>
      <c r="AC61">
        <f t="shared" si="76"/>
        <v>8890.58</v>
      </c>
      <c r="AD61">
        <f>ROUND(((((ET61*1.25))-((EU61*1.25)))+AE61),2)</f>
        <v>27.35</v>
      </c>
      <c r="AE61">
        <f>ROUND(((EU61*1.25)),2)</f>
        <v>4.3899999999999997</v>
      </c>
      <c r="AF61">
        <f>ROUND(((EV61*1.15)),2)</f>
        <v>1106.02</v>
      </c>
      <c r="AG61">
        <f t="shared" si="77"/>
        <v>0</v>
      </c>
      <c r="AH61">
        <f>((EW61*1.15))</f>
        <v>129.66249999999999</v>
      </c>
      <c r="AI61">
        <f>((EX61*1.25))</f>
        <v>0.33750000000000002</v>
      </c>
      <c r="AJ61">
        <f t="shared" si="78"/>
        <v>0</v>
      </c>
      <c r="AK61">
        <v>9874.2199999999993</v>
      </c>
      <c r="AL61">
        <v>8890.58</v>
      </c>
      <c r="AM61">
        <v>21.88</v>
      </c>
      <c r="AN61">
        <v>3.51</v>
      </c>
      <c r="AO61">
        <v>961.76</v>
      </c>
      <c r="AP61">
        <v>0</v>
      </c>
      <c r="AQ61">
        <v>112.75</v>
      </c>
      <c r="AR61">
        <v>0.27</v>
      </c>
      <c r="AS61">
        <v>0</v>
      </c>
      <c r="AT61">
        <v>108</v>
      </c>
      <c r="AU61">
        <v>55</v>
      </c>
      <c r="AV61">
        <v>1</v>
      </c>
      <c r="AW61">
        <v>1</v>
      </c>
      <c r="AZ61">
        <v>6.66</v>
      </c>
      <c r="BA61">
        <v>6.66</v>
      </c>
      <c r="BB61">
        <v>6.66</v>
      </c>
      <c r="BC61">
        <v>6.66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1</v>
      </c>
      <c r="BJ61" t="s">
        <v>96</v>
      </c>
      <c r="BM61">
        <v>12001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6.66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120</v>
      </c>
      <c r="CA61">
        <v>65</v>
      </c>
      <c r="CF61">
        <v>0</v>
      </c>
      <c r="CG61">
        <v>0</v>
      </c>
      <c r="CM61">
        <v>0</v>
      </c>
      <c r="CN61" t="s">
        <v>1605</v>
      </c>
      <c r="CO61">
        <v>0</v>
      </c>
      <c r="CP61">
        <f t="shared" si="79"/>
        <v>1695.7</v>
      </c>
      <c r="CQ61">
        <f t="shared" si="80"/>
        <v>59211.262800000004</v>
      </c>
      <c r="CR61">
        <f t="shared" si="81"/>
        <v>182.15100000000001</v>
      </c>
      <c r="CS61">
        <f t="shared" si="82"/>
        <v>29.237399999999997</v>
      </c>
      <c r="CT61">
        <f t="shared" si="83"/>
        <v>7366.0932000000003</v>
      </c>
      <c r="CU61">
        <f t="shared" si="84"/>
        <v>0</v>
      </c>
      <c r="CV61">
        <f t="shared" si="85"/>
        <v>129.66249999999999</v>
      </c>
      <c r="CW61">
        <f t="shared" si="86"/>
        <v>0.33750000000000002</v>
      </c>
      <c r="CX61">
        <f t="shared" si="87"/>
        <v>0</v>
      </c>
      <c r="CY61">
        <f t="shared" si="88"/>
        <v>202.86720000000003</v>
      </c>
      <c r="CZ61">
        <f t="shared" si="89"/>
        <v>103.31200000000001</v>
      </c>
      <c r="DC61" t="s">
        <v>3</v>
      </c>
      <c r="DD61" t="s">
        <v>3</v>
      </c>
      <c r="DE61" t="s">
        <v>32</v>
      </c>
      <c r="DF61" t="s">
        <v>32</v>
      </c>
      <c r="DG61" t="s">
        <v>33</v>
      </c>
      <c r="DH61" t="s">
        <v>3</v>
      </c>
      <c r="DI61" t="s">
        <v>33</v>
      </c>
      <c r="DJ61" t="s">
        <v>32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17</v>
      </c>
      <c r="DW61" t="s">
        <v>17</v>
      </c>
      <c r="DX61">
        <v>100</v>
      </c>
      <c r="EE61">
        <v>39174505</v>
      </c>
      <c r="EF61">
        <v>2</v>
      </c>
      <c r="EG61" t="s">
        <v>19</v>
      </c>
      <c r="EH61">
        <v>0</v>
      </c>
      <c r="EI61" t="s">
        <v>3</v>
      </c>
      <c r="EJ61">
        <v>1</v>
      </c>
      <c r="EK61">
        <v>12001</v>
      </c>
      <c r="EL61" t="s">
        <v>97</v>
      </c>
      <c r="EM61" t="s">
        <v>98</v>
      </c>
      <c r="EO61" t="s">
        <v>36</v>
      </c>
      <c r="EQ61">
        <v>0</v>
      </c>
      <c r="ER61">
        <v>9874.2199999999993</v>
      </c>
      <c r="ES61">
        <v>8890.58</v>
      </c>
      <c r="ET61">
        <v>21.88</v>
      </c>
      <c r="EU61">
        <v>3.51</v>
      </c>
      <c r="EV61">
        <v>961.76</v>
      </c>
      <c r="EW61">
        <v>112.75</v>
      </c>
      <c r="EX61">
        <v>0.27</v>
      </c>
      <c r="EY61">
        <v>0</v>
      </c>
      <c r="FQ61">
        <v>0</v>
      </c>
      <c r="FR61">
        <f t="shared" si="90"/>
        <v>0</v>
      </c>
      <c r="FS61">
        <v>0</v>
      </c>
      <c r="FT61" t="s">
        <v>22</v>
      </c>
      <c r="FU61" t="s">
        <v>23</v>
      </c>
      <c r="FX61">
        <v>108</v>
      </c>
      <c r="FY61">
        <v>55.25</v>
      </c>
      <c r="GA61" t="s">
        <v>3</v>
      </c>
      <c r="GD61">
        <v>0</v>
      </c>
      <c r="GF61">
        <v>1968937096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1"/>
        <v>0</v>
      </c>
      <c r="GM61">
        <f t="shared" si="92"/>
        <v>2001.88</v>
      </c>
      <c r="GN61">
        <f t="shared" si="93"/>
        <v>2001.88</v>
      </c>
      <c r="GO61">
        <f t="shared" si="94"/>
        <v>0</v>
      </c>
      <c r="GP61">
        <f t="shared" si="95"/>
        <v>0</v>
      </c>
      <c r="GR61">
        <v>0</v>
      </c>
      <c r="GS61">
        <v>3</v>
      </c>
      <c r="GT61">
        <v>0</v>
      </c>
      <c r="GU61" t="s">
        <v>3</v>
      </c>
      <c r="GV61">
        <f t="shared" si="96"/>
        <v>0</v>
      </c>
      <c r="GW61">
        <v>1</v>
      </c>
      <c r="GX61">
        <f t="shared" si="97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94</v>
      </c>
      <c r="D62" s="2"/>
      <c r="E62" s="2" t="s">
        <v>99</v>
      </c>
      <c r="F62" s="2" t="s">
        <v>100</v>
      </c>
      <c r="G62" s="2" t="s">
        <v>101</v>
      </c>
      <c r="H62" s="2" t="s">
        <v>57</v>
      </c>
      <c r="I62" s="2">
        <f>I60*J62</f>
        <v>-1.9862999999999999E-2</v>
      </c>
      <c r="J62" s="2">
        <v>-0.78200787401574801</v>
      </c>
      <c r="K62" s="2"/>
      <c r="L62" s="2"/>
      <c r="M62" s="2"/>
      <c r="N62" s="2"/>
      <c r="O62" s="2">
        <f t="shared" si="64"/>
        <v>-222.47</v>
      </c>
      <c r="P62" s="2">
        <f t="shared" si="65"/>
        <v>-222.47</v>
      </c>
      <c r="Q62" s="2">
        <f t="shared" si="66"/>
        <v>0</v>
      </c>
      <c r="R62" s="2">
        <f t="shared" si="67"/>
        <v>0</v>
      </c>
      <c r="S62" s="2">
        <f t="shared" si="68"/>
        <v>0</v>
      </c>
      <c r="T62" s="2">
        <f t="shared" si="69"/>
        <v>0</v>
      </c>
      <c r="U62" s="2">
        <f t="shared" si="70"/>
        <v>0</v>
      </c>
      <c r="V62" s="2">
        <f t="shared" si="71"/>
        <v>0</v>
      </c>
      <c r="W62" s="2">
        <f t="shared" si="72"/>
        <v>0</v>
      </c>
      <c r="X62" s="2">
        <f t="shared" si="73"/>
        <v>0</v>
      </c>
      <c r="Y62" s="2">
        <f t="shared" si="74"/>
        <v>0</v>
      </c>
      <c r="Z62" s="2"/>
      <c r="AA62" s="2">
        <v>39500385</v>
      </c>
      <c r="AB62" s="2">
        <f t="shared" si="75"/>
        <v>11200</v>
      </c>
      <c r="AC62" s="2">
        <f t="shared" si="76"/>
        <v>11200</v>
      </c>
      <c r="AD62" s="2">
        <f t="shared" ref="AD62:AD67" si="98">ROUND((((ET62)-(EU62))+AE62),2)</f>
        <v>0</v>
      </c>
      <c r="AE62" s="2">
        <f t="shared" ref="AE62:AF67" si="99">ROUND((EU62),2)</f>
        <v>0</v>
      </c>
      <c r="AF62" s="2">
        <f t="shared" si="99"/>
        <v>0</v>
      </c>
      <c r="AG62" s="2">
        <f t="shared" si="77"/>
        <v>0</v>
      </c>
      <c r="AH62" s="2">
        <f t="shared" ref="AH62:AI67" si="100">(EW62)</f>
        <v>0</v>
      </c>
      <c r="AI62" s="2">
        <f t="shared" si="100"/>
        <v>0</v>
      </c>
      <c r="AJ62" s="2">
        <f t="shared" si="78"/>
        <v>0</v>
      </c>
      <c r="AK62" s="2">
        <v>11200</v>
      </c>
      <c r="AL62" s="2">
        <v>11200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108</v>
      </c>
      <c r="AU62" s="2">
        <v>55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3</v>
      </c>
      <c r="BE62" s="2" t="s">
        <v>3</v>
      </c>
      <c r="BF62" s="2" t="s">
        <v>3</v>
      </c>
      <c r="BG62" s="2" t="s">
        <v>3</v>
      </c>
      <c r="BH62" s="2">
        <v>3</v>
      </c>
      <c r="BI62" s="2">
        <v>1</v>
      </c>
      <c r="BJ62" s="2" t="s">
        <v>102</v>
      </c>
      <c r="BK62" s="2"/>
      <c r="BL62" s="2"/>
      <c r="BM62" s="2">
        <v>12001</v>
      </c>
      <c r="BN62" s="2">
        <v>0</v>
      </c>
      <c r="BO62" s="2" t="s">
        <v>3</v>
      </c>
      <c r="BP62" s="2">
        <v>0</v>
      </c>
      <c r="BQ62" s="2">
        <v>2</v>
      </c>
      <c r="BR62" s="2">
        <v>1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3</v>
      </c>
      <c r="BZ62" s="2">
        <v>120</v>
      </c>
      <c r="CA62" s="2">
        <v>65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3</v>
      </c>
      <c r="CO62" s="2">
        <v>0</v>
      </c>
      <c r="CP62" s="2">
        <f t="shared" si="79"/>
        <v>-222.47</v>
      </c>
      <c r="CQ62" s="2">
        <f t="shared" si="80"/>
        <v>11200</v>
      </c>
      <c r="CR62" s="2">
        <f t="shared" si="81"/>
        <v>0</v>
      </c>
      <c r="CS62" s="2">
        <f t="shared" si="82"/>
        <v>0</v>
      </c>
      <c r="CT62" s="2">
        <f t="shared" si="83"/>
        <v>0</v>
      </c>
      <c r="CU62" s="2">
        <f t="shared" si="84"/>
        <v>0</v>
      </c>
      <c r="CV62" s="2">
        <f t="shared" si="85"/>
        <v>0</v>
      </c>
      <c r="CW62" s="2">
        <f t="shared" si="86"/>
        <v>0</v>
      </c>
      <c r="CX62" s="2">
        <f t="shared" si="87"/>
        <v>0</v>
      </c>
      <c r="CY62" s="2">
        <f t="shared" si="88"/>
        <v>0</v>
      </c>
      <c r="CZ62" s="2">
        <f t="shared" si="89"/>
        <v>0</v>
      </c>
      <c r="DA62" s="2"/>
      <c r="DB62" s="2"/>
      <c r="DC62" s="2" t="s">
        <v>3</v>
      </c>
      <c r="DD62" s="2" t="s">
        <v>3</v>
      </c>
      <c r="DE62" s="2" t="s">
        <v>3</v>
      </c>
      <c r="DF62" s="2" t="s">
        <v>3</v>
      </c>
      <c r="DG62" s="2" t="s">
        <v>3</v>
      </c>
      <c r="DH62" s="2" t="s">
        <v>3</v>
      </c>
      <c r="DI62" s="2" t="s">
        <v>3</v>
      </c>
      <c r="DJ62" s="2" t="s">
        <v>3</v>
      </c>
      <c r="DK62" s="2" t="s">
        <v>3</v>
      </c>
      <c r="DL62" s="2" t="s">
        <v>3</v>
      </c>
      <c r="DM62" s="2" t="s">
        <v>3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1009</v>
      </c>
      <c r="DV62" s="2" t="s">
        <v>57</v>
      </c>
      <c r="DW62" s="2" t="s">
        <v>57</v>
      </c>
      <c r="DX62" s="2">
        <v>1000</v>
      </c>
      <c r="DY62" s="2"/>
      <c r="DZ62" s="2"/>
      <c r="EA62" s="2"/>
      <c r="EB62" s="2"/>
      <c r="EC62" s="2"/>
      <c r="ED62" s="2"/>
      <c r="EE62" s="2">
        <v>39174505</v>
      </c>
      <c r="EF62" s="2">
        <v>2</v>
      </c>
      <c r="EG62" s="2" t="s">
        <v>19</v>
      </c>
      <c r="EH62" s="2">
        <v>0</v>
      </c>
      <c r="EI62" s="2" t="s">
        <v>3</v>
      </c>
      <c r="EJ62" s="2">
        <v>1</v>
      </c>
      <c r="EK62" s="2">
        <v>12001</v>
      </c>
      <c r="EL62" s="2" t="s">
        <v>97</v>
      </c>
      <c r="EM62" s="2" t="s">
        <v>98</v>
      </c>
      <c r="EN62" s="2"/>
      <c r="EO62" s="2" t="s">
        <v>3</v>
      </c>
      <c r="EP62" s="2"/>
      <c r="EQ62" s="2">
        <v>0</v>
      </c>
      <c r="ER62" s="2">
        <v>11200</v>
      </c>
      <c r="ES62" s="2">
        <v>11200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0"/>
        <v>0</v>
      </c>
      <c r="FS62" s="2">
        <v>0</v>
      </c>
      <c r="FT62" s="2" t="s">
        <v>22</v>
      </c>
      <c r="FU62" s="2" t="s">
        <v>23</v>
      </c>
      <c r="FV62" s="2"/>
      <c r="FW62" s="2"/>
      <c r="FX62" s="2">
        <v>108</v>
      </c>
      <c r="FY62" s="2">
        <v>55.25</v>
      </c>
      <c r="FZ62" s="2"/>
      <c r="GA62" s="2" t="s">
        <v>3</v>
      </c>
      <c r="GB62" s="2"/>
      <c r="GC62" s="2"/>
      <c r="GD62" s="2">
        <v>0</v>
      </c>
      <c r="GE62" s="2"/>
      <c r="GF62" s="2">
        <v>-272931147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1"/>
        <v>0</v>
      </c>
      <c r="GM62" s="2">
        <f t="shared" si="92"/>
        <v>-222.47</v>
      </c>
      <c r="GN62" s="2">
        <f t="shared" si="93"/>
        <v>-222.47</v>
      </c>
      <c r="GO62" s="2">
        <f t="shared" si="94"/>
        <v>0</v>
      </c>
      <c r="GP62" s="2">
        <f t="shared" si="95"/>
        <v>0</v>
      </c>
      <c r="GQ62" s="2"/>
      <c r="GR62" s="2">
        <v>0</v>
      </c>
      <c r="GS62" s="2">
        <v>3</v>
      </c>
      <c r="GT62" s="2">
        <v>0</v>
      </c>
      <c r="GU62" s="2" t="s">
        <v>3</v>
      </c>
      <c r="GV62" s="2">
        <f t="shared" si="96"/>
        <v>0</v>
      </c>
      <c r="GW62" s="2">
        <v>1</v>
      </c>
      <c r="GX62" s="2">
        <f t="shared" si="97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102</v>
      </c>
      <c r="E63" t="s">
        <v>99</v>
      </c>
      <c r="F63" t="s">
        <v>100</v>
      </c>
      <c r="G63" t="s">
        <v>101</v>
      </c>
      <c r="H63" t="s">
        <v>57</v>
      </c>
      <c r="I63">
        <f>I61*J63</f>
        <v>-1.9862999999999999E-2</v>
      </c>
      <c r="J63">
        <v>-0.78200787401574801</v>
      </c>
      <c r="O63">
        <f t="shared" si="64"/>
        <v>-1481.62</v>
      </c>
      <c r="P63">
        <f t="shared" si="65"/>
        <v>-1481.62</v>
      </c>
      <c r="Q63">
        <f t="shared" si="66"/>
        <v>0</v>
      </c>
      <c r="R63">
        <f t="shared" si="67"/>
        <v>0</v>
      </c>
      <c r="S63">
        <f t="shared" si="68"/>
        <v>0</v>
      </c>
      <c r="T63">
        <f t="shared" si="69"/>
        <v>0</v>
      </c>
      <c r="U63">
        <f t="shared" si="70"/>
        <v>0</v>
      </c>
      <c r="V63">
        <f t="shared" si="71"/>
        <v>0</v>
      </c>
      <c r="W63">
        <f t="shared" si="72"/>
        <v>0</v>
      </c>
      <c r="X63">
        <f t="shared" si="73"/>
        <v>0</v>
      </c>
      <c r="Y63">
        <f t="shared" si="74"/>
        <v>0</v>
      </c>
      <c r="AA63">
        <v>39500386</v>
      </c>
      <c r="AB63">
        <f t="shared" si="75"/>
        <v>11200</v>
      </c>
      <c r="AC63">
        <f t="shared" si="76"/>
        <v>11200</v>
      </c>
      <c r="AD63">
        <f t="shared" si="98"/>
        <v>0</v>
      </c>
      <c r="AE63">
        <f t="shared" si="99"/>
        <v>0</v>
      </c>
      <c r="AF63">
        <f t="shared" si="99"/>
        <v>0</v>
      </c>
      <c r="AG63">
        <f t="shared" si="77"/>
        <v>0</v>
      </c>
      <c r="AH63">
        <f t="shared" si="100"/>
        <v>0</v>
      </c>
      <c r="AI63">
        <f t="shared" si="100"/>
        <v>0</v>
      </c>
      <c r="AJ63">
        <f t="shared" si="78"/>
        <v>0</v>
      </c>
      <c r="AK63">
        <v>11200</v>
      </c>
      <c r="AL63">
        <v>11200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108</v>
      </c>
      <c r="AU63">
        <v>55</v>
      </c>
      <c r="AV63">
        <v>1</v>
      </c>
      <c r="AW63">
        <v>1</v>
      </c>
      <c r="AZ63">
        <v>6.66</v>
      </c>
      <c r="BA63">
        <v>1</v>
      </c>
      <c r="BB63">
        <v>1</v>
      </c>
      <c r="BC63">
        <v>6.66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1</v>
      </c>
      <c r="BJ63" t="s">
        <v>102</v>
      </c>
      <c r="BM63">
        <v>12001</v>
      </c>
      <c r="BN63">
        <v>0</v>
      </c>
      <c r="BO63" t="s">
        <v>3</v>
      </c>
      <c r="BP63">
        <v>0</v>
      </c>
      <c r="BQ63">
        <v>2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120</v>
      </c>
      <c r="CA63">
        <v>65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9"/>
        <v>-1481.62</v>
      </c>
      <c r="CQ63">
        <f t="shared" si="80"/>
        <v>74592</v>
      </c>
      <c r="CR63">
        <f t="shared" si="81"/>
        <v>0</v>
      </c>
      <c r="CS63">
        <f t="shared" si="82"/>
        <v>0</v>
      </c>
      <c r="CT63">
        <f t="shared" si="83"/>
        <v>0</v>
      </c>
      <c r="CU63">
        <f t="shared" si="84"/>
        <v>0</v>
      </c>
      <c r="CV63">
        <f t="shared" si="85"/>
        <v>0</v>
      </c>
      <c r="CW63">
        <f t="shared" si="86"/>
        <v>0</v>
      </c>
      <c r="CX63">
        <f t="shared" si="87"/>
        <v>0</v>
      </c>
      <c r="CY63">
        <f t="shared" si="88"/>
        <v>0</v>
      </c>
      <c r="CZ63">
        <f t="shared" si="89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57</v>
      </c>
      <c r="DW63" t="s">
        <v>57</v>
      </c>
      <c r="DX63">
        <v>1000</v>
      </c>
      <c r="EE63">
        <v>39174505</v>
      </c>
      <c r="EF63">
        <v>2</v>
      </c>
      <c r="EG63" t="s">
        <v>19</v>
      </c>
      <c r="EH63">
        <v>0</v>
      </c>
      <c r="EI63" t="s">
        <v>3</v>
      </c>
      <c r="EJ63">
        <v>1</v>
      </c>
      <c r="EK63">
        <v>12001</v>
      </c>
      <c r="EL63" t="s">
        <v>97</v>
      </c>
      <c r="EM63" t="s">
        <v>98</v>
      </c>
      <c r="EO63" t="s">
        <v>3</v>
      </c>
      <c r="EQ63">
        <v>0</v>
      </c>
      <c r="ER63">
        <v>11200</v>
      </c>
      <c r="ES63">
        <v>11200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0"/>
        <v>0</v>
      </c>
      <c r="FS63">
        <v>0</v>
      </c>
      <c r="FT63" t="s">
        <v>22</v>
      </c>
      <c r="FU63" t="s">
        <v>23</v>
      </c>
      <c r="FX63">
        <v>108</v>
      </c>
      <c r="FY63">
        <v>55.25</v>
      </c>
      <c r="GA63" t="s">
        <v>3</v>
      </c>
      <c r="GD63">
        <v>0</v>
      </c>
      <c r="GF63">
        <v>-272931147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1"/>
        <v>0</v>
      </c>
      <c r="GM63">
        <f t="shared" si="92"/>
        <v>-1481.62</v>
      </c>
      <c r="GN63">
        <f t="shared" si="93"/>
        <v>-1481.62</v>
      </c>
      <c r="GO63">
        <f t="shared" si="94"/>
        <v>0</v>
      </c>
      <c r="GP63">
        <f t="shared" si="95"/>
        <v>0</v>
      </c>
      <c r="GR63">
        <v>0</v>
      </c>
      <c r="GS63">
        <v>3</v>
      </c>
      <c r="GT63">
        <v>0</v>
      </c>
      <c r="GU63" t="s">
        <v>3</v>
      </c>
      <c r="GV63">
        <f t="shared" si="96"/>
        <v>0</v>
      </c>
      <c r="GW63">
        <v>1</v>
      </c>
      <c r="GX63">
        <f t="shared" si="97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92</v>
      </c>
      <c r="D64" s="2"/>
      <c r="E64" s="2" t="s">
        <v>103</v>
      </c>
      <c r="F64" s="2" t="s">
        <v>104</v>
      </c>
      <c r="G64" s="2" t="s">
        <v>105</v>
      </c>
      <c r="H64" s="2" t="s">
        <v>106</v>
      </c>
      <c r="I64" s="2">
        <f>I60*J64</f>
        <v>10.15</v>
      </c>
      <c r="J64" s="2">
        <v>399.60629921259846</v>
      </c>
      <c r="K64" s="2"/>
      <c r="L64" s="2"/>
      <c r="M64" s="2"/>
      <c r="N64" s="2"/>
      <c r="O64" s="2">
        <f t="shared" si="64"/>
        <v>268.06</v>
      </c>
      <c r="P64" s="2">
        <f t="shared" si="65"/>
        <v>268.06</v>
      </c>
      <c r="Q64" s="2">
        <f t="shared" si="66"/>
        <v>0</v>
      </c>
      <c r="R64" s="2">
        <f t="shared" si="67"/>
        <v>0</v>
      </c>
      <c r="S64" s="2">
        <f t="shared" si="68"/>
        <v>0</v>
      </c>
      <c r="T64" s="2">
        <f t="shared" si="69"/>
        <v>0</v>
      </c>
      <c r="U64" s="2">
        <f t="shared" si="70"/>
        <v>0</v>
      </c>
      <c r="V64" s="2">
        <f t="shared" si="71"/>
        <v>0</v>
      </c>
      <c r="W64" s="2">
        <f t="shared" si="72"/>
        <v>0</v>
      </c>
      <c r="X64" s="2">
        <f t="shared" si="73"/>
        <v>0</v>
      </c>
      <c r="Y64" s="2">
        <f t="shared" si="74"/>
        <v>0</v>
      </c>
      <c r="Z64" s="2"/>
      <c r="AA64" s="2">
        <v>39500385</v>
      </c>
      <c r="AB64" s="2">
        <f t="shared" si="75"/>
        <v>26.41</v>
      </c>
      <c r="AC64" s="2">
        <f t="shared" si="76"/>
        <v>26.41</v>
      </c>
      <c r="AD64" s="2">
        <f t="shared" si="98"/>
        <v>0</v>
      </c>
      <c r="AE64" s="2">
        <f t="shared" si="99"/>
        <v>0</v>
      </c>
      <c r="AF64" s="2">
        <f t="shared" si="99"/>
        <v>0</v>
      </c>
      <c r="AG64" s="2">
        <f t="shared" si="77"/>
        <v>0</v>
      </c>
      <c r="AH64" s="2">
        <f t="shared" si="100"/>
        <v>0</v>
      </c>
      <c r="AI64" s="2">
        <f t="shared" si="100"/>
        <v>0</v>
      </c>
      <c r="AJ64" s="2">
        <f t="shared" si="78"/>
        <v>0</v>
      </c>
      <c r="AK64" s="2">
        <v>26.41</v>
      </c>
      <c r="AL64" s="2">
        <v>26.41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108</v>
      </c>
      <c r="AU64" s="2">
        <v>55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3</v>
      </c>
      <c r="BE64" s="2" t="s">
        <v>3</v>
      </c>
      <c r="BF64" s="2" t="s">
        <v>3</v>
      </c>
      <c r="BG64" s="2" t="s">
        <v>3</v>
      </c>
      <c r="BH64" s="2">
        <v>3</v>
      </c>
      <c r="BI64" s="2">
        <v>1</v>
      </c>
      <c r="BJ64" s="2" t="s">
        <v>107</v>
      </c>
      <c r="BK64" s="2"/>
      <c r="BL64" s="2"/>
      <c r="BM64" s="2">
        <v>12001</v>
      </c>
      <c r="BN64" s="2">
        <v>0</v>
      </c>
      <c r="BO64" s="2" t="s">
        <v>3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3</v>
      </c>
      <c r="BZ64" s="2">
        <v>120</v>
      </c>
      <c r="CA64" s="2">
        <v>65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</v>
      </c>
      <c r="CO64" s="2">
        <v>0</v>
      </c>
      <c r="CP64" s="2">
        <f t="shared" si="79"/>
        <v>268.06</v>
      </c>
      <c r="CQ64" s="2">
        <f t="shared" si="80"/>
        <v>26.41</v>
      </c>
      <c r="CR64" s="2">
        <f t="shared" si="81"/>
        <v>0</v>
      </c>
      <c r="CS64" s="2">
        <f t="shared" si="82"/>
        <v>0</v>
      </c>
      <c r="CT64" s="2">
        <f t="shared" si="83"/>
        <v>0</v>
      </c>
      <c r="CU64" s="2">
        <f t="shared" si="84"/>
        <v>0</v>
      </c>
      <c r="CV64" s="2">
        <f t="shared" si="85"/>
        <v>0</v>
      </c>
      <c r="CW64" s="2">
        <f t="shared" si="86"/>
        <v>0</v>
      </c>
      <c r="CX64" s="2">
        <f t="shared" si="87"/>
        <v>0</v>
      </c>
      <c r="CY64" s="2">
        <f t="shared" si="88"/>
        <v>0</v>
      </c>
      <c r="CZ64" s="2">
        <f t="shared" si="89"/>
        <v>0</v>
      </c>
      <c r="DA64" s="2"/>
      <c r="DB64" s="2"/>
      <c r="DC64" s="2" t="s">
        <v>3</v>
      </c>
      <c r="DD64" s="2" t="s">
        <v>3</v>
      </c>
      <c r="DE64" s="2" t="s">
        <v>3</v>
      </c>
      <c r="DF64" s="2" t="s">
        <v>3</v>
      </c>
      <c r="DG64" s="2" t="s">
        <v>3</v>
      </c>
      <c r="DH64" s="2" t="s">
        <v>3</v>
      </c>
      <c r="DI64" s="2" t="s">
        <v>3</v>
      </c>
      <c r="DJ64" s="2" t="s">
        <v>3</v>
      </c>
      <c r="DK64" s="2" t="s">
        <v>3</v>
      </c>
      <c r="DL64" s="2" t="s">
        <v>3</v>
      </c>
      <c r="DM64" s="2" t="s">
        <v>3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1013</v>
      </c>
      <c r="DV64" s="2" t="s">
        <v>106</v>
      </c>
      <c r="DW64" s="2" t="s">
        <v>106</v>
      </c>
      <c r="DX64" s="2">
        <v>1</v>
      </c>
      <c r="DY64" s="2"/>
      <c r="DZ64" s="2"/>
      <c r="EA64" s="2"/>
      <c r="EB64" s="2"/>
      <c r="EC64" s="2"/>
      <c r="ED64" s="2"/>
      <c r="EE64" s="2">
        <v>39174505</v>
      </c>
      <c r="EF64" s="2">
        <v>2</v>
      </c>
      <c r="EG64" s="2" t="s">
        <v>19</v>
      </c>
      <c r="EH64" s="2">
        <v>0</v>
      </c>
      <c r="EI64" s="2" t="s">
        <v>3</v>
      </c>
      <c r="EJ64" s="2">
        <v>1</v>
      </c>
      <c r="EK64" s="2">
        <v>12001</v>
      </c>
      <c r="EL64" s="2" t="s">
        <v>97</v>
      </c>
      <c r="EM64" s="2" t="s">
        <v>98</v>
      </c>
      <c r="EN64" s="2"/>
      <c r="EO64" s="2" t="s">
        <v>3</v>
      </c>
      <c r="EP64" s="2"/>
      <c r="EQ64" s="2">
        <v>0</v>
      </c>
      <c r="ER64" s="2">
        <v>26.41</v>
      </c>
      <c r="ES64" s="2">
        <v>26.41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0"/>
        <v>0</v>
      </c>
      <c r="FS64" s="2">
        <v>0</v>
      </c>
      <c r="FT64" s="2" t="s">
        <v>22</v>
      </c>
      <c r="FU64" s="2" t="s">
        <v>23</v>
      </c>
      <c r="FV64" s="2"/>
      <c r="FW64" s="2"/>
      <c r="FX64" s="2">
        <v>108</v>
      </c>
      <c r="FY64" s="2">
        <v>55.25</v>
      </c>
      <c r="FZ64" s="2"/>
      <c r="GA64" s="2" t="s">
        <v>3</v>
      </c>
      <c r="GB64" s="2"/>
      <c r="GC64" s="2"/>
      <c r="GD64" s="2">
        <v>0</v>
      </c>
      <c r="GE64" s="2"/>
      <c r="GF64" s="2">
        <v>-911501914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1"/>
        <v>0</v>
      </c>
      <c r="GM64" s="2">
        <f t="shared" si="92"/>
        <v>268.06</v>
      </c>
      <c r="GN64" s="2">
        <f t="shared" si="93"/>
        <v>268.06</v>
      </c>
      <c r="GO64" s="2">
        <f t="shared" si="94"/>
        <v>0</v>
      </c>
      <c r="GP64" s="2">
        <f t="shared" si="95"/>
        <v>0</v>
      </c>
      <c r="GQ64" s="2"/>
      <c r="GR64" s="2">
        <v>0</v>
      </c>
      <c r="GS64" s="2">
        <v>3</v>
      </c>
      <c r="GT64" s="2">
        <v>0</v>
      </c>
      <c r="GU64" s="2" t="s">
        <v>3</v>
      </c>
      <c r="GV64" s="2">
        <f t="shared" si="96"/>
        <v>0</v>
      </c>
      <c r="GW64" s="2">
        <v>1</v>
      </c>
      <c r="GX64" s="2">
        <f t="shared" si="97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100</v>
      </c>
      <c r="E65" t="s">
        <v>103</v>
      </c>
      <c r="F65" t="s">
        <v>104</v>
      </c>
      <c r="G65" t="s">
        <v>105</v>
      </c>
      <c r="H65" t="s">
        <v>106</v>
      </c>
      <c r="I65">
        <f>I61*J65</f>
        <v>10.15</v>
      </c>
      <c r="J65">
        <v>399.60629921259846</v>
      </c>
      <c r="O65">
        <f t="shared" si="64"/>
        <v>1785.29</v>
      </c>
      <c r="P65">
        <f t="shared" si="65"/>
        <v>1785.29</v>
      </c>
      <c r="Q65">
        <f t="shared" si="66"/>
        <v>0</v>
      </c>
      <c r="R65">
        <f t="shared" si="67"/>
        <v>0</v>
      </c>
      <c r="S65">
        <f t="shared" si="68"/>
        <v>0</v>
      </c>
      <c r="T65">
        <f t="shared" si="69"/>
        <v>0</v>
      </c>
      <c r="U65">
        <f t="shared" si="70"/>
        <v>0</v>
      </c>
      <c r="V65">
        <f t="shared" si="71"/>
        <v>0</v>
      </c>
      <c r="W65">
        <f t="shared" si="72"/>
        <v>0</v>
      </c>
      <c r="X65">
        <f t="shared" si="73"/>
        <v>0</v>
      </c>
      <c r="Y65">
        <f t="shared" si="74"/>
        <v>0</v>
      </c>
      <c r="AA65">
        <v>39500386</v>
      </c>
      <c r="AB65">
        <f t="shared" si="75"/>
        <v>26.41</v>
      </c>
      <c r="AC65">
        <f t="shared" si="76"/>
        <v>26.41</v>
      </c>
      <c r="AD65">
        <f t="shared" si="98"/>
        <v>0</v>
      </c>
      <c r="AE65">
        <f t="shared" si="99"/>
        <v>0</v>
      </c>
      <c r="AF65">
        <f t="shared" si="99"/>
        <v>0</v>
      </c>
      <c r="AG65">
        <f t="shared" si="77"/>
        <v>0</v>
      </c>
      <c r="AH65">
        <f t="shared" si="100"/>
        <v>0</v>
      </c>
      <c r="AI65">
        <f t="shared" si="100"/>
        <v>0</v>
      </c>
      <c r="AJ65">
        <f t="shared" si="78"/>
        <v>0</v>
      </c>
      <c r="AK65">
        <v>26.41</v>
      </c>
      <c r="AL65">
        <v>26.41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108</v>
      </c>
      <c r="AU65">
        <v>55</v>
      </c>
      <c r="AV65">
        <v>1</v>
      </c>
      <c r="AW65">
        <v>1</v>
      </c>
      <c r="AZ65">
        <v>6.66</v>
      </c>
      <c r="BA65">
        <v>1</v>
      </c>
      <c r="BB65">
        <v>1</v>
      </c>
      <c r="BC65">
        <v>6.66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107</v>
      </c>
      <c r="BM65">
        <v>12001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120</v>
      </c>
      <c r="CA65">
        <v>65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9"/>
        <v>1785.29</v>
      </c>
      <c r="CQ65">
        <f t="shared" si="80"/>
        <v>175.89060000000001</v>
      </c>
      <c r="CR65">
        <f t="shared" si="81"/>
        <v>0</v>
      </c>
      <c r="CS65">
        <f t="shared" si="82"/>
        <v>0</v>
      </c>
      <c r="CT65">
        <f t="shared" si="83"/>
        <v>0</v>
      </c>
      <c r="CU65">
        <f t="shared" si="84"/>
        <v>0</v>
      </c>
      <c r="CV65">
        <f t="shared" si="85"/>
        <v>0</v>
      </c>
      <c r="CW65">
        <f t="shared" si="86"/>
        <v>0</v>
      </c>
      <c r="CX65">
        <f t="shared" si="87"/>
        <v>0</v>
      </c>
      <c r="CY65">
        <f t="shared" si="88"/>
        <v>0</v>
      </c>
      <c r="CZ65">
        <f t="shared" si="89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106</v>
      </c>
      <c r="DW65" t="s">
        <v>106</v>
      </c>
      <c r="DX65">
        <v>1</v>
      </c>
      <c r="EE65">
        <v>39174505</v>
      </c>
      <c r="EF65">
        <v>2</v>
      </c>
      <c r="EG65" t="s">
        <v>19</v>
      </c>
      <c r="EH65">
        <v>0</v>
      </c>
      <c r="EI65" t="s">
        <v>3</v>
      </c>
      <c r="EJ65">
        <v>1</v>
      </c>
      <c r="EK65">
        <v>12001</v>
      </c>
      <c r="EL65" t="s">
        <v>97</v>
      </c>
      <c r="EM65" t="s">
        <v>98</v>
      </c>
      <c r="EO65" t="s">
        <v>3</v>
      </c>
      <c r="EQ65">
        <v>0</v>
      </c>
      <c r="ER65">
        <v>26.41</v>
      </c>
      <c r="ES65">
        <v>26.41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0"/>
        <v>0</v>
      </c>
      <c r="FS65">
        <v>0</v>
      </c>
      <c r="FT65" t="s">
        <v>22</v>
      </c>
      <c r="FU65" t="s">
        <v>23</v>
      </c>
      <c r="FX65">
        <v>108</v>
      </c>
      <c r="FY65">
        <v>55.25</v>
      </c>
      <c r="GA65" t="s">
        <v>3</v>
      </c>
      <c r="GD65">
        <v>0</v>
      </c>
      <c r="GF65">
        <v>-911501914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1"/>
        <v>0</v>
      </c>
      <c r="GM65">
        <f t="shared" si="92"/>
        <v>1785.29</v>
      </c>
      <c r="GN65">
        <f t="shared" si="93"/>
        <v>1785.29</v>
      </c>
      <c r="GO65">
        <f t="shared" si="94"/>
        <v>0</v>
      </c>
      <c r="GP65">
        <f t="shared" si="95"/>
        <v>0</v>
      </c>
      <c r="GR65">
        <v>0</v>
      </c>
      <c r="GS65">
        <v>3</v>
      </c>
      <c r="GT65">
        <v>0</v>
      </c>
      <c r="GU65" t="s">
        <v>3</v>
      </c>
      <c r="GV65">
        <f t="shared" si="96"/>
        <v>0</v>
      </c>
      <c r="GW65">
        <v>1</v>
      </c>
      <c r="GX65">
        <f t="shared" si="97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ROW(SmtRes!A107)</f>
        <v>107</v>
      </c>
      <c r="D66" s="2">
        <f>ROW(EtalonRes!A99)</f>
        <v>99</v>
      </c>
      <c r="E66" s="2" t="s">
        <v>108</v>
      </c>
      <c r="F66" s="2" t="s">
        <v>109</v>
      </c>
      <c r="G66" s="2" t="s">
        <v>110</v>
      </c>
      <c r="H66" s="2" t="s">
        <v>17</v>
      </c>
      <c r="I66" s="2">
        <f>ROUND(6.5/100,9)</f>
        <v>6.5000000000000002E-2</v>
      </c>
      <c r="J66" s="2">
        <v>0</v>
      </c>
      <c r="K66" s="2"/>
      <c r="L66" s="2"/>
      <c r="M66" s="2"/>
      <c r="N66" s="2"/>
      <c r="O66" s="2">
        <f t="shared" si="64"/>
        <v>273.43</v>
      </c>
      <c r="P66" s="2">
        <f t="shared" si="65"/>
        <v>146.02000000000001</v>
      </c>
      <c r="Q66" s="2">
        <f t="shared" si="66"/>
        <v>4.1900000000000004</v>
      </c>
      <c r="R66" s="2">
        <f t="shared" si="67"/>
        <v>1.81</v>
      </c>
      <c r="S66" s="2">
        <f t="shared" si="68"/>
        <v>123.22</v>
      </c>
      <c r="T66" s="2">
        <f t="shared" si="69"/>
        <v>0</v>
      </c>
      <c r="U66" s="2">
        <f t="shared" si="70"/>
        <v>13.263900000000001</v>
      </c>
      <c r="V66" s="2">
        <f t="shared" si="71"/>
        <v>0.13390000000000002</v>
      </c>
      <c r="W66" s="2">
        <f t="shared" si="72"/>
        <v>0</v>
      </c>
      <c r="X66" s="2">
        <f t="shared" si="73"/>
        <v>118.78</v>
      </c>
      <c r="Y66" s="2">
        <f t="shared" si="74"/>
        <v>58.76</v>
      </c>
      <c r="Z66" s="2"/>
      <c r="AA66" s="2">
        <v>39500385</v>
      </c>
      <c r="AB66" s="2">
        <f t="shared" si="75"/>
        <v>4206.63</v>
      </c>
      <c r="AC66" s="2">
        <f t="shared" si="76"/>
        <v>2246.5100000000002</v>
      </c>
      <c r="AD66" s="2">
        <f t="shared" si="98"/>
        <v>64.400000000000006</v>
      </c>
      <c r="AE66" s="2">
        <f t="shared" si="99"/>
        <v>27.81</v>
      </c>
      <c r="AF66" s="2">
        <f t="shared" si="99"/>
        <v>1895.72</v>
      </c>
      <c r="AG66" s="2">
        <f t="shared" si="77"/>
        <v>0</v>
      </c>
      <c r="AH66" s="2">
        <f t="shared" si="100"/>
        <v>204.06</v>
      </c>
      <c r="AI66" s="2">
        <f t="shared" si="100"/>
        <v>2.06</v>
      </c>
      <c r="AJ66" s="2">
        <f t="shared" si="78"/>
        <v>0</v>
      </c>
      <c r="AK66" s="2">
        <v>4206.63</v>
      </c>
      <c r="AL66" s="2">
        <v>2246.5100000000002</v>
      </c>
      <c r="AM66" s="2">
        <v>64.400000000000006</v>
      </c>
      <c r="AN66" s="2">
        <v>27.81</v>
      </c>
      <c r="AO66" s="2">
        <v>1895.72</v>
      </c>
      <c r="AP66" s="2">
        <v>0</v>
      </c>
      <c r="AQ66" s="2">
        <v>204.06</v>
      </c>
      <c r="AR66" s="2">
        <v>2.06</v>
      </c>
      <c r="AS66" s="2">
        <v>0</v>
      </c>
      <c r="AT66" s="2">
        <v>95</v>
      </c>
      <c r="AU66" s="2">
        <v>47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3</v>
      </c>
      <c r="BE66" s="2" t="s">
        <v>3</v>
      </c>
      <c r="BF66" s="2" t="s">
        <v>3</v>
      </c>
      <c r="BG66" s="2" t="s">
        <v>3</v>
      </c>
      <c r="BH66" s="2">
        <v>0</v>
      </c>
      <c r="BI66" s="2">
        <v>1</v>
      </c>
      <c r="BJ66" s="2" t="s">
        <v>111</v>
      </c>
      <c r="BK66" s="2"/>
      <c r="BL66" s="2"/>
      <c r="BM66" s="2">
        <v>15001</v>
      </c>
      <c r="BN66" s="2">
        <v>0</v>
      </c>
      <c r="BO66" s="2" t="s">
        <v>3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3</v>
      </c>
      <c r="BZ66" s="2">
        <v>105</v>
      </c>
      <c r="CA66" s="2">
        <v>55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3</v>
      </c>
      <c r="CO66" s="2">
        <v>0</v>
      </c>
      <c r="CP66" s="2">
        <f t="shared" si="79"/>
        <v>273.43</v>
      </c>
      <c r="CQ66" s="2">
        <f t="shared" si="80"/>
        <v>2246.5100000000002</v>
      </c>
      <c r="CR66" s="2">
        <f t="shared" si="81"/>
        <v>64.400000000000006</v>
      </c>
      <c r="CS66" s="2">
        <f t="shared" si="82"/>
        <v>27.81</v>
      </c>
      <c r="CT66" s="2">
        <f t="shared" si="83"/>
        <v>1895.72</v>
      </c>
      <c r="CU66" s="2">
        <f t="shared" si="84"/>
        <v>0</v>
      </c>
      <c r="CV66" s="2">
        <f t="shared" si="85"/>
        <v>204.06</v>
      </c>
      <c r="CW66" s="2">
        <f t="shared" si="86"/>
        <v>2.06</v>
      </c>
      <c r="CX66" s="2">
        <f t="shared" si="87"/>
        <v>0</v>
      </c>
      <c r="CY66" s="2">
        <f t="shared" si="88"/>
        <v>118.77850000000001</v>
      </c>
      <c r="CZ66" s="2">
        <f t="shared" si="89"/>
        <v>58.764099999999999</v>
      </c>
      <c r="DA66" s="2"/>
      <c r="DB66" s="2"/>
      <c r="DC66" s="2" t="s">
        <v>3</v>
      </c>
      <c r="DD66" s="2" t="s">
        <v>3</v>
      </c>
      <c r="DE66" s="2" t="s">
        <v>3</v>
      </c>
      <c r="DF66" s="2" t="s">
        <v>3</v>
      </c>
      <c r="DG66" s="2" t="s">
        <v>3</v>
      </c>
      <c r="DH66" s="2" t="s">
        <v>3</v>
      </c>
      <c r="DI66" s="2" t="s">
        <v>3</v>
      </c>
      <c r="DJ66" s="2" t="s">
        <v>3</v>
      </c>
      <c r="DK66" s="2" t="s">
        <v>3</v>
      </c>
      <c r="DL66" s="2" t="s">
        <v>3</v>
      </c>
      <c r="DM66" s="2" t="s">
        <v>3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17</v>
      </c>
      <c r="DW66" s="2" t="s">
        <v>17</v>
      </c>
      <c r="DX66" s="2">
        <v>100</v>
      </c>
      <c r="DY66" s="2"/>
      <c r="DZ66" s="2"/>
      <c r="EA66" s="2"/>
      <c r="EB66" s="2"/>
      <c r="EC66" s="2"/>
      <c r="ED66" s="2"/>
      <c r="EE66" s="2">
        <v>39174529</v>
      </c>
      <c r="EF66" s="2">
        <v>2</v>
      </c>
      <c r="EG66" s="2" t="s">
        <v>19</v>
      </c>
      <c r="EH66" s="2">
        <v>0</v>
      </c>
      <c r="EI66" s="2" t="s">
        <v>3</v>
      </c>
      <c r="EJ66" s="2">
        <v>1</v>
      </c>
      <c r="EK66" s="2">
        <v>15001</v>
      </c>
      <c r="EL66" s="2" t="s">
        <v>47</v>
      </c>
      <c r="EM66" s="2" t="s">
        <v>48</v>
      </c>
      <c r="EN66" s="2"/>
      <c r="EO66" s="2" t="s">
        <v>3</v>
      </c>
      <c r="EP66" s="2"/>
      <c r="EQ66" s="2">
        <v>0</v>
      </c>
      <c r="ER66" s="2">
        <v>4206.63</v>
      </c>
      <c r="ES66" s="2">
        <v>2246.5100000000002</v>
      </c>
      <c r="ET66" s="2">
        <v>64.400000000000006</v>
      </c>
      <c r="EU66" s="2">
        <v>27.81</v>
      </c>
      <c r="EV66" s="2">
        <v>1895.72</v>
      </c>
      <c r="EW66" s="2">
        <v>204.06</v>
      </c>
      <c r="EX66" s="2">
        <v>2.06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0"/>
        <v>0</v>
      </c>
      <c r="FS66" s="2">
        <v>0</v>
      </c>
      <c r="FT66" s="2" t="s">
        <v>22</v>
      </c>
      <c r="FU66" s="2" t="s">
        <v>23</v>
      </c>
      <c r="FV66" s="2"/>
      <c r="FW66" s="2"/>
      <c r="FX66" s="2">
        <v>94.5</v>
      </c>
      <c r="FY66" s="2">
        <v>46.75</v>
      </c>
      <c r="FZ66" s="2"/>
      <c r="GA66" s="2" t="s">
        <v>3</v>
      </c>
      <c r="GB66" s="2"/>
      <c r="GC66" s="2"/>
      <c r="GD66" s="2">
        <v>0</v>
      </c>
      <c r="GE66" s="2"/>
      <c r="GF66" s="2">
        <v>-635342655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1"/>
        <v>0</v>
      </c>
      <c r="GM66" s="2">
        <f t="shared" si="92"/>
        <v>450.97</v>
      </c>
      <c r="GN66" s="2">
        <f t="shared" si="93"/>
        <v>450.97</v>
      </c>
      <c r="GO66" s="2">
        <f t="shared" si="94"/>
        <v>0</v>
      </c>
      <c r="GP66" s="2">
        <f t="shared" si="95"/>
        <v>0</v>
      </c>
      <c r="GQ66" s="2"/>
      <c r="GR66" s="2">
        <v>0</v>
      </c>
      <c r="GS66" s="2">
        <v>3</v>
      </c>
      <c r="GT66" s="2">
        <v>0</v>
      </c>
      <c r="GU66" s="2" t="s">
        <v>3</v>
      </c>
      <c r="GV66" s="2">
        <f t="shared" si="96"/>
        <v>0</v>
      </c>
      <c r="GW66" s="2">
        <v>1</v>
      </c>
      <c r="GX66" s="2">
        <f t="shared" si="97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ROW(SmtRes!A112)</f>
        <v>112</v>
      </c>
      <c r="D67">
        <f>ROW(EtalonRes!A104)</f>
        <v>104</v>
      </c>
      <c r="E67" t="s">
        <v>108</v>
      </c>
      <c r="F67" t="s">
        <v>109</v>
      </c>
      <c r="G67" t="s">
        <v>110</v>
      </c>
      <c r="H67" t="s">
        <v>17</v>
      </c>
      <c r="I67">
        <f>ROUND(6.5/100,9)</f>
        <v>6.5000000000000002E-2</v>
      </c>
      <c r="J67">
        <v>0</v>
      </c>
      <c r="O67">
        <f t="shared" si="64"/>
        <v>1821.05</v>
      </c>
      <c r="P67">
        <f t="shared" si="65"/>
        <v>972.51</v>
      </c>
      <c r="Q67">
        <f t="shared" si="66"/>
        <v>27.88</v>
      </c>
      <c r="R67">
        <f t="shared" si="67"/>
        <v>12.04</v>
      </c>
      <c r="S67">
        <f t="shared" si="68"/>
        <v>820.66</v>
      </c>
      <c r="T67">
        <f t="shared" si="69"/>
        <v>0</v>
      </c>
      <c r="U67">
        <f t="shared" si="70"/>
        <v>13.263900000000001</v>
      </c>
      <c r="V67">
        <f t="shared" si="71"/>
        <v>0.13390000000000002</v>
      </c>
      <c r="W67">
        <f t="shared" si="72"/>
        <v>0</v>
      </c>
      <c r="X67">
        <f t="shared" si="73"/>
        <v>791.07</v>
      </c>
      <c r="Y67">
        <f t="shared" si="74"/>
        <v>391.37</v>
      </c>
      <c r="AA67">
        <v>39500386</v>
      </c>
      <c r="AB67">
        <f t="shared" si="75"/>
        <v>4206.63</v>
      </c>
      <c r="AC67">
        <f t="shared" si="76"/>
        <v>2246.5100000000002</v>
      </c>
      <c r="AD67">
        <f t="shared" si="98"/>
        <v>64.400000000000006</v>
      </c>
      <c r="AE67">
        <f t="shared" si="99"/>
        <v>27.81</v>
      </c>
      <c r="AF67">
        <f t="shared" si="99"/>
        <v>1895.72</v>
      </c>
      <c r="AG67">
        <f t="shared" si="77"/>
        <v>0</v>
      </c>
      <c r="AH67">
        <f t="shared" si="100"/>
        <v>204.06</v>
      </c>
      <c r="AI67">
        <f t="shared" si="100"/>
        <v>2.06</v>
      </c>
      <c r="AJ67">
        <f t="shared" si="78"/>
        <v>0</v>
      </c>
      <c r="AK67">
        <v>4206.63</v>
      </c>
      <c r="AL67">
        <v>2246.5100000000002</v>
      </c>
      <c r="AM67">
        <v>64.400000000000006</v>
      </c>
      <c r="AN67">
        <v>27.81</v>
      </c>
      <c r="AO67">
        <v>1895.72</v>
      </c>
      <c r="AP67">
        <v>0</v>
      </c>
      <c r="AQ67">
        <v>204.06</v>
      </c>
      <c r="AR67">
        <v>2.06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6.66</v>
      </c>
      <c r="BA67">
        <v>6.66</v>
      </c>
      <c r="BB67">
        <v>6.66</v>
      </c>
      <c r="BC67">
        <v>6.66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1</v>
      </c>
      <c r="BJ67" t="s">
        <v>111</v>
      </c>
      <c r="BM67">
        <v>15001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6.66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9"/>
        <v>1821.05</v>
      </c>
      <c r="CQ67">
        <f t="shared" si="80"/>
        <v>14961.756600000002</v>
      </c>
      <c r="CR67">
        <f t="shared" si="81"/>
        <v>428.90400000000005</v>
      </c>
      <c r="CS67">
        <f t="shared" si="82"/>
        <v>185.21459999999999</v>
      </c>
      <c r="CT67">
        <f t="shared" si="83"/>
        <v>12625.495200000001</v>
      </c>
      <c r="CU67">
        <f t="shared" si="84"/>
        <v>0</v>
      </c>
      <c r="CV67">
        <f t="shared" si="85"/>
        <v>204.06</v>
      </c>
      <c r="CW67">
        <f t="shared" si="86"/>
        <v>2.06</v>
      </c>
      <c r="CX67">
        <f t="shared" si="87"/>
        <v>0</v>
      </c>
      <c r="CY67">
        <f t="shared" si="88"/>
        <v>791.06500000000005</v>
      </c>
      <c r="CZ67">
        <f t="shared" si="89"/>
        <v>391.36899999999991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17</v>
      </c>
      <c r="DW67" t="s">
        <v>17</v>
      </c>
      <c r="DX67">
        <v>100</v>
      </c>
      <c r="EE67">
        <v>39174529</v>
      </c>
      <c r="EF67">
        <v>2</v>
      </c>
      <c r="EG67" t="s">
        <v>19</v>
      </c>
      <c r="EH67">
        <v>0</v>
      </c>
      <c r="EI67" t="s">
        <v>3</v>
      </c>
      <c r="EJ67">
        <v>1</v>
      </c>
      <c r="EK67">
        <v>15001</v>
      </c>
      <c r="EL67" t="s">
        <v>47</v>
      </c>
      <c r="EM67" t="s">
        <v>48</v>
      </c>
      <c r="EO67" t="s">
        <v>3</v>
      </c>
      <c r="EQ67">
        <v>0</v>
      </c>
      <c r="ER67">
        <v>4206.63</v>
      </c>
      <c r="ES67">
        <v>2246.5100000000002</v>
      </c>
      <c r="ET67">
        <v>64.400000000000006</v>
      </c>
      <c r="EU67">
        <v>27.81</v>
      </c>
      <c r="EV67">
        <v>1895.72</v>
      </c>
      <c r="EW67">
        <v>204.06</v>
      </c>
      <c r="EX67">
        <v>2.06</v>
      </c>
      <c r="EY67">
        <v>0</v>
      </c>
      <c r="FQ67">
        <v>0</v>
      </c>
      <c r="FR67">
        <f t="shared" si="90"/>
        <v>0</v>
      </c>
      <c r="FS67">
        <v>0</v>
      </c>
      <c r="FT67" t="s">
        <v>22</v>
      </c>
      <c r="FU67" t="s">
        <v>23</v>
      </c>
      <c r="FX67">
        <v>94.5</v>
      </c>
      <c r="FY67">
        <v>46.75</v>
      </c>
      <c r="GA67" t="s">
        <v>3</v>
      </c>
      <c r="GD67">
        <v>0</v>
      </c>
      <c r="GF67">
        <v>-635342655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1"/>
        <v>0</v>
      </c>
      <c r="GM67">
        <f t="shared" si="92"/>
        <v>3003.49</v>
      </c>
      <c r="GN67">
        <f t="shared" si="93"/>
        <v>3003.49</v>
      </c>
      <c r="GO67">
        <f t="shared" si="94"/>
        <v>0</v>
      </c>
      <c r="GP67">
        <f t="shared" si="95"/>
        <v>0</v>
      </c>
      <c r="GR67">
        <v>0</v>
      </c>
      <c r="GS67">
        <v>3</v>
      </c>
      <c r="GT67">
        <v>0</v>
      </c>
      <c r="GU67" t="s">
        <v>3</v>
      </c>
      <c r="GV67">
        <f t="shared" si="96"/>
        <v>0</v>
      </c>
      <c r="GW67">
        <v>1</v>
      </c>
      <c r="GX67">
        <f t="shared" si="97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ROW(SmtRes!A121)</f>
        <v>121</v>
      </c>
      <c r="D68" s="2">
        <f>ROW(EtalonRes!A112)</f>
        <v>112</v>
      </c>
      <c r="E68" s="2" t="s">
        <v>112</v>
      </c>
      <c r="F68" s="2" t="s">
        <v>113</v>
      </c>
      <c r="G68" s="2" t="s">
        <v>114</v>
      </c>
      <c r="H68" s="2" t="s">
        <v>17</v>
      </c>
      <c r="I68" s="2">
        <f>ROUND(6.5/100,9)</f>
        <v>6.5000000000000002E-2</v>
      </c>
      <c r="J68" s="2">
        <v>0</v>
      </c>
      <c r="K68" s="2"/>
      <c r="L68" s="2"/>
      <c r="M68" s="2"/>
      <c r="N68" s="2"/>
      <c r="O68" s="2">
        <f t="shared" si="64"/>
        <v>8.82</v>
      </c>
      <c r="P68" s="2">
        <f t="shared" si="65"/>
        <v>2.02</v>
      </c>
      <c r="Q68" s="2">
        <f t="shared" si="66"/>
        <v>0.3</v>
      </c>
      <c r="R68" s="2">
        <f t="shared" si="67"/>
        <v>0.05</v>
      </c>
      <c r="S68" s="2">
        <f t="shared" si="68"/>
        <v>6.5</v>
      </c>
      <c r="T68" s="2">
        <f t="shared" si="69"/>
        <v>0</v>
      </c>
      <c r="U68" s="2">
        <f t="shared" si="70"/>
        <v>0.7168525</v>
      </c>
      <c r="V68" s="2">
        <f t="shared" si="71"/>
        <v>4.0625000000000001E-3</v>
      </c>
      <c r="W68" s="2">
        <f t="shared" si="72"/>
        <v>0</v>
      </c>
      <c r="X68" s="2">
        <f t="shared" si="73"/>
        <v>6.22</v>
      </c>
      <c r="Y68" s="2">
        <f t="shared" si="74"/>
        <v>3.08</v>
      </c>
      <c r="Z68" s="2"/>
      <c r="AA68" s="2">
        <v>39500385</v>
      </c>
      <c r="AB68" s="2">
        <f t="shared" si="75"/>
        <v>135.68</v>
      </c>
      <c r="AC68" s="2">
        <f t="shared" si="76"/>
        <v>31.11</v>
      </c>
      <c r="AD68" s="2">
        <f>ROUND(((((ET68*1.25))-((EU68*1.25)))+AE68),2)</f>
        <v>4.54</v>
      </c>
      <c r="AE68" s="2">
        <f>ROUND(((EU68*1.25)),2)</f>
        <v>0.73</v>
      </c>
      <c r="AF68" s="2">
        <f>ROUND(((EV68*1.15)),2)</f>
        <v>100.03</v>
      </c>
      <c r="AG68" s="2">
        <f t="shared" si="77"/>
        <v>0</v>
      </c>
      <c r="AH68" s="2">
        <f>((EW68*1.15))</f>
        <v>11.028499999999999</v>
      </c>
      <c r="AI68" s="2">
        <f>((EX68*1.25))</f>
        <v>6.25E-2</v>
      </c>
      <c r="AJ68" s="2">
        <f t="shared" si="78"/>
        <v>0</v>
      </c>
      <c r="AK68" s="2">
        <v>121.72</v>
      </c>
      <c r="AL68" s="2">
        <v>31.11</v>
      </c>
      <c r="AM68" s="2">
        <v>3.63</v>
      </c>
      <c r="AN68" s="2">
        <v>0.57999999999999996</v>
      </c>
      <c r="AO68" s="2">
        <v>86.98</v>
      </c>
      <c r="AP68" s="2">
        <v>0</v>
      </c>
      <c r="AQ68" s="2">
        <v>9.59</v>
      </c>
      <c r="AR68" s="2">
        <v>0.05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3</v>
      </c>
      <c r="BE68" s="2" t="s">
        <v>3</v>
      </c>
      <c r="BF68" s="2" t="s">
        <v>3</v>
      </c>
      <c r="BG68" s="2" t="s">
        <v>3</v>
      </c>
      <c r="BH68" s="2">
        <v>0</v>
      </c>
      <c r="BI68" s="2">
        <v>1</v>
      </c>
      <c r="BJ68" s="2" t="s">
        <v>115</v>
      </c>
      <c r="BK68" s="2"/>
      <c r="BL68" s="2"/>
      <c r="BM68" s="2">
        <v>15001</v>
      </c>
      <c r="BN68" s="2">
        <v>0</v>
      </c>
      <c r="BO68" s="2" t="s">
        <v>3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3</v>
      </c>
      <c r="BZ68" s="2">
        <v>105</v>
      </c>
      <c r="CA68" s="2">
        <v>55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1605</v>
      </c>
      <c r="CO68" s="2">
        <v>0</v>
      </c>
      <c r="CP68" s="2">
        <f t="shared" si="79"/>
        <v>8.82</v>
      </c>
      <c r="CQ68" s="2">
        <f t="shared" si="80"/>
        <v>31.11</v>
      </c>
      <c r="CR68" s="2">
        <f t="shared" si="81"/>
        <v>4.54</v>
      </c>
      <c r="CS68" s="2">
        <f t="shared" si="82"/>
        <v>0.73</v>
      </c>
      <c r="CT68" s="2">
        <f t="shared" si="83"/>
        <v>100.03</v>
      </c>
      <c r="CU68" s="2">
        <f t="shared" si="84"/>
        <v>0</v>
      </c>
      <c r="CV68" s="2">
        <f t="shared" si="85"/>
        <v>11.028499999999999</v>
      </c>
      <c r="CW68" s="2">
        <f t="shared" si="86"/>
        <v>6.25E-2</v>
      </c>
      <c r="CX68" s="2">
        <f t="shared" si="87"/>
        <v>0</v>
      </c>
      <c r="CY68" s="2">
        <f t="shared" si="88"/>
        <v>6.2225000000000001</v>
      </c>
      <c r="CZ68" s="2">
        <f t="shared" si="89"/>
        <v>3.0784999999999996</v>
      </c>
      <c r="DA68" s="2"/>
      <c r="DB68" s="2"/>
      <c r="DC68" s="2" t="s">
        <v>3</v>
      </c>
      <c r="DD68" s="2" t="s">
        <v>3</v>
      </c>
      <c r="DE68" s="2" t="s">
        <v>32</v>
      </c>
      <c r="DF68" s="2" t="s">
        <v>32</v>
      </c>
      <c r="DG68" s="2" t="s">
        <v>33</v>
      </c>
      <c r="DH68" s="2" t="s">
        <v>3</v>
      </c>
      <c r="DI68" s="2" t="s">
        <v>33</v>
      </c>
      <c r="DJ68" s="2" t="s">
        <v>32</v>
      </c>
      <c r="DK68" s="2" t="s">
        <v>3</v>
      </c>
      <c r="DL68" s="2" t="s">
        <v>3</v>
      </c>
      <c r="DM68" s="2" t="s">
        <v>3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17</v>
      </c>
      <c r="DW68" s="2" t="s">
        <v>17</v>
      </c>
      <c r="DX68" s="2">
        <v>100</v>
      </c>
      <c r="DY68" s="2"/>
      <c r="DZ68" s="2"/>
      <c r="EA68" s="2"/>
      <c r="EB68" s="2"/>
      <c r="EC68" s="2"/>
      <c r="ED68" s="2"/>
      <c r="EE68" s="2">
        <v>39174529</v>
      </c>
      <c r="EF68" s="2">
        <v>2</v>
      </c>
      <c r="EG68" s="2" t="s">
        <v>19</v>
      </c>
      <c r="EH68" s="2">
        <v>0</v>
      </c>
      <c r="EI68" s="2" t="s">
        <v>3</v>
      </c>
      <c r="EJ68" s="2">
        <v>1</v>
      </c>
      <c r="EK68" s="2">
        <v>15001</v>
      </c>
      <c r="EL68" s="2" t="s">
        <v>47</v>
      </c>
      <c r="EM68" s="2" t="s">
        <v>48</v>
      </c>
      <c r="EN68" s="2"/>
      <c r="EO68" s="2" t="s">
        <v>36</v>
      </c>
      <c r="EP68" s="2"/>
      <c r="EQ68" s="2">
        <v>0</v>
      </c>
      <c r="ER68" s="2">
        <v>121.72</v>
      </c>
      <c r="ES68" s="2">
        <v>31.11</v>
      </c>
      <c r="ET68" s="2">
        <v>3.63</v>
      </c>
      <c r="EU68" s="2">
        <v>0.57999999999999996</v>
      </c>
      <c r="EV68" s="2">
        <v>86.98</v>
      </c>
      <c r="EW68" s="2">
        <v>9.59</v>
      </c>
      <c r="EX68" s="2">
        <v>0.05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0"/>
        <v>0</v>
      </c>
      <c r="FS68" s="2">
        <v>0</v>
      </c>
      <c r="FT68" s="2" t="s">
        <v>22</v>
      </c>
      <c r="FU68" s="2" t="s">
        <v>23</v>
      </c>
      <c r="FV68" s="2"/>
      <c r="FW68" s="2"/>
      <c r="FX68" s="2">
        <v>94.5</v>
      </c>
      <c r="FY68" s="2">
        <v>46.75</v>
      </c>
      <c r="FZ68" s="2"/>
      <c r="GA68" s="2" t="s">
        <v>3</v>
      </c>
      <c r="GB68" s="2"/>
      <c r="GC68" s="2"/>
      <c r="GD68" s="2">
        <v>0</v>
      </c>
      <c r="GE68" s="2"/>
      <c r="GF68" s="2">
        <v>138033033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1"/>
        <v>0</v>
      </c>
      <c r="GM68" s="2">
        <f t="shared" si="92"/>
        <v>18.12</v>
      </c>
      <c r="GN68" s="2">
        <f t="shared" si="93"/>
        <v>18.12</v>
      </c>
      <c r="GO68" s="2">
        <f t="shared" si="94"/>
        <v>0</v>
      </c>
      <c r="GP68" s="2">
        <f t="shared" si="95"/>
        <v>0</v>
      </c>
      <c r="GQ68" s="2"/>
      <c r="GR68" s="2">
        <v>0</v>
      </c>
      <c r="GS68" s="2">
        <v>3</v>
      </c>
      <c r="GT68" s="2">
        <v>0</v>
      </c>
      <c r="GU68" s="2" t="s">
        <v>3</v>
      </c>
      <c r="GV68" s="2">
        <f t="shared" si="96"/>
        <v>0</v>
      </c>
      <c r="GW68" s="2">
        <v>1</v>
      </c>
      <c r="GX68" s="2">
        <f t="shared" si="97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ROW(SmtRes!A130)</f>
        <v>130</v>
      </c>
      <c r="D69">
        <f>ROW(EtalonRes!A120)</f>
        <v>120</v>
      </c>
      <c r="E69" t="s">
        <v>112</v>
      </c>
      <c r="F69" t="s">
        <v>113</v>
      </c>
      <c r="G69" t="s">
        <v>114</v>
      </c>
      <c r="H69" t="s">
        <v>17</v>
      </c>
      <c r="I69">
        <f>ROUND(6.5/100,9)</f>
        <v>6.5000000000000002E-2</v>
      </c>
      <c r="J69">
        <v>0</v>
      </c>
      <c r="O69">
        <f t="shared" si="64"/>
        <v>58.74</v>
      </c>
      <c r="P69">
        <f t="shared" si="65"/>
        <v>13.47</v>
      </c>
      <c r="Q69">
        <f t="shared" si="66"/>
        <v>1.97</v>
      </c>
      <c r="R69">
        <f t="shared" si="67"/>
        <v>0.32</v>
      </c>
      <c r="S69">
        <f t="shared" si="68"/>
        <v>43.3</v>
      </c>
      <c r="T69">
        <f t="shared" si="69"/>
        <v>0</v>
      </c>
      <c r="U69">
        <f t="shared" si="70"/>
        <v>0.7168525</v>
      </c>
      <c r="V69">
        <f t="shared" si="71"/>
        <v>4.0625000000000001E-3</v>
      </c>
      <c r="W69">
        <f t="shared" si="72"/>
        <v>0</v>
      </c>
      <c r="X69">
        <f t="shared" si="73"/>
        <v>41.44</v>
      </c>
      <c r="Y69">
        <f t="shared" si="74"/>
        <v>20.5</v>
      </c>
      <c r="AA69">
        <v>39500386</v>
      </c>
      <c r="AB69">
        <f t="shared" si="75"/>
        <v>135.68</v>
      </c>
      <c r="AC69">
        <f t="shared" si="76"/>
        <v>31.11</v>
      </c>
      <c r="AD69">
        <f>ROUND(((((ET69*1.25))-((EU69*1.25)))+AE69),2)</f>
        <v>4.54</v>
      </c>
      <c r="AE69">
        <f>ROUND(((EU69*1.25)),2)</f>
        <v>0.73</v>
      </c>
      <c r="AF69">
        <f>ROUND(((EV69*1.15)),2)</f>
        <v>100.03</v>
      </c>
      <c r="AG69">
        <f t="shared" si="77"/>
        <v>0</v>
      </c>
      <c r="AH69">
        <f>((EW69*1.15))</f>
        <v>11.028499999999999</v>
      </c>
      <c r="AI69">
        <f>((EX69*1.25))</f>
        <v>6.25E-2</v>
      </c>
      <c r="AJ69">
        <f t="shared" si="78"/>
        <v>0</v>
      </c>
      <c r="AK69">
        <v>121.72</v>
      </c>
      <c r="AL69">
        <v>31.11</v>
      </c>
      <c r="AM69">
        <v>3.63</v>
      </c>
      <c r="AN69">
        <v>0.57999999999999996</v>
      </c>
      <c r="AO69">
        <v>86.98</v>
      </c>
      <c r="AP69">
        <v>0</v>
      </c>
      <c r="AQ69">
        <v>9.59</v>
      </c>
      <c r="AR69">
        <v>0.05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6.66</v>
      </c>
      <c r="BA69">
        <v>6.66</v>
      </c>
      <c r="BB69">
        <v>6.66</v>
      </c>
      <c r="BC69">
        <v>6.66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115</v>
      </c>
      <c r="BM69">
        <v>15001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6.66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1605</v>
      </c>
      <c r="CO69">
        <v>0</v>
      </c>
      <c r="CP69">
        <f t="shared" si="79"/>
        <v>58.739999999999995</v>
      </c>
      <c r="CQ69">
        <f t="shared" si="80"/>
        <v>207.1926</v>
      </c>
      <c r="CR69">
        <f t="shared" si="81"/>
        <v>30.2364</v>
      </c>
      <c r="CS69">
        <f t="shared" si="82"/>
        <v>4.8617999999999997</v>
      </c>
      <c r="CT69">
        <f t="shared" si="83"/>
        <v>666.19979999999998</v>
      </c>
      <c r="CU69">
        <f t="shared" si="84"/>
        <v>0</v>
      </c>
      <c r="CV69">
        <f t="shared" si="85"/>
        <v>11.028499999999999</v>
      </c>
      <c r="CW69">
        <f t="shared" si="86"/>
        <v>6.25E-2</v>
      </c>
      <c r="CX69">
        <f t="shared" si="87"/>
        <v>0</v>
      </c>
      <c r="CY69">
        <f t="shared" si="88"/>
        <v>41.438999999999993</v>
      </c>
      <c r="CZ69">
        <f t="shared" si="89"/>
        <v>20.5014</v>
      </c>
      <c r="DC69" t="s">
        <v>3</v>
      </c>
      <c r="DD69" t="s">
        <v>3</v>
      </c>
      <c r="DE69" t="s">
        <v>32</v>
      </c>
      <c r="DF69" t="s">
        <v>32</v>
      </c>
      <c r="DG69" t="s">
        <v>33</v>
      </c>
      <c r="DH69" t="s">
        <v>3</v>
      </c>
      <c r="DI69" t="s">
        <v>33</v>
      </c>
      <c r="DJ69" t="s">
        <v>32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17</v>
      </c>
      <c r="DW69" t="s">
        <v>17</v>
      </c>
      <c r="DX69">
        <v>100</v>
      </c>
      <c r="EE69">
        <v>39174529</v>
      </c>
      <c r="EF69">
        <v>2</v>
      </c>
      <c r="EG69" t="s">
        <v>19</v>
      </c>
      <c r="EH69">
        <v>0</v>
      </c>
      <c r="EI69" t="s">
        <v>3</v>
      </c>
      <c r="EJ69">
        <v>1</v>
      </c>
      <c r="EK69">
        <v>15001</v>
      </c>
      <c r="EL69" t="s">
        <v>47</v>
      </c>
      <c r="EM69" t="s">
        <v>48</v>
      </c>
      <c r="EO69" t="s">
        <v>36</v>
      </c>
      <c r="EQ69">
        <v>0</v>
      </c>
      <c r="ER69">
        <v>121.72</v>
      </c>
      <c r="ES69">
        <v>31.11</v>
      </c>
      <c r="ET69">
        <v>3.63</v>
      </c>
      <c r="EU69">
        <v>0.57999999999999996</v>
      </c>
      <c r="EV69">
        <v>86.98</v>
      </c>
      <c r="EW69">
        <v>9.59</v>
      </c>
      <c r="EX69">
        <v>0.05</v>
      </c>
      <c r="EY69">
        <v>0</v>
      </c>
      <c r="FQ69">
        <v>0</v>
      </c>
      <c r="FR69">
        <f t="shared" si="90"/>
        <v>0</v>
      </c>
      <c r="FS69">
        <v>0</v>
      </c>
      <c r="FT69" t="s">
        <v>22</v>
      </c>
      <c r="FU69" t="s">
        <v>23</v>
      </c>
      <c r="FX69">
        <v>94.5</v>
      </c>
      <c r="FY69">
        <v>46.75</v>
      </c>
      <c r="GA69" t="s">
        <v>3</v>
      </c>
      <c r="GD69">
        <v>0</v>
      </c>
      <c r="GF69">
        <v>138033033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1"/>
        <v>0</v>
      </c>
      <c r="GM69">
        <f t="shared" si="92"/>
        <v>120.68</v>
      </c>
      <c r="GN69">
        <f t="shared" si="93"/>
        <v>120.68</v>
      </c>
      <c r="GO69">
        <f t="shared" si="94"/>
        <v>0</v>
      </c>
      <c r="GP69">
        <f t="shared" si="95"/>
        <v>0</v>
      </c>
      <c r="GR69">
        <v>0</v>
      </c>
      <c r="GS69">
        <v>3</v>
      </c>
      <c r="GT69">
        <v>0</v>
      </c>
      <c r="GU69" t="s">
        <v>3</v>
      </c>
      <c r="GV69">
        <f t="shared" si="96"/>
        <v>0</v>
      </c>
      <c r="GW69">
        <v>1</v>
      </c>
      <c r="GX69">
        <f t="shared" si="97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121</v>
      </c>
      <c r="D70" s="2"/>
      <c r="E70" s="2" t="s">
        <v>116</v>
      </c>
      <c r="F70" s="2" t="s">
        <v>117</v>
      </c>
      <c r="G70" s="2" t="s">
        <v>118</v>
      </c>
      <c r="H70" s="2" t="s">
        <v>57</v>
      </c>
      <c r="I70" s="2">
        <f>I68*J70</f>
        <v>2.47E-3</v>
      </c>
      <c r="J70" s="2">
        <v>3.7999999999999999E-2</v>
      </c>
      <c r="K70" s="2"/>
      <c r="L70" s="2"/>
      <c r="M70" s="2"/>
      <c r="N70" s="2"/>
      <c r="O70" s="2">
        <f t="shared" si="64"/>
        <v>70.47</v>
      </c>
      <c r="P70" s="2">
        <f t="shared" si="65"/>
        <v>70.47</v>
      </c>
      <c r="Q70" s="2">
        <f t="shared" si="66"/>
        <v>0</v>
      </c>
      <c r="R70" s="2">
        <f t="shared" si="67"/>
        <v>0</v>
      </c>
      <c r="S70" s="2">
        <f t="shared" si="68"/>
        <v>0</v>
      </c>
      <c r="T70" s="2">
        <f t="shared" si="69"/>
        <v>0</v>
      </c>
      <c r="U70" s="2">
        <f t="shared" si="70"/>
        <v>0</v>
      </c>
      <c r="V70" s="2">
        <f t="shared" si="71"/>
        <v>0</v>
      </c>
      <c r="W70" s="2">
        <f t="shared" si="72"/>
        <v>0</v>
      </c>
      <c r="X70" s="2">
        <f t="shared" si="73"/>
        <v>0</v>
      </c>
      <c r="Y70" s="2">
        <f t="shared" si="74"/>
        <v>0</v>
      </c>
      <c r="Z70" s="2"/>
      <c r="AA70" s="2">
        <v>39500385</v>
      </c>
      <c r="AB70" s="2">
        <f t="shared" si="75"/>
        <v>28531.05</v>
      </c>
      <c r="AC70" s="2">
        <f t="shared" si="76"/>
        <v>28531.05</v>
      </c>
      <c r="AD70" s="2">
        <f>ROUND((((ET70)-(EU70))+AE70),2)</f>
        <v>0</v>
      </c>
      <c r="AE70" s="2">
        <f t="shared" ref="AE70:AF73" si="101">ROUND((EU70),2)</f>
        <v>0</v>
      </c>
      <c r="AF70" s="2">
        <f t="shared" si="101"/>
        <v>0</v>
      </c>
      <c r="AG70" s="2">
        <f t="shared" si="77"/>
        <v>0</v>
      </c>
      <c r="AH70" s="2">
        <f t="shared" ref="AH70:AI73" si="102">(EW70)</f>
        <v>0</v>
      </c>
      <c r="AI70" s="2">
        <f t="shared" si="102"/>
        <v>0</v>
      </c>
      <c r="AJ70" s="2">
        <f t="shared" si="78"/>
        <v>0</v>
      </c>
      <c r="AK70" s="2">
        <v>28531.05</v>
      </c>
      <c r="AL70" s="2">
        <v>28531.05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3</v>
      </c>
      <c r="BE70" s="2" t="s">
        <v>3</v>
      </c>
      <c r="BF70" s="2" t="s">
        <v>3</v>
      </c>
      <c r="BG70" s="2" t="s">
        <v>3</v>
      </c>
      <c r="BH70" s="2">
        <v>3</v>
      </c>
      <c r="BI70" s="2">
        <v>1</v>
      </c>
      <c r="BJ70" s="2" t="s">
        <v>119</v>
      </c>
      <c r="BK70" s="2"/>
      <c r="BL70" s="2"/>
      <c r="BM70" s="2">
        <v>15001</v>
      </c>
      <c r="BN70" s="2">
        <v>0</v>
      </c>
      <c r="BO70" s="2" t="s">
        <v>3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3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3</v>
      </c>
      <c r="CO70" s="2">
        <v>0</v>
      </c>
      <c r="CP70" s="2">
        <f t="shared" si="79"/>
        <v>70.47</v>
      </c>
      <c r="CQ70" s="2">
        <f t="shared" si="80"/>
        <v>28531.05</v>
      </c>
      <c r="CR70" s="2">
        <f t="shared" si="81"/>
        <v>0</v>
      </c>
      <c r="CS70" s="2">
        <f t="shared" si="82"/>
        <v>0</v>
      </c>
      <c r="CT70" s="2">
        <f t="shared" si="83"/>
        <v>0</v>
      </c>
      <c r="CU70" s="2">
        <f t="shared" si="84"/>
        <v>0</v>
      </c>
      <c r="CV70" s="2">
        <f t="shared" si="85"/>
        <v>0</v>
      </c>
      <c r="CW70" s="2">
        <f t="shared" si="86"/>
        <v>0</v>
      </c>
      <c r="CX70" s="2">
        <f t="shared" si="87"/>
        <v>0</v>
      </c>
      <c r="CY70" s="2">
        <f t="shared" si="88"/>
        <v>0</v>
      </c>
      <c r="CZ70" s="2">
        <f t="shared" si="89"/>
        <v>0</v>
      </c>
      <c r="DA70" s="2"/>
      <c r="DB70" s="2"/>
      <c r="DC70" s="2" t="s">
        <v>3</v>
      </c>
      <c r="DD70" s="2" t="s">
        <v>3</v>
      </c>
      <c r="DE70" s="2" t="s">
        <v>3</v>
      </c>
      <c r="DF70" s="2" t="s">
        <v>3</v>
      </c>
      <c r="DG70" s="2" t="s">
        <v>3</v>
      </c>
      <c r="DH70" s="2" t="s">
        <v>3</v>
      </c>
      <c r="DI70" s="2" t="s">
        <v>3</v>
      </c>
      <c r="DJ70" s="2" t="s">
        <v>3</v>
      </c>
      <c r="DK70" s="2" t="s">
        <v>3</v>
      </c>
      <c r="DL70" s="2" t="s">
        <v>3</v>
      </c>
      <c r="DM70" s="2" t="s">
        <v>3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57</v>
      </c>
      <c r="DW70" s="2" t="s">
        <v>57</v>
      </c>
      <c r="DX70" s="2">
        <v>1000</v>
      </c>
      <c r="DY70" s="2"/>
      <c r="DZ70" s="2"/>
      <c r="EA70" s="2"/>
      <c r="EB70" s="2"/>
      <c r="EC70" s="2"/>
      <c r="ED70" s="2"/>
      <c r="EE70" s="2">
        <v>39174529</v>
      </c>
      <c r="EF70" s="2">
        <v>2</v>
      </c>
      <c r="EG70" s="2" t="s">
        <v>19</v>
      </c>
      <c r="EH70" s="2">
        <v>0</v>
      </c>
      <c r="EI70" s="2" t="s">
        <v>3</v>
      </c>
      <c r="EJ70" s="2">
        <v>1</v>
      </c>
      <c r="EK70" s="2">
        <v>15001</v>
      </c>
      <c r="EL70" s="2" t="s">
        <v>47</v>
      </c>
      <c r="EM70" s="2" t="s">
        <v>48</v>
      </c>
      <c r="EN70" s="2"/>
      <c r="EO70" s="2" t="s">
        <v>3</v>
      </c>
      <c r="EP70" s="2"/>
      <c r="EQ70" s="2">
        <v>0</v>
      </c>
      <c r="ER70" s="2">
        <v>28531.05</v>
      </c>
      <c r="ES70" s="2">
        <v>28531.05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0"/>
        <v>0</v>
      </c>
      <c r="FS70" s="2">
        <v>0</v>
      </c>
      <c r="FT70" s="2" t="s">
        <v>22</v>
      </c>
      <c r="FU70" s="2" t="s">
        <v>23</v>
      </c>
      <c r="FV70" s="2"/>
      <c r="FW70" s="2"/>
      <c r="FX70" s="2">
        <v>94.5</v>
      </c>
      <c r="FY70" s="2">
        <v>46.75</v>
      </c>
      <c r="FZ70" s="2"/>
      <c r="GA70" s="2" t="s">
        <v>3</v>
      </c>
      <c r="GB70" s="2"/>
      <c r="GC70" s="2"/>
      <c r="GD70" s="2">
        <v>0</v>
      </c>
      <c r="GE70" s="2"/>
      <c r="GF70" s="2">
        <v>2023472043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1"/>
        <v>0</v>
      </c>
      <c r="GM70" s="2">
        <f t="shared" si="92"/>
        <v>70.47</v>
      </c>
      <c r="GN70" s="2">
        <f t="shared" si="93"/>
        <v>70.47</v>
      </c>
      <c r="GO70" s="2">
        <f t="shared" si="94"/>
        <v>0</v>
      </c>
      <c r="GP70" s="2">
        <f t="shared" si="95"/>
        <v>0</v>
      </c>
      <c r="GQ70" s="2"/>
      <c r="GR70" s="2">
        <v>0</v>
      </c>
      <c r="GS70" s="2">
        <v>3</v>
      </c>
      <c r="GT70" s="2">
        <v>0</v>
      </c>
      <c r="GU70" s="2" t="s">
        <v>3</v>
      </c>
      <c r="GV70" s="2">
        <f t="shared" si="96"/>
        <v>0</v>
      </c>
      <c r="GW70" s="2">
        <v>1</v>
      </c>
      <c r="GX70" s="2">
        <f t="shared" si="97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130</v>
      </c>
      <c r="E71" t="s">
        <v>116</v>
      </c>
      <c r="F71" t="s">
        <v>117</v>
      </c>
      <c r="G71" t="s">
        <v>118</v>
      </c>
      <c r="H71" t="s">
        <v>57</v>
      </c>
      <c r="I71">
        <f>I69*J71</f>
        <v>2.47E-3</v>
      </c>
      <c r="J71">
        <v>3.7999999999999999E-2</v>
      </c>
      <c r="O71">
        <f t="shared" si="64"/>
        <v>469.34</v>
      </c>
      <c r="P71">
        <f t="shared" si="65"/>
        <v>469.34</v>
      </c>
      <c r="Q71">
        <f t="shared" si="66"/>
        <v>0</v>
      </c>
      <c r="R71">
        <f t="shared" si="67"/>
        <v>0</v>
      </c>
      <c r="S71">
        <f t="shared" si="68"/>
        <v>0</v>
      </c>
      <c r="T71">
        <f t="shared" si="69"/>
        <v>0</v>
      </c>
      <c r="U71">
        <f t="shared" si="70"/>
        <v>0</v>
      </c>
      <c r="V71">
        <f t="shared" si="71"/>
        <v>0</v>
      </c>
      <c r="W71">
        <f t="shared" si="72"/>
        <v>0</v>
      </c>
      <c r="X71">
        <f t="shared" si="73"/>
        <v>0</v>
      </c>
      <c r="Y71">
        <f t="shared" si="74"/>
        <v>0</v>
      </c>
      <c r="AA71">
        <v>39500386</v>
      </c>
      <c r="AB71">
        <f t="shared" si="75"/>
        <v>28531.05</v>
      </c>
      <c r="AC71">
        <f t="shared" si="76"/>
        <v>28531.05</v>
      </c>
      <c r="AD71">
        <f>ROUND((((ET71)-(EU71))+AE71),2)</f>
        <v>0</v>
      </c>
      <c r="AE71">
        <f t="shared" si="101"/>
        <v>0</v>
      </c>
      <c r="AF71">
        <f t="shared" si="101"/>
        <v>0</v>
      </c>
      <c r="AG71">
        <f t="shared" si="77"/>
        <v>0</v>
      </c>
      <c r="AH71">
        <f t="shared" si="102"/>
        <v>0</v>
      </c>
      <c r="AI71">
        <f t="shared" si="102"/>
        <v>0</v>
      </c>
      <c r="AJ71">
        <f t="shared" si="78"/>
        <v>0</v>
      </c>
      <c r="AK71">
        <v>28531.05</v>
      </c>
      <c r="AL71">
        <v>28531.05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6.66</v>
      </c>
      <c r="BA71">
        <v>1</v>
      </c>
      <c r="BB71">
        <v>1</v>
      </c>
      <c r="BC71">
        <v>6.66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119</v>
      </c>
      <c r="BM71">
        <v>15001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9"/>
        <v>469.34</v>
      </c>
      <c r="CQ71">
        <f t="shared" si="80"/>
        <v>190016.79300000001</v>
      </c>
      <c r="CR71">
        <f t="shared" si="81"/>
        <v>0</v>
      </c>
      <c r="CS71">
        <f t="shared" si="82"/>
        <v>0</v>
      </c>
      <c r="CT71">
        <f t="shared" si="83"/>
        <v>0</v>
      </c>
      <c r="CU71">
        <f t="shared" si="84"/>
        <v>0</v>
      </c>
      <c r="CV71">
        <f t="shared" si="85"/>
        <v>0</v>
      </c>
      <c r="CW71">
        <f t="shared" si="86"/>
        <v>0</v>
      </c>
      <c r="CX71">
        <f t="shared" si="87"/>
        <v>0</v>
      </c>
      <c r="CY71">
        <f t="shared" si="88"/>
        <v>0</v>
      </c>
      <c r="CZ71">
        <f t="shared" si="89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57</v>
      </c>
      <c r="DW71" t="s">
        <v>57</v>
      </c>
      <c r="DX71">
        <v>1000</v>
      </c>
      <c r="EE71">
        <v>39174529</v>
      </c>
      <c r="EF71">
        <v>2</v>
      </c>
      <c r="EG71" t="s">
        <v>19</v>
      </c>
      <c r="EH71">
        <v>0</v>
      </c>
      <c r="EI71" t="s">
        <v>3</v>
      </c>
      <c r="EJ71">
        <v>1</v>
      </c>
      <c r="EK71">
        <v>15001</v>
      </c>
      <c r="EL71" t="s">
        <v>47</v>
      </c>
      <c r="EM71" t="s">
        <v>48</v>
      </c>
      <c r="EO71" t="s">
        <v>3</v>
      </c>
      <c r="EQ71">
        <v>0</v>
      </c>
      <c r="ER71">
        <v>28531.05</v>
      </c>
      <c r="ES71">
        <v>28531.05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0"/>
        <v>0</v>
      </c>
      <c r="FS71">
        <v>0</v>
      </c>
      <c r="FT71" t="s">
        <v>22</v>
      </c>
      <c r="FU71" t="s">
        <v>23</v>
      </c>
      <c r="FX71">
        <v>94.5</v>
      </c>
      <c r="FY71">
        <v>46.75</v>
      </c>
      <c r="GA71" t="s">
        <v>3</v>
      </c>
      <c r="GD71">
        <v>0</v>
      </c>
      <c r="GF71">
        <v>2023472043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1"/>
        <v>0</v>
      </c>
      <c r="GM71">
        <f t="shared" si="92"/>
        <v>469.34</v>
      </c>
      <c r="GN71">
        <f t="shared" si="93"/>
        <v>469.34</v>
      </c>
      <c r="GO71">
        <f t="shared" si="94"/>
        <v>0</v>
      </c>
      <c r="GP71">
        <f t="shared" si="95"/>
        <v>0</v>
      </c>
      <c r="GR71">
        <v>0</v>
      </c>
      <c r="GS71">
        <v>3</v>
      </c>
      <c r="GT71">
        <v>0</v>
      </c>
      <c r="GU71" t="s">
        <v>3</v>
      </c>
      <c r="GV71">
        <f t="shared" si="96"/>
        <v>0</v>
      </c>
      <c r="GW71">
        <v>1</v>
      </c>
      <c r="GX71">
        <f t="shared" si="97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120</v>
      </c>
      <c r="D72" s="2"/>
      <c r="E72" s="2" t="s">
        <v>120</v>
      </c>
      <c r="F72" s="2" t="s">
        <v>121</v>
      </c>
      <c r="G72" s="2" t="s">
        <v>122</v>
      </c>
      <c r="H72" s="2" t="s">
        <v>57</v>
      </c>
      <c r="I72" s="2">
        <f>I68*J72</f>
        <v>2.47E-3</v>
      </c>
      <c r="J72" s="2">
        <v>3.7999999999999999E-2</v>
      </c>
      <c r="K72" s="2"/>
      <c r="L72" s="2"/>
      <c r="M72" s="2"/>
      <c r="N72" s="2"/>
      <c r="O72" s="2">
        <f t="shared" si="64"/>
        <v>0</v>
      </c>
      <c r="P72" s="2">
        <f t="shared" si="65"/>
        <v>0</v>
      </c>
      <c r="Q72" s="2">
        <f t="shared" si="66"/>
        <v>0</v>
      </c>
      <c r="R72" s="2">
        <f t="shared" si="67"/>
        <v>0</v>
      </c>
      <c r="S72" s="2">
        <f t="shared" si="68"/>
        <v>0</v>
      </c>
      <c r="T72" s="2">
        <f t="shared" si="69"/>
        <v>0</v>
      </c>
      <c r="U72" s="2">
        <f t="shared" si="70"/>
        <v>0</v>
      </c>
      <c r="V72" s="2">
        <f t="shared" si="71"/>
        <v>0</v>
      </c>
      <c r="W72" s="2">
        <f t="shared" si="72"/>
        <v>0</v>
      </c>
      <c r="X72" s="2">
        <f t="shared" si="73"/>
        <v>0</v>
      </c>
      <c r="Y72" s="2">
        <f t="shared" si="74"/>
        <v>0</v>
      </c>
      <c r="Z72" s="2"/>
      <c r="AA72" s="2">
        <v>39500385</v>
      </c>
      <c r="AB72" s="2">
        <f t="shared" si="75"/>
        <v>0</v>
      </c>
      <c r="AC72" s="2">
        <f t="shared" si="76"/>
        <v>0</v>
      </c>
      <c r="AD72" s="2">
        <f>ROUND((((ET72)-(EU72))+AE72),2)</f>
        <v>0</v>
      </c>
      <c r="AE72" s="2">
        <f t="shared" si="101"/>
        <v>0</v>
      </c>
      <c r="AF72" s="2">
        <f t="shared" si="101"/>
        <v>0</v>
      </c>
      <c r="AG72" s="2">
        <f t="shared" si="77"/>
        <v>0</v>
      </c>
      <c r="AH72" s="2">
        <f t="shared" si="102"/>
        <v>0</v>
      </c>
      <c r="AI72" s="2">
        <f t="shared" si="102"/>
        <v>0</v>
      </c>
      <c r="AJ72" s="2">
        <f t="shared" si="78"/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47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3</v>
      </c>
      <c r="BI72" s="2">
        <v>1</v>
      </c>
      <c r="BJ72" s="2" t="s">
        <v>3</v>
      </c>
      <c r="BK72" s="2"/>
      <c r="BL72" s="2"/>
      <c r="BM72" s="2">
        <v>15001</v>
      </c>
      <c r="BN72" s="2">
        <v>0</v>
      </c>
      <c r="BO72" s="2" t="s">
        <v>3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105</v>
      </c>
      <c r="CA72" s="2">
        <v>55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3</v>
      </c>
      <c r="CO72" s="2">
        <v>0</v>
      </c>
      <c r="CP72" s="2">
        <f t="shared" si="79"/>
        <v>0</v>
      </c>
      <c r="CQ72" s="2">
        <f t="shared" si="80"/>
        <v>0</v>
      </c>
      <c r="CR72" s="2">
        <f t="shared" si="81"/>
        <v>0</v>
      </c>
      <c r="CS72" s="2">
        <f t="shared" si="82"/>
        <v>0</v>
      </c>
      <c r="CT72" s="2">
        <f t="shared" si="83"/>
        <v>0</v>
      </c>
      <c r="CU72" s="2">
        <f t="shared" si="84"/>
        <v>0</v>
      </c>
      <c r="CV72" s="2">
        <f t="shared" si="85"/>
        <v>0</v>
      </c>
      <c r="CW72" s="2">
        <f t="shared" si="86"/>
        <v>0</v>
      </c>
      <c r="CX72" s="2">
        <f t="shared" si="87"/>
        <v>0</v>
      </c>
      <c r="CY72" s="2">
        <f t="shared" si="88"/>
        <v>0</v>
      </c>
      <c r="CZ72" s="2">
        <f t="shared" si="89"/>
        <v>0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57</v>
      </c>
      <c r="DW72" s="2" t="s">
        <v>57</v>
      </c>
      <c r="DX72" s="2">
        <v>1000</v>
      </c>
      <c r="DY72" s="2"/>
      <c r="DZ72" s="2"/>
      <c r="EA72" s="2"/>
      <c r="EB72" s="2"/>
      <c r="EC72" s="2"/>
      <c r="ED72" s="2"/>
      <c r="EE72" s="2">
        <v>39174529</v>
      </c>
      <c r="EF72" s="2">
        <v>2</v>
      </c>
      <c r="EG72" s="2" t="s">
        <v>19</v>
      </c>
      <c r="EH72" s="2">
        <v>0</v>
      </c>
      <c r="EI72" s="2" t="s">
        <v>3</v>
      </c>
      <c r="EJ72" s="2">
        <v>1</v>
      </c>
      <c r="EK72" s="2">
        <v>15001</v>
      </c>
      <c r="EL72" s="2" t="s">
        <v>47</v>
      </c>
      <c r="EM72" s="2" t="s">
        <v>48</v>
      </c>
      <c r="EN72" s="2"/>
      <c r="EO72" s="2" t="s">
        <v>3</v>
      </c>
      <c r="EP72" s="2"/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0"/>
        <v>0</v>
      </c>
      <c r="FS72" s="2">
        <v>0</v>
      </c>
      <c r="FT72" s="2" t="s">
        <v>22</v>
      </c>
      <c r="FU72" s="2" t="s">
        <v>23</v>
      </c>
      <c r="FV72" s="2"/>
      <c r="FW72" s="2"/>
      <c r="FX72" s="2">
        <v>94.5</v>
      </c>
      <c r="FY72" s="2">
        <v>46.75</v>
      </c>
      <c r="FZ72" s="2"/>
      <c r="GA72" s="2" t="s">
        <v>3</v>
      </c>
      <c r="GB72" s="2"/>
      <c r="GC72" s="2"/>
      <c r="GD72" s="2">
        <v>0</v>
      </c>
      <c r="GE72" s="2"/>
      <c r="GF72" s="2">
        <v>1891904026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1"/>
        <v>0</v>
      </c>
      <c r="GM72" s="2">
        <f t="shared" si="92"/>
        <v>0</v>
      </c>
      <c r="GN72" s="2">
        <f t="shared" si="93"/>
        <v>0</v>
      </c>
      <c r="GO72" s="2">
        <f t="shared" si="94"/>
        <v>0</v>
      </c>
      <c r="GP72" s="2">
        <f t="shared" si="95"/>
        <v>0</v>
      </c>
      <c r="GQ72" s="2"/>
      <c r="GR72" s="2">
        <v>0</v>
      </c>
      <c r="GS72" s="2">
        <v>3</v>
      </c>
      <c r="GT72" s="2">
        <v>0</v>
      </c>
      <c r="GU72" s="2" t="s">
        <v>3</v>
      </c>
      <c r="GV72" s="2">
        <f t="shared" si="96"/>
        <v>0</v>
      </c>
      <c r="GW72" s="2">
        <v>1</v>
      </c>
      <c r="GX72" s="2">
        <f t="shared" si="97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129</v>
      </c>
      <c r="E73" t="s">
        <v>120</v>
      </c>
      <c r="F73" t="s">
        <v>121</v>
      </c>
      <c r="G73" t="s">
        <v>122</v>
      </c>
      <c r="H73" t="s">
        <v>57</v>
      </c>
      <c r="I73">
        <f>I69*J73</f>
        <v>2.47E-3</v>
      </c>
      <c r="J73">
        <v>3.7999999999999999E-2</v>
      </c>
      <c r="O73">
        <f t="shared" si="64"/>
        <v>0</v>
      </c>
      <c r="P73">
        <f t="shared" si="65"/>
        <v>0</v>
      </c>
      <c r="Q73">
        <f t="shared" si="66"/>
        <v>0</v>
      </c>
      <c r="R73">
        <f t="shared" si="67"/>
        <v>0</v>
      </c>
      <c r="S73">
        <f t="shared" si="68"/>
        <v>0</v>
      </c>
      <c r="T73">
        <f t="shared" si="69"/>
        <v>0</v>
      </c>
      <c r="U73">
        <f t="shared" si="70"/>
        <v>0</v>
      </c>
      <c r="V73">
        <f t="shared" si="71"/>
        <v>0</v>
      </c>
      <c r="W73">
        <f t="shared" si="72"/>
        <v>0</v>
      </c>
      <c r="X73">
        <f t="shared" si="73"/>
        <v>0</v>
      </c>
      <c r="Y73">
        <f t="shared" si="74"/>
        <v>0</v>
      </c>
      <c r="AA73">
        <v>39500386</v>
      </c>
      <c r="AB73">
        <f t="shared" si="75"/>
        <v>0</v>
      </c>
      <c r="AC73">
        <f t="shared" si="76"/>
        <v>0</v>
      </c>
      <c r="AD73">
        <f>ROUND((((ET73)-(EU73))+AE73),2)</f>
        <v>0</v>
      </c>
      <c r="AE73">
        <f t="shared" si="101"/>
        <v>0</v>
      </c>
      <c r="AF73">
        <f t="shared" si="101"/>
        <v>0</v>
      </c>
      <c r="AG73">
        <f t="shared" si="77"/>
        <v>0</v>
      </c>
      <c r="AH73">
        <f t="shared" si="102"/>
        <v>0</v>
      </c>
      <c r="AI73">
        <f t="shared" si="102"/>
        <v>0</v>
      </c>
      <c r="AJ73">
        <f t="shared" si="78"/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6.66</v>
      </c>
      <c r="BA73">
        <v>1</v>
      </c>
      <c r="BB73">
        <v>1</v>
      </c>
      <c r="BC73">
        <v>6.66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3</v>
      </c>
      <c r="BM73">
        <v>15001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9"/>
        <v>0</v>
      </c>
      <c r="CQ73">
        <f t="shared" si="80"/>
        <v>0</v>
      </c>
      <c r="CR73">
        <f t="shared" si="81"/>
        <v>0</v>
      </c>
      <c r="CS73">
        <f t="shared" si="82"/>
        <v>0</v>
      </c>
      <c r="CT73">
        <f t="shared" si="83"/>
        <v>0</v>
      </c>
      <c r="CU73">
        <f t="shared" si="84"/>
        <v>0</v>
      </c>
      <c r="CV73">
        <f t="shared" si="85"/>
        <v>0</v>
      </c>
      <c r="CW73">
        <f t="shared" si="86"/>
        <v>0</v>
      </c>
      <c r="CX73">
        <f t="shared" si="87"/>
        <v>0</v>
      </c>
      <c r="CY73">
        <f t="shared" si="88"/>
        <v>0</v>
      </c>
      <c r="CZ73">
        <f t="shared" si="89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57</v>
      </c>
      <c r="DW73" t="s">
        <v>57</v>
      </c>
      <c r="DX73">
        <v>1000</v>
      </c>
      <c r="EE73">
        <v>39174529</v>
      </c>
      <c r="EF73">
        <v>2</v>
      </c>
      <c r="EG73" t="s">
        <v>19</v>
      </c>
      <c r="EH73">
        <v>0</v>
      </c>
      <c r="EI73" t="s">
        <v>3</v>
      </c>
      <c r="EJ73">
        <v>1</v>
      </c>
      <c r="EK73">
        <v>15001</v>
      </c>
      <c r="EL73" t="s">
        <v>47</v>
      </c>
      <c r="EM73" t="s">
        <v>48</v>
      </c>
      <c r="EO73" t="s">
        <v>3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0"/>
        <v>0</v>
      </c>
      <c r="FS73">
        <v>0</v>
      </c>
      <c r="FT73" t="s">
        <v>22</v>
      </c>
      <c r="FU73" t="s">
        <v>23</v>
      </c>
      <c r="FX73">
        <v>94.5</v>
      </c>
      <c r="FY73">
        <v>46.75</v>
      </c>
      <c r="GA73" t="s">
        <v>3</v>
      </c>
      <c r="GD73">
        <v>0</v>
      </c>
      <c r="GF73">
        <v>1891904026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1"/>
        <v>0</v>
      </c>
      <c r="GM73">
        <f t="shared" si="92"/>
        <v>0</v>
      </c>
      <c r="GN73">
        <f t="shared" si="93"/>
        <v>0</v>
      </c>
      <c r="GO73">
        <f t="shared" si="94"/>
        <v>0</v>
      </c>
      <c r="GP73">
        <f t="shared" si="95"/>
        <v>0</v>
      </c>
      <c r="GR73">
        <v>0</v>
      </c>
      <c r="GS73">
        <v>3</v>
      </c>
      <c r="GT73">
        <v>0</v>
      </c>
      <c r="GU73" t="s">
        <v>3</v>
      </c>
      <c r="GV73">
        <f t="shared" si="96"/>
        <v>0</v>
      </c>
      <c r="GW73">
        <v>1</v>
      </c>
      <c r="GX73">
        <f t="shared" si="97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ROW(SmtRes!A140)</f>
        <v>140</v>
      </c>
      <c r="D74" s="2">
        <f>ROW(EtalonRes!A129)</f>
        <v>129</v>
      </c>
      <c r="E74" s="2" t="s">
        <v>123</v>
      </c>
      <c r="F74" s="2" t="s">
        <v>124</v>
      </c>
      <c r="G74" s="2" t="s">
        <v>125</v>
      </c>
      <c r="H74" s="2" t="s">
        <v>40</v>
      </c>
      <c r="I74" s="2">
        <v>6</v>
      </c>
      <c r="J74" s="2">
        <v>0</v>
      </c>
      <c r="K74" s="2"/>
      <c r="L74" s="2"/>
      <c r="M74" s="2"/>
      <c r="N74" s="2"/>
      <c r="O74" s="2">
        <f t="shared" si="64"/>
        <v>426.66</v>
      </c>
      <c r="P74" s="2">
        <f t="shared" si="65"/>
        <v>154.32</v>
      </c>
      <c r="Q74" s="2">
        <f t="shared" si="66"/>
        <v>108.06</v>
      </c>
      <c r="R74" s="2">
        <f t="shared" si="67"/>
        <v>14.76</v>
      </c>
      <c r="S74" s="2">
        <f t="shared" si="68"/>
        <v>164.28</v>
      </c>
      <c r="T74" s="2">
        <f t="shared" si="69"/>
        <v>0</v>
      </c>
      <c r="U74" s="2">
        <f t="shared" si="70"/>
        <v>16.559999999999999</v>
      </c>
      <c r="V74" s="2">
        <f t="shared" si="71"/>
        <v>1.2750000000000001</v>
      </c>
      <c r="W74" s="2">
        <f t="shared" si="72"/>
        <v>0</v>
      </c>
      <c r="X74" s="2">
        <f t="shared" si="73"/>
        <v>145.02000000000001</v>
      </c>
      <c r="Y74" s="2">
        <f t="shared" si="74"/>
        <v>128.91</v>
      </c>
      <c r="Z74" s="2"/>
      <c r="AA74" s="2">
        <v>39500385</v>
      </c>
      <c r="AB74" s="2">
        <f t="shared" si="75"/>
        <v>71.11</v>
      </c>
      <c r="AC74" s="2">
        <f t="shared" si="76"/>
        <v>25.72</v>
      </c>
      <c r="AD74" s="2">
        <f>ROUND(((((ET74*1.25))-((EU74*1.25)))+AE74),2)</f>
        <v>18.010000000000002</v>
      </c>
      <c r="AE74" s="2">
        <f>ROUND(((EU74*1.25)),2)</f>
        <v>2.46</v>
      </c>
      <c r="AF74" s="2">
        <f>ROUND(((EV74*1.15)),2)</f>
        <v>27.38</v>
      </c>
      <c r="AG74" s="2">
        <f t="shared" si="77"/>
        <v>0</v>
      </c>
      <c r="AH74" s="2">
        <f>((EW74*1.15))</f>
        <v>2.76</v>
      </c>
      <c r="AI74" s="2">
        <f>((EX74*1.25))</f>
        <v>0.21250000000000002</v>
      </c>
      <c r="AJ74" s="2">
        <f t="shared" si="78"/>
        <v>0</v>
      </c>
      <c r="AK74" s="2">
        <v>63.94</v>
      </c>
      <c r="AL74" s="2">
        <v>25.72</v>
      </c>
      <c r="AM74" s="2">
        <v>14.41</v>
      </c>
      <c r="AN74" s="2">
        <v>1.97</v>
      </c>
      <c r="AO74" s="2">
        <v>23.81</v>
      </c>
      <c r="AP74" s="2">
        <v>0</v>
      </c>
      <c r="AQ74" s="2">
        <v>2.4</v>
      </c>
      <c r="AR74" s="2">
        <v>0.17</v>
      </c>
      <c r="AS74" s="2">
        <v>0</v>
      </c>
      <c r="AT74" s="2">
        <v>81</v>
      </c>
      <c r="AU74" s="2">
        <v>72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0</v>
      </c>
      <c r="BI74" s="2">
        <v>1</v>
      </c>
      <c r="BJ74" s="2" t="s">
        <v>126</v>
      </c>
      <c r="BK74" s="2"/>
      <c r="BL74" s="2"/>
      <c r="BM74" s="2">
        <v>9001</v>
      </c>
      <c r="BN74" s="2">
        <v>0</v>
      </c>
      <c r="BO74" s="2" t="s">
        <v>3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90</v>
      </c>
      <c r="CA74" s="2">
        <v>85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1605</v>
      </c>
      <c r="CO74" s="2">
        <v>0</v>
      </c>
      <c r="CP74" s="2">
        <f t="shared" si="79"/>
        <v>426.65999999999997</v>
      </c>
      <c r="CQ74" s="2">
        <f t="shared" si="80"/>
        <v>25.72</v>
      </c>
      <c r="CR74" s="2">
        <f t="shared" si="81"/>
        <v>18.010000000000002</v>
      </c>
      <c r="CS74" s="2">
        <f t="shared" si="82"/>
        <v>2.46</v>
      </c>
      <c r="CT74" s="2">
        <f t="shared" si="83"/>
        <v>27.38</v>
      </c>
      <c r="CU74" s="2">
        <f t="shared" si="84"/>
        <v>0</v>
      </c>
      <c r="CV74" s="2">
        <f t="shared" si="85"/>
        <v>2.76</v>
      </c>
      <c r="CW74" s="2">
        <f t="shared" si="86"/>
        <v>0.21250000000000002</v>
      </c>
      <c r="CX74" s="2">
        <f t="shared" si="87"/>
        <v>0</v>
      </c>
      <c r="CY74" s="2">
        <f t="shared" si="88"/>
        <v>145.0224</v>
      </c>
      <c r="CZ74" s="2">
        <f t="shared" si="89"/>
        <v>128.90879999999999</v>
      </c>
      <c r="DA74" s="2"/>
      <c r="DB74" s="2"/>
      <c r="DC74" s="2" t="s">
        <v>3</v>
      </c>
      <c r="DD74" s="2" t="s">
        <v>3</v>
      </c>
      <c r="DE74" s="2" t="s">
        <v>32</v>
      </c>
      <c r="DF74" s="2" t="s">
        <v>32</v>
      </c>
      <c r="DG74" s="2" t="s">
        <v>33</v>
      </c>
      <c r="DH74" s="2" t="s">
        <v>3</v>
      </c>
      <c r="DI74" s="2" t="s">
        <v>33</v>
      </c>
      <c r="DJ74" s="2" t="s">
        <v>32</v>
      </c>
      <c r="DK74" s="2" t="s">
        <v>3</v>
      </c>
      <c r="DL74" s="2" t="s">
        <v>3</v>
      </c>
      <c r="DM74" s="2" t="s">
        <v>3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40</v>
      </c>
      <c r="DW74" s="2" t="s">
        <v>40</v>
      </c>
      <c r="DX74" s="2">
        <v>1</v>
      </c>
      <c r="DY74" s="2"/>
      <c r="DZ74" s="2"/>
      <c r="EA74" s="2"/>
      <c r="EB74" s="2"/>
      <c r="EC74" s="2"/>
      <c r="ED74" s="2"/>
      <c r="EE74" s="2">
        <v>39174502</v>
      </c>
      <c r="EF74" s="2">
        <v>2</v>
      </c>
      <c r="EG74" s="2" t="s">
        <v>19</v>
      </c>
      <c r="EH74" s="2">
        <v>0</v>
      </c>
      <c r="EI74" s="2" t="s">
        <v>3</v>
      </c>
      <c r="EJ74" s="2">
        <v>1</v>
      </c>
      <c r="EK74" s="2">
        <v>9001</v>
      </c>
      <c r="EL74" s="2" t="s">
        <v>127</v>
      </c>
      <c r="EM74" s="2" t="s">
        <v>128</v>
      </c>
      <c r="EN74" s="2"/>
      <c r="EO74" s="2" t="s">
        <v>36</v>
      </c>
      <c r="EP74" s="2"/>
      <c r="EQ74" s="2">
        <v>0</v>
      </c>
      <c r="ER74" s="2">
        <v>63.94</v>
      </c>
      <c r="ES74" s="2">
        <v>25.72</v>
      </c>
      <c r="ET74" s="2">
        <v>14.41</v>
      </c>
      <c r="EU74" s="2">
        <v>1.97</v>
      </c>
      <c r="EV74" s="2">
        <v>23.81</v>
      </c>
      <c r="EW74" s="2">
        <v>2.4</v>
      </c>
      <c r="EX74" s="2">
        <v>0.17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0"/>
        <v>0</v>
      </c>
      <c r="FS74" s="2">
        <v>0</v>
      </c>
      <c r="FT74" s="2" t="s">
        <v>22</v>
      </c>
      <c r="FU74" s="2" t="s">
        <v>23</v>
      </c>
      <c r="FV74" s="2"/>
      <c r="FW74" s="2"/>
      <c r="FX74" s="2">
        <v>81</v>
      </c>
      <c r="FY74" s="2">
        <v>72.25</v>
      </c>
      <c r="FZ74" s="2"/>
      <c r="GA74" s="2" t="s">
        <v>3</v>
      </c>
      <c r="GB74" s="2"/>
      <c r="GC74" s="2"/>
      <c r="GD74" s="2">
        <v>0</v>
      </c>
      <c r="GE74" s="2"/>
      <c r="GF74" s="2">
        <v>1555078569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1"/>
        <v>0</v>
      </c>
      <c r="GM74" s="2">
        <f t="shared" si="92"/>
        <v>700.59</v>
      </c>
      <c r="GN74" s="2">
        <f t="shared" si="93"/>
        <v>700.59</v>
      </c>
      <c r="GO74" s="2">
        <f t="shared" si="94"/>
        <v>0</v>
      </c>
      <c r="GP74" s="2">
        <f t="shared" si="95"/>
        <v>0</v>
      </c>
      <c r="GQ74" s="2"/>
      <c r="GR74" s="2">
        <v>0</v>
      </c>
      <c r="GS74" s="2">
        <v>3</v>
      </c>
      <c r="GT74" s="2">
        <v>0</v>
      </c>
      <c r="GU74" s="2" t="s">
        <v>3</v>
      </c>
      <c r="GV74" s="2">
        <f t="shared" si="96"/>
        <v>0</v>
      </c>
      <c r="GW74" s="2">
        <v>1</v>
      </c>
      <c r="GX74" s="2">
        <f t="shared" si="97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ROW(SmtRes!A150)</f>
        <v>150</v>
      </c>
      <c r="D75">
        <f>ROW(EtalonRes!A138)</f>
        <v>138</v>
      </c>
      <c r="E75" t="s">
        <v>123</v>
      </c>
      <c r="F75" t="s">
        <v>124</v>
      </c>
      <c r="G75" t="s">
        <v>125</v>
      </c>
      <c r="H75" t="s">
        <v>40</v>
      </c>
      <c r="I75">
        <v>6</v>
      </c>
      <c r="J75">
        <v>0</v>
      </c>
      <c r="O75">
        <f t="shared" si="64"/>
        <v>2841.55</v>
      </c>
      <c r="P75">
        <f t="shared" si="65"/>
        <v>1027.77</v>
      </c>
      <c r="Q75">
        <f t="shared" si="66"/>
        <v>719.68</v>
      </c>
      <c r="R75">
        <f t="shared" si="67"/>
        <v>98.3</v>
      </c>
      <c r="S75">
        <f t="shared" si="68"/>
        <v>1094.0999999999999</v>
      </c>
      <c r="T75">
        <f t="shared" si="69"/>
        <v>0</v>
      </c>
      <c r="U75">
        <f t="shared" si="70"/>
        <v>16.559999999999999</v>
      </c>
      <c r="V75">
        <f t="shared" si="71"/>
        <v>1.2750000000000001</v>
      </c>
      <c r="W75">
        <f t="shared" si="72"/>
        <v>0</v>
      </c>
      <c r="X75">
        <f t="shared" si="73"/>
        <v>965.84</v>
      </c>
      <c r="Y75">
        <f t="shared" si="74"/>
        <v>858.53</v>
      </c>
      <c r="AA75">
        <v>39500386</v>
      </c>
      <c r="AB75">
        <f t="shared" si="75"/>
        <v>71.11</v>
      </c>
      <c r="AC75">
        <f t="shared" si="76"/>
        <v>25.72</v>
      </c>
      <c r="AD75">
        <f>ROUND(((((ET75*1.25))-((EU75*1.25)))+AE75),2)</f>
        <v>18.010000000000002</v>
      </c>
      <c r="AE75">
        <f>ROUND(((EU75*1.25)),2)</f>
        <v>2.46</v>
      </c>
      <c r="AF75">
        <f>ROUND(((EV75*1.15)),2)</f>
        <v>27.38</v>
      </c>
      <c r="AG75">
        <f t="shared" si="77"/>
        <v>0</v>
      </c>
      <c r="AH75">
        <f>((EW75*1.15))</f>
        <v>2.76</v>
      </c>
      <c r="AI75">
        <f>((EX75*1.25))</f>
        <v>0.21250000000000002</v>
      </c>
      <c r="AJ75">
        <f t="shared" si="78"/>
        <v>0</v>
      </c>
      <c r="AK75">
        <v>63.94</v>
      </c>
      <c r="AL75">
        <v>25.72</v>
      </c>
      <c r="AM75">
        <v>14.41</v>
      </c>
      <c r="AN75">
        <v>1.97</v>
      </c>
      <c r="AO75">
        <v>23.81</v>
      </c>
      <c r="AP75">
        <v>0</v>
      </c>
      <c r="AQ75">
        <v>2.4</v>
      </c>
      <c r="AR75">
        <v>0.17</v>
      </c>
      <c r="AS75">
        <v>0</v>
      </c>
      <c r="AT75">
        <v>81</v>
      </c>
      <c r="AU75">
        <v>72</v>
      </c>
      <c r="AV75">
        <v>1</v>
      </c>
      <c r="AW75">
        <v>1</v>
      </c>
      <c r="AZ75">
        <v>6.66</v>
      </c>
      <c r="BA75">
        <v>6.66</v>
      </c>
      <c r="BB75">
        <v>6.66</v>
      </c>
      <c r="BC75">
        <v>6.66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126</v>
      </c>
      <c r="BM75">
        <v>9001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6.66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90</v>
      </c>
      <c r="CA75">
        <v>85</v>
      </c>
      <c r="CF75">
        <v>0</v>
      </c>
      <c r="CG75">
        <v>0</v>
      </c>
      <c r="CM75">
        <v>0</v>
      </c>
      <c r="CN75" t="s">
        <v>1605</v>
      </c>
      <c r="CO75">
        <v>0</v>
      </c>
      <c r="CP75">
        <f t="shared" si="79"/>
        <v>2841.5499999999997</v>
      </c>
      <c r="CQ75">
        <f t="shared" si="80"/>
        <v>171.29519999999999</v>
      </c>
      <c r="CR75">
        <f t="shared" si="81"/>
        <v>119.94660000000002</v>
      </c>
      <c r="CS75">
        <f t="shared" si="82"/>
        <v>16.383600000000001</v>
      </c>
      <c r="CT75">
        <f t="shared" si="83"/>
        <v>182.35079999999999</v>
      </c>
      <c r="CU75">
        <f t="shared" si="84"/>
        <v>0</v>
      </c>
      <c r="CV75">
        <f t="shared" si="85"/>
        <v>2.76</v>
      </c>
      <c r="CW75">
        <f t="shared" si="86"/>
        <v>0.21250000000000002</v>
      </c>
      <c r="CX75">
        <f t="shared" si="87"/>
        <v>0</v>
      </c>
      <c r="CY75">
        <f t="shared" si="88"/>
        <v>965.84399999999994</v>
      </c>
      <c r="CZ75">
        <f t="shared" si="89"/>
        <v>858.52799999999991</v>
      </c>
      <c r="DC75" t="s">
        <v>3</v>
      </c>
      <c r="DD75" t="s">
        <v>3</v>
      </c>
      <c r="DE75" t="s">
        <v>32</v>
      </c>
      <c r="DF75" t="s">
        <v>32</v>
      </c>
      <c r="DG75" t="s">
        <v>33</v>
      </c>
      <c r="DH75" t="s">
        <v>3</v>
      </c>
      <c r="DI75" t="s">
        <v>33</v>
      </c>
      <c r="DJ75" t="s">
        <v>32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40</v>
      </c>
      <c r="DW75" t="s">
        <v>40</v>
      </c>
      <c r="DX75">
        <v>1</v>
      </c>
      <c r="EE75">
        <v>39174502</v>
      </c>
      <c r="EF75">
        <v>2</v>
      </c>
      <c r="EG75" t="s">
        <v>19</v>
      </c>
      <c r="EH75">
        <v>0</v>
      </c>
      <c r="EI75" t="s">
        <v>3</v>
      </c>
      <c r="EJ75">
        <v>1</v>
      </c>
      <c r="EK75">
        <v>9001</v>
      </c>
      <c r="EL75" t="s">
        <v>127</v>
      </c>
      <c r="EM75" t="s">
        <v>128</v>
      </c>
      <c r="EO75" t="s">
        <v>36</v>
      </c>
      <c r="EQ75">
        <v>0</v>
      </c>
      <c r="ER75">
        <v>63.94</v>
      </c>
      <c r="ES75">
        <v>25.72</v>
      </c>
      <c r="ET75">
        <v>14.41</v>
      </c>
      <c r="EU75">
        <v>1.97</v>
      </c>
      <c r="EV75">
        <v>23.81</v>
      </c>
      <c r="EW75">
        <v>2.4</v>
      </c>
      <c r="EX75">
        <v>0.17</v>
      </c>
      <c r="EY75">
        <v>0</v>
      </c>
      <c r="FQ75">
        <v>0</v>
      </c>
      <c r="FR75">
        <f t="shared" si="90"/>
        <v>0</v>
      </c>
      <c r="FS75">
        <v>0</v>
      </c>
      <c r="FT75" t="s">
        <v>22</v>
      </c>
      <c r="FU75" t="s">
        <v>23</v>
      </c>
      <c r="FX75">
        <v>81</v>
      </c>
      <c r="FY75">
        <v>72.25</v>
      </c>
      <c r="GA75" t="s">
        <v>3</v>
      </c>
      <c r="GD75">
        <v>0</v>
      </c>
      <c r="GF75">
        <v>1555078569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1"/>
        <v>0</v>
      </c>
      <c r="GM75">
        <f t="shared" si="92"/>
        <v>4665.92</v>
      </c>
      <c r="GN75">
        <f t="shared" si="93"/>
        <v>4665.92</v>
      </c>
      <c r="GO75">
        <f t="shared" si="94"/>
        <v>0</v>
      </c>
      <c r="GP75">
        <f t="shared" si="95"/>
        <v>0</v>
      </c>
      <c r="GR75">
        <v>0</v>
      </c>
      <c r="GS75">
        <v>3</v>
      </c>
      <c r="GT75">
        <v>0</v>
      </c>
      <c r="GU75" t="s">
        <v>3</v>
      </c>
      <c r="GV75">
        <f t="shared" si="96"/>
        <v>0</v>
      </c>
      <c r="GW75">
        <v>1</v>
      </c>
      <c r="GX75">
        <f t="shared" si="97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139</v>
      </c>
      <c r="D76" s="2"/>
      <c r="E76" s="2" t="s">
        <v>129</v>
      </c>
      <c r="F76" s="2" t="s">
        <v>130</v>
      </c>
      <c r="G76" s="2" t="s">
        <v>131</v>
      </c>
      <c r="H76" s="2" t="s">
        <v>132</v>
      </c>
      <c r="I76" s="2">
        <f>I74*J76</f>
        <v>1</v>
      </c>
      <c r="J76" s="2">
        <v>0.16666666666666666</v>
      </c>
      <c r="K76" s="2"/>
      <c r="L76" s="2"/>
      <c r="M76" s="2"/>
      <c r="N76" s="2"/>
      <c r="O76" s="2">
        <f t="shared" si="64"/>
        <v>10114.73</v>
      </c>
      <c r="P76" s="2">
        <f t="shared" si="65"/>
        <v>10114.73</v>
      </c>
      <c r="Q76" s="2">
        <f t="shared" si="66"/>
        <v>0</v>
      </c>
      <c r="R76" s="2">
        <f t="shared" si="67"/>
        <v>0</v>
      </c>
      <c r="S76" s="2">
        <f t="shared" si="68"/>
        <v>0</v>
      </c>
      <c r="T76" s="2">
        <f t="shared" si="69"/>
        <v>0</v>
      </c>
      <c r="U76" s="2">
        <f t="shared" si="70"/>
        <v>0</v>
      </c>
      <c r="V76" s="2">
        <f t="shared" si="71"/>
        <v>0</v>
      </c>
      <c r="W76" s="2">
        <f t="shared" si="72"/>
        <v>0</v>
      </c>
      <c r="X76" s="2">
        <f t="shared" si="73"/>
        <v>0</v>
      </c>
      <c r="Y76" s="2">
        <f t="shared" si="74"/>
        <v>0</v>
      </c>
      <c r="Z76" s="2"/>
      <c r="AA76" s="2">
        <v>39500385</v>
      </c>
      <c r="AB76" s="2">
        <f t="shared" si="75"/>
        <v>10114.73</v>
      </c>
      <c r="AC76" s="2">
        <f t="shared" si="76"/>
        <v>10114.73</v>
      </c>
      <c r="AD76" s="2">
        <f t="shared" ref="AD76:AD83" si="103">ROUND((((ET76)-(EU76))+AE76),2)</f>
        <v>0</v>
      </c>
      <c r="AE76" s="2">
        <f t="shared" ref="AE76:AF83" si="104">ROUND((EU76),2)</f>
        <v>0</v>
      </c>
      <c r="AF76" s="2">
        <f t="shared" si="104"/>
        <v>0</v>
      </c>
      <c r="AG76" s="2">
        <f t="shared" si="77"/>
        <v>0</v>
      </c>
      <c r="AH76" s="2">
        <f t="shared" ref="AH76:AI83" si="105">(EW76)</f>
        <v>0</v>
      </c>
      <c r="AI76" s="2">
        <f t="shared" si="105"/>
        <v>0</v>
      </c>
      <c r="AJ76" s="2">
        <f t="shared" si="78"/>
        <v>0</v>
      </c>
      <c r="AK76" s="2">
        <v>10114.73</v>
      </c>
      <c r="AL76" s="2">
        <v>10114.73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81</v>
      </c>
      <c r="AU76" s="2">
        <v>72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3</v>
      </c>
      <c r="BI76" s="2">
        <v>1</v>
      </c>
      <c r="BJ76" s="2" t="s">
        <v>133</v>
      </c>
      <c r="BK76" s="2"/>
      <c r="BL76" s="2"/>
      <c r="BM76" s="2">
        <v>9001</v>
      </c>
      <c r="BN76" s="2">
        <v>0</v>
      </c>
      <c r="BO76" s="2" t="s">
        <v>3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90</v>
      </c>
      <c r="CA76" s="2">
        <v>85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3</v>
      </c>
      <c r="CO76" s="2">
        <v>0</v>
      </c>
      <c r="CP76" s="2">
        <f t="shared" si="79"/>
        <v>10114.73</v>
      </c>
      <c r="CQ76" s="2">
        <f t="shared" si="80"/>
        <v>10114.73</v>
      </c>
      <c r="CR76" s="2">
        <f t="shared" si="81"/>
        <v>0</v>
      </c>
      <c r="CS76" s="2">
        <f t="shared" si="82"/>
        <v>0</v>
      </c>
      <c r="CT76" s="2">
        <f t="shared" si="83"/>
        <v>0</v>
      </c>
      <c r="CU76" s="2">
        <f t="shared" si="84"/>
        <v>0</v>
      </c>
      <c r="CV76" s="2">
        <f t="shared" si="85"/>
        <v>0</v>
      </c>
      <c r="CW76" s="2">
        <f t="shared" si="86"/>
        <v>0</v>
      </c>
      <c r="CX76" s="2">
        <f t="shared" si="87"/>
        <v>0</v>
      </c>
      <c r="CY76" s="2">
        <f t="shared" si="88"/>
        <v>0</v>
      </c>
      <c r="CZ76" s="2">
        <f t="shared" si="89"/>
        <v>0</v>
      </c>
      <c r="DA76" s="2"/>
      <c r="DB76" s="2"/>
      <c r="DC76" s="2" t="s">
        <v>3</v>
      </c>
      <c r="DD76" s="2" t="s">
        <v>3</v>
      </c>
      <c r="DE76" s="2" t="s">
        <v>3</v>
      </c>
      <c r="DF76" s="2" t="s">
        <v>3</v>
      </c>
      <c r="DG76" s="2" t="s">
        <v>3</v>
      </c>
      <c r="DH76" s="2" t="s">
        <v>3</v>
      </c>
      <c r="DI76" s="2" t="s">
        <v>3</v>
      </c>
      <c r="DJ76" s="2" t="s">
        <v>3</v>
      </c>
      <c r="DK76" s="2" t="s">
        <v>3</v>
      </c>
      <c r="DL76" s="2" t="s">
        <v>3</v>
      </c>
      <c r="DM76" s="2" t="s">
        <v>3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1010</v>
      </c>
      <c r="DV76" s="2" t="s">
        <v>132</v>
      </c>
      <c r="DW76" s="2" t="s">
        <v>132</v>
      </c>
      <c r="DX76" s="2">
        <v>1</v>
      </c>
      <c r="DY76" s="2"/>
      <c r="DZ76" s="2"/>
      <c r="EA76" s="2"/>
      <c r="EB76" s="2"/>
      <c r="EC76" s="2"/>
      <c r="ED76" s="2"/>
      <c r="EE76" s="2">
        <v>39174502</v>
      </c>
      <c r="EF76" s="2">
        <v>2</v>
      </c>
      <c r="EG76" s="2" t="s">
        <v>19</v>
      </c>
      <c r="EH76" s="2">
        <v>0</v>
      </c>
      <c r="EI76" s="2" t="s">
        <v>3</v>
      </c>
      <c r="EJ76" s="2">
        <v>1</v>
      </c>
      <c r="EK76" s="2">
        <v>9001</v>
      </c>
      <c r="EL76" s="2" t="s">
        <v>127</v>
      </c>
      <c r="EM76" s="2" t="s">
        <v>128</v>
      </c>
      <c r="EN76" s="2"/>
      <c r="EO76" s="2" t="s">
        <v>3</v>
      </c>
      <c r="EP76" s="2"/>
      <c r="EQ76" s="2">
        <v>0</v>
      </c>
      <c r="ER76" s="2">
        <v>10114.73</v>
      </c>
      <c r="ES76" s="2">
        <v>10114.73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0"/>
        <v>0</v>
      </c>
      <c r="FS76" s="2">
        <v>0</v>
      </c>
      <c r="FT76" s="2" t="s">
        <v>22</v>
      </c>
      <c r="FU76" s="2" t="s">
        <v>23</v>
      </c>
      <c r="FV76" s="2"/>
      <c r="FW76" s="2"/>
      <c r="FX76" s="2">
        <v>81</v>
      </c>
      <c r="FY76" s="2">
        <v>72.25</v>
      </c>
      <c r="FZ76" s="2"/>
      <c r="GA76" s="2" t="s">
        <v>3</v>
      </c>
      <c r="GB76" s="2"/>
      <c r="GC76" s="2"/>
      <c r="GD76" s="2">
        <v>0</v>
      </c>
      <c r="GE76" s="2"/>
      <c r="GF76" s="2">
        <v>-759447027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1"/>
        <v>0</v>
      </c>
      <c r="GM76" s="2">
        <f t="shared" si="92"/>
        <v>10114.73</v>
      </c>
      <c r="GN76" s="2">
        <f t="shared" si="93"/>
        <v>10114.73</v>
      </c>
      <c r="GO76" s="2">
        <f t="shared" si="94"/>
        <v>0</v>
      </c>
      <c r="GP76" s="2">
        <f t="shared" si="95"/>
        <v>0</v>
      </c>
      <c r="GQ76" s="2"/>
      <c r="GR76" s="2">
        <v>0</v>
      </c>
      <c r="GS76" s="2">
        <v>3</v>
      </c>
      <c r="GT76" s="2">
        <v>0</v>
      </c>
      <c r="GU76" s="2" t="s">
        <v>3</v>
      </c>
      <c r="GV76" s="2">
        <f t="shared" si="96"/>
        <v>0</v>
      </c>
      <c r="GW76" s="2">
        <v>1</v>
      </c>
      <c r="GX76" s="2">
        <f t="shared" si="97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149</v>
      </c>
      <c r="E77" t="s">
        <v>129</v>
      </c>
      <c r="F77" t="s">
        <v>130</v>
      </c>
      <c r="G77" t="s">
        <v>131</v>
      </c>
      <c r="H77" t="s">
        <v>132</v>
      </c>
      <c r="I77">
        <f>I75*J77</f>
        <v>1</v>
      </c>
      <c r="J77">
        <v>0.16666666666666666</v>
      </c>
      <c r="O77">
        <f t="shared" si="64"/>
        <v>67364.100000000006</v>
      </c>
      <c r="P77">
        <f t="shared" si="65"/>
        <v>67364.100000000006</v>
      </c>
      <c r="Q77">
        <f t="shared" si="66"/>
        <v>0</v>
      </c>
      <c r="R77">
        <f t="shared" si="67"/>
        <v>0</v>
      </c>
      <c r="S77">
        <f t="shared" si="68"/>
        <v>0</v>
      </c>
      <c r="T77">
        <f t="shared" si="69"/>
        <v>0</v>
      </c>
      <c r="U77">
        <f t="shared" si="70"/>
        <v>0</v>
      </c>
      <c r="V77">
        <f t="shared" si="71"/>
        <v>0</v>
      </c>
      <c r="W77">
        <f t="shared" si="72"/>
        <v>0</v>
      </c>
      <c r="X77">
        <f t="shared" si="73"/>
        <v>0</v>
      </c>
      <c r="Y77">
        <f t="shared" si="74"/>
        <v>0</v>
      </c>
      <c r="AA77">
        <v>39500386</v>
      </c>
      <c r="AB77">
        <f t="shared" si="75"/>
        <v>10114.73</v>
      </c>
      <c r="AC77">
        <f t="shared" si="76"/>
        <v>10114.73</v>
      </c>
      <c r="AD77">
        <f t="shared" si="103"/>
        <v>0</v>
      </c>
      <c r="AE77">
        <f t="shared" si="104"/>
        <v>0</v>
      </c>
      <c r="AF77">
        <f t="shared" si="104"/>
        <v>0</v>
      </c>
      <c r="AG77">
        <f t="shared" si="77"/>
        <v>0</v>
      </c>
      <c r="AH77">
        <f t="shared" si="105"/>
        <v>0</v>
      </c>
      <c r="AI77">
        <f t="shared" si="105"/>
        <v>0</v>
      </c>
      <c r="AJ77">
        <f t="shared" si="78"/>
        <v>0</v>
      </c>
      <c r="AK77">
        <v>10114.73</v>
      </c>
      <c r="AL77">
        <v>10114.73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81</v>
      </c>
      <c r="AU77">
        <v>72</v>
      </c>
      <c r="AV77">
        <v>1</v>
      </c>
      <c r="AW77">
        <v>1</v>
      </c>
      <c r="AZ77">
        <v>6.66</v>
      </c>
      <c r="BA77">
        <v>1</v>
      </c>
      <c r="BB77">
        <v>1</v>
      </c>
      <c r="BC77">
        <v>6.66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133</v>
      </c>
      <c r="BM77">
        <v>9001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90</v>
      </c>
      <c r="CA77">
        <v>85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9"/>
        <v>67364.100000000006</v>
      </c>
      <c r="CQ77">
        <f t="shared" si="80"/>
        <v>67364.101800000004</v>
      </c>
      <c r="CR77">
        <f t="shared" si="81"/>
        <v>0</v>
      </c>
      <c r="CS77">
        <f t="shared" si="82"/>
        <v>0</v>
      </c>
      <c r="CT77">
        <f t="shared" si="83"/>
        <v>0</v>
      </c>
      <c r="CU77">
        <f t="shared" si="84"/>
        <v>0</v>
      </c>
      <c r="CV77">
        <f t="shared" si="85"/>
        <v>0</v>
      </c>
      <c r="CW77">
        <f t="shared" si="86"/>
        <v>0</v>
      </c>
      <c r="CX77">
        <f t="shared" si="87"/>
        <v>0</v>
      </c>
      <c r="CY77">
        <f t="shared" si="88"/>
        <v>0</v>
      </c>
      <c r="CZ77">
        <f t="shared" si="89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132</v>
      </c>
      <c r="DW77" t="s">
        <v>132</v>
      </c>
      <c r="DX77">
        <v>1</v>
      </c>
      <c r="EE77">
        <v>39174502</v>
      </c>
      <c r="EF77">
        <v>2</v>
      </c>
      <c r="EG77" t="s">
        <v>19</v>
      </c>
      <c r="EH77">
        <v>0</v>
      </c>
      <c r="EI77" t="s">
        <v>3</v>
      </c>
      <c r="EJ77">
        <v>1</v>
      </c>
      <c r="EK77">
        <v>9001</v>
      </c>
      <c r="EL77" t="s">
        <v>127</v>
      </c>
      <c r="EM77" t="s">
        <v>128</v>
      </c>
      <c r="EO77" t="s">
        <v>3</v>
      </c>
      <c r="EQ77">
        <v>0</v>
      </c>
      <c r="ER77">
        <v>10114.73</v>
      </c>
      <c r="ES77">
        <v>10114.73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0"/>
        <v>0</v>
      </c>
      <c r="FS77">
        <v>0</v>
      </c>
      <c r="FT77" t="s">
        <v>22</v>
      </c>
      <c r="FU77" t="s">
        <v>23</v>
      </c>
      <c r="FX77">
        <v>81</v>
      </c>
      <c r="FY77">
        <v>72.25</v>
      </c>
      <c r="GA77" t="s">
        <v>3</v>
      </c>
      <c r="GD77">
        <v>0</v>
      </c>
      <c r="GF77">
        <v>-759447027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1"/>
        <v>0</v>
      </c>
      <c r="GM77">
        <f t="shared" si="92"/>
        <v>67364.100000000006</v>
      </c>
      <c r="GN77">
        <f t="shared" si="93"/>
        <v>67364.100000000006</v>
      </c>
      <c r="GO77">
        <f t="shared" si="94"/>
        <v>0</v>
      </c>
      <c r="GP77">
        <f t="shared" si="95"/>
        <v>0</v>
      </c>
      <c r="GR77">
        <v>0</v>
      </c>
      <c r="GS77">
        <v>3</v>
      </c>
      <c r="GT77">
        <v>0</v>
      </c>
      <c r="GU77" t="s">
        <v>3</v>
      </c>
      <c r="GV77">
        <f t="shared" si="96"/>
        <v>0</v>
      </c>
      <c r="GW77">
        <v>1</v>
      </c>
      <c r="GX77">
        <f t="shared" si="97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138</v>
      </c>
      <c r="D78" s="2"/>
      <c r="E78" s="2" t="s">
        <v>134</v>
      </c>
      <c r="F78" s="2" t="s">
        <v>135</v>
      </c>
      <c r="G78" s="2" t="s">
        <v>136</v>
      </c>
      <c r="H78" s="2" t="s">
        <v>132</v>
      </c>
      <c r="I78" s="2">
        <f>I74*J78</f>
        <v>3</v>
      </c>
      <c r="J78" s="2">
        <v>0.5</v>
      </c>
      <c r="K78" s="2"/>
      <c r="L78" s="2"/>
      <c r="M78" s="2"/>
      <c r="N78" s="2"/>
      <c r="O78" s="2">
        <f t="shared" si="64"/>
        <v>20907.36</v>
      </c>
      <c r="P78" s="2">
        <f t="shared" si="65"/>
        <v>20907.36</v>
      </c>
      <c r="Q78" s="2">
        <f t="shared" si="66"/>
        <v>0</v>
      </c>
      <c r="R78" s="2">
        <f t="shared" si="67"/>
        <v>0</v>
      </c>
      <c r="S78" s="2">
        <f t="shared" si="68"/>
        <v>0</v>
      </c>
      <c r="T78" s="2">
        <f t="shared" si="69"/>
        <v>0</v>
      </c>
      <c r="U78" s="2">
        <f t="shared" si="70"/>
        <v>0</v>
      </c>
      <c r="V78" s="2">
        <f t="shared" si="71"/>
        <v>0</v>
      </c>
      <c r="W78" s="2">
        <f t="shared" si="72"/>
        <v>0</v>
      </c>
      <c r="X78" s="2">
        <f t="shared" si="73"/>
        <v>0</v>
      </c>
      <c r="Y78" s="2">
        <f t="shared" si="74"/>
        <v>0</v>
      </c>
      <c r="Z78" s="2"/>
      <c r="AA78" s="2">
        <v>39500385</v>
      </c>
      <c r="AB78" s="2">
        <f t="shared" si="75"/>
        <v>6969.12</v>
      </c>
      <c r="AC78" s="2">
        <f t="shared" si="76"/>
        <v>6969.12</v>
      </c>
      <c r="AD78" s="2">
        <f t="shared" si="103"/>
        <v>0</v>
      </c>
      <c r="AE78" s="2">
        <f t="shared" si="104"/>
        <v>0</v>
      </c>
      <c r="AF78" s="2">
        <f t="shared" si="104"/>
        <v>0</v>
      </c>
      <c r="AG78" s="2">
        <f t="shared" si="77"/>
        <v>0</v>
      </c>
      <c r="AH78" s="2">
        <f t="shared" si="105"/>
        <v>0</v>
      </c>
      <c r="AI78" s="2">
        <f t="shared" si="105"/>
        <v>0</v>
      </c>
      <c r="AJ78" s="2">
        <f t="shared" si="78"/>
        <v>0</v>
      </c>
      <c r="AK78" s="2">
        <v>6969.12</v>
      </c>
      <c r="AL78" s="2">
        <v>6969.12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81</v>
      </c>
      <c r="AU78" s="2">
        <v>72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3</v>
      </c>
      <c r="BI78" s="2">
        <v>1</v>
      </c>
      <c r="BJ78" s="2" t="s">
        <v>137</v>
      </c>
      <c r="BK78" s="2"/>
      <c r="BL78" s="2"/>
      <c r="BM78" s="2">
        <v>9001</v>
      </c>
      <c r="BN78" s="2">
        <v>0</v>
      </c>
      <c r="BO78" s="2" t="s">
        <v>3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90</v>
      </c>
      <c r="CA78" s="2">
        <v>85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3</v>
      </c>
      <c r="CO78" s="2">
        <v>0</v>
      </c>
      <c r="CP78" s="2">
        <f t="shared" si="79"/>
        <v>20907.36</v>
      </c>
      <c r="CQ78" s="2">
        <f t="shared" si="80"/>
        <v>6969.12</v>
      </c>
      <c r="CR78" s="2">
        <f t="shared" si="81"/>
        <v>0</v>
      </c>
      <c r="CS78" s="2">
        <f t="shared" si="82"/>
        <v>0</v>
      </c>
      <c r="CT78" s="2">
        <f t="shared" si="83"/>
        <v>0</v>
      </c>
      <c r="CU78" s="2">
        <f t="shared" si="84"/>
        <v>0</v>
      </c>
      <c r="CV78" s="2">
        <f t="shared" si="85"/>
        <v>0</v>
      </c>
      <c r="CW78" s="2">
        <f t="shared" si="86"/>
        <v>0</v>
      </c>
      <c r="CX78" s="2">
        <f t="shared" si="87"/>
        <v>0</v>
      </c>
      <c r="CY78" s="2">
        <f t="shared" si="88"/>
        <v>0</v>
      </c>
      <c r="CZ78" s="2">
        <f t="shared" si="89"/>
        <v>0</v>
      </c>
      <c r="DA78" s="2"/>
      <c r="DB78" s="2"/>
      <c r="DC78" s="2" t="s">
        <v>3</v>
      </c>
      <c r="DD78" s="2" t="s">
        <v>3</v>
      </c>
      <c r="DE78" s="2" t="s">
        <v>3</v>
      </c>
      <c r="DF78" s="2" t="s">
        <v>3</v>
      </c>
      <c r="DG78" s="2" t="s">
        <v>3</v>
      </c>
      <c r="DH78" s="2" t="s">
        <v>3</v>
      </c>
      <c r="DI78" s="2" t="s">
        <v>3</v>
      </c>
      <c r="DJ78" s="2" t="s">
        <v>3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1010</v>
      </c>
      <c r="DV78" s="2" t="s">
        <v>132</v>
      </c>
      <c r="DW78" s="2" t="s">
        <v>132</v>
      </c>
      <c r="DX78" s="2">
        <v>1</v>
      </c>
      <c r="DY78" s="2"/>
      <c r="DZ78" s="2"/>
      <c r="EA78" s="2"/>
      <c r="EB78" s="2"/>
      <c r="EC78" s="2"/>
      <c r="ED78" s="2"/>
      <c r="EE78" s="2">
        <v>39174502</v>
      </c>
      <c r="EF78" s="2">
        <v>2</v>
      </c>
      <c r="EG78" s="2" t="s">
        <v>19</v>
      </c>
      <c r="EH78" s="2">
        <v>0</v>
      </c>
      <c r="EI78" s="2" t="s">
        <v>3</v>
      </c>
      <c r="EJ78" s="2">
        <v>1</v>
      </c>
      <c r="EK78" s="2">
        <v>9001</v>
      </c>
      <c r="EL78" s="2" t="s">
        <v>127</v>
      </c>
      <c r="EM78" s="2" t="s">
        <v>128</v>
      </c>
      <c r="EN78" s="2"/>
      <c r="EO78" s="2" t="s">
        <v>3</v>
      </c>
      <c r="EP78" s="2"/>
      <c r="EQ78" s="2">
        <v>0</v>
      </c>
      <c r="ER78" s="2">
        <v>6969.12</v>
      </c>
      <c r="ES78" s="2">
        <v>6969.12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0"/>
        <v>0</v>
      </c>
      <c r="FS78" s="2">
        <v>0</v>
      </c>
      <c r="FT78" s="2" t="s">
        <v>22</v>
      </c>
      <c r="FU78" s="2" t="s">
        <v>23</v>
      </c>
      <c r="FV78" s="2"/>
      <c r="FW78" s="2"/>
      <c r="FX78" s="2">
        <v>81</v>
      </c>
      <c r="FY78" s="2">
        <v>72.25</v>
      </c>
      <c r="FZ78" s="2"/>
      <c r="GA78" s="2" t="s">
        <v>3</v>
      </c>
      <c r="GB78" s="2"/>
      <c r="GC78" s="2"/>
      <c r="GD78" s="2">
        <v>0</v>
      </c>
      <c r="GE78" s="2"/>
      <c r="GF78" s="2">
        <v>1106545765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1"/>
        <v>0</v>
      </c>
      <c r="GM78" s="2">
        <f t="shared" si="92"/>
        <v>20907.36</v>
      </c>
      <c r="GN78" s="2">
        <f t="shared" si="93"/>
        <v>20907.36</v>
      </c>
      <c r="GO78" s="2">
        <f t="shared" si="94"/>
        <v>0</v>
      </c>
      <c r="GP78" s="2">
        <f t="shared" si="95"/>
        <v>0</v>
      </c>
      <c r="GQ78" s="2"/>
      <c r="GR78" s="2">
        <v>0</v>
      </c>
      <c r="GS78" s="2">
        <v>3</v>
      </c>
      <c r="GT78" s="2">
        <v>0</v>
      </c>
      <c r="GU78" s="2" t="s">
        <v>3</v>
      </c>
      <c r="GV78" s="2">
        <f t="shared" si="96"/>
        <v>0</v>
      </c>
      <c r="GW78" s="2">
        <v>1</v>
      </c>
      <c r="GX78" s="2">
        <f t="shared" si="97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148</v>
      </c>
      <c r="E79" t="s">
        <v>134</v>
      </c>
      <c r="F79" t="s">
        <v>135</v>
      </c>
      <c r="G79" t="s">
        <v>136</v>
      </c>
      <c r="H79" t="s">
        <v>132</v>
      </c>
      <c r="I79">
        <f>I75*J79</f>
        <v>3</v>
      </c>
      <c r="J79">
        <v>0.5</v>
      </c>
      <c r="O79">
        <f t="shared" si="64"/>
        <v>139243.01999999999</v>
      </c>
      <c r="P79">
        <f t="shared" si="65"/>
        <v>139243.01999999999</v>
      </c>
      <c r="Q79">
        <f t="shared" si="66"/>
        <v>0</v>
      </c>
      <c r="R79">
        <f t="shared" si="67"/>
        <v>0</v>
      </c>
      <c r="S79">
        <f t="shared" si="68"/>
        <v>0</v>
      </c>
      <c r="T79">
        <f t="shared" si="69"/>
        <v>0</v>
      </c>
      <c r="U79">
        <f t="shared" si="70"/>
        <v>0</v>
      </c>
      <c r="V79">
        <f t="shared" si="71"/>
        <v>0</v>
      </c>
      <c r="W79">
        <f t="shared" si="72"/>
        <v>0</v>
      </c>
      <c r="X79">
        <f t="shared" si="73"/>
        <v>0</v>
      </c>
      <c r="Y79">
        <f t="shared" si="74"/>
        <v>0</v>
      </c>
      <c r="AA79">
        <v>39500386</v>
      </c>
      <c r="AB79">
        <f t="shared" si="75"/>
        <v>6969.12</v>
      </c>
      <c r="AC79">
        <f t="shared" si="76"/>
        <v>6969.12</v>
      </c>
      <c r="AD79">
        <f t="shared" si="103"/>
        <v>0</v>
      </c>
      <c r="AE79">
        <f t="shared" si="104"/>
        <v>0</v>
      </c>
      <c r="AF79">
        <f t="shared" si="104"/>
        <v>0</v>
      </c>
      <c r="AG79">
        <f t="shared" si="77"/>
        <v>0</v>
      </c>
      <c r="AH79">
        <f t="shared" si="105"/>
        <v>0</v>
      </c>
      <c r="AI79">
        <f t="shared" si="105"/>
        <v>0</v>
      </c>
      <c r="AJ79">
        <f t="shared" si="78"/>
        <v>0</v>
      </c>
      <c r="AK79">
        <v>6969.12</v>
      </c>
      <c r="AL79">
        <v>6969.12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81</v>
      </c>
      <c r="AU79">
        <v>72</v>
      </c>
      <c r="AV79">
        <v>1</v>
      </c>
      <c r="AW79">
        <v>1</v>
      </c>
      <c r="AZ79">
        <v>6.66</v>
      </c>
      <c r="BA79">
        <v>1</v>
      </c>
      <c r="BB79">
        <v>1</v>
      </c>
      <c r="BC79">
        <v>6.66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137</v>
      </c>
      <c r="BM79">
        <v>9001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90</v>
      </c>
      <c r="CA79">
        <v>85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9"/>
        <v>139243.01999999999</v>
      </c>
      <c r="CQ79">
        <f t="shared" si="80"/>
        <v>46414.339200000002</v>
      </c>
      <c r="CR79">
        <f t="shared" si="81"/>
        <v>0</v>
      </c>
      <c r="CS79">
        <f t="shared" si="82"/>
        <v>0</v>
      </c>
      <c r="CT79">
        <f t="shared" si="83"/>
        <v>0</v>
      </c>
      <c r="CU79">
        <f t="shared" si="84"/>
        <v>0</v>
      </c>
      <c r="CV79">
        <f t="shared" si="85"/>
        <v>0</v>
      </c>
      <c r="CW79">
        <f t="shared" si="86"/>
        <v>0</v>
      </c>
      <c r="CX79">
        <f t="shared" si="87"/>
        <v>0</v>
      </c>
      <c r="CY79">
        <f t="shared" si="88"/>
        <v>0</v>
      </c>
      <c r="CZ79">
        <f t="shared" si="89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1010</v>
      </c>
      <c r="DV79" t="s">
        <v>132</v>
      </c>
      <c r="DW79" t="s">
        <v>132</v>
      </c>
      <c r="DX79">
        <v>1</v>
      </c>
      <c r="EE79">
        <v>39174502</v>
      </c>
      <c r="EF79">
        <v>2</v>
      </c>
      <c r="EG79" t="s">
        <v>19</v>
      </c>
      <c r="EH79">
        <v>0</v>
      </c>
      <c r="EI79" t="s">
        <v>3</v>
      </c>
      <c r="EJ79">
        <v>1</v>
      </c>
      <c r="EK79">
        <v>9001</v>
      </c>
      <c r="EL79" t="s">
        <v>127</v>
      </c>
      <c r="EM79" t="s">
        <v>128</v>
      </c>
      <c r="EO79" t="s">
        <v>3</v>
      </c>
      <c r="EQ79">
        <v>0</v>
      </c>
      <c r="ER79">
        <v>6969.12</v>
      </c>
      <c r="ES79">
        <v>6969.12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0"/>
        <v>0</v>
      </c>
      <c r="FS79">
        <v>0</v>
      </c>
      <c r="FT79" t="s">
        <v>22</v>
      </c>
      <c r="FU79" t="s">
        <v>23</v>
      </c>
      <c r="FX79">
        <v>81</v>
      </c>
      <c r="FY79">
        <v>72.25</v>
      </c>
      <c r="GA79" t="s">
        <v>3</v>
      </c>
      <c r="GD79">
        <v>0</v>
      </c>
      <c r="GF79">
        <v>1106545765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1"/>
        <v>0</v>
      </c>
      <c r="GM79">
        <f t="shared" si="92"/>
        <v>139243.01999999999</v>
      </c>
      <c r="GN79">
        <f t="shared" si="93"/>
        <v>139243.01999999999</v>
      </c>
      <c r="GO79">
        <f t="shared" si="94"/>
        <v>0</v>
      </c>
      <c r="GP79">
        <f t="shared" si="95"/>
        <v>0</v>
      </c>
      <c r="GR79">
        <v>0</v>
      </c>
      <c r="GS79">
        <v>3</v>
      </c>
      <c r="GT79">
        <v>0</v>
      </c>
      <c r="GU79" t="s">
        <v>3</v>
      </c>
      <c r="GV79">
        <f t="shared" si="96"/>
        <v>0</v>
      </c>
      <c r="GW79">
        <v>1</v>
      </c>
      <c r="GX79">
        <f t="shared" si="97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136</v>
      </c>
      <c r="D80" s="2"/>
      <c r="E80" s="2" t="s">
        <v>138</v>
      </c>
      <c r="F80" s="2" t="s">
        <v>139</v>
      </c>
      <c r="G80" s="2" t="s">
        <v>140</v>
      </c>
      <c r="H80" s="2" t="s">
        <v>40</v>
      </c>
      <c r="I80" s="2">
        <f>I74*J80</f>
        <v>6</v>
      </c>
      <c r="J80" s="2">
        <v>1</v>
      </c>
      <c r="K80" s="2"/>
      <c r="L80" s="2"/>
      <c r="M80" s="2"/>
      <c r="N80" s="2"/>
      <c r="O80" s="2">
        <f t="shared" si="64"/>
        <v>0</v>
      </c>
      <c r="P80" s="2">
        <f t="shared" si="65"/>
        <v>0</v>
      </c>
      <c r="Q80" s="2">
        <f t="shared" si="66"/>
        <v>0</v>
      </c>
      <c r="R80" s="2">
        <f t="shared" si="67"/>
        <v>0</v>
      </c>
      <c r="S80" s="2">
        <f t="shared" si="68"/>
        <v>0</v>
      </c>
      <c r="T80" s="2">
        <f t="shared" si="69"/>
        <v>0</v>
      </c>
      <c r="U80" s="2">
        <f t="shared" si="70"/>
        <v>0</v>
      </c>
      <c r="V80" s="2">
        <f t="shared" si="71"/>
        <v>0</v>
      </c>
      <c r="W80" s="2">
        <f t="shared" si="72"/>
        <v>0</v>
      </c>
      <c r="X80" s="2">
        <f t="shared" si="73"/>
        <v>0</v>
      </c>
      <c r="Y80" s="2">
        <f t="shared" si="74"/>
        <v>0</v>
      </c>
      <c r="Z80" s="2"/>
      <c r="AA80" s="2">
        <v>39500385</v>
      </c>
      <c r="AB80" s="2">
        <f t="shared" si="75"/>
        <v>0</v>
      </c>
      <c r="AC80" s="2">
        <f t="shared" si="76"/>
        <v>0</v>
      </c>
      <c r="AD80" s="2">
        <f t="shared" si="103"/>
        <v>0</v>
      </c>
      <c r="AE80" s="2">
        <f t="shared" si="104"/>
        <v>0</v>
      </c>
      <c r="AF80" s="2">
        <f t="shared" si="104"/>
        <v>0</v>
      </c>
      <c r="AG80" s="2">
        <f t="shared" si="77"/>
        <v>0</v>
      </c>
      <c r="AH80" s="2">
        <f t="shared" si="105"/>
        <v>0</v>
      </c>
      <c r="AI80" s="2">
        <f t="shared" si="105"/>
        <v>0</v>
      </c>
      <c r="AJ80" s="2">
        <f t="shared" si="78"/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81</v>
      </c>
      <c r="AU80" s="2">
        <v>72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3</v>
      </c>
      <c r="BE80" s="2" t="s">
        <v>3</v>
      </c>
      <c r="BF80" s="2" t="s">
        <v>3</v>
      </c>
      <c r="BG80" s="2" t="s">
        <v>3</v>
      </c>
      <c r="BH80" s="2">
        <v>3</v>
      </c>
      <c r="BI80" s="2">
        <v>1</v>
      </c>
      <c r="BJ80" s="2" t="s">
        <v>3</v>
      </c>
      <c r="BK80" s="2"/>
      <c r="BL80" s="2"/>
      <c r="BM80" s="2">
        <v>9001</v>
      </c>
      <c r="BN80" s="2">
        <v>0</v>
      </c>
      <c r="BO80" s="2" t="s">
        <v>3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3</v>
      </c>
      <c r="BZ80" s="2">
        <v>90</v>
      </c>
      <c r="CA80" s="2">
        <v>85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3</v>
      </c>
      <c r="CO80" s="2">
        <v>0</v>
      </c>
      <c r="CP80" s="2">
        <f t="shared" si="79"/>
        <v>0</v>
      </c>
      <c r="CQ80" s="2">
        <f t="shared" si="80"/>
        <v>0</v>
      </c>
      <c r="CR80" s="2">
        <f t="shared" si="81"/>
        <v>0</v>
      </c>
      <c r="CS80" s="2">
        <f t="shared" si="82"/>
        <v>0</v>
      </c>
      <c r="CT80" s="2">
        <f t="shared" si="83"/>
        <v>0</v>
      </c>
      <c r="CU80" s="2">
        <f t="shared" si="84"/>
        <v>0</v>
      </c>
      <c r="CV80" s="2">
        <f t="shared" si="85"/>
        <v>0</v>
      </c>
      <c r="CW80" s="2">
        <f t="shared" si="86"/>
        <v>0</v>
      </c>
      <c r="CX80" s="2">
        <f t="shared" si="87"/>
        <v>0</v>
      </c>
      <c r="CY80" s="2">
        <f t="shared" si="88"/>
        <v>0</v>
      </c>
      <c r="CZ80" s="2">
        <f t="shared" si="89"/>
        <v>0</v>
      </c>
      <c r="DA80" s="2"/>
      <c r="DB80" s="2"/>
      <c r="DC80" s="2" t="s">
        <v>3</v>
      </c>
      <c r="DD80" s="2" t="s">
        <v>3</v>
      </c>
      <c r="DE80" s="2" t="s">
        <v>3</v>
      </c>
      <c r="DF80" s="2" t="s">
        <v>3</v>
      </c>
      <c r="DG80" s="2" t="s">
        <v>3</v>
      </c>
      <c r="DH80" s="2" t="s">
        <v>3</v>
      </c>
      <c r="DI80" s="2" t="s">
        <v>3</v>
      </c>
      <c r="DJ80" s="2" t="s">
        <v>3</v>
      </c>
      <c r="DK80" s="2" t="s">
        <v>3</v>
      </c>
      <c r="DL80" s="2" t="s">
        <v>3</v>
      </c>
      <c r="DM80" s="2" t="s">
        <v>3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1005</v>
      </c>
      <c r="DV80" s="2" t="s">
        <v>40</v>
      </c>
      <c r="DW80" s="2" t="s">
        <v>40</v>
      </c>
      <c r="DX80" s="2">
        <v>1</v>
      </c>
      <c r="DY80" s="2"/>
      <c r="DZ80" s="2"/>
      <c r="EA80" s="2"/>
      <c r="EB80" s="2"/>
      <c r="EC80" s="2"/>
      <c r="ED80" s="2"/>
      <c r="EE80" s="2">
        <v>39174502</v>
      </c>
      <c r="EF80" s="2">
        <v>2</v>
      </c>
      <c r="EG80" s="2" t="s">
        <v>19</v>
      </c>
      <c r="EH80" s="2">
        <v>0</v>
      </c>
      <c r="EI80" s="2" t="s">
        <v>3</v>
      </c>
      <c r="EJ80" s="2">
        <v>1</v>
      </c>
      <c r="EK80" s="2">
        <v>9001</v>
      </c>
      <c r="EL80" s="2" t="s">
        <v>127</v>
      </c>
      <c r="EM80" s="2" t="s">
        <v>128</v>
      </c>
      <c r="EN80" s="2"/>
      <c r="EO80" s="2" t="s">
        <v>3</v>
      </c>
      <c r="EP80" s="2"/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0"/>
        <v>0</v>
      </c>
      <c r="FS80" s="2">
        <v>0</v>
      </c>
      <c r="FT80" s="2" t="s">
        <v>22</v>
      </c>
      <c r="FU80" s="2" t="s">
        <v>23</v>
      </c>
      <c r="FV80" s="2"/>
      <c r="FW80" s="2"/>
      <c r="FX80" s="2">
        <v>81</v>
      </c>
      <c r="FY80" s="2">
        <v>72.25</v>
      </c>
      <c r="FZ80" s="2"/>
      <c r="GA80" s="2" t="s">
        <v>3</v>
      </c>
      <c r="GB80" s="2"/>
      <c r="GC80" s="2"/>
      <c r="GD80" s="2">
        <v>0</v>
      </c>
      <c r="GE80" s="2"/>
      <c r="GF80" s="2">
        <v>-1261857363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1"/>
        <v>0</v>
      </c>
      <c r="GM80" s="2">
        <f t="shared" si="92"/>
        <v>0</v>
      </c>
      <c r="GN80" s="2">
        <f t="shared" si="93"/>
        <v>0</v>
      </c>
      <c r="GO80" s="2">
        <f t="shared" si="94"/>
        <v>0</v>
      </c>
      <c r="GP80" s="2">
        <f t="shared" si="95"/>
        <v>0</v>
      </c>
      <c r="GQ80" s="2"/>
      <c r="GR80" s="2">
        <v>0</v>
      </c>
      <c r="GS80" s="2">
        <v>3</v>
      </c>
      <c r="GT80" s="2">
        <v>0</v>
      </c>
      <c r="GU80" s="2" t="s">
        <v>3</v>
      </c>
      <c r="GV80" s="2">
        <f t="shared" si="96"/>
        <v>0</v>
      </c>
      <c r="GW80" s="2">
        <v>1</v>
      </c>
      <c r="GX80" s="2">
        <f t="shared" si="97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146</v>
      </c>
      <c r="E81" t="s">
        <v>138</v>
      </c>
      <c r="F81" t="s">
        <v>139</v>
      </c>
      <c r="G81" t="s">
        <v>140</v>
      </c>
      <c r="H81" t="s">
        <v>40</v>
      </c>
      <c r="I81">
        <f>I75*J81</f>
        <v>6</v>
      </c>
      <c r="J81">
        <v>1</v>
      </c>
      <c r="O81">
        <f t="shared" si="64"/>
        <v>0</v>
      </c>
      <c r="P81">
        <f t="shared" si="65"/>
        <v>0</v>
      </c>
      <c r="Q81">
        <f t="shared" si="66"/>
        <v>0</v>
      </c>
      <c r="R81">
        <f t="shared" si="67"/>
        <v>0</v>
      </c>
      <c r="S81">
        <f t="shared" si="68"/>
        <v>0</v>
      </c>
      <c r="T81">
        <f t="shared" si="69"/>
        <v>0</v>
      </c>
      <c r="U81">
        <f t="shared" si="70"/>
        <v>0</v>
      </c>
      <c r="V81">
        <f t="shared" si="71"/>
        <v>0</v>
      </c>
      <c r="W81">
        <f t="shared" si="72"/>
        <v>0</v>
      </c>
      <c r="X81">
        <f t="shared" si="73"/>
        <v>0</v>
      </c>
      <c r="Y81">
        <f t="shared" si="74"/>
        <v>0</v>
      </c>
      <c r="AA81">
        <v>39500386</v>
      </c>
      <c r="AB81">
        <f t="shared" si="75"/>
        <v>0</v>
      </c>
      <c r="AC81">
        <f t="shared" si="76"/>
        <v>0</v>
      </c>
      <c r="AD81">
        <f t="shared" si="103"/>
        <v>0</v>
      </c>
      <c r="AE81">
        <f t="shared" si="104"/>
        <v>0</v>
      </c>
      <c r="AF81">
        <f t="shared" si="104"/>
        <v>0</v>
      </c>
      <c r="AG81">
        <f t="shared" si="77"/>
        <v>0</v>
      </c>
      <c r="AH81">
        <f t="shared" si="105"/>
        <v>0</v>
      </c>
      <c r="AI81">
        <f t="shared" si="105"/>
        <v>0</v>
      </c>
      <c r="AJ81">
        <f t="shared" si="78"/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81</v>
      </c>
      <c r="AU81">
        <v>72</v>
      </c>
      <c r="AV81">
        <v>1</v>
      </c>
      <c r="AW81">
        <v>1</v>
      </c>
      <c r="AZ81">
        <v>6.66</v>
      </c>
      <c r="BA81">
        <v>1</v>
      </c>
      <c r="BB81">
        <v>1</v>
      </c>
      <c r="BC81">
        <v>6.66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3</v>
      </c>
      <c r="BM81">
        <v>9001</v>
      </c>
      <c r="BN81">
        <v>0</v>
      </c>
      <c r="BO81" t="s">
        <v>3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90</v>
      </c>
      <c r="CA81">
        <v>85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9"/>
        <v>0</v>
      </c>
      <c r="CQ81">
        <f t="shared" si="80"/>
        <v>0</v>
      </c>
      <c r="CR81">
        <f t="shared" si="81"/>
        <v>0</v>
      </c>
      <c r="CS81">
        <f t="shared" si="82"/>
        <v>0</v>
      </c>
      <c r="CT81">
        <f t="shared" si="83"/>
        <v>0</v>
      </c>
      <c r="CU81">
        <f t="shared" si="84"/>
        <v>0</v>
      </c>
      <c r="CV81">
        <f t="shared" si="85"/>
        <v>0</v>
      </c>
      <c r="CW81">
        <f t="shared" si="86"/>
        <v>0</v>
      </c>
      <c r="CX81">
        <f t="shared" si="87"/>
        <v>0</v>
      </c>
      <c r="CY81">
        <f t="shared" si="88"/>
        <v>0</v>
      </c>
      <c r="CZ81">
        <f t="shared" si="89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40</v>
      </c>
      <c r="DW81" t="s">
        <v>40</v>
      </c>
      <c r="DX81">
        <v>1</v>
      </c>
      <c r="EE81">
        <v>39174502</v>
      </c>
      <c r="EF81">
        <v>2</v>
      </c>
      <c r="EG81" t="s">
        <v>19</v>
      </c>
      <c r="EH81">
        <v>0</v>
      </c>
      <c r="EI81" t="s">
        <v>3</v>
      </c>
      <c r="EJ81">
        <v>1</v>
      </c>
      <c r="EK81">
        <v>9001</v>
      </c>
      <c r="EL81" t="s">
        <v>127</v>
      </c>
      <c r="EM81" t="s">
        <v>128</v>
      </c>
      <c r="EO81" t="s">
        <v>3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0"/>
        <v>0</v>
      </c>
      <c r="FS81">
        <v>0</v>
      </c>
      <c r="FT81" t="s">
        <v>22</v>
      </c>
      <c r="FU81" t="s">
        <v>23</v>
      </c>
      <c r="FX81">
        <v>81</v>
      </c>
      <c r="FY81">
        <v>72.25</v>
      </c>
      <c r="GA81" t="s">
        <v>3</v>
      </c>
      <c r="GD81">
        <v>0</v>
      </c>
      <c r="GF81">
        <v>-1261857363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1"/>
        <v>0</v>
      </c>
      <c r="GM81">
        <f t="shared" si="92"/>
        <v>0</v>
      </c>
      <c r="GN81">
        <f t="shared" si="93"/>
        <v>0</v>
      </c>
      <c r="GO81">
        <f t="shared" si="94"/>
        <v>0</v>
      </c>
      <c r="GP81">
        <f t="shared" si="95"/>
        <v>0</v>
      </c>
      <c r="GR81">
        <v>0</v>
      </c>
      <c r="GS81">
        <v>3</v>
      </c>
      <c r="GT81">
        <v>0</v>
      </c>
      <c r="GU81" t="s">
        <v>3</v>
      </c>
      <c r="GV81">
        <f t="shared" si="96"/>
        <v>0</v>
      </c>
      <c r="GW81">
        <v>1</v>
      </c>
      <c r="GX81">
        <f t="shared" si="97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ROW(SmtRes!A153)</f>
        <v>153</v>
      </c>
      <c r="D82" s="2">
        <f>ROW(EtalonRes!A142)</f>
        <v>142</v>
      </c>
      <c r="E82" s="2" t="s">
        <v>141</v>
      </c>
      <c r="F82" s="2" t="s">
        <v>142</v>
      </c>
      <c r="G82" s="2" t="s">
        <v>143</v>
      </c>
      <c r="H82" s="2" t="s">
        <v>17</v>
      </c>
      <c r="I82" s="2">
        <f>ROUND(8.32/100,9)</f>
        <v>8.3199999999999996E-2</v>
      </c>
      <c r="J82" s="2">
        <v>0</v>
      </c>
      <c r="K82" s="2"/>
      <c r="L82" s="2"/>
      <c r="M82" s="2"/>
      <c r="N82" s="2"/>
      <c r="O82" s="2">
        <f t="shared" si="64"/>
        <v>120.09</v>
      </c>
      <c r="P82" s="2">
        <f t="shared" si="65"/>
        <v>0</v>
      </c>
      <c r="Q82" s="2">
        <f t="shared" si="66"/>
        <v>19.88</v>
      </c>
      <c r="R82" s="2">
        <f t="shared" si="67"/>
        <v>0</v>
      </c>
      <c r="S82" s="2">
        <f t="shared" si="68"/>
        <v>100.21</v>
      </c>
      <c r="T82" s="2">
        <f t="shared" si="69"/>
        <v>0</v>
      </c>
      <c r="U82" s="2">
        <f t="shared" si="70"/>
        <v>11.747839999999998</v>
      </c>
      <c r="V82" s="2">
        <f t="shared" si="71"/>
        <v>0</v>
      </c>
      <c r="W82" s="2">
        <f t="shared" si="72"/>
        <v>0</v>
      </c>
      <c r="X82" s="2">
        <f t="shared" si="73"/>
        <v>89.19</v>
      </c>
      <c r="Y82" s="2">
        <f t="shared" si="74"/>
        <v>65.14</v>
      </c>
      <c r="Z82" s="2"/>
      <c r="AA82" s="2">
        <v>39500385</v>
      </c>
      <c r="AB82" s="2">
        <f t="shared" si="75"/>
        <v>1443.4</v>
      </c>
      <c r="AC82" s="2">
        <f t="shared" si="76"/>
        <v>0</v>
      </c>
      <c r="AD82" s="2">
        <f t="shared" si="103"/>
        <v>238.96</v>
      </c>
      <c r="AE82" s="2">
        <f t="shared" si="104"/>
        <v>0</v>
      </c>
      <c r="AF82" s="2">
        <f t="shared" si="104"/>
        <v>1204.44</v>
      </c>
      <c r="AG82" s="2">
        <f t="shared" si="77"/>
        <v>0</v>
      </c>
      <c r="AH82" s="2">
        <f t="shared" si="105"/>
        <v>141.19999999999999</v>
      </c>
      <c r="AI82" s="2">
        <f t="shared" si="105"/>
        <v>0</v>
      </c>
      <c r="AJ82" s="2">
        <f t="shared" si="78"/>
        <v>0</v>
      </c>
      <c r="AK82" s="2">
        <v>1443.4</v>
      </c>
      <c r="AL82" s="2">
        <v>0</v>
      </c>
      <c r="AM82" s="2">
        <v>238.96</v>
      </c>
      <c r="AN82" s="2">
        <v>0</v>
      </c>
      <c r="AO82" s="2">
        <v>1204.44</v>
      </c>
      <c r="AP82" s="2">
        <v>0</v>
      </c>
      <c r="AQ82" s="2">
        <v>141.19999999999999</v>
      </c>
      <c r="AR82" s="2">
        <v>0</v>
      </c>
      <c r="AS82" s="2">
        <v>0</v>
      </c>
      <c r="AT82" s="2">
        <v>89</v>
      </c>
      <c r="AU82" s="2">
        <v>65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3</v>
      </c>
      <c r="BE82" s="2" t="s">
        <v>3</v>
      </c>
      <c r="BF82" s="2" t="s">
        <v>3</v>
      </c>
      <c r="BG82" s="2" t="s">
        <v>3</v>
      </c>
      <c r="BH82" s="2">
        <v>0</v>
      </c>
      <c r="BI82" s="2">
        <v>1</v>
      </c>
      <c r="BJ82" s="2" t="s">
        <v>144</v>
      </c>
      <c r="BK82" s="2"/>
      <c r="BL82" s="2"/>
      <c r="BM82" s="2">
        <v>55001</v>
      </c>
      <c r="BN82" s="2">
        <v>0</v>
      </c>
      <c r="BO82" s="2" t="s">
        <v>3</v>
      </c>
      <c r="BP82" s="2">
        <v>0</v>
      </c>
      <c r="BQ82" s="2">
        <v>6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3</v>
      </c>
      <c r="BZ82" s="2">
        <v>89</v>
      </c>
      <c r="CA82" s="2">
        <v>65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3</v>
      </c>
      <c r="CO82" s="2">
        <v>0</v>
      </c>
      <c r="CP82" s="2">
        <f t="shared" si="79"/>
        <v>120.08999999999999</v>
      </c>
      <c r="CQ82" s="2">
        <f t="shared" si="80"/>
        <v>0</v>
      </c>
      <c r="CR82" s="2">
        <f t="shared" si="81"/>
        <v>238.96</v>
      </c>
      <c r="CS82" s="2">
        <f t="shared" si="82"/>
        <v>0</v>
      </c>
      <c r="CT82" s="2">
        <f t="shared" si="83"/>
        <v>1204.44</v>
      </c>
      <c r="CU82" s="2">
        <f t="shared" si="84"/>
        <v>0</v>
      </c>
      <c r="CV82" s="2">
        <f t="shared" si="85"/>
        <v>141.19999999999999</v>
      </c>
      <c r="CW82" s="2">
        <f t="shared" si="86"/>
        <v>0</v>
      </c>
      <c r="CX82" s="2">
        <f t="shared" si="87"/>
        <v>0</v>
      </c>
      <c r="CY82" s="2">
        <f t="shared" si="88"/>
        <v>89.18689999999998</v>
      </c>
      <c r="CZ82" s="2">
        <f t="shared" si="89"/>
        <v>65.136499999999998</v>
      </c>
      <c r="DA82" s="2"/>
      <c r="DB82" s="2"/>
      <c r="DC82" s="2" t="s">
        <v>3</v>
      </c>
      <c r="DD82" s="2" t="s">
        <v>3</v>
      </c>
      <c r="DE82" s="2" t="s">
        <v>3</v>
      </c>
      <c r="DF82" s="2" t="s">
        <v>3</v>
      </c>
      <c r="DG82" s="2" t="s">
        <v>3</v>
      </c>
      <c r="DH82" s="2" t="s">
        <v>3</v>
      </c>
      <c r="DI82" s="2" t="s">
        <v>3</v>
      </c>
      <c r="DJ82" s="2" t="s">
        <v>3</v>
      </c>
      <c r="DK82" s="2" t="s">
        <v>3</v>
      </c>
      <c r="DL82" s="2" t="s">
        <v>3</v>
      </c>
      <c r="DM82" s="2" t="s">
        <v>3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17</v>
      </c>
      <c r="DW82" s="2" t="s">
        <v>17</v>
      </c>
      <c r="DX82" s="2">
        <v>100</v>
      </c>
      <c r="DY82" s="2"/>
      <c r="DZ82" s="2"/>
      <c r="EA82" s="2"/>
      <c r="EB82" s="2"/>
      <c r="EC82" s="2"/>
      <c r="ED82" s="2"/>
      <c r="EE82" s="2">
        <v>39174580</v>
      </c>
      <c r="EF82" s="2">
        <v>6</v>
      </c>
      <c r="EG82" s="2" t="s">
        <v>145</v>
      </c>
      <c r="EH82" s="2">
        <v>0</v>
      </c>
      <c r="EI82" s="2" t="s">
        <v>3</v>
      </c>
      <c r="EJ82" s="2">
        <v>1</v>
      </c>
      <c r="EK82" s="2">
        <v>55001</v>
      </c>
      <c r="EL82" s="2" t="s">
        <v>146</v>
      </c>
      <c r="EM82" s="2" t="s">
        <v>147</v>
      </c>
      <c r="EN82" s="2"/>
      <c r="EO82" s="2" t="s">
        <v>3</v>
      </c>
      <c r="EP82" s="2"/>
      <c r="EQ82" s="2">
        <v>131072</v>
      </c>
      <c r="ER82" s="2">
        <v>1443.4</v>
      </c>
      <c r="ES82" s="2">
        <v>0</v>
      </c>
      <c r="ET82" s="2">
        <v>238.96</v>
      </c>
      <c r="EU82" s="2">
        <v>0</v>
      </c>
      <c r="EV82" s="2">
        <v>1204.44</v>
      </c>
      <c r="EW82" s="2">
        <v>141.19999999999999</v>
      </c>
      <c r="EX82" s="2">
        <v>0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0"/>
        <v>0</v>
      </c>
      <c r="FS82" s="2">
        <v>0</v>
      </c>
      <c r="FT82" s="2"/>
      <c r="FU82" s="2"/>
      <c r="FV82" s="2"/>
      <c r="FW82" s="2"/>
      <c r="FX82" s="2">
        <v>89</v>
      </c>
      <c r="FY82" s="2">
        <v>65</v>
      </c>
      <c r="FZ82" s="2"/>
      <c r="GA82" s="2" t="s">
        <v>3</v>
      </c>
      <c r="GB82" s="2"/>
      <c r="GC82" s="2"/>
      <c r="GD82" s="2">
        <v>0</v>
      </c>
      <c r="GE82" s="2"/>
      <c r="GF82" s="2">
        <v>-1478374637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1"/>
        <v>0</v>
      </c>
      <c r="GM82" s="2">
        <f t="shared" si="92"/>
        <v>274.42</v>
      </c>
      <c r="GN82" s="2">
        <f t="shared" si="93"/>
        <v>274.42</v>
      </c>
      <c r="GO82" s="2">
        <f t="shared" si="94"/>
        <v>0</v>
      </c>
      <c r="GP82" s="2">
        <f t="shared" si="95"/>
        <v>0</v>
      </c>
      <c r="GQ82" s="2"/>
      <c r="GR82" s="2">
        <v>0</v>
      </c>
      <c r="GS82" s="2">
        <v>3</v>
      </c>
      <c r="GT82" s="2">
        <v>0</v>
      </c>
      <c r="GU82" s="2" t="s">
        <v>3</v>
      </c>
      <c r="GV82" s="2">
        <f t="shared" si="96"/>
        <v>0</v>
      </c>
      <c r="GW82" s="2">
        <v>1</v>
      </c>
      <c r="GX82" s="2">
        <f t="shared" si="97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ROW(SmtRes!A156)</f>
        <v>156</v>
      </c>
      <c r="D83">
        <f>ROW(EtalonRes!A146)</f>
        <v>146</v>
      </c>
      <c r="E83" t="s">
        <v>141</v>
      </c>
      <c r="F83" t="s">
        <v>142</v>
      </c>
      <c r="G83" t="s">
        <v>143</v>
      </c>
      <c r="H83" t="s">
        <v>17</v>
      </c>
      <c r="I83">
        <f>ROUND(8.32/100,9)</f>
        <v>8.3199999999999996E-2</v>
      </c>
      <c r="J83">
        <v>0</v>
      </c>
      <c r="O83">
        <f t="shared" si="64"/>
        <v>799.8</v>
      </c>
      <c r="P83">
        <f t="shared" si="65"/>
        <v>0</v>
      </c>
      <c r="Q83">
        <f t="shared" si="66"/>
        <v>132.41</v>
      </c>
      <c r="R83">
        <f t="shared" si="67"/>
        <v>0</v>
      </c>
      <c r="S83">
        <f t="shared" si="68"/>
        <v>667.39</v>
      </c>
      <c r="T83">
        <f t="shared" si="69"/>
        <v>0</v>
      </c>
      <c r="U83">
        <f t="shared" si="70"/>
        <v>11.747839999999998</v>
      </c>
      <c r="V83">
        <f t="shared" si="71"/>
        <v>0</v>
      </c>
      <c r="W83">
        <f t="shared" si="72"/>
        <v>0</v>
      </c>
      <c r="X83">
        <f t="shared" si="73"/>
        <v>593.98</v>
      </c>
      <c r="Y83">
        <f t="shared" si="74"/>
        <v>433.8</v>
      </c>
      <c r="AA83">
        <v>39500386</v>
      </c>
      <c r="AB83">
        <f t="shared" si="75"/>
        <v>1443.4</v>
      </c>
      <c r="AC83">
        <f t="shared" si="76"/>
        <v>0</v>
      </c>
      <c r="AD83">
        <f t="shared" si="103"/>
        <v>238.96</v>
      </c>
      <c r="AE83">
        <f t="shared" si="104"/>
        <v>0</v>
      </c>
      <c r="AF83">
        <f t="shared" si="104"/>
        <v>1204.44</v>
      </c>
      <c r="AG83">
        <f t="shared" si="77"/>
        <v>0</v>
      </c>
      <c r="AH83">
        <f t="shared" si="105"/>
        <v>141.19999999999999</v>
      </c>
      <c r="AI83">
        <f t="shared" si="105"/>
        <v>0</v>
      </c>
      <c r="AJ83">
        <f t="shared" si="78"/>
        <v>0</v>
      </c>
      <c r="AK83">
        <v>1443.4</v>
      </c>
      <c r="AL83">
        <v>0</v>
      </c>
      <c r="AM83">
        <v>238.96</v>
      </c>
      <c r="AN83">
        <v>0</v>
      </c>
      <c r="AO83">
        <v>1204.44</v>
      </c>
      <c r="AP83">
        <v>0</v>
      </c>
      <c r="AQ83">
        <v>141.19999999999999</v>
      </c>
      <c r="AR83">
        <v>0</v>
      </c>
      <c r="AS83">
        <v>0</v>
      </c>
      <c r="AT83">
        <v>89</v>
      </c>
      <c r="AU83">
        <v>65</v>
      </c>
      <c r="AV83">
        <v>1</v>
      </c>
      <c r="AW83">
        <v>1</v>
      </c>
      <c r="AZ83">
        <v>6.66</v>
      </c>
      <c r="BA83">
        <v>6.66</v>
      </c>
      <c r="BB83">
        <v>6.66</v>
      </c>
      <c r="BC83">
        <v>6.66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144</v>
      </c>
      <c r="BM83">
        <v>55001</v>
      </c>
      <c r="BN83">
        <v>0</v>
      </c>
      <c r="BO83" t="s">
        <v>3</v>
      </c>
      <c r="BP83">
        <v>0</v>
      </c>
      <c r="BQ83">
        <v>6</v>
      </c>
      <c r="BR83">
        <v>0</v>
      </c>
      <c r="BS83">
        <v>6.66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89</v>
      </c>
      <c r="CA83">
        <v>65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79"/>
        <v>799.8</v>
      </c>
      <c r="CQ83">
        <f t="shared" si="80"/>
        <v>0</v>
      </c>
      <c r="CR83">
        <f t="shared" si="81"/>
        <v>1591.4736</v>
      </c>
      <c r="CS83">
        <f t="shared" si="82"/>
        <v>0</v>
      </c>
      <c r="CT83">
        <f t="shared" si="83"/>
        <v>8021.5704000000005</v>
      </c>
      <c r="CU83">
        <f t="shared" si="84"/>
        <v>0</v>
      </c>
      <c r="CV83">
        <f t="shared" si="85"/>
        <v>141.19999999999999</v>
      </c>
      <c r="CW83">
        <f t="shared" si="86"/>
        <v>0</v>
      </c>
      <c r="CX83">
        <f t="shared" si="87"/>
        <v>0</v>
      </c>
      <c r="CY83">
        <f t="shared" si="88"/>
        <v>593.97709999999995</v>
      </c>
      <c r="CZ83">
        <f t="shared" si="89"/>
        <v>433.80349999999999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17</v>
      </c>
      <c r="DW83" t="s">
        <v>17</v>
      </c>
      <c r="DX83">
        <v>100</v>
      </c>
      <c r="EE83">
        <v>39174580</v>
      </c>
      <c r="EF83">
        <v>6</v>
      </c>
      <c r="EG83" t="s">
        <v>145</v>
      </c>
      <c r="EH83">
        <v>0</v>
      </c>
      <c r="EI83" t="s">
        <v>3</v>
      </c>
      <c r="EJ83">
        <v>1</v>
      </c>
      <c r="EK83">
        <v>55001</v>
      </c>
      <c r="EL83" t="s">
        <v>146</v>
      </c>
      <c r="EM83" t="s">
        <v>147</v>
      </c>
      <c r="EO83" t="s">
        <v>3</v>
      </c>
      <c r="EQ83">
        <v>131072</v>
      </c>
      <c r="ER83">
        <v>1443.4</v>
      </c>
      <c r="ES83">
        <v>0</v>
      </c>
      <c r="ET83">
        <v>238.96</v>
      </c>
      <c r="EU83">
        <v>0</v>
      </c>
      <c r="EV83">
        <v>1204.44</v>
      </c>
      <c r="EW83">
        <v>141.19999999999999</v>
      </c>
      <c r="EX83">
        <v>0</v>
      </c>
      <c r="EY83">
        <v>0</v>
      </c>
      <c r="FQ83">
        <v>0</v>
      </c>
      <c r="FR83">
        <f t="shared" si="90"/>
        <v>0</v>
      </c>
      <c r="FS83">
        <v>0</v>
      </c>
      <c r="FX83">
        <v>89</v>
      </c>
      <c r="FY83">
        <v>65</v>
      </c>
      <c r="GA83" t="s">
        <v>3</v>
      </c>
      <c r="GD83">
        <v>0</v>
      </c>
      <c r="GF83">
        <v>-1478374637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1"/>
        <v>0</v>
      </c>
      <c r="GM83">
        <f t="shared" si="92"/>
        <v>1827.58</v>
      </c>
      <c r="GN83">
        <f t="shared" si="93"/>
        <v>1827.58</v>
      </c>
      <c r="GO83">
        <f t="shared" si="94"/>
        <v>0</v>
      </c>
      <c r="GP83">
        <f t="shared" si="95"/>
        <v>0</v>
      </c>
      <c r="GR83">
        <v>0</v>
      </c>
      <c r="GS83">
        <v>3</v>
      </c>
      <c r="GT83">
        <v>0</v>
      </c>
      <c r="GU83" t="s">
        <v>3</v>
      </c>
      <c r="GV83">
        <f t="shared" si="96"/>
        <v>0</v>
      </c>
      <c r="GW83">
        <v>1</v>
      </c>
      <c r="GX83">
        <f t="shared" si="97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ROW(SmtRes!A176)</f>
        <v>176</v>
      </c>
      <c r="D84" s="2">
        <f>ROW(EtalonRes!A165)</f>
        <v>165</v>
      </c>
      <c r="E84" s="2" t="s">
        <v>148</v>
      </c>
      <c r="F84" s="2" t="s">
        <v>149</v>
      </c>
      <c r="G84" s="2" t="s">
        <v>150</v>
      </c>
      <c r="H84" s="2" t="s">
        <v>17</v>
      </c>
      <c r="I84" s="2">
        <f>ROUND(13.77/100,9)</f>
        <v>0.13769999999999999</v>
      </c>
      <c r="J84" s="2">
        <v>0</v>
      </c>
      <c r="K84" s="2"/>
      <c r="L84" s="2"/>
      <c r="M84" s="2"/>
      <c r="N84" s="2"/>
      <c r="O84" s="2">
        <f t="shared" si="64"/>
        <v>1397.83</v>
      </c>
      <c r="P84" s="2">
        <f t="shared" si="65"/>
        <v>1011.73</v>
      </c>
      <c r="Q84" s="2">
        <f t="shared" si="66"/>
        <v>22.89</v>
      </c>
      <c r="R84" s="2">
        <f t="shared" si="67"/>
        <v>3.36</v>
      </c>
      <c r="S84" s="2">
        <f t="shared" si="68"/>
        <v>363.21</v>
      </c>
      <c r="T84" s="2">
        <f t="shared" si="69"/>
        <v>0</v>
      </c>
      <c r="U84" s="2">
        <f t="shared" si="70"/>
        <v>40.044812399999991</v>
      </c>
      <c r="V84" s="2">
        <f t="shared" si="71"/>
        <v>0.27195749999999996</v>
      </c>
      <c r="W84" s="2">
        <f t="shared" si="72"/>
        <v>0</v>
      </c>
      <c r="X84" s="2">
        <f t="shared" si="73"/>
        <v>388.56</v>
      </c>
      <c r="Y84" s="2">
        <f t="shared" si="74"/>
        <v>197.95</v>
      </c>
      <c r="Z84" s="2"/>
      <c r="AA84" s="2">
        <v>39500385</v>
      </c>
      <c r="AB84" s="2">
        <f t="shared" si="75"/>
        <v>10151.25</v>
      </c>
      <c r="AC84" s="2">
        <f t="shared" si="76"/>
        <v>7347.38</v>
      </c>
      <c r="AD84" s="2">
        <f>ROUND(((((ET84*1.25))-((EU84*1.25)))+AE84),2)</f>
        <v>166.21</v>
      </c>
      <c r="AE84" s="2">
        <f>ROUND(((EU84*1.25)),2)</f>
        <v>24.41</v>
      </c>
      <c r="AF84" s="2">
        <f>ROUND(((EV84*1.15)),2)</f>
        <v>2637.66</v>
      </c>
      <c r="AG84" s="2">
        <f t="shared" si="77"/>
        <v>0</v>
      </c>
      <c r="AH84" s="2">
        <f>((EW84*1.15))</f>
        <v>290.81199999999995</v>
      </c>
      <c r="AI84" s="2">
        <f>((EX84*1.25))</f>
        <v>1.9750000000000001</v>
      </c>
      <c r="AJ84" s="2">
        <f t="shared" si="78"/>
        <v>0</v>
      </c>
      <c r="AK84" s="2">
        <v>9773.9699999999993</v>
      </c>
      <c r="AL84" s="2">
        <v>7347.38</v>
      </c>
      <c r="AM84" s="2">
        <v>132.97</v>
      </c>
      <c r="AN84" s="2">
        <v>19.53</v>
      </c>
      <c r="AO84" s="2">
        <v>2293.62</v>
      </c>
      <c r="AP84" s="2">
        <v>0</v>
      </c>
      <c r="AQ84" s="2">
        <v>252.88</v>
      </c>
      <c r="AR84" s="2">
        <v>1.58</v>
      </c>
      <c r="AS84" s="2">
        <v>0</v>
      </c>
      <c r="AT84" s="2">
        <v>106</v>
      </c>
      <c r="AU84" s="2">
        <v>54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3</v>
      </c>
      <c r="BE84" s="2" t="s">
        <v>3</v>
      </c>
      <c r="BF84" s="2" t="s">
        <v>3</v>
      </c>
      <c r="BG84" s="2" t="s">
        <v>3</v>
      </c>
      <c r="BH84" s="2">
        <v>0</v>
      </c>
      <c r="BI84" s="2">
        <v>1</v>
      </c>
      <c r="BJ84" s="2" t="s">
        <v>151</v>
      </c>
      <c r="BK84" s="2"/>
      <c r="BL84" s="2"/>
      <c r="BM84" s="2">
        <v>10001</v>
      </c>
      <c r="BN84" s="2">
        <v>0</v>
      </c>
      <c r="BO84" s="2" t="s">
        <v>3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3</v>
      </c>
      <c r="BZ84" s="2">
        <v>118</v>
      </c>
      <c r="CA84" s="2">
        <v>63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1605</v>
      </c>
      <c r="CO84" s="2">
        <v>0</v>
      </c>
      <c r="CP84" s="2">
        <f t="shared" si="79"/>
        <v>1397.8300000000002</v>
      </c>
      <c r="CQ84" s="2">
        <f t="shared" si="80"/>
        <v>7347.38</v>
      </c>
      <c r="CR84" s="2">
        <f t="shared" si="81"/>
        <v>166.21</v>
      </c>
      <c r="CS84" s="2">
        <f t="shared" si="82"/>
        <v>24.41</v>
      </c>
      <c r="CT84" s="2">
        <f t="shared" si="83"/>
        <v>2637.66</v>
      </c>
      <c r="CU84" s="2">
        <f t="shared" si="84"/>
        <v>0</v>
      </c>
      <c r="CV84" s="2">
        <f t="shared" si="85"/>
        <v>290.81199999999995</v>
      </c>
      <c r="CW84" s="2">
        <f t="shared" si="86"/>
        <v>1.9750000000000001</v>
      </c>
      <c r="CX84" s="2">
        <f t="shared" si="87"/>
        <v>0</v>
      </c>
      <c r="CY84" s="2">
        <f t="shared" si="88"/>
        <v>388.56419999999997</v>
      </c>
      <c r="CZ84" s="2">
        <f t="shared" si="89"/>
        <v>197.9478</v>
      </c>
      <c r="DA84" s="2"/>
      <c r="DB84" s="2"/>
      <c r="DC84" s="2" t="s">
        <v>3</v>
      </c>
      <c r="DD84" s="2" t="s">
        <v>3</v>
      </c>
      <c r="DE84" s="2" t="s">
        <v>32</v>
      </c>
      <c r="DF84" s="2" t="s">
        <v>32</v>
      </c>
      <c r="DG84" s="2" t="s">
        <v>33</v>
      </c>
      <c r="DH84" s="2" t="s">
        <v>3</v>
      </c>
      <c r="DI84" s="2" t="s">
        <v>33</v>
      </c>
      <c r="DJ84" s="2" t="s">
        <v>32</v>
      </c>
      <c r="DK84" s="2" t="s">
        <v>3</v>
      </c>
      <c r="DL84" s="2" t="s">
        <v>3</v>
      </c>
      <c r="DM84" s="2" t="s">
        <v>3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1005</v>
      </c>
      <c r="DV84" s="2" t="s">
        <v>17</v>
      </c>
      <c r="DW84" s="2" t="s">
        <v>17</v>
      </c>
      <c r="DX84" s="2">
        <v>100</v>
      </c>
      <c r="DY84" s="2"/>
      <c r="DZ84" s="2"/>
      <c r="EA84" s="2"/>
      <c r="EB84" s="2"/>
      <c r="EC84" s="2"/>
      <c r="ED84" s="2"/>
      <c r="EE84" s="2">
        <v>39174503</v>
      </c>
      <c r="EF84" s="2">
        <v>2</v>
      </c>
      <c r="EG84" s="2" t="s">
        <v>19</v>
      </c>
      <c r="EH84" s="2">
        <v>0</v>
      </c>
      <c r="EI84" s="2" t="s">
        <v>3</v>
      </c>
      <c r="EJ84" s="2">
        <v>1</v>
      </c>
      <c r="EK84" s="2">
        <v>10001</v>
      </c>
      <c r="EL84" s="2" t="s">
        <v>34</v>
      </c>
      <c r="EM84" s="2" t="s">
        <v>35</v>
      </c>
      <c r="EN84" s="2"/>
      <c r="EO84" s="2" t="s">
        <v>36</v>
      </c>
      <c r="EP84" s="2"/>
      <c r="EQ84" s="2">
        <v>0</v>
      </c>
      <c r="ER84" s="2">
        <v>9773.9699999999993</v>
      </c>
      <c r="ES84" s="2">
        <v>7347.38</v>
      </c>
      <c r="ET84" s="2">
        <v>132.97</v>
      </c>
      <c r="EU84" s="2">
        <v>19.53</v>
      </c>
      <c r="EV84" s="2">
        <v>2293.62</v>
      </c>
      <c r="EW84" s="2">
        <v>252.88</v>
      </c>
      <c r="EX84" s="2">
        <v>1.58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0"/>
        <v>0</v>
      </c>
      <c r="FS84" s="2">
        <v>0</v>
      </c>
      <c r="FT84" s="2" t="s">
        <v>22</v>
      </c>
      <c r="FU84" s="2" t="s">
        <v>23</v>
      </c>
      <c r="FV84" s="2"/>
      <c r="FW84" s="2"/>
      <c r="FX84" s="2">
        <v>106.2</v>
      </c>
      <c r="FY84" s="2">
        <v>53.55</v>
      </c>
      <c r="FZ84" s="2"/>
      <c r="GA84" s="2" t="s">
        <v>3</v>
      </c>
      <c r="GB84" s="2"/>
      <c r="GC84" s="2"/>
      <c r="GD84" s="2">
        <v>0</v>
      </c>
      <c r="GE84" s="2"/>
      <c r="GF84" s="2">
        <v>1800941966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1"/>
        <v>0</v>
      </c>
      <c r="GM84" s="2">
        <f t="shared" si="92"/>
        <v>1984.34</v>
      </c>
      <c r="GN84" s="2">
        <f t="shared" si="93"/>
        <v>1984.34</v>
      </c>
      <c r="GO84" s="2">
        <f t="shared" si="94"/>
        <v>0</v>
      </c>
      <c r="GP84" s="2">
        <f t="shared" si="95"/>
        <v>0</v>
      </c>
      <c r="GQ84" s="2"/>
      <c r="GR84" s="2">
        <v>0</v>
      </c>
      <c r="GS84" s="2">
        <v>3</v>
      </c>
      <c r="GT84" s="2">
        <v>0</v>
      </c>
      <c r="GU84" s="2" t="s">
        <v>3</v>
      </c>
      <c r="GV84" s="2">
        <f t="shared" si="96"/>
        <v>0</v>
      </c>
      <c r="GW84" s="2">
        <v>1</v>
      </c>
      <c r="GX84" s="2">
        <f t="shared" si="97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ROW(SmtRes!A196)</f>
        <v>196</v>
      </c>
      <c r="D85">
        <f>ROW(EtalonRes!A184)</f>
        <v>184</v>
      </c>
      <c r="E85" t="s">
        <v>148</v>
      </c>
      <c r="F85" t="s">
        <v>149</v>
      </c>
      <c r="G85" t="s">
        <v>150</v>
      </c>
      <c r="H85" t="s">
        <v>17</v>
      </c>
      <c r="I85">
        <f>ROUND(13.77/100,9)</f>
        <v>0.13769999999999999</v>
      </c>
      <c r="J85">
        <v>0</v>
      </c>
      <c r="O85">
        <f t="shared" si="64"/>
        <v>9309.5300000000007</v>
      </c>
      <c r="P85">
        <f t="shared" si="65"/>
        <v>6738.15</v>
      </c>
      <c r="Q85">
        <f t="shared" si="66"/>
        <v>152.43</v>
      </c>
      <c r="R85">
        <f t="shared" si="67"/>
        <v>22.39</v>
      </c>
      <c r="S85">
        <f t="shared" si="68"/>
        <v>2418.9499999999998</v>
      </c>
      <c r="T85">
        <f t="shared" si="69"/>
        <v>0</v>
      </c>
      <c r="U85">
        <f t="shared" si="70"/>
        <v>40.044812399999991</v>
      </c>
      <c r="V85">
        <f t="shared" si="71"/>
        <v>0.27195749999999996</v>
      </c>
      <c r="W85">
        <f t="shared" si="72"/>
        <v>0</v>
      </c>
      <c r="X85">
        <f t="shared" si="73"/>
        <v>2587.8200000000002</v>
      </c>
      <c r="Y85">
        <f t="shared" si="74"/>
        <v>1318.32</v>
      </c>
      <c r="AA85">
        <v>39500386</v>
      </c>
      <c r="AB85">
        <f t="shared" si="75"/>
        <v>10151.25</v>
      </c>
      <c r="AC85">
        <f t="shared" si="76"/>
        <v>7347.38</v>
      </c>
      <c r="AD85">
        <f>ROUND(((((ET85*1.25))-((EU85*1.25)))+AE85),2)</f>
        <v>166.21</v>
      </c>
      <c r="AE85">
        <f>ROUND(((EU85*1.25)),2)</f>
        <v>24.41</v>
      </c>
      <c r="AF85">
        <f>ROUND(((EV85*1.15)),2)</f>
        <v>2637.66</v>
      </c>
      <c r="AG85">
        <f t="shared" si="77"/>
        <v>0</v>
      </c>
      <c r="AH85">
        <f>((EW85*1.15))</f>
        <v>290.81199999999995</v>
      </c>
      <c r="AI85">
        <f>((EX85*1.25))</f>
        <v>1.9750000000000001</v>
      </c>
      <c r="AJ85">
        <f t="shared" si="78"/>
        <v>0</v>
      </c>
      <c r="AK85">
        <v>9773.9699999999993</v>
      </c>
      <c r="AL85">
        <v>7347.38</v>
      </c>
      <c r="AM85">
        <v>132.97</v>
      </c>
      <c r="AN85">
        <v>19.53</v>
      </c>
      <c r="AO85">
        <v>2293.62</v>
      </c>
      <c r="AP85">
        <v>0</v>
      </c>
      <c r="AQ85">
        <v>252.88</v>
      </c>
      <c r="AR85">
        <v>1.58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6.66</v>
      </c>
      <c r="BA85">
        <v>6.66</v>
      </c>
      <c r="BB85">
        <v>6.66</v>
      </c>
      <c r="BC85">
        <v>6.66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1</v>
      </c>
      <c r="BJ85" t="s">
        <v>151</v>
      </c>
      <c r="BM85">
        <v>10001</v>
      </c>
      <c r="BN85">
        <v>0</v>
      </c>
      <c r="BO85" t="s">
        <v>3</v>
      </c>
      <c r="BP85">
        <v>0</v>
      </c>
      <c r="BQ85">
        <v>2</v>
      </c>
      <c r="BR85">
        <v>0</v>
      </c>
      <c r="BS85">
        <v>6.66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1605</v>
      </c>
      <c r="CO85">
        <v>0</v>
      </c>
      <c r="CP85">
        <f t="shared" si="79"/>
        <v>9309.5299999999988</v>
      </c>
      <c r="CQ85">
        <f t="shared" si="80"/>
        <v>48933.550800000005</v>
      </c>
      <c r="CR85">
        <f t="shared" si="81"/>
        <v>1106.9586000000002</v>
      </c>
      <c r="CS85">
        <f t="shared" si="82"/>
        <v>162.57060000000001</v>
      </c>
      <c r="CT85">
        <f t="shared" si="83"/>
        <v>17566.815599999998</v>
      </c>
      <c r="CU85">
        <f t="shared" si="84"/>
        <v>0</v>
      </c>
      <c r="CV85">
        <f t="shared" si="85"/>
        <v>290.81199999999995</v>
      </c>
      <c r="CW85">
        <f t="shared" si="86"/>
        <v>1.9750000000000001</v>
      </c>
      <c r="CX85">
        <f t="shared" si="87"/>
        <v>0</v>
      </c>
      <c r="CY85">
        <f t="shared" si="88"/>
        <v>2587.8203999999996</v>
      </c>
      <c r="CZ85">
        <f t="shared" si="89"/>
        <v>1318.3235999999999</v>
      </c>
      <c r="DC85" t="s">
        <v>3</v>
      </c>
      <c r="DD85" t="s">
        <v>3</v>
      </c>
      <c r="DE85" t="s">
        <v>32</v>
      </c>
      <c r="DF85" t="s">
        <v>32</v>
      </c>
      <c r="DG85" t="s">
        <v>33</v>
      </c>
      <c r="DH85" t="s">
        <v>3</v>
      </c>
      <c r="DI85" t="s">
        <v>33</v>
      </c>
      <c r="DJ85" t="s">
        <v>32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17</v>
      </c>
      <c r="DW85" t="s">
        <v>17</v>
      </c>
      <c r="DX85">
        <v>100</v>
      </c>
      <c r="EE85">
        <v>39174503</v>
      </c>
      <c r="EF85">
        <v>2</v>
      </c>
      <c r="EG85" t="s">
        <v>19</v>
      </c>
      <c r="EH85">
        <v>0</v>
      </c>
      <c r="EI85" t="s">
        <v>3</v>
      </c>
      <c r="EJ85">
        <v>1</v>
      </c>
      <c r="EK85">
        <v>10001</v>
      </c>
      <c r="EL85" t="s">
        <v>34</v>
      </c>
      <c r="EM85" t="s">
        <v>35</v>
      </c>
      <c r="EO85" t="s">
        <v>36</v>
      </c>
      <c r="EQ85">
        <v>0</v>
      </c>
      <c r="ER85">
        <v>9773.9699999999993</v>
      </c>
      <c r="ES85">
        <v>7347.38</v>
      </c>
      <c r="ET85">
        <v>132.97</v>
      </c>
      <c r="EU85">
        <v>19.53</v>
      </c>
      <c r="EV85">
        <v>2293.62</v>
      </c>
      <c r="EW85">
        <v>252.88</v>
      </c>
      <c r="EX85">
        <v>1.58</v>
      </c>
      <c r="EY85">
        <v>0</v>
      </c>
      <c r="FQ85">
        <v>0</v>
      </c>
      <c r="FR85">
        <f t="shared" si="90"/>
        <v>0</v>
      </c>
      <c r="FS85">
        <v>0</v>
      </c>
      <c r="FT85" t="s">
        <v>22</v>
      </c>
      <c r="FU85" t="s">
        <v>23</v>
      </c>
      <c r="FX85">
        <v>106.2</v>
      </c>
      <c r="FY85">
        <v>53.55</v>
      </c>
      <c r="GA85" t="s">
        <v>3</v>
      </c>
      <c r="GD85">
        <v>0</v>
      </c>
      <c r="GF85">
        <v>1800941966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1"/>
        <v>0</v>
      </c>
      <c r="GM85">
        <f t="shared" si="92"/>
        <v>13215.67</v>
      </c>
      <c r="GN85">
        <f t="shared" si="93"/>
        <v>13215.67</v>
      </c>
      <c r="GO85">
        <f t="shared" si="94"/>
        <v>0</v>
      </c>
      <c r="GP85">
        <f t="shared" si="95"/>
        <v>0</v>
      </c>
      <c r="GR85">
        <v>0</v>
      </c>
      <c r="GS85">
        <v>3</v>
      </c>
      <c r="GT85">
        <v>0</v>
      </c>
      <c r="GU85" t="s">
        <v>3</v>
      </c>
      <c r="GV85">
        <f t="shared" si="96"/>
        <v>0</v>
      </c>
      <c r="GW85">
        <v>1</v>
      </c>
      <c r="GX85">
        <f t="shared" si="97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162</v>
      </c>
      <c r="D86" s="2"/>
      <c r="E86" s="2" t="s">
        <v>152</v>
      </c>
      <c r="F86" s="2" t="s">
        <v>153</v>
      </c>
      <c r="G86" s="2" t="s">
        <v>154</v>
      </c>
      <c r="H86" s="2" t="s">
        <v>40</v>
      </c>
      <c r="I86" s="2">
        <f>I84*J86</f>
        <v>28.917000000000002</v>
      </c>
      <c r="J86" s="2">
        <v>210.00000000000003</v>
      </c>
      <c r="K86" s="2"/>
      <c r="L86" s="2"/>
      <c r="M86" s="2"/>
      <c r="N86" s="2"/>
      <c r="O86" s="2">
        <f t="shared" si="64"/>
        <v>444.74</v>
      </c>
      <c r="P86" s="2">
        <f t="shared" si="65"/>
        <v>444.74</v>
      </c>
      <c r="Q86" s="2">
        <f t="shared" si="66"/>
        <v>0</v>
      </c>
      <c r="R86" s="2">
        <f t="shared" si="67"/>
        <v>0</v>
      </c>
      <c r="S86" s="2">
        <f t="shared" si="68"/>
        <v>0</v>
      </c>
      <c r="T86" s="2">
        <f t="shared" si="69"/>
        <v>0</v>
      </c>
      <c r="U86" s="2">
        <f t="shared" si="70"/>
        <v>0</v>
      </c>
      <c r="V86" s="2">
        <f t="shared" si="71"/>
        <v>0</v>
      </c>
      <c r="W86" s="2">
        <f t="shared" si="72"/>
        <v>0</v>
      </c>
      <c r="X86" s="2">
        <f t="shared" si="73"/>
        <v>0</v>
      </c>
      <c r="Y86" s="2">
        <f t="shared" si="74"/>
        <v>0</v>
      </c>
      <c r="Z86" s="2"/>
      <c r="AA86" s="2">
        <v>39500385</v>
      </c>
      <c r="AB86" s="2">
        <f t="shared" si="75"/>
        <v>15.38</v>
      </c>
      <c r="AC86" s="2">
        <f t="shared" si="76"/>
        <v>15.38</v>
      </c>
      <c r="AD86" s="2">
        <f>ROUND((((ET86)-(EU86))+AE86),2)</f>
        <v>0</v>
      </c>
      <c r="AE86" s="2">
        <f t="shared" ref="AE86:AF89" si="106">ROUND((EU86),2)</f>
        <v>0</v>
      </c>
      <c r="AF86" s="2">
        <f t="shared" si="106"/>
        <v>0</v>
      </c>
      <c r="AG86" s="2">
        <f t="shared" si="77"/>
        <v>0</v>
      </c>
      <c r="AH86" s="2">
        <f t="shared" ref="AH86:AI89" si="107">(EW86)</f>
        <v>0</v>
      </c>
      <c r="AI86" s="2">
        <f t="shared" si="107"/>
        <v>0</v>
      </c>
      <c r="AJ86" s="2">
        <f t="shared" si="78"/>
        <v>0</v>
      </c>
      <c r="AK86" s="2">
        <v>15.38</v>
      </c>
      <c r="AL86" s="2">
        <v>15.38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106</v>
      </c>
      <c r="AU86" s="2">
        <v>54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3</v>
      </c>
      <c r="BE86" s="2" t="s">
        <v>3</v>
      </c>
      <c r="BF86" s="2" t="s">
        <v>3</v>
      </c>
      <c r="BG86" s="2" t="s">
        <v>3</v>
      </c>
      <c r="BH86" s="2">
        <v>3</v>
      </c>
      <c r="BI86" s="2">
        <v>1</v>
      </c>
      <c r="BJ86" s="2" t="s">
        <v>155</v>
      </c>
      <c r="BK86" s="2"/>
      <c r="BL86" s="2"/>
      <c r="BM86" s="2">
        <v>10001</v>
      </c>
      <c r="BN86" s="2">
        <v>0</v>
      </c>
      <c r="BO86" s="2" t="s">
        <v>3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3</v>
      </c>
      <c r="BZ86" s="2">
        <v>118</v>
      </c>
      <c r="CA86" s="2">
        <v>63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3</v>
      </c>
      <c r="CO86" s="2">
        <v>0</v>
      </c>
      <c r="CP86" s="2">
        <f t="shared" si="79"/>
        <v>444.74</v>
      </c>
      <c r="CQ86" s="2">
        <f t="shared" si="80"/>
        <v>15.38</v>
      </c>
      <c r="CR86" s="2">
        <f t="shared" si="81"/>
        <v>0</v>
      </c>
      <c r="CS86" s="2">
        <f t="shared" si="82"/>
        <v>0</v>
      </c>
      <c r="CT86" s="2">
        <f t="shared" si="83"/>
        <v>0</v>
      </c>
      <c r="CU86" s="2">
        <f t="shared" si="84"/>
        <v>0</v>
      </c>
      <c r="CV86" s="2">
        <f t="shared" si="85"/>
        <v>0</v>
      </c>
      <c r="CW86" s="2">
        <f t="shared" si="86"/>
        <v>0</v>
      </c>
      <c r="CX86" s="2">
        <f t="shared" si="87"/>
        <v>0</v>
      </c>
      <c r="CY86" s="2">
        <f t="shared" si="88"/>
        <v>0</v>
      </c>
      <c r="CZ86" s="2">
        <f t="shared" si="89"/>
        <v>0</v>
      </c>
      <c r="DA86" s="2"/>
      <c r="DB86" s="2"/>
      <c r="DC86" s="2" t="s">
        <v>3</v>
      </c>
      <c r="DD86" s="2" t="s">
        <v>3</v>
      </c>
      <c r="DE86" s="2" t="s">
        <v>3</v>
      </c>
      <c r="DF86" s="2" t="s">
        <v>3</v>
      </c>
      <c r="DG86" s="2" t="s">
        <v>3</v>
      </c>
      <c r="DH86" s="2" t="s">
        <v>3</v>
      </c>
      <c r="DI86" s="2" t="s">
        <v>3</v>
      </c>
      <c r="DJ86" s="2" t="s">
        <v>3</v>
      </c>
      <c r="DK86" s="2" t="s">
        <v>3</v>
      </c>
      <c r="DL86" s="2" t="s">
        <v>3</v>
      </c>
      <c r="DM86" s="2" t="s">
        <v>3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1005</v>
      </c>
      <c r="DV86" s="2" t="s">
        <v>40</v>
      </c>
      <c r="DW86" s="2" t="s">
        <v>40</v>
      </c>
      <c r="DX86" s="2">
        <v>1</v>
      </c>
      <c r="DY86" s="2"/>
      <c r="DZ86" s="2"/>
      <c r="EA86" s="2"/>
      <c r="EB86" s="2"/>
      <c r="EC86" s="2"/>
      <c r="ED86" s="2"/>
      <c r="EE86" s="2">
        <v>39174503</v>
      </c>
      <c r="EF86" s="2">
        <v>2</v>
      </c>
      <c r="EG86" s="2" t="s">
        <v>19</v>
      </c>
      <c r="EH86" s="2">
        <v>0</v>
      </c>
      <c r="EI86" s="2" t="s">
        <v>3</v>
      </c>
      <c r="EJ86" s="2">
        <v>1</v>
      </c>
      <c r="EK86" s="2">
        <v>10001</v>
      </c>
      <c r="EL86" s="2" t="s">
        <v>34</v>
      </c>
      <c r="EM86" s="2" t="s">
        <v>35</v>
      </c>
      <c r="EN86" s="2"/>
      <c r="EO86" s="2" t="s">
        <v>3</v>
      </c>
      <c r="EP86" s="2"/>
      <c r="EQ86" s="2">
        <v>0</v>
      </c>
      <c r="ER86" s="2">
        <v>15.38</v>
      </c>
      <c r="ES86" s="2">
        <v>15.38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0"/>
        <v>0</v>
      </c>
      <c r="FS86" s="2">
        <v>0</v>
      </c>
      <c r="FT86" s="2" t="s">
        <v>22</v>
      </c>
      <c r="FU86" s="2" t="s">
        <v>23</v>
      </c>
      <c r="FV86" s="2"/>
      <c r="FW86" s="2"/>
      <c r="FX86" s="2">
        <v>106.2</v>
      </c>
      <c r="FY86" s="2">
        <v>53.55</v>
      </c>
      <c r="FZ86" s="2"/>
      <c r="GA86" s="2" t="s">
        <v>3</v>
      </c>
      <c r="GB86" s="2"/>
      <c r="GC86" s="2"/>
      <c r="GD86" s="2">
        <v>0</v>
      </c>
      <c r="GE86" s="2"/>
      <c r="GF86" s="2">
        <v>1151146771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1"/>
        <v>0</v>
      </c>
      <c r="GM86" s="2">
        <f t="shared" si="92"/>
        <v>444.74</v>
      </c>
      <c r="GN86" s="2">
        <f t="shared" si="93"/>
        <v>444.74</v>
      </c>
      <c r="GO86" s="2">
        <f t="shared" si="94"/>
        <v>0</v>
      </c>
      <c r="GP86" s="2">
        <f t="shared" si="95"/>
        <v>0</v>
      </c>
      <c r="GQ86" s="2"/>
      <c r="GR86" s="2">
        <v>0</v>
      </c>
      <c r="GS86" s="2">
        <v>3</v>
      </c>
      <c r="GT86" s="2">
        <v>0</v>
      </c>
      <c r="GU86" s="2" t="s">
        <v>3</v>
      </c>
      <c r="GV86" s="2">
        <f t="shared" si="96"/>
        <v>0</v>
      </c>
      <c r="GW86" s="2">
        <v>1</v>
      </c>
      <c r="GX86" s="2">
        <f t="shared" si="97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182</v>
      </c>
      <c r="E87" t="s">
        <v>152</v>
      </c>
      <c r="F87" t="s">
        <v>153</v>
      </c>
      <c r="G87" t="s">
        <v>154</v>
      </c>
      <c r="H87" t="s">
        <v>40</v>
      </c>
      <c r="I87">
        <f>I85*J87</f>
        <v>28.917000000000002</v>
      </c>
      <c r="J87">
        <v>210.00000000000003</v>
      </c>
      <c r="O87">
        <f t="shared" si="64"/>
        <v>2961.99</v>
      </c>
      <c r="P87">
        <f t="shared" si="65"/>
        <v>2961.99</v>
      </c>
      <c r="Q87">
        <f t="shared" si="66"/>
        <v>0</v>
      </c>
      <c r="R87">
        <f t="shared" si="67"/>
        <v>0</v>
      </c>
      <c r="S87">
        <f t="shared" si="68"/>
        <v>0</v>
      </c>
      <c r="T87">
        <f t="shared" si="69"/>
        <v>0</v>
      </c>
      <c r="U87">
        <f t="shared" si="70"/>
        <v>0</v>
      </c>
      <c r="V87">
        <f t="shared" si="71"/>
        <v>0</v>
      </c>
      <c r="W87">
        <f t="shared" si="72"/>
        <v>0</v>
      </c>
      <c r="X87">
        <f t="shared" si="73"/>
        <v>0</v>
      </c>
      <c r="Y87">
        <f t="shared" si="74"/>
        <v>0</v>
      </c>
      <c r="AA87">
        <v>39500386</v>
      </c>
      <c r="AB87">
        <f t="shared" si="75"/>
        <v>15.38</v>
      </c>
      <c r="AC87">
        <f t="shared" si="76"/>
        <v>15.38</v>
      </c>
      <c r="AD87">
        <f>ROUND((((ET87)-(EU87))+AE87),2)</f>
        <v>0</v>
      </c>
      <c r="AE87">
        <f t="shared" si="106"/>
        <v>0</v>
      </c>
      <c r="AF87">
        <f t="shared" si="106"/>
        <v>0</v>
      </c>
      <c r="AG87">
        <f t="shared" si="77"/>
        <v>0</v>
      </c>
      <c r="AH87">
        <f t="shared" si="107"/>
        <v>0</v>
      </c>
      <c r="AI87">
        <f t="shared" si="107"/>
        <v>0</v>
      </c>
      <c r="AJ87">
        <f t="shared" si="78"/>
        <v>0</v>
      </c>
      <c r="AK87">
        <v>15.38</v>
      </c>
      <c r="AL87">
        <v>15.38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106</v>
      </c>
      <c r="AU87">
        <v>54</v>
      </c>
      <c r="AV87">
        <v>1</v>
      </c>
      <c r="AW87">
        <v>1</v>
      </c>
      <c r="AZ87">
        <v>6.66</v>
      </c>
      <c r="BA87">
        <v>1</v>
      </c>
      <c r="BB87">
        <v>1</v>
      </c>
      <c r="BC87">
        <v>6.66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155</v>
      </c>
      <c r="BM87">
        <v>10001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118</v>
      </c>
      <c r="CA87">
        <v>63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79"/>
        <v>2961.99</v>
      </c>
      <c r="CQ87">
        <f t="shared" si="80"/>
        <v>102.4308</v>
      </c>
      <c r="CR87">
        <f t="shared" si="81"/>
        <v>0</v>
      </c>
      <c r="CS87">
        <f t="shared" si="82"/>
        <v>0</v>
      </c>
      <c r="CT87">
        <f t="shared" si="83"/>
        <v>0</v>
      </c>
      <c r="CU87">
        <f t="shared" si="84"/>
        <v>0</v>
      </c>
      <c r="CV87">
        <f t="shared" si="85"/>
        <v>0</v>
      </c>
      <c r="CW87">
        <f t="shared" si="86"/>
        <v>0</v>
      </c>
      <c r="CX87">
        <f t="shared" si="87"/>
        <v>0</v>
      </c>
      <c r="CY87">
        <f t="shared" si="88"/>
        <v>0</v>
      </c>
      <c r="CZ87">
        <f t="shared" si="89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40</v>
      </c>
      <c r="DW87" t="s">
        <v>40</v>
      </c>
      <c r="DX87">
        <v>1</v>
      </c>
      <c r="EE87">
        <v>39174503</v>
      </c>
      <c r="EF87">
        <v>2</v>
      </c>
      <c r="EG87" t="s">
        <v>19</v>
      </c>
      <c r="EH87">
        <v>0</v>
      </c>
      <c r="EI87" t="s">
        <v>3</v>
      </c>
      <c r="EJ87">
        <v>1</v>
      </c>
      <c r="EK87">
        <v>10001</v>
      </c>
      <c r="EL87" t="s">
        <v>34</v>
      </c>
      <c r="EM87" t="s">
        <v>35</v>
      </c>
      <c r="EO87" t="s">
        <v>3</v>
      </c>
      <c r="EQ87">
        <v>0</v>
      </c>
      <c r="ER87">
        <v>15.38</v>
      </c>
      <c r="ES87">
        <v>15.38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0"/>
        <v>0</v>
      </c>
      <c r="FS87">
        <v>0</v>
      </c>
      <c r="FT87" t="s">
        <v>22</v>
      </c>
      <c r="FU87" t="s">
        <v>23</v>
      </c>
      <c r="FX87">
        <v>106.2</v>
      </c>
      <c r="FY87">
        <v>53.55</v>
      </c>
      <c r="GA87" t="s">
        <v>3</v>
      </c>
      <c r="GD87">
        <v>0</v>
      </c>
      <c r="GF87">
        <v>1151146771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1"/>
        <v>0</v>
      </c>
      <c r="GM87">
        <f t="shared" si="92"/>
        <v>2961.99</v>
      </c>
      <c r="GN87">
        <f t="shared" si="93"/>
        <v>2961.99</v>
      </c>
      <c r="GO87">
        <f t="shared" si="94"/>
        <v>0</v>
      </c>
      <c r="GP87">
        <f t="shared" si="95"/>
        <v>0</v>
      </c>
      <c r="GR87">
        <v>0</v>
      </c>
      <c r="GS87">
        <v>3</v>
      </c>
      <c r="GT87">
        <v>0</v>
      </c>
      <c r="GU87" t="s">
        <v>3</v>
      </c>
      <c r="GV87">
        <f t="shared" si="96"/>
        <v>0</v>
      </c>
      <c r="GW87">
        <v>1</v>
      </c>
      <c r="GX87">
        <f t="shared" si="97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161</v>
      </c>
      <c r="D88" s="2"/>
      <c r="E88" s="2" t="s">
        <v>156</v>
      </c>
      <c r="F88" s="2" t="s">
        <v>157</v>
      </c>
      <c r="G88" s="2" t="s">
        <v>158</v>
      </c>
      <c r="H88" s="2" t="s">
        <v>40</v>
      </c>
      <c r="I88" s="2">
        <f>I84*J88</f>
        <v>28.917000000000002</v>
      </c>
      <c r="J88" s="2">
        <v>210.00000000000003</v>
      </c>
      <c r="K88" s="2"/>
      <c r="L88" s="2"/>
      <c r="M88" s="2"/>
      <c r="N88" s="2"/>
      <c r="O88" s="2">
        <f t="shared" si="64"/>
        <v>0</v>
      </c>
      <c r="P88" s="2">
        <f t="shared" si="65"/>
        <v>0</v>
      </c>
      <c r="Q88" s="2">
        <f t="shared" si="66"/>
        <v>0</v>
      </c>
      <c r="R88" s="2">
        <f t="shared" si="67"/>
        <v>0</v>
      </c>
      <c r="S88" s="2">
        <f t="shared" si="68"/>
        <v>0</v>
      </c>
      <c r="T88" s="2">
        <f t="shared" si="69"/>
        <v>0</v>
      </c>
      <c r="U88" s="2">
        <f t="shared" si="70"/>
        <v>0</v>
      </c>
      <c r="V88" s="2">
        <f t="shared" si="71"/>
        <v>0</v>
      </c>
      <c r="W88" s="2">
        <f t="shared" si="72"/>
        <v>0</v>
      </c>
      <c r="X88" s="2">
        <f t="shared" si="73"/>
        <v>0</v>
      </c>
      <c r="Y88" s="2">
        <f t="shared" si="74"/>
        <v>0</v>
      </c>
      <c r="Z88" s="2"/>
      <c r="AA88" s="2">
        <v>39500385</v>
      </c>
      <c r="AB88" s="2">
        <f t="shared" si="75"/>
        <v>0</v>
      </c>
      <c r="AC88" s="2">
        <f t="shared" si="76"/>
        <v>0</v>
      </c>
      <c r="AD88" s="2">
        <f>ROUND((((ET88)-(EU88))+AE88),2)</f>
        <v>0</v>
      </c>
      <c r="AE88" s="2">
        <f t="shared" si="106"/>
        <v>0</v>
      </c>
      <c r="AF88" s="2">
        <f t="shared" si="106"/>
        <v>0</v>
      </c>
      <c r="AG88" s="2">
        <f t="shared" si="77"/>
        <v>0</v>
      </c>
      <c r="AH88" s="2">
        <f t="shared" si="107"/>
        <v>0</v>
      </c>
      <c r="AI88" s="2">
        <f t="shared" si="107"/>
        <v>0</v>
      </c>
      <c r="AJ88" s="2">
        <f t="shared" si="78"/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106</v>
      </c>
      <c r="AU88" s="2">
        <v>54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3</v>
      </c>
      <c r="BE88" s="2" t="s">
        <v>3</v>
      </c>
      <c r="BF88" s="2" t="s">
        <v>3</v>
      </c>
      <c r="BG88" s="2" t="s">
        <v>3</v>
      </c>
      <c r="BH88" s="2">
        <v>3</v>
      </c>
      <c r="BI88" s="2">
        <v>1</v>
      </c>
      <c r="BJ88" s="2" t="s">
        <v>3</v>
      </c>
      <c r="BK88" s="2"/>
      <c r="BL88" s="2"/>
      <c r="BM88" s="2">
        <v>10001</v>
      </c>
      <c r="BN88" s="2">
        <v>0</v>
      </c>
      <c r="BO88" s="2" t="s">
        <v>3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3</v>
      </c>
      <c r="BZ88" s="2">
        <v>118</v>
      </c>
      <c r="CA88" s="2">
        <v>63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3</v>
      </c>
      <c r="CO88" s="2">
        <v>0</v>
      </c>
      <c r="CP88" s="2">
        <f t="shared" si="79"/>
        <v>0</v>
      </c>
      <c r="CQ88" s="2">
        <f t="shared" si="80"/>
        <v>0</v>
      </c>
      <c r="CR88" s="2">
        <f t="shared" si="81"/>
        <v>0</v>
      </c>
      <c r="CS88" s="2">
        <f t="shared" si="82"/>
        <v>0</v>
      </c>
      <c r="CT88" s="2">
        <f t="shared" si="83"/>
        <v>0</v>
      </c>
      <c r="CU88" s="2">
        <f t="shared" si="84"/>
        <v>0</v>
      </c>
      <c r="CV88" s="2">
        <f t="shared" si="85"/>
        <v>0</v>
      </c>
      <c r="CW88" s="2">
        <f t="shared" si="86"/>
        <v>0</v>
      </c>
      <c r="CX88" s="2">
        <f t="shared" si="87"/>
        <v>0</v>
      </c>
      <c r="CY88" s="2">
        <f t="shared" si="88"/>
        <v>0</v>
      </c>
      <c r="CZ88" s="2">
        <f t="shared" si="89"/>
        <v>0</v>
      </c>
      <c r="DA88" s="2"/>
      <c r="DB88" s="2"/>
      <c r="DC88" s="2" t="s">
        <v>3</v>
      </c>
      <c r="DD88" s="2" t="s">
        <v>3</v>
      </c>
      <c r="DE88" s="2" t="s">
        <v>3</v>
      </c>
      <c r="DF88" s="2" t="s">
        <v>3</v>
      </c>
      <c r="DG88" s="2" t="s">
        <v>3</v>
      </c>
      <c r="DH88" s="2" t="s">
        <v>3</v>
      </c>
      <c r="DI88" s="2" t="s">
        <v>3</v>
      </c>
      <c r="DJ88" s="2" t="s">
        <v>3</v>
      </c>
      <c r="DK88" s="2" t="s">
        <v>3</v>
      </c>
      <c r="DL88" s="2" t="s">
        <v>3</v>
      </c>
      <c r="DM88" s="2" t="s">
        <v>3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40</v>
      </c>
      <c r="DW88" s="2" t="s">
        <v>40</v>
      </c>
      <c r="DX88" s="2">
        <v>1</v>
      </c>
      <c r="DY88" s="2"/>
      <c r="DZ88" s="2"/>
      <c r="EA88" s="2"/>
      <c r="EB88" s="2"/>
      <c r="EC88" s="2"/>
      <c r="ED88" s="2"/>
      <c r="EE88" s="2">
        <v>39174503</v>
      </c>
      <c r="EF88" s="2">
        <v>2</v>
      </c>
      <c r="EG88" s="2" t="s">
        <v>19</v>
      </c>
      <c r="EH88" s="2">
        <v>0</v>
      </c>
      <c r="EI88" s="2" t="s">
        <v>3</v>
      </c>
      <c r="EJ88" s="2">
        <v>1</v>
      </c>
      <c r="EK88" s="2">
        <v>10001</v>
      </c>
      <c r="EL88" s="2" t="s">
        <v>34</v>
      </c>
      <c r="EM88" s="2" t="s">
        <v>35</v>
      </c>
      <c r="EN88" s="2"/>
      <c r="EO88" s="2" t="s">
        <v>3</v>
      </c>
      <c r="EP88" s="2"/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0"/>
        <v>0</v>
      </c>
      <c r="FS88" s="2">
        <v>0</v>
      </c>
      <c r="FT88" s="2" t="s">
        <v>22</v>
      </c>
      <c r="FU88" s="2" t="s">
        <v>23</v>
      </c>
      <c r="FV88" s="2"/>
      <c r="FW88" s="2"/>
      <c r="FX88" s="2">
        <v>106.2</v>
      </c>
      <c r="FY88" s="2">
        <v>53.55</v>
      </c>
      <c r="FZ88" s="2"/>
      <c r="GA88" s="2" t="s">
        <v>3</v>
      </c>
      <c r="GB88" s="2"/>
      <c r="GC88" s="2"/>
      <c r="GD88" s="2">
        <v>0</v>
      </c>
      <c r="GE88" s="2"/>
      <c r="GF88" s="2">
        <v>-354280000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1"/>
        <v>0</v>
      </c>
      <c r="GM88" s="2">
        <f t="shared" si="92"/>
        <v>0</v>
      </c>
      <c r="GN88" s="2">
        <f t="shared" si="93"/>
        <v>0</v>
      </c>
      <c r="GO88" s="2">
        <f t="shared" si="94"/>
        <v>0</v>
      </c>
      <c r="GP88" s="2">
        <f t="shared" si="95"/>
        <v>0</v>
      </c>
      <c r="GQ88" s="2"/>
      <c r="GR88" s="2">
        <v>0</v>
      </c>
      <c r="GS88" s="2">
        <v>3</v>
      </c>
      <c r="GT88" s="2">
        <v>0</v>
      </c>
      <c r="GU88" s="2" t="s">
        <v>3</v>
      </c>
      <c r="GV88" s="2">
        <f t="shared" si="96"/>
        <v>0</v>
      </c>
      <c r="GW88" s="2">
        <v>1</v>
      </c>
      <c r="GX88" s="2">
        <f t="shared" si="97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181</v>
      </c>
      <c r="E89" t="s">
        <v>156</v>
      </c>
      <c r="F89" t="s">
        <v>157</v>
      </c>
      <c r="G89" t="s">
        <v>158</v>
      </c>
      <c r="H89" t="s">
        <v>40</v>
      </c>
      <c r="I89">
        <f>I85*J89</f>
        <v>28.917000000000002</v>
      </c>
      <c r="J89">
        <v>210.00000000000003</v>
      </c>
      <c r="O89">
        <f t="shared" si="64"/>
        <v>0</v>
      </c>
      <c r="P89">
        <f t="shared" si="65"/>
        <v>0</v>
      </c>
      <c r="Q89">
        <f t="shared" si="66"/>
        <v>0</v>
      </c>
      <c r="R89">
        <f t="shared" si="67"/>
        <v>0</v>
      </c>
      <c r="S89">
        <f t="shared" si="68"/>
        <v>0</v>
      </c>
      <c r="T89">
        <f t="shared" si="69"/>
        <v>0</v>
      </c>
      <c r="U89">
        <f t="shared" si="70"/>
        <v>0</v>
      </c>
      <c r="V89">
        <f t="shared" si="71"/>
        <v>0</v>
      </c>
      <c r="W89">
        <f t="shared" si="72"/>
        <v>0</v>
      </c>
      <c r="X89">
        <f t="shared" si="73"/>
        <v>0</v>
      </c>
      <c r="Y89">
        <f t="shared" si="74"/>
        <v>0</v>
      </c>
      <c r="AA89">
        <v>39500386</v>
      </c>
      <c r="AB89">
        <f t="shared" si="75"/>
        <v>0</v>
      </c>
      <c r="AC89">
        <f t="shared" si="76"/>
        <v>0</v>
      </c>
      <c r="AD89">
        <f>ROUND((((ET89)-(EU89))+AE89),2)</f>
        <v>0</v>
      </c>
      <c r="AE89">
        <f t="shared" si="106"/>
        <v>0</v>
      </c>
      <c r="AF89">
        <f t="shared" si="106"/>
        <v>0</v>
      </c>
      <c r="AG89">
        <f t="shared" si="77"/>
        <v>0</v>
      </c>
      <c r="AH89">
        <f t="shared" si="107"/>
        <v>0</v>
      </c>
      <c r="AI89">
        <f t="shared" si="107"/>
        <v>0</v>
      </c>
      <c r="AJ89">
        <f t="shared" si="78"/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6.66</v>
      </c>
      <c r="BA89">
        <v>1</v>
      </c>
      <c r="BB89">
        <v>1</v>
      </c>
      <c r="BC89">
        <v>6.66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3</v>
      </c>
      <c r="BM89">
        <v>10001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79"/>
        <v>0</v>
      </c>
      <c r="CQ89">
        <f t="shared" si="80"/>
        <v>0</v>
      </c>
      <c r="CR89">
        <f t="shared" si="81"/>
        <v>0</v>
      </c>
      <c r="CS89">
        <f t="shared" si="82"/>
        <v>0</v>
      </c>
      <c r="CT89">
        <f t="shared" si="83"/>
        <v>0</v>
      </c>
      <c r="CU89">
        <f t="shared" si="84"/>
        <v>0</v>
      </c>
      <c r="CV89">
        <f t="shared" si="85"/>
        <v>0</v>
      </c>
      <c r="CW89">
        <f t="shared" si="86"/>
        <v>0</v>
      </c>
      <c r="CX89">
        <f t="shared" si="87"/>
        <v>0</v>
      </c>
      <c r="CY89">
        <f t="shared" si="88"/>
        <v>0</v>
      </c>
      <c r="CZ89">
        <f t="shared" si="89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40</v>
      </c>
      <c r="DW89" t="s">
        <v>40</v>
      </c>
      <c r="DX89">
        <v>1</v>
      </c>
      <c r="EE89">
        <v>39174503</v>
      </c>
      <c r="EF89">
        <v>2</v>
      </c>
      <c r="EG89" t="s">
        <v>19</v>
      </c>
      <c r="EH89">
        <v>0</v>
      </c>
      <c r="EI89" t="s">
        <v>3</v>
      </c>
      <c r="EJ89">
        <v>1</v>
      </c>
      <c r="EK89">
        <v>10001</v>
      </c>
      <c r="EL89" t="s">
        <v>34</v>
      </c>
      <c r="EM89" t="s">
        <v>35</v>
      </c>
      <c r="EO89" t="s">
        <v>3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0"/>
        <v>0</v>
      </c>
      <c r="FS89">
        <v>0</v>
      </c>
      <c r="FT89" t="s">
        <v>22</v>
      </c>
      <c r="FU89" t="s">
        <v>23</v>
      </c>
      <c r="FX89">
        <v>106.2</v>
      </c>
      <c r="FY89">
        <v>53.55</v>
      </c>
      <c r="GA89" t="s">
        <v>3</v>
      </c>
      <c r="GD89">
        <v>0</v>
      </c>
      <c r="GF89">
        <v>-354280000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1"/>
        <v>0</v>
      </c>
      <c r="GM89">
        <f t="shared" si="92"/>
        <v>0</v>
      </c>
      <c r="GN89">
        <f t="shared" si="93"/>
        <v>0</v>
      </c>
      <c r="GO89">
        <f t="shared" si="94"/>
        <v>0</v>
      </c>
      <c r="GP89">
        <f t="shared" si="95"/>
        <v>0</v>
      </c>
      <c r="GR89">
        <v>0</v>
      </c>
      <c r="GS89">
        <v>3</v>
      </c>
      <c r="GT89">
        <v>0</v>
      </c>
      <c r="GU89" t="s">
        <v>3</v>
      </c>
      <c r="GV89">
        <f t="shared" si="96"/>
        <v>0</v>
      </c>
      <c r="GW89">
        <v>1</v>
      </c>
      <c r="GX89">
        <f t="shared" si="97"/>
        <v>0</v>
      </c>
      <c r="HA89">
        <v>0</v>
      </c>
      <c r="HB89"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ROW(SmtRes!A219)</f>
        <v>219</v>
      </c>
      <c r="D90" s="2">
        <f>ROW(EtalonRes!A203)</f>
        <v>203</v>
      </c>
      <c r="E90" s="2" t="s">
        <v>159</v>
      </c>
      <c r="F90" s="2" t="s">
        <v>160</v>
      </c>
      <c r="G90" s="2" t="s">
        <v>161</v>
      </c>
      <c r="H90" s="2" t="s">
        <v>17</v>
      </c>
      <c r="I90" s="2">
        <f>ROUND(14.19/100,9)</f>
        <v>0.1419</v>
      </c>
      <c r="J90" s="2">
        <v>0</v>
      </c>
      <c r="K90" s="2"/>
      <c r="L90" s="2"/>
      <c r="M90" s="2"/>
      <c r="N90" s="2"/>
      <c r="O90" s="2">
        <f t="shared" si="64"/>
        <v>312.5</v>
      </c>
      <c r="P90" s="2">
        <f t="shared" si="65"/>
        <v>153.68</v>
      </c>
      <c r="Q90" s="2">
        <f t="shared" si="66"/>
        <v>4.8899999999999997</v>
      </c>
      <c r="R90" s="2">
        <f t="shared" si="67"/>
        <v>0</v>
      </c>
      <c r="S90" s="2">
        <f t="shared" si="68"/>
        <v>153.93</v>
      </c>
      <c r="T90" s="2">
        <f t="shared" si="69"/>
        <v>0</v>
      </c>
      <c r="U90" s="2">
        <f t="shared" si="70"/>
        <v>16.971239999999998</v>
      </c>
      <c r="V90" s="2">
        <f t="shared" si="71"/>
        <v>0</v>
      </c>
      <c r="W90" s="2">
        <f t="shared" si="72"/>
        <v>0</v>
      </c>
      <c r="X90" s="2">
        <f t="shared" si="73"/>
        <v>163.16999999999999</v>
      </c>
      <c r="Y90" s="2">
        <f t="shared" si="74"/>
        <v>83.12</v>
      </c>
      <c r="Z90" s="2"/>
      <c r="AA90" s="2">
        <v>39500385</v>
      </c>
      <c r="AB90" s="2">
        <f t="shared" si="75"/>
        <v>2202.19</v>
      </c>
      <c r="AC90" s="2">
        <f t="shared" si="76"/>
        <v>1082.99</v>
      </c>
      <c r="AD90" s="2">
        <f>ROUND(((((ET90*1.25))-((EU90*1.25)))+AE90),2)</f>
        <v>34.43</v>
      </c>
      <c r="AE90" s="2">
        <f>ROUND(((EU90*1.25)),2)</f>
        <v>0</v>
      </c>
      <c r="AF90" s="2">
        <f>ROUND(((EV90*1.15)),2)</f>
        <v>1084.77</v>
      </c>
      <c r="AG90" s="2">
        <f t="shared" si="77"/>
        <v>0</v>
      </c>
      <c r="AH90" s="2">
        <f>((EW90*1.15))</f>
        <v>119.6</v>
      </c>
      <c r="AI90" s="2">
        <f>((EX90*1.25))</f>
        <v>0</v>
      </c>
      <c r="AJ90" s="2">
        <f t="shared" si="78"/>
        <v>0</v>
      </c>
      <c r="AK90" s="2">
        <v>2053.81</v>
      </c>
      <c r="AL90" s="2">
        <v>1082.99</v>
      </c>
      <c r="AM90" s="2">
        <v>27.54</v>
      </c>
      <c r="AN90" s="2">
        <v>0</v>
      </c>
      <c r="AO90" s="2">
        <v>943.28</v>
      </c>
      <c r="AP90" s="2">
        <v>0</v>
      </c>
      <c r="AQ90" s="2">
        <v>104</v>
      </c>
      <c r="AR90" s="2">
        <v>0</v>
      </c>
      <c r="AS90" s="2">
        <v>0</v>
      </c>
      <c r="AT90" s="2">
        <v>106</v>
      </c>
      <c r="AU90" s="2">
        <v>54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3</v>
      </c>
      <c r="BE90" s="2" t="s">
        <v>3</v>
      </c>
      <c r="BF90" s="2" t="s">
        <v>3</v>
      </c>
      <c r="BG90" s="2" t="s">
        <v>3</v>
      </c>
      <c r="BH90" s="2">
        <v>0</v>
      </c>
      <c r="BI90" s="2">
        <v>1</v>
      </c>
      <c r="BJ90" s="2" t="s">
        <v>162</v>
      </c>
      <c r="BK90" s="2"/>
      <c r="BL90" s="2"/>
      <c r="BM90" s="2">
        <v>10001</v>
      </c>
      <c r="BN90" s="2">
        <v>0</v>
      </c>
      <c r="BO90" s="2" t="s">
        <v>3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3</v>
      </c>
      <c r="BZ90" s="2">
        <v>118</v>
      </c>
      <c r="CA90" s="2">
        <v>63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1605</v>
      </c>
      <c r="CO90" s="2">
        <v>0</v>
      </c>
      <c r="CP90" s="2">
        <f t="shared" si="79"/>
        <v>312.5</v>
      </c>
      <c r="CQ90" s="2">
        <f t="shared" si="80"/>
        <v>1082.99</v>
      </c>
      <c r="CR90" s="2">
        <f t="shared" si="81"/>
        <v>34.43</v>
      </c>
      <c r="CS90" s="2">
        <f t="shared" si="82"/>
        <v>0</v>
      </c>
      <c r="CT90" s="2">
        <f t="shared" si="83"/>
        <v>1084.77</v>
      </c>
      <c r="CU90" s="2">
        <f t="shared" si="84"/>
        <v>0</v>
      </c>
      <c r="CV90" s="2">
        <f t="shared" si="85"/>
        <v>119.6</v>
      </c>
      <c r="CW90" s="2">
        <f t="shared" si="86"/>
        <v>0</v>
      </c>
      <c r="CX90" s="2">
        <f t="shared" si="87"/>
        <v>0</v>
      </c>
      <c r="CY90" s="2">
        <f t="shared" si="88"/>
        <v>163.16579999999999</v>
      </c>
      <c r="CZ90" s="2">
        <f t="shared" si="89"/>
        <v>83.122200000000007</v>
      </c>
      <c r="DA90" s="2"/>
      <c r="DB90" s="2"/>
      <c r="DC90" s="2" t="s">
        <v>3</v>
      </c>
      <c r="DD90" s="2" t="s">
        <v>3</v>
      </c>
      <c r="DE90" s="2" t="s">
        <v>32</v>
      </c>
      <c r="DF90" s="2" t="s">
        <v>32</v>
      </c>
      <c r="DG90" s="2" t="s">
        <v>33</v>
      </c>
      <c r="DH90" s="2" t="s">
        <v>3</v>
      </c>
      <c r="DI90" s="2" t="s">
        <v>33</v>
      </c>
      <c r="DJ90" s="2" t="s">
        <v>32</v>
      </c>
      <c r="DK90" s="2" t="s">
        <v>3</v>
      </c>
      <c r="DL90" s="2" t="s">
        <v>3</v>
      </c>
      <c r="DM90" s="2" t="s">
        <v>3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17</v>
      </c>
      <c r="DW90" s="2" t="s">
        <v>17</v>
      </c>
      <c r="DX90" s="2">
        <v>100</v>
      </c>
      <c r="DY90" s="2"/>
      <c r="DZ90" s="2"/>
      <c r="EA90" s="2"/>
      <c r="EB90" s="2"/>
      <c r="EC90" s="2"/>
      <c r="ED90" s="2"/>
      <c r="EE90" s="2">
        <v>39174503</v>
      </c>
      <c r="EF90" s="2">
        <v>2</v>
      </c>
      <c r="EG90" s="2" t="s">
        <v>19</v>
      </c>
      <c r="EH90" s="2">
        <v>0</v>
      </c>
      <c r="EI90" s="2" t="s">
        <v>3</v>
      </c>
      <c r="EJ90" s="2">
        <v>1</v>
      </c>
      <c r="EK90" s="2">
        <v>10001</v>
      </c>
      <c r="EL90" s="2" t="s">
        <v>34</v>
      </c>
      <c r="EM90" s="2" t="s">
        <v>35</v>
      </c>
      <c r="EN90" s="2"/>
      <c r="EO90" s="2" t="s">
        <v>36</v>
      </c>
      <c r="EP90" s="2"/>
      <c r="EQ90" s="2">
        <v>0</v>
      </c>
      <c r="ER90" s="2">
        <v>2053.81</v>
      </c>
      <c r="ES90" s="2">
        <v>1082.99</v>
      </c>
      <c r="ET90" s="2">
        <v>27.54</v>
      </c>
      <c r="EU90" s="2">
        <v>0</v>
      </c>
      <c r="EV90" s="2">
        <v>943.28</v>
      </c>
      <c r="EW90" s="2">
        <v>104</v>
      </c>
      <c r="EX90" s="2">
        <v>0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0"/>
        <v>0</v>
      </c>
      <c r="FS90" s="2">
        <v>0</v>
      </c>
      <c r="FT90" s="2" t="s">
        <v>22</v>
      </c>
      <c r="FU90" s="2" t="s">
        <v>23</v>
      </c>
      <c r="FV90" s="2"/>
      <c r="FW90" s="2"/>
      <c r="FX90" s="2">
        <v>106.2</v>
      </c>
      <c r="FY90" s="2">
        <v>53.55</v>
      </c>
      <c r="FZ90" s="2"/>
      <c r="GA90" s="2" t="s">
        <v>3</v>
      </c>
      <c r="GB90" s="2"/>
      <c r="GC90" s="2"/>
      <c r="GD90" s="2">
        <v>0</v>
      </c>
      <c r="GE90" s="2"/>
      <c r="GF90" s="2">
        <v>1014037352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1"/>
        <v>0</v>
      </c>
      <c r="GM90" s="2">
        <f t="shared" si="92"/>
        <v>558.79</v>
      </c>
      <c r="GN90" s="2">
        <f t="shared" si="93"/>
        <v>558.79</v>
      </c>
      <c r="GO90" s="2">
        <f t="shared" si="94"/>
        <v>0</v>
      </c>
      <c r="GP90" s="2">
        <f t="shared" si="95"/>
        <v>0</v>
      </c>
      <c r="GQ90" s="2"/>
      <c r="GR90" s="2">
        <v>0</v>
      </c>
      <c r="GS90" s="2">
        <v>3</v>
      </c>
      <c r="GT90" s="2">
        <v>0</v>
      </c>
      <c r="GU90" s="2" t="s">
        <v>3</v>
      </c>
      <c r="GV90" s="2">
        <f t="shared" si="96"/>
        <v>0</v>
      </c>
      <c r="GW90" s="2">
        <v>1</v>
      </c>
      <c r="GX90" s="2">
        <f t="shared" si="97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ROW(SmtRes!A242)</f>
        <v>242</v>
      </c>
      <c r="D91">
        <f>ROW(EtalonRes!A222)</f>
        <v>222</v>
      </c>
      <c r="E91" t="s">
        <v>159</v>
      </c>
      <c r="F91" t="s">
        <v>160</v>
      </c>
      <c r="G91" t="s">
        <v>161</v>
      </c>
      <c r="H91" t="s">
        <v>17</v>
      </c>
      <c r="I91">
        <f>ROUND(14.19/100,9)</f>
        <v>0.1419</v>
      </c>
      <c r="J91">
        <v>0</v>
      </c>
      <c r="O91">
        <f t="shared" si="64"/>
        <v>2081.19</v>
      </c>
      <c r="P91">
        <f t="shared" si="65"/>
        <v>1023.48</v>
      </c>
      <c r="Q91">
        <f t="shared" si="66"/>
        <v>32.54</v>
      </c>
      <c r="R91">
        <f t="shared" si="67"/>
        <v>0</v>
      </c>
      <c r="S91">
        <f t="shared" si="68"/>
        <v>1025.17</v>
      </c>
      <c r="T91">
        <f t="shared" si="69"/>
        <v>0</v>
      </c>
      <c r="U91">
        <f t="shared" si="70"/>
        <v>16.971239999999998</v>
      </c>
      <c r="V91">
        <f t="shared" si="71"/>
        <v>0</v>
      </c>
      <c r="W91">
        <f t="shared" si="72"/>
        <v>0</v>
      </c>
      <c r="X91">
        <f t="shared" si="73"/>
        <v>1086.68</v>
      </c>
      <c r="Y91">
        <f t="shared" si="74"/>
        <v>553.59</v>
      </c>
      <c r="AA91">
        <v>39500386</v>
      </c>
      <c r="AB91">
        <f t="shared" si="75"/>
        <v>2202.19</v>
      </c>
      <c r="AC91">
        <f t="shared" si="76"/>
        <v>1082.99</v>
      </c>
      <c r="AD91">
        <f>ROUND(((((ET91*1.25))-((EU91*1.25)))+AE91),2)</f>
        <v>34.43</v>
      </c>
      <c r="AE91">
        <f>ROUND(((EU91*1.25)),2)</f>
        <v>0</v>
      </c>
      <c r="AF91">
        <f>ROUND(((EV91*1.15)),2)</f>
        <v>1084.77</v>
      </c>
      <c r="AG91">
        <f t="shared" si="77"/>
        <v>0</v>
      </c>
      <c r="AH91">
        <f>((EW91*1.15))</f>
        <v>119.6</v>
      </c>
      <c r="AI91">
        <f>((EX91*1.25))</f>
        <v>0</v>
      </c>
      <c r="AJ91">
        <f t="shared" si="78"/>
        <v>0</v>
      </c>
      <c r="AK91">
        <v>2053.81</v>
      </c>
      <c r="AL91">
        <v>1082.99</v>
      </c>
      <c r="AM91">
        <v>27.54</v>
      </c>
      <c r="AN91">
        <v>0</v>
      </c>
      <c r="AO91">
        <v>943.28</v>
      </c>
      <c r="AP91">
        <v>0</v>
      </c>
      <c r="AQ91">
        <v>104</v>
      </c>
      <c r="AR91">
        <v>0</v>
      </c>
      <c r="AS91">
        <v>0</v>
      </c>
      <c r="AT91">
        <v>106</v>
      </c>
      <c r="AU91">
        <v>54</v>
      </c>
      <c r="AV91">
        <v>1</v>
      </c>
      <c r="AW91">
        <v>1</v>
      </c>
      <c r="AZ91">
        <v>6.66</v>
      </c>
      <c r="BA91">
        <v>6.66</v>
      </c>
      <c r="BB91">
        <v>6.66</v>
      </c>
      <c r="BC91">
        <v>6.66</v>
      </c>
      <c r="BD91" t="s">
        <v>3</v>
      </c>
      <c r="BE91" t="s">
        <v>3</v>
      </c>
      <c r="BF91" t="s">
        <v>3</v>
      </c>
      <c r="BG91" t="s">
        <v>3</v>
      </c>
      <c r="BH91">
        <v>0</v>
      </c>
      <c r="BI91">
        <v>1</v>
      </c>
      <c r="BJ91" t="s">
        <v>162</v>
      </c>
      <c r="BM91">
        <v>10001</v>
      </c>
      <c r="BN91">
        <v>0</v>
      </c>
      <c r="BO91" t="s">
        <v>3</v>
      </c>
      <c r="BP91">
        <v>0</v>
      </c>
      <c r="BQ91">
        <v>2</v>
      </c>
      <c r="BR91">
        <v>0</v>
      </c>
      <c r="BS91">
        <v>6.66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118</v>
      </c>
      <c r="CA91">
        <v>63</v>
      </c>
      <c r="CF91">
        <v>0</v>
      </c>
      <c r="CG91">
        <v>0</v>
      </c>
      <c r="CM91">
        <v>0</v>
      </c>
      <c r="CN91" t="s">
        <v>1605</v>
      </c>
      <c r="CO91">
        <v>0</v>
      </c>
      <c r="CP91">
        <f t="shared" si="79"/>
        <v>2081.19</v>
      </c>
      <c r="CQ91">
        <f t="shared" si="80"/>
        <v>7212.7134000000005</v>
      </c>
      <c r="CR91">
        <f t="shared" si="81"/>
        <v>229.3038</v>
      </c>
      <c r="CS91">
        <f t="shared" si="82"/>
        <v>0</v>
      </c>
      <c r="CT91">
        <f t="shared" si="83"/>
        <v>7224.5681999999997</v>
      </c>
      <c r="CU91">
        <f t="shared" si="84"/>
        <v>0</v>
      </c>
      <c r="CV91">
        <f t="shared" si="85"/>
        <v>119.6</v>
      </c>
      <c r="CW91">
        <f t="shared" si="86"/>
        <v>0</v>
      </c>
      <c r="CX91">
        <f t="shared" si="87"/>
        <v>0</v>
      </c>
      <c r="CY91">
        <f t="shared" si="88"/>
        <v>1086.6802</v>
      </c>
      <c r="CZ91">
        <f t="shared" si="89"/>
        <v>553.59180000000003</v>
      </c>
      <c r="DC91" t="s">
        <v>3</v>
      </c>
      <c r="DD91" t="s">
        <v>3</v>
      </c>
      <c r="DE91" t="s">
        <v>32</v>
      </c>
      <c r="DF91" t="s">
        <v>32</v>
      </c>
      <c r="DG91" t="s">
        <v>33</v>
      </c>
      <c r="DH91" t="s">
        <v>3</v>
      </c>
      <c r="DI91" t="s">
        <v>33</v>
      </c>
      <c r="DJ91" t="s">
        <v>32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17</v>
      </c>
      <c r="DW91" t="s">
        <v>17</v>
      </c>
      <c r="DX91">
        <v>100</v>
      </c>
      <c r="EE91">
        <v>39174503</v>
      </c>
      <c r="EF91">
        <v>2</v>
      </c>
      <c r="EG91" t="s">
        <v>19</v>
      </c>
      <c r="EH91">
        <v>0</v>
      </c>
      <c r="EI91" t="s">
        <v>3</v>
      </c>
      <c r="EJ91">
        <v>1</v>
      </c>
      <c r="EK91">
        <v>10001</v>
      </c>
      <c r="EL91" t="s">
        <v>34</v>
      </c>
      <c r="EM91" t="s">
        <v>35</v>
      </c>
      <c r="EO91" t="s">
        <v>36</v>
      </c>
      <c r="EQ91">
        <v>0</v>
      </c>
      <c r="ER91">
        <v>2053.81</v>
      </c>
      <c r="ES91">
        <v>1082.99</v>
      </c>
      <c r="ET91">
        <v>27.54</v>
      </c>
      <c r="EU91">
        <v>0</v>
      </c>
      <c r="EV91">
        <v>943.28</v>
      </c>
      <c r="EW91">
        <v>104</v>
      </c>
      <c r="EX91">
        <v>0</v>
      </c>
      <c r="EY91">
        <v>0</v>
      </c>
      <c r="FQ91">
        <v>0</v>
      </c>
      <c r="FR91">
        <f t="shared" si="90"/>
        <v>0</v>
      </c>
      <c r="FS91">
        <v>0</v>
      </c>
      <c r="FT91" t="s">
        <v>22</v>
      </c>
      <c r="FU91" t="s">
        <v>23</v>
      </c>
      <c r="FX91">
        <v>106.2</v>
      </c>
      <c r="FY91">
        <v>53.55</v>
      </c>
      <c r="GA91" t="s">
        <v>3</v>
      </c>
      <c r="GD91">
        <v>0</v>
      </c>
      <c r="GF91">
        <v>1014037352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1"/>
        <v>0</v>
      </c>
      <c r="GM91">
        <f t="shared" si="92"/>
        <v>3721.46</v>
      </c>
      <c r="GN91">
        <f t="shared" si="93"/>
        <v>3721.46</v>
      </c>
      <c r="GO91">
        <f t="shared" si="94"/>
        <v>0</v>
      </c>
      <c r="GP91">
        <f t="shared" si="95"/>
        <v>0</v>
      </c>
      <c r="GR91">
        <v>0</v>
      </c>
      <c r="GS91">
        <v>3</v>
      </c>
      <c r="GT91">
        <v>0</v>
      </c>
      <c r="GU91" t="s">
        <v>3</v>
      </c>
      <c r="GV91">
        <f t="shared" si="96"/>
        <v>0</v>
      </c>
      <c r="GW91">
        <v>1</v>
      </c>
      <c r="GX91">
        <f t="shared" si="97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200</v>
      </c>
      <c r="D92" s="2"/>
      <c r="E92" s="2" t="s">
        <v>163</v>
      </c>
      <c r="F92" s="2" t="s">
        <v>153</v>
      </c>
      <c r="G92" s="2" t="s">
        <v>154</v>
      </c>
      <c r="H92" s="2" t="s">
        <v>40</v>
      </c>
      <c r="I92" s="2">
        <f>I90*J92</f>
        <v>33.346499999999999</v>
      </c>
      <c r="J92" s="2">
        <v>235</v>
      </c>
      <c r="K92" s="2"/>
      <c r="L92" s="2"/>
      <c r="M92" s="2"/>
      <c r="N92" s="2"/>
      <c r="O92" s="2">
        <f t="shared" ref="O92:O123" si="108">ROUND(CP92,2)</f>
        <v>512.87</v>
      </c>
      <c r="P92" s="2">
        <f t="shared" ref="P92:P123" si="109">ROUND(CQ92*I92,2)</f>
        <v>512.87</v>
      </c>
      <c r="Q92" s="2">
        <f t="shared" ref="Q92:Q123" si="110">ROUND(CR92*I92,2)</f>
        <v>0</v>
      </c>
      <c r="R92" s="2">
        <f t="shared" ref="R92:R123" si="111">ROUND(CS92*I92,2)</f>
        <v>0</v>
      </c>
      <c r="S92" s="2">
        <f t="shared" ref="S92:S123" si="112">ROUND(CT92*I92,2)</f>
        <v>0</v>
      </c>
      <c r="T92" s="2">
        <f t="shared" ref="T92:T123" si="113">ROUND(CU92*I92,2)</f>
        <v>0</v>
      </c>
      <c r="U92" s="2">
        <f t="shared" ref="U92:U123" si="114">CV92*I92</f>
        <v>0</v>
      </c>
      <c r="V92" s="2">
        <f t="shared" ref="V92:V123" si="115">CW92*I92</f>
        <v>0</v>
      </c>
      <c r="W92" s="2">
        <f t="shared" ref="W92:W123" si="116">ROUND(CX92*I92,2)</f>
        <v>0</v>
      </c>
      <c r="X92" s="2">
        <f t="shared" ref="X92:X123" si="117">ROUND(CY92,2)</f>
        <v>0</v>
      </c>
      <c r="Y92" s="2">
        <f t="shared" ref="Y92:Y123" si="118">ROUND(CZ92,2)</f>
        <v>0</v>
      </c>
      <c r="Z92" s="2"/>
      <c r="AA92" s="2">
        <v>39500385</v>
      </c>
      <c r="AB92" s="2">
        <f t="shared" ref="AB92:AB123" si="119">ROUND((AC92+AD92+AF92),2)</f>
        <v>15.38</v>
      </c>
      <c r="AC92" s="2">
        <f t="shared" ref="AC92:AC123" si="120">ROUND((ES92),2)</f>
        <v>15.38</v>
      </c>
      <c r="AD92" s="2">
        <f t="shared" ref="AD92:AD111" si="121">ROUND((((ET92)-(EU92))+AE92),2)</f>
        <v>0</v>
      </c>
      <c r="AE92" s="2">
        <f t="shared" ref="AE92:AE111" si="122">ROUND((EU92),2)</f>
        <v>0</v>
      </c>
      <c r="AF92" s="2">
        <f t="shared" ref="AF92:AF111" si="123">ROUND((EV92),2)</f>
        <v>0</v>
      </c>
      <c r="AG92" s="2">
        <f t="shared" ref="AG92:AG123" si="124">ROUND((AP92),2)</f>
        <v>0</v>
      </c>
      <c r="AH92" s="2">
        <f t="shared" ref="AH92:AH111" si="125">(EW92)</f>
        <v>0</v>
      </c>
      <c r="AI92" s="2">
        <f t="shared" ref="AI92:AI111" si="126">(EX92)</f>
        <v>0</v>
      </c>
      <c r="AJ92" s="2">
        <f t="shared" ref="AJ92:AJ123" si="127">ROUND((AS92),2)</f>
        <v>0</v>
      </c>
      <c r="AK92" s="2">
        <v>15.38</v>
      </c>
      <c r="AL92" s="2">
        <v>15.38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106</v>
      </c>
      <c r="AU92" s="2">
        <v>54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3</v>
      </c>
      <c r="BE92" s="2" t="s">
        <v>3</v>
      </c>
      <c r="BF92" s="2" t="s">
        <v>3</v>
      </c>
      <c r="BG92" s="2" t="s">
        <v>3</v>
      </c>
      <c r="BH92" s="2">
        <v>3</v>
      </c>
      <c r="BI92" s="2">
        <v>1</v>
      </c>
      <c r="BJ92" s="2" t="s">
        <v>155</v>
      </c>
      <c r="BK92" s="2"/>
      <c r="BL92" s="2"/>
      <c r="BM92" s="2">
        <v>10001</v>
      </c>
      <c r="BN92" s="2">
        <v>0</v>
      </c>
      <c r="BO92" s="2" t="s">
        <v>3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3</v>
      </c>
      <c r="BZ92" s="2">
        <v>118</v>
      </c>
      <c r="CA92" s="2">
        <v>63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3</v>
      </c>
      <c r="CO92" s="2">
        <v>0</v>
      </c>
      <c r="CP92" s="2">
        <f t="shared" ref="CP92:CP123" si="128">(P92+Q92+S92)</f>
        <v>512.87</v>
      </c>
      <c r="CQ92" s="2">
        <f t="shared" ref="CQ92:CQ123" si="129">AC92*BC92</f>
        <v>15.38</v>
      </c>
      <c r="CR92" s="2">
        <f t="shared" ref="CR92:CR123" si="130">AD92*BB92</f>
        <v>0</v>
      </c>
      <c r="CS92" s="2">
        <f t="shared" ref="CS92:CS123" si="131">AE92*BS92</f>
        <v>0</v>
      </c>
      <c r="CT92" s="2">
        <f t="shared" ref="CT92:CT123" si="132">AF92*BA92</f>
        <v>0</v>
      </c>
      <c r="CU92" s="2">
        <f t="shared" ref="CU92:CU123" si="133">AG92</f>
        <v>0</v>
      </c>
      <c r="CV92" s="2">
        <f t="shared" ref="CV92:CV123" si="134">AH92</f>
        <v>0</v>
      </c>
      <c r="CW92" s="2">
        <f t="shared" ref="CW92:CW123" si="135">AI92</f>
        <v>0</v>
      </c>
      <c r="CX92" s="2">
        <f t="shared" ref="CX92:CX123" si="136">AJ92</f>
        <v>0</v>
      </c>
      <c r="CY92" s="2">
        <f t="shared" ref="CY92:CY123" si="137">(((S92+R92)*AT92)/100)</f>
        <v>0</v>
      </c>
      <c r="CZ92" s="2">
        <f t="shared" ref="CZ92:CZ123" si="138">(((S92+R92)*AU92)/100)</f>
        <v>0</v>
      </c>
      <c r="DA92" s="2"/>
      <c r="DB92" s="2"/>
      <c r="DC92" s="2" t="s">
        <v>3</v>
      </c>
      <c r="DD92" s="2" t="s">
        <v>3</v>
      </c>
      <c r="DE92" s="2" t="s">
        <v>3</v>
      </c>
      <c r="DF92" s="2" t="s">
        <v>3</v>
      </c>
      <c r="DG92" s="2" t="s">
        <v>3</v>
      </c>
      <c r="DH92" s="2" t="s">
        <v>3</v>
      </c>
      <c r="DI92" s="2" t="s">
        <v>3</v>
      </c>
      <c r="DJ92" s="2" t="s">
        <v>3</v>
      </c>
      <c r="DK92" s="2" t="s">
        <v>3</v>
      </c>
      <c r="DL92" s="2" t="s">
        <v>3</v>
      </c>
      <c r="DM92" s="2" t="s">
        <v>3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1005</v>
      </c>
      <c r="DV92" s="2" t="s">
        <v>40</v>
      </c>
      <c r="DW92" s="2" t="s">
        <v>40</v>
      </c>
      <c r="DX92" s="2">
        <v>1</v>
      </c>
      <c r="DY92" s="2"/>
      <c r="DZ92" s="2"/>
      <c r="EA92" s="2"/>
      <c r="EB92" s="2"/>
      <c r="EC92" s="2"/>
      <c r="ED92" s="2"/>
      <c r="EE92" s="2">
        <v>39174503</v>
      </c>
      <c r="EF92" s="2">
        <v>2</v>
      </c>
      <c r="EG92" s="2" t="s">
        <v>19</v>
      </c>
      <c r="EH92" s="2">
        <v>0</v>
      </c>
      <c r="EI92" s="2" t="s">
        <v>3</v>
      </c>
      <c r="EJ92" s="2">
        <v>1</v>
      </c>
      <c r="EK92" s="2">
        <v>10001</v>
      </c>
      <c r="EL92" s="2" t="s">
        <v>34</v>
      </c>
      <c r="EM92" s="2" t="s">
        <v>35</v>
      </c>
      <c r="EN92" s="2"/>
      <c r="EO92" s="2" t="s">
        <v>3</v>
      </c>
      <c r="EP92" s="2"/>
      <c r="EQ92" s="2">
        <v>0</v>
      </c>
      <c r="ER92" s="2">
        <v>15.38</v>
      </c>
      <c r="ES92" s="2">
        <v>15.38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9">ROUND(IF(AND(BH92=3,BI92=3),P92,0),2)</f>
        <v>0</v>
      </c>
      <c r="FS92" s="2">
        <v>0</v>
      </c>
      <c r="FT92" s="2" t="s">
        <v>22</v>
      </c>
      <c r="FU92" s="2" t="s">
        <v>23</v>
      </c>
      <c r="FV92" s="2"/>
      <c r="FW92" s="2"/>
      <c r="FX92" s="2">
        <v>106.2</v>
      </c>
      <c r="FY92" s="2">
        <v>53.55</v>
      </c>
      <c r="FZ92" s="2"/>
      <c r="GA92" s="2" t="s">
        <v>3</v>
      </c>
      <c r="GB92" s="2"/>
      <c r="GC92" s="2"/>
      <c r="GD92" s="2">
        <v>0</v>
      </c>
      <c r="GE92" s="2"/>
      <c r="GF92" s="2">
        <v>1151146771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40">ROUND(IF(AND(BH92=3,BI92=3,FS92&lt;&gt;0),P92,0),2)</f>
        <v>0</v>
      </c>
      <c r="GM92" s="2">
        <f t="shared" ref="GM92:GM123" si="141">ROUND(O92+X92+Y92+GK92,2)+GX92</f>
        <v>512.87</v>
      </c>
      <c r="GN92" s="2">
        <f t="shared" ref="GN92:GN123" si="142">IF(OR(BI92=0,BI92=1),ROUND(O92+X92+Y92+GK92,2),0)</f>
        <v>512.87</v>
      </c>
      <c r="GO92" s="2">
        <f t="shared" ref="GO92:GO123" si="143">IF(BI92=2,ROUND(O92+X92+Y92+GK92,2),0)</f>
        <v>0</v>
      </c>
      <c r="GP92" s="2">
        <f t="shared" ref="GP92:GP123" si="144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3</v>
      </c>
      <c r="GV92" s="2">
        <f t="shared" ref="GV92:GV123" si="145">ROUND(GT92,2)</f>
        <v>0</v>
      </c>
      <c r="GW92" s="2">
        <v>1</v>
      </c>
      <c r="GX92" s="2">
        <f t="shared" ref="GX92:GX123" si="146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223</v>
      </c>
      <c r="E93" t="s">
        <v>163</v>
      </c>
      <c r="F93" t="s">
        <v>153</v>
      </c>
      <c r="G93" t="s">
        <v>154</v>
      </c>
      <c r="H93" t="s">
        <v>40</v>
      </c>
      <c r="I93">
        <f>I91*J93</f>
        <v>33.346499999999999</v>
      </c>
      <c r="J93">
        <v>235</v>
      </c>
      <c r="O93">
        <f t="shared" si="108"/>
        <v>3415.71</v>
      </c>
      <c r="P93">
        <f t="shared" si="109"/>
        <v>3415.71</v>
      </c>
      <c r="Q93">
        <f t="shared" si="110"/>
        <v>0</v>
      </c>
      <c r="R93">
        <f t="shared" si="111"/>
        <v>0</v>
      </c>
      <c r="S93">
        <f t="shared" si="112"/>
        <v>0</v>
      </c>
      <c r="T93">
        <f t="shared" si="113"/>
        <v>0</v>
      </c>
      <c r="U93">
        <f t="shared" si="114"/>
        <v>0</v>
      </c>
      <c r="V93">
        <f t="shared" si="115"/>
        <v>0</v>
      </c>
      <c r="W93">
        <f t="shared" si="116"/>
        <v>0</v>
      </c>
      <c r="X93">
        <f t="shared" si="117"/>
        <v>0</v>
      </c>
      <c r="Y93">
        <f t="shared" si="118"/>
        <v>0</v>
      </c>
      <c r="AA93">
        <v>39500386</v>
      </c>
      <c r="AB93">
        <f t="shared" si="119"/>
        <v>15.38</v>
      </c>
      <c r="AC93">
        <f t="shared" si="120"/>
        <v>15.38</v>
      </c>
      <c r="AD93">
        <f t="shared" si="121"/>
        <v>0</v>
      </c>
      <c r="AE93">
        <f t="shared" si="122"/>
        <v>0</v>
      </c>
      <c r="AF93">
        <f t="shared" si="123"/>
        <v>0</v>
      </c>
      <c r="AG93">
        <f t="shared" si="124"/>
        <v>0</v>
      </c>
      <c r="AH93">
        <f t="shared" si="125"/>
        <v>0</v>
      </c>
      <c r="AI93">
        <f t="shared" si="126"/>
        <v>0</v>
      </c>
      <c r="AJ93">
        <f t="shared" si="127"/>
        <v>0</v>
      </c>
      <c r="AK93">
        <v>15.38</v>
      </c>
      <c r="AL93">
        <v>15.38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6.66</v>
      </c>
      <c r="BA93">
        <v>1</v>
      </c>
      <c r="BB93">
        <v>1</v>
      </c>
      <c r="BC93">
        <v>6.66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155</v>
      </c>
      <c r="BM93">
        <v>10001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28"/>
        <v>3415.71</v>
      </c>
      <c r="CQ93">
        <f t="shared" si="129"/>
        <v>102.4308</v>
      </c>
      <c r="CR93">
        <f t="shared" si="130"/>
        <v>0</v>
      </c>
      <c r="CS93">
        <f t="shared" si="131"/>
        <v>0</v>
      </c>
      <c r="CT93">
        <f t="shared" si="132"/>
        <v>0</v>
      </c>
      <c r="CU93">
        <f t="shared" si="133"/>
        <v>0</v>
      </c>
      <c r="CV93">
        <f t="shared" si="134"/>
        <v>0</v>
      </c>
      <c r="CW93">
        <f t="shared" si="135"/>
        <v>0</v>
      </c>
      <c r="CX93">
        <f t="shared" si="136"/>
        <v>0</v>
      </c>
      <c r="CY93">
        <f t="shared" si="137"/>
        <v>0</v>
      </c>
      <c r="CZ93">
        <f t="shared" si="138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40</v>
      </c>
      <c r="DW93" t="s">
        <v>40</v>
      </c>
      <c r="DX93">
        <v>1</v>
      </c>
      <c r="EE93">
        <v>39174503</v>
      </c>
      <c r="EF93">
        <v>2</v>
      </c>
      <c r="EG93" t="s">
        <v>19</v>
      </c>
      <c r="EH93">
        <v>0</v>
      </c>
      <c r="EI93" t="s">
        <v>3</v>
      </c>
      <c r="EJ93">
        <v>1</v>
      </c>
      <c r="EK93">
        <v>10001</v>
      </c>
      <c r="EL93" t="s">
        <v>34</v>
      </c>
      <c r="EM93" t="s">
        <v>35</v>
      </c>
      <c r="EO93" t="s">
        <v>3</v>
      </c>
      <c r="EQ93">
        <v>0</v>
      </c>
      <c r="ER93">
        <v>15.38</v>
      </c>
      <c r="ES93">
        <v>15.38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9"/>
        <v>0</v>
      </c>
      <c r="FS93">
        <v>0</v>
      </c>
      <c r="FT93" t="s">
        <v>22</v>
      </c>
      <c r="FU93" t="s">
        <v>23</v>
      </c>
      <c r="FX93">
        <v>106.2</v>
      </c>
      <c r="FY93">
        <v>53.55</v>
      </c>
      <c r="GA93" t="s">
        <v>3</v>
      </c>
      <c r="GD93">
        <v>0</v>
      </c>
      <c r="GF93">
        <v>1151146771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40"/>
        <v>0</v>
      </c>
      <c r="GM93">
        <f t="shared" si="141"/>
        <v>3415.71</v>
      </c>
      <c r="GN93">
        <f t="shared" si="142"/>
        <v>3415.71</v>
      </c>
      <c r="GO93">
        <f t="shared" si="143"/>
        <v>0</v>
      </c>
      <c r="GP93">
        <f t="shared" si="144"/>
        <v>0</v>
      </c>
      <c r="GR93">
        <v>0</v>
      </c>
      <c r="GS93">
        <v>3</v>
      </c>
      <c r="GT93">
        <v>0</v>
      </c>
      <c r="GU93" t="s">
        <v>3</v>
      </c>
      <c r="GV93">
        <f t="shared" si="145"/>
        <v>0</v>
      </c>
      <c r="GW93">
        <v>1</v>
      </c>
      <c r="GX93">
        <f t="shared" si="146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202</v>
      </c>
      <c r="D94" s="2"/>
      <c r="E94" s="2" t="s">
        <v>164</v>
      </c>
      <c r="F94" s="2" t="s">
        <v>165</v>
      </c>
      <c r="G94" s="2" t="s">
        <v>166</v>
      </c>
      <c r="H94" s="2" t="s">
        <v>66</v>
      </c>
      <c r="I94" s="2">
        <f>I90*J94</f>
        <v>15.183299999999999</v>
      </c>
      <c r="J94" s="2">
        <v>107</v>
      </c>
      <c r="K94" s="2"/>
      <c r="L94" s="2"/>
      <c r="M94" s="2"/>
      <c r="N94" s="2"/>
      <c r="O94" s="2">
        <f t="shared" si="108"/>
        <v>9.11</v>
      </c>
      <c r="P94" s="2">
        <f t="shared" si="109"/>
        <v>9.11</v>
      </c>
      <c r="Q94" s="2">
        <f t="shared" si="110"/>
        <v>0</v>
      </c>
      <c r="R94" s="2">
        <f t="shared" si="111"/>
        <v>0</v>
      </c>
      <c r="S94" s="2">
        <f t="shared" si="112"/>
        <v>0</v>
      </c>
      <c r="T94" s="2">
        <f t="shared" si="113"/>
        <v>0</v>
      </c>
      <c r="U94" s="2">
        <f t="shared" si="114"/>
        <v>0</v>
      </c>
      <c r="V94" s="2">
        <f t="shared" si="115"/>
        <v>0</v>
      </c>
      <c r="W94" s="2">
        <f t="shared" si="116"/>
        <v>0</v>
      </c>
      <c r="X94" s="2">
        <f t="shared" si="117"/>
        <v>0</v>
      </c>
      <c r="Y94" s="2">
        <f t="shared" si="118"/>
        <v>0</v>
      </c>
      <c r="Z94" s="2"/>
      <c r="AA94" s="2">
        <v>39500385</v>
      </c>
      <c r="AB94" s="2">
        <f t="shared" si="119"/>
        <v>0.6</v>
      </c>
      <c r="AC94" s="2">
        <f t="shared" si="120"/>
        <v>0.6</v>
      </c>
      <c r="AD94" s="2">
        <f t="shared" si="121"/>
        <v>0</v>
      </c>
      <c r="AE94" s="2">
        <f t="shared" si="122"/>
        <v>0</v>
      </c>
      <c r="AF94" s="2">
        <f t="shared" si="123"/>
        <v>0</v>
      </c>
      <c r="AG94" s="2">
        <f t="shared" si="124"/>
        <v>0</v>
      </c>
      <c r="AH94" s="2">
        <f t="shared" si="125"/>
        <v>0</v>
      </c>
      <c r="AI94" s="2">
        <f t="shared" si="126"/>
        <v>0</v>
      </c>
      <c r="AJ94" s="2">
        <f t="shared" si="127"/>
        <v>0</v>
      </c>
      <c r="AK94" s="2">
        <v>0.6</v>
      </c>
      <c r="AL94" s="2">
        <v>0.6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106</v>
      </c>
      <c r="AU94" s="2">
        <v>54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3</v>
      </c>
      <c r="BE94" s="2" t="s">
        <v>3</v>
      </c>
      <c r="BF94" s="2" t="s">
        <v>3</v>
      </c>
      <c r="BG94" s="2" t="s">
        <v>3</v>
      </c>
      <c r="BH94" s="2">
        <v>3</v>
      </c>
      <c r="BI94" s="2">
        <v>1</v>
      </c>
      <c r="BJ94" s="2" t="s">
        <v>167</v>
      </c>
      <c r="BK94" s="2"/>
      <c r="BL94" s="2"/>
      <c r="BM94" s="2">
        <v>10001</v>
      </c>
      <c r="BN94" s="2">
        <v>0</v>
      </c>
      <c r="BO94" s="2" t="s">
        <v>3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3</v>
      </c>
      <c r="BZ94" s="2">
        <v>118</v>
      </c>
      <c r="CA94" s="2">
        <v>63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3</v>
      </c>
      <c r="CO94" s="2">
        <v>0</v>
      </c>
      <c r="CP94" s="2">
        <f t="shared" si="128"/>
        <v>9.11</v>
      </c>
      <c r="CQ94" s="2">
        <f t="shared" si="129"/>
        <v>0.6</v>
      </c>
      <c r="CR94" s="2">
        <f t="shared" si="130"/>
        <v>0</v>
      </c>
      <c r="CS94" s="2">
        <f t="shared" si="131"/>
        <v>0</v>
      </c>
      <c r="CT94" s="2">
        <f t="shared" si="132"/>
        <v>0</v>
      </c>
      <c r="CU94" s="2">
        <f t="shared" si="133"/>
        <v>0</v>
      </c>
      <c r="CV94" s="2">
        <f t="shared" si="134"/>
        <v>0</v>
      </c>
      <c r="CW94" s="2">
        <f t="shared" si="135"/>
        <v>0</v>
      </c>
      <c r="CX94" s="2">
        <f t="shared" si="136"/>
        <v>0</v>
      </c>
      <c r="CY94" s="2">
        <f t="shared" si="137"/>
        <v>0</v>
      </c>
      <c r="CZ94" s="2">
        <f t="shared" si="138"/>
        <v>0</v>
      </c>
      <c r="DA94" s="2"/>
      <c r="DB94" s="2"/>
      <c r="DC94" s="2" t="s">
        <v>3</v>
      </c>
      <c r="DD94" s="2" t="s">
        <v>3</v>
      </c>
      <c r="DE94" s="2" t="s">
        <v>3</v>
      </c>
      <c r="DF94" s="2" t="s">
        <v>3</v>
      </c>
      <c r="DG94" s="2" t="s">
        <v>3</v>
      </c>
      <c r="DH94" s="2" t="s">
        <v>3</v>
      </c>
      <c r="DI94" s="2" t="s">
        <v>3</v>
      </c>
      <c r="DJ94" s="2" t="s">
        <v>3</v>
      </c>
      <c r="DK94" s="2" t="s">
        <v>3</v>
      </c>
      <c r="DL94" s="2" t="s">
        <v>3</v>
      </c>
      <c r="DM94" s="2" t="s">
        <v>3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1003</v>
      </c>
      <c r="DV94" s="2" t="s">
        <v>66</v>
      </c>
      <c r="DW94" s="2" t="s">
        <v>66</v>
      </c>
      <c r="DX94" s="2">
        <v>1</v>
      </c>
      <c r="DY94" s="2"/>
      <c r="DZ94" s="2"/>
      <c r="EA94" s="2"/>
      <c r="EB94" s="2"/>
      <c r="EC94" s="2"/>
      <c r="ED94" s="2"/>
      <c r="EE94" s="2">
        <v>39174503</v>
      </c>
      <c r="EF94" s="2">
        <v>2</v>
      </c>
      <c r="EG94" s="2" t="s">
        <v>19</v>
      </c>
      <c r="EH94" s="2">
        <v>0</v>
      </c>
      <c r="EI94" s="2" t="s">
        <v>3</v>
      </c>
      <c r="EJ94" s="2">
        <v>1</v>
      </c>
      <c r="EK94" s="2">
        <v>10001</v>
      </c>
      <c r="EL94" s="2" t="s">
        <v>34</v>
      </c>
      <c r="EM94" s="2" t="s">
        <v>35</v>
      </c>
      <c r="EN94" s="2"/>
      <c r="EO94" s="2" t="s">
        <v>3</v>
      </c>
      <c r="EP94" s="2"/>
      <c r="EQ94" s="2">
        <v>0</v>
      </c>
      <c r="ER94" s="2">
        <v>0.6</v>
      </c>
      <c r="ES94" s="2">
        <v>0.6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9"/>
        <v>0</v>
      </c>
      <c r="FS94" s="2">
        <v>0</v>
      </c>
      <c r="FT94" s="2" t="s">
        <v>22</v>
      </c>
      <c r="FU94" s="2" t="s">
        <v>23</v>
      </c>
      <c r="FV94" s="2"/>
      <c r="FW94" s="2"/>
      <c r="FX94" s="2">
        <v>106.2</v>
      </c>
      <c r="FY94" s="2">
        <v>53.55</v>
      </c>
      <c r="FZ94" s="2"/>
      <c r="GA94" s="2" t="s">
        <v>3</v>
      </c>
      <c r="GB94" s="2"/>
      <c r="GC94" s="2"/>
      <c r="GD94" s="2">
        <v>0</v>
      </c>
      <c r="GE94" s="2"/>
      <c r="GF94" s="2">
        <v>207034482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40"/>
        <v>0</v>
      </c>
      <c r="GM94" s="2">
        <f t="shared" si="141"/>
        <v>9.11</v>
      </c>
      <c r="GN94" s="2">
        <f t="shared" si="142"/>
        <v>9.11</v>
      </c>
      <c r="GO94" s="2">
        <f t="shared" si="143"/>
        <v>0</v>
      </c>
      <c r="GP94" s="2">
        <f t="shared" si="144"/>
        <v>0</v>
      </c>
      <c r="GQ94" s="2"/>
      <c r="GR94" s="2">
        <v>0</v>
      </c>
      <c r="GS94" s="2">
        <v>3</v>
      </c>
      <c r="GT94" s="2">
        <v>0</v>
      </c>
      <c r="GU94" s="2" t="s">
        <v>3</v>
      </c>
      <c r="GV94" s="2">
        <f t="shared" si="145"/>
        <v>0</v>
      </c>
      <c r="GW94" s="2">
        <v>1</v>
      </c>
      <c r="GX94" s="2">
        <f t="shared" si="146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225</v>
      </c>
      <c r="E95" t="s">
        <v>164</v>
      </c>
      <c r="F95" t="s">
        <v>165</v>
      </c>
      <c r="G95" t="s">
        <v>166</v>
      </c>
      <c r="H95" t="s">
        <v>66</v>
      </c>
      <c r="I95">
        <f>I91*J95</f>
        <v>15.183299999999999</v>
      </c>
      <c r="J95">
        <v>107</v>
      </c>
      <c r="O95">
        <f t="shared" si="108"/>
        <v>60.67</v>
      </c>
      <c r="P95">
        <f t="shared" si="109"/>
        <v>60.67</v>
      </c>
      <c r="Q95">
        <f t="shared" si="110"/>
        <v>0</v>
      </c>
      <c r="R95">
        <f t="shared" si="111"/>
        <v>0</v>
      </c>
      <c r="S95">
        <f t="shared" si="112"/>
        <v>0</v>
      </c>
      <c r="T95">
        <f t="shared" si="113"/>
        <v>0</v>
      </c>
      <c r="U95">
        <f t="shared" si="114"/>
        <v>0</v>
      </c>
      <c r="V95">
        <f t="shared" si="115"/>
        <v>0</v>
      </c>
      <c r="W95">
        <f t="shared" si="116"/>
        <v>0</v>
      </c>
      <c r="X95">
        <f t="shared" si="117"/>
        <v>0</v>
      </c>
      <c r="Y95">
        <f t="shared" si="118"/>
        <v>0</v>
      </c>
      <c r="AA95">
        <v>39500386</v>
      </c>
      <c r="AB95">
        <f t="shared" si="119"/>
        <v>0.6</v>
      </c>
      <c r="AC95">
        <f t="shared" si="120"/>
        <v>0.6</v>
      </c>
      <c r="AD95">
        <f t="shared" si="121"/>
        <v>0</v>
      </c>
      <c r="AE95">
        <f t="shared" si="122"/>
        <v>0</v>
      </c>
      <c r="AF95">
        <f t="shared" si="123"/>
        <v>0</v>
      </c>
      <c r="AG95">
        <f t="shared" si="124"/>
        <v>0</v>
      </c>
      <c r="AH95">
        <f t="shared" si="125"/>
        <v>0</v>
      </c>
      <c r="AI95">
        <f t="shared" si="126"/>
        <v>0</v>
      </c>
      <c r="AJ95">
        <f t="shared" si="127"/>
        <v>0</v>
      </c>
      <c r="AK95">
        <v>0.6</v>
      </c>
      <c r="AL95">
        <v>0.6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106</v>
      </c>
      <c r="AU95">
        <v>54</v>
      </c>
      <c r="AV95">
        <v>1</v>
      </c>
      <c r="AW95">
        <v>1</v>
      </c>
      <c r="AZ95">
        <v>6.66</v>
      </c>
      <c r="BA95">
        <v>1</v>
      </c>
      <c r="BB95">
        <v>1</v>
      </c>
      <c r="BC95">
        <v>6.66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167</v>
      </c>
      <c r="BM95">
        <v>10001</v>
      </c>
      <c r="BN95">
        <v>0</v>
      </c>
      <c r="BO95" t="s">
        <v>3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118</v>
      </c>
      <c r="CA95">
        <v>63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28"/>
        <v>60.67</v>
      </c>
      <c r="CQ95">
        <f t="shared" si="129"/>
        <v>3.996</v>
      </c>
      <c r="CR95">
        <f t="shared" si="130"/>
        <v>0</v>
      </c>
      <c r="CS95">
        <f t="shared" si="131"/>
        <v>0</v>
      </c>
      <c r="CT95">
        <f t="shared" si="132"/>
        <v>0</v>
      </c>
      <c r="CU95">
        <f t="shared" si="133"/>
        <v>0</v>
      </c>
      <c r="CV95">
        <f t="shared" si="134"/>
        <v>0</v>
      </c>
      <c r="CW95">
        <f t="shared" si="135"/>
        <v>0</v>
      </c>
      <c r="CX95">
        <f t="shared" si="136"/>
        <v>0</v>
      </c>
      <c r="CY95">
        <f t="shared" si="137"/>
        <v>0</v>
      </c>
      <c r="CZ95">
        <f t="shared" si="138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1003</v>
      </c>
      <c r="DV95" t="s">
        <v>66</v>
      </c>
      <c r="DW95" t="s">
        <v>66</v>
      </c>
      <c r="DX95">
        <v>1</v>
      </c>
      <c r="EE95">
        <v>39174503</v>
      </c>
      <c r="EF95">
        <v>2</v>
      </c>
      <c r="EG95" t="s">
        <v>19</v>
      </c>
      <c r="EH95">
        <v>0</v>
      </c>
      <c r="EI95" t="s">
        <v>3</v>
      </c>
      <c r="EJ95">
        <v>1</v>
      </c>
      <c r="EK95">
        <v>10001</v>
      </c>
      <c r="EL95" t="s">
        <v>34</v>
      </c>
      <c r="EM95" t="s">
        <v>35</v>
      </c>
      <c r="EO95" t="s">
        <v>3</v>
      </c>
      <c r="EQ95">
        <v>0</v>
      </c>
      <c r="ER95">
        <v>0.6</v>
      </c>
      <c r="ES95">
        <v>0.6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9"/>
        <v>0</v>
      </c>
      <c r="FS95">
        <v>0</v>
      </c>
      <c r="FT95" t="s">
        <v>22</v>
      </c>
      <c r="FU95" t="s">
        <v>23</v>
      </c>
      <c r="FX95">
        <v>106.2</v>
      </c>
      <c r="FY95">
        <v>53.55</v>
      </c>
      <c r="GA95" t="s">
        <v>3</v>
      </c>
      <c r="GD95">
        <v>0</v>
      </c>
      <c r="GF95">
        <v>207034482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40"/>
        <v>0</v>
      </c>
      <c r="GM95">
        <f t="shared" si="141"/>
        <v>60.67</v>
      </c>
      <c r="GN95">
        <f t="shared" si="142"/>
        <v>60.67</v>
      </c>
      <c r="GO95">
        <f t="shared" si="143"/>
        <v>0</v>
      </c>
      <c r="GP95">
        <f t="shared" si="144"/>
        <v>0</v>
      </c>
      <c r="GR95">
        <v>0</v>
      </c>
      <c r="GS95">
        <v>3</v>
      </c>
      <c r="GT95">
        <v>0</v>
      </c>
      <c r="GU95" t="s">
        <v>3</v>
      </c>
      <c r="GV95">
        <f t="shared" si="145"/>
        <v>0</v>
      </c>
      <c r="GW95">
        <v>1</v>
      </c>
      <c r="GX95">
        <f t="shared" si="146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212</v>
      </c>
      <c r="D96" s="2"/>
      <c r="E96" s="2" t="s">
        <v>168</v>
      </c>
      <c r="F96" s="2" t="s">
        <v>169</v>
      </c>
      <c r="G96" s="2" t="s">
        <v>170</v>
      </c>
      <c r="H96" s="2" t="s">
        <v>66</v>
      </c>
      <c r="I96" s="2">
        <f>I90*J96</f>
        <v>36.893999999999998</v>
      </c>
      <c r="J96" s="2">
        <v>260</v>
      </c>
      <c r="K96" s="2"/>
      <c r="L96" s="2"/>
      <c r="M96" s="2"/>
      <c r="N96" s="2"/>
      <c r="O96" s="2">
        <f t="shared" si="108"/>
        <v>1952.43</v>
      </c>
      <c r="P96" s="2">
        <f t="shared" si="109"/>
        <v>1952.43</v>
      </c>
      <c r="Q96" s="2">
        <f t="shared" si="110"/>
        <v>0</v>
      </c>
      <c r="R96" s="2">
        <f t="shared" si="111"/>
        <v>0</v>
      </c>
      <c r="S96" s="2">
        <f t="shared" si="112"/>
        <v>0</v>
      </c>
      <c r="T96" s="2">
        <f t="shared" si="113"/>
        <v>0</v>
      </c>
      <c r="U96" s="2">
        <f t="shared" si="114"/>
        <v>0</v>
      </c>
      <c r="V96" s="2">
        <f t="shared" si="115"/>
        <v>0</v>
      </c>
      <c r="W96" s="2">
        <f t="shared" si="116"/>
        <v>0</v>
      </c>
      <c r="X96" s="2">
        <f t="shared" si="117"/>
        <v>0</v>
      </c>
      <c r="Y96" s="2">
        <f t="shared" si="118"/>
        <v>0</v>
      </c>
      <c r="Z96" s="2"/>
      <c r="AA96" s="2">
        <v>39500385</v>
      </c>
      <c r="AB96" s="2">
        <f t="shared" si="119"/>
        <v>52.92</v>
      </c>
      <c r="AC96" s="2">
        <f t="shared" si="120"/>
        <v>52.92</v>
      </c>
      <c r="AD96" s="2">
        <f t="shared" si="121"/>
        <v>0</v>
      </c>
      <c r="AE96" s="2">
        <f t="shared" si="122"/>
        <v>0</v>
      </c>
      <c r="AF96" s="2">
        <f t="shared" si="123"/>
        <v>0</v>
      </c>
      <c r="AG96" s="2">
        <f t="shared" si="124"/>
        <v>0</v>
      </c>
      <c r="AH96" s="2">
        <f t="shared" si="125"/>
        <v>0</v>
      </c>
      <c r="AI96" s="2">
        <f t="shared" si="126"/>
        <v>0</v>
      </c>
      <c r="AJ96" s="2">
        <f t="shared" si="127"/>
        <v>0</v>
      </c>
      <c r="AK96" s="2">
        <v>52.92</v>
      </c>
      <c r="AL96" s="2">
        <v>52.92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106</v>
      </c>
      <c r="AU96" s="2">
        <v>54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3</v>
      </c>
      <c r="BE96" s="2" t="s">
        <v>3</v>
      </c>
      <c r="BF96" s="2" t="s">
        <v>3</v>
      </c>
      <c r="BG96" s="2" t="s">
        <v>3</v>
      </c>
      <c r="BH96" s="2">
        <v>3</v>
      </c>
      <c r="BI96" s="2">
        <v>1</v>
      </c>
      <c r="BJ96" s="2" t="s">
        <v>171</v>
      </c>
      <c r="BK96" s="2"/>
      <c r="BL96" s="2"/>
      <c r="BM96" s="2">
        <v>10001</v>
      </c>
      <c r="BN96" s="2">
        <v>0</v>
      </c>
      <c r="BO96" s="2" t="s">
        <v>3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3</v>
      </c>
      <c r="BZ96" s="2">
        <v>118</v>
      </c>
      <c r="CA96" s="2">
        <v>63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3</v>
      </c>
      <c r="CO96" s="2">
        <v>0</v>
      </c>
      <c r="CP96" s="2">
        <f t="shared" si="128"/>
        <v>1952.43</v>
      </c>
      <c r="CQ96" s="2">
        <f t="shared" si="129"/>
        <v>52.92</v>
      </c>
      <c r="CR96" s="2">
        <f t="shared" si="130"/>
        <v>0</v>
      </c>
      <c r="CS96" s="2">
        <f t="shared" si="131"/>
        <v>0</v>
      </c>
      <c r="CT96" s="2">
        <f t="shared" si="132"/>
        <v>0</v>
      </c>
      <c r="CU96" s="2">
        <f t="shared" si="133"/>
        <v>0</v>
      </c>
      <c r="CV96" s="2">
        <f t="shared" si="134"/>
        <v>0</v>
      </c>
      <c r="CW96" s="2">
        <f t="shared" si="135"/>
        <v>0</v>
      </c>
      <c r="CX96" s="2">
        <f t="shared" si="136"/>
        <v>0</v>
      </c>
      <c r="CY96" s="2">
        <f t="shared" si="137"/>
        <v>0</v>
      </c>
      <c r="CZ96" s="2">
        <f t="shared" si="138"/>
        <v>0</v>
      </c>
      <c r="DA96" s="2"/>
      <c r="DB96" s="2"/>
      <c r="DC96" s="2" t="s">
        <v>3</v>
      </c>
      <c r="DD96" s="2" t="s">
        <v>3</v>
      </c>
      <c r="DE96" s="2" t="s">
        <v>3</v>
      </c>
      <c r="DF96" s="2" t="s">
        <v>3</v>
      </c>
      <c r="DG96" s="2" t="s">
        <v>3</v>
      </c>
      <c r="DH96" s="2" t="s">
        <v>3</v>
      </c>
      <c r="DI96" s="2" t="s">
        <v>3</v>
      </c>
      <c r="DJ96" s="2" t="s">
        <v>3</v>
      </c>
      <c r="DK96" s="2" t="s">
        <v>3</v>
      </c>
      <c r="DL96" s="2" t="s">
        <v>3</v>
      </c>
      <c r="DM96" s="2" t="s">
        <v>3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1003</v>
      </c>
      <c r="DV96" s="2" t="s">
        <v>66</v>
      </c>
      <c r="DW96" s="2" t="s">
        <v>66</v>
      </c>
      <c r="DX96" s="2">
        <v>1</v>
      </c>
      <c r="DY96" s="2"/>
      <c r="DZ96" s="2"/>
      <c r="EA96" s="2"/>
      <c r="EB96" s="2"/>
      <c r="EC96" s="2"/>
      <c r="ED96" s="2"/>
      <c r="EE96" s="2">
        <v>39174503</v>
      </c>
      <c r="EF96" s="2">
        <v>2</v>
      </c>
      <c r="EG96" s="2" t="s">
        <v>19</v>
      </c>
      <c r="EH96" s="2">
        <v>0</v>
      </c>
      <c r="EI96" s="2" t="s">
        <v>3</v>
      </c>
      <c r="EJ96" s="2">
        <v>1</v>
      </c>
      <c r="EK96" s="2">
        <v>10001</v>
      </c>
      <c r="EL96" s="2" t="s">
        <v>34</v>
      </c>
      <c r="EM96" s="2" t="s">
        <v>35</v>
      </c>
      <c r="EN96" s="2"/>
      <c r="EO96" s="2" t="s">
        <v>3</v>
      </c>
      <c r="EP96" s="2"/>
      <c r="EQ96" s="2">
        <v>0</v>
      </c>
      <c r="ER96" s="2">
        <v>52.92</v>
      </c>
      <c r="ES96" s="2">
        <v>52.92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9"/>
        <v>0</v>
      </c>
      <c r="FS96" s="2">
        <v>0</v>
      </c>
      <c r="FT96" s="2" t="s">
        <v>22</v>
      </c>
      <c r="FU96" s="2" t="s">
        <v>23</v>
      </c>
      <c r="FV96" s="2"/>
      <c r="FW96" s="2"/>
      <c r="FX96" s="2">
        <v>106.2</v>
      </c>
      <c r="FY96" s="2">
        <v>53.55</v>
      </c>
      <c r="FZ96" s="2"/>
      <c r="GA96" s="2" t="s">
        <v>3</v>
      </c>
      <c r="GB96" s="2"/>
      <c r="GC96" s="2"/>
      <c r="GD96" s="2">
        <v>0</v>
      </c>
      <c r="GE96" s="2"/>
      <c r="GF96" s="2">
        <v>419102341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40"/>
        <v>0</v>
      </c>
      <c r="GM96" s="2">
        <f t="shared" si="141"/>
        <v>1952.43</v>
      </c>
      <c r="GN96" s="2">
        <f t="shared" si="142"/>
        <v>1952.43</v>
      </c>
      <c r="GO96" s="2">
        <f t="shared" si="143"/>
        <v>0</v>
      </c>
      <c r="GP96" s="2">
        <f t="shared" si="144"/>
        <v>0</v>
      </c>
      <c r="GQ96" s="2"/>
      <c r="GR96" s="2">
        <v>0</v>
      </c>
      <c r="GS96" s="2">
        <v>3</v>
      </c>
      <c r="GT96" s="2">
        <v>0</v>
      </c>
      <c r="GU96" s="2" t="s">
        <v>3</v>
      </c>
      <c r="GV96" s="2">
        <f t="shared" si="145"/>
        <v>0</v>
      </c>
      <c r="GW96" s="2">
        <v>1</v>
      </c>
      <c r="GX96" s="2">
        <f t="shared" si="146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235</v>
      </c>
      <c r="E97" t="s">
        <v>168</v>
      </c>
      <c r="F97" t="s">
        <v>169</v>
      </c>
      <c r="G97" t="s">
        <v>170</v>
      </c>
      <c r="H97" t="s">
        <v>66</v>
      </c>
      <c r="I97">
        <f>I91*J97</f>
        <v>36.893999999999998</v>
      </c>
      <c r="J97">
        <v>260</v>
      </c>
      <c r="O97">
        <f t="shared" si="108"/>
        <v>13003.19</v>
      </c>
      <c r="P97">
        <f t="shared" si="109"/>
        <v>13003.19</v>
      </c>
      <c r="Q97">
        <f t="shared" si="110"/>
        <v>0</v>
      </c>
      <c r="R97">
        <f t="shared" si="111"/>
        <v>0</v>
      </c>
      <c r="S97">
        <f t="shared" si="112"/>
        <v>0</v>
      </c>
      <c r="T97">
        <f t="shared" si="113"/>
        <v>0</v>
      </c>
      <c r="U97">
        <f t="shared" si="114"/>
        <v>0</v>
      </c>
      <c r="V97">
        <f t="shared" si="115"/>
        <v>0</v>
      </c>
      <c r="W97">
        <f t="shared" si="116"/>
        <v>0</v>
      </c>
      <c r="X97">
        <f t="shared" si="117"/>
        <v>0</v>
      </c>
      <c r="Y97">
        <f t="shared" si="118"/>
        <v>0</v>
      </c>
      <c r="AA97">
        <v>39500386</v>
      </c>
      <c r="AB97">
        <f t="shared" si="119"/>
        <v>52.92</v>
      </c>
      <c r="AC97">
        <f t="shared" si="120"/>
        <v>52.92</v>
      </c>
      <c r="AD97">
        <f t="shared" si="121"/>
        <v>0</v>
      </c>
      <c r="AE97">
        <f t="shared" si="122"/>
        <v>0</v>
      </c>
      <c r="AF97">
        <f t="shared" si="123"/>
        <v>0</v>
      </c>
      <c r="AG97">
        <f t="shared" si="124"/>
        <v>0</v>
      </c>
      <c r="AH97">
        <f t="shared" si="125"/>
        <v>0</v>
      </c>
      <c r="AI97">
        <f t="shared" si="126"/>
        <v>0</v>
      </c>
      <c r="AJ97">
        <f t="shared" si="127"/>
        <v>0</v>
      </c>
      <c r="AK97">
        <v>52.92</v>
      </c>
      <c r="AL97">
        <v>52.92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106</v>
      </c>
      <c r="AU97">
        <v>54</v>
      </c>
      <c r="AV97">
        <v>1</v>
      </c>
      <c r="AW97">
        <v>1</v>
      </c>
      <c r="AZ97">
        <v>6.66</v>
      </c>
      <c r="BA97">
        <v>1</v>
      </c>
      <c r="BB97">
        <v>1</v>
      </c>
      <c r="BC97">
        <v>6.66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1</v>
      </c>
      <c r="BJ97" t="s">
        <v>171</v>
      </c>
      <c r="BM97">
        <v>10001</v>
      </c>
      <c r="BN97">
        <v>0</v>
      </c>
      <c r="BO97" t="s">
        <v>3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118</v>
      </c>
      <c r="CA97">
        <v>63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28"/>
        <v>13003.19</v>
      </c>
      <c r="CQ97">
        <f t="shared" si="129"/>
        <v>352.44720000000001</v>
      </c>
      <c r="CR97">
        <f t="shared" si="130"/>
        <v>0</v>
      </c>
      <c r="CS97">
        <f t="shared" si="131"/>
        <v>0</v>
      </c>
      <c r="CT97">
        <f t="shared" si="132"/>
        <v>0</v>
      </c>
      <c r="CU97">
        <f t="shared" si="133"/>
        <v>0</v>
      </c>
      <c r="CV97">
        <f t="shared" si="134"/>
        <v>0</v>
      </c>
      <c r="CW97">
        <f t="shared" si="135"/>
        <v>0</v>
      </c>
      <c r="CX97">
        <f t="shared" si="136"/>
        <v>0</v>
      </c>
      <c r="CY97">
        <f t="shared" si="137"/>
        <v>0</v>
      </c>
      <c r="CZ97">
        <f t="shared" si="138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1003</v>
      </c>
      <c r="DV97" t="s">
        <v>66</v>
      </c>
      <c r="DW97" t="s">
        <v>66</v>
      </c>
      <c r="DX97">
        <v>1</v>
      </c>
      <c r="EE97">
        <v>39174503</v>
      </c>
      <c r="EF97">
        <v>2</v>
      </c>
      <c r="EG97" t="s">
        <v>19</v>
      </c>
      <c r="EH97">
        <v>0</v>
      </c>
      <c r="EI97" t="s">
        <v>3</v>
      </c>
      <c r="EJ97">
        <v>1</v>
      </c>
      <c r="EK97">
        <v>10001</v>
      </c>
      <c r="EL97" t="s">
        <v>34</v>
      </c>
      <c r="EM97" t="s">
        <v>35</v>
      </c>
      <c r="EO97" t="s">
        <v>3</v>
      </c>
      <c r="EQ97">
        <v>0</v>
      </c>
      <c r="ER97">
        <v>52.92</v>
      </c>
      <c r="ES97">
        <v>52.92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9"/>
        <v>0</v>
      </c>
      <c r="FS97">
        <v>0</v>
      </c>
      <c r="FT97" t="s">
        <v>22</v>
      </c>
      <c r="FU97" t="s">
        <v>23</v>
      </c>
      <c r="FX97">
        <v>106.2</v>
      </c>
      <c r="FY97">
        <v>53.55</v>
      </c>
      <c r="GA97" t="s">
        <v>3</v>
      </c>
      <c r="GD97">
        <v>0</v>
      </c>
      <c r="GF97">
        <v>419102341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40"/>
        <v>0</v>
      </c>
      <c r="GM97">
        <f t="shared" si="141"/>
        <v>13003.19</v>
      </c>
      <c r="GN97">
        <f t="shared" si="142"/>
        <v>13003.19</v>
      </c>
      <c r="GO97">
        <f t="shared" si="143"/>
        <v>0</v>
      </c>
      <c r="GP97">
        <f t="shared" si="144"/>
        <v>0</v>
      </c>
      <c r="GR97">
        <v>0</v>
      </c>
      <c r="GS97">
        <v>3</v>
      </c>
      <c r="GT97">
        <v>0</v>
      </c>
      <c r="GU97" t="s">
        <v>3</v>
      </c>
      <c r="GV97">
        <f t="shared" si="145"/>
        <v>0</v>
      </c>
      <c r="GW97">
        <v>1</v>
      </c>
      <c r="GX97">
        <f t="shared" si="146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211</v>
      </c>
      <c r="D98" s="2"/>
      <c r="E98" s="2" t="s">
        <v>172</v>
      </c>
      <c r="F98" s="2" t="s">
        <v>173</v>
      </c>
      <c r="G98" s="2" t="s">
        <v>174</v>
      </c>
      <c r="H98" s="2" t="s">
        <v>66</v>
      </c>
      <c r="I98" s="2">
        <f>I90*J98</f>
        <v>22.8459</v>
      </c>
      <c r="J98" s="2">
        <v>161</v>
      </c>
      <c r="K98" s="2"/>
      <c r="L98" s="2"/>
      <c r="M98" s="2"/>
      <c r="N98" s="2"/>
      <c r="O98" s="2">
        <f t="shared" si="108"/>
        <v>157.87</v>
      </c>
      <c r="P98" s="2">
        <f t="shared" si="109"/>
        <v>157.87</v>
      </c>
      <c r="Q98" s="2">
        <f t="shared" si="110"/>
        <v>0</v>
      </c>
      <c r="R98" s="2">
        <f t="shared" si="111"/>
        <v>0</v>
      </c>
      <c r="S98" s="2">
        <f t="shared" si="112"/>
        <v>0</v>
      </c>
      <c r="T98" s="2">
        <f t="shared" si="113"/>
        <v>0</v>
      </c>
      <c r="U98" s="2">
        <f t="shared" si="114"/>
        <v>0</v>
      </c>
      <c r="V98" s="2">
        <f t="shared" si="115"/>
        <v>0</v>
      </c>
      <c r="W98" s="2">
        <f t="shared" si="116"/>
        <v>0</v>
      </c>
      <c r="X98" s="2">
        <f t="shared" si="117"/>
        <v>0</v>
      </c>
      <c r="Y98" s="2">
        <f t="shared" si="118"/>
        <v>0</v>
      </c>
      <c r="Z98" s="2"/>
      <c r="AA98" s="2">
        <v>39500385</v>
      </c>
      <c r="AB98" s="2">
        <f t="shared" si="119"/>
        <v>6.91</v>
      </c>
      <c r="AC98" s="2">
        <f t="shared" si="120"/>
        <v>6.91</v>
      </c>
      <c r="AD98" s="2">
        <f t="shared" si="121"/>
        <v>0</v>
      </c>
      <c r="AE98" s="2">
        <f t="shared" si="122"/>
        <v>0</v>
      </c>
      <c r="AF98" s="2">
        <f t="shared" si="123"/>
        <v>0</v>
      </c>
      <c r="AG98" s="2">
        <f t="shared" si="124"/>
        <v>0</v>
      </c>
      <c r="AH98" s="2">
        <f t="shared" si="125"/>
        <v>0</v>
      </c>
      <c r="AI98" s="2">
        <f t="shared" si="126"/>
        <v>0</v>
      </c>
      <c r="AJ98" s="2">
        <f t="shared" si="127"/>
        <v>0</v>
      </c>
      <c r="AK98" s="2">
        <v>6.91</v>
      </c>
      <c r="AL98" s="2">
        <v>6.91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106</v>
      </c>
      <c r="AU98" s="2">
        <v>54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3</v>
      </c>
      <c r="BE98" s="2" t="s">
        <v>3</v>
      </c>
      <c r="BF98" s="2" t="s">
        <v>3</v>
      </c>
      <c r="BG98" s="2" t="s">
        <v>3</v>
      </c>
      <c r="BH98" s="2">
        <v>3</v>
      </c>
      <c r="BI98" s="2">
        <v>1</v>
      </c>
      <c r="BJ98" s="2" t="s">
        <v>175</v>
      </c>
      <c r="BK98" s="2"/>
      <c r="BL98" s="2"/>
      <c r="BM98" s="2">
        <v>10001</v>
      </c>
      <c r="BN98" s="2">
        <v>0</v>
      </c>
      <c r="BO98" s="2" t="s">
        <v>3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3</v>
      </c>
      <c r="BZ98" s="2">
        <v>118</v>
      </c>
      <c r="CA98" s="2">
        <v>63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3</v>
      </c>
      <c r="CO98" s="2">
        <v>0</v>
      </c>
      <c r="CP98" s="2">
        <f t="shared" si="128"/>
        <v>157.87</v>
      </c>
      <c r="CQ98" s="2">
        <f t="shared" si="129"/>
        <v>6.91</v>
      </c>
      <c r="CR98" s="2">
        <f t="shared" si="130"/>
        <v>0</v>
      </c>
      <c r="CS98" s="2">
        <f t="shared" si="131"/>
        <v>0</v>
      </c>
      <c r="CT98" s="2">
        <f t="shared" si="132"/>
        <v>0</v>
      </c>
      <c r="CU98" s="2">
        <f t="shared" si="133"/>
        <v>0</v>
      </c>
      <c r="CV98" s="2">
        <f t="shared" si="134"/>
        <v>0</v>
      </c>
      <c r="CW98" s="2">
        <f t="shared" si="135"/>
        <v>0</v>
      </c>
      <c r="CX98" s="2">
        <f t="shared" si="136"/>
        <v>0</v>
      </c>
      <c r="CY98" s="2">
        <f t="shared" si="137"/>
        <v>0</v>
      </c>
      <c r="CZ98" s="2">
        <f t="shared" si="138"/>
        <v>0</v>
      </c>
      <c r="DA98" s="2"/>
      <c r="DB98" s="2"/>
      <c r="DC98" s="2" t="s">
        <v>3</v>
      </c>
      <c r="DD98" s="2" t="s">
        <v>3</v>
      </c>
      <c r="DE98" s="2" t="s">
        <v>3</v>
      </c>
      <c r="DF98" s="2" t="s">
        <v>3</v>
      </c>
      <c r="DG98" s="2" t="s">
        <v>3</v>
      </c>
      <c r="DH98" s="2" t="s">
        <v>3</v>
      </c>
      <c r="DI98" s="2" t="s">
        <v>3</v>
      </c>
      <c r="DJ98" s="2" t="s">
        <v>3</v>
      </c>
      <c r="DK98" s="2" t="s">
        <v>3</v>
      </c>
      <c r="DL98" s="2" t="s">
        <v>3</v>
      </c>
      <c r="DM98" s="2" t="s">
        <v>3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1003</v>
      </c>
      <c r="DV98" s="2" t="s">
        <v>66</v>
      </c>
      <c r="DW98" s="2" t="s">
        <v>66</v>
      </c>
      <c r="DX98" s="2">
        <v>1</v>
      </c>
      <c r="DY98" s="2"/>
      <c r="DZ98" s="2"/>
      <c r="EA98" s="2"/>
      <c r="EB98" s="2"/>
      <c r="EC98" s="2"/>
      <c r="ED98" s="2"/>
      <c r="EE98" s="2">
        <v>39174503</v>
      </c>
      <c r="EF98" s="2">
        <v>2</v>
      </c>
      <c r="EG98" s="2" t="s">
        <v>19</v>
      </c>
      <c r="EH98" s="2">
        <v>0</v>
      </c>
      <c r="EI98" s="2" t="s">
        <v>3</v>
      </c>
      <c r="EJ98" s="2">
        <v>1</v>
      </c>
      <c r="EK98" s="2">
        <v>10001</v>
      </c>
      <c r="EL98" s="2" t="s">
        <v>34</v>
      </c>
      <c r="EM98" s="2" t="s">
        <v>35</v>
      </c>
      <c r="EN98" s="2"/>
      <c r="EO98" s="2" t="s">
        <v>3</v>
      </c>
      <c r="EP98" s="2"/>
      <c r="EQ98" s="2">
        <v>0</v>
      </c>
      <c r="ER98" s="2">
        <v>6.91</v>
      </c>
      <c r="ES98" s="2">
        <v>6.91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9"/>
        <v>0</v>
      </c>
      <c r="FS98" s="2">
        <v>0</v>
      </c>
      <c r="FT98" s="2" t="s">
        <v>22</v>
      </c>
      <c r="FU98" s="2" t="s">
        <v>23</v>
      </c>
      <c r="FV98" s="2"/>
      <c r="FW98" s="2"/>
      <c r="FX98" s="2">
        <v>106.2</v>
      </c>
      <c r="FY98" s="2">
        <v>53.55</v>
      </c>
      <c r="FZ98" s="2"/>
      <c r="GA98" s="2" t="s">
        <v>3</v>
      </c>
      <c r="GB98" s="2"/>
      <c r="GC98" s="2"/>
      <c r="GD98" s="2">
        <v>0</v>
      </c>
      <c r="GE98" s="2"/>
      <c r="GF98" s="2">
        <v>-180360835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40"/>
        <v>0</v>
      </c>
      <c r="GM98" s="2">
        <f t="shared" si="141"/>
        <v>157.87</v>
      </c>
      <c r="GN98" s="2">
        <f t="shared" si="142"/>
        <v>157.87</v>
      </c>
      <c r="GO98" s="2">
        <f t="shared" si="143"/>
        <v>0</v>
      </c>
      <c r="GP98" s="2">
        <f t="shared" si="144"/>
        <v>0</v>
      </c>
      <c r="GQ98" s="2"/>
      <c r="GR98" s="2">
        <v>0</v>
      </c>
      <c r="GS98" s="2">
        <v>3</v>
      </c>
      <c r="GT98" s="2">
        <v>0</v>
      </c>
      <c r="GU98" s="2" t="s">
        <v>3</v>
      </c>
      <c r="GV98" s="2">
        <f t="shared" si="145"/>
        <v>0</v>
      </c>
      <c r="GW98" s="2">
        <v>1</v>
      </c>
      <c r="GX98" s="2">
        <f t="shared" si="146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234</v>
      </c>
      <c r="E99" t="s">
        <v>172</v>
      </c>
      <c r="F99" t="s">
        <v>173</v>
      </c>
      <c r="G99" t="s">
        <v>174</v>
      </c>
      <c r="H99" t="s">
        <v>66</v>
      </c>
      <c r="I99">
        <f>I91*J99</f>
        <v>22.8459</v>
      </c>
      <c r="J99">
        <v>161</v>
      </c>
      <c r="O99">
        <f t="shared" si="108"/>
        <v>1051.3800000000001</v>
      </c>
      <c r="P99">
        <f t="shared" si="109"/>
        <v>1051.3800000000001</v>
      </c>
      <c r="Q99">
        <f t="shared" si="110"/>
        <v>0</v>
      </c>
      <c r="R99">
        <f t="shared" si="111"/>
        <v>0</v>
      </c>
      <c r="S99">
        <f t="shared" si="112"/>
        <v>0</v>
      </c>
      <c r="T99">
        <f t="shared" si="113"/>
        <v>0</v>
      </c>
      <c r="U99">
        <f t="shared" si="114"/>
        <v>0</v>
      </c>
      <c r="V99">
        <f t="shared" si="115"/>
        <v>0</v>
      </c>
      <c r="W99">
        <f t="shared" si="116"/>
        <v>0</v>
      </c>
      <c r="X99">
        <f t="shared" si="117"/>
        <v>0</v>
      </c>
      <c r="Y99">
        <f t="shared" si="118"/>
        <v>0</v>
      </c>
      <c r="AA99">
        <v>39500386</v>
      </c>
      <c r="AB99">
        <f t="shared" si="119"/>
        <v>6.91</v>
      </c>
      <c r="AC99">
        <f t="shared" si="120"/>
        <v>6.91</v>
      </c>
      <c r="AD99">
        <f t="shared" si="121"/>
        <v>0</v>
      </c>
      <c r="AE99">
        <f t="shared" si="122"/>
        <v>0</v>
      </c>
      <c r="AF99">
        <f t="shared" si="123"/>
        <v>0</v>
      </c>
      <c r="AG99">
        <f t="shared" si="124"/>
        <v>0</v>
      </c>
      <c r="AH99">
        <f t="shared" si="125"/>
        <v>0</v>
      </c>
      <c r="AI99">
        <f t="shared" si="126"/>
        <v>0</v>
      </c>
      <c r="AJ99">
        <f t="shared" si="127"/>
        <v>0</v>
      </c>
      <c r="AK99">
        <v>6.91</v>
      </c>
      <c r="AL99">
        <v>6.91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106</v>
      </c>
      <c r="AU99">
        <v>54</v>
      </c>
      <c r="AV99">
        <v>1</v>
      </c>
      <c r="AW99">
        <v>1</v>
      </c>
      <c r="AZ99">
        <v>6.66</v>
      </c>
      <c r="BA99">
        <v>1</v>
      </c>
      <c r="BB99">
        <v>1</v>
      </c>
      <c r="BC99">
        <v>6.66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1</v>
      </c>
      <c r="BJ99" t="s">
        <v>175</v>
      </c>
      <c r="BM99">
        <v>10001</v>
      </c>
      <c r="BN99">
        <v>0</v>
      </c>
      <c r="BO99" t="s">
        <v>3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118</v>
      </c>
      <c r="CA99">
        <v>63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28"/>
        <v>1051.3800000000001</v>
      </c>
      <c r="CQ99">
        <f t="shared" si="129"/>
        <v>46.020600000000002</v>
      </c>
      <c r="CR99">
        <f t="shared" si="130"/>
        <v>0</v>
      </c>
      <c r="CS99">
        <f t="shared" si="131"/>
        <v>0</v>
      </c>
      <c r="CT99">
        <f t="shared" si="132"/>
        <v>0</v>
      </c>
      <c r="CU99">
        <f t="shared" si="133"/>
        <v>0</v>
      </c>
      <c r="CV99">
        <f t="shared" si="134"/>
        <v>0</v>
      </c>
      <c r="CW99">
        <f t="shared" si="135"/>
        <v>0</v>
      </c>
      <c r="CX99">
        <f t="shared" si="136"/>
        <v>0</v>
      </c>
      <c r="CY99">
        <f t="shared" si="137"/>
        <v>0</v>
      </c>
      <c r="CZ99">
        <f t="shared" si="138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1003</v>
      </c>
      <c r="DV99" t="s">
        <v>66</v>
      </c>
      <c r="DW99" t="s">
        <v>66</v>
      </c>
      <c r="DX99">
        <v>1</v>
      </c>
      <c r="EE99">
        <v>39174503</v>
      </c>
      <c r="EF99">
        <v>2</v>
      </c>
      <c r="EG99" t="s">
        <v>19</v>
      </c>
      <c r="EH99">
        <v>0</v>
      </c>
      <c r="EI99" t="s">
        <v>3</v>
      </c>
      <c r="EJ99">
        <v>1</v>
      </c>
      <c r="EK99">
        <v>10001</v>
      </c>
      <c r="EL99" t="s">
        <v>34</v>
      </c>
      <c r="EM99" t="s">
        <v>35</v>
      </c>
      <c r="EO99" t="s">
        <v>3</v>
      </c>
      <c r="EQ99">
        <v>0</v>
      </c>
      <c r="ER99">
        <v>6.91</v>
      </c>
      <c r="ES99">
        <v>6.91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9"/>
        <v>0</v>
      </c>
      <c r="FS99">
        <v>0</v>
      </c>
      <c r="FT99" t="s">
        <v>22</v>
      </c>
      <c r="FU99" t="s">
        <v>23</v>
      </c>
      <c r="FX99">
        <v>106.2</v>
      </c>
      <c r="FY99">
        <v>53.55</v>
      </c>
      <c r="GA99" t="s">
        <v>3</v>
      </c>
      <c r="GD99">
        <v>0</v>
      </c>
      <c r="GF99">
        <v>-180360835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40"/>
        <v>0</v>
      </c>
      <c r="GM99">
        <f t="shared" si="141"/>
        <v>1051.3800000000001</v>
      </c>
      <c r="GN99">
        <f t="shared" si="142"/>
        <v>1051.3800000000001</v>
      </c>
      <c r="GO99">
        <f t="shared" si="143"/>
        <v>0</v>
      </c>
      <c r="GP99">
        <f t="shared" si="144"/>
        <v>0</v>
      </c>
      <c r="GR99">
        <v>0</v>
      </c>
      <c r="GS99">
        <v>3</v>
      </c>
      <c r="GT99">
        <v>0</v>
      </c>
      <c r="GU99" t="s">
        <v>3</v>
      </c>
      <c r="GV99">
        <f t="shared" si="145"/>
        <v>0</v>
      </c>
      <c r="GW99">
        <v>1</v>
      </c>
      <c r="GX99">
        <f t="shared" si="146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216</v>
      </c>
      <c r="D100" s="2"/>
      <c r="E100" s="2" t="s">
        <v>176</v>
      </c>
      <c r="F100" s="2" t="s">
        <v>177</v>
      </c>
      <c r="G100" s="2" t="s">
        <v>178</v>
      </c>
      <c r="H100" s="2" t="s">
        <v>179</v>
      </c>
      <c r="I100" s="2">
        <f>I90*J100</f>
        <v>1.3</v>
      </c>
      <c r="J100" s="2">
        <v>9.1613812544045103</v>
      </c>
      <c r="K100" s="2"/>
      <c r="L100" s="2"/>
      <c r="M100" s="2"/>
      <c r="N100" s="2"/>
      <c r="O100" s="2">
        <f t="shared" si="108"/>
        <v>705.12</v>
      </c>
      <c r="P100" s="2">
        <f t="shared" si="109"/>
        <v>705.12</v>
      </c>
      <c r="Q100" s="2">
        <f t="shared" si="110"/>
        <v>0</v>
      </c>
      <c r="R100" s="2">
        <f t="shared" si="111"/>
        <v>0</v>
      </c>
      <c r="S100" s="2">
        <f t="shared" si="112"/>
        <v>0</v>
      </c>
      <c r="T100" s="2">
        <f t="shared" si="113"/>
        <v>0</v>
      </c>
      <c r="U100" s="2">
        <f t="shared" si="114"/>
        <v>0</v>
      </c>
      <c r="V100" s="2">
        <f t="shared" si="115"/>
        <v>0</v>
      </c>
      <c r="W100" s="2">
        <f t="shared" si="116"/>
        <v>0</v>
      </c>
      <c r="X100" s="2">
        <f t="shared" si="117"/>
        <v>0</v>
      </c>
      <c r="Y100" s="2">
        <f t="shared" si="118"/>
        <v>0</v>
      </c>
      <c r="Z100" s="2"/>
      <c r="AA100" s="2">
        <v>39500385</v>
      </c>
      <c r="AB100" s="2">
        <f t="shared" si="119"/>
        <v>542.4</v>
      </c>
      <c r="AC100" s="2">
        <f t="shared" si="120"/>
        <v>542.4</v>
      </c>
      <c r="AD100" s="2">
        <f t="shared" si="121"/>
        <v>0</v>
      </c>
      <c r="AE100" s="2">
        <f t="shared" si="122"/>
        <v>0</v>
      </c>
      <c r="AF100" s="2">
        <f t="shared" si="123"/>
        <v>0</v>
      </c>
      <c r="AG100" s="2">
        <f t="shared" si="124"/>
        <v>0</v>
      </c>
      <c r="AH100" s="2">
        <f t="shared" si="125"/>
        <v>0</v>
      </c>
      <c r="AI100" s="2">
        <f t="shared" si="126"/>
        <v>0</v>
      </c>
      <c r="AJ100" s="2">
        <f t="shared" si="127"/>
        <v>0</v>
      </c>
      <c r="AK100" s="2">
        <v>542.4</v>
      </c>
      <c r="AL100" s="2">
        <v>542.4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106</v>
      </c>
      <c r="AU100" s="2">
        <v>54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3</v>
      </c>
      <c r="BI100" s="2">
        <v>1</v>
      </c>
      <c r="BJ100" s="2" t="s">
        <v>180</v>
      </c>
      <c r="BK100" s="2"/>
      <c r="BL100" s="2"/>
      <c r="BM100" s="2">
        <v>10001</v>
      </c>
      <c r="BN100" s="2">
        <v>0</v>
      </c>
      <c r="BO100" s="2" t="s">
        <v>3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118</v>
      </c>
      <c r="CA100" s="2">
        <v>63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3</v>
      </c>
      <c r="CO100" s="2">
        <v>0</v>
      </c>
      <c r="CP100" s="2">
        <f t="shared" si="128"/>
        <v>705.12</v>
      </c>
      <c r="CQ100" s="2">
        <f t="shared" si="129"/>
        <v>542.4</v>
      </c>
      <c r="CR100" s="2">
        <f t="shared" si="130"/>
        <v>0</v>
      </c>
      <c r="CS100" s="2">
        <f t="shared" si="131"/>
        <v>0</v>
      </c>
      <c r="CT100" s="2">
        <f t="shared" si="132"/>
        <v>0</v>
      </c>
      <c r="CU100" s="2">
        <f t="shared" si="133"/>
        <v>0</v>
      </c>
      <c r="CV100" s="2">
        <f t="shared" si="134"/>
        <v>0</v>
      </c>
      <c r="CW100" s="2">
        <f t="shared" si="135"/>
        <v>0</v>
      </c>
      <c r="CX100" s="2">
        <f t="shared" si="136"/>
        <v>0</v>
      </c>
      <c r="CY100" s="2">
        <f t="shared" si="137"/>
        <v>0</v>
      </c>
      <c r="CZ100" s="2">
        <f t="shared" si="138"/>
        <v>0</v>
      </c>
      <c r="DA100" s="2"/>
      <c r="DB100" s="2"/>
      <c r="DC100" s="2" t="s">
        <v>3</v>
      </c>
      <c r="DD100" s="2" t="s">
        <v>3</v>
      </c>
      <c r="DE100" s="2" t="s">
        <v>3</v>
      </c>
      <c r="DF100" s="2" t="s">
        <v>3</v>
      </c>
      <c r="DG100" s="2" t="s">
        <v>3</v>
      </c>
      <c r="DH100" s="2" t="s">
        <v>3</v>
      </c>
      <c r="DI100" s="2" t="s">
        <v>3</v>
      </c>
      <c r="DJ100" s="2" t="s">
        <v>3</v>
      </c>
      <c r="DK100" s="2" t="s">
        <v>3</v>
      </c>
      <c r="DL100" s="2" t="s">
        <v>3</v>
      </c>
      <c r="DM100" s="2" t="s">
        <v>3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1007</v>
      </c>
      <c r="DV100" s="2" t="s">
        <v>179</v>
      </c>
      <c r="DW100" s="2" t="s">
        <v>179</v>
      </c>
      <c r="DX100" s="2">
        <v>1</v>
      </c>
      <c r="DY100" s="2"/>
      <c r="DZ100" s="2"/>
      <c r="EA100" s="2"/>
      <c r="EB100" s="2"/>
      <c r="EC100" s="2"/>
      <c r="ED100" s="2"/>
      <c r="EE100" s="2">
        <v>39174503</v>
      </c>
      <c r="EF100" s="2">
        <v>2</v>
      </c>
      <c r="EG100" s="2" t="s">
        <v>19</v>
      </c>
      <c r="EH100" s="2">
        <v>0</v>
      </c>
      <c r="EI100" s="2" t="s">
        <v>3</v>
      </c>
      <c r="EJ100" s="2">
        <v>1</v>
      </c>
      <c r="EK100" s="2">
        <v>10001</v>
      </c>
      <c r="EL100" s="2" t="s">
        <v>34</v>
      </c>
      <c r="EM100" s="2" t="s">
        <v>35</v>
      </c>
      <c r="EN100" s="2"/>
      <c r="EO100" s="2" t="s">
        <v>3</v>
      </c>
      <c r="EP100" s="2"/>
      <c r="EQ100" s="2">
        <v>0</v>
      </c>
      <c r="ER100" s="2">
        <v>542.4</v>
      </c>
      <c r="ES100" s="2">
        <v>542.4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9"/>
        <v>0</v>
      </c>
      <c r="FS100" s="2">
        <v>0</v>
      </c>
      <c r="FT100" s="2" t="s">
        <v>22</v>
      </c>
      <c r="FU100" s="2" t="s">
        <v>23</v>
      </c>
      <c r="FV100" s="2"/>
      <c r="FW100" s="2"/>
      <c r="FX100" s="2">
        <v>106.2</v>
      </c>
      <c r="FY100" s="2">
        <v>53.55</v>
      </c>
      <c r="FZ100" s="2"/>
      <c r="GA100" s="2" t="s">
        <v>3</v>
      </c>
      <c r="GB100" s="2"/>
      <c r="GC100" s="2"/>
      <c r="GD100" s="2">
        <v>0</v>
      </c>
      <c r="GE100" s="2"/>
      <c r="GF100" s="2">
        <v>400292233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40"/>
        <v>0</v>
      </c>
      <c r="GM100" s="2">
        <f t="shared" si="141"/>
        <v>705.12</v>
      </c>
      <c r="GN100" s="2">
        <f t="shared" si="142"/>
        <v>705.12</v>
      </c>
      <c r="GO100" s="2">
        <f t="shared" si="143"/>
        <v>0</v>
      </c>
      <c r="GP100" s="2">
        <f t="shared" si="144"/>
        <v>0</v>
      </c>
      <c r="GQ100" s="2"/>
      <c r="GR100" s="2">
        <v>0</v>
      </c>
      <c r="GS100" s="2">
        <v>3</v>
      </c>
      <c r="GT100" s="2">
        <v>0</v>
      </c>
      <c r="GU100" s="2" t="s">
        <v>3</v>
      </c>
      <c r="GV100" s="2">
        <f t="shared" si="145"/>
        <v>0</v>
      </c>
      <c r="GW100" s="2">
        <v>1</v>
      </c>
      <c r="GX100" s="2">
        <f t="shared" si="146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239</v>
      </c>
      <c r="E101" t="s">
        <v>176</v>
      </c>
      <c r="F101" t="s">
        <v>177</v>
      </c>
      <c r="G101" t="s">
        <v>178</v>
      </c>
      <c r="H101" t="s">
        <v>179</v>
      </c>
      <c r="I101">
        <f>I91*J101</f>
        <v>1.3</v>
      </c>
      <c r="J101">
        <v>9.1613812544045103</v>
      </c>
      <c r="O101">
        <f t="shared" si="108"/>
        <v>4696.1000000000004</v>
      </c>
      <c r="P101">
        <f t="shared" si="109"/>
        <v>4696.1000000000004</v>
      </c>
      <c r="Q101">
        <f t="shared" si="110"/>
        <v>0</v>
      </c>
      <c r="R101">
        <f t="shared" si="111"/>
        <v>0</v>
      </c>
      <c r="S101">
        <f t="shared" si="112"/>
        <v>0</v>
      </c>
      <c r="T101">
        <f t="shared" si="113"/>
        <v>0</v>
      </c>
      <c r="U101">
        <f t="shared" si="114"/>
        <v>0</v>
      </c>
      <c r="V101">
        <f t="shared" si="115"/>
        <v>0</v>
      </c>
      <c r="W101">
        <f t="shared" si="116"/>
        <v>0</v>
      </c>
      <c r="X101">
        <f t="shared" si="117"/>
        <v>0</v>
      </c>
      <c r="Y101">
        <f t="shared" si="118"/>
        <v>0</v>
      </c>
      <c r="AA101">
        <v>39500386</v>
      </c>
      <c r="AB101">
        <f t="shared" si="119"/>
        <v>542.4</v>
      </c>
      <c r="AC101">
        <f t="shared" si="120"/>
        <v>542.4</v>
      </c>
      <c r="AD101">
        <f t="shared" si="121"/>
        <v>0</v>
      </c>
      <c r="AE101">
        <f t="shared" si="122"/>
        <v>0</v>
      </c>
      <c r="AF101">
        <f t="shared" si="123"/>
        <v>0</v>
      </c>
      <c r="AG101">
        <f t="shared" si="124"/>
        <v>0</v>
      </c>
      <c r="AH101">
        <f t="shared" si="125"/>
        <v>0</v>
      </c>
      <c r="AI101">
        <f t="shared" si="126"/>
        <v>0</v>
      </c>
      <c r="AJ101">
        <f t="shared" si="127"/>
        <v>0</v>
      </c>
      <c r="AK101">
        <v>542.4</v>
      </c>
      <c r="AL101">
        <v>542.4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106</v>
      </c>
      <c r="AU101">
        <v>54</v>
      </c>
      <c r="AV101">
        <v>1</v>
      </c>
      <c r="AW101">
        <v>1</v>
      </c>
      <c r="AZ101">
        <v>6.66</v>
      </c>
      <c r="BA101">
        <v>1</v>
      </c>
      <c r="BB101">
        <v>1</v>
      </c>
      <c r="BC101">
        <v>6.66</v>
      </c>
      <c r="BD101" t="s">
        <v>3</v>
      </c>
      <c r="BE101" t="s">
        <v>3</v>
      </c>
      <c r="BF101" t="s">
        <v>3</v>
      </c>
      <c r="BG101" t="s">
        <v>3</v>
      </c>
      <c r="BH101">
        <v>3</v>
      </c>
      <c r="BI101">
        <v>1</v>
      </c>
      <c r="BJ101" t="s">
        <v>180</v>
      </c>
      <c r="BM101">
        <v>10001</v>
      </c>
      <c r="BN101">
        <v>0</v>
      </c>
      <c r="BO101" t="s">
        <v>3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118</v>
      </c>
      <c r="CA101">
        <v>63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128"/>
        <v>4696.1000000000004</v>
      </c>
      <c r="CQ101">
        <f t="shared" si="129"/>
        <v>3612.384</v>
      </c>
      <c r="CR101">
        <f t="shared" si="130"/>
        <v>0</v>
      </c>
      <c r="CS101">
        <f t="shared" si="131"/>
        <v>0</v>
      </c>
      <c r="CT101">
        <f t="shared" si="132"/>
        <v>0</v>
      </c>
      <c r="CU101">
        <f t="shared" si="133"/>
        <v>0</v>
      </c>
      <c r="CV101">
        <f t="shared" si="134"/>
        <v>0</v>
      </c>
      <c r="CW101">
        <f t="shared" si="135"/>
        <v>0</v>
      </c>
      <c r="CX101">
        <f t="shared" si="136"/>
        <v>0</v>
      </c>
      <c r="CY101">
        <f t="shared" si="137"/>
        <v>0</v>
      </c>
      <c r="CZ101">
        <f t="shared" si="138"/>
        <v>0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1007</v>
      </c>
      <c r="DV101" t="s">
        <v>179</v>
      </c>
      <c r="DW101" t="s">
        <v>179</v>
      </c>
      <c r="DX101">
        <v>1</v>
      </c>
      <c r="EE101">
        <v>39174503</v>
      </c>
      <c r="EF101">
        <v>2</v>
      </c>
      <c r="EG101" t="s">
        <v>19</v>
      </c>
      <c r="EH101">
        <v>0</v>
      </c>
      <c r="EI101" t="s">
        <v>3</v>
      </c>
      <c r="EJ101">
        <v>1</v>
      </c>
      <c r="EK101">
        <v>10001</v>
      </c>
      <c r="EL101" t="s">
        <v>34</v>
      </c>
      <c r="EM101" t="s">
        <v>35</v>
      </c>
      <c r="EO101" t="s">
        <v>3</v>
      </c>
      <c r="EQ101">
        <v>0</v>
      </c>
      <c r="ER101">
        <v>542.4</v>
      </c>
      <c r="ES101">
        <v>542.4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39"/>
        <v>0</v>
      </c>
      <c r="FS101">
        <v>0</v>
      </c>
      <c r="FT101" t="s">
        <v>22</v>
      </c>
      <c r="FU101" t="s">
        <v>23</v>
      </c>
      <c r="FX101">
        <v>106.2</v>
      </c>
      <c r="FY101">
        <v>53.55</v>
      </c>
      <c r="GA101" t="s">
        <v>3</v>
      </c>
      <c r="GD101">
        <v>0</v>
      </c>
      <c r="GF101">
        <v>400292233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40"/>
        <v>0</v>
      </c>
      <c r="GM101">
        <f t="shared" si="141"/>
        <v>4696.1000000000004</v>
      </c>
      <c r="GN101">
        <f t="shared" si="142"/>
        <v>4696.1000000000004</v>
      </c>
      <c r="GO101">
        <f t="shared" si="143"/>
        <v>0</v>
      </c>
      <c r="GP101">
        <f t="shared" si="144"/>
        <v>0</v>
      </c>
      <c r="GR101">
        <v>0</v>
      </c>
      <c r="GS101">
        <v>3</v>
      </c>
      <c r="GT101">
        <v>0</v>
      </c>
      <c r="GU101" t="s">
        <v>3</v>
      </c>
      <c r="GV101">
        <f t="shared" si="145"/>
        <v>0</v>
      </c>
      <c r="GW101">
        <v>1</v>
      </c>
      <c r="GX101">
        <f t="shared" si="146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199</v>
      </c>
      <c r="D102" s="2"/>
      <c r="E102" s="2" t="s">
        <v>181</v>
      </c>
      <c r="F102" s="2" t="s">
        <v>157</v>
      </c>
      <c r="G102" s="2" t="s">
        <v>158</v>
      </c>
      <c r="H102" s="2" t="s">
        <v>40</v>
      </c>
      <c r="I102" s="2">
        <f>I90*J102</f>
        <v>33.346499999999999</v>
      </c>
      <c r="J102" s="2">
        <v>235</v>
      </c>
      <c r="K102" s="2"/>
      <c r="L102" s="2"/>
      <c r="M102" s="2"/>
      <c r="N102" s="2"/>
      <c r="O102" s="2">
        <f t="shared" si="108"/>
        <v>0</v>
      </c>
      <c r="P102" s="2">
        <f t="shared" si="109"/>
        <v>0</v>
      </c>
      <c r="Q102" s="2">
        <f t="shared" si="110"/>
        <v>0</v>
      </c>
      <c r="R102" s="2">
        <f t="shared" si="111"/>
        <v>0</v>
      </c>
      <c r="S102" s="2">
        <f t="shared" si="112"/>
        <v>0</v>
      </c>
      <c r="T102" s="2">
        <f t="shared" si="113"/>
        <v>0</v>
      </c>
      <c r="U102" s="2">
        <f t="shared" si="114"/>
        <v>0</v>
      </c>
      <c r="V102" s="2">
        <f t="shared" si="115"/>
        <v>0</v>
      </c>
      <c r="W102" s="2">
        <f t="shared" si="116"/>
        <v>0</v>
      </c>
      <c r="X102" s="2">
        <f t="shared" si="117"/>
        <v>0</v>
      </c>
      <c r="Y102" s="2">
        <f t="shared" si="118"/>
        <v>0</v>
      </c>
      <c r="Z102" s="2"/>
      <c r="AA102" s="2">
        <v>39500385</v>
      </c>
      <c r="AB102" s="2">
        <f t="shared" si="119"/>
        <v>0</v>
      </c>
      <c r="AC102" s="2">
        <f t="shared" si="120"/>
        <v>0</v>
      </c>
      <c r="AD102" s="2">
        <f t="shared" si="121"/>
        <v>0</v>
      </c>
      <c r="AE102" s="2">
        <f t="shared" si="122"/>
        <v>0</v>
      </c>
      <c r="AF102" s="2">
        <f t="shared" si="123"/>
        <v>0</v>
      </c>
      <c r="AG102" s="2">
        <f t="shared" si="124"/>
        <v>0</v>
      </c>
      <c r="AH102" s="2">
        <f t="shared" si="125"/>
        <v>0</v>
      </c>
      <c r="AI102" s="2">
        <f t="shared" si="126"/>
        <v>0</v>
      </c>
      <c r="AJ102" s="2">
        <f t="shared" si="127"/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106</v>
      </c>
      <c r="AU102" s="2">
        <v>54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3</v>
      </c>
      <c r="BI102" s="2">
        <v>1</v>
      </c>
      <c r="BJ102" s="2" t="s">
        <v>3</v>
      </c>
      <c r="BK102" s="2"/>
      <c r="BL102" s="2"/>
      <c r="BM102" s="2">
        <v>10001</v>
      </c>
      <c r="BN102" s="2">
        <v>0</v>
      </c>
      <c r="BO102" s="2" t="s">
        <v>3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118</v>
      </c>
      <c r="CA102" s="2">
        <v>63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3</v>
      </c>
      <c r="CO102" s="2">
        <v>0</v>
      </c>
      <c r="CP102" s="2">
        <f t="shared" si="128"/>
        <v>0</v>
      </c>
      <c r="CQ102" s="2">
        <f t="shared" si="129"/>
        <v>0</v>
      </c>
      <c r="CR102" s="2">
        <f t="shared" si="130"/>
        <v>0</v>
      </c>
      <c r="CS102" s="2">
        <f t="shared" si="131"/>
        <v>0</v>
      </c>
      <c r="CT102" s="2">
        <f t="shared" si="132"/>
        <v>0</v>
      </c>
      <c r="CU102" s="2">
        <f t="shared" si="133"/>
        <v>0</v>
      </c>
      <c r="CV102" s="2">
        <f t="shared" si="134"/>
        <v>0</v>
      </c>
      <c r="CW102" s="2">
        <f t="shared" si="135"/>
        <v>0</v>
      </c>
      <c r="CX102" s="2">
        <f t="shared" si="136"/>
        <v>0</v>
      </c>
      <c r="CY102" s="2">
        <f t="shared" si="137"/>
        <v>0</v>
      </c>
      <c r="CZ102" s="2">
        <f t="shared" si="138"/>
        <v>0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1005</v>
      </c>
      <c r="DV102" s="2" t="s">
        <v>40</v>
      </c>
      <c r="DW102" s="2" t="s">
        <v>40</v>
      </c>
      <c r="DX102" s="2">
        <v>1</v>
      </c>
      <c r="DY102" s="2"/>
      <c r="DZ102" s="2"/>
      <c r="EA102" s="2"/>
      <c r="EB102" s="2"/>
      <c r="EC102" s="2"/>
      <c r="ED102" s="2"/>
      <c r="EE102" s="2">
        <v>39174503</v>
      </c>
      <c r="EF102" s="2">
        <v>2</v>
      </c>
      <c r="EG102" s="2" t="s">
        <v>19</v>
      </c>
      <c r="EH102" s="2">
        <v>0</v>
      </c>
      <c r="EI102" s="2" t="s">
        <v>3</v>
      </c>
      <c r="EJ102" s="2">
        <v>1</v>
      </c>
      <c r="EK102" s="2">
        <v>10001</v>
      </c>
      <c r="EL102" s="2" t="s">
        <v>34</v>
      </c>
      <c r="EM102" s="2" t="s">
        <v>35</v>
      </c>
      <c r="EN102" s="2"/>
      <c r="EO102" s="2" t="s">
        <v>3</v>
      </c>
      <c r="EP102" s="2"/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9"/>
        <v>0</v>
      </c>
      <c r="FS102" s="2">
        <v>0</v>
      </c>
      <c r="FT102" s="2" t="s">
        <v>22</v>
      </c>
      <c r="FU102" s="2" t="s">
        <v>23</v>
      </c>
      <c r="FV102" s="2"/>
      <c r="FW102" s="2"/>
      <c r="FX102" s="2">
        <v>106.2</v>
      </c>
      <c r="FY102" s="2">
        <v>53.55</v>
      </c>
      <c r="FZ102" s="2"/>
      <c r="GA102" s="2" t="s">
        <v>3</v>
      </c>
      <c r="GB102" s="2"/>
      <c r="GC102" s="2"/>
      <c r="GD102" s="2">
        <v>0</v>
      </c>
      <c r="GE102" s="2"/>
      <c r="GF102" s="2">
        <v>-354280000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40"/>
        <v>0</v>
      </c>
      <c r="GM102" s="2">
        <f t="shared" si="141"/>
        <v>0</v>
      </c>
      <c r="GN102" s="2">
        <f t="shared" si="142"/>
        <v>0</v>
      </c>
      <c r="GO102" s="2">
        <f t="shared" si="143"/>
        <v>0</v>
      </c>
      <c r="GP102" s="2">
        <f t="shared" si="144"/>
        <v>0</v>
      </c>
      <c r="GQ102" s="2"/>
      <c r="GR102" s="2">
        <v>0</v>
      </c>
      <c r="GS102" s="2">
        <v>3</v>
      </c>
      <c r="GT102" s="2">
        <v>0</v>
      </c>
      <c r="GU102" s="2" t="s">
        <v>3</v>
      </c>
      <c r="GV102" s="2">
        <f t="shared" si="145"/>
        <v>0</v>
      </c>
      <c r="GW102" s="2">
        <v>1</v>
      </c>
      <c r="GX102" s="2">
        <f t="shared" si="146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222</v>
      </c>
      <c r="E103" t="s">
        <v>181</v>
      </c>
      <c r="F103" t="s">
        <v>157</v>
      </c>
      <c r="G103" t="s">
        <v>158</v>
      </c>
      <c r="H103" t="s">
        <v>40</v>
      </c>
      <c r="I103">
        <f>I91*J103</f>
        <v>33.346499999999999</v>
      </c>
      <c r="J103">
        <v>235</v>
      </c>
      <c r="O103">
        <f t="shared" si="108"/>
        <v>0</v>
      </c>
      <c r="P103">
        <f t="shared" si="109"/>
        <v>0</v>
      </c>
      <c r="Q103">
        <f t="shared" si="110"/>
        <v>0</v>
      </c>
      <c r="R103">
        <f t="shared" si="111"/>
        <v>0</v>
      </c>
      <c r="S103">
        <f t="shared" si="112"/>
        <v>0</v>
      </c>
      <c r="T103">
        <f t="shared" si="113"/>
        <v>0</v>
      </c>
      <c r="U103">
        <f t="shared" si="114"/>
        <v>0</v>
      </c>
      <c r="V103">
        <f t="shared" si="115"/>
        <v>0</v>
      </c>
      <c r="W103">
        <f t="shared" si="116"/>
        <v>0</v>
      </c>
      <c r="X103">
        <f t="shared" si="117"/>
        <v>0</v>
      </c>
      <c r="Y103">
        <f t="shared" si="118"/>
        <v>0</v>
      </c>
      <c r="AA103">
        <v>39500386</v>
      </c>
      <c r="AB103">
        <f t="shared" si="119"/>
        <v>0</v>
      </c>
      <c r="AC103">
        <f t="shared" si="120"/>
        <v>0</v>
      </c>
      <c r="AD103">
        <f t="shared" si="121"/>
        <v>0</v>
      </c>
      <c r="AE103">
        <f t="shared" si="122"/>
        <v>0</v>
      </c>
      <c r="AF103">
        <f t="shared" si="123"/>
        <v>0</v>
      </c>
      <c r="AG103">
        <f t="shared" si="124"/>
        <v>0</v>
      </c>
      <c r="AH103">
        <f t="shared" si="125"/>
        <v>0</v>
      </c>
      <c r="AI103">
        <f t="shared" si="126"/>
        <v>0</v>
      </c>
      <c r="AJ103">
        <f t="shared" si="127"/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106</v>
      </c>
      <c r="AU103">
        <v>54</v>
      </c>
      <c r="AV103">
        <v>1</v>
      </c>
      <c r="AW103">
        <v>1</v>
      </c>
      <c r="AZ103">
        <v>6.66</v>
      </c>
      <c r="BA103">
        <v>1</v>
      </c>
      <c r="BB103">
        <v>1</v>
      </c>
      <c r="BC103">
        <v>6.66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3</v>
      </c>
      <c r="BM103">
        <v>10001</v>
      </c>
      <c r="BN103">
        <v>0</v>
      </c>
      <c r="BO103" t="s">
        <v>3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118</v>
      </c>
      <c r="CA103">
        <v>63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28"/>
        <v>0</v>
      </c>
      <c r="CQ103">
        <f t="shared" si="129"/>
        <v>0</v>
      </c>
      <c r="CR103">
        <f t="shared" si="130"/>
        <v>0</v>
      </c>
      <c r="CS103">
        <f t="shared" si="131"/>
        <v>0</v>
      </c>
      <c r="CT103">
        <f t="shared" si="132"/>
        <v>0</v>
      </c>
      <c r="CU103">
        <f t="shared" si="133"/>
        <v>0</v>
      </c>
      <c r="CV103">
        <f t="shared" si="134"/>
        <v>0</v>
      </c>
      <c r="CW103">
        <f t="shared" si="135"/>
        <v>0</v>
      </c>
      <c r="CX103">
        <f t="shared" si="136"/>
        <v>0</v>
      </c>
      <c r="CY103">
        <f t="shared" si="137"/>
        <v>0</v>
      </c>
      <c r="CZ103">
        <f t="shared" si="138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40</v>
      </c>
      <c r="DW103" t="s">
        <v>40</v>
      </c>
      <c r="DX103">
        <v>1</v>
      </c>
      <c r="EE103">
        <v>39174503</v>
      </c>
      <c r="EF103">
        <v>2</v>
      </c>
      <c r="EG103" t="s">
        <v>19</v>
      </c>
      <c r="EH103">
        <v>0</v>
      </c>
      <c r="EI103" t="s">
        <v>3</v>
      </c>
      <c r="EJ103">
        <v>1</v>
      </c>
      <c r="EK103">
        <v>10001</v>
      </c>
      <c r="EL103" t="s">
        <v>34</v>
      </c>
      <c r="EM103" t="s">
        <v>35</v>
      </c>
      <c r="EO103" t="s">
        <v>3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9"/>
        <v>0</v>
      </c>
      <c r="FS103">
        <v>0</v>
      </c>
      <c r="FT103" t="s">
        <v>22</v>
      </c>
      <c r="FU103" t="s">
        <v>23</v>
      </c>
      <c r="FX103">
        <v>106.2</v>
      </c>
      <c r="FY103">
        <v>53.55</v>
      </c>
      <c r="GA103" t="s">
        <v>3</v>
      </c>
      <c r="GD103">
        <v>0</v>
      </c>
      <c r="GF103">
        <v>-354280000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40"/>
        <v>0</v>
      </c>
      <c r="GM103">
        <f t="shared" si="141"/>
        <v>0</v>
      </c>
      <c r="GN103">
        <f t="shared" si="142"/>
        <v>0</v>
      </c>
      <c r="GO103">
        <f t="shared" si="143"/>
        <v>0</v>
      </c>
      <c r="GP103">
        <f t="shared" si="144"/>
        <v>0</v>
      </c>
      <c r="GR103">
        <v>0</v>
      </c>
      <c r="GS103">
        <v>3</v>
      </c>
      <c r="GT103">
        <v>0</v>
      </c>
      <c r="GU103" t="s">
        <v>3</v>
      </c>
      <c r="GV103">
        <f t="shared" si="145"/>
        <v>0</v>
      </c>
      <c r="GW103">
        <v>1</v>
      </c>
      <c r="GX103">
        <f t="shared" si="146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205</v>
      </c>
      <c r="D104" s="2"/>
      <c r="E104" s="2" t="s">
        <v>182</v>
      </c>
      <c r="F104" s="2" t="s">
        <v>183</v>
      </c>
      <c r="G104" s="2" t="s">
        <v>184</v>
      </c>
      <c r="H104" s="2" t="s">
        <v>66</v>
      </c>
      <c r="I104" s="2">
        <f>I90*J104</f>
        <v>15.183299999999999</v>
      </c>
      <c r="J104" s="2">
        <v>107</v>
      </c>
      <c r="K104" s="2"/>
      <c r="L104" s="2"/>
      <c r="M104" s="2"/>
      <c r="N104" s="2"/>
      <c r="O104" s="2">
        <f t="shared" si="108"/>
        <v>0</v>
      </c>
      <c r="P104" s="2">
        <f t="shared" si="109"/>
        <v>0</v>
      </c>
      <c r="Q104" s="2">
        <f t="shared" si="110"/>
        <v>0</v>
      </c>
      <c r="R104" s="2">
        <f t="shared" si="111"/>
        <v>0</v>
      </c>
      <c r="S104" s="2">
        <f t="shared" si="112"/>
        <v>0</v>
      </c>
      <c r="T104" s="2">
        <f t="shared" si="113"/>
        <v>0</v>
      </c>
      <c r="U104" s="2">
        <f t="shared" si="114"/>
        <v>0</v>
      </c>
      <c r="V104" s="2">
        <f t="shared" si="115"/>
        <v>0</v>
      </c>
      <c r="W104" s="2">
        <f t="shared" si="116"/>
        <v>0</v>
      </c>
      <c r="X104" s="2">
        <f t="shared" si="117"/>
        <v>0</v>
      </c>
      <c r="Y104" s="2">
        <f t="shared" si="118"/>
        <v>0</v>
      </c>
      <c r="Z104" s="2"/>
      <c r="AA104" s="2">
        <v>39500385</v>
      </c>
      <c r="AB104" s="2">
        <f t="shared" si="119"/>
        <v>0</v>
      </c>
      <c r="AC104" s="2">
        <f t="shared" si="120"/>
        <v>0</v>
      </c>
      <c r="AD104" s="2">
        <f t="shared" si="121"/>
        <v>0</v>
      </c>
      <c r="AE104" s="2">
        <f t="shared" si="122"/>
        <v>0</v>
      </c>
      <c r="AF104" s="2">
        <f t="shared" si="123"/>
        <v>0</v>
      </c>
      <c r="AG104" s="2">
        <f t="shared" si="124"/>
        <v>0</v>
      </c>
      <c r="AH104" s="2">
        <f t="shared" si="125"/>
        <v>0</v>
      </c>
      <c r="AI104" s="2">
        <f t="shared" si="126"/>
        <v>0</v>
      </c>
      <c r="AJ104" s="2">
        <f t="shared" si="127"/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106</v>
      </c>
      <c r="AU104" s="2">
        <v>54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3</v>
      </c>
      <c r="BI104" s="2">
        <v>1</v>
      </c>
      <c r="BJ104" s="2" t="s">
        <v>3</v>
      </c>
      <c r="BK104" s="2"/>
      <c r="BL104" s="2"/>
      <c r="BM104" s="2">
        <v>10001</v>
      </c>
      <c r="BN104" s="2">
        <v>0</v>
      </c>
      <c r="BO104" s="2" t="s">
        <v>3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118</v>
      </c>
      <c r="CA104" s="2">
        <v>63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3</v>
      </c>
      <c r="CO104" s="2">
        <v>0</v>
      </c>
      <c r="CP104" s="2">
        <f t="shared" si="128"/>
        <v>0</v>
      </c>
      <c r="CQ104" s="2">
        <f t="shared" si="129"/>
        <v>0</v>
      </c>
      <c r="CR104" s="2">
        <f t="shared" si="130"/>
        <v>0</v>
      </c>
      <c r="CS104" s="2">
        <f t="shared" si="131"/>
        <v>0</v>
      </c>
      <c r="CT104" s="2">
        <f t="shared" si="132"/>
        <v>0</v>
      </c>
      <c r="CU104" s="2">
        <f t="shared" si="133"/>
        <v>0</v>
      </c>
      <c r="CV104" s="2">
        <f t="shared" si="134"/>
        <v>0</v>
      </c>
      <c r="CW104" s="2">
        <f t="shared" si="135"/>
        <v>0</v>
      </c>
      <c r="CX104" s="2">
        <f t="shared" si="136"/>
        <v>0</v>
      </c>
      <c r="CY104" s="2">
        <f t="shared" si="137"/>
        <v>0</v>
      </c>
      <c r="CZ104" s="2">
        <f t="shared" si="138"/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1003</v>
      </c>
      <c r="DV104" s="2" t="s">
        <v>66</v>
      </c>
      <c r="DW104" s="2" t="s">
        <v>66</v>
      </c>
      <c r="DX104" s="2">
        <v>1</v>
      </c>
      <c r="DY104" s="2"/>
      <c r="DZ104" s="2"/>
      <c r="EA104" s="2"/>
      <c r="EB104" s="2"/>
      <c r="EC104" s="2"/>
      <c r="ED104" s="2"/>
      <c r="EE104" s="2">
        <v>39174503</v>
      </c>
      <c r="EF104" s="2">
        <v>2</v>
      </c>
      <c r="EG104" s="2" t="s">
        <v>19</v>
      </c>
      <c r="EH104" s="2">
        <v>0</v>
      </c>
      <c r="EI104" s="2" t="s">
        <v>3</v>
      </c>
      <c r="EJ104" s="2">
        <v>1</v>
      </c>
      <c r="EK104" s="2">
        <v>10001</v>
      </c>
      <c r="EL104" s="2" t="s">
        <v>34</v>
      </c>
      <c r="EM104" s="2" t="s">
        <v>35</v>
      </c>
      <c r="EN104" s="2"/>
      <c r="EO104" s="2" t="s">
        <v>3</v>
      </c>
      <c r="EP104" s="2"/>
      <c r="EQ104" s="2">
        <v>0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9"/>
        <v>0</v>
      </c>
      <c r="FS104" s="2">
        <v>0</v>
      </c>
      <c r="FT104" s="2" t="s">
        <v>22</v>
      </c>
      <c r="FU104" s="2" t="s">
        <v>23</v>
      </c>
      <c r="FV104" s="2"/>
      <c r="FW104" s="2"/>
      <c r="FX104" s="2">
        <v>106.2</v>
      </c>
      <c r="FY104" s="2">
        <v>53.55</v>
      </c>
      <c r="FZ104" s="2"/>
      <c r="GA104" s="2" t="s">
        <v>3</v>
      </c>
      <c r="GB104" s="2"/>
      <c r="GC104" s="2"/>
      <c r="GD104" s="2">
        <v>0</v>
      </c>
      <c r="GE104" s="2"/>
      <c r="GF104" s="2">
        <v>-1225318320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40"/>
        <v>0</v>
      </c>
      <c r="GM104" s="2">
        <f t="shared" si="141"/>
        <v>0</v>
      </c>
      <c r="GN104" s="2">
        <f t="shared" si="142"/>
        <v>0</v>
      </c>
      <c r="GO104" s="2">
        <f t="shared" si="143"/>
        <v>0</v>
      </c>
      <c r="GP104" s="2">
        <f t="shared" si="144"/>
        <v>0</v>
      </c>
      <c r="GQ104" s="2"/>
      <c r="GR104" s="2">
        <v>0</v>
      </c>
      <c r="GS104" s="2">
        <v>3</v>
      </c>
      <c r="GT104" s="2">
        <v>0</v>
      </c>
      <c r="GU104" s="2" t="s">
        <v>3</v>
      </c>
      <c r="GV104" s="2">
        <f t="shared" si="145"/>
        <v>0</v>
      </c>
      <c r="GW104" s="2">
        <v>1</v>
      </c>
      <c r="GX104" s="2">
        <f t="shared" si="146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228</v>
      </c>
      <c r="E105" t="s">
        <v>182</v>
      </c>
      <c r="F105" t="s">
        <v>183</v>
      </c>
      <c r="G105" t="s">
        <v>184</v>
      </c>
      <c r="H105" t="s">
        <v>66</v>
      </c>
      <c r="I105">
        <f>I91*J105</f>
        <v>15.183299999999999</v>
      </c>
      <c r="J105">
        <v>107</v>
      </c>
      <c r="O105">
        <f t="shared" si="108"/>
        <v>0</v>
      </c>
      <c r="P105">
        <f t="shared" si="109"/>
        <v>0</v>
      </c>
      <c r="Q105">
        <f t="shared" si="110"/>
        <v>0</v>
      </c>
      <c r="R105">
        <f t="shared" si="111"/>
        <v>0</v>
      </c>
      <c r="S105">
        <f t="shared" si="112"/>
        <v>0</v>
      </c>
      <c r="T105">
        <f t="shared" si="113"/>
        <v>0</v>
      </c>
      <c r="U105">
        <f t="shared" si="114"/>
        <v>0</v>
      </c>
      <c r="V105">
        <f t="shared" si="115"/>
        <v>0</v>
      </c>
      <c r="W105">
        <f t="shared" si="116"/>
        <v>0</v>
      </c>
      <c r="X105">
        <f t="shared" si="117"/>
        <v>0</v>
      </c>
      <c r="Y105">
        <f t="shared" si="118"/>
        <v>0</v>
      </c>
      <c r="AA105">
        <v>39500386</v>
      </c>
      <c r="AB105">
        <f t="shared" si="119"/>
        <v>0</v>
      </c>
      <c r="AC105">
        <f t="shared" si="120"/>
        <v>0</v>
      </c>
      <c r="AD105">
        <f t="shared" si="121"/>
        <v>0</v>
      </c>
      <c r="AE105">
        <f t="shared" si="122"/>
        <v>0</v>
      </c>
      <c r="AF105">
        <f t="shared" si="123"/>
        <v>0</v>
      </c>
      <c r="AG105">
        <f t="shared" si="124"/>
        <v>0</v>
      </c>
      <c r="AH105">
        <f t="shared" si="125"/>
        <v>0</v>
      </c>
      <c r="AI105">
        <f t="shared" si="126"/>
        <v>0</v>
      </c>
      <c r="AJ105">
        <f t="shared" si="127"/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106</v>
      </c>
      <c r="AU105">
        <v>54</v>
      </c>
      <c r="AV105">
        <v>1</v>
      </c>
      <c r="AW105">
        <v>1</v>
      </c>
      <c r="AZ105">
        <v>6.66</v>
      </c>
      <c r="BA105">
        <v>1</v>
      </c>
      <c r="BB105">
        <v>1</v>
      </c>
      <c r="BC105">
        <v>6.66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1</v>
      </c>
      <c r="BJ105" t="s">
        <v>3</v>
      </c>
      <c r="BM105">
        <v>10001</v>
      </c>
      <c r="BN105">
        <v>0</v>
      </c>
      <c r="BO105" t="s">
        <v>3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118</v>
      </c>
      <c r="CA105">
        <v>63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28"/>
        <v>0</v>
      </c>
      <c r="CQ105">
        <f t="shared" si="129"/>
        <v>0</v>
      </c>
      <c r="CR105">
        <f t="shared" si="130"/>
        <v>0</v>
      </c>
      <c r="CS105">
        <f t="shared" si="131"/>
        <v>0</v>
      </c>
      <c r="CT105">
        <f t="shared" si="132"/>
        <v>0</v>
      </c>
      <c r="CU105">
        <f t="shared" si="133"/>
        <v>0</v>
      </c>
      <c r="CV105">
        <f t="shared" si="134"/>
        <v>0</v>
      </c>
      <c r="CW105">
        <f t="shared" si="135"/>
        <v>0</v>
      </c>
      <c r="CX105">
        <f t="shared" si="136"/>
        <v>0</v>
      </c>
      <c r="CY105">
        <f t="shared" si="137"/>
        <v>0</v>
      </c>
      <c r="CZ105">
        <f t="shared" si="138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1003</v>
      </c>
      <c r="DV105" t="s">
        <v>66</v>
      </c>
      <c r="DW105" t="s">
        <v>66</v>
      </c>
      <c r="DX105">
        <v>1</v>
      </c>
      <c r="EE105">
        <v>39174503</v>
      </c>
      <c r="EF105">
        <v>2</v>
      </c>
      <c r="EG105" t="s">
        <v>19</v>
      </c>
      <c r="EH105">
        <v>0</v>
      </c>
      <c r="EI105" t="s">
        <v>3</v>
      </c>
      <c r="EJ105">
        <v>1</v>
      </c>
      <c r="EK105">
        <v>10001</v>
      </c>
      <c r="EL105" t="s">
        <v>34</v>
      </c>
      <c r="EM105" t="s">
        <v>35</v>
      </c>
      <c r="EO105" t="s">
        <v>3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9"/>
        <v>0</v>
      </c>
      <c r="FS105">
        <v>0</v>
      </c>
      <c r="FT105" t="s">
        <v>22</v>
      </c>
      <c r="FU105" t="s">
        <v>23</v>
      </c>
      <c r="FX105">
        <v>106.2</v>
      </c>
      <c r="FY105">
        <v>53.55</v>
      </c>
      <c r="GA105" t="s">
        <v>3</v>
      </c>
      <c r="GD105">
        <v>0</v>
      </c>
      <c r="GF105">
        <v>-1225318320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40"/>
        <v>0</v>
      </c>
      <c r="GM105">
        <f t="shared" si="141"/>
        <v>0</v>
      </c>
      <c r="GN105">
        <f t="shared" si="142"/>
        <v>0</v>
      </c>
      <c r="GO105">
        <f t="shared" si="143"/>
        <v>0</v>
      </c>
      <c r="GP105">
        <f t="shared" si="144"/>
        <v>0</v>
      </c>
      <c r="GR105">
        <v>0</v>
      </c>
      <c r="GS105">
        <v>3</v>
      </c>
      <c r="GT105">
        <v>0</v>
      </c>
      <c r="GU105" t="s">
        <v>3</v>
      </c>
      <c r="GV105">
        <f t="shared" si="145"/>
        <v>0</v>
      </c>
      <c r="GW105">
        <v>1</v>
      </c>
      <c r="GX105">
        <f t="shared" si="146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209</v>
      </c>
      <c r="D106" s="2"/>
      <c r="E106" s="2" t="s">
        <v>185</v>
      </c>
      <c r="F106" s="2" t="s">
        <v>186</v>
      </c>
      <c r="G106" s="2" t="s">
        <v>187</v>
      </c>
      <c r="H106" s="2" t="s">
        <v>66</v>
      </c>
      <c r="I106" s="2">
        <f>I90*J106</f>
        <v>22.8459</v>
      </c>
      <c r="J106" s="2">
        <v>161</v>
      </c>
      <c r="K106" s="2"/>
      <c r="L106" s="2"/>
      <c r="M106" s="2"/>
      <c r="N106" s="2"/>
      <c r="O106" s="2">
        <f t="shared" si="108"/>
        <v>0</v>
      </c>
      <c r="P106" s="2">
        <f t="shared" si="109"/>
        <v>0</v>
      </c>
      <c r="Q106" s="2">
        <f t="shared" si="110"/>
        <v>0</v>
      </c>
      <c r="R106" s="2">
        <f t="shared" si="111"/>
        <v>0</v>
      </c>
      <c r="S106" s="2">
        <f t="shared" si="112"/>
        <v>0</v>
      </c>
      <c r="T106" s="2">
        <f t="shared" si="113"/>
        <v>0</v>
      </c>
      <c r="U106" s="2">
        <f t="shared" si="114"/>
        <v>0</v>
      </c>
      <c r="V106" s="2">
        <f t="shared" si="115"/>
        <v>0</v>
      </c>
      <c r="W106" s="2">
        <f t="shared" si="116"/>
        <v>0</v>
      </c>
      <c r="X106" s="2">
        <f t="shared" si="117"/>
        <v>0</v>
      </c>
      <c r="Y106" s="2">
        <f t="shared" si="118"/>
        <v>0</v>
      </c>
      <c r="Z106" s="2"/>
      <c r="AA106" s="2">
        <v>39500385</v>
      </c>
      <c r="AB106" s="2">
        <f t="shared" si="119"/>
        <v>0</v>
      </c>
      <c r="AC106" s="2">
        <f t="shared" si="120"/>
        <v>0</v>
      </c>
      <c r="AD106" s="2">
        <f t="shared" si="121"/>
        <v>0</v>
      </c>
      <c r="AE106" s="2">
        <f t="shared" si="122"/>
        <v>0</v>
      </c>
      <c r="AF106" s="2">
        <f t="shared" si="123"/>
        <v>0</v>
      </c>
      <c r="AG106" s="2">
        <f t="shared" si="124"/>
        <v>0</v>
      </c>
      <c r="AH106" s="2">
        <f t="shared" si="125"/>
        <v>0</v>
      </c>
      <c r="AI106" s="2">
        <f t="shared" si="126"/>
        <v>0</v>
      </c>
      <c r="AJ106" s="2">
        <f t="shared" si="127"/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106</v>
      </c>
      <c r="AU106" s="2">
        <v>54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3</v>
      </c>
      <c r="BI106" s="2">
        <v>1</v>
      </c>
      <c r="BJ106" s="2" t="s">
        <v>3</v>
      </c>
      <c r="BK106" s="2"/>
      <c r="BL106" s="2"/>
      <c r="BM106" s="2">
        <v>10001</v>
      </c>
      <c r="BN106" s="2">
        <v>0</v>
      </c>
      <c r="BO106" s="2" t="s">
        <v>3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118</v>
      </c>
      <c r="CA106" s="2">
        <v>63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3</v>
      </c>
      <c r="CO106" s="2">
        <v>0</v>
      </c>
      <c r="CP106" s="2">
        <f t="shared" si="128"/>
        <v>0</v>
      </c>
      <c r="CQ106" s="2">
        <f t="shared" si="129"/>
        <v>0</v>
      </c>
      <c r="CR106" s="2">
        <f t="shared" si="130"/>
        <v>0</v>
      </c>
      <c r="CS106" s="2">
        <f t="shared" si="131"/>
        <v>0</v>
      </c>
      <c r="CT106" s="2">
        <f t="shared" si="132"/>
        <v>0</v>
      </c>
      <c r="CU106" s="2">
        <f t="shared" si="133"/>
        <v>0</v>
      </c>
      <c r="CV106" s="2">
        <f t="shared" si="134"/>
        <v>0</v>
      </c>
      <c r="CW106" s="2">
        <f t="shared" si="135"/>
        <v>0</v>
      </c>
      <c r="CX106" s="2">
        <f t="shared" si="136"/>
        <v>0</v>
      </c>
      <c r="CY106" s="2">
        <f t="shared" si="137"/>
        <v>0</v>
      </c>
      <c r="CZ106" s="2">
        <f t="shared" si="138"/>
        <v>0</v>
      </c>
      <c r="DA106" s="2"/>
      <c r="DB106" s="2"/>
      <c r="DC106" s="2" t="s">
        <v>3</v>
      </c>
      <c r="DD106" s="2" t="s">
        <v>3</v>
      </c>
      <c r="DE106" s="2" t="s">
        <v>3</v>
      </c>
      <c r="DF106" s="2" t="s">
        <v>3</v>
      </c>
      <c r="DG106" s="2" t="s">
        <v>3</v>
      </c>
      <c r="DH106" s="2" t="s">
        <v>3</v>
      </c>
      <c r="DI106" s="2" t="s">
        <v>3</v>
      </c>
      <c r="DJ106" s="2" t="s">
        <v>3</v>
      </c>
      <c r="DK106" s="2" t="s">
        <v>3</v>
      </c>
      <c r="DL106" s="2" t="s">
        <v>3</v>
      </c>
      <c r="DM106" s="2" t="s">
        <v>3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1003</v>
      </c>
      <c r="DV106" s="2" t="s">
        <v>66</v>
      </c>
      <c r="DW106" s="2" t="s">
        <v>66</v>
      </c>
      <c r="DX106" s="2">
        <v>1</v>
      </c>
      <c r="DY106" s="2"/>
      <c r="DZ106" s="2"/>
      <c r="EA106" s="2"/>
      <c r="EB106" s="2"/>
      <c r="EC106" s="2"/>
      <c r="ED106" s="2"/>
      <c r="EE106" s="2">
        <v>39174503</v>
      </c>
      <c r="EF106" s="2">
        <v>2</v>
      </c>
      <c r="EG106" s="2" t="s">
        <v>19</v>
      </c>
      <c r="EH106" s="2">
        <v>0</v>
      </c>
      <c r="EI106" s="2" t="s">
        <v>3</v>
      </c>
      <c r="EJ106" s="2">
        <v>1</v>
      </c>
      <c r="EK106" s="2">
        <v>10001</v>
      </c>
      <c r="EL106" s="2" t="s">
        <v>34</v>
      </c>
      <c r="EM106" s="2" t="s">
        <v>35</v>
      </c>
      <c r="EN106" s="2"/>
      <c r="EO106" s="2" t="s">
        <v>3</v>
      </c>
      <c r="EP106" s="2"/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9"/>
        <v>0</v>
      </c>
      <c r="FS106" s="2">
        <v>0</v>
      </c>
      <c r="FT106" s="2" t="s">
        <v>22</v>
      </c>
      <c r="FU106" s="2" t="s">
        <v>23</v>
      </c>
      <c r="FV106" s="2"/>
      <c r="FW106" s="2"/>
      <c r="FX106" s="2">
        <v>106.2</v>
      </c>
      <c r="FY106" s="2">
        <v>53.55</v>
      </c>
      <c r="FZ106" s="2"/>
      <c r="GA106" s="2" t="s">
        <v>3</v>
      </c>
      <c r="GB106" s="2"/>
      <c r="GC106" s="2"/>
      <c r="GD106" s="2">
        <v>0</v>
      </c>
      <c r="GE106" s="2"/>
      <c r="GF106" s="2">
        <v>-543280927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40"/>
        <v>0</v>
      </c>
      <c r="GM106" s="2">
        <f t="shared" si="141"/>
        <v>0</v>
      </c>
      <c r="GN106" s="2">
        <f t="shared" si="142"/>
        <v>0</v>
      </c>
      <c r="GO106" s="2">
        <f t="shared" si="143"/>
        <v>0</v>
      </c>
      <c r="GP106" s="2">
        <f t="shared" si="144"/>
        <v>0</v>
      </c>
      <c r="GQ106" s="2"/>
      <c r="GR106" s="2">
        <v>0</v>
      </c>
      <c r="GS106" s="2">
        <v>3</v>
      </c>
      <c r="GT106" s="2">
        <v>0</v>
      </c>
      <c r="GU106" s="2" t="s">
        <v>3</v>
      </c>
      <c r="GV106" s="2">
        <f t="shared" si="145"/>
        <v>0</v>
      </c>
      <c r="GW106" s="2">
        <v>1</v>
      </c>
      <c r="GX106" s="2">
        <f t="shared" si="146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232</v>
      </c>
      <c r="E107" t="s">
        <v>185</v>
      </c>
      <c r="F107" t="s">
        <v>186</v>
      </c>
      <c r="G107" t="s">
        <v>187</v>
      </c>
      <c r="H107" t="s">
        <v>66</v>
      </c>
      <c r="I107">
        <f>I91*J107</f>
        <v>22.8459</v>
      </c>
      <c r="J107">
        <v>161</v>
      </c>
      <c r="O107">
        <f t="shared" si="108"/>
        <v>0</v>
      </c>
      <c r="P107">
        <f t="shared" si="109"/>
        <v>0</v>
      </c>
      <c r="Q107">
        <f t="shared" si="110"/>
        <v>0</v>
      </c>
      <c r="R107">
        <f t="shared" si="111"/>
        <v>0</v>
      </c>
      <c r="S107">
        <f t="shared" si="112"/>
        <v>0</v>
      </c>
      <c r="T107">
        <f t="shared" si="113"/>
        <v>0</v>
      </c>
      <c r="U107">
        <f t="shared" si="114"/>
        <v>0</v>
      </c>
      <c r="V107">
        <f t="shared" si="115"/>
        <v>0</v>
      </c>
      <c r="W107">
        <f t="shared" si="116"/>
        <v>0</v>
      </c>
      <c r="X107">
        <f t="shared" si="117"/>
        <v>0</v>
      </c>
      <c r="Y107">
        <f t="shared" si="118"/>
        <v>0</v>
      </c>
      <c r="AA107">
        <v>39500386</v>
      </c>
      <c r="AB107">
        <f t="shared" si="119"/>
        <v>0</v>
      </c>
      <c r="AC107">
        <f t="shared" si="120"/>
        <v>0</v>
      </c>
      <c r="AD107">
        <f t="shared" si="121"/>
        <v>0</v>
      </c>
      <c r="AE107">
        <f t="shared" si="122"/>
        <v>0</v>
      </c>
      <c r="AF107">
        <f t="shared" si="123"/>
        <v>0</v>
      </c>
      <c r="AG107">
        <f t="shared" si="124"/>
        <v>0</v>
      </c>
      <c r="AH107">
        <f t="shared" si="125"/>
        <v>0</v>
      </c>
      <c r="AI107">
        <f t="shared" si="126"/>
        <v>0</v>
      </c>
      <c r="AJ107">
        <f t="shared" si="127"/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106</v>
      </c>
      <c r="AU107">
        <v>54</v>
      </c>
      <c r="AV107">
        <v>1</v>
      </c>
      <c r="AW107">
        <v>1</v>
      </c>
      <c r="AZ107">
        <v>6.66</v>
      </c>
      <c r="BA107">
        <v>1</v>
      </c>
      <c r="BB107">
        <v>1</v>
      </c>
      <c r="BC107">
        <v>6.66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1</v>
      </c>
      <c r="BJ107" t="s">
        <v>3</v>
      </c>
      <c r="BM107">
        <v>10001</v>
      </c>
      <c r="BN107">
        <v>0</v>
      </c>
      <c r="BO107" t="s">
        <v>3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118</v>
      </c>
      <c r="CA107">
        <v>63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28"/>
        <v>0</v>
      </c>
      <c r="CQ107">
        <f t="shared" si="129"/>
        <v>0</v>
      </c>
      <c r="CR107">
        <f t="shared" si="130"/>
        <v>0</v>
      </c>
      <c r="CS107">
        <f t="shared" si="131"/>
        <v>0</v>
      </c>
      <c r="CT107">
        <f t="shared" si="132"/>
        <v>0</v>
      </c>
      <c r="CU107">
        <f t="shared" si="133"/>
        <v>0</v>
      </c>
      <c r="CV107">
        <f t="shared" si="134"/>
        <v>0</v>
      </c>
      <c r="CW107">
        <f t="shared" si="135"/>
        <v>0</v>
      </c>
      <c r="CX107">
        <f t="shared" si="136"/>
        <v>0</v>
      </c>
      <c r="CY107">
        <f t="shared" si="137"/>
        <v>0</v>
      </c>
      <c r="CZ107">
        <f t="shared" si="138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1003</v>
      </c>
      <c r="DV107" t="s">
        <v>66</v>
      </c>
      <c r="DW107" t="s">
        <v>66</v>
      </c>
      <c r="DX107">
        <v>1</v>
      </c>
      <c r="EE107">
        <v>39174503</v>
      </c>
      <c r="EF107">
        <v>2</v>
      </c>
      <c r="EG107" t="s">
        <v>19</v>
      </c>
      <c r="EH107">
        <v>0</v>
      </c>
      <c r="EI107" t="s">
        <v>3</v>
      </c>
      <c r="EJ107">
        <v>1</v>
      </c>
      <c r="EK107">
        <v>10001</v>
      </c>
      <c r="EL107" t="s">
        <v>34</v>
      </c>
      <c r="EM107" t="s">
        <v>35</v>
      </c>
      <c r="EO107" t="s">
        <v>3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9"/>
        <v>0</v>
      </c>
      <c r="FS107">
        <v>0</v>
      </c>
      <c r="FT107" t="s">
        <v>22</v>
      </c>
      <c r="FU107" t="s">
        <v>23</v>
      </c>
      <c r="FX107">
        <v>106.2</v>
      </c>
      <c r="FY107">
        <v>53.55</v>
      </c>
      <c r="GA107" t="s">
        <v>3</v>
      </c>
      <c r="GD107">
        <v>0</v>
      </c>
      <c r="GF107">
        <v>-543280927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40"/>
        <v>0</v>
      </c>
      <c r="GM107">
        <f t="shared" si="141"/>
        <v>0</v>
      </c>
      <c r="GN107">
        <f t="shared" si="142"/>
        <v>0</v>
      </c>
      <c r="GO107">
        <f t="shared" si="143"/>
        <v>0</v>
      </c>
      <c r="GP107">
        <f t="shared" si="144"/>
        <v>0</v>
      </c>
      <c r="GR107">
        <v>0</v>
      </c>
      <c r="GS107">
        <v>3</v>
      </c>
      <c r="GT107">
        <v>0</v>
      </c>
      <c r="GU107" t="s">
        <v>3</v>
      </c>
      <c r="GV107">
        <f t="shared" si="145"/>
        <v>0</v>
      </c>
      <c r="GW107">
        <v>1</v>
      </c>
      <c r="GX107">
        <f t="shared" si="146"/>
        <v>0</v>
      </c>
      <c r="HA107">
        <v>0</v>
      </c>
      <c r="HB107">
        <v>0</v>
      </c>
      <c r="IK107">
        <v>0</v>
      </c>
    </row>
    <row r="108" spans="1:255" x14ac:dyDescent="0.2">
      <c r="A108" s="2">
        <v>18</v>
      </c>
      <c r="B108" s="2">
        <v>1</v>
      </c>
      <c r="C108" s="2">
        <v>210</v>
      </c>
      <c r="D108" s="2"/>
      <c r="E108" s="2" t="s">
        <v>188</v>
      </c>
      <c r="F108" s="2" t="s">
        <v>186</v>
      </c>
      <c r="G108" s="2" t="s">
        <v>189</v>
      </c>
      <c r="H108" s="2" t="s">
        <v>66</v>
      </c>
      <c r="I108" s="2">
        <f>I90*J108</f>
        <v>36.893999999999998</v>
      </c>
      <c r="J108" s="2">
        <v>260</v>
      </c>
      <c r="K108" s="2"/>
      <c r="L108" s="2"/>
      <c r="M108" s="2"/>
      <c r="N108" s="2"/>
      <c r="O108" s="2">
        <f t="shared" si="108"/>
        <v>0</v>
      </c>
      <c r="P108" s="2">
        <f t="shared" si="109"/>
        <v>0</v>
      </c>
      <c r="Q108" s="2">
        <f t="shared" si="110"/>
        <v>0</v>
      </c>
      <c r="R108" s="2">
        <f t="shared" si="111"/>
        <v>0</v>
      </c>
      <c r="S108" s="2">
        <f t="shared" si="112"/>
        <v>0</v>
      </c>
      <c r="T108" s="2">
        <f t="shared" si="113"/>
        <v>0</v>
      </c>
      <c r="U108" s="2">
        <f t="shared" si="114"/>
        <v>0</v>
      </c>
      <c r="V108" s="2">
        <f t="shared" si="115"/>
        <v>0</v>
      </c>
      <c r="W108" s="2">
        <f t="shared" si="116"/>
        <v>0</v>
      </c>
      <c r="X108" s="2">
        <f t="shared" si="117"/>
        <v>0</v>
      </c>
      <c r="Y108" s="2">
        <f t="shared" si="118"/>
        <v>0</v>
      </c>
      <c r="Z108" s="2"/>
      <c r="AA108" s="2">
        <v>39500385</v>
      </c>
      <c r="AB108" s="2">
        <f t="shared" si="119"/>
        <v>0</v>
      </c>
      <c r="AC108" s="2">
        <f t="shared" si="120"/>
        <v>0</v>
      </c>
      <c r="AD108" s="2">
        <f t="shared" si="121"/>
        <v>0</v>
      </c>
      <c r="AE108" s="2">
        <f t="shared" si="122"/>
        <v>0</v>
      </c>
      <c r="AF108" s="2">
        <f t="shared" si="123"/>
        <v>0</v>
      </c>
      <c r="AG108" s="2">
        <f t="shared" si="124"/>
        <v>0</v>
      </c>
      <c r="AH108" s="2">
        <f t="shared" si="125"/>
        <v>0</v>
      </c>
      <c r="AI108" s="2">
        <f t="shared" si="126"/>
        <v>0</v>
      </c>
      <c r="AJ108" s="2">
        <f t="shared" si="127"/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106</v>
      </c>
      <c r="AU108" s="2">
        <v>54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3</v>
      </c>
      <c r="BI108" s="2">
        <v>1</v>
      </c>
      <c r="BJ108" s="2" t="s">
        <v>3</v>
      </c>
      <c r="BK108" s="2"/>
      <c r="BL108" s="2"/>
      <c r="BM108" s="2">
        <v>10001</v>
      </c>
      <c r="BN108" s="2">
        <v>0</v>
      </c>
      <c r="BO108" s="2" t="s">
        <v>3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118</v>
      </c>
      <c r="CA108" s="2">
        <v>63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3</v>
      </c>
      <c r="CO108" s="2">
        <v>0</v>
      </c>
      <c r="CP108" s="2">
        <f t="shared" si="128"/>
        <v>0</v>
      </c>
      <c r="CQ108" s="2">
        <f t="shared" si="129"/>
        <v>0</v>
      </c>
      <c r="CR108" s="2">
        <f t="shared" si="130"/>
        <v>0</v>
      </c>
      <c r="CS108" s="2">
        <f t="shared" si="131"/>
        <v>0</v>
      </c>
      <c r="CT108" s="2">
        <f t="shared" si="132"/>
        <v>0</v>
      </c>
      <c r="CU108" s="2">
        <f t="shared" si="133"/>
        <v>0</v>
      </c>
      <c r="CV108" s="2">
        <f t="shared" si="134"/>
        <v>0</v>
      </c>
      <c r="CW108" s="2">
        <f t="shared" si="135"/>
        <v>0</v>
      </c>
      <c r="CX108" s="2">
        <f t="shared" si="136"/>
        <v>0</v>
      </c>
      <c r="CY108" s="2">
        <f t="shared" si="137"/>
        <v>0</v>
      </c>
      <c r="CZ108" s="2">
        <f t="shared" si="138"/>
        <v>0</v>
      </c>
      <c r="DA108" s="2"/>
      <c r="DB108" s="2"/>
      <c r="DC108" s="2" t="s">
        <v>3</v>
      </c>
      <c r="DD108" s="2" t="s">
        <v>3</v>
      </c>
      <c r="DE108" s="2" t="s">
        <v>3</v>
      </c>
      <c r="DF108" s="2" t="s">
        <v>3</v>
      </c>
      <c r="DG108" s="2" t="s">
        <v>3</v>
      </c>
      <c r="DH108" s="2" t="s">
        <v>3</v>
      </c>
      <c r="DI108" s="2" t="s">
        <v>3</v>
      </c>
      <c r="DJ108" s="2" t="s">
        <v>3</v>
      </c>
      <c r="DK108" s="2" t="s">
        <v>3</v>
      </c>
      <c r="DL108" s="2" t="s">
        <v>3</v>
      </c>
      <c r="DM108" s="2" t="s">
        <v>3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1003</v>
      </c>
      <c r="DV108" s="2" t="s">
        <v>66</v>
      </c>
      <c r="DW108" s="2" t="s">
        <v>66</v>
      </c>
      <c r="DX108" s="2">
        <v>1</v>
      </c>
      <c r="DY108" s="2"/>
      <c r="DZ108" s="2"/>
      <c r="EA108" s="2"/>
      <c r="EB108" s="2"/>
      <c r="EC108" s="2"/>
      <c r="ED108" s="2"/>
      <c r="EE108" s="2">
        <v>39174503</v>
      </c>
      <c r="EF108" s="2">
        <v>2</v>
      </c>
      <c r="EG108" s="2" t="s">
        <v>19</v>
      </c>
      <c r="EH108" s="2">
        <v>0</v>
      </c>
      <c r="EI108" s="2" t="s">
        <v>3</v>
      </c>
      <c r="EJ108" s="2">
        <v>1</v>
      </c>
      <c r="EK108" s="2">
        <v>10001</v>
      </c>
      <c r="EL108" s="2" t="s">
        <v>34</v>
      </c>
      <c r="EM108" s="2" t="s">
        <v>35</v>
      </c>
      <c r="EN108" s="2"/>
      <c r="EO108" s="2" t="s">
        <v>3</v>
      </c>
      <c r="EP108" s="2"/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9"/>
        <v>0</v>
      </c>
      <c r="FS108" s="2">
        <v>0</v>
      </c>
      <c r="FT108" s="2" t="s">
        <v>22</v>
      </c>
      <c r="FU108" s="2" t="s">
        <v>23</v>
      </c>
      <c r="FV108" s="2"/>
      <c r="FW108" s="2"/>
      <c r="FX108" s="2">
        <v>106.2</v>
      </c>
      <c r="FY108" s="2">
        <v>53.55</v>
      </c>
      <c r="FZ108" s="2"/>
      <c r="GA108" s="2" t="s">
        <v>3</v>
      </c>
      <c r="GB108" s="2"/>
      <c r="GC108" s="2"/>
      <c r="GD108" s="2">
        <v>0</v>
      </c>
      <c r="GE108" s="2"/>
      <c r="GF108" s="2">
        <v>-200649644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40"/>
        <v>0</v>
      </c>
      <c r="GM108" s="2">
        <f t="shared" si="141"/>
        <v>0</v>
      </c>
      <c r="GN108" s="2">
        <f t="shared" si="142"/>
        <v>0</v>
      </c>
      <c r="GO108" s="2">
        <f t="shared" si="143"/>
        <v>0</v>
      </c>
      <c r="GP108" s="2">
        <f t="shared" si="144"/>
        <v>0</v>
      </c>
      <c r="GQ108" s="2"/>
      <c r="GR108" s="2">
        <v>0</v>
      </c>
      <c r="GS108" s="2">
        <v>3</v>
      </c>
      <c r="GT108" s="2">
        <v>0</v>
      </c>
      <c r="GU108" s="2" t="s">
        <v>3</v>
      </c>
      <c r="GV108" s="2">
        <f t="shared" si="145"/>
        <v>0</v>
      </c>
      <c r="GW108" s="2">
        <v>1</v>
      </c>
      <c r="GX108" s="2">
        <f t="shared" si="146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18</v>
      </c>
      <c r="B109">
        <v>1</v>
      </c>
      <c r="C109">
        <v>233</v>
      </c>
      <c r="E109" t="s">
        <v>188</v>
      </c>
      <c r="F109" t="s">
        <v>186</v>
      </c>
      <c r="G109" t="s">
        <v>189</v>
      </c>
      <c r="H109" t="s">
        <v>66</v>
      </c>
      <c r="I109">
        <f>I91*J109</f>
        <v>36.893999999999998</v>
      </c>
      <c r="J109">
        <v>260</v>
      </c>
      <c r="O109">
        <f t="shared" si="108"/>
        <v>0</v>
      </c>
      <c r="P109">
        <f t="shared" si="109"/>
        <v>0</v>
      </c>
      <c r="Q109">
        <f t="shared" si="110"/>
        <v>0</v>
      </c>
      <c r="R109">
        <f t="shared" si="111"/>
        <v>0</v>
      </c>
      <c r="S109">
        <f t="shared" si="112"/>
        <v>0</v>
      </c>
      <c r="T109">
        <f t="shared" si="113"/>
        <v>0</v>
      </c>
      <c r="U109">
        <f t="shared" si="114"/>
        <v>0</v>
      </c>
      <c r="V109">
        <f t="shared" si="115"/>
        <v>0</v>
      </c>
      <c r="W109">
        <f t="shared" si="116"/>
        <v>0</v>
      </c>
      <c r="X109">
        <f t="shared" si="117"/>
        <v>0</v>
      </c>
      <c r="Y109">
        <f t="shared" si="118"/>
        <v>0</v>
      </c>
      <c r="AA109">
        <v>39500386</v>
      </c>
      <c r="AB109">
        <f t="shared" si="119"/>
        <v>0</v>
      </c>
      <c r="AC109">
        <f t="shared" si="120"/>
        <v>0</v>
      </c>
      <c r="AD109">
        <f t="shared" si="121"/>
        <v>0</v>
      </c>
      <c r="AE109">
        <f t="shared" si="122"/>
        <v>0</v>
      </c>
      <c r="AF109">
        <f t="shared" si="123"/>
        <v>0</v>
      </c>
      <c r="AG109">
        <f t="shared" si="124"/>
        <v>0</v>
      </c>
      <c r="AH109">
        <f t="shared" si="125"/>
        <v>0</v>
      </c>
      <c r="AI109">
        <f t="shared" si="126"/>
        <v>0</v>
      </c>
      <c r="AJ109">
        <f t="shared" si="127"/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106</v>
      </c>
      <c r="AU109">
        <v>54</v>
      </c>
      <c r="AV109">
        <v>1</v>
      </c>
      <c r="AW109">
        <v>1</v>
      </c>
      <c r="AZ109">
        <v>6.66</v>
      </c>
      <c r="BA109">
        <v>1</v>
      </c>
      <c r="BB109">
        <v>1</v>
      </c>
      <c r="BC109">
        <v>6.66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1</v>
      </c>
      <c r="BJ109" t="s">
        <v>3</v>
      </c>
      <c r="BM109">
        <v>10001</v>
      </c>
      <c r="BN109">
        <v>0</v>
      </c>
      <c r="BO109" t="s">
        <v>3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118</v>
      </c>
      <c r="CA109">
        <v>63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28"/>
        <v>0</v>
      </c>
      <c r="CQ109">
        <f t="shared" si="129"/>
        <v>0</v>
      </c>
      <c r="CR109">
        <f t="shared" si="130"/>
        <v>0</v>
      </c>
      <c r="CS109">
        <f t="shared" si="131"/>
        <v>0</v>
      </c>
      <c r="CT109">
        <f t="shared" si="132"/>
        <v>0</v>
      </c>
      <c r="CU109">
        <f t="shared" si="133"/>
        <v>0</v>
      </c>
      <c r="CV109">
        <f t="shared" si="134"/>
        <v>0</v>
      </c>
      <c r="CW109">
        <f t="shared" si="135"/>
        <v>0</v>
      </c>
      <c r="CX109">
        <f t="shared" si="136"/>
        <v>0</v>
      </c>
      <c r="CY109">
        <f t="shared" si="137"/>
        <v>0</v>
      </c>
      <c r="CZ109">
        <f t="shared" si="138"/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1003</v>
      </c>
      <c r="DV109" t="s">
        <v>66</v>
      </c>
      <c r="DW109" t="s">
        <v>66</v>
      </c>
      <c r="DX109">
        <v>1</v>
      </c>
      <c r="EE109">
        <v>39174503</v>
      </c>
      <c r="EF109">
        <v>2</v>
      </c>
      <c r="EG109" t="s">
        <v>19</v>
      </c>
      <c r="EH109">
        <v>0</v>
      </c>
      <c r="EI109" t="s">
        <v>3</v>
      </c>
      <c r="EJ109">
        <v>1</v>
      </c>
      <c r="EK109">
        <v>10001</v>
      </c>
      <c r="EL109" t="s">
        <v>34</v>
      </c>
      <c r="EM109" t="s">
        <v>35</v>
      </c>
      <c r="EO109" t="s">
        <v>3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39"/>
        <v>0</v>
      </c>
      <c r="FS109">
        <v>0</v>
      </c>
      <c r="FT109" t="s">
        <v>22</v>
      </c>
      <c r="FU109" t="s">
        <v>23</v>
      </c>
      <c r="FX109">
        <v>106.2</v>
      </c>
      <c r="FY109">
        <v>53.55</v>
      </c>
      <c r="GA109" t="s">
        <v>3</v>
      </c>
      <c r="GD109">
        <v>0</v>
      </c>
      <c r="GF109">
        <v>-200649644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40"/>
        <v>0</v>
      </c>
      <c r="GM109">
        <f t="shared" si="141"/>
        <v>0</v>
      </c>
      <c r="GN109">
        <f t="shared" si="142"/>
        <v>0</v>
      </c>
      <c r="GO109">
        <f t="shared" si="143"/>
        <v>0</v>
      </c>
      <c r="GP109">
        <f t="shared" si="144"/>
        <v>0</v>
      </c>
      <c r="GR109">
        <v>0</v>
      </c>
      <c r="GS109">
        <v>3</v>
      </c>
      <c r="GT109">
        <v>0</v>
      </c>
      <c r="GU109" t="s">
        <v>3</v>
      </c>
      <c r="GV109">
        <f t="shared" si="145"/>
        <v>0</v>
      </c>
      <c r="GW109">
        <v>1</v>
      </c>
      <c r="GX109">
        <f t="shared" si="146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215</v>
      </c>
      <c r="D110" s="2"/>
      <c r="E110" s="2" t="s">
        <v>190</v>
      </c>
      <c r="F110" s="2" t="s">
        <v>191</v>
      </c>
      <c r="G110" s="2" t="s">
        <v>192</v>
      </c>
      <c r="H110" s="2" t="s">
        <v>40</v>
      </c>
      <c r="I110" s="2">
        <f>I90*J110</f>
        <v>14.6157</v>
      </c>
      <c r="J110" s="2">
        <v>103</v>
      </c>
      <c r="K110" s="2"/>
      <c r="L110" s="2"/>
      <c r="M110" s="2"/>
      <c r="N110" s="2"/>
      <c r="O110" s="2">
        <f t="shared" si="108"/>
        <v>0</v>
      </c>
      <c r="P110" s="2">
        <f t="shared" si="109"/>
        <v>0</v>
      </c>
      <c r="Q110" s="2">
        <f t="shared" si="110"/>
        <v>0</v>
      </c>
      <c r="R110" s="2">
        <f t="shared" si="111"/>
        <v>0</v>
      </c>
      <c r="S110" s="2">
        <f t="shared" si="112"/>
        <v>0</v>
      </c>
      <c r="T110" s="2">
        <f t="shared" si="113"/>
        <v>0</v>
      </c>
      <c r="U110" s="2">
        <f t="shared" si="114"/>
        <v>0</v>
      </c>
      <c r="V110" s="2">
        <f t="shared" si="115"/>
        <v>0</v>
      </c>
      <c r="W110" s="2">
        <f t="shared" si="116"/>
        <v>0</v>
      </c>
      <c r="X110" s="2">
        <f t="shared" si="117"/>
        <v>0</v>
      </c>
      <c r="Y110" s="2">
        <f t="shared" si="118"/>
        <v>0</v>
      </c>
      <c r="Z110" s="2"/>
      <c r="AA110" s="2">
        <v>39500385</v>
      </c>
      <c r="AB110" s="2">
        <f t="shared" si="119"/>
        <v>0</v>
      </c>
      <c r="AC110" s="2">
        <f t="shared" si="120"/>
        <v>0</v>
      </c>
      <c r="AD110" s="2">
        <f t="shared" si="121"/>
        <v>0</v>
      </c>
      <c r="AE110" s="2">
        <f t="shared" si="122"/>
        <v>0</v>
      </c>
      <c r="AF110" s="2">
        <f t="shared" si="123"/>
        <v>0</v>
      </c>
      <c r="AG110" s="2">
        <f t="shared" si="124"/>
        <v>0</v>
      </c>
      <c r="AH110" s="2">
        <f t="shared" si="125"/>
        <v>0</v>
      </c>
      <c r="AI110" s="2">
        <f t="shared" si="126"/>
        <v>0</v>
      </c>
      <c r="AJ110" s="2">
        <f t="shared" si="127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106</v>
      </c>
      <c r="AU110" s="2">
        <v>54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3</v>
      </c>
      <c r="BI110" s="2">
        <v>1</v>
      </c>
      <c r="BJ110" s="2" t="s">
        <v>3</v>
      </c>
      <c r="BK110" s="2"/>
      <c r="BL110" s="2"/>
      <c r="BM110" s="2">
        <v>10001</v>
      </c>
      <c r="BN110" s="2">
        <v>0</v>
      </c>
      <c r="BO110" s="2" t="s">
        <v>3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118</v>
      </c>
      <c r="CA110" s="2">
        <v>63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28"/>
        <v>0</v>
      </c>
      <c r="CQ110" s="2">
        <f t="shared" si="129"/>
        <v>0</v>
      </c>
      <c r="CR110" s="2">
        <f t="shared" si="130"/>
        <v>0</v>
      </c>
      <c r="CS110" s="2">
        <f t="shared" si="131"/>
        <v>0</v>
      </c>
      <c r="CT110" s="2">
        <f t="shared" si="132"/>
        <v>0</v>
      </c>
      <c r="CU110" s="2">
        <f t="shared" si="133"/>
        <v>0</v>
      </c>
      <c r="CV110" s="2">
        <f t="shared" si="134"/>
        <v>0</v>
      </c>
      <c r="CW110" s="2">
        <f t="shared" si="135"/>
        <v>0</v>
      </c>
      <c r="CX110" s="2">
        <f t="shared" si="136"/>
        <v>0</v>
      </c>
      <c r="CY110" s="2">
        <f t="shared" si="137"/>
        <v>0</v>
      </c>
      <c r="CZ110" s="2">
        <f t="shared" si="138"/>
        <v>0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1005</v>
      </c>
      <c r="DV110" s="2" t="s">
        <v>40</v>
      </c>
      <c r="DW110" s="2" t="s">
        <v>40</v>
      </c>
      <c r="DX110" s="2">
        <v>1</v>
      </c>
      <c r="DY110" s="2"/>
      <c r="DZ110" s="2"/>
      <c r="EA110" s="2"/>
      <c r="EB110" s="2"/>
      <c r="EC110" s="2"/>
      <c r="ED110" s="2"/>
      <c r="EE110" s="2">
        <v>39174503</v>
      </c>
      <c r="EF110" s="2">
        <v>2</v>
      </c>
      <c r="EG110" s="2" t="s">
        <v>19</v>
      </c>
      <c r="EH110" s="2">
        <v>0</v>
      </c>
      <c r="EI110" s="2" t="s">
        <v>3</v>
      </c>
      <c r="EJ110" s="2">
        <v>1</v>
      </c>
      <c r="EK110" s="2">
        <v>10001</v>
      </c>
      <c r="EL110" s="2" t="s">
        <v>34</v>
      </c>
      <c r="EM110" s="2" t="s">
        <v>35</v>
      </c>
      <c r="EN110" s="2"/>
      <c r="EO110" s="2" t="s">
        <v>3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9"/>
        <v>0</v>
      </c>
      <c r="FS110" s="2">
        <v>0</v>
      </c>
      <c r="FT110" s="2" t="s">
        <v>22</v>
      </c>
      <c r="FU110" s="2" t="s">
        <v>23</v>
      </c>
      <c r="FV110" s="2"/>
      <c r="FW110" s="2"/>
      <c r="FX110" s="2">
        <v>106.2</v>
      </c>
      <c r="FY110" s="2">
        <v>53.55</v>
      </c>
      <c r="FZ110" s="2"/>
      <c r="GA110" s="2" t="s">
        <v>3</v>
      </c>
      <c r="GB110" s="2"/>
      <c r="GC110" s="2"/>
      <c r="GD110" s="2">
        <v>0</v>
      </c>
      <c r="GE110" s="2"/>
      <c r="GF110" s="2">
        <v>-1200034925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40"/>
        <v>0</v>
      </c>
      <c r="GM110" s="2">
        <f t="shared" si="141"/>
        <v>0</v>
      </c>
      <c r="GN110" s="2">
        <f t="shared" si="142"/>
        <v>0</v>
      </c>
      <c r="GO110" s="2">
        <f t="shared" si="143"/>
        <v>0</v>
      </c>
      <c r="GP110" s="2">
        <f t="shared" si="144"/>
        <v>0</v>
      </c>
      <c r="GQ110" s="2"/>
      <c r="GR110" s="2">
        <v>0</v>
      </c>
      <c r="GS110" s="2">
        <v>3</v>
      </c>
      <c r="GT110" s="2">
        <v>0</v>
      </c>
      <c r="GU110" s="2" t="s">
        <v>3</v>
      </c>
      <c r="GV110" s="2">
        <f t="shared" si="145"/>
        <v>0</v>
      </c>
      <c r="GW110" s="2">
        <v>1</v>
      </c>
      <c r="GX110" s="2">
        <f t="shared" si="146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238</v>
      </c>
      <c r="E111" t="s">
        <v>190</v>
      </c>
      <c r="F111" t="s">
        <v>191</v>
      </c>
      <c r="G111" t="s">
        <v>192</v>
      </c>
      <c r="H111" t="s">
        <v>40</v>
      </c>
      <c r="I111">
        <f>I91*J111</f>
        <v>14.6157</v>
      </c>
      <c r="J111">
        <v>103</v>
      </c>
      <c r="O111">
        <f t="shared" si="108"/>
        <v>0</v>
      </c>
      <c r="P111">
        <f t="shared" si="109"/>
        <v>0</v>
      </c>
      <c r="Q111">
        <f t="shared" si="110"/>
        <v>0</v>
      </c>
      <c r="R111">
        <f t="shared" si="111"/>
        <v>0</v>
      </c>
      <c r="S111">
        <f t="shared" si="112"/>
        <v>0</v>
      </c>
      <c r="T111">
        <f t="shared" si="113"/>
        <v>0</v>
      </c>
      <c r="U111">
        <f t="shared" si="114"/>
        <v>0</v>
      </c>
      <c r="V111">
        <f t="shared" si="115"/>
        <v>0</v>
      </c>
      <c r="W111">
        <f t="shared" si="116"/>
        <v>0</v>
      </c>
      <c r="X111">
        <f t="shared" si="117"/>
        <v>0</v>
      </c>
      <c r="Y111">
        <f t="shared" si="118"/>
        <v>0</v>
      </c>
      <c r="AA111">
        <v>39500386</v>
      </c>
      <c r="AB111">
        <f t="shared" si="119"/>
        <v>0</v>
      </c>
      <c r="AC111">
        <f t="shared" si="120"/>
        <v>0</v>
      </c>
      <c r="AD111">
        <f t="shared" si="121"/>
        <v>0</v>
      </c>
      <c r="AE111">
        <f t="shared" si="122"/>
        <v>0</v>
      </c>
      <c r="AF111">
        <f t="shared" si="123"/>
        <v>0</v>
      </c>
      <c r="AG111">
        <f t="shared" si="124"/>
        <v>0</v>
      </c>
      <c r="AH111">
        <f t="shared" si="125"/>
        <v>0</v>
      </c>
      <c r="AI111">
        <f t="shared" si="126"/>
        <v>0</v>
      </c>
      <c r="AJ111">
        <f t="shared" si="127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106</v>
      </c>
      <c r="AU111">
        <v>54</v>
      </c>
      <c r="AV111">
        <v>1</v>
      </c>
      <c r="AW111">
        <v>1</v>
      </c>
      <c r="AZ111">
        <v>6.66</v>
      </c>
      <c r="BA111">
        <v>1</v>
      </c>
      <c r="BB111">
        <v>1</v>
      </c>
      <c r="BC111">
        <v>6.66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1</v>
      </c>
      <c r="BJ111" t="s">
        <v>3</v>
      </c>
      <c r="BM111">
        <v>10001</v>
      </c>
      <c r="BN111">
        <v>0</v>
      </c>
      <c r="BO111" t="s">
        <v>3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118</v>
      </c>
      <c r="CA111">
        <v>63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28"/>
        <v>0</v>
      </c>
      <c r="CQ111">
        <f t="shared" si="129"/>
        <v>0</v>
      </c>
      <c r="CR111">
        <f t="shared" si="130"/>
        <v>0</v>
      </c>
      <c r="CS111">
        <f t="shared" si="131"/>
        <v>0</v>
      </c>
      <c r="CT111">
        <f t="shared" si="132"/>
        <v>0</v>
      </c>
      <c r="CU111">
        <f t="shared" si="133"/>
        <v>0</v>
      </c>
      <c r="CV111">
        <f t="shared" si="134"/>
        <v>0</v>
      </c>
      <c r="CW111">
        <f t="shared" si="135"/>
        <v>0</v>
      </c>
      <c r="CX111">
        <f t="shared" si="136"/>
        <v>0</v>
      </c>
      <c r="CY111">
        <f t="shared" si="137"/>
        <v>0</v>
      </c>
      <c r="CZ111">
        <f t="shared" si="138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40</v>
      </c>
      <c r="DW111" t="s">
        <v>40</v>
      </c>
      <c r="DX111">
        <v>1</v>
      </c>
      <c r="EE111">
        <v>39174503</v>
      </c>
      <c r="EF111">
        <v>2</v>
      </c>
      <c r="EG111" t="s">
        <v>19</v>
      </c>
      <c r="EH111">
        <v>0</v>
      </c>
      <c r="EI111" t="s">
        <v>3</v>
      </c>
      <c r="EJ111">
        <v>1</v>
      </c>
      <c r="EK111">
        <v>10001</v>
      </c>
      <c r="EL111" t="s">
        <v>34</v>
      </c>
      <c r="EM111" t="s">
        <v>35</v>
      </c>
      <c r="EO111" t="s">
        <v>3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9"/>
        <v>0</v>
      </c>
      <c r="FS111">
        <v>0</v>
      </c>
      <c r="FT111" t="s">
        <v>22</v>
      </c>
      <c r="FU111" t="s">
        <v>23</v>
      </c>
      <c r="FX111">
        <v>106.2</v>
      </c>
      <c r="FY111">
        <v>53.55</v>
      </c>
      <c r="GA111" t="s">
        <v>3</v>
      </c>
      <c r="GD111">
        <v>0</v>
      </c>
      <c r="GF111">
        <v>-1200034925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40"/>
        <v>0</v>
      </c>
      <c r="GM111">
        <f t="shared" si="141"/>
        <v>0</v>
      </c>
      <c r="GN111">
        <f t="shared" si="142"/>
        <v>0</v>
      </c>
      <c r="GO111">
        <f t="shared" si="143"/>
        <v>0</v>
      </c>
      <c r="GP111">
        <f t="shared" si="144"/>
        <v>0</v>
      </c>
      <c r="GR111">
        <v>0</v>
      </c>
      <c r="GS111">
        <v>3</v>
      </c>
      <c r="GT111">
        <v>0</v>
      </c>
      <c r="GU111" t="s">
        <v>3</v>
      </c>
      <c r="GV111">
        <f t="shared" si="145"/>
        <v>0</v>
      </c>
      <c r="GW111">
        <v>1</v>
      </c>
      <c r="GX111">
        <f t="shared" si="146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ROW(SmtRes!A252)</f>
        <v>252</v>
      </c>
      <c r="D112" s="2">
        <f>ROW(EtalonRes!A235)</f>
        <v>235</v>
      </c>
      <c r="E112" s="2" t="s">
        <v>193</v>
      </c>
      <c r="F112" s="2" t="s">
        <v>194</v>
      </c>
      <c r="G112" s="2" t="s">
        <v>195</v>
      </c>
      <c r="H112" s="2" t="s">
        <v>17</v>
      </c>
      <c r="I112" s="2">
        <f>ROUND(17.39/100,9)</f>
        <v>0.1739</v>
      </c>
      <c r="J112" s="2">
        <v>0</v>
      </c>
      <c r="K112" s="2"/>
      <c r="L112" s="2"/>
      <c r="M112" s="2"/>
      <c r="N112" s="2"/>
      <c r="O112" s="2">
        <f t="shared" si="108"/>
        <v>824.87</v>
      </c>
      <c r="P112" s="2">
        <f t="shared" si="109"/>
        <v>47.98</v>
      </c>
      <c r="Q112" s="2">
        <f t="shared" si="110"/>
        <v>123.4</v>
      </c>
      <c r="R112" s="2">
        <f t="shared" si="111"/>
        <v>7.16</v>
      </c>
      <c r="S112" s="2">
        <f t="shared" si="112"/>
        <v>653.49</v>
      </c>
      <c r="T112" s="2">
        <f t="shared" si="113"/>
        <v>0</v>
      </c>
      <c r="U112" s="2">
        <f t="shared" si="114"/>
        <v>64.959127699999996</v>
      </c>
      <c r="V112" s="2">
        <f t="shared" si="115"/>
        <v>0.53908999999999996</v>
      </c>
      <c r="W112" s="2">
        <f t="shared" si="116"/>
        <v>0</v>
      </c>
      <c r="X112" s="2">
        <f t="shared" si="117"/>
        <v>535.13</v>
      </c>
      <c r="Y112" s="2">
        <f t="shared" si="118"/>
        <v>475.67</v>
      </c>
      <c r="Z112" s="2"/>
      <c r="AA112" s="2">
        <v>39500385</v>
      </c>
      <c r="AB112" s="2">
        <f t="shared" si="119"/>
        <v>4743.34</v>
      </c>
      <c r="AC112" s="2">
        <f t="shared" si="120"/>
        <v>275.88</v>
      </c>
      <c r="AD112" s="2">
        <f>ROUND(((((ET112*1.25))-((EU112*1.25)))+AE112),2)</f>
        <v>709.62</v>
      </c>
      <c r="AE112" s="2">
        <f>ROUND(((EU112*1.25)),2)</f>
        <v>41.19</v>
      </c>
      <c r="AF112" s="2">
        <f>ROUND(((EV112*1.15)),2)</f>
        <v>3757.84</v>
      </c>
      <c r="AG112" s="2">
        <f t="shared" si="124"/>
        <v>0</v>
      </c>
      <c r="AH112" s="2">
        <f>((EW112*1.15))</f>
        <v>373.54299999999995</v>
      </c>
      <c r="AI112" s="2">
        <f>((EX112*1.25))</f>
        <v>3.1</v>
      </c>
      <c r="AJ112" s="2">
        <f t="shared" si="127"/>
        <v>0</v>
      </c>
      <c r="AK112" s="2">
        <v>4111.26</v>
      </c>
      <c r="AL112" s="2">
        <v>275.88</v>
      </c>
      <c r="AM112" s="2">
        <v>567.69000000000005</v>
      </c>
      <c r="AN112" s="2">
        <v>32.950000000000003</v>
      </c>
      <c r="AO112" s="2">
        <v>3267.69</v>
      </c>
      <c r="AP112" s="2">
        <v>0</v>
      </c>
      <c r="AQ112" s="2">
        <v>324.82</v>
      </c>
      <c r="AR112" s="2">
        <v>2.48</v>
      </c>
      <c r="AS112" s="2">
        <v>0</v>
      </c>
      <c r="AT112" s="2">
        <v>81</v>
      </c>
      <c r="AU112" s="2">
        <v>72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0</v>
      </c>
      <c r="BI112" s="2">
        <v>1</v>
      </c>
      <c r="BJ112" s="2" t="s">
        <v>196</v>
      </c>
      <c r="BK112" s="2"/>
      <c r="BL112" s="2"/>
      <c r="BM112" s="2">
        <v>9001</v>
      </c>
      <c r="BN112" s="2">
        <v>0</v>
      </c>
      <c r="BO112" s="2" t="s">
        <v>3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90</v>
      </c>
      <c r="CA112" s="2">
        <v>85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1605</v>
      </c>
      <c r="CO112" s="2">
        <v>0</v>
      </c>
      <c r="CP112" s="2">
        <f t="shared" si="128"/>
        <v>824.87</v>
      </c>
      <c r="CQ112" s="2">
        <f t="shared" si="129"/>
        <v>275.88</v>
      </c>
      <c r="CR112" s="2">
        <f t="shared" si="130"/>
        <v>709.62</v>
      </c>
      <c r="CS112" s="2">
        <f t="shared" si="131"/>
        <v>41.19</v>
      </c>
      <c r="CT112" s="2">
        <f t="shared" si="132"/>
        <v>3757.84</v>
      </c>
      <c r="CU112" s="2">
        <f t="shared" si="133"/>
        <v>0</v>
      </c>
      <c r="CV112" s="2">
        <f t="shared" si="134"/>
        <v>373.54299999999995</v>
      </c>
      <c r="CW112" s="2">
        <f t="shared" si="135"/>
        <v>3.1</v>
      </c>
      <c r="CX112" s="2">
        <f t="shared" si="136"/>
        <v>0</v>
      </c>
      <c r="CY112" s="2">
        <f t="shared" si="137"/>
        <v>535.12649999999996</v>
      </c>
      <c r="CZ112" s="2">
        <f t="shared" si="138"/>
        <v>475.66799999999995</v>
      </c>
      <c r="DA112" s="2"/>
      <c r="DB112" s="2"/>
      <c r="DC112" s="2" t="s">
        <v>3</v>
      </c>
      <c r="DD112" s="2" t="s">
        <v>3</v>
      </c>
      <c r="DE112" s="2" t="s">
        <v>32</v>
      </c>
      <c r="DF112" s="2" t="s">
        <v>32</v>
      </c>
      <c r="DG112" s="2" t="s">
        <v>33</v>
      </c>
      <c r="DH112" s="2" t="s">
        <v>3</v>
      </c>
      <c r="DI112" s="2" t="s">
        <v>33</v>
      </c>
      <c r="DJ112" s="2" t="s">
        <v>32</v>
      </c>
      <c r="DK112" s="2" t="s">
        <v>3</v>
      </c>
      <c r="DL112" s="2" t="s">
        <v>3</v>
      </c>
      <c r="DM112" s="2" t="s">
        <v>3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1005</v>
      </c>
      <c r="DV112" s="2" t="s">
        <v>17</v>
      </c>
      <c r="DW112" s="2" t="s">
        <v>17</v>
      </c>
      <c r="DX112" s="2">
        <v>100</v>
      </c>
      <c r="DY112" s="2"/>
      <c r="DZ112" s="2"/>
      <c r="EA112" s="2"/>
      <c r="EB112" s="2"/>
      <c r="EC112" s="2"/>
      <c r="ED112" s="2"/>
      <c r="EE112" s="2">
        <v>39174502</v>
      </c>
      <c r="EF112" s="2">
        <v>2</v>
      </c>
      <c r="EG112" s="2" t="s">
        <v>19</v>
      </c>
      <c r="EH112" s="2">
        <v>0</v>
      </c>
      <c r="EI112" s="2" t="s">
        <v>3</v>
      </c>
      <c r="EJ112" s="2">
        <v>1</v>
      </c>
      <c r="EK112" s="2">
        <v>9001</v>
      </c>
      <c r="EL112" s="2" t="s">
        <v>127</v>
      </c>
      <c r="EM112" s="2" t="s">
        <v>128</v>
      </c>
      <c r="EN112" s="2"/>
      <c r="EO112" s="2" t="s">
        <v>36</v>
      </c>
      <c r="EP112" s="2"/>
      <c r="EQ112" s="2">
        <v>131072</v>
      </c>
      <c r="ER112" s="2">
        <v>4111.26</v>
      </c>
      <c r="ES112" s="2">
        <v>275.88</v>
      </c>
      <c r="ET112" s="2">
        <v>567.69000000000005</v>
      </c>
      <c r="EU112" s="2">
        <v>32.950000000000003</v>
      </c>
      <c r="EV112" s="2">
        <v>3267.69</v>
      </c>
      <c r="EW112" s="2">
        <v>324.82</v>
      </c>
      <c r="EX112" s="2">
        <v>2.48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9"/>
        <v>0</v>
      </c>
      <c r="FS112" s="2">
        <v>0</v>
      </c>
      <c r="FT112" s="2" t="s">
        <v>22</v>
      </c>
      <c r="FU112" s="2" t="s">
        <v>23</v>
      </c>
      <c r="FV112" s="2"/>
      <c r="FW112" s="2"/>
      <c r="FX112" s="2">
        <v>81</v>
      </c>
      <c r="FY112" s="2">
        <v>72.25</v>
      </c>
      <c r="FZ112" s="2"/>
      <c r="GA112" s="2" t="s">
        <v>3</v>
      </c>
      <c r="GB112" s="2"/>
      <c r="GC112" s="2"/>
      <c r="GD112" s="2">
        <v>0</v>
      </c>
      <c r="GE112" s="2"/>
      <c r="GF112" s="2">
        <v>-1603771734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40"/>
        <v>0</v>
      </c>
      <c r="GM112" s="2">
        <f t="shared" si="141"/>
        <v>1835.67</v>
      </c>
      <c r="GN112" s="2">
        <f t="shared" si="142"/>
        <v>1835.67</v>
      </c>
      <c r="GO112" s="2">
        <f t="shared" si="143"/>
        <v>0</v>
      </c>
      <c r="GP112" s="2">
        <f t="shared" si="144"/>
        <v>0</v>
      </c>
      <c r="GQ112" s="2"/>
      <c r="GR112" s="2">
        <v>0</v>
      </c>
      <c r="GS112" s="2">
        <v>3</v>
      </c>
      <c r="GT112" s="2">
        <v>0</v>
      </c>
      <c r="GU112" s="2" t="s">
        <v>3</v>
      </c>
      <c r="GV112" s="2">
        <f t="shared" si="145"/>
        <v>0</v>
      </c>
      <c r="GW112" s="2">
        <v>1</v>
      </c>
      <c r="GX112" s="2">
        <f t="shared" si="146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ROW(SmtRes!A262)</f>
        <v>262</v>
      </c>
      <c r="D113">
        <f>ROW(EtalonRes!A248)</f>
        <v>248</v>
      </c>
      <c r="E113" t="s">
        <v>193</v>
      </c>
      <c r="F113" t="s">
        <v>194</v>
      </c>
      <c r="G113" t="s">
        <v>195</v>
      </c>
      <c r="H113" t="s">
        <v>17</v>
      </c>
      <c r="I113">
        <f>ROUND(17.39/100,9)</f>
        <v>0.1739</v>
      </c>
      <c r="J113">
        <v>0</v>
      </c>
      <c r="O113">
        <f t="shared" si="108"/>
        <v>5493.61</v>
      </c>
      <c r="P113">
        <f t="shared" si="109"/>
        <v>319.52</v>
      </c>
      <c r="Q113">
        <f t="shared" si="110"/>
        <v>821.86</v>
      </c>
      <c r="R113">
        <f t="shared" si="111"/>
        <v>47.71</v>
      </c>
      <c r="S113">
        <f t="shared" si="112"/>
        <v>4352.2299999999996</v>
      </c>
      <c r="T113">
        <f t="shared" si="113"/>
        <v>0</v>
      </c>
      <c r="U113">
        <f t="shared" si="114"/>
        <v>64.959127699999996</v>
      </c>
      <c r="V113">
        <f t="shared" si="115"/>
        <v>0.53908999999999996</v>
      </c>
      <c r="W113">
        <f t="shared" si="116"/>
        <v>0</v>
      </c>
      <c r="X113">
        <f t="shared" si="117"/>
        <v>3563.95</v>
      </c>
      <c r="Y113">
        <f t="shared" si="118"/>
        <v>3167.96</v>
      </c>
      <c r="AA113">
        <v>39500386</v>
      </c>
      <c r="AB113">
        <f t="shared" si="119"/>
        <v>4743.34</v>
      </c>
      <c r="AC113">
        <f t="shared" si="120"/>
        <v>275.88</v>
      </c>
      <c r="AD113">
        <f>ROUND(((((ET113*1.25))-((EU113*1.25)))+AE113),2)</f>
        <v>709.62</v>
      </c>
      <c r="AE113">
        <f>ROUND(((EU113*1.25)),2)</f>
        <v>41.19</v>
      </c>
      <c r="AF113">
        <f>ROUND(((EV113*1.15)),2)</f>
        <v>3757.84</v>
      </c>
      <c r="AG113">
        <f t="shared" si="124"/>
        <v>0</v>
      </c>
      <c r="AH113">
        <f>((EW113*1.15))</f>
        <v>373.54299999999995</v>
      </c>
      <c r="AI113">
        <f>((EX113*1.25))</f>
        <v>3.1</v>
      </c>
      <c r="AJ113">
        <f t="shared" si="127"/>
        <v>0</v>
      </c>
      <c r="AK113">
        <v>4111.26</v>
      </c>
      <c r="AL113">
        <v>275.88</v>
      </c>
      <c r="AM113">
        <v>567.69000000000005</v>
      </c>
      <c r="AN113">
        <v>32.950000000000003</v>
      </c>
      <c r="AO113">
        <v>3267.69</v>
      </c>
      <c r="AP113">
        <v>0</v>
      </c>
      <c r="AQ113">
        <v>324.82</v>
      </c>
      <c r="AR113">
        <v>2.48</v>
      </c>
      <c r="AS113">
        <v>0</v>
      </c>
      <c r="AT113">
        <v>81</v>
      </c>
      <c r="AU113">
        <v>72</v>
      </c>
      <c r="AV113">
        <v>1</v>
      </c>
      <c r="AW113">
        <v>1</v>
      </c>
      <c r="AZ113">
        <v>6.66</v>
      </c>
      <c r="BA113">
        <v>6.66</v>
      </c>
      <c r="BB113">
        <v>6.66</v>
      </c>
      <c r="BC113">
        <v>6.66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1</v>
      </c>
      <c r="BJ113" t="s">
        <v>196</v>
      </c>
      <c r="BM113">
        <v>9001</v>
      </c>
      <c r="BN113">
        <v>0</v>
      </c>
      <c r="BO113" t="s">
        <v>3</v>
      </c>
      <c r="BP113">
        <v>0</v>
      </c>
      <c r="BQ113">
        <v>2</v>
      </c>
      <c r="BR113">
        <v>0</v>
      </c>
      <c r="BS113">
        <v>6.66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90</v>
      </c>
      <c r="CA113">
        <v>85</v>
      </c>
      <c r="CF113">
        <v>0</v>
      </c>
      <c r="CG113">
        <v>0</v>
      </c>
      <c r="CM113">
        <v>0</v>
      </c>
      <c r="CN113" t="s">
        <v>1605</v>
      </c>
      <c r="CO113">
        <v>0</v>
      </c>
      <c r="CP113">
        <f t="shared" si="128"/>
        <v>5493.61</v>
      </c>
      <c r="CQ113">
        <f t="shared" si="129"/>
        <v>1837.3607999999999</v>
      </c>
      <c r="CR113">
        <f t="shared" si="130"/>
        <v>4726.0691999999999</v>
      </c>
      <c r="CS113">
        <f t="shared" si="131"/>
        <v>274.3254</v>
      </c>
      <c r="CT113">
        <f t="shared" si="132"/>
        <v>25027.214400000001</v>
      </c>
      <c r="CU113">
        <f t="shared" si="133"/>
        <v>0</v>
      </c>
      <c r="CV113">
        <f t="shared" si="134"/>
        <v>373.54299999999995</v>
      </c>
      <c r="CW113">
        <f t="shared" si="135"/>
        <v>3.1</v>
      </c>
      <c r="CX113">
        <f t="shared" si="136"/>
        <v>0</v>
      </c>
      <c r="CY113">
        <f t="shared" si="137"/>
        <v>3563.9513999999995</v>
      </c>
      <c r="CZ113">
        <f t="shared" si="138"/>
        <v>3167.9567999999999</v>
      </c>
      <c r="DC113" t="s">
        <v>3</v>
      </c>
      <c r="DD113" t="s">
        <v>3</v>
      </c>
      <c r="DE113" t="s">
        <v>32</v>
      </c>
      <c r="DF113" t="s">
        <v>32</v>
      </c>
      <c r="DG113" t="s">
        <v>33</v>
      </c>
      <c r="DH113" t="s">
        <v>3</v>
      </c>
      <c r="DI113" t="s">
        <v>33</v>
      </c>
      <c r="DJ113" t="s">
        <v>32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1005</v>
      </c>
      <c r="DV113" t="s">
        <v>17</v>
      </c>
      <c r="DW113" t="s">
        <v>17</v>
      </c>
      <c r="DX113">
        <v>100</v>
      </c>
      <c r="EE113">
        <v>39174502</v>
      </c>
      <c r="EF113">
        <v>2</v>
      </c>
      <c r="EG113" t="s">
        <v>19</v>
      </c>
      <c r="EH113">
        <v>0</v>
      </c>
      <c r="EI113" t="s">
        <v>3</v>
      </c>
      <c r="EJ113">
        <v>1</v>
      </c>
      <c r="EK113">
        <v>9001</v>
      </c>
      <c r="EL113" t="s">
        <v>127</v>
      </c>
      <c r="EM113" t="s">
        <v>128</v>
      </c>
      <c r="EO113" t="s">
        <v>36</v>
      </c>
      <c r="EQ113">
        <v>131072</v>
      </c>
      <c r="ER113">
        <v>4111.26</v>
      </c>
      <c r="ES113">
        <v>275.88</v>
      </c>
      <c r="ET113">
        <v>567.69000000000005</v>
      </c>
      <c r="EU113">
        <v>32.950000000000003</v>
      </c>
      <c r="EV113">
        <v>3267.69</v>
      </c>
      <c r="EW113">
        <v>324.82</v>
      </c>
      <c r="EX113">
        <v>2.48</v>
      </c>
      <c r="EY113">
        <v>0</v>
      </c>
      <c r="FQ113">
        <v>0</v>
      </c>
      <c r="FR113">
        <f t="shared" si="139"/>
        <v>0</v>
      </c>
      <c r="FS113">
        <v>0</v>
      </c>
      <c r="FT113" t="s">
        <v>22</v>
      </c>
      <c r="FU113" t="s">
        <v>23</v>
      </c>
      <c r="FX113">
        <v>81</v>
      </c>
      <c r="FY113">
        <v>72.25</v>
      </c>
      <c r="GA113" t="s">
        <v>3</v>
      </c>
      <c r="GD113">
        <v>0</v>
      </c>
      <c r="GF113">
        <v>-1603771734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40"/>
        <v>0</v>
      </c>
      <c r="GM113">
        <f t="shared" si="141"/>
        <v>12225.52</v>
      </c>
      <c r="GN113">
        <f t="shared" si="142"/>
        <v>12225.52</v>
      </c>
      <c r="GO113">
        <f t="shared" si="143"/>
        <v>0</v>
      </c>
      <c r="GP113">
        <f t="shared" si="144"/>
        <v>0</v>
      </c>
      <c r="GR113">
        <v>0</v>
      </c>
      <c r="GS113">
        <v>3</v>
      </c>
      <c r="GT113">
        <v>0</v>
      </c>
      <c r="GU113" t="s">
        <v>3</v>
      </c>
      <c r="GV113">
        <f t="shared" si="145"/>
        <v>0</v>
      </c>
      <c r="GW113">
        <v>1</v>
      </c>
      <c r="GX113">
        <f t="shared" si="146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252</v>
      </c>
      <c r="D114" s="2"/>
      <c r="E114" s="2" t="s">
        <v>197</v>
      </c>
      <c r="F114" s="2" t="s">
        <v>198</v>
      </c>
      <c r="G114" s="2" t="s">
        <v>199</v>
      </c>
      <c r="H114" s="2" t="s">
        <v>40</v>
      </c>
      <c r="I114" s="2">
        <f>I112*J114</f>
        <v>17.39</v>
      </c>
      <c r="J114" s="2">
        <v>100</v>
      </c>
      <c r="K114" s="2"/>
      <c r="L114" s="2"/>
      <c r="M114" s="2"/>
      <c r="N114" s="2"/>
      <c r="O114" s="2">
        <f t="shared" si="108"/>
        <v>0</v>
      </c>
      <c r="P114" s="2">
        <f t="shared" si="109"/>
        <v>0</v>
      </c>
      <c r="Q114" s="2">
        <f t="shared" si="110"/>
        <v>0</v>
      </c>
      <c r="R114" s="2">
        <f t="shared" si="111"/>
        <v>0</v>
      </c>
      <c r="S114" s="2">
        <f t="shared" si="112"/>
        <v>0</v>
      </c>
      <c r="T114" s="2">
        <f t="shared" si="113"/>
        <v>0</v>
      </c>
      <c r="U114" s="2">
        <f t="shared" si="114"/>
        <v>0</v>
      </c>
      <c r="V114" s="2">
        <f t="shared" si="115"/>
        <v>0</v>
      </c>
      <c r="W114" s="2">
        <f t="shared" si="116"/>
        <v>0</v>
      </c>
      <c r="X114" s="2">
        <f t="shared" si="117"/>
        <v>0</v>
      </c>
      <c r="Y114" s="2">
        <f t="shared" si="118"/>
        <v>0</v>
      </c>
      <c r="Z114" s="2"/>
      <c r="AA114" s="2">
        <v>39500385</v>
      </c>
      <c r="AB114" s="2">
        <f t="shared" si="119"/>
        <v>0</v>
      </c>
      <c r="AC114" s="2">
        <f t="shared" si="120"/>
        <v>0</v>
      </c>
      <c r="AD114" s="2">
        <f t="shared" ref="AD114:AD123" si="147">ROUND((((ET114)-(EU114))+AE114),2)</f>
        <v>0</v>
      </c>
      <c r="AE114" s="2">
        <f t="shared" ref="AE114:AE123" si="148">ROUND((EU114),2)</f>
        <v>0</v>
      </c>
      <c r="AF114" s="2">
        <f t="shared" ref="AF114:AF123" si="149">ROUND((EV114),2)</f>
        <v>0</v>
      </c>
      <c r="AG114" s="2">
        <f t="shared" si="124"/>
        <v>0</v>
      </c>
      <c r="AH114" s="2">
        <f t="shared" ref="AH114:AH123" si="150">(EW114)</f>
        <v>0</v>
      </c>
      <c r="AI114" s="2">
        <f t="shared" ref="AI114:AI123" si="151">(EX114)</f>
        <v>0</v>
      </c>
      <c r="AJ114" s="2">
        <f t="shared" si="127"/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81</v>
      </c>
      <c r="AU114" s="2">
        <v>72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3</v>
      </c>
      <c r="BI114" s="2">
        <v>1</v>
      </c>
      <c r="BJ114" s="2" t="s">
        <v>3</v>
      </c>
      <c r="BK114" s="2"/>
      <c r="BL114" s="2"/>
      <c r="BM114" s="2">
        <v>9001</v>
      </c>
      <c r="BN114" s="2">
        <v>0</v>
      </c>
      <c r="BO114" s="2" t="s">
        <v>3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90</v>
      </c>
      <c r="CA114" s="2">
        <v>85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3</v>
      </c>
      <c r="CO114" s="2">
        <v>0</v>
      </c>
      <c r="CP114" s="2">
        <f t="shared" si="128"/>
        <v>0</v>
      </c>
      <c r="CQ114" s="2">
        <f t="shared" si="129"/>
        <v>0</v>
      </c>
      <c r="CR114" s="2">
        <f t="shared" si="130"/>
        <v>0</v>
      </c>
      <c r="CS114" s="2">
        <f t="shared" si="131"/>
        <v>0</v>
      </c>
      <c r="CT114" s="2">
        <f t="shared" si="132"/>
        <v>0</v>
      </c>
      <c r="CU114" s="2">
        <f t="shared" si="133"/>
        <v>0</v>
      </c>
      <c r="CV114" s="2">
        <f t="shared" si="134"/>
        <v>0</v>
      </c>
      <c r="CW114" s="2">
        <f t="shared" si="135"/>
        <v>0</v>
      </c>
      <c r="CX114" s="2">
        <f t="shared" si="136"/>
        <v>0</v>
      </c>
      <c r="CY114" s="2">
        <f t="shared" si="137"/>
        <v>0</v>
      </c>
      <c r="CZ114" s="2">
        <f t="shared" si="138"/>
        <v>0</v>
      </c>
      <c r="DA114" s="2"/>
      <c r="DB114" s="2"/>
      <c r="DC114" s="2" t="s">
        <v>3</v>
      </c>
      <c r="DD114" s="2" t="s">
        <v>3</v>
      </c>
      <c r="DE114" s="2" t="s">
        <v>3</v>
      </c>
      <c r="DF114" s="2" t="s">
        <v>3</v>
      </c>
      <c r="DG114" s="2" t="s">
        <v>3</v>
      </c>
      <c r="DH114" s="2" t="s">
        <v>3</v>
      </c>
      <c r="DI114" s="2" t="s">
        <v>3</v>
      </c>
      <c r="DJ114" s="2" t="s">
        <v>3</v>
      </c>
      <c r="DK114" s="2" t="s">
        <v>3</v>
      </c>
      <c r="DL114" s="2" t="s">
        <v>3</v>
      </c>
      <c r="DM114" s="2" t="s">
        <v>3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1005</v>
      </c>
      <c r="DV114" s="2" t="s">
        <v>40</v>
      </c>
      <c r="DW114" s="2" t="s">
        <v>40</v>
      </c>
      <c r="DX114" s="2">
        <v>1</v>
      </c>
      <c r="DY114" s="2"/>
      <c r="DZ114" s="2"/>
      <c r="EA114" s="2"/>
      <c r="EB114" s="2"/>
      <c r="EC114" s="2"/>
      <c r="ED114" s="2"/>
      <c r="EE114" s="2">
        <v>39174502</v>
      </c>
      <c r="EF114" s="2">
        <v>2</v>
      </c>
      <c r="EG114" s="2" t="s">
        <v>19</v>
      </c>
      <c r="EH114" s="2">
        <v>0</v>
      </c>
      <c r="EI114" s="2" t="s">
        <v>3</v>
      </c>
      <c r="EJ114" s="2">
        <v>1</v>
      </c>
      <c r="EK114" s="2">
        <v>9001</v>
      </c>
      <c r="EL114" s="2" t="s">
        <v>127</v>
      </c>
      <c r="EM114" s="2" t="s">
        <v>128</v>
      </c>
      <c r="EN114" s="2"/>
      <c r="EO114" s="2" t="s">
        <v>3</v>
      </c>
      <c r="EP114" s="2"/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9"/>
        <v>0</v>
      </c>
      <c r="FS114" s="2">
        <v>0</v>
      </c>
      <c r="FT114" s="2" t="s">
        <v>22</v>
      </c>
      <c r="FU114" s="2" t="s">
        <v>23</v>
      </c>
      <c r="FV114" s="2"/>
      <c r="FW114" s="2"/>
      <c r="FX114" s="2">
        <v>81</v>
      </c>
      <c r="FY114" s="2">
        <v>72.25</v>
      </c>
      <c r="FZ114" s="2"/>
      <c r="GA114" s="2" t="s">
        <v>3</v>
      </c>
      <c r="GB114" s="2"/>
      <c r="GC114" s="2"/>
      <c r="GD114" s="2">
        <v>0</v>
      </c>
      <c r="GE114" s="2"/>
      <c r="GF114" s="2">
        <v>-517914067</v>
      </c>
      <c r="GG114" s="2">
        <v>2</v>
      </c>
      <c r="GH114" s="2">
        <v>0</v>
      </c>
      <c r="GI114" s="2">
        <v>-2</v>
      </c>
      <c r="GJ114" s="2">
        <v>0</v>
      </c>
      <c r="GK114" s="2">
        <f>ROUND(R114*(R12)/100,2)</f>
        <v>0</v>
      </c>
      <c r="GL114" s="2">
        <f t="shared" si="140"/>
        <v>0</v>
      </c>
      <c r="GM114" s="2">
        <f t="shared" si="141"/>
        <v>0</v>
      </c>
      <c r="GN114" s="2">
        <f t="shared" si="142"/>
        <v>0</v>
      </c>
      <c r="GO114" s="2">
        <f t="shared" si="143"/>
        <v>0</v>
      </c>
      <c r="GP114" s="2">
        <f t="shared" si="144"/>
        <v>0</v>
      </c>
      <c r="GQ114" s="2"/>
      <c r="GR114" s="2">
        <v>0</v>
      </c>
      <c r="GS114" s="2">
        <v>3</v>
      </c>
      <c r="GT114" s="2">
        <v>0</v>
      </c>
      <c r="GU114" s="2" t="s">
        <v>3</v>
      </c>
      <c r="GV114" s="2">
        <f t="shared" si="145"/>
        <v>0</v>
      </c>
      <c r="GW114" s="2">
        <v>1</v>
      </c>
      <c r="GX114" s="2">
        <f t="shared" si="146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262</v>
      </c>
      <c r="E115" t="s">
        <v>197</v>
      </c>
      <c r="F115" t="s">
        <v>198</v>
      </c>
      <c r="G115" t="s">
        <v>199</v>
      </c>
      <c r="H115" t="s">
        <v>40</v>
      </c>
      <c r="I115">
        <f>I113*J115</f>
        <v>17.39</v>
      </c>
      <c r="J115">
        <v>100</v>
      </c>
      <c r="O115">
        <f t="shared" si="108"/>
        <v>75556.960000000006</v>
      </c>
      <c r="P115">
        <f t="shared" si="109"/>
        <v>75556.960000000006</v>
      </c>
      <c r="Q115">
        <f t="shared" si="110"/>
        <v>0</v>
      </c>
      <c r="R115">
        <f t="shared" si="111"/>
        <v>0</v>
      </c>
      <c r="S115">
        <f t="shared" si="112"/>
        <v>0</v>
      </c>
      <c r="T115">
        <f t="shared" si="113"/>
        <v>0</v>
      </c>
      <c r="U115">
        <f t="shared" si="114"/>
        <v>0</v>
      </c>
      <c r="V115">
        <f t="shared" si="115"/>
        <v>0</v>
      </c>
      <c r="W115">
        <f t="shared" si="116"/>
        <v>0</v>
      </c>
      <c r="X115">
        <f t="shared" si="117"/>
        <v>0</v>
      </c>
      <c r="Y115">
        <f t="shared" si="118"/>
        <v>0</v>
      </c>
      <c r="AA115">
        <v>39500386</v>
      </c>
      <c r="AB115">
        <f t="shared" si="119"/>
        <v>652.38</v>
      </c>
      <c r="AC115">
        <f t="shared" si="120"/>
        <v>652.38</v>
      </c>
      <c r="AD115">
        <f t="shared" si="147"/>
        <v>0</v>
      </c>
      <c r="AE115">
        <f t="shared" si="148"/>
        <v>0</v>
      </c>
      <c r="AF115">
        <f t="shared" si="149"/>
        <v>0</v>
      </c>
      <c r="AG115">
        <f t="shared" si="124"/>
        <v>0</v>
      </c>
      <c r="AH115">
        <f t="shared" si="150"/>
        <v>0</v>
      </c>
      <c r="AI115">
        <f t="shared" si="151"/>
        <v>0</v>
      </c>
      <c r="AJ115">
        <f t="shared" si="127"/>
        <v>0</v>
      </c>
      <c r="AK115">
        <v>652.38</v>
      </c>
      <c r="AL115">
        <v>652.38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81</v>
      </c>
      <c r="AU115">
        <v>72</v>
      </c>
      <c r="AV115">
        <v>1</v>
      </c>
      <c r="AW115">
        <v>1</v>
      </c>
      <c r="AZ115">
        <v>6.66</v>
      </c>
      <c r="BA115">
        <v>1</v>
      </c>
      <c r="BB115">
        <v>1</v>
      </c>
      <c r="BC115">
        <v>6.66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3</v>
      </c>
      <c r="BM115">
        <v>9001</v>
      </c>
      <c r="BN115">
        <v>0</v>
      </c>
      <c r="BO115" t="s">
        <v>3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90</v>
      </c>
      <c r="CA115">
        <v>85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28"/>
        <v>75556.960000000006</v>
      </c>
      <c r="CQ115">
        <f t="shared" si="129"/>
        <v>4344.8508000000002</v>
      </c>
      <c r="CR115">
        <f t="shared" si="130"/>
        <v>0</v>
      </c>
      <c r="CS115">
        <f t="shared" si="131"/>
        <v>0</v>
      </c>
      <c r="CT115">
        <f t="shared" si="132"/>
        <v>0</v>
      </c>
      <c r="CU115">
        <f t="shared" si="133"/>
        <v>0</v>
      </c>
      <c r="CV115">
        <f t="shared" si="134"/>
        <v>0</v>
      </c>
      <c r="CW115">
        <f t="shared" si="135"/>
        <v>0</v>
      </c>
      <c r="CX115">
        <f t="shared" si="136"/>
        <v>0</v>
      </c>
      <c r="CY115">
        <f t="shared" si="137"/>
        <v>0</v>
      </c>
      <c r="CZ115">
        <f t="shared" si="138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40</v>
      </c>
      <c r="DW115" t="s">
        <v>40</v>
      </c>
      <c r="DX115">
        <v>1</v>
      </c>
      <c r="EE115">
        <v>39174502</v>
      </c>
      <c r="EF115">
        <v>2</v>
      </c>
      <c r="EG115" t="s">
        <v>19</v>
      </c>
      <c r="EH115">
        <v>0</v>
      </c>
      <c r="EI115" t="s">
        <v>3</v>
      </c>
      <c r="EJ115">
        <v>1</v>
      </c>
      <c r="EK115">
        <v>9001</v>
      </c>
      <c r="EL115" t="s">
        <v>127</v>
      </c>
      <c r="EM115" t="s">
        <v>128</v>
      </c>
      <c r="EO115" t="s">
        <v>3</v>
      </c>
      <c r="EQ115">
        <v>0</v>
      </c>
      <c r="ER115">
        <v>652.38</v>
      </c>
      <c r="ES115">
        <v>652.38</v>
      </c>
      <c r="ET115">
        <v>0</v>
      </c>
      <c r="EU115">
        <v>0</v>
      </c>
      <c r="EV115">
        <v>0</v>
      </c>
      <c r="EW115">
        <v>0</v>
      </c>
      <c r="EX115">
        <v>0</v>
      </c>
      <c r="EZ115">
        <v>5</v>
      </c>
      <c r="FC115">
        <v>1</v>
      </c>
      <c r="FD115">
        <v>18</v>
      </c>
      <c r="FF115">
        <v>5126.93</v>
      </c>
      <c r="FQ115">
        <v>0</v>
      </c>
      <c r="FR115">
        <f t="shared" si="139"/>
        <v>0</v>
      </c>
      <c r="FS115">
        <v>0</v>
      </c>
      <c r="FT115" t="s">
        <v>22</v>
      </c>
      <c r="FU115" t="s">
        <v>23</v>
      </c>
      <c r="FX115">
        <v>81</v>
      </c>
      <c r="FY115">
        <v>72.25</v>
      </c>
      <c r="GA115" t="s">
        <v>200</v>
      </c>
      <c r="GD115">
        <v>0</v>
      </c>
      <c r="GF115">
        <v>-517914067</v>
      </c>
      <c r="GG115">
        <v>1</v>
      </c>
      <c r="GH115">
        <v>3</v>
      </c>
      <c r="GI115">
        <v>4</v>
      </c>
      <c r="GJ115">
        <v>0</v>
      </c>
      <c r="GK115">
        <f>ROUND(R115*(S12)/100,2)</f>
        <v>0</v>
      </c>
      <c r="GL115">
        <f t="shared" si="140"/>
        <v>0</v>
      </c>
      <c r="GM115">
        <f t="shared" si="141"/>
        <v>75556.960000000006</v>
      </c>
      <c r="GN115">
        <f t="shared" si="142"/>
        <v>75556.960000000006</v>
      </c>
      <c r="GO115">
        <f t="shared" si="143"/>
        <v>0</v>
      </c>
      <c r="GP115">
        <f t="shared" si="144"/>
        <v>0</v>
      </c>
      <c r="GR115">
        <v>1</v>
      </c>
      <c r="GS115">
        <v>1</v>
      </c>
      <c r="GT115">
        <v>0</v>
      </c>
      <c r="GU115" t="s">
        <v>3</v>
      </c>
      <c r="GV115">
        <f t="shared" si="145"/>
        <v>0</v>
      </c>
      <c r="GW115">
        <v>1</v>
      </c>
      <c r="GX115">
        <f t="shared" si="146"/>
        <v>0</v>
      </c>
      <c r="HA115">
        <v>0</v>
      </c>
      <c r="HB115">
        <v>0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ROW(SmtRes!A263)</f>
        <v>263</v>
      </c>
      <c r="D116" s="2">
        <f>ROW(EtalonRes!A249)</f>
        <v>249</v>
      </c>
      <c r="E116" s="2" t="s">
        <v>201</v>
      </c>
      <c r="F116" s="2" t="s">
        <v>202</v>
      </c>
      <c r="G116" s="2" t="s">
        <v>203</v>
      </c>
      <c r="H116" s="2" t="s">
        <v>17</v>
      </c>
      <c r="I116" s="2">
        <f>ROUND(29/100,9)</f>
        <v>0.28999999999999998</v>
      </c>
      <c r="J116" s="2">
        <v>0</v>
      </c>
      <c r="K116" s="2"/>
      <c r="L116" s="2"/>
      <c r="M116" s="2"/>
      <c r="N116" s="2"/>
      <c r="O116" s="2">
        <f t="shared" si="108"/>
        <v>51.62</v>
      </c>
      <c r="P116" s="2">
        <f t="shared" si="109"/>
        <v>0</v>
      </c>
      <c r="Q116" s="2">
        <f t="shared" si="110"/>
        <v>0</v>
      </c>
      <c r="R116" s="2">
        <f t="shared" si="111"/>
        <v>0</v>
      </c>
      <c r="S116" s="2">
        <f t="shared" si="112"/>
        <v>51.62</v>
      </c>
      <c r="T116" s="2">
        <f t="shared" si="113"/>
        <v>0</v>
      </c>
      <c r="U116" s="2">
        <f t="shared" si="114"/>
        <v>6.6177999999999999</v>
      </c>
      <c r="V116" s="2">
        <f t="shared" si="115"/>
        <v>0</v>
      </c>
      <c r="W116" s="2">
        <f t="shared" si="116"/>
        <v>0</v>
      </c>
      <c r="X116" s="2">
        <f t="shared" si="117"/>
        <v>51.1</v>
      </c>
      <c r="Y116" s="2">
        <f t="shared" si="118"/>
        <v>30.97</v>
      </c>
      <c r="Z116" s="2"/>
      <c r="AA116" s="2">
        <v>39500385</v>
      </c>
      <c r="AB116" s="2">
        <f t="shared" si="119"/>
        <v>178</v>
      </c>
      <c r="AC116" s="2">
        <f t="shared" si="120"/>
        <v>0</v>
      </c>
      <c r="AD116" s="2">
        <f t="shared" si="147"/>
        <v>0</v>
      </c>
      <c r="AE116" s="2">
        <f t="shared" si="148"/>
        <v>0</v>
      </c>
      <c r="AF116" s="2">
        <f t="shared" si="149"/>
        <v>178</v>
      </c>
      <c r="AG116" s="2">
        <f t="shared" si="124"/>
        <v>0</v>
      </c>
      <c r="AH116" s="2">
        <f t="shared" si="150"/>
        <v>22.82</v>
      </c>
      <c r="AI116" s="2">
        <f t="shared" si="151"/>
        <v>0</v>
      </c>
      <c r="AJ116" s="2">
        <f t="shared" si="127"/>
        <v>0</v>
      </c>
      <c r="AK116" s="2">
        <v>178</v>
      </c>
      <c r="AL116" s="2">
        <v>0</v>
      </c>
      <c r="AM116" s="2">
        <v>0</v>
      </c>
      <c r="AN116" s="2">
        <v>0</v>
      </c>
      <c r="AO116" s="2">
        <v>178</v>
      </c>
      <c r="AP116" s="2">
        <v>0</v>
      </c>
      <c r="AQ116" s="2">
        <v>22.82</v>
      </c>
      <c r="AR116" s="2">
        <v>0</v>
      </c>
      <c r="AS116" s="2">
        <v>0</v>
      </c>
      <c r="AT116" s="2">
        <v>99</v>
      </c>
      <c r="AU116" s="2">
        <v>60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3</v>
      </c>
      <c r="BE116" s="2" t="s">
        <v>3</v>
      </c>
      <c r="BF116" s="2" t="s">
        <v>3</v>
      </c>
      <c r="BG116" s="2" t="s">
        <v>3</v>
      </c>
      <c r="BH116" s="2">
        <v>0</v>
      </c>
      <c r="BI116" s="2">
        <v>1</v>
      </c>
      <c r="BJ116" s="2" t="s">
        <v>204</v>
      </c>
      <c r="BK116" s="2"/>
      <c r="BL116" s="2"/>
      <c r="BM116" s="2">
        <v>46001</v>
      </c>
      <c r="BN116" s="2">
        <v>0</v>
      </c>
      <c r="BO116" s="2" t="s">
        <v>3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3</v>
      </c>
      <c r="BZ116" s="2">
        <v>110</v>
      </c>
      <c r="CA116" s="2">
        <v>70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3</v>
      </c>
      <c r="CO116" s="2">
        <v>0</v>
      </c>
      <c r="CP116" s="2">
        <f t="shared" si="128"/>
        <v>51.62</v>
      </c>
      <c r="CQ116" s="2">
        <f t="shared" si="129"/>
        <v>0</v>
      </c>
      <c r="CR116" s="2">
        <f t="shared" si="130"/>
        <v>0</v>
      </c>
      <c r="CS116" s="2">
        <f t="shared" si="131"/>
        <v>0</v>
      </c>
      <c r="CT116" s="2">
        <f t="shared" si="132"/>
        <v>178</v>
      </c>
      <c r="CU116" s="2">
        <f t="shared" si="133"/>
        <v>0</v>
      </c>
      <c r="CV116" s="2">
        <f t="shared" si="134"/>
        <v>22.82</v>
      </c>
      <c r="CW116" s="2">
        <f t="shared" si="135"/>
        <v>0</v>
      </c>
      <c r="CX116" s="2">
        <f t="shared" si="136"/>
        <v>0</v>
      </c>
      <c r="CY116" s="2">
        <f t="shared" si="137"/>
        <v>51.1038</v>
      </c>
      <c r="CZ116" s="2">
        <f t="shared" si="138"/>
        <v>30.971999999999998</v>
      </c>
      <c r="DA116" s="2"/>
      <c r="DB116" s="2"/>
      <c r="DC116" s="2" t="s">
        <v>3</v>
      </c>
      <c r="DD116" s="2" t="s">
        <v>3</v>
      </c>
      <c r="DE116" s="2" t="s">
        <v>3</v>
      </c>
      <c r="DF116" s="2" t="s">
        <v>3</v>
      </c>
      <c r="DG116" s="2" t="s">
        <v>3</v>
      </c>
      <c r="DH116" s="2" t="s">
        <v>3</v>
      </c>
      <c r="DI116" s="2" t="s">
        <v>3</v>
      </c>
      <c r="DJ116" s="2" t="s">
        <v>3</v>
      </c>
      <c r="DK116" s="2" t="s">
        <v>3</v>
      </c>
      <c r="DL116" s="2" t="s">
        <v>3</v>
      </c>
      <c r="DM116" s="2" t="s">
        <v>3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1005</v>
      </c>
      <c r="DV116" s="2" t="s">
        <v>17</v>
      </c>
      <c r="DW116" s="2" t="s">
        <v>17</v>
      </c>
      <c r="DX116" s="2">
        <v>100</v>
      </c>
      <c r="DY116" s="2"/>
      <c r="DZ116" s="2"/>
      <c r="EA116" s="2"/>
      <c r="EB116" s="2"/>
      <c r="EC116" s="2"/>
      <c r="ED116" s="2"/>
      <c r="EE116" s="2">
        <v>39174571</v>
      </c>
      <c r="EF116" s="2">
        <v>2</v>
      </c>
      <c r="EG116" s="2" t="s">
        <v>19</v>
      </c>
      <c r="EH116" s="2">
        <v>0</v>
      </c>
      <c r="EI116" s="2" t="s">
        <v>3</v>
      </c>
      <c r="EJ116" s="2">
        <v>1</v>
      </c>
      <c r="EK116" s="2">
        <v>46001</v>
      </c>
      <c r="EL116" s="2" t="s">
        <v>20</v>
      </c>
      <c r="EM116" s="2" t="s">
        <v>21</v>
      </c>
      <c r="EN116" s="2"/>
      <c r="EO116" s="2" t="s">
        <v>3</v>
      </c>
      <c r="EP116" s="2"/>
      <c r="EQ116" s="2">
        <v>131072</v>
      </c>
      <c r="ER116" s="2">
        <v>178</v>
      </c>
      <c r="ES116" s="2">
        <v>0</v>
      </c>
      <c r="ET116" s="2">
        <v>0</v>
      </c>
      <c r="EU116" s="2">
        <v>0</v>
      </c>
      <c r="EV116" s="2">
        <v>178</v>
      </c>
      <c r="EW116" s="2">
        <v>22.82</v>
      </c>
      <c r="EX116" s="2">
        <v>0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9"/>
        <v>0</v>
      </c>
      <c r="FS116" s="2">
        <v>0</v>
      </c>
      <c r="FT116" s="2" t="s">
        <v>22</v>
      </c>
      <c r="FU116" s="2" t="s">
        <v>23</v>
      </c>
      <c r="FV116" s="2"/>
      <c r="FW116" s="2"/>
      <c r="FX116" s="2">
        <v>99</v>
      </c>
      <c r="FY116" s="2">
        <v>59.5</v>
      </c>
      <c r="FZ116" s="2"/>
      <c r="GA116" s="2" t="s">
        <v>3</v>
      </c>
      <c r="GB116" s="2"/>
      <c r="GC116" s="2"/>
      <c r="GD116" s="2">
        <v>0</v>
      </c>
      <c r="GE116" s="2"/>
      <c r="GF116" s="2">
        <v>-1308403677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40"/>
        <v>0</v>
      </c>
      <c r="GM116" s="2">
        <f t="shared" si="141"/>
        <v>133.69</v>
      </c>
      <c r="GN116" s="2">
        <f t="shared" si="142"/>
        <v>133.69</v>
      </c>
      <c r="GO116" s="2">
        <f t="shared" si="143"/>
        <v>0</v>
      </c>
      <c r="GP116" s="2">
        <f t="shared" si="144"/>
        <v>0</v>
      </c>
      <c r="GQ116" s="2"/>
      <c r="GR116" s="2">
        <v>0</v>
      </c>
      <c r="GS116" s="2">
        <v>3</v>
      </c>
      <c r="GT116" s="2">
        <v>0</v>
      </c>
      <c r="GU116" s="2" t="s">
        <v>3</v>
      </c>
      <c r="GV116" s="2">
        <f t="shared" si="145"/>
        <v>0</v>
      </c>
      <c r="GW116" s="2">
        <v>1</v>
      </c>
      <c r="GX116" s="2">
        <f t="shared" si="146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ROW(SmtRes!A264)</f>
        <v>264</v>
      </c>
      <c r="D117">
        <f>ROW(EtalonRes!A250)</f>
        <v>250</v>
      </c>
      <c r="E117" t="s">
        <v>201</v>
      </c>
      <c r="F117" t="s">
        <v>202</v>
      </c>
      <c r="G117" t="s">
        <v>203</v>
      </c>
      <c r="H117" t="s">
        <v>17</v>
      </c>
      <c r="I117">
        <f>ROUND(29/100,9)</f>
        <v>0.28999999999999998</v>
      </c>
      <c r="J117">
        <v>0</v>
      </c>
      <c r="O117">
        <f t="shared" si="108"/>
        <v>343.79</v>
      </c>
      <c r="P117">
        <f t="shared" si="109"/>
        <v>0</v>
      </c>
      <c r="Q117">
        <f t="shared" si="110"/>
        <v>0</v>
      </c>
      <c r="R117">
        <f t="shared" si="111"/>
        <v>0</v>
      </c>
      <c r="S117">
        <f t="shared" si="112"/>
        <v>343.79</v>
      </c>
      <c r="T117">
        <f t="shared" si="113"/>
        <v>0</v>
      </c>
      <c r="U117">
        <f t="shared" si="114"/>
        <v>6.6177999999999999</v>
      </c>
      <c r="V117">
        <f t="shared" si="115"/>
        <v>0</v>
      </c>
      <c r="W117">
        <f t="shared" si="116"/>
        <v>0</v>
      </c>
      <c r="X117">
        <f t="shared" si="117"/>
        <v>340.35</v>
      </c>
      <c r="Y117">
        <f t="shared" si="118"/>
        <v>206.27</v>
      </c>
      <c r="AA117">
        <v>39500386</v>
      </c>
      <c r="AB117">
        <f t="shared" si="119"/>
        <v>178</v>
      </c>
      <c r="AC117">
        <f t="shared" si="120"/>
        <v>0</v>
      </c>
      <c r="AD117">
        <f t="shared" si="147"/>
        <v>0</v>
      </c>
      <c r="AE117">
        <f t="shared" si="148"/>
        <v>0</v>
      </c>
      <c r="AF117">
        <f t="shared" si="149"/>
        <v>178</v>
      </c>
      <c r="AG117">
        <f t="shared" si="124"/>
        <v>0</v>
      </c>
      <c r="AH117">
        <f t="shared" si="150"/>
        <v>22.82</v>
      </c>
      <c r="AI117">
        <f t="shared" si="151"/>
        <v>0</v>
      </c>
      <c r="AJ117">
        <f t="shared" si="127"/>
        <v>0</v>
      </c>
      <c r="AK117">
        <v>178</v>
      </c>
      <c r="AL117">
        <v>0</v>
      </c>
      <c r="AM117">
        <v>0</v>
      </c>
      <c r="AN117">
        <v>0</v>
      </c>
      <c r="AO117">
        <v>178</v>
      </c>
      <c r="AP117">
        <v>0</v>
      </c>
      <c r="AQ117">
        <v>22.82</v>
      </c>
      <c r="AR117">
        <v>0</v>
      </c>
      <c r="AS117">
        <v>0</v>
      </c>
      <c r="AT117">
        <v>99</v>
      </c>
      <c r="AU117">
        <v>60</v>
      </c>
      <c r="AV117">
        <v>1</v>
      </c>
      <c r="AW117">
        <v>1</v>
      </c>
      <c r="AZ117">
        <v>6.66</v>
      </c>
      <c r="BA117">
        <v>6.66</v>
      </c>
      <c r="BB117">
        <v>6.66</v>
      </c>
      <c r="BC117">
        <v>6.66</v>
      </c>
      <c r="BD117" t="s">
        <v>3</v>
      </c>
      <c r="BE117" t="s">
        <v>3</v>
      </c>
      <c r="BF117" t="s">
        <v>3</v>
      </c>
      <c r="BG117" t="s">
        <v>3</v>
      </c>
      <c r="BH117">
        <v>0</v>
      </c>
      <c r="BI117">
        <v>1</v>
      </c>
      <c r="BJ117" t="s">
        <v>204</v>
      </c>
      <c r="BM117">
        <v>46001</v>
      </c>
      <c r="BN117">
        <v>0</v>
      </c>
      <c r="BO117" t="s">
        <v>3</v>
      </c>
      <c r="BP117">
        <v>0</v>
      </c>
      <c r="BQ117">
        <v>2</v>
      </c>
      <c r="BR117">
        <v>0</v>
      </c>
      <c r="BS117">
        <v>6.66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110</v>
      </c>
      <c r="CA117">
        <v>70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28"/>
        <v>343.79</v>
      </c>
      <c r="CQ117">
        <f t="shared" si="129"/>
        <v>0</v>
      </c>
      <c r="CR117">
        <f t="shared" si="130"/>
        <v>0</v>
      </c>
      <c r="CS117">
        <f t="shared" si="131"/>
        <v>0</v>
      </c>
      <c r="CT117">
        <f t="shared" si="132"/>
        <v>1185.48</v>
      </c>
      <c r="CU117">
        <f t="shared" si="133"/>
        <v>0</v>
      </c>
      <c r="CV117">
        <f t="shared" si="134"/>
        <v>22.82</v>
      </c>
      <c r="CW117">
        <f t="shared" si="135"/>
        <v>0</v>
      </c>
      <c r="CX117">
        <f t="shared" si="136"/>
        <v>0</v>
      </c>
      <c r="CY117">
        <f t="shared" si="137"/>
        <v>340.35210000000001</v>
      </c>
      <c r="CZ117">
        <f t="shared" si="138"/>
        <v>206.274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17</v>
      </c>
      <c r="DW117" t="s">
        <v>17</v>
      </c>
      <c r="DX117">
        <v>100</v>
      </c>
      <c r="EE117">
        <v>39174571</v>
      </c>
      <c r="EF117">
        <v>2</v>
      </c>
      <c r="EG117" t="s">
        <v>19</v>
      </c>
      <c r="EH117">
        <v>0</v>
      </c>
      <c r="EI117" t="s">
        <v>3</v>
      </c>
      <c r="EJ117">
        <v>1</v>
      </c>
      <c r="EK117">
        <v>46001</v>
      </c>
      <c r="EL117" t="s">
        <v>20</v>
      </c>
      <c r="EM117" t="s">
        <v>21</v>
      </c>
      <c r="EO117" t="s">
        <v>3</v>
      </c>
      <c r="EQ117">
        <v>131072</v>
      </c>
      <c r="ER117">
        <v>178</v>
      </c>
      <c r="ES117">
        <v>0</v>
      </c>
      <c r="ET117">
        <v>0</v>
      </c>
      <c r="EU117">
        <v>0</v>
      </c>
      <c r="EV117">
        <v>178</v>
      </c>
      <c r="EW117">
        <v>22.82</v>
      </c>
      <c r="EX117">
        <v>0</v>
      </c>
      <c r="EY117">
        <v>0</v>
      </c>
      <c r="FQ117">
        <v>0</v>
      </c>
      <c r="FR117">
        <f t="shared" si="139"/>
        <v>0</v>
      </c>
      <c r="FS117">
        <v>0</v>
      </c>
      <c r="FT117" t="s">
        <v>22</v>
      </c>
      <c r="FU117" t="s">
        <v>23</v>
      </c>
      <c r="FX117">
        <v>99</v>
      </c>
      <c r="FY117">
        <v>59.5</v>
      </c>
      <c r="GA117" t="s">
        <v>3</v>
      </c>
      <c r="GD117">
        <v>0</v>
      </c>
      <c r="GF117">
        <v>-1308403677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40"/>
        <v>0</v>
      </c>
      <c r="GM117">
        <f t="shared" si="141"/>
        <v>890.41</v>
      </c>
      <c r="GN117">
        <f t="shared" si="142"/>
        <v>890.41</v>
      </c>
      <c r="GO117">
        <f t="shared" si="143"/>
        <v>0</v>
      </c>
      <c r="GP117">
        <f t="shared" si="144"/>
        <v>0</v>
      </c>
      <c r="GR117">
        <v>0</v>
      </c>
      <c r="GS117">
        <v>3</v>
      </c>
      <c r="GT117">
        <v>0</v>
      </c>
      <c r="GU117" t="s">
        <v>3</v>
      </c>
      <c r="GV117">
        <f t="shared" si="145"/>
        <v>0</v>
      </c>
      <c r="GW117">
        <v>1</v>
      </c>
      <c r="GX117">
        <f t="shared" si="146"/>
        <v>0</v>
      </c>
      <c r="HA117">
        <v>0</v>
      </c>
      <c r="HB117">
        <v>0</v>
      </c>
      <c r="IK117">
        <v>0</v>
      </c>
    </row>
    <row r="118" spans="1:255" x14ac:dyDescent="0.2">
      <c r="A118" s="2">
        <v>17</v>
      </c>
      <c r="B118" s="2">
        <v>1</v>
      </c>
      <c r="C118" s="2">
        <f>ROW(SmtRes!A268)</f>
        <v>268</v>
      </c>
      <c r="D118" s="2">
        <f>ROW(EtalonRes!A253)</f>
        <v>253</v>
      </c>
      <c r="E118" s="2" t="s">
        <v>205</v>
      </c>
      <c r="F118" s="2" t="s">
        <v>206</v>
      </c>
      <c r="G118" s="2" t="s">
        <v>207</v>
      </c>
      <c r="H118" s="2" t="s">
        <v>17</v>
      </c>
      <c r="I118" s="2">
        <f>ROUND(45/100,9)</f>
        <v>0.45</v>
      </c>
      <c r="J118" s="2">
        <v>0</v>
      </c>
      <c r="K118" s="2"/>
      <c r="L118" s="2"/>
      <c r="M118" s="2"/>
      <c r="N118" s="2"/>
      <c r="O118" s="2">
        <f t="shared" si="108"/>
        <v>16.690000000000001</v>
      </c>
      <c r="P118" s="2">
        <f t="shared" si="109"/>
        <v>3.46</v>
      </c>
      <c r="Q118" s="2">
        <f t="shared" si="110"/>
        <v>0</v>
      </c>
      <c r="R118" s="2">
        <f t="shared" si="111"/>
        <v>0</v>
      </c>
      <c r="S118" s="2">
        <f t="shared" si="112"/>
        <v>13.23</v>
      </c>
      <c r="T118" s="2">
        <f t="shared" si="113"/>
        <v>0</v>
      </c>
      <c r="U118" s="2">
        <f t="shared" si="114"/>
        <v>1.6965000000000001</v>
      </c>
      <c r="V118" s="2">
        <f t="shared" si="115"/>
        <v>0</v>
      </c>
      <c r="W118" s="2">
        <f t="shared" si="116"/>
        <v>0</v>
      </c>
      <c r="X118" s="2">
        <f t="shared" si="117"/>
        <v>10.58</v>
      </c>
      <c r="Y118" s="2">
        <f t="shared" si="118"/>
        <v>6.62</v>
      </c>
      <c r="Z118" s="2"/>
      <c r="AA118" s="2">
        <v>39500385</v>
      </c>
      <c r="AB118" s="2">
        <f t="shared" si="119"/>
        <v>37.1</v>
      </c>
      <c r="AC118" s="2">
        <f t="shared" si="120"/>
        <v>7.69</v>
      </c>
      <c r="AD118" s="2">
        <f t="shared" si="147"/>
        <v>0</v>
      </c>
      <c r="AE118" s="2">
        <f t="shared" si="148"/>
        <v>0</v>
      </c>
      <c r="AF118" s="2">
        <f t="shared" si="149"/>
        <v>29.41</v>
      </c>
      <c r="AG118" s="2">
        <f t="shared" si="124"/>
        <v>0</v>
      </c>
      <c r="AH118" s="2">
        <f t="shared" si="150"/>
        <v>3.77</v>
      </c>
      <c r="AI118" s="2">
        <f t="shared" si="151"/>
        <v>0</v>
      </c>
      <c r="AJ118" s="2">
        <f t="shared" si="127"/>
        <v>0</v>
      </c>
      <c r="AK118" s="2">
        <v>37.1</v>
      </c>
      <c r="AL118" s="2">
        <v>7.69</v>
      </c>
      <c r="AM118" s="2">
        <v>0</v>
      </c>
      <c r="AN118" s="2">
        <v>0</v>
      </c>
      <c r="AO118" s="2">
        <v>29.41</v>
      </c>
      <c r="AP118" s="2">
        <v>0</v>
      </c>
      <c r="AQ118" s="2">
        <v>3.77</v>
      </c>
      <c r="AR118" s="2">
        <v>0</v>
      </c>
      <c r="AS118" s="2">
        <v>0</v>
      </c>
      <c r="AT118" s="2">
        <v>80</v>
      </c>
      <c r="AU118" s="2">
        <v>50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3</v>
      </c>
      <c r="BE118" s="2" t="s">
        <v>3</v>
      </c>
      <c r="BF118" s="2" t="s">
        <v>3</v>
      </c>
      <c r="BG118" s="2" t="s">
        <v>3</v>
      </c>
      <c r="BH118" s="2">
        <v>0</v>
      </c>
      <c r="BI118" s="2">
        <v>1</v>
      </c>
      <c r="BJ118" s="2" t="s">
        <v>208</v>
      </c>
      <c r="BK118" s="2"/>
      <c r="BL118" s="2"/>
      <c r="BM118" s="2">
        <v>62001</v>
      </c>
      <c r="BN118" s="2">
        <v>0</v>
      </c>
      <c r="BO118" s="2" t="s">
        <v>3</v>
      </c>
      <c r="BP118" s="2">
        <v>0</v>
      </c>
      <c r="BQ118" s="2">
        <v>6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3</v>
      </c>
      <c r="BZ118" s="2">
        <v>80</v>
      </c>
      <c r="CA118" s="2">
        <v>50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3</v>
      </c>
      <c r="CO118" s="2">
        <v>0</v>
      </c>
      <c r="CP118" s="2">
        <f t="shared" si="128"/>
        <v>16.690000000000001</v>
      </c>
      <c r="CQ118" s="2">
        <f t="shared" si="129"/>
        <v>7.69</v>
      </c>
      <c r="CR118" s="2">
        <f t="shared" si="130"/>
        <v>0</v>
      </c>
      <c r="CS118" s="2">
        <f t="shared" si="131"/>
        <v>0</v>
      </c>
      <c r="CT118" s="2">
        <f t="shared" si="132"/>
        <v>29.41</v>
      </c>
      <c r="CU118" s="2">
        <f t="shared" si="133"/>
        <v>0</v>
      </c>
      <c r="CV118" s="2">
        <f t="shared" si="134"/>
        <v>3.77</v>
      </c>
      <c r="CW118" s="2">
        <f t="shared" si="135"/>
        <v>0</v>
      </c>
      <c r="CX118" s="2">
        <f t="shared" si="136"/>
        <v>0</v>
      </c>
      <c r="CY118" s="2">
        <f t="shared" si="137"/>
        <v>10.584000000000001</v>
      </c>
      <c r="CZ118" s="2">
        <f t="shared" si="138"/>
        <v>6.6150000000000002</v>
      </c>
      <c r="DA118" s="2"/>
      <c r="DB118" s="2"/>
      <c r="DC118" s="2" t="s">
        <v>3</v>
      </c>
      <c r="DD118" s="2" t="s">
        <v>3</v>
      </c>
      <c r="DE118" s="2" t="s">
        <v>3</v>
      </c>
      <c r="DF118" s="2" t="s">
        <v>3</v>
      </c>
      <c r="DG118" s="2" t="s">
        <v>3</v>
      </c>
      <c r="DH118" s="2" t="s">
        <v>3</v>
      </c>
      <c r="DI118" s="2" t="s">
        <v>3</v>
      </c>
      <c r="DJ118" s="2" t="s">
        <v>3</v>
      </c>
      <c r="DK118" s="2" t="s">
        <v>3</v>
      </c>
      <c r="DL118" s="2" t="s">
        <v>3</v>
      </c>
      <c r="DM118" s="2" t="s">
        <v>3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1005</v>
      </c>
      <c r="DV118" s="2" t="s">
        <v>17</v>
      </c>
      <c r="DW118" s="2" t="s">
        <v>17</v>
      </c>
      <c r="DX118" s="2">
        <v>100</v>
      </c>
      <c r="DY118" s="2"/>
      <c r="DZ118" s="2"/>
      <c r="EA118" s="2"/>
      <c r="EB118" s="2"/>
      <c r="EC118" s="2"/>
      <c r="ED118" s="2"/>
      <c r="EE118" s="2">
        <v>39174587</v>
      </c>
      <c r="EF118" s="2">
        <v>6</v>
      </c>
      <c r="EG118" s="2" t="s">
        <v>145</v>
      </c>
      <c r="EH118" s="2">
        <v>0</v>
      </c>
      <c r="EI118" s="2" t="s">
        <v>3</v>
      </c>
      <c r="EJ118" s="2">
        <v>1</v>
      </c>
      <c r="EK118" s="2">
        <v>62001</v>
      </c>
      <c r="EL118" s="2" t="s">
        <v>209</v>
      </c>
      <c r="EM118" s="2" t="s">
        <v>210</v>
      </c>
      <c r="EN118" s="2"/>
      <c r="EO118" s="2" t="s">
        <v>3</v>
      </c>
      <c r="EP118" s="2"/>
      <c r="EQ118" s="2">
        <v>0</v>
      </c>
      <c r="ER118" s="2">
        <v>37.1</v>
      </c>
      <c r="ES118" s="2">
        <v>7.69</v>
      </c>
      <c r="ET118" s="2">
        <v>0</v>
      </c>
      <c r="EU118" s="2">
        <v>0</v>
      </c>
      <c r="EV118" s="2">
        <v>29.41</v>
      </c>
      <c r="EW118" s="2">
        <v>3.77</v>
      </c>
      <c r="EX118" s="2">
        <v>0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9"/>
        <v>0</v>
      </c>
      <c r="FS118" s="2">
        <v>0</v>
      </c>
      <c r="FT118" s="2"/>
      <c r="FU118" s="2"/>
      <c r="FV118" s="2"/>
      <c r="FW118" s="2"/>
      <c r="FX118" s="2">
        <v>80</v>
      </c>
      <c r="FY118" s="2">
        <v>50</v>
      </c>
      <c r="FZ118" s="2"/>
      <c r="GA118" s="2" t="s">
        <v>3</v>
      </c>
      <c r="GB118" s="2"/>
      <c r="GC118" s="2"/>
      <c r="GD118" s="2">
        <v>0</v>
      </c>
      <c r="GE118" s="2"/>
      <c r="GF118" s="2">
        <v>1248739953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40"/>
        <v>0</v>
      </c>
      <c r="GM118" s="2">
        <f t="shared" si="141"/>
        <v>33.89</v>
      </c>
      <c r="GN118" s="2">
        <f t="shared" si="142"/>
        <v>33.89</v>
      </c>
      <c r="GO118" s="2">
        <f t="shared" si="143"/>
        <v>0</v>
      </c>
      <c r="GP118" s="2">
        <f t="shared" si="144"/>
        <v>0</v>
      </c>
      <c r="GQ118" s="2"/>
      <c r="GR118" s="2">
        <v>0</v>
      </c>
      <c r="GS118" s="2">
        <v>3</v>
      </c>
      <c r="GT118" s="2">
        <v>0</v>
      </c>
      <c r="GU118" s="2" t="s">
        <v>3</v>
      </c>
      <c r="GV118" s="2">
        <f t="shared" si="145"/>
        <v>0</v>
      </c>
      <c r="GW118" s="2">
        <v>1</v>
      </c>
      <c r="GX118" s="2">
        <f t="shared" si="146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C119">
        <f>ROW(SmtRes!A272)</f>
        <v>272</v>
      </c>
      <c r="D119">
        <f>ROW(EtalonRes!A256)</f>
        <v>256</v>
      </c>
      <c r="E119" t="s">
        <v>205</v>
      </c>
      <c r="F119" t="s">
        <v>206</v>
      </c>
      <c r="G119" t="s">
        <v>207</v>
      </c>
      <c r="H119" t="s">
        <v>17</v>
      </c>
      <c r="I119">
        <f>ROUND(45/100,9)</f>
        <v>0.45</v>
      </c>
      <c r="J119">
        <v>0</v>
      </c>
      <c r="O119">
        <f t="shared" si="108"/>
        <v>111.19</v>
      </c>
      <c r="P119">
        <f t="shared" si="109"/>
        <v>23.05</v>
      </c>
      <c r="Q119">
        <f t="shared" si="110"/>
        <v>0</v>
      </c>
      <c r="R119">
        <f t="shared" si="111"/>
        <v>0</v>
      </c>
      <c r="S119">
        <f t="shared" si="112"/>
        <v>88.14</v>
      </c>
      <c r="T119">
        <f t="shared" si="113"/>
        <v>0</v>
      </c>
      <c r="U119">
        <f t="shared" si="114"/>
        <v>1.6965000000000001</v>
      </c>
      <c r="V119">
        <f t="shared" si="115"/>
        <v>0</v>
      </c>
      <c r="W119">
        <f t="shared" si="116"/>
        <v>0</v>
      </c>
      <c r="X119">
        <f t="shared" si="117"/>
        <v>70.510000000000005</v>
      </c>
      <c r="Y119">
        <f t="shared" si="118"/>
        <v>44.07</v>
      </c>
      <c r="AA119">
        <v>39500386</v>
      </c>
      <c r="AB119">
        <f t="shared" si="119"/>
        <v>37.1</v>
      </c>
      <c r="AC119">
        <f t="shared" si="120"/>
        <v>7.69</v>
      </c>
      <c r="AD119">
        <f t="shared" si="147"/>
        <v>0</v>
      </c>
      <c r="AE119">
        <f t="shared" si="148"/>
        <v>0</v>
      </c>
      <c r="AF119">
        <f t="shared" si="149"/>
        <v>29.41</v>
      </c>
      <c r="AG119">
        <f t="shared" si="124"/>
        <v>0</v>
      </c>
      <c r="AH119">
        <f t="shared" si="150"/>
        <v>3.77</v>
      </c>
      <c r="AI119">
        <f t="shared" si="151"/>
        <v>0</v>
      </c>
      <c r="AJ119">
        <f t="shared" si="127"/>
        <v>0</v>
      </c>
      <c r="AK119">
        <v>37.1</v>
      </c>
      <c r="AL119">
        <v>7.69</v>
      </c>
      <c r="AM119">
        <v>0</v>
      </c>
      <c r="AN119">
        <v>0</v>
      </c>
      <c r="AO119">
        <v>29.41</v>
      </c>
      <c r="AP119">
        <v>0</v>
      </c>
      <c r="AQ119">
        <v>3.77</v>
      </c>
      <c r="AR119">
        <v>0</v>
      </c>
      <c r="AS119">
        <v>0</v>
      </c>
      <c r="AT119">
        <v>80</v>
      </c>
      <c r="AU119">
        <v>50</v>
      </c>
      <c r="AV119">
        <v>1</v>
      </c>
      <c r="AW119">
        <v>1</v>
      </c>
      <c r="AZ119">
        <v>6.66</v>
      </c>
      <c r="BA119">
        <v>6.66</v>
      </c>
      <c r="BB119">
        <v>6.66</v>
      </c>
      <c r="BC119">
        <v>6.66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1</v>
      </c>
      <c r="BJ119" t="s">
        <v>208</v>
      </c>
      <c r="BM119">
        <v>62001</v>
      </c>
      <c r="BN119">
        <v>0</v>
      </c>
      <c r="BO119" t="s">
        <v>3</v>
      </c>
      <c r="BP119">
        <v>0</v>
      </c>
      <c r="BQ119">
        <v>6</v>
      </c>
      <c r="BR119">
        <v>0</v>
      </c>
      <c r="BS119">
        <v>6.66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80</v>
      </c>
      <c r="CA119">
        <v>50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28"/>
        <v>111.19</v>
      </c>
      <c r="CQ119">
        <f t="shared" si="129"/>
        <v>51.215400000000002</v>
      </c>
      <c r="CR119">
        <f t="shared" si="130"/>
        <v>0</v>
      </c>
      <c r="CS119">
        <f t="shared" si="131"/>
        <v>0</v>
      </c>
      <c r="CT119">
        <f t="shared" si="132"/>
        <v>195.8706</v>
      </c>
      <c r="CU119">
        <f t="shared" si="133"/>
        <v>0</v>
      </c>
      <c r="CV119">
        <f t="shared" si="134"/>
        <v>3.77</v>
      </c>
      <c r="CW119">
        <f t="shared" si="135"/>
        <v>0</v>
      </c>
      <c r="CX119">
        <f t="shared" si="136"/>
        <v>0</v>
      </c>
      <c r="CY119">
        <f t="shared" si="137"/>
        <v>70.512</v>
      </c>
      <c r="CZ119">
        <f t="shared" si="138"/>
        <v>44.07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17</v>
      </c>
      <c r="DW119" t="s">
        <v>17</v>
      </c>
      <c r="DX119">
        <v>100</v>
      </c>
      <c r="EE119">
        <v>39174587</v>
      </c>
      <c r="EF119">
        <v>6</v>
      </c>
      <c r="EG119" t="s">
        <v>145</v>
      </c>
      <c r="EH119">
        <v>0</v>
      </c>
      <c r="EI119" t="s">
        <v>3</v>
      </c>
      <c r="EJ119">
        <v>1</v>
      </c>
      <c r="EK119">
        <v>62001</v>
      </c>
      <c r="EL119" t="s">
        <v>209</v>
      </c>
      <c r="EM119" t="s">
        <v>210</v>
      </c>
      <c r="EO119" t="s">
        <v>3</v>
      </c>
      <c r="EQ119">
        <v>0</v>
      </c>
      <c r="ER119">
        <v>37.1</v>
      </c>
      <c r="ES119">
        <v>7.69</v>
      </c>
      <c r="ET119">
        <v>0</v>
      </c>
      <c r="EU119">
        <v>0</v>
      </c>
      <c r="EV119">
        <v>29.41</v>
      </c>
      <c r="EW119">
        <v>3.77</v>
      </c>
      <c r="EX119">
        <v>0</v>
      </c>
      <c r="EY119">
        <v>0</v>
      </c>
      <c r="FQ119">
        <v>0</v>
      </c>
      <c r="FR119">
        <f t="shared" si="139"/>
        <v>0</v>
      </c>
      <c r="FS119">
        <v>0</v>
      </c>
      <c r="FX119">
        <v>80</v>
      </c>
      <c r="FY119">
        <v>50</v>
      </c>
      <c r="GA119" t="s">
        <v>3</v>
      </c>
      <c r="GD119">
        <v>0</v>
      </c>
      <c r="GF119">
        <v>1248739953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40"/>
        <v>0</v>
      </c>
      <c r="GM119">
        <f t="shared" si="141"/>
        <v>225.77</v>
      </c>
      <c r="GN119">
        <f t="shared" si="142"/>
        <v>225.77</v>
      </c>
      <c r="GO119">
        <f t="shared" si="143"/>
        <v>0</v>
      </c>
      <c r="GP119">
        <f t="shared" si="144"/>
        <v>0</v>
      </c>
      <c r="GR119">
        <v>0</v>
      </c>
      <c r="GS119">
        <v>3</v>
      </c>
      <c r="GT119">
        <v>0</v>
      </c>
      <c r="GU119" t="s">
        <v>3</v>
      </c>
      <c r="GV119">
        <f t="shared" si="145"/>
        <v>0</v>
      </c>
      <c r="GW119">
        <v>1</v>
      </c>
      <c r="GX119">
        <f t="shared" si="146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266</v>
      </c>
      <c r="D120" s="2"/>
      <c r="E120" s="2" t="s">
        <v>211</v>
      </c>
      <c r="F120" s="2" t="s">
        <v>212</v>
      </c>
      <c r="G120" s="2" t="s">
        <v>213</v>
      </c>
      <c r="H120" s="2" t="s">
        <v>57</v>
      </c>
      <c r="I120" s="2">
        <f>I118*J120</f>
        <v>-4.5000000000000004E-4</v>
      </c>
      <c r="J120" s="2">
        <v>-1E-3</v>
      </c>
      <c r="K120" s="2"/>
      <c r="L120" s="2"/>
      <c r="M120" s="2"/>
      <c r="N120" s="2"/>
      <c r="O120" s="2">
        <f t="shared" si="108"/>
        <v>-3.41</v>
      </c>
      <c r="P120" s="2">
        <f t="shared" si="109"/>
        <v>-3.41</v>
      </c>
      <c r="Q120" s="2">
        <f t="shared" si="110"/>
        <v>0</v>
      </c>
      <c r="R120" s="2">
        <f t="shared" si="111"/>
        <v>0</v>
      </c>
      <c r="S120" s="2">
        <f t="shared" si="112"/>
        <v>0</v>
      </c>
      <c r="T120" s="2">
        <f t="shared" si="113"/>
        <v>0</v>
      </c>
      <c r="U120" s="2">
        <f t="shared" si="114"/>
        <v>0</v>
      </c>
      <c r="V120" s="2">
        <f t="shared" si="115"/>
        <v>0</v>
      </c>
      <c r="W120" s="2">
        <f t="shared" si="116"/>
        <v>0</v>
      </c>
      <c r="X120" s="2">
        <f t="shared" si="117"/>
        <v>0</v>
      </c>
      <c r="Y120" s="2">
        <f t="shared" si="118"/>
        <v>0</v>
      </c>
      <c r="Z120" s="2"/>
      <c r="AA120" s="2">
        <v>39500385</v>
      </c>
      <c r="AB120" s="2">
        <f t="shared" si="119"/>
        <v>7571</v>
      </c>
      <c r="AC120" s="2">
        <f t="shared" si="120"/>
        <v>7571</v>
      </c>
      <c r="AD120" s="2">
        <f t="shared" si="147"/>
        <v>0</v>
      </c>
      <c r="AE120" s="2">
        <f t="shared" si="148"/>
        <v>0</v>
      </c>
      <c r="AF120" s="2">
        <f t="shared" si="149"/>
        <v>0</v>
      </c>
      <c r="AG120" s="2">
        <f t="shared" si="124"/>
        <v>0</v>
      </c>
      <c r="AH120" s="2">
        <f t="shared" si="150"/>
        <v>0</v>
      </c>
      <c r="AI120" s="2">
        <f t="shared" si="151"/>
        <v>0</v>
      </c>
      <c r="AJ120" s="2">
        <f t="shared" si="127"/>
        <v>0</v>
      </c>
      <c r="AK120" s="2">
        <v>7571</v>
      </c>
      <c r="AL120" s="2">
        <v>7571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80</v>
      </c>
      <c r="AU120" s="2">
        <v>50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3</v>
      </c>
      <c r="BE120" s="2" t="s">
        <v>3</v>
      </c>
      <c r="BF120" s="2" t="s">
        <v>3</v>
      </c>
      <c r="BG120" s="2" t="s">
        <v>3</v>
      </c>
      <c r="BH120" s="2">
        <v>3</v>
      </c>
      <c r="BI120" s="2">
        <v>1</v>
      </c>
      <c r="BJ120" s="2" t="s">
        <v>214</v>
      </c>
      <c r="BK120" s="2"/>
      <c r="BL120" s="2"/>
      <c r="BM120" s="2">
        <v>62001</v>
      </c>
      <c r="BN120" s="2">
        <v>0</v>
      </c>
      <c r="BO120" s="2" t="s">
        <v>3</v>
      </c>
      <c r="BP120" s="2">
        <v>0</v>
      </c>
      <c r="BQ120" s="2">
        <v>6</v>
      </c>
      <c r="BR120" s="2">
        <v>1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3</v>
      </c>
      <c r="BZ120" s="2">
        <v>80</v>
      </c>
      <c r="CA120" s="2">
        <v>50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3</v>
      </c>
      <c r="CO120" s="2">
        <v>0</v>
      </c>
      <c r="CP120" s="2">
        <f t="shared" si="128"/>
        <v>-3.41</v>
      </c>
      <c r="CQ120" s="2">
        <f t="shared" si="129"/>
        <v>7571</v>
      </c>
      <c r="CR120" s="2">
        <f t="shared" si="130"/>
        <v>0</v>
      </c>
      <c r="CS120" s="2">
        <f t="shared" si="131"/>
        <v>0</v>
      </c>
      <c r="CT120" s="2">
        <f t="shared" si="132"/>
        <v>0</v>
      </c>
      <c r="CU120" s="2">
        <f t="shared" si="133"/>
        <v>0</v>
      </c>
      <c r="CV120" s="2">
        <f t="shared" si="134"/>
        <v>0</v>
      </c>
      <c r="CW120" s="2">
        <f t="shared" si="135"/>
        <v>0</v>
      </c>
      <c r="CX120" s="2">
        <f t="shared" si="136"/>
        <v>0</v>
      </c>
      <c r="CY120" s="2">
        <f t="shared" si="137"/>
        <v>0</v>
      </c>
      <c r="CZ120" s="2">
        <f t="shared" si="138"/>
        <v>0</v>
      </c>
      <c r="DA120" s="2"/>
      <c r="DB120" s="2"/>
      <c r="DC120" s="2" t="s">
        <v>3</v>
      </c>
      <c r="DD120" s="2" t="s">
        <v>3</v>
      </c>
      <c r="DE120" s="2" t="s">
        <v>3</v>
      </c>
      <c r="DF120" s="2" t="s">
        <v>3</v>
      </c>
      <c r="DG120" s="2" t="s">
        <v>3</v>
      </c>
      <c r="DH120" s="2" t="s">
        <v>3</v>
      </c>
      <c r="DI120" s="2" t="s">
        <v>3</v>
      </c>
      <c r="DJ120" s="2" t="s">
        <v>3</v>
      </c>
      <c r="DK120" s="2" t="s">
        <v>3</v>
      </c>
      <c r="DL120" s="2" t="s">
        <v>3</v>
      </c>
      <c r="DM120" s="2" t="s">
        <v>3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1009</v>
      </c>
      <c r="DV120" s="2" t="s">
        <v>57</v>
      </c>
      <c r="DW120" s="2" t="s">
        <v>57</v>
      </c>
      <c r="DX120" s="2">
        <v>1000</v>
      </c>
      <c r="DY120" s="2"/>
      <c r="DZ120" s="2"/>
      <c r="EA120" s="2"/>
      <c r="EB120" s="2"/>
      <c r="EC120" s="2"/>
      <c r="ED120" s="2"/>
      <c r="EE120" s="2">
        <v>39174587</v>
      </c>
      <c r="EF120" s="2">
        <v>6</v>
      </c>
      <c r="EG120" s="2" t="s">
        <v>145</v>
      </c>
      <c r="EH120" s="2">
        <v>0</v>
      </c>
      <c r="EI120" s="2" t="s">
        <v>3</v>
      </c>
      <c r="EJ120" s="2">
        <v>1</v>
      </c>
      <c r="EK120" s="2">
        <v>62001</v>
      </c>
      <c r="EL120" s="2" t="s">
        <v>209</v>
      </c>
      <c r="EM120" s="2" t="s">
        <v>210</v>
      </c>
      <c r="EN120" s="2"/>
      <c r="EO120" s="2" t="s">
        <v>3</v>
      </c>
      <c r="EP120" s="2"/>
      <c r="EQ120" s="2">
        <v>0</v>
      </c>
      <c r="ER120" s="2">
        <v>7571</v>
      </c>
      <c r="ES120" s="2">
        <v>7571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9"/>
        <v>0</v>
      </c>
      <c r="FS120" s="2">
        <v>0</v>
      </c>
      <c r="FT120" s="2"/>
      <c r="FU120" s="2"/>
      <c r="FV120" s="2"/>
      <c r="FW120" s="2"/>
      <c r="FX120" s="2">
        <v>80</v>
      </c>
      <c r="FY120" s="2">
        <v>50</v>
      </c>
      <c r="FZ120" s="2"/>
      <c r="GA120" s="2" t="s">
        <v>3</v>
      </c>
      <c r="GB120" s="2"/>
      <c r="GC120" s="2"/>
      <c r="GD120" s="2">
        <v>0</v>
      </c>
      <c r="GE120" s="2"/>
      <c r="GF120" s="2">
        <v>-1565347455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40"/>
        <v>0</v>
      </c>
      <c r="GM120" s="2">
        <f t="shared" si="141"/>
        <v>-3.41</v>
      </c>
      <c r="GN120" s="2">
        <f t="shared" si="142"/>
        <v>-3.41</v>
      </c>
      <c r="GO120" s="2">
        <f t="shared" si="143"/>
        <v>0</v>
      </c>
      <c r="GP120" s="2">
        <f t="shared" si="144"/>
        <v>0</v>
      </c>
      <c r="GQ120" s="2"/>
      <c r="GR120" s="2">
        <v>0</v>
      </c>
      <c r="GS120" s="2">
        <v>3</v>
      </c>
      <c r="GT120" s="2">
        <v>0</v>
      </c>
      <c r="GU120" s="2" t="s">
        <v>3</v>
      </c>
      <c r="GV120" s="2">
        <f t="shared" si="145"/>
        <v>0</v>
      </c>
      <c r="GW120" s="2">
        <v>1</v>
      </c>
      <c r="GX120" s="2">
        <f t="shared" si="146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270</v>
      </c>
      <c r="E121" t="s">
        <v>211</v>
      </c>
      <c r="F121" t="s">
        <v>212</v>
      </c>
      <c r="G121" t="s">
        <v>213</v>
      </c>
      <c r="H121" t="s">
        <v>57</v>
      </c>
      <c r="I121">
        <f>I119*J121</f>
        <v>-4.5000000000000004E-4</v>
      </c>
      <c r="J121">
        <v>-1E-3</v>
      </c>
      <c r="O121">
        <f t="shared" si="108"/>
        <v>-22.69</v>
      </c>
      <c r="P121">
        <f t="shared" si="109"/>
        <v>-22.69</v>
      </c>
      <c r="Q121">
        <f t="shared" si="110"/>
        <v>0</v>
      </c>
      <c r="R121">
        <f t="shared" si="111"/>
        <v>0</v>
      </c>
      <c r="S121">
        <f t="shared" si="112"/>
        <v>0</v>
      </c>
      <c r="T121">
        <f t="shared" si="113"/>
        <v>0</v>
      </c>
      <c r="U121">
        <f t="shared" si="114"/>
        <v>0</v>
      </c>
      <c r="V121">
        <f t="shared" si="115"/>
        <v>0</v>
      </c>
      <c r="W121">
        <f t="shared" si="116"/>
        <v>0</v>
      </c>
      <c r="X121">
        <f t="shared" si="117"/>
        <v>0</v>
      </c>
      <c r="Y121">
        <f t="shared" si="118"/>
        <v>0</v>
      </c>
      <c r="AA121">
        <v>39500386</v>
      </c>
      <c r="AB121">
        <f t="shared" si="119"/>
        <v>7571</v>
      </c>
      <c r="AC121">
        <f t="shared" si="120"/>
        <v>7571</v>
      </c>
      <c r="AD121">
        <f t="shared" si="147"/>
        <v>0</v>
      </c>
      <c r="AE121">
        <f t="shared" si="148"/>
        <v>0</v>
      </c>
      <c r="AF121">
        <f t="shared" si="149"/>
        <v>0</v>
      </c>
      <c r="AG121">
        <f t="shared" si="124"/>
        <v>0</v>
      </c>
      <c r="AH121">
        <f t="shared" si="150"/>
        <v>0</v>
      </c>
      <c r="AI121">
        <f t="shared" si="151"/>
        <v>0</v>
      </c>
      <c r="AJ121">
        <f t="shared" si="127"/>
        <v>0</v>
      </c>
      <c r="AK121">
        <v>7571</v>
      </c>
      <c r="AL121">
        <v>7571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80</v>
      </c>
      <c r="AU121">
        <v>50</v>
      </c>
      <c r="AV121">
        <v>1</v>
      </c>
      <c r="AW121">
        <v>1</v>
      </c>
      <c r="AZ121">
        <v>6.66</v>
      </c>
      <c r="BA121">
        <v>1</v>
      </c>
      <c r="BB121">
        <v>1</v>
      </c>
      <c r="BC121">
        <v>6.66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214</v>
      </c>
      <c r="BM121">
        <v>62001</v>
      </c>
      <c r="BN121">
        <v>0</v>
      </c>
      <c r="BO121" t="s">
        <v>3</v>
      </c>
      <c r="BP121">
        <v>0</v>
      </c>
      <c r="BQ121">
        <v>6</v>
      </c>
      <c r="BR121">
        <v>1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80</v>
      </c>
      <c r="CA121">
        <v>50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28"/>
        <v>-22.69</v>
      </c>
      <c r="CQ121">
        <f t="shared" si="129"/>
        <v>50422.86</v>
      </c>
      <c r="CR121">
        <f t="shared" si="130"/>
        <v>0</v>
      </c>
      <c r="CS121">
        <f t="shared" si="131"/>
        <v>0</v>
      </c>
      <c r="CT121">
        <f t="shared" si="132"/>
        <v>0</v>
      </c>
      <c r="CU121">
        <f t="shared" si="133"/>
        <v>0</v>
      </c>
      <c r="CV121">
        <f t="shared" si="134"/>
        <v>0</v>
      </c>
      <c r="CW121">
        <f t="shared" si="135"/>
        <v>0</v>
      </c>
      <c r="CX121">
        <f t="shared" si="136"/>
        <v>0</v>
      </c>
      <c r="CY121">
        <f t="shared" si="137"/>
        <v>0</v>
      </c>
      <c r="CZ121">
        <f t="shared" si="138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1009</v>
      </c>
      <c r="DV121" t="s">
        <v>57</v>
      </c>
      <c r="DW121" t="s">
        <v>57</v>
      </c>
      <c r="DX121">
        <v>1000</v>
      </c>
      <c r="EE121">
        <v>39174587</v>
      </c>
      <c r="EF121">
        <v>6</v>
      </c>
      <c r="EG121" t="s">
        <v>145</v>
      </c>
      <c r="EH121">
        <v>0</v>
      </c>
      <c r="EI121" t="s">
        <v>3</v>
      </c>
      <c r="EJ121">
        <v>1</v>
      </c>
      <c r="EK121">
        <v>62001</v>
      </c>
      <c r="EL121" t="s">
        <v>209</v>
      </c>
      <c r="EM121" t="s">
        <v>210</v>
      </c>
      <c r="EO121" t="s">
        <v>3</v>
      </c>
      <c r="EQ121">
        <v>0</v>
      </c>
      <c r="ER121">
        <v>7571</v>
      </c>
      <c r="ES121">
        <v>7571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9"/>
        <v>0</v>
      </c>
      <c r="FS121">
        <v>0</v>
      </c>
      <c r="FX121">
        <v>80</v>
      </c>
      <c r="FY121">
        <v>50</v>
      </c>
      <c r="GA121" t="s">
        <v>3</v>
      </c>
      <c r="GD121">
        <v>0</v>
      </c>
      <c r="GF121">
        <v>-1565347455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40"/>
        <v>0</v>
      </c>
      <c r="GM121">
        <f t="shared" si="141"/>
        <v>-22.69</v>
      </c>
      <c r="GN121">
        <f t="shared" si="142"/>
        <v>-22.69</v>
      </c>
      <c r="GO121">
        <f t="shared" si="143"/>
        <v>0</v>
      </c>
      <c r="GP121">
        <f t="shared" si="144"/>
        <v>0</v>
      </c>
      <c r="GR121">
        <v>0</v>
      </c>
      <c r="GS121">
        <v>3</v>
      </c>
      <c r="GT121">
        <v>0</v>
      </c>
      <c r="GU121" t="s">
        <v>3</v>
      </c>
      <c r="GV121">
        <f t="shared" si="145"/>
        <v>0</v>
      </c>
      <c r="GW121">
        <v>1</v>
      </c>
      <c r="GX121">
        <f t="shared" si="146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268</v>
      </c>
      <c r="D122" s="2"/>
      <c r="E122" s="2" t="s">
        <v>215</v>
      </c>
      <c r="F122" s="2" t="s">
        <v>216</v>
      </c>
      <c r="G122" s="2" t="s">
        <v>217</v>
      </c>
      <c r="H122" s="2" t="s">
        <v>218</v>
      </c>
      <c r="I122" s="2">
        <f>I118*J122</f>
        <v>0.45</v>
      </c>
      <c r="J122" s="2">
        <v>1</v>
      </c>
      <c r="K122" s="2"/>
      <c r="L122" s="2"/>
      <c r="M122" s="2"/>
      <c r="N122" s="2"/>
      <c r="O122" s="2">
        <f t="shared" si="108"/>
        <v>4.1100000000000003</v>
      </c>
      <c r="P122" s="2">
        <f t="shared" si="109"/>
        <v>4.1100000000000003</v>
      </c>
      <c r="Q122" s="2">
        <f t="shared" si="110"/>
        <v>0</v>
      </c>
      <c r="R122" s="2">
        <f t="shared" si="111"/>
        <v>0</v>
      </c>
      <c r="S122" s="2">
        <f t="shared" si="112"/>
        <v>0</v>
      </c>
      <c r="T122" s="2">
        <f t="shared" si="113"/>
        <v>0</v>
      </c>
      <c r="U122" s="2">
        <f t="shared" si="114"/>
        <v>0</v>
      </c>
      <c r="V122" s="2">
        <f t="shared" si="115"/>
        <v>0</v>
      </c>
      <c r="W122" s="2">
        <f t="shared" si="116"/>
        <v>0</v>
      </c>
      <c r="X122" s="2">
        <f t="shared" si="117"/>
        <v>0</v>
      </c>
      <c r="Y122" s="2">
        <f t="shared" si="118"/>
        <v>0</v>
      </c>
      <c r="Z122" s="2"/>
      <c r="AA122" s="2">
        <v>39500385</v>
      </c>
      <c r="AB122" s="2">
        <f t="shared" si="119"/>
        <v>9.14</v>
      </c>
      <c r="AC122" s="2">
        <f t="shared" si="120"/>
        <v>9.14</v>
      </c>
      <c r="AD122" s="2">
        <f t="shared" si="147"/>
        <v>0</v>
      </c>
      <c r="AE122" s="2">
        <f t="shared" si="148"/>
        <v>0</v>
      </c>
      <c r="AF122" s="2">
        <f t="shared" si="149"/>
        <v>0</v>
      </c>
      <c r="AG122" s="2">
        <f t="shared" si="124"/>
        <v>0</v>
      </c>
      <c r="AH122" s="2">
        <f t="shared" si="150"/>
        <v>0</v>
      </c>
      <c r="AI122" s="2">
        <f t="shared" si="151"/>
        <v>0</v>
      </c>
      <c r="AJ122" s="2">
        <f t="shared" si="127"/>
        <v>0</v>
      </c>
      <c r="AK122" s="2">
        <v>9.14</v>
      </c>
      <c r="AL122" s="2">
        <v>9.14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80</v>
      </c>
      <c r="AU122" s="2">
        <v>50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3</v>
      </c>
      <c r="BE122" s="2" t="s">
        <v>3</v>
      </c>
      <c r="BF122" s="2" t="s">
        <v>3</v>
      </c>
      <c r="BG122" s="2" t="s">
        <v>3</v>
      </c>
      <c r="BH122" s="2">
        <v>3</v>
      </c>
      <c r="BI122" s="2">
        <v>1</v>
      </c>
      <c r="BJ122" s="2" t="s">
        <v>219</v>
      </c>
      <c r="BK122" s="2"/>
      <c r="BL122" s="2"/>
      <c r="BM122" s="2">
        <v>62001</v>
      </c>
      <c r="BN122" s="2">
        <v>0</v>
      </c>
      <c r="BO122" s="2" t="s">
        <v>3</v>
      </c>
      <c r="BP122" s="2">
        <v>0</v>
      </c>
      <c r="BQ122" s="2">
        <v>6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3</v>
      </c>
      <c r="BZ122" s="2">
        <v>80</v>
      </c>
      <c r="CA122" s="2">
        <v>50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3</v>
      </c>
      <c r="CO122" s="2">
        <v>0</v>
      </c>
      <c r="CP122" s="2">
        <f t="shared" si="128"/>
        <v>4.1100000000000003</v>
      </c>
      <c r="CQ122" s="2">
        <f t="shared" si="129"/>
        <v>9.14</v>
      </c>
      <c r="CR122" s="2">
        <f t="shared" si="130"/>
        <v>0</v>
      </c>
      <c r="CS122" s="2">
        <f t="shared" si="131"/>
        <v>0</v>
      </c>
      <c r="CT122" s="2">
        <f t="shared" si="132"/>
        <v>0</v>
      </c>
      <c r="CU122" s="2">
        <f t="shared" si="133"/>
        <v>0</v>
      </c>
      <c r="CV122" s="2">
        <f t="shared" si="134"/>
        <v>0</v>
      </c>
      <c r="CW122" s="2">
        <f t="shared" si="135"/>
        <v>0</v>
      </c>
      <c r="CX122" s="2">
        <f t="shared" si="136"/>
        <v>0</v>
      </c>
      <c r="CY122" s="2">
        <f t="shared" si="137"/>
        <v>0</v>
      </c>
      <c r="CZ122" s="2">
        <f t="shared" si="138"/>
        <v>0</v>
      </c>
      <c r="DA122" s="2"/>
      <c r="DB122" s="2"/>
      <c r="DC122" s="2" t="s">
        <v>3</v>
      </c>
      <c r="DD122" s="2" t="s">
        <v>3</v>
      </c>
      <c r="DE122" s="2" t="s">
        <v>3</v>
      </c>
      <c r="DF122" s="2" t="s">
        <v>3</v>
      </c>
      <c r="DG122" s="2" t="s">
        <v>3</v>
      </c>
      <c r="DH122" s="2" t="s">
        <v>3</v>
      </c>
      <c r="DI122" s="2" t="s">
        <v>3</v>
      </c>
      <c r="DJ122" s="2" t="s">
        <v>3</v>
      </c>
      <c r="DK122" s="2" t="s">
        <v>3</v>
      </c>
      <c r="DL122" s="2" t="s">
        <v>3</v>
      </c>
      <c r="DM122" s="2" t="s">
        <v>3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1002</v>
      </c>
      <c r="DV122" s="2" t="s">
        <v>218</v>
      </c>
      <c r="DW122" s="2" t="s">
        <v>218</v>
      </c>
      <c r="DX122" s="2">
        <v>1</v>
      </c>
      <c r="DY122" s="2"/>
      <c r="DZ122" s="2"/>
      <c r="EA122" s="2"/>
      <c r="EB122" s="2"/>
      <c r="EC122" s="2"/>
      <c r="ED122" s="2"/>
      <c r="EE122" s="2">
        <v>39174587</v>
      </c>
      <c r="EF122" s="2">
        <v>6</v>
      </c>
      <c r="EG122" s="2" t="s">
        <v>145</v>
      </c>
      <c r="EH122" s="2">
        <v>0</v>
      </c>
      <c r="EI122" s="2" t="s">
        <v>3</v>
      </c>
      <c r="EJ122" s="2">
        <v>1</v>
      </c>
      <c r="EK122" s="2">
        <v>62001</v>
      </c>
      <c r="EL122" s="2" t="s">
        <v>209</v>
      </c>
      <c r="EM122" s="2" t="s">
        <v>210</v>
      </c>
      <c r="EN122" s="2"/>
      <c r="EO122" s="2" t="s">
        <v>3</v>
      </c>
      <c r="EP122" s="2"/>
      <c r="EQ122" s="2">
        <v>0</v>
      </c>
      <c r="ER122" s="2">
        <v>9.14</v>
      </c>
      <c r="ES122" s="2">
        <v>9.14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9"/>
        <v>0</v>
      </c>
      <c r="FS122" s="2">
        <v>0</v>
      </c>
      <c r="FT122" s="2"/>
      <c r="FU122" s="2"/>
      <c r="FV122" s="2"/>
      <c r="FW122" s="2"/>
      <c r="FX122" s="2">
        <v>80</v>
      </c>
      <c r="FY122" s="2">
        <v>50</v>
      </c>
      <c r="FZ122" s="2"/>
      <c r="GA122" s="2" t="s">
        <v>3</v>
      </c>
      <c r="GB122" s="2"/>
      <c r="GC122" s="2"/>
      <c r="GD122" s="2">
        <v>0</v>
      </c>
      <c r="GE122" s="2"/>
      <c r="GF122" s="2">
        <v>-821701553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40"/>
        <v>0</v>
      </c>
      <c r="GM122" s="2">
        <f t="shared" si="141"/>
        <v>4.1100000000000003</v>
      </c>
      <c r="GN122" s="2">
        <f t="shared" si="142"/>
        <v>4.1100000000000003</v>
      </c>
      <c r="GO122" s="2">
        <f t="shared" si="143"/>
        <v>0</v>
      </c>
      <c r="GP122" s="2">
        <f t="shared" si="144"/>
        <v>0</v>
      </c>
      <c r="GQ122" s="2"/>
      <c r="GR122" s="2">
        <v>0</v>
      </c>
      <c r="GS122" s="2">
        <v>3</v>
      </c>
      <c r="GT122" s="2">
        <v>0</v>
      </c>
      <c r="GU122" s="2" t="s">
        <v>3</v>
      </c>
      <c r="GV122" s="2">
        <f t="shared" si="145"/>
        <v>0</v>
      </c>
      <c r="GW122" s="2">
        <v>1</v>
      </c>
      <c r="GX122" s="2">
        <f t="shared" si="146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272</v>
      </c>
      <c r="E123" t="s">
        <v>215</v>
      </c>
      <c r="F123" t="s">
        <v>216</v>
      </c>
      <c r="G123" t="s">
        <v>217</v>
      </c>
      <c r="H123" t="s">
        <v>218</v>
      </c>
      <c r="I123">
        <f>I119*J123</f>
        <v>0.45</v>
      </c>
      <c r="J123">
        <v>1</v>
      </c>
      <c r="O123">
        <f t="shared" si="108"/>
        <v>27.39</v>
      </c>
      <c r="P123">
        <f t="shared" si="109"/>
        <v>27.39</v>
      </c>
      <c r="Q123">
        <f t="shared" si="110"/>
        <v>0</v>
      </c>
      <c r="R123">
        <f t="shared" si="111"/>
        <v>0</v>
      </c>
      <c r="S123">
        <f t="shared" si="112"/>
        <v>0</v>
      </c>
      <c r="T123">
        <f t="shared" si="113"/>
        <v>0</v>
      </c>
      <c r="U123">
        <f t="shared" si="114"/>
        <v>0</v>
      </c>
      <c r="V123">
        <f t="shared" si="115"/>
        <v>0</v>
      </c>
      <c r="W123">
        <f t="shared" si="116"/>
        <v>0</v>
      </c>
      <c r="X123">
        <f t="shared" si="117"/>
        <v>0</v>
      </c>
      <c r="Y123">
        <f t="shared" si="118"/>
        <v>0</v>
      </c>
      <c r="AA123">
        <v>39500386</v>
      </c>
      <c r="AB123">
        <f t="shared" si="119"/>
        <v>9.14</v>
      </c>
      <c r="AC123">
        <f t="shared" si="120"/>
        <v>9.14</v>
      </c>
      <c r="AD123">
        <f t="shared" si="147"/>
        <v>0</v>
      </c>
      <c r="AE123">
        <f t="shared" si="148"/>
        <v>0</v>
      </c>
      <c r="AF123">
        <f t="shared" si="149"/>
        <v>0</v>
      </c>
      <c r="AG123">
        <f t="shared" si="124"/>
        <v>0</v>
      </c>
      <c r="AH123">
        <f t="shared" si="150"/>
        <v>0</v>
      </c>
      <c r="AI123">
        <f t="shared" si="151"/>
        <v>0</v>
      </c>
      <c r="AJ123">
        <f t="shared" si="127"/>
        <v>0</v>
      </c>
      <c r="AK123">
        <v>9.14</v>
      </c>
      <c r="AL123">
        <v>9.14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80</v>
      </c>
      <c r="AU123">
        <v>50</v>
      </c>
      <c r="AV123">
        <v>1</v>
      </c>
      <c r="AW123">
        <v>1</v>
      </c>
      <c r="AZ123">
        <v>6.66</v>
      </c>
      <c r="BA123">
        <v>1</v>
      </c>
      <c r="BB123">
        <v>1</v>
      </c>
      <c r="BC123">
        <v>6.66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219</v>
      </c>
      <c r="BM123">
        <v>62001</v>
      </c>
      <c r="BN123">
        <v>0</v>
      </c>
      <c r="BO123" t="s">
        <v>3</v>
      </c>
      <c r="BP123">
        <v>0</v>
      </c>
      <c r="BQ123">
        <v>6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80</v>
      </c>
      <c r="CA123">
        <v>50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28"/>
        <v>27.39</v>
      </c>
      <c r="CQ123">
        <f t="shared" si="129"/>
        <v>60.872400000000006</v>
      </c>
      <c r="CR123">
        <f t="shared" si="130"/>
        <v>0</v>
      </c>
      <c r="CS123">
        <f t="shared" si="131"/>
        <v>0</v>
      </c>
      <c r="CT123">
        <f t="shared" si="132"/>
        <v>0</v>
      </c>
      <c r="CU123">
        <f t="shared" si="133"/>
        <v>0</v>
      </c>
      <c r="CV123">
        <f t="shared" si="134"/>
        <v>0</v>
      </c>
      <c r="CW123">
        <f t="shared" si="135"/>
        <v>0</v>
      </c>
      <c r="CX123">
        <f t="shared" si="136"/>
        <v>0</v>
      </c>
      <c r="CY123">
        <f t="shared" si="137"/>
        <v>0</v>
      </c>
      <c r="CZ123">
        <f t="shared" si="138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1002</v>
      </c>
      <c r="DV123" t="s">
        <v>218</v>
      </c>
      <c r="DW123" t="s">
        <v>218</v>
      </c>
      <c r="DX123">
        <v>1</v>
      </c>
      <c r="EE123">
        <v>39174587</v>
      </c>
      <c r="EF123">
        <v>6</v>
      </c>
      <c r="EG123" t="s">
        <v>145</v>
      </c>
      <c r="EH123">
        <v>0</v>
      </c>
      <c r="EI123" t="s">
        <v>3</v>
      </c>
      <c r="EJ123">
        <v>1</v>
      </c>
      <c r="EK123">
        <v>62001</v>
      </c>
      <c r="EL123" t="s">
        <v>209</v>
      </c>
      <c r="EM123" t="s">
        <v>210</v>
      </c>
      <c r="EO123" t="s">
        <v>3</v>
      </c>
      <c r="EQ123">
        <v>0</v>
      </c>
      <c r="ER123">
        <v>9.14</v>
      </c>
      <c r="ES123">
        <v>9.14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9"/>
        <v>0</v>
      </c>
      <c r="FS123">
        <v>0</v>
      </c>
      <c r="FX123">
        <v>80</v>
      </c>
      <c r="FY123">
        <v>50</v>
      </c>
      <c r="GA123" t="s">
        <v>3</v>
      </c>
      <c r="GD123">
        <v>0</v>
      </c>
      <c r="GF123">
        <v>-821701553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40"/>
        <v>0</v>
      </c>
      <c r="GM123">
        <f t="shared" si="141"/>
        <v>27.39</v>
      </c>
      <c r="GN123">
        <f t="shared" si="142"/>
        <v>27.39</v>
      </c>
      <c r="GO123">
        <f t="shared" si="143"/>
        <v>0</v>
      </c>
      <c r="GP123">
        <f t="shared" si="144"/>
        <v>0</v>
      </c>
      <c r="GR123">
        <v>0</v>
      </c>
      <c r="GS123">
        <v>3</v>
      </c>
      <c r="GT123">
        <v>0</v>
      </c>
      <c r="GU123" t="s">
        <v>3</v>
      </c>
      <c r="GV123">
        <f t="shared" si="145"/>
        <v>0</v>
      </c>
      <c r="GW123">
        <v>1</v>
      </c>
      <c r="GX123">
        <f t="shared" si="146"/>
        <v>0</v>
      </c>
      <c r="HA123">
        <v>0</v>
      </c>
      <c r="HB123">
        <v>0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ROW(SmtRes!A279)</f>
        <v>279</v>
      </c>
      <c r="D124" s="2">
        <f>ROW(EtalonRes!A262)</f>
        <v>262</v>
      </c>
      <c r="E124" s="2" t="s">
        <v>220</v>
      </c>
      <c r="F124" s="2" t="s">
        <v>221</v>
      </c>
      <c r="G124" s="2" t="s">
        <v>222</v>
      </c>
      <c r="H124" s="2" t="s">
        <v>17</v>
      </c>
      <c r="I124" s="2">
        <f>ROUND(136/100,9)</f>
        <v>1.36</v>
      </c>
      <c r="J124" s="2">
        <v>0</v>
      </c>
      <c r="K124" s="2"/>
      <c r="L124" s="2"/>
      <c r="M124" s="2"/>
      <c r="N124" s="2"/>
      <c r="O124" s="2">
        <f t="shared" ref="O124:O155" si="152">ROUND(CP124,2)</f>
        <v>100.45</v>
      </c>
      <c r="P124" s="2">
        <f t="shared" ref="P124:P155" si="153">ROUND(CQ124*I124,2)</f>
        <v>0.24</v>
      </c>
      <c r="Q124" s="2">
        <f t="shared" ref="Q124:Q155" si="154">ROUND(CR124*I124,2)</f>
        <v>1.66</v>
      </c>
      <c r="R124" s="2">
        <f t="shared" ref="R124:R155" si="155">ROUND(CS124*I124,2)</f>
        <v>0.45</v>
      </c>
      <c r="S124" s="2">
        <f t="shared" ref="S124:S155" si="156">ROUND(CT124*I124,2)</f>
        <v>98.55</v>
      </c>
      <c r="T124" s="2">
        <f t="shared" ref="T124:T155" si="157">ROUND(CU124*I124,2)</f>
        <v>0</v>
      </c>
      <c r="U124" s="2">
        <f t="shared" ref="U124:U155" si="158">CV124*I124</f>
        <v>10.244199999999999</v>
      </c>
      <c r="V124" s="2">
        <f t="shared" ref="V124:V155" si="159">CW124*I124</f>
        <v>3.4000000000000002E-2</v>
      </c>
      <c r="W124" s="2">
        <f t="shared" ref="W124:W155" si="160">ROUND(CX124*I124,2)</f>
        <v>0</v>
      </c>
      <c r="X124" s="2">
        <f t="shared" ref="X124:X155" si="161">ROUND(CY124,2)</f>
        <v>94.05</v>
      </c>
      <c r="Y124" s="2">
        <f t="shared" ref="Y124:Y155" si="162">ROUND(CZ124,2)</f>
        <v>46.53</v>
      </c>
      <c r="Z124" s="2"/>
      <c r="AA124" s="2">
        <v>39500385</v>
      </c>
      <c r="AB124" s="2">
        <f t="shared" ref="AB124:AB155" si="163">ROUND((AC124+AD124+AF124),2)</f>
        <v>73.86</v>
      </c>
      <c r="AC124" s="2">
        <f t="shared" ref="AC124:AC155" si="164">ROUND((ES124),2)</f>
        <v>0.18</v>
      </c>
      <c r="AD124" s="2">
        <f>ROUND(((((ET124*1.25))-((EU124*1.25)))+AE124),2)</f>
        <v>1.22</v>
      </c>
      <c r="AE124" s="2">
        <f>ROUND(((EU124*1.25)),2)</f>
        <v>0.33</v>
      </c>
      <c r="AF124" s="2">
        <f>ROUND(((EV124*1.15)),2)</f>
        <v>72.459999999999994</v>
      </c>
      <c r="AG124" s="2">
        <f t="shared" ref="AG124:AG155" si="165">ROUND((AP124),2)</f>
        <v>0</v>
      </c>
      <c r="AH124" s="2">
        <f>((EW124*1.15))</f>
        <v>7.5324999999999989</v>
      </c>
      <c r="AI124" s="2">
        <f>((EX124*1.25))</f>
        <v>2.5000000000000001E-2</v>
      </c>
      <c r="AJ124" s="2">
        <f t="shared" ref="AJ124:AJ155" si="166">ROUND((AS124),2)</f>
        <v>0</v>
      </c>
      <c r="AK124" s="2">
        <v>64.16</v>
      </c>
      <c r="AL124" s="2">
        <v>0.18</v>
      </c>
      <c r="AM124" s="2">
        <v>0.97</v>
      </c>
      <c r="AN124" s="2">
        <v>0.26</v>
      </c>
      <c r="AO124" s="2">
        <v>63.01</v>
      </c>
      <c r="AP124" s="2">
        <v>0</v>
      </c>
      <c r="AQ124" s="2">
        <v>6.55</v>
      </c>
      <c r="AR124" s="2">
        <v>0.02</v>
      </c>
      <c r="AS124" s="2">
        <v>0</v>
      </c>
      <c r="AT124" s="2">
        <v>95</v>
      </c>
      <c r="AU124" s="2">
        <v>47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3</v>
      </c>
      <c r="BE124" s="2" t="s">
        <v>3</v>
      </c>
      <c r="BF124" s="2" t="s">
        <v>3</v>
      </c>
      <c r="BG124" s="2" t="s">
        <v>3</v>
      </c>
      <c r="BH124" s="2">
        <v>0</v>
      </c>
      <c r="BI124" s="2">
        <v>1</v>
      </c>
      <c r="BJ124" s="2" t="s">
        <v>223</v>
      </c>
      <c r="BK124" s="2"/>
      <c r="BL124" s="2"/>
      <c r="BM124" s="2">
        <v>15001</v>
      </c>
      <c r="BN124" s="2">
        <v>0</v>
      </c>
      <c r="BO124" s="2" t="s">
        <v>3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3</v>
      </c>
      <c r="BZ124" s="2">
        <v>105</v>
      </c>
      <c r="CA124" s="2">
        <v>55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1605</v>
      </c>
      <c r="CO124" s="2">
        <v>0</v>
      </c>
      <c r="CP124" s="2">
        <f t="shared" ref="CP124:CP155" si="167">(P124+Q124+S124)</f>
        <v>100.45</v>
      </c>
      <c r="CQ124" s="2">
        <f t="shared" ref="CQ124:CQ155" si="168">AC124*BC124</f>
        <v>0.18</v>
      </c>
      <c r="CR124" s="2">
        <f t="shared" ref="CR124:CR155" si="169">AD124*BB124</f>
        <v>1.22</v>
      </c>
      <c r="CS124" s="2">
        <f t="shared" ref="CS124:CS155" si="170">AE124*BS124</f>
        <v>0.33</v>
      </c>
      <c r="CT124" s="2">
        <f t="shared" ref="CT124:CT155" si="171">AF124*BA124</f>
        <v>72.459999999999994</v>
      </c>
      <c r="CU124" s="2">
        <f t="shared" ref="CU124:CU155" si="172">AG124</f>
        <v>0</v>
      </c>
      <c r="CV124" s="2">
        <f t="shared" ref="CV124:CV155" si="173">AH124</f>
        <v>7.5324999999999989</v>
      </c>
      <c r="CW124" s="2">
        <f t="shared" ref="CW124:CW155" si="174">AI124</f>
        <v>2.5000000000000001E-2</v>
      </c>
      <c r="CX124" s="2">
        <f t="shared" ref="CX124:CX155" si="175">AJ124</f>
        <v>0</v>
      </c>
      <c r="CY124" s="2">
        <f t="shared" ref="CY124:CY155" si="176">(((S124+R124)*AT124)/100)</f>
        <v>94.05</v>
      </c>
      <c r="CZ124" s="2">
        <f t="shared" ref="CZ124:CZ155" si="177">(((S124+R124)*AU124)/100)</f>
        <v>46.53</v>
      </c>
      <c r="DA124" s="2"/>
      <c r="DB124" s="2"/>
      <c r="DC124" s="2" t="s">
        <v>3</v>
      </c>
      <c r="DD124" s="2" t="s">
        <v>3</v>
      </c>
      <c r="DE124" s="2" t="s">
        <v>32</v>
      </c>
      <c r="DF124" s="2" t="s">
        <v>32</v>
      </c>
      <c r="DG124" s="2" t="s">
        <v>33</v>
      </c>
      <c r="DH124" s="2" t="s">
        <v>3</v>
      </c>
      <c r="DI124" s="2" t="s">
        <v>33</v>
      </c>
      <c r="DJ124" s="2" t="s">
        <v>32</v>
      </c>
      <c r="DK124" s="2" t="s">
        <v>3</v>
      </c>
      <c r="DL124" s="2" t="s">
        <v>3</v>
      </c>
      <c r="DM124" s="2" t="s">
        <v>3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1005</v>
      </c>
      <c r="DV124" s="2" t="s">
        <v>17</v>
      </c>
      <c r="DW124" s="2" t="s">
        <v>17</v>
      </c>
      <c r="DX124" s="2">
        <v>100</v>
      </c>
      <c r="DY124" s="2"/>
      <c r="DZ124" s="2"/>
      <c r="EA124" s="2"/>
      <c r="EB124" s="2"/>
      <c r="EC124" s="2"/>
      <c r="ED124" s="2"/>
      <c r="EE124" s="2">
        <v>39174529</v>
      </c>
      <c r="EF124" s="2">
        <v>2</v>
      </c>
      <c r="EG124" s="2" t="s">
        <v>19</v>
      </c>
      <c r="EH124" s="2">
        <v>0</v>
      </c>
      <c r="EI124" s="2" t="s">
        <v>3</v>
      </c>
      <c r="EJ124" s="2">
        <v>1</v>
      </c>
      <c r="EK124" s="2">
        <v>15001</v>
      </c>
      <c r="EL124" s="2" t="s">
        <v>47</v>
      </c>
      <c r="EM124" s="2" t="s">
        <v>48</v>
      </c>
      <c r="EN124" s="2"/>
      <c r="EO124" s="2" t="s">
        <v>36</v>
      </c>
      <c r="EP124" s="2"/>
      <c r="EQ124" s="2">
        <v>131072</v>
      </c>
      <c r="ER124" s="2">
        <v>64.16</v>
      </c>
      <c r="ES124" s="2">
        <v>0.18</v>
      </c>
      <c r="ET124" s="2">
        <v>0.97</v>
      </c>
      <c r="EU124" s="2">
        <v>0.26</v>
      </c>
      <c r="EV124" s="2">
        <v>63.01</v>
      </c>
      <c r="EW124" s="2">
        <v>6.55</v>
      </c>
      <c r="EX124" s="2">
        <v>0.02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55" si="178">ROUND(IF(AND(BH124=3,BI124=3),P124,0),2)</f>
        <v>0</v>
      </c>
      <c r="FS124" s="2">
        <v>0</v>
      </c>
      <c r="FT124" s="2" t="s">
        <v>22</v>
      </c>
      <c r="FU124" s="2" t="s">
        <v>23</v>
      </c>
      <c r="FV124" s="2"/>
      <c r="FW124" s="2"/>
      <c r="FX124" s="2">
        <v>94.5</v>
      </c>
      <c r="FY124" s="2">
        <v>46.75</v>
      </c>
      <c r="FZ124" s="2"/>
      <c r="GA124" s="2" t="s">
        <v>3</v>
      </c>
      <c r="GB124" s="2"/>
      <c r="GC124" s="2"/>
      <c r="GD124" s="2">
        <v>0</v>
      </c>
      <c r="GE124" s="2"/>
      <c r="GF124" s="2">
        <v>-2014629731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55" si="179">ROUND(IF(AND(BH124=3,BI124=3,FS124&lt;&gt;0),P124,0),2)</f>
        <v>0</v>
      </c>
      <c r="GM124" s="2">
        <f t="shared" ref="GM124:GM155" si="180">ROUND(O124+X124+Y124+GK124,2)+GX124</f>
        <v>241.03</v>
      </c>
      <c r="GN124" s="2">
        <f t="shared" ref="GN124:GN155" si="181">IF(OR(BI124=0,BI124=1),ROUND(O124+X124+Y124+GK124,2),0)</f>
        <v>241.03</v>
      </c>
      <c r="GO124" s="2">
        <f t="shared" ref="GO124:GO155" si="182">IF(BI124=2,ROUND(O124+X124+Y124+GK124,2),0)</f>
        <v>0</v>
      </c>
      <c r="GP124" s="2">
        <f t="shared" ref="GP124:GP155" si="183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3</v>
      </c>
      <c r="GV124" s="2">
        <f t="shared" ref="GV124:GV155" si="184">ROUND(GT124,2)</f>
        <v>0</v>
      </c>
      <c r="GW124" s="2">
        <v>1</v>
      </c>
      <c r="GX124" s="2">
        <f t="shared" ref="GX124:GX155" si="185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ROW(SmtRes!A286)</f>
        <v>286</v>
      </c>
      <c r="D125">
        <f>ROW(EtalonRes!A268)</f>
        <v>268</v>
      </c>
      <c r="E125" t="s">
        <v>220</v>
      </c>
      <c r="F125" t="s">
        <v>221</v>
      </c>
      <c r="G125" t="s">
        <v>222</v>
      </c>
      <c r="H125" t="s">
        <v>17</v>
      </c>
      <c r="I125">
        <f>ROUND(136/100,9)</f>
        <v>1.36</v>
      </c>
      <c r="J125">
        <v>0</v>
      </c>
      <c r="O125">
        <f t="shared" si="152"/>
        <v>668.99</v>
      </c>
      <c r="P125">
        <f t="shared" si="153"/>
        <v>1.63</v>
      </c>
      <c r="Q125">
        <f t="shared" si="154"/>
        <v>11.05</v>
      </c>
      <c r="R125">
        <f t="shared" si="155"/>
        <v>2.99</v>
      </c>
      <c r="S125">
        <f t="shared" si="156"/>
        <v>656.31</v>
      </c>
      <c r="T125">
        <f t="shared" si="157"/>
        <v>0</v>
      </c>
      <c r="U125">
        <f t="shared" si="158"/>
        <v>10.244199999999999</v>
      </c>
      <c r="V125">
        <f t="shared" si="159"/>
        <v>3.4000000000000002E-2</v>
      </c>
      <c r="W125">
        <f t="shared" si="160"/>
        <v>0</v>
      </c>
      <c r="X125">
        <f t="shared" si="161"/>
        <v>626.34</v>
      </c>
      <c r="Y125">
        <f t="shared" si="162"/>
        <v>309.87</v>
      </c>
      <c r="AA125">
        <v>39500386</v>
      </c>
      <c r="AB125">
        <f t="shared" si="163"/>
        <v>73.86</v>
      </c>
      <c r="AC125">
        <f t="shared" si="164"/>
        <v>0.18</v>
      </c>
      <c r="AD125">
        <f>ROUND(((((ET125*1.25))-((EU125*1.25)))+AE125),2)</f>
        <v>1.22</v>
      </c>
      <c r="AE125">
        <f>ROUND(((EU125*1.25)),2)</f>
        <v>0.33</v>
      </c>
      <c r="AF125">
        <f>ROUND(((EV125*1.15)),2)</f>
        <v>72.459999999999994</v>
      </c>
      <c r="AG125">
        <f t="shared" si="165"/>
        <v>0</v>
      </c>
      <c r="AH125">
        <f>((EW125*1.15))</f>
        <v>7.5324999999999989</v>
      </c>
      <c r="AI125">
        <f>((EX125*1.25))</f>
        <v>2.5000000000000001E-2</v>
      </c>
      <c r="AJ125">
        <f t="shared" si="166"/>
        <v>0</v>
      </c>
      <c r="AK125">
        <v>64.16</v>
      </c>
      <c r="AL125">
        <v>0.18</v>
      </c>
      <c r="AM125">
        <v>0.97</v>
      </c>
      <c r="AN125">
        <v>0.26</v>
      </c>
      <c r="AO125">
        <v>63.01</v>
      </c>
      <c r="AP125">
        <v>0</v>
      </c>
      <c r="AQ125">
        <v>6.55</v>
      </c>
      <c r="AR125">
        <v>0.02</v>
      </c>
      <c r="AS125">
        <v>0</v>
      </c>
      <c r="AT125">
        <v>95</v>
      </c>
      <c r="AU125">
        <v>47</v>
      </c>
      <c r="AV125">
        <v>1</v>
      </c>
      <c r="AW125">
        <v>1</v>
      </c>
      <c r="AZ125">
        <v>6.66</v>
      </c>
      <c r="BA125">
        <v>6.66</v>
      </c>
      <c r="BB125">
        <v>6.66</v>
      </c>
      <c r="BC125">
        <v>6.66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223</v>
      </c>
      <c r="BM125">
        <v>15001</v>
      </c>
      <c r="BN125">
        <v>0</v>
      </c>
      <c r="BO125" t="s">
        <v>3</v>
      </c>
      <c r="BP125">
        <v>0</v>
      </c>
      <c r="BQ125">
        <v>2</v>
      </c>
      <c r="BR125">
        <v>0</v>
      </c>
      <c r="BS125">
        <v>6.66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105</v>
      </c>
      <c r="CA125">
        <v>55</v>
      </c>
      <c r="CF125">
        <v>0</v>
      </c>
      <c r="CG125">
        <v>0</v>
      </c>
      <c r="CM125">
        <v>0</v>
      </c>
      <c r="CN125" t="s">
        <v>1605</v>
      </c>
      <c r="CO125">
        <v>0</v>
      </c>
      <c r="CP125">
        <f t="shared" si="167"/>
        <v>668.9899999999999</v>
      </c>
      <c r="CQ125">
        <f t="shared" si="168"/>
        <v>1.1988000000000001</v>
      </c>
      <c r="CR125">
        <f t="shared" si="169"/>
        <v>8.1251999999999995</v>
      </c>
      <c r="CS125">
        <f t="shared" si="170"/>
        <v>2.1978</v>
      </c>
      <c r="CT125">
        <f t="shared" si="171"/>
        <v>482.58359999999999</v>
      </c>
      <c r="CU125">
        <f t="shared" si="172"/>
        <v>0</v>
      </c>
      <c r="CV125">
        <f t="shared" si="173"/>
        <v>7.5324999999999989</v>
      </c>
      <c r="CW125">
        <f t="shared" si="174"/>
        <v>2.5000000000000001E-2</v>
      </c>
      <c r="CX125">
        <f t="shared" si="175"/>
        <v>0</v>
      </c>
      <c r="CY125">
        <f t="shared" si="176"/>
        <v>626.33499999999992</v>
      </c>
      <c r="CZ125">
        <f t="shared" si="177"/>
        <v>309.87099999999998</v>
      </c>
      <c r="DC125" t="s">
        <v>3</v>
      </c>
      <c r="DD125" t="s">
        <v>3</v>
      </c>
      <c r="DE125" t="s">
        <v>32</v>
      </c>
      <c r="DF125" t="s">
        <v>32</v>
      </c>
      <c r="DG125" t="s">
        <v>33</v>
      </c>
      <c r="DH125" t="s">
        <v>3</v>
      </c>
      <c r="DI125" t="s">
        <v>33</v>
      </c>
      <c r="DJ125" t="s">
        <v>32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17</v>
      </c>
      <c r="DW125" t="s">
        <v>17</v>
      </c>
      <c r="DX125">
        <v>100</v>
      </c>
      <c r="EE125">
        <v>39174529</v>
      </c>
      <c r="EF125">
        <v>2</v>
      </c>
      <c r="EG125" t="s">
        <v>19</v>
      </c>
      <c r="EH125">
        <v>0</v>
      </c>
      <c r="EI125" t="s">
        <v>3</v>
      </c>
      <c r="EJ125">
        <v>1</v>
      </c>
      <c r="EK125">
        <v>15001</v>
      </c>
      <c r="EL125" t="s">
        <v>47</v>
      </c>
      <c r="EM125" t="s">
        <v>48</v>
      </c>
      <c r="EO125" t="s">
        <v>36</v>
      </c>
      <c r="EQ125">
        <v>131072</v>
      </c>
      <c r="ER125">
        <v>64.16</v>
      </c>
      <c r="ES125">
        <v>0.18</v>
      </c>
      <c r="ET125">
        <v>0.97</v>
      </c>
      <c r="EU125">
        <v>0.26</v>
      </c>
      <c r="EV125">
        <v>63.01</v>
      </c>
      <c r="EW125">
        <v>6.55</v>
      </c>
      <c r="EX125">
        <v>0.02</v>
      </c>
      <c r="EY125">
        <v>0</v>
      </c>
      <c r="FQ125">
        <v>0</v>
      </c>
      <c r="FR125">
        <f t="shared" si="178"/>
        <v>0</v>
      </c>
      <c r="FS125">
        <v>0</v>
      </c>
      <c r="FT125" t="s">
        <v>22</v>
      </c>
      <c r="FU125" t="s">
        <v>23</v>
      </c>
      <c r="FX125">
        <v>94.5</v>
      </c>
      <c r="FY125">
        <v>46.75</v>
      </c>
      <c r="GA125" t="s">
        <v>3</v>
      </c>
      <c r="GD125">
        <v>0</v>
      </c>
      <c r="GF125">
        <v>-2014629731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79"/>
        <v>0</v>
      </c>
      <c r="GM125">
        <f t="shared" si="180"/>
        <v>1605.2</v>
      </c>
      <c r="GN125">
        <f t="shared" si="181"/>
        <v>1605.2</v>
      </c>
      <c r="GO125">
        <f t="shared" si="182"/>
        <v>0</v>
      </c>
      <c r="GP125">
        <f t="shared" si="183"/>
        <v>0</v>
      </c>
      <c r="GR125">
        <v>0</v>
      </c>
      <c r="GS125">
        <v>3</v>
      </c>
      <c r="GT125">
        <v>0</v>
      </c>
      <c r="GU125" t="s">
        <v>3</v>
      </c>
      <c r="GV125">
        <f t="shared" si="184"/>
        <v>0</v>
      </c>
      <c r="GW125">
        <v>1</v>
      </c>
      <c r="GX125">
        <f t="shared" si="185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279</v>
      </c>
      <c r="D126" s="2"/>
      <c r="E126" s="2" t="s">
        <v>224</v>
      </c>
      <c r="F126" s="2" t="s">
        <v>91</v>
      </c>
      <c r="G126" s="2" t="s">
        <v>92</v>
      </c>
      <c r="H126" s="2" t="s">
        <v>57</v>
      </c>
      <c r="I126" s="2">
        <f>I124*J126</f>
        <v>1.7680000000000001E-2</v>
      </c>
      <c r="J126" s="2">
        <v>1.2999999999999999E-2</v>
      </c>
      <c r="K126" s="2"/>
      <c r="L126" s="2"/>
      <c r="M126" s="2"/>
      <c r="N126" s="2"/>
      <c r="O126" s="2">
        <f t="shared" si="152"/>
        <v>0</v>
      </c>
      <c r="P126" s="2">
        <f t="shared" si="153"/>
        <v>0</v>
      </c>
      <c r="Q126" s="2">
        <f t="shared" si="154"/>
        <v>0</v>
      </c>
      <c r="R126" s="2">
        <f t="shared" si="155"/>
        <v>0</v>
      </c>
      <c r="S126" s="2">
        <f t="shared" si="156"/>
        <v>0</v>
      </c>
      <c r="T126" s="2">
        <f t="shared" si="157"/>
        <v>0</v>
      </c>
      <c r="U126" s="2">
        <f t="shared" si="158"/>
        <v>0</v>
      </c>
      <c r="V126" s="2">
        <f t="shared" si="159"/>
        <v>0</v>
      </c>
      <c r="W126" s="2">
        <f t="shared" si="160"/>
        <v>0</v>
      </c>
      <c r="X126" s="2">
        <f t="shared" si="161"/>
        <v>0</v>
      </c>
      <c r="Y126" s="2">
        <f t="shared" si="162"/>
        <v>0</v>
      </c>
      <c r="Z126" s="2"/>
      <c r="AA126" s="2">
        <v>39500385</v>
      </c>
      <c r="AB126" s="2">
        <f t="shared" si="163"/>
        <v>0</v>
      </c>
      <c r="AC126" s="2">
        <f t="shared" si="164"/>
        <v>0</v>
      </c>
      <c r="AD126" s="2">
        <f>ROUND((((ET126)-(EU126))+AE126),2)</f>
        <v>0</v>
      </c>
      <c r="AE126" s="2">
        <f t="shared" ref="AE126:AF129" si="186">ROUND((EU126),2)</f>
        <v>0</v>
      </c>
      <c r="AF126" s="2">
        <f t="shared" si="186"/>
        <v>0</v>
      </c>
      <c r="AG126" s="2">
        <f t="shared" si="165"/>
        <v>0</v>
      </c>
      <c r="AH126" s="2">
        <f t="shared" ref="AH126:AI129" si="187">(EW126)</f>
        <v>0</v>
      </c>
      <c r="AI126" s="2">
        <f t="shared" si="187"/>
        <v>0</v>
      </c>
      <c r="AJ126" s="2">
        <f t="shared" si="166"/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95</v>
      </c>
      <c r="AU126" s="2">
        <v>47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3</v>
      </c>
      <c r="BE126" s="2" t="s">
        <v>3</v>
      </c>
      <c r="BF126" s="2" t="s">
        <v>3</v>
      </c>
      <c r="BG126" s="2" t="s">
        <v>3</v>
      </c>
      <c r="BH126" s="2">
        <v>3</v>
      </c>
      <c r="BI126" s="2">
        <v>1</v>
      </c>
      <c r="BJ126" s="2" t="s">
        <v>3</v>
      </c>
      <c r="BK126" s="2"/>
      <c r="BL126" s="2"/>
      <c r="BM126" s="2">
        <v>15001</v>
      </c>
      <c r="BN126" s="2">
        <v>0</v>
      </c>
      <c r="BO126" s="2" t="s">
        <v>3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3</v>
      </c>
      <c r="BZ126" s="2">
        <v>105</v>
      </c>
      <c r="CA126" s="2">
        <v>55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3</v>
      </c>
      <c r="CO126" s="2">
        <v>0</v>
      </c>
      <c r="CP126" s="2">
        <f t="shared" si="167"/>
        <v>0</v>
      </c>
      <c r="CQ126" s="2">
        <f t="shared" si="168"/>
        <v>0</v>
      </c>
      <c r="CR126" s="2">
        <f t="shared" si="169"/>
        <v>0</v>
      </c>
      <c r="CS126" s="2">
        <f t="shared" si="170"/>
        <v>0</v>
      </c>
      <c r="CT126" s="2">
        <f t="shared" si="171"/>
        <v>0</v>
      </c>
      <c r="CU126" s="2">
        <f t="shared" si="172"/>
        <v>0</v>
      </c>
      <c r="CV126" s="2">
        <f t="shared" si="173"/>
        <v>0</v>
      </c>
      <c r="CW126" s="2">
        <f t="shared" si="174"/>
        <v>0</v>
      </c>
      <c r="CX126" s="2">
        <f t="shared" si="175"/>
        <v>0</v>
      </c>
      <c r="CY126" s="2">
        <f t="shared" si="176"/>
        <v>0</v>
      </c>
      <c r="CZ126" s="2">
        <f t="shared" si="177"/>
        <v>0</v>
      </c>
      <c r="DA126" s="2"/>
      <c r="DB126" s="2"/>
      <c r="DC126" s="2" t="s">
        <v>3</v>
      </c>
      <c r="DD126" s="2" t="s">
        <v>3</v>
      </c>
      <c r="DE126" s="2" t="s">
        <v>3</v>
      </c>
      <c r="DF126" s="2" t="s">
        <v>3</v>
      </c>
      <c r="DG126" s="2" t="s">
        <v>3</v>
      </c>
      <c r="DH126" s="2" t="s">
        <v>3</v>
      </c>
      <c r="DI126" s="2" t="s">
        <v>3</v>
      </c>
      <c r="DJ126" s="2" t="s">
        <v>3</v>
      </c>
      <c r="DK126" s="2" t="s">
        <v>3</v>
      </c>
      <c r="DL126" s="2" t="s">
        <v>3</v>
      </c>
      <c r="DM126" s="2" t="s">
        <v>3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1009</v>
      </c>
      <c r="DV126" s="2" t="s">
        <v>57</v>
      </c>
      <c r="DW126" s="2" t="s">
        <v>57</v>
      </c>
      <c r="DX126" s="2">
        <v>1000</v>
      </c>
      <c r="DY126" s="2"/>
      <c r="DZ126" s="2"/>
      <c r="EA126" s="2"/>
      <c r="EB126" s="2"/>
      <c r="EC126" s="2"/>
      <c r="ED126" s="2"/>
      <c r="EE126" s="2">
        <v>39174529</v>
      </c>
      <c r="EF126" s="2">
        <v>2</v>
      </c>
      <c r="EG126" s="2" t="s">
        <v>19</v>
      </c>
      <c r="EH126" s="2">
        <v>0</v>
      </c>
      <c r="EI126" s="2" t="s">
        <v>3</v>
      </c>
      <c r="EJ126" s="2">
        <v>1</v>
      </c>
      <c r="EK126" s="2">
        <v>15001</v>
      </c>
      <c r="EL126" s="2" t="s">
        <v>47</v>
      </c>
      <c r="EM126" s="2" t="s">
        <v>48</v>
      </c>
      <c r="EN126" s="2"/>
      <c r="EO126" s="2" t="s">
        <v>3</v>
      </c>
      <c r="EP126" s="2"/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8"/>
        <v>0</v>
      </c>
      <c r="FS126" s="2">
        <v>0</v>
      </c>
      <c r="FT126" s="2" t="s">
        <v>22</v>
      </c>
      <c r="FU126" s="2" t="s">
        <v>23</v>
      </c>
      <c r="FV126" s="2"/>
      <c r="FW126" s="2"/>
      <c r="FX126" s="2">
        <v>94.5</v>
      </c>
      <c r="FY126" s="2">
        <v>46.75</v>
      </c>
      <c r="FZ126" s="2"/>
      <c r="GA126" s="2" t="s">
        <v>3</v>
      </c>
      <c r="GB126" s="2"/>
      <c r="GC126" s="2"/>
      <c r="GD126" s="2">
        <v>0</v>
      </c>
      <c r="GE126" s="2"/>
      <c r="GF126" s="2">
        <v>-1212923053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79"/>
        <v>0</v>
      </c>
      <c r="GM126" s="2">
        <f t="shared" si="180"/>
        <v>0</v>
      </c>
      <c r="GN126" s="2">
        <f t="shared" si="181"/>
        <v>0</v>
      </c>
      <c r="GO126" s="2">
        <f t="shared" si="182"/>
        <v>0</v>
      </c>
      <c r="GP126" s="2">
        <f t="shared" si="183"/>
        <v>0</v>
      </c>
      <c r="GQ126" s="2"/>
      <c r="GR126" s="2">
        <v>0</v>
      </c>
      <c r="GS126" s="2">
        <v>3</v>
      </c>
      <c r="GT126" s="2">
        <v>0</v>
      </c>
      <c r="GU126" s="2" t="s">
        <v>3</v>
      </c>
      <c r="GV126" s="2">
        <f t="shared" si="184"/>
        <v>0</v>
      </c>
      <c r="GW126" s="2">
        <v>1</v>
      </c>
      <c r="GX126" s="2">
        <f t="shared" si="185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286</v>
      </c>
      <c r="E127" t="s">
        <v>224</v>
      </c>
      <c r="F127" t="s">
        <v>91</v>
      </c>
      <c r="G127" t="s">
        <v>92</v>
      </c>
      <c r="H127" t="s">
        <v>57</v>
      </c>
      <c r="I127">
        <f>I125*J127</f>
        <v>1.7680000000000001E-2</v>
      </c>
      <c r="J127">
        <v>1.2999999999999999E-2</v>
      </c>
      <c r="O127">
        <f t="shared" si="152"/>
        <v>0</v>
      </c>
      <c r="P127">
        <f t="shared" si="153"/>
        <v>0</v>
      </c>
      <c r="Q127">
        <f t="shared" si="154"/>
        <v>0</v>
      </c>
      <c r="R127">
        <f t="shared" si="155"/>
        <v>0</v>
      </c>
      <c r="S127">
        <f t="shared" si="156"/>
        <v>0</v>
      </c>
      <c r="T127">
        <f t="shared" si="157"/>
        <v>0</v>
      </c>
      <c r="U127">
        <f t="shared" si="158"/>
        <v>0</v>
      </c>
      <c r="V127">
        <f t="shared" si="159"/>
        <v>0</v>
      </c>
      <c r="W127">
        <f t="shared" si="160"/>
        <v>0</v>
      </c>
      <c r="X127">
        <f t="shared" si="161"/>
        <v>0</v>
      </c>
      <c r="Y127">
        <f t="shared" si="162"/>
        <v>0</v>
      </c>
      <c r="AA127">
        <v>39500386</v>
      </c>
      <c r="AB127">
        <f t="shared" si="163"/>
        <v>0</v>
      </c>
      <c r="AC127">
        <f t="shared" si="164"/>
        <v>0</v>
      </c>
      <c r="AD127">
        <f>ROUND((((ET127)-(EU127))+AE127),2)</f>
        <v>0</v>
      </c>
      <c r="AE127">
        <f t="shared" si="186"/>
        <v>0</v>
      </c>
      <c r="AF127">
        <f t="shared" si="186"/>
        <v>0</v>
      </c>
      <c r="AG127">
        <f t="shared" si="165"/>
        <v>0</v>
      </c>
      <c r="AH127">
        <f t="shared" si="187"/>
        <v>0</v>
      </c>
      <c r="AI127">
        <f t="shared" si="187"/>
        <v>0</v>
      </c>
      <c r="AJ127">
        <f t="shared" si="166"/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6.66</v>
      </c>
      <c r="BA127">
        <v>1</v>
      </c>
      <c r="BB127">
        <v>1</v>
      </c>
      <c r="BC127">
        <v>6.66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1</v>
      </c>
      <c r="BJ127" t="s">
        <v>3</v>
      </c>
      <c r="BM127">
        <v>15001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105</v>
      </c>
      <c r="CA127">
        <v>55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67"/>
        <v>0</v>
      </c>
      <c r="CQ127">
        <f t="shared" si="168"/>
        <v>0</v>
      </c>
      <c r="CR127">
        <f t="shared" si="169"/>
        <v>0</v>
      </c>
      <c r="CS127">
        <f t="shared" si="170"/>
        <v>0</v>
      </c>
      <c r="CT127">
        <f t="shared" si="171"/>
        <v>0</v>
      </c>
      <c r="CU127">
        <f t="shared" si="172"/>
        <v>0</v>
      </c>
      <c r="CV127">
        <f t="shared" si="173"/>
        <v>0</v>
      </c>
      <c r="CW127">
        <f t="shared" si="174"/>
        <v>0</v>
      </c>
      <c r="CX127">
        <f t="shared" si="175"/>
        <v>0</v>
      </c>
      <c r="CY127">
        <f t="shared" si="176"/>
        <v>0</v>
      </c>
      <c r="CZ127">
        <f t="shared" si="177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57</v>
      </c>
      <c r="DW127" t="s">
        <v>57</v>
      </c>
      <c r="DX127">
        <v>1000</v>
      </c>
      <c r="EE127">
        <v>39174529</v>
      </c>
      <c r="EF127">
        <v>2</v>
      </c>
      <c r="EG127" t="s">
        <v>19</v>
      </c>
      <c r="EH127">
        <v>0</v>
      </c>
      <c r="EI127" t="s">
        <v>3</v>
      </c>
      <c r="EJ127">
        <v>1</v>
      </c>
      <c r="EK127">
        <v>15001</v>
      </c>
      <c r="EL127" t="s">
        <v>47</v>
      </c>
      <c r="EM127" t="s">
        <v>48</v>
      </c>
      <c r="EO127" t="s">
        <v>3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78"/>
        <v>0</v>
      </c>
      <c r="FS127">
        <v>0</v>
      </c>
      <c r="FT127" t="s">
        <v>22</v>
      </c>
      <c r="FU127" t="s">
        <v>23</v>
      </c>
      <c r="FX127">
        <v>94.5</v>
      </c>
      <c r="FY127">
        <v>46.75</v>
      </c>
      <c r="GA127" t="s">
        <v>3</v>
      </c>
      <c r="GD127">
        <v>0</v>
      </c>
      <c r="GF127">
        <v>-1212923053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79"/>
        <v>0</v>
      </c>
      <c r="GM127">
        <f t="shared" si="180"/>
        <v>0</v>
      </c>
      <c r="GN127">
        <f t="shared" si="181"/>
        <v>0</v>
      </c>
      <c r="GO127">
        <f t="shared" si="182"/>
        <v>0</v>
      </c>
      <c r="GP127">
        <f t="shared" si="183"/>
        <v>0</v>
      </c>
      <c r="GR127">
        <v>0</v>
      </c>
      <c r="GS127">
        <v>3</v>
      </c>
      <c r="GT127">
        <v>0</v>
      </c>
      <c r="GU127" t="s">
        <v>3</v>
      </c>
      <c r="GV127">
        <f t="shared" si="184"/>
        <v>0</v>
      </c>
      <c r="GW127">
        <v>1</v>
      </c>
      <c r="GX127">
        <f t="shared" si="185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278</v>
      </c>
      <c r="D128" s="2"/>
      <c r="E128" s="2" t="s">
        <v>225</v>
      </c>
      <c r="F128" s="2" t="s">
        <v>81</v>
      </c>
      <c r="G128" s="2" t="s">
        <v>82</v>
      </c>
      <c r="H128" s="2" t="s">
        <v>52</v>
      </c>
      <c r="I128" s="2">
        <f>I124*J128</f>
        <v>17.68</v>
      </c>
      <c r="J128" s="2">
        <v>12.999999999999998</v>
      </c>
      <c r="K128" s="2"/>
      <c r="L128" s="2"/>
      <c r="M128" s="2"/>
      <c r="N128" s="2"/>
      <c r="O128" s="2">
        <f t="shared" si="152"/>
        <v>266.79000000000002</v>
      </c>
      <c r="P128" s="2">
        <f t="shared" si="153"/>
        <v>266.79000000000002</v>
      </c>
      <c r="Q128" s="2">
        <f t="shared" si="154"/>
        <v>0</v>
      </c>
      <c r="R128" s="2">
        <f t="shared" si="155"/>
        <v>0</v>
      </c>
      <c r="S128" s="2">
        <f t="shared" si="156"/>
        <v>0</v>
      </c>
      <c r="T128" s="2">
        <f t="shared" si="157"/>
        <v>0</v>
      </c>
      <c r="U128" s="2">
        <f t="shared" si="158"/>
        <v>0</v>
      </c>
      <c r="V128" s="2">
        <f t="shared" si="159"/>
        <v>0</v>
      </c>
      <c r="W128" s="2">
        <f t="shared" si="160"/>
        <v>0</v>
      </c>
      <c r="X128" s="2">
        <f t="shared" si="161"/>
        <v>0</v>
      </c>
      <c r="Y128" s="2">
        <f t="shared" si="162"/>
        <v>0</v>
      </c>
      <c r="Z128" s="2"/>
      <c r="AA128" s="2">
        <v>39500385</v>
      </c>
      <c r="AB128" s="2">
        <f t="shared" si="163"/>
        <v>15.09</v>
      </c>
      <c r="AC128" s="2">
        <f t="shared" si="164"/>
        <v>15.09</v>
      </c>
      <c r="AD128" s="2">
        <f>ROUND((((ET128)-(EU128))+AE128),2)</f>
        <v>0</v>
      </c>
      <c r="AE128" s="2">
        <f t="shared" si="186"/>
        <v>0</v>
      </c>
      <c r="AF128" s="2">
        <f t="shared" si="186"/>
        <v>0</v>
      </c>
      <c r="AG128" s="2">
        <f t="shared" si="165"/>
        <v>0</v>
      </c>
      <c r="AH128" s="2">
        <f t="shared" si="187"/>
        <v>0</v>
      </c>
      <c r="AI128" s="2">
        <f t="shared" si="187"/>
        <v>0</v>
      </c>
      <c r="AJ128" s="2">
        <f t="shared" si="166"/>
        <v>0</v>
      </c>
      <c r="AK128" s="2">
        <v>15.09</v>
      </c>
      <c r="AL128" s="2">
        <v>15.09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95</v>
      </c>
      <c r="AU128" s="2">
        <v>47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3</v>
      </c>
      <c r="BE128" s="2" t="s">
        <v>3</v>
      </c>
      <c r="BF128" s="2" t="s">
        <v>3</v>
      </c>
      <c r="BG128" s="2" t="s">
        <v>3</v>
      </c>
      <c r="BH128" s="2">
        <v>3</v>
      </c>
      <c r="BI128" s="2">
        <v>1</v>
      </c>
      <c r="BJ128" s="2" t="s">
        <v>83</v>
      </c>
      <c r="BK128" s="2"/>
      <c r="BL128" s="2"/>
      <c r="BM128" s="2">
        <v>15001</v>
      </c>
      <c r="BN128" s="2">
        <v>0</v>
      </c>
      <c r="BO128" s="2" t="s">
        <v>3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3</v>
      </c>
      <c r="BZ128" s="2">
        <v>105</v>
      </c>
      <c r="CA128" s="2">
        <v>55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3</v>
      </c>
      <c r="CO128" s="2">
        <v>0</v>
      </c>
      <c r="CP128" s="2">
        <f t="shared" si="167"/>
        <v>266.79000000000002</v>
      </c>
      <c r="CQ128" s="2">
        <f t="shared" si="168"/>
        <v>15.09</v>
      </c>
      <c r="CR128" s="2">
        <f t="shared" si="169"/>
        <v>0</v>
      </c>
      <c r="CS128" s="2">
        <f t="shared" si="170"/>
        <v>0</v>
      </c>
      <c r="CT128" s="2">
        <f t="shared" si="171"/>
        <v>0</v>
      </c>
      <c r="CU128" s="2">
        <f t="shared" si="172"/>
        <v>0</v>
      </c>
      <c r="CV128" s="2">
        <f t="shared" si="173"/>
        <v>0</v>
      </c>
      <c r="CW128" s="2">
        <f t="shared" si="174"/>
        <v>0</v>
      </c>
      <c r="CX128" s="2">
        <f t="shared" si="175"/>
        <v>0</v>
      </c>
      <c r="CY128" s="2">
        <f t="shared" si="176"/>
        <v>0</v>
      </c>
      <c r="CZ128" s="2">
        <f t="shared" si="177"/>
        <v>0</v>
      </c>
      <c r="DA128" s="2"/>
      <c r="DB128" s="2"/>
      <c r="DC128" s="2" t="s">
        <v>3</v>
      </c>
      <c r="DD128" s="2" t="s">
        <v>3</v>
      </c>
      <c r="DE128" s="2" t="s">
        <v>3</v>
      </c>
      <c r="DF128" s="2" t="s">
        <v>3</v>
      </c>
      <c r="DG128" s="2" t="s">
        <v>3</v>
      </c>
      <c r="DH128" s="2" t="s">
        <v>3</v>
      </c>
      <c r="DI128" s="2" t="s">
        <v>3</v>
      </c>
      <c r="DJ128" s="2" t="s">
        <v>3</v>
      </c>
      <c r="DK128" s="2" t="s">
        <v>3</v>
      </c>
      <c r="DL128" s="2" t="s">
        <v>3</v>
      </c>
      <c r="DM128" s="2" t="s">
        <v>3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1009</v>
      </c>
      <c r="DV128" s="2" t="s">
        <v>52</v>
      </c>
      <c r="DW128" s="2" t="s">
        <v>52</v>
      </c>
      <c r="DX128" s="2">
        <v>1</v>
      </c>
      <c r="DY128" s="2"/>
      <c r="DZ128" s="2"/>
      <c r="EA128" s="2"/>
      <c r="EB128" s="2"/>
      <c r="EC128" s="2"/>
      <c r="ED128" s="2"/>
      <c r="EE128" s="2">
        <v>39174529</v>
      </c>
      <c r="EF128" s="2">
        <v>2</v>
      </c>
      <c r="EG128" s="2" t="s">
        <v>19</v>
      </c>
      <c r="EH128" s="2">
        <v>0</v>
      </c>
      <c r="EI128" s="2" t="s">
        <v>3</v>
      </c>
      <c r="EJ128" s="2">
        <v>1</v>
      </c>
      <c r="EK128" s="2">
        <v>15001</v>
      </c>
      <c r="EL128" s="2" t="s">
        <v>47</v>
      </c>
      <c r="EM128" s="2" t="s">
        <v>48</v>
      </c>
      <c r="EN128" s="2"/>
      <c r="EO128" s="2" t="s">
        <v>3</v>
      </c>
      <c r="EP128" s="2"/>
      <c r="EQ128" s="2">
        <v>0</v>
      </c>
      <c r="ER128" s="2">
        <v>15.09</v>
      </c>
      <c r="ES128" s="2">
        <v>15.09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8"/>
        <v>0</v>
      </c>
      <c r="FS128" s="2">
        <v>0</v>
      </c>
      <c r="FT128" s="2" t="s">
        <v>22</v>
      </c>
      <c r="FU128" s="2" t="s">
        <v>23</v>
      </c>
      <c r="FV128" s="2"/>
      <c r="FW128" s="2"/>
      <c r="FX128" s="2">
        <v>94.5</v>
      </c>
      <c r="FY128" s="2">
        <v>46.75</v>
      </c>
      <c r="FZ128" s="2"/>
      <c r="GA128" s="2" t="s">
        <v>3</v>
      </c>
      <c r="GB128" s="2"/>
      <c r="GC128" s="2"/>
      <c r="GD128" s="2">
        <v>0</v>
      </c>
      <c r="GE128" s="2"/>
      <c r="GF128" s="2">
        <v>1453462043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79"/>
        <v>0</v>
      </c>
      <c r="GM128" s="2">
        <f t="shared" si="180"/>
        <v>266.79000000000002</v>
      </c>
      <c r="GN128" s="2">
        <f t="shared" si="181"/>
        <v>266.79000000000002</v>
      </c>
      <c r="GO128" s="2">
        <f t="shared" si="182"/>
        <v>0</v>
      </c>
      <c r="GP128" s="2">
        <f t="shared" si="183"/>
        <v>0</v>
      </c>
      <c r="GQ128" s="2"/>
      <c r="GR128" s="2">
        <v>0</v>
      </c>
      <c r="GS128" s="2">
        <v>3</v>
      </c>
      <c r="GT128" s="2">
        <v>0</v>
      </c>
      <c r="GU128" s="2" t="s">
        <v>3</v>
      </c>
      <c r="GV128" s="2">
        <f t="shared" si="184"/>
        <v>0</v>
      </c>
      <c r="GW128" s="2">
        <v>1</v>
      </c>
      <c r="GX128" s="2">
        <f t="shared" si="185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285</v>
      </c>
      <c r="E129" t="s">
        <v>225</v>
      </c>
      <c r="F129" t="s">
        <v>81</v>
      </c>
      <c r="G129" t="s">
        <v>82</v>
      </c>
      <c r="H129" t="s">
        <v>52</v>
      </c>
      <c r="I129">
        <f>I125*J129</f>
        <v>17.68</v>
      </c>
      <c r="J129">
        <v>12.999999999999998</v>
      </c>
      <c r="O129">
        <f t="shared" si="152"/>
        <v>1776.83</v>
      </c>
      <c r="P129">
        <f t="shared" si="153"/>
        <v>1776.83</v>
      </c>
      <c r="Q129">
        <f t="shared" si="154"/>
        <v>0</v>
      </c>
      <c r="R129">
        <f t="shared" si="155"/>
        <v>0</v>
      </c>
      <c r="S129">
        <f t="shared" si="156"/>
        <v>0</v>
      </c>
      <c r="T129">
        <f t="shared" si="157"/>
        <v>0</v>
      </c>
      <c r="U129">
        <f t="shared" si="158"/>
        <v>0</v>
      </c>
      <c r="V129">
        <f t="shared" si="159"/>
        <v>0</v>
      </c>
      <c r="W129">
        <f t="shared" si="160"/>
        <v>0</v>
      </c>
      <c r="X129">
        <f t="shared" si="161"/>
        <v>0</v>
      </c>
      <c r="Y129">
        <f t="shared" si="162"/>
        <v>0</v>
      </c>
      <c r="AA129">
        <v>39500386</v>
      </c>
      <c r="AB129">
        <f t="shared" si="163"/>
        <v>15.09</v>
      </c>
      <c r="AC129">
        <f t="shared" si="164"/>
        <v>15.09</v>
      </c>
      <c r="AD129">
        <f>ROUND((((ET129)-(EU129))+AE129),2)</f>
        <v>0</v>
      </c>
      <c r="AE129">
        <f t="shared" si="186"/>
        <v>0</v>
      </c>
      <c r="AF129">
        <f t="shared" si="186"/>
        <v>0</v>
      </c>
      <c r="AG129">
        <f t="shared" si="165"/>
        <v>0</v>
      </c>
      <c r="AH129">
        <f t="shared" si="187"/>
        <v>0</v>
      </c>
      <c r="AI129">
        <f t="shared" si="187"/>
        <v>0</v>
      </c>
      <c r="AJ129">
        <f t="shared" si="166"/>
        <v>0</v>
      </c>
      <c r="AK129">
        <v>15.09</v>
      </c>
      <c r="AL129">
        <v>15.09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47</v>
      </c>
      <c r="AV129">
        <v>1</v>
      </c>
      <c r="AW129">
        <v>1</v>
      </c>
      <c r="AZ129">
        <v>6.66</v>
      </c>
      <c r="BA129">
        <v>1</v>
      </c>
      <c r="BB129">
        <v>1</v>
      </c>
      <c r="BC129">
        <v>6.66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1</v>
      </c>
      <c r="BJ129" t="s">
        <v>83</v>
      </c>
      <c r="BM129">
        <v>15001</v>
      </c>
      <c r="BN129">
        <v>0</v>
      </c>
      <c r="BO129" t="s">
        <v>3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105</v>
      </c>
      <c r="CA129">
        <v>55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67"/>
        <v>1776.83</v>
      </c>
      <c r="CQ129">
        <f t="shared" si="168"/>
        <v>100.49939999999999</v>
      </c>
      <c r="CR129">
        <f t="shared" si="169"/>
        <v>0</v>
      </c>
      <c r="CS129">
        <f t="shared" si="170"/>
        <v>0</v>
      </c>
      <c r="CT129">
        <f t="shared" si="171"/>
        <v>0</v>
      </c>
      <c r="CU129">
        <f t="shared" si="172"/>
        <v>0</v>
      </c>
      <c r="CV129">
        <f t="shared" si="173"/>
        <v>0</v>
      </c>
      <c r="CW129">
        <f t="shared" si="174"/>
        <v>0</v>
      </c>
      <c r="CX129">
        <f t="shared" si="175"/>
        <v>0</v>
      </c>
      <c r="CY129">
        <f t="shared" si="176"/>
        <v>0</v>
      </c>
      <c r="CZ129">
        <f t="shared" si="177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1009</v>
      </c>
      <c r="DV129" t="s">
        <v>52</v>
      </c>
      <c r="DW129" t="s">
        <v>52</v>
      </c>
      <c r="DX129">
        <v>1</v>
      </c>
      <c r="EE129">
        <v>39174529</v>
      </c>
      <c r="EF129">
        <v>2</v>
      </c>
      <c r="EG129" t="s">
        <v>19</v>
      </c>
      <c r="EH129">
        <v>0</v>
      </c>
      <c r="EI129" t="s">
        <v>3</v>
      </c>
      <c r="EJ129">
        <v>1</v>
      </c>
      <c r="EK129">
        <v>15001</v>
      </c>
      <c r="EL129" t="s">
        <v>47</v>
      </c>
      <c r="EM129" t="s">
        <v>48</v>
      </c>
      <c r="EO129" t="s">
        <v>3</v>
      </c>
      <c r="EQ129">
        <v>0</v>
      </c>
      <c r="ER129">
        <v>15.09</v>
      </c>
      <c r="ES129">
        <v>15.09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8"/>
        <v>0</v>
      </c>
      <c r="FS129">
        <v>0</v>
      </c>
      <c r="FT129" t="s">
        <v>22</v>
      </c>
      <c r="FU129" t="s">
        <v>23</v>
      </c>
      <c r="FX129">
        <v>94.5</v>
      </c>
      <c r="FY129">
        <v>46.75</v>
      </c>
      <c r="GA129" t="s">
        <v>3</v>
      </c>
      <c r="GD129">
        <v>0</v>
      </c>
      <c r="GF129">
        <v>1453462043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79"/>
        <v>0</v>
      </c>
      <c r="GM129">
        <f t="shared" si="180"/>
        <v>1776.83</v>
      </c>
      <c r="GN129">
        <f t="shared" si="181"/>
        <v>1776.83</v>
      </c>
      <c r="GO129">
        <f t="shared" si="182"/>
        <v>0</v>
      </c>
      <c r="GP129">
        <f t="shared" si="183"/>
        <v>0</v>
      </c>
      <c r="GR129">
        <v>0</v>
      </c>
      <c r="GS129">
        <v>3</v>
      </c>
      <c r="GT129">
        <v>0</v>
      </c>
      <c r="GU129" t="s">
        <v>3</v>
      </c>
      <c r="GV129">
        <f t="shared" si="184"/>
        <v>0</v>
      </c>
      <c r="GW129">
        <v>1</v>
      </c>
      <c r="GX129">
        <f t="shared" si="185"/>
        <v>0</v>
      </c>
      <c r="HA129">
        <v>0</v>
      </c>
      <c r="HB129">
        <v>0</v>
      </c>
      <c r="IK129">
        <v>0</v>
      </c>
    </row>
    <row r="130" spans="1:255" x14ac:dyDescent="0.2">
      <c r="A130" s="2">
        <v>17</v>
      </c>
      <c r="B130" s="2">
        <v>1</v>
      </c>
      <c r="C130" s="2">
        <f>ROW(SmtRes!A294)</f>
        <v>294</v>
      </c>
      <c r="D130" s="2">
        <f>ROW(EtalonRes!A276)</f>
        <v>276</v>
      </c>
      <c r="E130" s="2" t="s">
        <v>226</v>
      </c>
      <c r="F130" s="2" t="s">
        <v>227</v>
      </c>
      <c r="G130" s="2" t="s">
        <v>228</v>
      </c>
      <c r="H130" s="2" t="s">
        <v>17</v>
      </c>
      <c r="I130" s="2">
        <f>ROUND(136/100,9)</f>
        <v>1.36</v>
      </c>
      <c r="J130" s="2">
        <v>0</v>
      </c>
      <c r="K130" s="2"/>
      <c r="L130" s="2"/>
      <c r="M130" s="2"/>
      <c r="N130" s="2"/>
      <c r="O130" s="2">
        <f t="shared" si="152"/>
        <v>2975.09</v>
      </c>
      <c r="P130" s="2">
        <f t="shared" si="153"/>
        <v>1537.34</v>
      </c>
      <c r="Q130" s="2">
        <f t="shared" si="154"/>
        <v>175.75</v>
      </c>
      <c r="R130" s="2">
        <f t="shared" si="155"/>
        <v>101.84</v>
      </c>
      <c r="S130" s="2">
        <f t="shared" si="156"/>
        <v>1262</v>
      </c>
      <c r="T130" s="2">
        <f t="shared" si="157"/>
        <v>0</v>
      </c>
      <c r="U130" s="2">
        <f t="shared" si="158"/>
        <v>134.25376</v>
      </c>
      <c r="V130" s="2">
        <f t="shared" si="159"/>
        <v>10.693000000000001</v>
      </c>
      <c r="W130" s="2">
        <f t="shared" si="160"/>
        <v>0</v>
      </c>
      <c r="X130" s="2">
        <f t="shared" si="161"/>
        <v>1295.6500000000001</v>
      </c>
      <c r="Y130" s="2">
        <f t="shared" si="162"/>
        <v>641</v>
      </c>
      <c r="Z130" s="2"/>
      <c r="AA130" s="2">
        <v>39500385</v>
      </c>
      <c r="AB130" s="2">
        <f t="shared" si="163"/>
        <v>2187.5700000000002</v>
      </c>
      <c r="AC130" s="2">
        <f t="shared" si="164"/>
        <v>1130.4000000000001</v>
      </c>
      <c r="AD130" s="2">
        <f>ROUND(((((ET130*1.25))-((EU130*1.25)))+AE130),2)</f>
        <v>129.22999999999999</v>
      </c>
      <c r="AE130" s="2">
        <f>ROUND(((EU130*1.25)),2)</f>
        <v>74.88</v>
      </c>
      <c r="AF130" s="2">
        <f>ROUND(((EV130*1.15)),2)</f>
        <v>927.94</v>
      </c>
      <c r="AG130" s="2">
        <f t="shared" si="165"/>
        <v>0</v>
      </c>
      <c r="AH130" s="2">
        <f>((EW130*1.15))</f>
        <v>98.715999999999994</v>
      </c>
      <c r="AI130" s="2">
        <f>((EX130*1.25))</f>
        <v>7.8624999999999998</v>
      </c>
      <c r="AJ130" s="2">
        <f t="shared" si="166"/>
        <v>0</v>
      </c>
      <c r="AK130" s="2">
        <v>2040.68</v>
      </c>
      <c r="AL130" s="2">
        <v>1130.4000000000001</v>
      </c>
      <c r="AM130" s="2">
        <v>103.38</v>
      </c>
      <c r="AN130" s="2">
        <v>59.9</v>
      </c>
      <c r="AO130" s="2">
        <v>806.9</v>
      </c>
      <c r="AP130" s="2">
        <v>0</v>
      </c>
      <c r="AQ130" s="2">
        <v>85.84</v>
      </c>
      <c r="AR130" s="2">
        <v>6.29</v>
      </c>
      <c r="AS130" s="2">
        <v>0</v>
      </c>
      <c r="AT130" s="2">
        <v>95</v>
      </c>
      <c r="AU130" s="2">
        <v>47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3</v>
      </c>
      <c r="BE130" s="2" t="s">
        <v>3</v>
      </c>
      <c r="BF130" s="2" t="s">
        <v>3</v>
      </c>
      <c r="BG130" s="2" t="s">
        <v>3</v>
      </c>
      <c r="BH130" s="2">
        <v>0</v>
      </c>
      <c r="BI130" s="2">
        <v>1</v>
      </c>
      <c r="BJ130" s="2" t="s">
        <v>229</v>
      </c>
      <c r="BK130" s="2"/>
      <c r="BL130" s="2"/>
      <c r="BM130" s="2">
        <v>15001</v>
      </c>
      <c r="BN130" s="2">
        <v>0</v>
      </c>
      <c r="BO130" s="2" t="s">
        <v>3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3</v>
      </c>
      <c r="BZ130" s="2">
        <v>105</v>
      </c>
      <c r="CA130" s="2">
        <v>55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1605</v>
      </c>
      <c r="CO130" s="2">
        <v>0</v>
      </c>
      <c r="CP130" s="2">
        <f t="shared" si="167"/>
        <v>2975.09</v>
      </c>
      <c r="CQ130" s="2">
        <f t="shared" si="168"/>
        <v>1130.4000000000001</v>
      </c>
      <c r="CR130" s="2">
        <f t="shared" si="169"/>
        <v>129.22999999999999</v>
      </c>
      <c r="CS130" s="2">
        <f t="shared" si="170"/>
        <v>74.88</v>
      </c>
      <c r="CT130" s="2">
        <f t="shared" si="171"/>
        <v>927.94</v>
      </c>
      <c r="CU130" s="2">
        <f t="shared" si="172"/>
        <v>0</v>
      </c>
      <c r="CV130" s="2">
        <f t="shared" si="173"/>
        <v>98.715999999999994</v>
      </c>
      <c r="CW130" s="2">
        <f t="shared" si="174"/>
        <v>7.8624999999999998</v>
      </c>
      <c r="CX130" s="2">
        <f t="shared" si="175"/>
        <v>0</v>
      </c>
      <c r="CY130" s="2">
        <f t="shared" si="176"/>
        <v>1295.6479999999999</v>
      </c>
      <c r="CZ130" s="2">
        <f t="shared" si="177"/>
        <v>641.00479999999993</v>
      </c>
      <c r="DA130" s="2"/>
      <c r="DB130" s="2"/>
      <c r="DC130" s="2" t="s">
        <v>3</v>
      </c>
      <c r="DD130" s="2" t="s">
        <v>3</v>
      </c>
      <c r="DE130" s="2" t="s">
        <v>32</v>
      </c>
      <c r="DF130" s="2" t="s">
        <v>32</v>
      </c>
      <c r="DG130" s="2" t="s">
        <v>33</v>
      </c>
      <c r="DH130" s="2" t="s">
        <v>3</v>
      </c>
      <c r="DI130" s="2" t="s">
        <v>33</v>
      </c>
      <c r="DJ130" s="2" t="s">
        <v>32</v>
      </c>
      <c r="DK130" s="2" t="s">
        <v>3</v>
      </c>
      <c r="DL130" s="2" t="s">
        <v>3</v>
      </c>
      <c r="DM130" s="2" t="s">
        <v>3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1005</v>
      </c>
      <c r="DV130" s="2" t="s">
        <v>17</v>
      </c>
      <c r="DW130" s="2" t="s">
        <v>17</v>
      </c>
      <c r="DX130" s="2">
        <v>100</v>
      </c>
      <c r="DY130" s="2"/>
      <c r="DZ130" s="2"/>
      <c r="EA130" s="2"/>
      <c r="EB130" s="2"/>
      <c r="EC130" s="2"/>
      <c r="ED130" s="2"/>
      <c r="EE130" s="2">
        <v>39174529</v>
      </c>
      <c r="EF130" s="2">
        <v>2</v>
      </c>
      <c r="EG130" s="2" t="s">
        <v>19</v>
      </c>
      <c r="EH130" s="2">
        <v>0</v>
      </c>
      <c r="EI130" s="2" t="s">
        <v>3</v>
      </c>
      <c r="EJ130" s="2">
        <v>1</v>
      </c>
      <c r="EK130" s="2">
        <v>15001</v>
      </c>
      <c r="EL130" s="2" t="s">
        <v>47</v>
      </c>
      <c r="EM130" s="2" t="s">
        <v>48</v>
      </c>
      <c r="EN130" s="2"/>
      <c r="EO130" s="2" t="s">
        <v>36</v>
      </c>
      <c r="EP130" s="2"/>
      <c r="EQ130" s="2">
        <v>131072</v>
      </c>
      <c r="ER130" s="2">
        <v>2040.68</v>
      </c>
      <c r="ES130" s="2">
        <v>1130.4000000000001</v>
      </c>
      <c r="ET130" s="2">
        <v>103.38</v>
      </c>
      <c r="EU130" s="2">
        <v>59.9</v>
      </c>
      <c r="EV130" s="2">
        <v>806.9</v>
      </c>
      <c r="EW130" s="2">
        <v>85.84</v>
      </c>
      <c r="EX130" s="2">
        <v>6.29</v>
      </c>
      <c r="EY130" s="2">
        <v>0</v>
      </c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8"/>
        <v>0</v>
      </c>
      <c r="FS130" s="2">
        <v>0</v>
      </c>
      <c r="FT130" s="2" t="s">
        <v>22</v>
      </c>
      <c r="FU130" s="2" t="s">
        <v>23</v>
      </c>
      <c r="FV130" s="2"/>
      <c r="FW130" s="2"/>
      <c r="FX130" s="2">
        <v>94.5</v>
      </c>
      <c r="FY130" s="2">
        <v>46.75</v>
      </c>
      <c r="FZ130" s="2"/>
      <c r="GA130" s="2" t="s">
        <v>3</v>
      </c>
      <c r="GB130" s="2"/>
      <c r="GC130" s="2"/>
      <c r="GD130" s="2">
        <v>0</v>
      </c>
      <c r="GE130" s="2"/>
      <c r="GF130" s="2">
        <v>2119154356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79"/>
        <v>0</v>
      </c>
      <c r="GM130" s="2">
        <f t="shared" si="180"/>
        <v>4911.74</v>
      </c>
      <c r="GN130" s="2">
        <f t="shared" si="181"/>
        <v>4911.74</v>
      </c>
      <c r="GO130" s="2">
        <f t="shared" si="182"/>
        <v>0</v>
      </c>
      <c r="GP130" s="2">
        <f t="shared" si="183"/>
        <v>0</v>
      </c>
      <c r="GQ130" s="2"/>
      <c r="GR130" s="2">
        <v>0</v>
      </c>
      <c r="GS130" s="2">
        <v>3</v>
      </c>
      <c r="GT130" s="2">
        <v>0</v>
      </c>
      <c r="GU130" s="2" t="s">
        <v>3</v>
      </c>
      <c r="GV130" s="2">
        <f t="shared" si="184"/>
        <v>0</v>
      </c>
      <c r="GW130" s="2">
        <v>1</v>
      </c>
      <c r="GX130" s="2">
        <f t="shared" si="185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C131">
        <f>ROW(SmtRes!A302)</f>
        <v>302</v>
      </c>
      <c r="D131">
        <f>ROW(EtalonRes!A284)</f>
        <v>284</v>
      </c>
      <c r="E131" t="s">
        <v>226</v>
      </c>
      <c r="F131" t="s">
        <v>227</v>
      </c>
      <c r="G131" t="s">
        <v>228</v>
      </c>
      <c r="H131" t="s">
        <v>17</v>
      </c>
      <c r="I131">
        <f>ROUND(136/100,9)</f>
        <v>1.36</v>
      </c>
      <c r="J131">
        <v>0</v>
      </c>
      <c r="O131">
        <f t="shared" si="152"/>
        <v>19814.13</v>
      </c>
      <c r="P131">
        <f t="shared" si="153"/>
        <v>10238.709999999999</v>
      </c>
      <c r="Q131">
        <f t="shared" si="154"/>
        <v>1170.51</v>
      </c>
      <c r="R131">
        <f t="shared" si="155"/>
        <v>678.23</v>
      </c>
      <c r="S131">
        <f t="shared" si="156"/>
        <v>8404.91</v>
      </c>
      <c r="T131">
        <f t="shared" si="157"/>
        <v>0</v>
      </c>
      <c r="U131">
        <f t="shared" si="158"/>
        <v>134.25376</v>
      </c>
      <c r="V131">
        <f t="shared" si="159"/>
        <v>10.693000000000001</v>
      </c>
      <c r="W131">
        <f t="shared" si="160"/>
        <v>0</v>
      </c>
      <c r="X131">
        <f t="shared" si="161"/>
        <v>8628.98</v>
      </c>
      <c r="Y131">
        <f t="shared" si="162"/>
        <v>4269.08</v>
      </c>
      <c r="AA131">
        <v>39500386</v>
      </c>
      <c r="AB131">
        <f t="shared" si="163"/>
        <v>2187.5700000000002</v>
      </c>
      <c r="AC131">
        <f t="shared" si="164"/>
        <v>1130.4000000000001</v>
      </c>
      <c r="AD131">
        <f>ROUND(((((ET131*1.25))-((EU131*1.25)))+AE131),2)</f>
        <v>129.22999999999999</v>
      </c>
      <c r="AE131">
        <f>ROUND(((EU131*1.25)),2)</f>
        <v>74.88</v>
      </c>
      <c r="AF131">
        <f>ROUND(((EV131*1.15)),2)</f>
        <v>927.94</v>
      </c>
      <c r="AG131">
        <f t="shared" si="165"/>
        <v>0</v>
      </c>
      <c r="AH131">
        <f>((EW131*1.15))</f>
        <v>98.715999999999994</v>
      </c>
      <c r="AI131">
        <f>((EX131*1.25))</f>
        <v>7.8624999999999998</v>
      </c>
      <c r="AJ131">
        <f t="shared" si="166"/>
        <v>0</v>
      </c>
      <c r="AK131">
        <v>2040.68</v>
      </c>
      <c r="AL131">
        <v>1130.4000000000001</v>
      </c>
      <c r="AM131">
        <v>103.38</v>
      </c>
      <c r="AN131">
        <v>59.9</v>
      </c>
      <c r="AO131">
        <v>806.9</v>
      </c>
      <c r="AP131">
        <v>0</v>
      </c>
      <c r="AQ131">
        <v>85.84</v>
      </c>
      <c r="AR131">
        <v>6.29</v>
      </c>
      <c r="AS131">
        <v>0</v>
      </c>
      <c r="AT131">
        <v>95</v>
      </c>
      <c r="AU131">
        <v>47</v>
      </c>
      <c r="AV131">
        <v>1</v>
      </c>
      <c r="AW131">
        <v>1</v>
      </c>
      <c r="AZ131">
        <v>6.66</v>
      </c>
      <c r="BA131">
        <v>6.66</v>
      </c>
      <c r="BB131">
        <v>6.66</v>
      </c>
      <c r="BC131">
        <v>6.66</v>
      </c>
      <c r="BD131" t="s">
        <v>3</v>
      </c>
      <c r="BE131" t="s">
        <v>3</v>
      </c>
      <c r="BF131" t="s">
        <v>3</v>
      </c>
      <c r="BG131" t="s">
        <v>3</v>
      </c>
      <c r="BH131">
        <v>0</v>
      </c>
      <c r="BI131">
        <v>1</v>
      </c>
      <c r="BJ131" t="s">
        <v>229</v>
      </c>
      <c r="BM131">
        <v>15001</v>
      </c>
      <c r="BN131">
        <v>0</v>
      </c>
      <c r="BO131" t="s">
        <v>3</v>
      </c>
      <c r="BP131">
        <v>0</v>
      </c>
      <c r="BQ131">
        <v>2</v>
      </c>
      <c r="BR131">
        <v>0</v>
      </c>
      <c r="BS131">
        <v>6.66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105</v>
      </c>
      <c r="CA131">
        <v>55</v>
      </c>
      <c r="CF131">
        <v>0</v>
      </c>
      <c r="CG131">
        <v>0</v>
      </c>
      <c r="CM131">
        <v>0</v>
      </c>
      <c r="CN131" t="s">
        <v>1605</v>
      </c>
      <c r="CO131">
        <v>0</v>
      </c>
      <c r="CP131">
        <f t="shared" si="167"/>
        <v>19814.129999999997</v>
      </c>
      <c r="CQ131">
        <f t="shared" si="168"/>
        <v>7528.4640000000009</v>
      </c>
      <c r="CR131">
        <f t="shared" si="169"/>
        <v>860.67179999999996</v>
      </c>
      <c r="CS131">
        <f t="shared" si="170"/>
        <v>498.70079999999996</v>
      </c>
      <c r="CT131">
        <f t="shared" si="171"/>
        <v>6180.0804000000007</v>
      </c>
      <c r="CU131">
        <f t="shared" si="172"/>
        <v>0</v>
      </c>
      <c r="CV131">
        <f t="shared" si="173"/>
        <v>98.715999999999994</v>
      </c>
      <c r="CW131">
        <f t="shared" si="174"/>
        <v>7.8624999999999998</v>
      </c>
      <c r="CX131">
        <f t="shared" si="175"/>
        <v>0</v>
      </c>
      <c r="CY131">
        <f t="shared" si="176"/>
        <v>8628.9830000000002</v>
      </c>
      <c r="CZ131">
        <f t="shared" si="177"/>
        <v>4269.0757999999996</v>
      </c>
      <c r="DC131" t="s">
        <v>3</v>
      </c>
      <c r="DD131" t="s">
        <v>3</v>
      </c>
      <c r="DE131" t="s">
        <v>32</v>
      </c>
      <c r="DF131" t="s">
        <v>32</v>
      </c>
      <c r="DG131" t="s">
        <v>33</v>
      </c>
      <c r="DH131" t="s">
        <v>3</v>
      </c>
      <c r="DI131" t="s">
        <v>33</v>
      </c>
      <c r="DJ131" t="s">
        <v>32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17</v>
      </c>
      <c r="DW131" t="s">
        <v>17</v>
      </c>
      <c r="DX131">
        <v>100</v>
      </c>
      <c r="EE131">
        <v>39174529</v>
      </c>
      <c r="EF131">
        <v>2</v>
      </c>
      <c r="EG131" t="s">
        <v>19</v>
      </c>
      <c r="EH131">
        <v>0</v>
      </c>
      <c r="EI131" t="s">
        <v>3</v>
      </c>
      <c r="EJ131">
        <v>1</v>
      </c>
      <c r="EK131">
        <v>15001</v>
      </c>
      <c r="EL131" t="s">
        <v>47</v>
      </c>
      <c r="EM131" t="s">
        <v>48</v>
      </c>
      <c r="EO131" t="s">
        <v>36</v>
      </c>
      <c r="EQ131">
        <v>131072</v>
      </c>
      <c r="ER131">
        <v>2040.68</v>
      </c>
      <c r="ES131">
        <v>1130.4000000000001</v>
      </c>
      <c r="ET131">
        <v>103.38</v>
      </c>
      <c r="EU131">
        <v>59.9</v>
      </c>
      <c r="EV131">
        <v>806.9</v>
      </c>
      <c r="EW131">
        <v>85.84</v>
      </c>
      <c r="EX131">
        <v>6.29</v>
      </c>
      <c r="EY131">
        <v>0</v>
      </c>
      <c r="FQ131">
        <v>0</v>
      </c>
      <c r="FR131">
        <f t="shared" si="178"/>
        <v>0</v>
      </c>
      <c r="FS131">
        <v>0</v>
      </c>
      <c r="FT131" t="s">
        <v>22</v>
      </c>
      <c r="FU131" t="s">
        <v>23</v>
      </c>
      <c r="FX131">
        <v>94.5</v>
      </c>
      <c r="FY131">
        <v>46.75</v>
      </c>
      <c r="GA131" t="s">
        <v>3</v>
      </c>
      <c r="GD131">
        <v>0</v>
      </c>
      <c r="GF131">
        <v>2119154356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79"/>
        <v>0</v>
      </c>
      <c r="GM131">
        <f t="shared" si="180"/>
        <v>32712.19</v>
      </c>
      <c r="GN131">
        <f t="shared" si="181"/>
        <v>32712.19</v>
      </c>
      <c r="GO131">
        <f t="shared" si="182"/>
        <v>0</v>
      </c>
      <c r="GP131">
        <f t="shared" si="183"/>
        <v>0</v>
      </c>
      <c r="GR131">
        <v>0</v>
      </c>
      <c r="GS131">
        <v>3</v>
      </c>
      <c r="GT131">
        <v>0</v>
      </c>
      <c r="GU131" t="s">
        <v>3</v>
      </c>
      <c r="GV131">
        <f t="shared" si="184"/>
        <v>0</v>
      </c>
      <c r="GW131">
        <v>1</v>
      </c>
      <c r="GX131">
        <f t="shared" si="185"/>
        <v>0</v>
      </c>
      <c r="HA131">
        <v>0</v>
      </c>
      <c r="HB131"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ROW(SmtRes!A307)</f>
        <v>307</v>
      </c>
      <c r="D132" s="2">
        <f>ROW(EtalonRes!A290)</f>
        <v>290</v>
      </c>
      <c r="E132" s="2" t="s">
        <v>230</v>
      </c>
      <c r="F132" s="2" t="s">
        <v>231</v>
      </c>
      <c r="G132" s="2" t="s">
        <v>232</v>
      </c>
      <c r="H132" s="2" t="s">
        <v>17</v>
      </c>
      <c r="I132" s="2">
        <f>ROUND(6/100,9)</f>
        <v>0.06</v>
      </c>
      <c r="J132" s="2">
        <v>0</v>
      </c>
      <c r="K132" s="2"/>
      <c r="L132" s="2"/>
      <c r="M132" s="2"/>
      <c r="N132" s="2"/>
      <c r="O132" s="2">
        <f t="shared" si="152"/>
        <v>345.12</v>
      </c>
      <c r="P132" s="2">
        <f t="shared" si="153"/>
        <v>136.78</v>
      </c>
      <c r="Q132" s="2">
        <f t="shared" si="154"/>
        <v>2.1800000000000002</v>
      </c>
      <c r="R132" s="2">
        <f t="shared" si="155"/>
        <v>0.94</v>
      </c>
      <c r="S132" s="2">
        <f t="shared" si="156"/>
        <v>206.16</v>
      </c>
      <c r="T132" s="2">
        <f t="shared" si="157"/>
        <v>0</v>
      </c>
      <c r="U132" s="2">
        <f t="shared" si="158"/>
        <v>22.983599999999999</v>
      </c>
      <c r="V132" s="2">
        <f t="shared" si="159"/>
        <v>6.9599999999999995E-2</v>
      </c>
      <c r="W132" s="2">
        <f t="shared" si="160"/>
        <v>0</v>
      </c>
      <c r="X132" s="2">
        <f t="shared" si="161"/>
        <v>163.61000000000001</v>
      </c>
      <c r="Y132" s="2">
        <f t="shared" si="162"/>
        <v>103.55</v>
      </c>
      <c r="Z132" s="2"/>
      <c r="AA132" s="2">
        <v>39500385</v>
      </c>
      <c r="AB132" s="2">
        <f t="shared" si="163"/>
        <v>5751.96</v>
      </c>
      <c r="AC132" s="2">
        <f t="shared" si="164"/>
        <v>2279.65</v>
      </c>
      <c r="AD132" s="2">
        <f>ROUND((((ET132)-(EU132))+AE132),2)</f>
        <v>36.26</v>
      </c>
      <c r="AE132" s="2">
        <f>ROUND((EU132),2)</f>
        <v>15.66</v>
      </c>
      <c r="AF132" s="2">
        <f>ROUND((EV132),2)</f>
        <v>3436.05</v>
      </c>
      <c r="AG132" s="2">
        <f t="shared" si="165"/>
        <v>0</v>
      </c>
      <c r="AH132" s="2">
        <f>(EW132)</f>
        <v>383.06</v>
      </c>
      <c r="AI132" s="2">
        <f>(EX132)</f>
        <v>1.1599999999999999</v>
      </c>
      <c r="AJ132" s="2">
        <f t="shared" si="166"/>
        <v>0</v>
      </c>
      <c r="AK132" s="2">
        <v>5751.96</v>
      </c>
      <c r="AL132" s="2">
        <v>2279.65</v>
      </c>
      <c r="AM132" s="2">
        <v>36.26</v>
      </c>
      <c r="AN132" s="2">
        <v>15.66</v>
      </c>
      <c r="AO132" s="2">
        <v>3436.05</v>
      </c>
      <c r="AP132" s="2">
        <v>0</v>
      </c>
      <c r="AQ132" s="2">
        <v>383.06</v>
      </c>
      <c r="AR132" s="2">
        <v>1.1599999999999999</v>
      </c>
      <c r="AS132" s="2">
        <v>0</v>
      </c>
      <c r="AT132" s="2">
        <v>79</v>
      </c>
      <c r="AU132" s="2">
        <v>50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3</v>
      </c>
      <c r="BE132" s="2" t="s">
        <v>3</v>
      </c>
      <c r="BF132" s="2" t="s">
        <v>3</v>
      </c>
      <c r="BG132" s="2" t="s">
        <v>3</v>
      </c>
      <c r="BH132" s="2">
        <v>0</v>
      </c>
      <c r="BI132" s="2">
        <v>1</v>
      </c>
      <c r="BJ132" s="2" t="s">
        <v>233</v>
      </c>
      <c r="BK132" s="2"/>
      <c r="BL132" s="2"/>
      <c r="BM132" s="2">
        <v>61001</v>
      </c>
      <c r="BN132" s="2">
        <v>0</v>
      </c>
      <c r="BO132" s="2" t="s">
        <v>3</v>
      </c>
      <c r="BP132" s="2">
        <v>0</v>
      </c>
      <c r="BQ132" s="2">
        <v>6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3</v>
      </c>
      <c r="BZ132" s="2">
        <v>79</v>
      </c>
      <c r="CA132" s="2">
        <v>50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3</v>
      </c>
      <c r="CO132" s="2">
        <v>0</v>
      </c>
      <c r="CP132" s="2">
        <f t="shared" si="167"/>
        <v>345.12</v>
      </c>
      <c r="CQ132" s="2">
        <f t="shared" si="168"/>
        <v>2279.65</v>
      </c>
      <c r="CR132" s="2">
        <f t="shared" si="169"/>
        <v>36.26</v>
      </c>
      <c r="CS132" s="2">
        <f t="shared" si="170"/>
        <v>15.66</v>
      </c>
      <c r="CT132" s="2">
        <f t="shared" si="171"/>
        <v>3436.05</v>
      </c>
      <c r="CU132" s="2">
        <f t="shared" si="172"/>
        <v>0</v>
      </c>
      <c r="CV132" s="2">
        <f t="shared" si="173"/>
        <v>383.06</v>
      </c>
      <c r="CW132" s="2">
        <f t="shared" si="174"/>
        <v>1.1599999999999999</v>
      </c>
      <c r="CX132" s="2">
        <f t="shared" si="175"/>
        <v>0</v>
      </c>
      <c r="CY132" s="2">
        <f t="shared" si="176"/>
        <v>163.60900000000001</v>
      </c>
      <c r="CZ132" s="2">
        <f t="shared" si="177"/>
        <v>103.55</v>
      </c>
      <c r="DA132" s="2"/>
      <c r="DB132" s="2"/>
      <c r="DC132" s="2" t="s">
        <v>3</v>
      </c>
      <c r="DD132" s="2" t="s">
        <v>3</v>
      </c>
      <c r="DE132" s="2" t="s">
        <v>3</v>
      </c>
      <c r="DF132" s="2" t="s">
        <v>3</v>
      </c>
      <c r="DG132" s="2" t="s">
        <v>3</v>
      </c>
      <c r="DH132" s="2" t="s">
        <v>3</v>
      </c>
      <c r="DI132" s="2" t="s">
        <v>3</v>
      </c>
      <c r="DJ132" s="2" t="s">
        <v>3</v>
      </c>
      <c r="DK132" s="2" t="s">
        <v>3</v>
      </c>
      <c r="DL132" s="2" t="s">
        <v>3</v>
      </c>
      <c r="DM132" s="2" t="s">
        <v>3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1005</v>
      </c>
      <c r="DV132" s="2" t="s">
        <v>17</v>
      </c>
      <c r="DW132" s="2" t="s">
        <v>17</v>
      </c>
      <c r="DX132" s="2">
        <v>100</v>
      </c>
      <c r="DY132" s="2"/>
      <c r="DZ132" s="2"/>
      <c r="EA132" s="2"/>
      <c r="EB132" s="2"/>
      <c r="EC132" s="2"/>
      <c r="ED132" s="2"/>
      <c r="EE132" s="2">
        <v>39174586</v>
      </c>
      <c r="EF132" s="2">
        <v>6</v>
      </c>
      <c r="EG132" s="2" t="s">
        <v>145</v>
      </c>
      <c r="EH132" s="2">
        <v>0</v>
      </c>
      <c r="EI132" s="2" t="s">
        <v>3</v>
      </c>
      <c r="EJ132" s="2">
        <v>1</v>
      </c>
      <c r="EK132" s="2">
        <v>61001</v>
      </c>
      <c r="EL132" s="2" t="s">
        <v>234</v>
      </c>
      <c r="EM132" s="2" t="s">
        <v>235</v>
      </c>
      <c r="EN132" s="2"/>
      <c r="EO132" s="2" t="s">
        <v>3</v>
      </c>
      <c r="EP132" s="2"/>
      <c r="EQ132" s="2">
        <v>0</v>
      </c>
      <c r="ER132" s="2">
        <v>5751.96</v>
      </c>
      <c r="ES132" s="2">
        <v>2279.65</v>
      </c>
      <c r="ET132" s="2">
        <v>36.26</v>
      </c>
      <c r="EU132" s="2">
        <v>15.66</v>
      </c>
      <c r="EV132" s="2">
        <v>3436.05</v>
      </c>
      <c r="EW132" s="2">
        <v>383.06</v>
      </c>
      <c r="EX132" s="2">
        <v>1.1599999999999999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8"/>
        <v>0</v>
      </c>
      <c r="FS132" s="2">
        <v>0</v>
      </c>
      <c r="FT132" s="2"/>
      <c r="FU132" s="2"/>
      <c r="FV132" s="2"/>
      <c r="FW132" s="2"/>
      <c r="FX132" s="2">
        <v>79</v>
      </c>
      <c r="FY132" s="2">
        <v>50</v>
      </c>
      <c r="FZ132" s="2"/>
      <c r="GA132" s="2" t="s">
        <v>3</v>
      </c>
      <c r="GB132" s="2"/>
      <c r="GC132" s="2"/>
      <c r="GD132" s="2">
        <v>0</v>
      </c>
      <c r="GE132" s="2"/>
      <c r="GF132" s="2">
        <v>-1742364027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79"/>
        <v>0</v>
      </c>
      <c r="GM132" s="2">
        <f t="shared" si="180"/>
        <v>612.28</v>
      </c>
      <c r="GN132" s="2">
        <f t="shared" si="181"/>
        <v>612.28</v>
      </c>
      <c r="GO132" s="2">
        <f t="shared" si="182"/>
        <v>0</v>
      </c>
      <c r="GP132" s="2">
        <f t="shared" si="183"/>
        <v>0</v>
      </c>
      <c r="GQ132" s="2"/>
      <c r="GR132" s="2">
        <v>0</v>
      </c>
      <c r="GS132" s="2">
        <v>3</v>
      </c>
      <c r="GT132" s="2">
        <v>0</v>
      </c>
      <c r="GU132" s="2" t="s">
        <v>3</v>
      </c>
      <c r="GV132" s="2">
        <f t="shared" si="184"/>
        <v>0</v>
      </c>
      <c r="GW132" s="2">
        <v>1</v>
      </c>
      <c r="GX132" s="2">
        <f t="shared" si="185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ROW(SmtRes!A312)</f>
        <v>312</v>
      </c>
      <c r="D133">
        <f>ROW(EtalonRes!A296)</f>
        <v>296</v>
      </c>
      <c r="E133" t="s">
        <v>230</v>
      </c>
      <c r="F133" t="s">
        <v>231</v>
      </c>
      <c r="G133" t="s">
        <v>232</v>
      </c>
      <c r="H133" t="s">
        <v>17</v>
      </c>
      <c r="I133">
        <f>ROUND(6/100,9)</f>
        <v>0.06</v>
      </c>
      <c r="J133">
        <v>0</v>
      </c>
      <c r="O133">
        <f t="shared" si="152"/>
        <v>2298.4899999999998</v>
      </c>
      <c r="P133">
        <f t="shared" si="153"/>
        <v>910.95</v>
      </c>
      <c r="Q133">
        <f t="shared" si="154"/>
        <v>14.49</v>
      </c>
      <c r="R133">
        <f t="shared" si="155"/>
        <v>6.26</v>
      </c>
      <c r="S133">
        <f t="shared" si="156"/>
        <v>1373.05</v>
      </c>
      <c r="T133">
        <f t="shared" si="157"/>
        <v>0</v>
      </c>
      <c r="U133">
        <f t="shared" si="158"/>
        <v>22.983599999999999</v>
      </c>
      <c r="V133">
        <f t="shared" si="159"/>
        <v>6.9599999999999995E-2</v>
      </c>
      <c r="W133">
        <f t="shared" si="160"/>
        <v>0</v>
      </c>
      <c r="X133">
        <f t="shared" si="161"/>
        <v>1089.6500000000001</v>
      </c>
      <c r="Y133">
        <f t="shared" si="162"/>
        <v>689.66</v>
      </c>
      <c r="AA133">
        <v>39500386</v>
      </c>
      <c r="AB133">
        <f t="shared" si="163"/>
        <v>5751.96</v>
      </c>
      <c r="AC133">
        <f t="shared" si="164"/>
        <v>2279.65</v>
      </c>
      <c r="AD133">
        <f>ROUND((((ET133)-(EU133))+AE133),2)</f>
        <v>36.26</v>
      </c>
      <c r="AE133">
        <f>ROUND((EU133),2)</f>
        <v>15.66</v>
      </c>
      <c r="AF133">
        <f>ROUND((EV133),2)</f>
        <v>3436.05</v>
      </c>
      <c r="AG133">
        <f t="shared" si="165"/>
        <v>0</v>
      </c>
      <c r="AH133">
        <f>(EW133)</f>
        <v>383.06</v>
      </c>
      <c r="AI133">
        <f>(EX133)</f>
        <v>1.1599999999999999</v>
      </c>
      <c r="AJ133">
        <f t="shared" si="166"/>
        <v>0</v>
      </c>
      <c r="AK133">
        <v>5751.96</v>
      </c>
      <c r="AL133">
        <v>2279.65</v>
      </c>
      <c r="AM133">
        <v>36.26</v>
      </c>
      <c r="AN133">
        <v>15.66</v>
      </c>
      <c r="AO133">
        <v>3436.05</v>
      </c>
      <c r="AP133">
        <v>0</v>
      </c>
      <c r="AQ133">
        <v>383.06</v>
      </c>
      <c r="AR133">
        <v>1.1599999999999999</v>
      </c>
      <c r="AS133">
        <v>0</v>
      </c>
      <c r="AT133">
        <v>79</v>
      </c>
      <c r="AU133">
        <v>50</v>
      </c>
      <c r="AV133">
        <v>1</v>
      </c>
      <c r="AW133">
        <v>1</v>
      </c>
      <c r="AZ133">
        <v>6.66</v>
      </c>
      <c r="BA133">
        <v>6.66</v>
      </c>
      <c r="BB133">
        <v>6.66</v>
      </c>
      <c r="BC133">
        <v>6.66</v>
      </c>
      <c r="BD133" t="s">
        <v>3</v>
      </c>
      <c r="BE133" t="s">
        <v>3</v>
      </c>
      <c r="BF133" t="s">
        <v>3</v>
      </c>
      <c r="BG133" t="s">
        <v>3</v>
      </c>
      <c r="BH133">
        <v>0</v>
      </c>
      <c r="BI133">
        <v>1</v>
      </c>
      <c r="BJ133" t="s">
        <v>233</v>
      </c>
      <c r="BM133">
        <v>61001</v>
      </c>
      <c r="BN133">
        <v>0</v>
      </c>
      <c r="BO133" t="s">
        <v>3</v>
      </c>
      <c r="BP133">
        <v>0</v>
      </c>
      <c r="BQ133">
        <v>6</v>
      </c>
      <c r="BR133">
        <v>0</v>
      </c>
      <c r="BS133">
        <v>6.66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79</v>
      </c>
      <c r="CA133">
        <v>50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67"/>
        <v>2298.4899999999998</v>
      </c>
      <c r="CQ133">
        <f t="shared" si="168"/>
        <v>15182.469000000001</v>
      </c>
      <c r="CR133">
        <f t="shared" si="169"/>
        <v>241.49160000000001</v>
      </c>
      <c r="CS133">
        <f t="shared" si="170"/>
        <v>104.29560000000001</v>
      </c>
      <c r="CT133">
        <f t="shared" si="171"/>
        <v>22884.093000000001</v>
      </c>
      <c r="CU133">
        <f t="shared" si="172"/>
        <v>0</v>
      </c>
      <c r="CV133">
        <f t="shared" si="173"/>
        <v>383.06</v>
      </c>
      <c r="CW133">
        <f t="shared" si="174"/>
        <v>1.1599999999999999</v>
      </c>
      <c r="CX133">
        <f t="shared" si="175"/>
        <v>0</v>
      </c>
      <c r="CY133">
        <f t="shared" si="176"/>
        <v>1089.6549</v>
      </c>
      <c r="CZ133">
        <f t="shared" si="177"/>
        <v>689.65499999999997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17</v>
      </c>
      <c r="DW133" t="s">
        <v>17</v>
      </c>
      <c r="DX133">
        <v>100</v>
      </c>
      <c r="EE133">
        <v>39174586</v>
      </c>
      <c r="EF133">
        <v>6</v>
      </c>
      <c r="EG133" t="s">
        <v>145</v>
      </c>
      <c r="EH133">
        <v>0</v>
      </c>
      <c r="EI133" t="s">
        <v>3</v>
      </c>
      <c r="EJ133">
        <v>1</v>
      </c>
      <c r="EK133">
        <v>61001</v>
      </c>
      <c r="EL133" t="s">
        <v>234</v>
      </c>
      <c r="EM133" t="s">
        <v>235</v>
      </c>
      <c r="EO133" t="s">
        <v>3</v>
      </c>
      <c r="EQ133">
        <v>0</v>
      </c>
      <c r="ER133">
        <v>5751.96</v>
      </c>
      <c r="ES133">
        <v>2279.65</v>
      </c>
      <c r="ET133">
        <v>36.26</v>
      </c>
      <c r="EU133">
        <v>15.66</v>
      </c>
      <c r="EV133">
        <v>3436.05</v>
      </c>
      <c r="EW133">
        <v>383.06</v>
      </c>
      <c r="EX133">
        <v>1.1599999999999999</v>
      </c>
      <c r="EY133">
        <v>0</v>
      </c>
      <c r="FQ133">
        <v>0</v>
      </c>
      <c r="FR133">
        <f t="shared" si="178"/>
        <v>0</v>
      </c>
      <c r="FS133">
        <v>0</v>
      </c>
      <c r="FX133">
        <v>79</v>
      </c>
      <c r="FY133">
        <v>50</v>
      </c>
      <c r="GA133" t="s">
        <v>3</v>
      </c>
      <c r="GD133">
        <v>0</v>
      </c>
      <c r="GF133">
        <v>-1742364027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79"/>
        <v>0</v>
      </c>
      <c r="GM133">
        <f t="shared" si="180"/>
        <v>4077.8</v>
      </c>
      <c r="GN133">
        <f t="shared" si="181"/>
        <v>4077.8</v>
      </c>
      <c r="GO133">
        <f t="shared" si="182"/>
        <v>0</v>
      </c>
      <c r="GP133">
        <f t="shared" si="183"/>
        <v>0</v>
      </c>
      <c r="GR133">
        <v>0</v>
      </c>
      <c r="GS133">
        <v>3</v>
      </c>
      <c r="GT133">
        <v>0</v>
      </c>
      <c r="GU133" t="s">
        <v>3</v>
      </c>
      <c r="GV133">
        <f t="shared" si="184"/>
        <v>0</v>
      </c>
      <c r="GW133">
        <v>1</v>
      </c>
      <c r="GX133">
        <f t="shared" si="185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ROW(SmtRes!A324)</f>
        <v>324</v>
      </c>
      <c r="D134" s="2">
        <f>ROW(EtalonRes!A307)</f>
        <v>307</v>
      </c>
      <c r="E134" s="2" t="s">
        <v>236</v>
      </c>
      <c r="F134" s="2" t="s">
        <v>237</v>
      </c>
      <c r="G134" s="2" t="s">
        <v>238</v>
      </c>
      <c r="H134" s="2" t="s">
        <v>17</v>
      </c>
      <c r="I134" s="2">
        <f>ROUND(142/100,9)</f>
        <v>1.42</v>
      </c>
      <c r="J134" s="2">
        <v>0</v>
      </c>
      <c r="K134" s="2"/>
      <c r="L134" s="2"/>
      <c r="M134" s="2"/>
      <c r="N134" s="2"/>
      <c r="O134" s="2">
        <f t="shared" si="152"/>
        <v>660.02</v>
      </c>
      <c r="P134" s="2">
        <f t="shared" si="153"/>
        <v>171.73</v>
      </c>
      <c r="Q134" s="2">
        <f t="shared" si="154"/>
        <v>1.73</v>
      </c>
      <c r="R134" s="2">
        <f t="shared" si="155"/>
        <v>0.47</v>
      </c>
      <c r="S134" s="2">
        <f t="shared" si="156"/>
        <v>486.56</v>
      </c>
      <c r="T134" s="2">
        <f t="shared" si="157"/>
        <v>0</v>
      </c>
      <c r="U134" s="2">
        <f t="shared" si="158"/>
        <v>54.917789999999997</v>
      </c>
      <c r="V134" s="2">
        <f t="shared" si="159"/>
        <v>3.5499999999999997E-2</v>
      </c>
      <c r="W134" s="2">
        <f t="shared" si="160"/>
        <v>0</v>
      </c>
      <c r="X134" s="2">
        <f t="shared" si="161"/>
        <v>462.68</v>
      </c>
      <c r="Y134" s="2">
        <f t="shared" si="162"/>
        <v>228.9</v>
      </c>
      <c r="Z134" s="2"/>
      <c r="AA134" s="2">
        <v>39500385</v>
      </c>
      <c r="AB134" s="2">
        <f t="shared" si="163"/>
        <v>464.81</v>
      </c>
      <c r="AC134" s="2">
        <f t="shared" si="164"/>
        <v>120.94</v>
      </c>
      <c r="AD134" s="2">
        <f>ROUND(((((ET134*1.25))-((EU134*1.25)))+AE134),2)</f>
        <v>1.22</v>
      </c>
      <c r="AE134" s="2">
        <f>ROUND(((EU134*1.25)),2)</f>
        <v>0.33</v>
      </c>
      <c r="AF134" s="2">
        <f>ROUND(((EV134*1.15)),2)</f>
        <v>342.65</v>
      </c>
      <c r="AG134" s="2">
        <f t="shared" si="165"/>
        <v>0</v>
      </c>
      <c r="AH134" s="2">
        <f>((EW134*1.15))</f>
        <v>38.674500000000002</v>
      </c>
      <c r="AI134" s="2">
        <f>((EX134*1.25))</f>
        <v>2.5000000000000001E-2</v>
      </c>
      <c r="AJ134" s="2">
        <f t="shared" si="166"/>
        <v>0</v>
      </c>
      <c r="AK134" s="2">
        <v>419.87</v>
      </c>
      <c r="AL134" s="2">
        <v>120.94</v>
      </c>
      <c r="AM134" s="2">
        <v>0.97</v>
      </c>
      <c r="AN134" s="2">
        <v>0.26</v>
      </c>
      <c r="AO134" s="2">
        <v>297.95999999999998</v>
      </c>
      <c r="AP134" s="2">
        <v>0</v>
      </c>
      <c r="AQ134" s="2">
        <v>33.630000000000003</v>
      </c>
      <c r="AR134" s="2">
        <v>0.02</v>
      </c>
      <c r="AS134" s="2">
        <v>0</v>
      </c>
      <c r="AT134" s="2">
        <v>95</v>
      </c>
      <c r="AU134" s="2">
        <v>47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3</v>
      </c>
      <c r="BE134" s="2" t="s">
        <v>3</v>
      </c>
      <c r="BF134" s="2" t="s">
        <v>3</v>
      </c>
      <c r="BG134" s="2" t="s">
        <v>3</v>
      </c>
      <c r="BH134" s="2">
        <v>0</v>
      </c>
      <c r="BI134" s="2">
        <v>1</v>
      </c>
      <c r="BJ134" s="2" t="s">
        <v>239</v>
      </c>
      <c r="BK134" s="2"/>
      <c r="BL134" s="2"/>
      <c r="BM134" s="2">
        <v>15001</v>
      </c>
      <c r="BN134" s="2">
        <v>0</v>
      </c>
      <c r="BO134" s="2" t="s">
        <v>3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3</v>
      </c>
      <c r="BZ134" s="2">
        <v>105</v>
      </c>
      <c r="CA134" s="2">
        <v>55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1605</v>
      </c>
      <c r="CO134" s="2">
        <v>0</v>
      </c>
      <c r="CP134" s="2">
        <f t="shared" si="167"/>
        <v>660.02</v>
      </c>
      <c r="CQ134" s="2">
        <f t="shared" si="168"/>
        <v>120.94</v>
      </c>
      <c r="CR134" s="2">
        <f t="shared" si="169"/>
        <v>1.22</v>
      </c>
      <c r="CS134" s="2">
        <f t="shared" si="170"/>
        <v>0.33</v>
      </c>
      <c r="CT134" s="2">
        <f t="shared" si="171"/>
        <v>342.65</v>
      </c>
      <c r="CU134" s="2">
        <f t="shared" si="172"/>
        <v>0</v>
      </c>
      <c r="CV134" s="2">
        <f t="shared" si="173"/>
        <v>38.674500000000002</v>
      </c>
      <c r="CW134" s="2">
        <f t="shared" si="174"/>
        <v>2.5000000000000001E-2</v>
      </c>
      <c r="CX134" s="2">
        <f t="shared" si="175"/>
        <v>0</v>
      </c>
      <c r="CY134" s="2">
        <f t="shared" si="176"/>
        <v>462.67850000000004</v>
      </c>
      <c r="CZ134" s="2">
        <f t="shared" si="177"/>
        <v>228.9041</v>
      </c>
      <c r="DA134" s="2"/>
      <c r="DB134" s="2"/>
      <c r="DC134" s="2" t="s">
        <v>3</v>
      </c>
      <c r="DD134" s="2" t="s">
        <v>3</v>
      </c>
      <c r="DE134" s="2" t="s">
        <v>32</v>
      </c>
      <c r="DF134" s="2" t="s">
        <v>32</v>
      </c>
      <c r="DG134" s="2" t="s">
        <v>33</v>
      </c>
      <c r="DH134" s="2" t="s">
        <v>3</v>
      </c>
      <c r="DI134" s="2" t="s">
        <v>33</v>
      </c>
      <c r="DJ134" s="2" t="s">
        <v>32</v>
      </c>
      <c r="DK134" s="2" t="s">
        <v>3</v>
      </c>
      <c r="DL134" s="2" t="s">
        <v>3</v>
      </c>
      <c r="DM134" s="2" t="s">
        <v>3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1005</v>
      </c>
      <c r="DV134" s="2" t="s">
        <v>17</v>
      </c>
      <c r="DW134" s="2" t="s">
        <v>17</v>
      </c>
      <c r="DX134" s="2">
        <v>100</v>
      </c>
      <c r="DY134" s="2"/>
      <c r="DZ134" s="2"/>
      <c r="EA134" s="2"/>
      <c r="EB134" s="2"/>
      <c r="EC134" s="2"/>
      <c r="ED134" s="2"/>
      <c r="EE134" s="2">
        <v>39174529</v>
      </c>
      <c r="EF134" s="2">
        <v>2</v>
      </c>
      <c r="EG134" s="2" t="s">
        <v>19</v>
      </c>
      <c r="EH134" s="2">
        <v>0</v>
      </c>
      <c r="EI134" s="2" t="s">
        <v>3</v>
      </c>
      <c r="EJ134" s="2">
        <v>1</v>
      </c>
      <c r="EK134" s="2">
        <v>15001</v>
      </c>
      <c r="EL134" s="2" t="s">
        <v>47</v>
      </c>
      <c r="EM134" s="2" t="s">
        <v>48</v>
      </c>
      <c r="EN134" s="2"/>
      <c r="EO134" s="2" t="s">
        <v>36</v>
      </c>
      <c r="EP134" s="2"/>
      <c r="EQ134" s="2">
        <v>131072</v>
      </c>
      <c r="ER134" s="2">
        <v>419.87</v>
      </c>
      <c r="ES134" s="2">
        <v>120.94</v>
      </c>
      <c r="ET134" s="2">
        <v>0.97</v>
      </c>
      <c r="EU134" s="2">
        <v>0.26</v>
      </c>
      <c r="EV134" s="2">
        <v>297.95999999999998</v>
      </c>
      <c r="EW134" s="2">
        <v>33.630000000000003</v>
      </c>
      <c r="EX134" s="2">
        <v>0.02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8"/>
        <v>0</v>
      </c>
      <c r="FS134" s="2">
        <v>0</v>
      </c>
      <c r="FT134" s="2" t="s">
        <v>22</v>
      </c>
      <c r="FU134" s="2" t="s">
        <v>23</v>
      </c>
      <c r="FV134" s="2"/>
      <c r="FW134" s="2"/>
      <c r="FX134" s="2">
        <v>94.5</v>
      </c>
      <c r="FY134" s="2">
        <v>46.75</v>
      </c>
      <c r="FZ134" s="2"/>
      <c r="GA134" s="2" t="s">
        <v>3</v>
      </c>
      <c r="GB134" s="2"/>
      <c r="GC134" s="2"/>
      <c r="GD134" s="2">
        <v>0</v>
      </c>
      <c r="GE134" s="2"/>
      <c r="GF134" s="2">
        <v>33197345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79"/>
        <v>0</v>
      </c>
      <c r="GM134" s="2">
        <f t="shared" si="180"/>
        <v>1351.6</v>
      </c>
      <c r="GN134" s="2">
        <f t="shared" si="181"/>
        <v>1351.6</v>
      </c>
      <c r="GO134" s="2">
        <f t="shared" si="182"/>
        <v>0</v>
      </c>
      <c r="GP134" s="2">
        <f t="shared" si="183"/>
        <v>0</v>
      </c>
      <c r="GQ134" s="2"/>
      <c r="GR134" s="2">
        <v>0</v>
      </c>
      <c r="GS134" s="2">
        <v>3</v>
      </c>
      <c r="GT134" s="2">
        <v>0</v>
      </c>
      <c r="GU134" s="2" t="s">
        <v>3</v>
      </c>
      <c r="GV134" s="2">
        <f t="shared" si="184"/>
        <v>0</v>
      </c>
      <c r="GW134" s="2">
        <v>1</v>
      </c>
      <c r="GX134" s="2">
        <f t="shared" si="185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ROW(SmtRes!A336)</f>
        <v>336</v>
      </c>
      <c r="D135">
        <f>ROW(EtalonRes!A318)</f>
        <v>318</v>
      </c>
      <c r="E135" t="s">
        <v>236</v>
      </c>
      <c r="F135" t="s">
        <v>237</v>
      </c>
      <c r="G135" t="s">
        <v>238</v>
      </c>
      <c r="H135" t="s">
        <v>17</v>
      </c>
      <c r="I135">
        <f>ROUND(142/100,9)</f>
        <v>1.42</v>
      </c>
      <c r="J135">
        <v>0</v>
      </c>
      <c r="O135">
        <f t="shared" si="152"/>
        <v>4395.8</v>
      </c>
      <c r="P135">
        <f t="shared" si="153"/>
        <v>1143.75</v>
      </c>
      <c r="Q135">
        <f t="shared" si="154"/>
        <v>11.54</v>
      </c>
      <c r="R135">
        <f t="shared" si="155"/>
        <v>3.12</v>
      </c>
      <c r="S135">
        <f t="shared" si="156"/>
        <v>3240.51</v>
      </c>
      <c r="T135">
        <f t="shared" si="157"/>
        <v>0</v>
      </c>
      <c r="U135">
        <f t="shared" si="158"/>
        <v>54.917789999999997</v>
      </c>
      <c r="V135">
        <f t="shared" si="159"/>
        <v>3.5499999999999997E-2</v>
      </c>
      <c r="W135">
        <f t="shared" si="160"/>
        <v>0</v>
      </c>
      <c r="X135">
        <f t="shared" si="161"/>
        <v>3081.45</v>
      </c>
      <c r="Y135">
        <f t="shared" si="162"/>
        <v>1524.51</v>
      </c>
      <c r="AA135">
        <v>39500386</v>
      </c>
      <c r="AB135">
        <f t="shared" si="163"/>
        <v>464.81</v>
      </c>
      <c r="AC135">
        <f t="shared" si="164"/>
        <v>120.94</v>
      </c>
      <c r="AD135">
        <f>ROUND(((((ET135*1.25))-((EU135*1.25)))+AE135),2)</f>
        <v>1.22</v>
      </c>
      <c r="AE135">
        <f>ROUND(((EU135*1.25)),2)</f>
        <v>0.33</v>
      </c>
      <c r="AF135">
        <f>ROUND(((EV135*1.15)),2)</f>
        <v>342.65</v>
      </c>
      <c r="AG135">
        <f t="shared" si="165"/>
        <v>0</v>
      </c>
      <c r="AH135">
        <f>((EW135*1.15))</f>
        <v>38.674500000000002</v>
      </c>
      <c r="AI135">
        <f>((EX135*1.25))</f>
        <v>2.5000000000000001E-2</v>
      </c>
      <c r="AJ135">
        <f t="shared" si="166"/>
        <v>0</v>
      </c>
      <c r="AK135">
        <v>419.87</v>
      </c>
      <c r="AL135">
        <v>120.94</v>
      </c>
      <c r="AM135">
        <v>0.97</v>
      </c>
      <c r="AN135">
        <v>0.26</v>
      </c>
      <c r="AO135">
        <v>297.95999999999998</v>
      </c>
      <c r="AP135">
        <v>0</v>
      </c>
      <c r="AQ135">
        <v>33.630000000000003</v>
      </c>
      <c r="AR135">
        <v>0.02</v>
      </c>
      <c r="AS135">
        <v>0</v>
      </c>
      <c r="AT135">
        <v>95</v>
      </c>
      <c r="AU135">
        <v>47</v>
      </c>
      <c r="AV135">
        <v>1</v>
      </c>
      <c r="AW135">
        <v>1</v>
      </c>
      <c r="AZ135">
        <v>6.66</v>
      </c>
      <c r="BA135">
        <v>6.66</v>
      </c>
      <c r="BB135">
        <v>6.66</v>
      </c>
      <c r="BC135">
        <v>6.66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1</v>
      </c>
      <c r="BJ135" t="s">
        <v>239</v>
      </c>
      <c r="BM135">
        <v>15001</v>
      </c>
      <c r="BN135">
        <v>0</v>
      </c>
      <c r="BO135" t="s">
        <v>3</v>
      </c>
      <c r="BP135">
        <v>0</v>
      </c>
      <c r="BQ135">
        <v>2</v>
      </c>
      <c r="BR135">
        <v>0</v>
      </c>
      <c r="BS135">
        <v>6.66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105</v>
      </c>
      <c r="CA135">
        <v>55</v>
      </c>
      <c r="CF135">
        <v>0</v>
      </c>
      <c r="CG135">
        <v>0</v>
      </c>
      <c r="CM135">
        <v>0</v>
      </c>
      <c r="CN135" t="s">
        <v>1605</v>
      </c>
      <c r="CO135">
        <v>0</v>
      </c>
      <c r="CP135">
        <f t="shared" si="167"/>
        <v>4395.8</v>
      </c>
      <c r="CQ135">
        <f t="shared" si="168"/>
        <v>805.46040000000005</v>
      </c>
      <c r="CR135">
        <f t="shared" si="169"/>
        <v>8.1251999999999995</v>
      </c>
      <c r="CS135">
        <f t="shared" si="170"/>
        <v>2.1978</v>
      </c>
      <c r="CT135">
        <f t="shared" si="171"/>
        <v>2282.049</v>
      </c>
      <c r="CU135">
        <f t="shared" si="172"/>
        <v>0</v>
      </c>
      <c r="CV135">
        <f t="shared" si="173"/>
        <v>38.674500000000002</v>
      </c>
      <c r="CW135">
        <f t="shared" si="174"/>
        <v>2.5000000000000001E-2</v>
      </c>
      <c r="CX135">
        <f t="shared" si="175"/>
        <v>0</v>
      </c>
      <c r="CY135">
        <f t="shared" si="176"/>
        <v>3081.4485000000004</v>
      </c>
      <c r="CZ135">
        <f t="shared" si="177"/>
        <v>1524.5061000000001</v>
      </c>
      <c r="DC135" t="s">
        <v>3</v>
      </c>
      <c r="DD135" t="s">
        <v>3</v>
      </c>
      <c r="DE135" t="s">
        <v>32</v>
      </c>
      <c r="DF135" t="s">
        <v>32</v>
      </c>
      <c r="DG135" t="s">
        <v>33</v>
      </c>
      <c r="DH135" t="s">
        <v>3</v>
      </c>
      <c r="DI135" t="s">
        <v>33</v>
      </c>
      <c r="DJ135" t="s">
        <v>32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17</v>
      </c>
      <c r="DW135" t="s">
        <v>17</v>
      </c>
      <c r="DX135">
        <v>100</v>
      </c>
      <c r="EE135">
        <v>39174529</v>
      </c>
      <c r="EF135">
        <v>2</v>
      </c>
      <c r="EG135" t="s">
        <v>19</v>
      </c>
      <c r="EH135">
        <v>0</v>
      </c>
      <c r="EI135" t="s">
        <v>3</v>
      </c>
      <c r="EJ135">
        <v>1</v>
      </c>
      <c r="EK135">
        <v>15001</v>
      </c>
      <c r="EL135" t="s">
        <v>47</v>
      </c>
      <c r="EM135" t="s">
        <v>48</v>
      </c>
      <c r="EO135" t="s">
        <v>36</v>
      </c>
      <c r="EQ135">
        <v>131072</v>
      </c>
      <c r="ER135">
        <v>419.87</v>
      </c>
      <c r="ES135">
        <v>120.94</v>
      </c>
      <c r="ET135">
        <v>0.97</v>
      </c>
      <c r="EU135">
        <v>0.26</v>
      </c>
      <c r="EV135">
        <v>297.95999999999998</v>
      </c>
      <c r="EW135">
        <v>33.630000000000003</v>
      </c>
      <c r="EX135">
        <v>0.02</v>
      </c>
      <c r="EY135">
        <v>0</v>
      </c>
      <c r="FQ135">
        <v>0</v>
      </c>
      <c r="FR135">
        <f t="shared" si="178"/>
        <v>0</v>
      </c>
      <c r="FS135">
        <v>0</v>
      </c>
      <c r="FT135" t="s">
        <v>22</v>
      </c>
      <c r="FU135" t="s">
        <v>23</v>
      </c>
      <c r="FX135">
        <v>94.5</v>
      </c>
      <c r="FY135">
        <v>46.75</v>
      </c>
      <c r="GA135" t="s">
        <v>3</v>
      </c>
      <c r="GD135">
        <v>0</v>
      </c>
      <c r="GF135">
        <v>33197345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79"/>
        <v>0</v>
      </c>
      <c r="GM135">
        <f t="shared" si="180"/>
        <v>9001.76</v>
      </c>
      <c r="GN135">
        <f t="shared" si="181"/>
        <v>9001.76</v>
      </c>
      <c r="GO135">
        <f t="shared" si="182"/>
        <v>0</v>
      </c>
      <c r="GP135">
        <f t="shared" si="183"/>
        <v>0</v>
      </c>
      <c r="GR135">
        <v>0</v>
      </c>
      <c r="GS135">
        <v>3</v>
      </c>
      <c r="GT135">
        <v>0</v>
      </c>
      <c r="GU135" t="s">
        <v>3</v>
      </c>
      <c r="GV135">
        <f t="shared" si="184"/>
        <v>0</v>
      </c>
      <c r="GW135">
        <v>1</v>
      </c>
      <c r="GX135">
        <f t="shared" si="185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317</v>
      </c>
      <c r="D136" s="2"/>
      <c r="E136" s="2" t="s">
        <v>240</v>
      </c>
      <c r="F136" s="2" t="s">
        <v>241</v>
      </c>
      <c r="G136" s="2" t="s">
        <v>242</v>
      </c>
      <c r="H136" s="2" t="s">
        <v>17</v>
      </c>
      <c r="I136" s="2">
        <f>I134*J136</f>
        <v>1.6046</v>
      </c>
      <c r="J136" s="2">
        <v>1.1300000000000001</v>
      </c>
      <c r="K136" s="2"/>
      <c r="L136" s="2"/>
      <c r="M136" s="2"/>
      <c r="N136" s="2"/>
      <c r="O136" s="2">
        <f t="shared" si="152"/>
        <v>0</v>
      </c>
      <c r="P136" s="2">
        <f t="shared" si="153"/>
        <v>0</v>
      </c>
      <c r="Q136" s="2">
        <f t="shared" si="154"/>
        <v>0</v>
      </c>
      <c r="R136" s="2">
        <f t="shared" si="155"/>
        <v>0</v>
      </c>
      <c r="S136" s="2">
        <f t="shared" si="156"/>
        <v>0</v>
      </c>
      <c r="T136" s="2">
        <f t="shared" si="157"/>
        <v>0</v>
      </c>
      <c r="U136" s="2">
        <f t="shared" si="158"/>
        <v>0</v>
      </c>
      <c r="V136" s="2">
        <f t="shared" si="159"/>
        <v>0</v>
      </c>
      <c r="W136" s="2">
        <f t="shared" si="160"/>
        <v>0</v>
      </c>
      <c r="X136" s="2">
        <f t="shared" si="161"/>
        <v>0</v>
      </c>
      <c r="Y136" s="2">
        <f t="shared" si="162"/>
        <v>0</v>
      </c>
      <c r="Z136" s="2"/>
      <c r="AA136" s="2">
        <v>39500385</v>
      </c>
      <c r="AB136" s="2">
        <f t="shared" si="163"/>
        <v>0</v>
      </c>
      <c r="AC136" s="2">
        <f t="shared" si="164"/>
        <v>0</v>
      </c>
      <c r="AD136" s="2">
        <f>ROUND((((ET136)-(EU136))+AE136),2)</f>
        <v>0</v>
      </c>
      <c r="AE136" s="2">
        <f t="shared" ref="AE136:AF139" si="188">ROUND((EU136),2)</f>
        <v>0</v>
      </c>
      <c r="AF136" s="2">
        <f t="shared" si="188"/>
        <v>0</v>
      </c>
      <c r="AG136" s="2">
        <f t="shared" si="165"/>
        <v>0</v>
      </c>
      <c r="AH136" s="2">
        <f t="shared" ref="AH136:AI139" si="189">(EW136)</f>
        <v>0</v>
      </c>
      <c r="AI136" s="2">
        <f t="shared" si="189"/>
        <v>0</v>
      </c>
      <c r="AJ136" s="2">
        <f t="shared" si="166"/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95</v>
      </c>
      <c r="AU136" s="2">
        <v>47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3</v>
      </c>
      <c r="BE136" s="2" t="s">
        <v>3</v>
      </c>
      <c r="BF136" s="2" t="s">
        <v>3</v>
      </c>
      <c r="BG136" s="2" t="s">
        <v>3</v>
      </c>
      <c r="BH136" s="2">
        <v>3</v>
      </c>
      <c r="BI136" s="2">
        <v>1</v>
      </c>
      <c r="BJ136" s="2" t="s">
        <v>3</v>
      </c>
      <c r="BK136" s="2"/>
      <c r="BL136" s="2"/>
      <c r="BM136" s="2">
        <v>15001</v>
      </c>
      <c r="BN136" s="2">
        <v>0</v>
      </c>
      <c r="BO136" s="2" t="s">
        <v>3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3</v>
      </c>
      <c r="BZ136" s="2">
        <v>105</v>
      </c>
      <c r="CA136" s="2">
        <v>55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3</v>
      </c>
      <c r="CO136" s="2">
        <v>0</v>
      </c>
      <c r="CP136" s="2">
        <f t="shared" si="167"/>
        <v>0</v>
      </c>
      <c r="CQ136" s="2">
        <f t="shared" si="168"/>
        <v>0</v>
      </c>
      <c r="CR136" s="2">
        <f t="shared" si="169"/>
        <v>0</v>
      </c>
      <c r="CS136" s="2">
        <f t="shared" si="170"/>
        <v>0</v>
      </c>
      <c r="CT136" s="2">
        <f t="shared" si="171"/>
        <v>0</v>
      </c>
      <c r="CU136" s="2">
        <f t="shared" si="172"/>
        <v>0</v>
      </c>
      <c r="CV136" s="2">
        <f t="shared" si="173"/>
        <v>0</v>
      </c>
      <c r="CW136" s="2">
        <f t="shared" si="174"/>
        <v>0</v>
      </c>
      <c r="CX136" s="2">
        <f t="shared" si="175"/>
        <v>0</v>
      </c>
      <c r="CY136" s="2">
        <f t="shared" si="176"/>
        <v>0</v>
      </c>
      <c r="CZ136" s="2">
        <f t="shared" si="177"/>
        <v>0</v>
      </c>
      <c r="DA136" s="2"/>
      <c r="DB136" s="2"/>
      <c r="DC136" s="2" t="s">
        <v>3</v>
      </c>
      <c r="DD136" s="2" t="s">
        <v>3</v>
      </c>
      <c r="DE136" s="2" t="s">
        <v>3</v>
      </c>
      <c r="DF136" s="2" t="s">
        <v>3</v>
      </c>
      <c r="DG136" s="2" t="s">
        <v>3</v>
      </c>
      <c r="DH136" s="2" t="s">
        <v>3</v>
      </c>
      <c r="DI136" s="2" t="s">
        <v>3</v>
      </c>
      <c r="DJ136" s="2" t="s">
        <v>3</v>
      </c>
      <c r="DK136" s="2" t="s">
        <v>3</v>
      </c>
      <c r="DL136" s="2" t="s">
        <v>3</v>
      </c>
      <c r="DM136" s="2" t="s">
        <v>3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1005</v>
      </c>
      <c r="DV136" s="2" t="s">
        <v>17</v>
      </c>
      <c r="DW136" s="2" t="s">
        <v>17</v>
      </c>
      <c r="DX136" s="2">
        <v>100</v>
      </c>
      <c r="DY136" s="2"/>
      <c r="DZ136" s="2"/>
      <c r="EA136" s="2"/>
      <c r="EB136" s="2"/>
      <c r="EC136" s="2"/>
      <c r="ED136" s="2"/>
      <c r="EE136" s="2">
        <v>39174529</v>
      </c>
      <c r="EF136" s="2">
        <v>2</v>
      </c>
      <c r="EG136" s="2" t="s">
        <v>19</v>
      </c>
      <c r="EH136" s="2">
        <v>0</v>
      </c>
      <c r="EI136" s="2" t="s">
        <v>3</v>
      </c>
      <c r="EJ136" s="2">
        <v>1</v>
      </c>
      <c r="EK136" s="2">
        <v>15001</v>
      </c>
      <c r="EL136" s="2" t="s">
        <v>47</v>
      </c>
      <c r="EM136" s="2" t="s">
        <v>48</v>
      </c>
      <c r="EN136" s="2"/>
      <c r="EO136" s="2" t="s">
        <v>3</v>
      </c>
      <c r="EP136" s="2"/>
      <c r="EQ136" s="2">
        <v>0</v>
      </c>
      <c r="ER136" s="2">
        <v>0</v>
      </c>
      <c r="ES136" s="2">
        <v>0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8"/>
        <v>0</v>
      </c>
      <c r="FS136" s="2">
        <v>0</v>
      </c>
      <c r="FT136" s="2" t="s">
        <v>22</v>
      </c>
      <c r="FU136" s="2" t="s">
        <v>23</v>
      </c>
      <c r="FV136" s="2"/>
      <c r="FW136" s="2"/>
      <c r="FX136" s="2">
        <v>94.5</v>
      </c>
      <c r="FY136" s="2">
        <v>46.75</v>
      </c>
      <c r="FZ136" s="2"/>
      <c r="GA136" s="2" t="s">
        <v>3</v>
      </c>
      <c r="GB136" s="2"/>
      <c r="GC136" s="2"/>
      <c r="GD136" s="2">
        <v>0</v>
      </c>
      <c r="GE136" s="2"/>
      <c r="GF136" s="2">
        <v>-93777278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79"/>
        <v>0</v>
      </c>
      <c r="GM136" s="2">
        <f t="shared" si="180"/>
        <v>0</v>
      </c>
      <c r="GN136" s="2">
        <f t="shared" si="181"/>
        <v>0</v>
      </c>
      <c r="GO136" s="2">
        <f t="shared" si="182"/>
        <v>0</v>
      </c>
      <c r="GP136" s="2">
        <f t="shared" si="183"/>
        <v>0</v>
      </c>
      <c r="GQ136" s="2"/>
      <c r="GR136" s="2">
        <v>0</v>
      </c>
      <c r="GS136" s="2">
        <v>3</v>
      </c>
      <c r="GT136" s="2">
        <v>0</v>
      </c>
      <c r="GU136" s="2" t="s">
        <v>3</v>
      </c>
      <c r="GV136" s="2">
        <f t="shared" si="184"/>
        <v>0</v>
      </c>
      <c r="GW136" s="2">
        <v>1</v>
      </c>
      <c r="GX136" s="2">
        <f t="shared" si="185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329</v>
      </c>
      <c r="E137" t="s">
        <v>240</v>
      </c>
      <c r="F137" t="s">
        <v>241</v>
      </c>
      <c r="G137" t="s">
        <v>242</v>
      </c>
      <c r="H137" t="s">
        <v>17</v>
      </c>
      <c r="I137">
        <f>I135*J137</f>
        <v>1.6046</v>
      </c>
      <c r="J137">
        <v>1.1300000000000001</v>
      </c>
      <c r="O137">
        <f t="shared" si="152"/>
        <v>0</v>
      </c>
      <c r="P137">
        <f t="shared" si="153"/>
        <v>0</v>
      </c>
      <c r="Q137">
        <f t="shared" si="154"/>
        <v>0</v>
      </c>
      <c r="R137">
        <f t="shared" si="155"/>
        <v>0</v>
      </c>
      <c r="S137">
        <f t="shared" si="156"/>
        <v>0</v>
      </c>
      <c r="T137">
        <f t="shared" si="157"/>
        <v>0</v>
      </c>
      <c r="U137">
        <f t="shared" si="158"/>
        <v>0</v>
      </c>
      <c r="V137">
        <f t="shared" si="159"/>
        <v>0</v>
      </c>
      <c r="W137">
        <f t="shared" si="160"/>
        <v>0</v>
      </c>
      <c r="X137">
        <f t="shared" si="161"/>
        <v>0</v>
      </c>
      <c r="Y137">
        <f t="shared" si="162"/>
        <v>0</v>
      </c>
      <c r="AA137">
        <v>39500386</v>
      </c>
      <c r="AB137">
        <f t="shared" si="163"/>
        <v>0</v>
      </c>
      <c r="AC137">
        <f t="shared" si="164"/>
        <v>0</v>
      </c>
      <c r="AD137">
        <f>ROUND((((ET137)-(EU137))+AE137),2)</f>
        <v>0</v>
      </c>
      <c r="AE137">
        <f t="shared" si="188"/>
        <v>0</v>
      </c>
      <c r="AF137">
        <f t="shared" si="188"/>
        <v>0</v>
      </c>
      <c r="AG137">
        <f t="shared" si="165"/>
        <v>0</v>
      </c>
      <c r="AH137">
        <f t="shared" si="189"/>
        <v>0</v>
      </c>
      <c r="AI137">
        <f t="shared" si="189"/>
        <v>0</v>
      </c>
      <c r="AJ137">
        <f t="shared" si="166"/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95</v>
      </c>
      <c r="AU137">
        <v>47</v>
      </c>
      <c r="AV137">
        <v>1</v>
      </c>
      <c r="AW137">
        <v>1</v>
      </c>
      <c r="AZ137">
        <v>6.66</v>
      </c>
      <c r="BA137">
        <v>1</v>
      </c>
      <c r="BB137">
        <v>1</v>
      </c>
      <c r="BC137">
        <v>6.66</v>
      </c>
      <c r="BD137" t="s">
        <v>3</v>
      </c>
      <c r="BE137" t="s">
        <v>3</v>
      </c>
      <c r="BF137" t="s">
        <v>3</v>
      </c>
      <c r="BG137" t="s">
        <v>3</v>
      </c>
      <c r="BH137">
        <v>3</v>
      </c>
      <c r="BI137">
        <v>1</v>
      </c>
      <c r="BJ137" t="s">
        <v>3</v>
      </c>
      <c r="BM137">
        <v>15001</v>
      </c>
      <c r="BN137">
        <v>0</v>
      </c>
      <c r="BO137" t="s">
        <v>3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105</v>
      </c>
      <c r="CA137">
        <v>55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67"/>
        <v>0</v>
      </c>
      <c r="CQ137">
        <f t="shared" si="168"/>
        <v>0</v>
      </c>
      <c r="CR137">
        <f t="shared" si="169"/>
        <v>0</v>
      </c>
      <c r="CS137">
        <f t="shared" si="170"/>
        <v>0</v>
      </c>
      <c r="CT137">
        <f t="shared" si="171"/>
        <v>0</v>
      </c>
      <c r="CU137">
        <f t="shared" si="172"/>
        <v>0</v>
      </c>
      <c r="CV137">
        <f t="shared" si="173"/>
        <v>0</v>
      </c>
      <c r="CW137">
        <f t="shared" si="174"/>
        <v>0</v>
      </c>
      <c r="CX137">
        <f t="shared" si="175"/>
        <v>0</v>
      </c>
      <c r="CY137">
        <f t="shared" si="176"/>
        <v>0</v>
      </c>
      <c r="CZ137">
        <f t="shared" si="177"/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17</v>
      </c>
      <c r="DW137" t="s">
        <v>17</v>
      </c>
      <c r="DX137">
        <v>100</v>
      </c>
      <c r="EE137">
        <v>39174529</v>
      </c>
      <c r="EF137">
        <v>2</v>
      </c>
      <c r="EG137" t="s">
        <v>19</v>
      </c>
      <c r="EH137">
        <v>0</v>
      </c>
      <c r="EI137" t="s">
        <v>3</v>
      </c>
      <c r="EJ137">
        <v>1</v>
      </c>
      <c r="EK137">
        <v>15001</v>
      </c>
      <c r="EL137" t="s">
        <v>47</v>
      </c>
      <c r="EM137" t="s">
        <v>48</v>
      </c>
      <c r="EO137" t="s">
        <v>3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78"/>
        <v>0</v>
      </c>
      <c r="FS137">
        <v>0</v>
      </c>
      <c r="FT137" t="s">
        <v>22</v>
      </c>
      <c r="FU137" t="s">
        <v>23</v>
      </c>
      <c r="FX137">
        <v>94.5</v>
      </c>
      <c r="FY137">
        <v>46.75</v>
      </c>
      <c r="GA137" t="s">
        <v>3</v>
      </c>
      <c r="GD137">
        <v>0</v>
      </c>
      <c r="GF137">
        <v>-93777278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79"/>
        <v>0</v>
      </c>
      <c r="GM137">
        <f t="shared" si="180"/>
        <v>0</v>
      </c>
      <c r="GN137">
        <f t="shared" si="181"/>
        <v>0</v>
      </c>
      <c r="GO137">
        <f t="shared" si="182"/>
        <v>0</v>
      </c>
      <c r="GP137">
        <f t="shared" si="183"/>
        <v>0</v>
      </c>
      <c r="GR137">
        <v>0</v>
      </c>
      <c r="GS137">
        <v>3</v>
      </c>
      <c r="GT137">
        <v>0</v>
      </c>
      <c r="GU137" t="s">
        <v>3</v>
      </c>
      <c r="GV137">
        <f t="shared" si="184"/>
        <v>0</v>
      </c>
      <c r="GW137">
        <v>1</v>
      </c>
      <c r="GX137">
        <f t="shared" si="185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318</v>
      </c>
      <c r="D138" s="2"/>
      <c r="E138" s="2" t="s">
        <v>243</v>
      </c>
      <c r="F138" s="2" t="s">
        <v>244</v>
      </c>
      <c r="G138" s="2" t="s">
        <v>245</v>
      </c>
      <c r="H138" s="2" t="s">
        <v>246</v>
      </c>
      <c r="I138" s="2">
        <f>I134*J138</f>
        <v>0.16045999999999999</v>
      </c>
      <c r="J138" s="2">
        <v>0.113</v>
      </c>
      <c r="K138" s="2"/>
      <c r="L138" s="2"/>
      <c r="M138" s="2"/>
      <c r="N138" s="2"/>
      <c r="O138" s="2">
        <f t="shared" si="152"/>
        <v>34.4</v>
      </c>
      <c r="P138" s="2">
        <f t="shared" si="153"/>
        <v>34.4</v>
      </c>
      <c r="Q138" s="2">
        <f t="shared" si="154"/>
        <v>0</v>
      </c>
      <c r="R138" s="2">
        <f t="shared" si="155"/>
        <v>0</v>
      </c>
      <c r="S138" s="2">
        <f t="shared" si="156"/>
        <v>0</v>
      </c>
      <c r="T138" s="2">
        <f t="shared" si="157"/>
        <v>0</v>
      </c>
      <c r="U138" s="2">
        <f t="shared" si="158"/>
        <v>0</v>
      </c>
      <c r="V138" s="2">
        <f t="shared" si="159"/>
        <v>0</v>
      </c>
      <c r="W138" s="2">
        <f t="shared" si="160"/>
        <v>0</v>
      </c>
      <c r="X138" s="2">
        <f t="shared" si="161"/>
        <v>0</v>
      </c>
      <c r="Y138" s="2">
        <f t="shared" si="162"/>
        <v>0</v>
      </c>
      <c r="Z138" s="2"/>
      <c r="AA138" s="2">
        <v>39500385</v>
      </c>
      <c r="AB138" s="2">
        <f t="shared" si="163"/>
        <v>214.4</v>
      </c>
      <c r="AC138" s="2">
        <f t="shared" si="164"/>
        <v>214.4</v>
      </c>
      <c r="AD138" s="2">
        <f>ROUND((((ET138)-(EU138))+AE138),2)</f>
        <v>0</v>
      </c>
      <c r="AE138" s="2">
        <f t="shared" si="188"/>
        <v>0</v>
      </c>
      <c r="AF138" s="2">
        <f t="shared" si="188"/>
        <v>0</v>
      </c>
      <c r="AG138" s="2">
        <f t="shared" si="165"/>
        <v>0</v>
      </c>
      <c r="AH138" s="2">
        <f t="shared" si="189"/>
        <v>0</v>
      </c>
      <c r="AI138" s="2">
        <f t="shared" si="189"/>
        <v>0</v>
      </c>
      <c r="AJ138" s="2">
        <f t="shared" si="166"/>
        <v>0</v>
      </c>
      <c r="AK138" s="2">
        <v>214.4</v>
      </c>
      <c r="AL138" s="2">
        <v>214.4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95</v>
      </c>
      <c r="AU138" s="2">
        <v>47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3</v>
      </c>
      <c r="BE138" s="2" t="s">
        <v>3</v>
      </c>
      <c r="BF138" s="2" t="s">
        <v>3</v>
      </c>
      <c r="BG138" s="2" t="s">
        <v>3</v>
      </c>
      <c r="BH138" s="2">
        <v>3</v>
      </c>
      <c r="BI138" s="2">
        <v>1</v>
      </c>
      <c r="BJ138" s="2" t="s">
        <v>247</v>
      </c>
      <c r="BK138" s="2"/>
      <c r="BL138" s="2"/>
      <c r="BM138" s="2">
        <v>15001</v>
      </c>
      <c r="BN138" s="2">
        <v>0</v>
      </c>
      <c r="BO138" s="2" t="s">
        <v>3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3</v>
      </c>
      <c r="BZ138" s="2">
        <v>105</v>
      </c>
      <c r="CA138" s="2">
        <v>55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3</v>
      </c>
      <c r="CO138" s="2">
        <v>0</v>
      </c>
      <c r="CP138" s="2">
        <f t="shared" si="167"/>
        <v>34.4</v>
      </c>
      <c r="CQ138" s="2">
        <f t="shared" si="168"/>
        <v>214.4</v>
      </c>
      <c r="CR138" s="2">
        <f t="shared" si="169"/>
        <v>0</v>
      </c>
      <c r="CS138" s="2">
        <f t="shared" si="170"/>
        <v>0</v>
      </c>
      <c r="CT138" s="2">
        <f t="shared" si="171"/>
        <v>0</v>
      </c>
      <c r="CU138" s="2">
        <f t="shared" si="172"/>
        <v>0</v>
      </c>
      <c r="CV138" s="2">
        <f t="shared" si="173"/>
        <v>0</v>
      </c>
      <c r="CW138" s="2">
        <f t="shared" si="174"/>
        <v>0</v>
      </c>
      <c r="CX138" s="2">
        <f t="shared" si="175"/>
        <v>0</v>
      </c>
      <c r="CY138" s="2">
        <f t="shared" si="176"/>
        <v>0</v>
      </c>
      <c r="CZ138" s="2">
        <f t="shared" si="177"/>
        <v>0</v>
      </c>
      <c r="DA138" s="2"/>
      <c r="DB138" s="2"/>
      <c r="DC138" s="2" t="s">
        <v>3</v>
      </c>
      <c r="DD138" s="2" t="s">
        <v>3</v>
      </c>
      <c r="DE138" s="2" t="s">
        <v>3</v>
      </c>
      <c r="DF138" s="2" t="s">
        <v>3</v>
      </c>
      <c r="DG138" s="2" t="s">
        <v>3</v>
      </c>
      <c r="DH138" s="2" t="s">
        <v>3</v>
      </c>
      <c r="DI138" s="2" t="s">
        <v>3</v>
      </c>
      <c r="DJ138" s="2" t="s">
        <v>3</v>
      </c>
      <c r="DK138" s="2" t="s">
        <v>3</v>
      </c>
      <c r="DL138" s="2" t="s">
        <v>3</v>
      </c>
      <c r="DM138" s="2" t="s">
        <v>3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1005</v>
      </c>
      <c r="DV138" s="2" t="s">
        <v>246</v>
      </c>
      <c r="DW138" s="2" t="s">
        <v>246</v>
      </c>
      <c r="DX138" s="2">
        <v>10</v>
      </c>
      <c r="DY138" s="2"/>
      <c r="DZ138" s="2"/>
      <c r="EA138" s="2"/>
      <c r="EB138" s="2"/>
      <c r="EC138" s="2"/>
      <c r="ED138" s="2"/>
      <c r="EE138" s="2">
        <v>39174529</v>
      </c>
      <c r="EF138" s="2">
        <v>2</v>
      </c>
      <c r="EG138" s="2" t="s">
        <v>19</v>
      </c>
      <c r="EH138" s="2">
        <v>0</v>
      </c>
      <c r="EI138" s="2" t="s">
        <v>3</v>
      </c>
      <c r="EJ138" s="2">
        <v>1</v>
      </c>
      <c r="EK138" s="2">
        <v>15001</v>
      </c>
      <c r="EL138" s="2" t="s">
        <v>47</v>
      </c>
      <c r="EM138" s="2" t="s">
        <v>48</v>
      </c>
      <c r="EN138" s="2"/>
      <c r="EO138" s="2" t="s">
        <v>3</v>
      </c>
      <c r="EP138" s="2"/>
      <c r="EQ138" s="2">
        <v>0</v>
      </c>
      <c r="ER138" s="2">
        <v>214.4</v>
      </c>
      <c r="ES138" s="2">
        <v>214.4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8"/>
        <v>0</v>
      </c>
      <c r="FS138" s="2">
        <v>0</v>
      </c>
      <c r="FT138" s="2" t="s">
        <v>22</v>
      </c>
      <c r="FU138" s="2" t="s">
        <v>23</v>
      </c>
      <c r="FV138" s="2"/>
      <c r="FW138" s="2"/>
      <c r="FX138" s="2">
        <v>94.5</v>
      </c>
      <c r="FY138" s="2">
        <v>46.75</v>
      </c>
      <c r="FZ138" s="2"/>
      <c r="GA138" s="2" t="s">
        <v>3</v>
      </c>
      <c r="GB138" s="2"/>
      <c r="GC138" s="2"/>
      <c r="GD138" s="2">
        <v>0</v>
      </c>
      <c r="GE138" s="2"/>
      <c r="GF138" s="2">
        <v>-1889121486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79"/>
        <v>0</v>
      </c>
      <c r="GM138" s="2">
        <f t="shared" si="180"/>
        <v>34.4</v>
      </c>
      <c r="GN138" s="2">
        <f t="shared" si="181"/>
        <v>34.4</v>
      </c>
      <c r="GO138" s="2">
        <f t="shared" si="182"/>
        <v>0</v>
      </c>
      <c r="GP138" s="2">
        <f t="shared" si="183"/>
        <v>0</v>
      </c>
      <c r="GQ138" s="2"/>
      <c r="GR138" s="2">
        <v>0</v>
      </c>
      <c r="GS138" s="2">
        <v>3</v>
      </c>
      <c r="GT138" s="2">
        <v>0</v>
      </c>
      <c r="GU138" s="2" t="s">
        <v>3</v>
      </c>
      <c r="GV138" s="2">
        <f t="shared" si="184"/>
        <v>0</v>
      </c>
      <c r="GW138" s="2">
        <v>1</v>
      </c>
      <c r="GX138" s="2">
        <f t="shared" si="185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330</v>
      </c>
      <c r="E139" t="s">
        <v>243</v>
      </c>
      <c r="F139" t="s">
        <v>244</v>
      </c>
      <c r="G139" t="s">
        <v>245</v>
      </c>
      <c r="H139" t="s">
        <v>246</v>
      </c>
      <c r="I139">
        <f>I135*J139</f>
        <v>0.16045999999999999</v>
      </c>
      <c r="J139">
        <v>0.113</v>
      </c>
      <c r="O139">
        <f t="shared" si="152"/>
        <v>229.12</v>
      </c>
      <c r="P139">
        <f t="shared" si="153"/>
        <v>229.12</v>
      </c>
      <c r="Q139">
        <f t="shared" si="154"/>
        <v>0</v>
      </c>
      <c r="R139">
        <f t="shared" si="155"/>
        <v>0</v>
      </c>
      <c r="S139">
        <f t="shared" si="156"/>
        <v>0</v>
      </c>
      <c r="T139">
        <f t="shared" si="157"/>
        <v>0</v>
      </c>
      <c r="U139">
        <f t="shared" si="158"/>
        <v>0</v>
      </c>
      <c r="V139">
        <f t="shared" si="159"/>
        <v>0</v>
      </c>
      <c r="W139">
        <f t="shared" si="160"/>
        <v>0</v>
      </c>
      <c r="X139">
        <f t="shared" si="161"/>
        <v>0</v>
      </c>
      <c r="Y139">
        <f t="shared" si="162"/>
        <v>0</v>
      </c>
      <c r="AA139">
        <v>39500386</v>
      </c>
      <c r="AB139">
        <f t="shared" si="163"/>
        <v>214.4</v>
      </c>
      <c r="AC139">
        <f t="shared" si="164"/>
        <v>214.4</v>
      </c>
      <c r="AD139">
        <f>ROUND((((ET139)-(EU139))+AE139),2)</f>
        <v>0</v>
      </c>
      <c r="AE139">
        <f t="shared" si="188"/>
        <v>0</v>
      </c>
      <c r="AF139">
        <f t="shared" si="188"/>
        <v>0</v>
      </c>
      <c r="AG139">
        <f t="shared" si="165"/>
        <v>0</v>
      </c>
      <c r="AH139">
        <f t="shared" si="189"/>
        <v>0</v>
      </c>
      <c r="AI139">
        <f t="shared" si="189"/>
        <v>0</v>
      </c>
      <c r="AJ139">
        <f t="shared" si="166"/>
        <v>0</v>
      </c>
      <c r="AK139">
        <v>214.4</v>
      </c>
      <c r="AL139">
        <v>214.4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95</v>
      </c>
      <c r="AU139">
        <v>47</v>
      </c>
      <c r="AV139">
        <v>1</v>
      </c>
      <c r="AW139">
        <v>1</v>
      </c>
      <c r="AZ139">
        <v>6.66</v>
      </c>
      <c r="BA139">
        <v>1</v>
      </c>
      <c r="BB139">
        <v>1</v>
      </c>
      <c r="BC139">
        <v>6.66</v>
      </c>
      <c r="BD139" t="s">
        <v>3</v>
      </c>
      <c r="BE139" t="s">
        <v>3</v>
      </c>
      <c r="BF139" t="s">
        <v>3</v>
      </c>
      <c r="BG139" t="s">
        <v>3</v>
      </c>
      <c r="BH139">
        <v>3</v>
      </c>
      <c r="BI139">
        <v>1</v>
      </c>
      <c r="BJ139" t="s">
        <v>247</v>
      </c>
      <c r="BM139">
        <v>15001</v>
      </c>
      <c r="BN139">
        <v>0</v>
      </c>
      <c r="BO139" t="s">
        <v>3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105</v>
      </c>
      <c r="CA139">
        <v>55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67"/>
        <v>229.12</v>
      </c>
      <c r="CQ139">
        <f t="shared" si="168"/>
        <v>1427.904</v>
      </c>
      <c r="CR139">
        <f t="shared" si="169"/>
        <v>0</v>
      </c>
      <c r="CS139">
        <f t="shared" si="170"/>
        <v>0</v>
      </c>
      <c r="CT139">
        <f t="shared" si="171"/>
        <v>0</v>
      </c>
      <c r="CU139">
        <f t="shared" si="172"/>
        <v>0</v>
      </c>
      <c r="CV139">
        <f t="shared" si="173"/>
        <v>0</v>
      </c>
      <c r="CW139">
        <f t="shared" si="174"/>
        <v>0</v>
      </c>
      <c r="CX139">
        <f t="shared" si="175"/>
        <v>0</v>
      </c>
      <c r="CY139">
        <f t="shared" si="176"/>
        <v>0</v>
      </c>
      <c r="CZ139">
        <f t="shared" si="177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246</v>
      </c>
      <c r="DW139" t="s">
        <v>246</v>
      </c>
      <c r="DX139">
        <v>10</v>
      </c>
      <c r="EE139">
        <v>39174529</v>
      </c>
      <c r="EF139">
        <v>2</v>
      </c>
      <c r="EG139" t="s">
        <v>19</v>
      </c>
      <c r="EH139">
        <v>0</v>
      </c>
      <c r="EI139" t="s">
        <v>3</v>
      </c>
      <c r="EJ139">
        <v>1</v>
      </c>
      <c r="EK139">
        <v>15001</v>
      </c>
      <c r="EL139" t="s">
        <v>47</v>
      </c>
      <c r="EM139" t="s">
        <v>48</v>
      </c>
      <c r="EO139" t="s">
        <v>3</v>
      </c>
      <c r="EQ139">
        <v>0</v>
      </c>
      <c r="ER139">
        <v>214.4</v>
      </c>
      <c r="ES139">
        <v>214.4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78"/>
        <v>0</v>
      </c>
      <c r="FS139">
        <v>0</v>
      </c>
      <c r="FT139" t="s">
        <v>22</v>
      </c>
      <c r="FU139" t="s">
        <v>23</v>
      </c>
      <c r="FX139">
        <v>94.5</v>
      </c>
      <c r="FY139">
        <v>46.75</v>
      </c>
      <c r="GA139" t="s">
        <v>3</v>
      </c>
      <c r="GD139">
        <v>0</v>
      </c>
      <c r="GF139">
        <v>-1889121486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79"/>
        <v>0</v>
      </c>
      <c r="GM139">
        <f t="shared" si="180"/>
        <v>229.12</v>
      </c>
      <c r="GN139">
        <f t="shared" si="181"/>
        <v>229.12</v>
      </c>
      <c r="GO139">
        <f t="shared" si="182"/>
        <v>0</v>
      </c>
      <c r="GP139">
        <f t="shared" si="183"/>
        <v>0</v>
      </c>
      <c r="GR139">
        <v>0</v>
      </c>
      <c r="GS139">
        <v>3</v>
      </c>
      <c r="GT139">
        <v>0</v>
      </c>
      <c r="GU139" t="s">
        <v>3</v>
      </c>
      <c r="GV139">
        <f t="shared" si="184"/>
        <v>0</v>
      </c>
      <c r="GW139">
        <v>1</v>
      </c>
      <c r="GX139">
        <f t="shared" si="185"/>
        <v>0</v>
      </c>
      <c r="HA139">
        <v>0</v>
      </c>
      <c r="HB139"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ROW(SmtRes!A347)</f>
        <v>347</v>
      </c>
      <c r="D140" s="2">
        <f>ROW(EtalonRes!A328)</f>
        <v>328</v>
      </c>
      <c r="E140" s="2" t="s">
        <v>248</v>
      </c>
      <c r="F140" s="2" t="s">
        <v>249</v>
      </c>
      <c r="G140" s="2" t="s">
        <v>250</v>
      </c>
      <c r="H140" s="2" t="s">
        <v>17</v>
      </c>
      <c r="I140" s="2">
        <f>ROUND(58.4/100,9)</f>
        <v>0.58399999999999996</v>
      </c>
      <c r="J140" s="2">
        <v>0</v>
      </c>
      <c r="K140" s="2"/>
      <c r="L140" s="2"/>
      <c r="M140" s="2"/>
      <c r="N140" s="2"/>
      <c r="O140" s="2">
        <f t="shared" si="152"/>
        <v>190.79</v>
      </c>
      <c r="P140" s="2">
        <f t="shared" si="153"/>
        <v>25.61</v>
      </c>
      <c r="Q140" s="2">
        <f t="shared" si="154"/>
        <v>0.71</v>
      </c>
      <c r="R140" s="2">
        <f t="shared" si="155"/>
        <v>0.19</v>
      </c>
      <c r="S140" s="2">
        <f t="shared" si="156"/>
        <v>164.47</v>
      </c>
      <c r="T140" s="2">
        <f t="shared" si="157"/>
        <v>0</v>
      </c>
      <c r="U140" s="2">
        <f t="shared" si="158"/>
        <v>18.563023999999999</v>
      </c>
      <c r="V140" s="2">
        <f t="shared" si="159"/>
        <v>1.46E-2</v>
      </c>
      <c r="W140" s="2">
        <f t="shared" si="160"/>
        <v>0</v>
      </c>
      <c r="X140" s="2">
        <f t="shared" si="161"/>
        <v>156.43</v>
      </c>
      <c r="Y140" s="2">
        <f t="shared" si="162"/>
        <v>77.39</v>
      </c>
      <c r="Z140" s="2"/>
      <c r="AA140" s="2">
        <v>39500385</v>
      </c>
      <c r="AB140" s="2">
        <f t="shared" si="163"/>
        <v>326.7</v>
      </c>
      <c r="AC140" s="2">
        <f t="shared" si="164"/>
        <v>43.86</v>
      </c>
      <c r="AD140" s="2">
        <f>ROUND(((((ET140*1.25))-((EU140*1.25)))+AE140),2)</f>
        <v>1.22</v>
      </c>
      <c r="AE140" s="2">
        <f>ROUND(((EU140*1.25)),2)</f>
        <v>0.33</v>
      </c>
      <c r="AF140" s="2">
        <f>ROUND(((EV140*1.15)),2)</f>
        <v>281.62</v>
      </c>
      <c r="AG140" s="2">
        <f t="shared" si="165"/>
        <v>0</v>
      </c>
      <c r="AH140" s="2">
        <f>((EW140*1.15))</f>
        <v>31.785999999999998</v>
      </c>
      <c r="AI140" s="2">
        <f>((EX140*1.25))</f>
        <v>2.5000000000000001E-2</v>
      </c>
      <c r="AJ140" s="2">
        <f t="shared" si="166"/>
        <v>0</v>
      </c>
      <c r="AK140" s="2">
        <v>289.72000000000003</v>
      </c>
      <c r="AL140" s="2">
        <v>43.86</v>
      </c>
      <c r="AM140" s="2">
        <v>0.97</v>
      </c>
      <c r="AN140" s="2">
        <v>0.26</v>
      </c>
      <c r="AO140" s="2">
        <v>244.89</v>
      </c>
      <c r="AP140" s="2">
        <v>0</v>
      </c>
      <c r="AQ140" s="2">
        <v>27.64</v>
      </c>
      <c r="AR140" s="2">
        <v>0.02</v>
      </c>
      <c r="AS140" s="2">
        <v>0</v>
      </c>
      <c r="AT140" s="2">
        <v>95</v>
      </c>
      <c r="AU140" s="2">
        <v>47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3</v>
      </c>
      <c r="BE140" s="2" t="s">
        <v>3</v>
      </c>
      <c r="BF140" s="2" t="s">
        <v>3</v>
      </c>
      <c r="BG140" s="2" t="s">
        <v>3</v>
      </c>
      <c r="BH140" s="2">
        <v>0</v>
      </c>
      <c r="BI140" s="2">
        <v>1</v>
      </c>
      <c r="BJ140" s="2" t="s">
        <v>251</v>
      </c>
      <c r="BK140" s="2"/>
      <c r="BL140" s="2"/>
      <c r="BM140" s="2">
        <v>15001</v>
      </c>
      <c r="BN140" s="2">
        <v>0</v>
      </c>
      <c r="BO140" s="2" t="s">
        <v>3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3</v>
      </c>
      <c r="BZ140" s="2">
        <v>105</v>
      </c>
      <c r="CA140" s="2">
        <v>55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1605</v>
      </c>
      <c r="CO140" s="2">
        <v>0</v>
      </c>
      <c r="CP140" s="2">
        <f t="shared" si="167"/>
        <v>190.79</v>
      </c>
      <c r="CQ140" s="2">
        <f t="shared" si="168"/>
        <v>43.86</v>
      </c>
      <c r="CR140" s="2">
        <f t="shared" si="169"/>
        <v>1.22</v>
      </c>
      <c r="CS140" s="2">
        <f t="shared" si="170"/>
        <v>0.33</v>
      </c>
      <c r="CT140" s="2">
        <f t="shared" si="171"/>
        <v>281.62</v>
      </c>
      <c r="CU140" s="2">
        <f t="shared" si="172"/>
        <v>0</v>
      </c>
      <c r="CV140" s="2">
        <f t="shared" si="173"/>
        <v>31.785999999999998</v>
      </c>
      <c r="CW140" s="2">
        <f t="shared" si="174"/>
        <v>2.5000000000000001E-2</v>
      </c>
      <c r="CX140" s="2">
        <f t="shared" si="175"/>
        <v>0</v>
      </c>
      <c r="CY140" s="2">
        <f t="shared" si="176"/>
        <v>156.42699999999999</v>
      </c>
      <c r="CZ140" s="2">
        <f t="shared" si="177"/>
        <v>77.390199999999993</v>
      </c>
      <c r="DA140" s="2"/>
      <c r="DB140" s="2"/>
      <c r="DC140" s="2" t="s">
        <v>3</v>
      </c>
      <c r="DD140" s="2" t="s">
        <v>3</v>
      </c>
      <c r="DE140" s="2" t="s">
        <v>32</v>
      </c>
      <c r="DF140" s="2" t="s">
        <v>32</v>
      </c>
      <c r="DG140" s="2" t="s">
        <v>33</v>
      </c>
      <c r="DH140" s="2" t="s">
        <v>3</v>
      </c>
      <c r="DI140" s="2" t="s">
        <v>33</v>
      </c>
      <c r="DJ140" s="2" t="s">
        <v>32</v>
      </c>
      <c r="DK140" s="2" t="s">
        <v>3</v>
      </c>
      <c r="DL140" s="2" t="s">
        <v>3</v>
      </c>
      <c r="DM140" s="2" t="s">
        <v>3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1005</v>
      </c>
      <c r="DV140" s="2" t="s">
        <v>17</v>
      </c>
      <c r="DW140" s="2" t="s">
        <v>17</v>
      </c>
      <c r="DX140" s="2">
        <v>100</v>
      </c>
      <c r="DY140" s="2"/>
      <c r="DZ140" s="2"/>
      <c r="EA140" s="2"/>
      <c r="EB140" s="2"/>
      <c r="EC140" s="2"/>
      <c r="ED140" s="2"/>
      <c r="EE140" s="2">
        <v>39174529</v>
      </c>
      <c r="EF140" s="2">
        <v>2</v>
      </c>
      <c r="EG140" s="2" t="s">
        <v>19</v>
      </c>
      <c r="EH140" s="2">
        <v>0</v>
      </c>
      <c r="EI140" s="2" t="s">
        <v>3</v>
      </c>
      <c r="EJ140" s="2">
        <v>1</v>
      </c>
      <c r="EK140" s="2">
        <v>15001</v>
      </c>
      <c r="EL140" s="2" t="s">
        <v>47</v>
      </c>
      <c r="EM140" s="2" t="s">
        <v>48</v>
      </c>
      <c r="EN140" s="2"/>
      <c r="EO140" s="2" t="s">
        <v>36</v>
      </c>
      <c r="EP140" s="2"/>
      <c r="EQ140" s="2">
        <v>0</v>
      </c>
      <c r="ER140" s="2">
        <v>289.72000000000003</v>
      </c>
      <c r="ES140" s="2">
        <v>43.86</v>
      </c>
      <c r="ET140" s="2">
        <v>0.97</v>
      </c>
      <c r="EU140" s="2">
        <v>0.26</v>
      </c>
      <c r="EV140" s="2">
        <v>244.89</v>
      </c>
      <c r="EW140" s="2">
        <v>27.64</v>
      </c>
      <c r="EX140" s="2">
        <v>0.02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8"/>
        <v>0</v>
      </c>
      <c r="FS140" s="2">
        <v>0</v>
      </c>
      <c r="FT140" s="2" t="s">
        <v>22</v>
      </c>
      <c r="FU140" s="2" t="s">
        <v>23</v>
      </c>
      <c r="FV140" s="2"/>
      <c r="FW140" s="2"/>
      <c r="FX140" s="2">
        <v>94.5</v>
      </c>
      <c r="FY140" s="2">
        <v>46.75</v>
      </c>
      <c r="FZ140" s="2"/>
      <c r="GA140" s="2" t="s">
        <v>3</v>
      </c>
      <c r="GB140" s="2"/>
      <c r="GC140" s="2"/>
      <c r="GD140" s="2">
        <v>0</v>
      </c>
      <c r="GE140" s="2"/>
      <c r="GF140" s="2">
        <v>-1918055794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79"/>
        <v>0</v>
      </c>
      <c r="GM140" s="2">
        <f t="shared" si="180"/>
        <v>424.61</v>
      </c>
      <c r="GN140" s="2">
        <f t="shared" si="181"/>
        <v>424.61</v>
      </c>
      <c r="GO140" s="2">
        <f t="shared" si="182"/>
        <v>0</v>
      </c>
      <c r="GP140" s="2">
        <f t="shared" si="183"/>
        <v>0</v>
      </c>
      <c r="GQ140" s="2"/>
      <c r="GR140" s="2">
        <v>0</v>
      </c>
      <c r="GS140" s="2">
        <v>3</v>
      </c>
      <c r="GT140" s="2">
        <v>0</v>
      </c>
      <c r="GU140" s="2" t="s">
        <v>3</v>
      </c>
      <c r="GV140" s="2">
        <f t="shared" si="184"/>
        <v>0</v>
      </c>
      <c r="GW140" s="2">
        <v>1</v>
      </c>
      <c r="GX140" s="2">
        <f t="shared" si="185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ROW(SmtRes!A358)</f>
        <v>358</v>
      </c>
      <c r="D141">
        <f>ROW(EtalonRes!A338)</f>
        <v>338</v>
      </c>
      <c r="E141" t="s">
        <v>248</v>
      </c>
      <c r="F141" t="s">
        <v>249</v>
      </c>
      <c r="G141" t="s">
        <v>250</v>
      </c>
      <c r="H141" t="s">
        <v>17</v>
      </c>
      <c r="I141">
        <f>ROUND(58.4/100,9)</f>
        <v>0.58399999999999996</v>
      </c>
      <c r="J141">
        <v>0</v>
      </c>
      <c r="O141">
        <f t="shared" si="152"/>
        <v>1270.68</v>
      </c>
      <c r="P141">
        <f t="shared" si="153"/>
        <v>170.59</v>
      </c>
      <c r="Q141">
        <f t="shared" si="154"/>
        <v>4.75</v>
      </c>
      <c r="R141">
        <f t="shared" si="155"/>
        <v>1.28</v>
      </c>
      <c r="S141">
        <f t="shared" si="156"/>
        <v>1095.3399999999999</v>
      </c>
      <c r="T141">
        <f t="shared" si="157"/>
        <v>0</v>
      </c>
      <c r="U141">
        <f t="shared" si="158"/>
        <v>18.563023999999999</v>
      </c>
      <c r="V141">
        <f t="shared" si="159"/>
        <v>1.46E-2</v>
      </c>
      <c r="W141">
        <f t="shared" si="160"/>
        <v>0</v>
      </c>
      <c r="X141">
        <f t="shared" si="161"/>
        <v>1041.79</v>
      </c>
      <c r="Y141">
        <f t="shared" si="162"/>
        <v>515.41</v>
      </c>
      <c r="AA141">
        <v>39500386</v>
      </c>
      <c r="AB141">
        <f t="shared" si="163"/>
        <v>326.7</v>
      </c>
      <c r="AC141">
        <f t="shared" si="164"/>
        <v>43.86</v>
      </c>
      <c r="AD141">
        <f>ROUND(((((ET141*1.25))-((EU141*1.25)))+AE141),2)</f>
        <v>1.22</v>
      </c>
      <c r="AE141">
        <f>ROUND(((EU141*1.25)),2)</f>
        <v>0.33</v>
      </c>
      <c r="AF141">
        <f>ROUND(((EV141*1.15)),2)</f>
        <v>281.62</v>
      </c>
      <c r="AG141">
        <f t="shared" si="165"/>
        <v>0</v>
      </c>
      <c r="AH141">
        <f>((EW141*1.15))</f>
        <v>31.785999999999998</v>
      </c>
      <c r="AI141">
        <f>((EX141*1.25))</f>
        <v>2.5000000000000001E-2</v>
      </c>
      <c r="AJ141">
        <f t="shared" si="166"/>
        <v>0</v>
      </c>
      <c r="AK141">
        <v>289.72000000000003</v>
      </c>
      <c r="AL141">
        <v>43.86</v>
      </c>
      <c r="AM141">
        <v>0.97</v>
      </c>
      <c r="AN141">
        <v>0.26</v>
      </c>
      <c r="AO141">
        <v>244.89</v>
      </c>
      <c r="AP141">
        <v>0</v>
      </c>
      <c r="AQ141">
        <v>27.64</v>
      </c>
      <c r="AR141">
        <v>0.02</v>
      </c>
      <c r="AS141">
        <v>0</v>
      </c>
      <c r="AT141">
        <v>95</v>
      </c>
      <c r="AU141">
        <v>47</v>
      </c>
      <c r="AV141">
        <v>1</v>
      </c>
      <c r="AW141">
        <v>1</v>
      </c>
      <c r="AZ141">
        <v>6.66</v>
      </c>
      <c r="BA141">
        <v>6.66</v>
      </c>
      <c r="BB141">
        <v>6.66</v>
      </c>
      <c r="BC141">
        <v>6.66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1</v>
      </c>
      <c r="BJ141" t="s">
        <v>251</v>
      </c>
      <c r="BM141">
        <v>15001</v>
      </c>
      <c r="BN141">
        <v>0</v>
      </c>
      <c r="BO141" t="s">
        <v>3</v>
      </c>
      <c r="BP141">
        <v>0</v>
      </c>
      <c r="BQ141">
        <v>2</v>
      </c>
      <c r="BR141">
        <v>0</v>
      </c>
      <c r="BS141">
        <v>6.66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105</v>
      </c>
      <c r="CA141">
        <v>55</v>
      </c>
      <c r="CF141">
        <v>0</v>
      </c>
      <c r="CG141">
        <v>0</v>
      </c>
      <c r="CM141">
        <v>0</v>
      </c>
      <c r="CN141" t="s">
        <v>1605</v>
      </c>
      <c r="CO141">
        <v>0</v>
      </c>
      <c r="CP141">
        <f t="shared" si="167"/>
        <v>1270.6799999999998</v>
      </c>
      <c r="CQ141">
        <f t="shared" si="168"/>
        <v>292.10759999999999</v>
      </c>
      <c r="CR141">
        <f t="shared" si="169"/>
        <v>8.1251999999999995</v>
      </c>
      <c r="CS141">
        <f t="shared" si="170"/>
        <v>2.1978</v>
      </c>
      <c r="CT141">
        <f t="shared" si="171"/>
        <v>1875.5892000000001</v>
      </c>
      <c r="CU141">
        <f t="shared" si="172"/>
        <v>0</v>
      </c>
      <c r="CV141">
        <f t="shared" si="173"/>
        <v>31.785999999999998</v>
      </c>
      <c r="CW141">
        <f t="shared" si="174"/>
        <v>2.5000000000000001E-2</v>
      </c>
      <c r="CX141">
        <f t="shared" si="175"/>
        <v>0</v>
      </c>
      <c r="CY141">
        <f t="shared" si="176"/>
        <v>1041.789</v>
      </c>
      <c r="CZ141">
        <f t="shared" si="177"/>
        <v>515.41139999999996</v>
      </c>
      <c r="DC141" t="s">
        <v>3</v>
      </c>
      <c r="DD141" t="s">
        <v>3</v>
      </c>
      <c r="DE141" t="s">
        <v>32</v>
      </c>
      <c r="DF141" t="s">
        <v>32</v>
      </c>
      <c r="DG141" t="s">
        <v>33</v>
      </c>
      <c r="DH141" t="s">
        <v>3</v>
      </c>
      <c r="DI141" t="s">
        <v>33</v>
      </c>
      <c r="DJ141" t="s">
        <v>32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17</v>
      </c>
      <c r="DW141" t="s">
        <v>17</v>
      </c>
      <c r="DX141">
        <v>100</v>
      </c>
      <c r="EE141">
        <v>39174529</v>
      </c>
      <c r="EF141">
        <v>2</v>
      </c>
      <c r="EG141" t="s">
        <v>19</v>
      </c>
      <c r="EH141">
        <v>0</v>
      </c>
      <c r="EI141" t="s">
        <v>3</v>
      </c>
      <c r="EJ141">
        <v>1</v>
      </c>
      <c r="EK141">
        <v>15001</v>
      </c>
      <c r="EL141" t="s">
        <v>47</v>
      </c>
      <c r="EM141" t="s">
        <v>48</v>
      </c>
      <c r="EO141" t="s">
        <v>36</v>
      </c>
      <c r="EQ141">
        <v>0</v>
      </c>
      <c r="ER141">
        <v>289.72000000000003</v>
      </c>
      <c r="ES141">
        <v>43.86</v>
      </c>
      <c r="ET141">
        <v>0.97</v>
      </c>
      <c r="EU141">
        <v>0.26</v>
      </c>
      <c r="EV141">
        <v>244.89</v>
      </c>
      <c r="EW141">
        <v>27.64</v>
      </c>
      <c r="EX141">
        <v>0.02</v>
      </c>
      <c r="EY141">
        <v>0</v>
      </c>
      <c r="FQ141">
        <v>0</v>
      </c>
      <c r="FR141">
        <f t="shared" si="178"/>
        <v>0</v>
      </c>
      <c r="FS141">
        <v>0</v>
      </c>
      <c r="FT141" t="s">
        <v>22</v>
      </c>
      <c r="FU141" t="s">
        <v>23</v>
      </c>
      <c r="FX141">
        <v>94.5</v>
      </c>
      <c r="FY141">
        <v>46.75</v>
      </c>
      <c r="GA141" t="s">
        <v>3</v>
      </c>
      <c r="GD141">
        <v>0</v>
      </c>
      <c r="GF141">
        <v>-1918055794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79"/>
        <v>0</v>
      </c>
      <c r="GM141">
        <f t="shared" si="180"/>
        <v>2827.88</v>
      </c>
      <c r="GN141">
        <f t="shared" si="181"/>
        <v>2827.88</v>
      </c>
      <c r="GO141">
        <f t="shared" si="182"/>
        <v>0</v>
      </c>
      <c r="GP141">
        <f t="shared" si="183"/>
        <v>0</v>
      </c>
      <c r="GR141">
        <v>0</v>
      </c>
      <c r="GS141">
        <v>3</v>
      </c>
      <c r="GT141">
        <v>0</v>
      </c>
      <c r="GU141" t="s">
        <v>3</v>
      </c>
      <c r="GV141">
        <f t="shared" si="184"/>
        <v>0</v>
      </c>
      <c r="GW141">
        <v>1</v>
      </c>
      <c r="GX141">
        <f t="shared" si="185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342</v>
      </c>
      <c r="D142" s="2"/>
      <c r="E142" s="2" t="s">
        <v>252</v>
      </c>
      <c r="F142" s="2" t="s">
        <v>253</v>
      </c>
      <c r="G142" s="2" t="s">
        <v>254</v>
      </c>
      <c r="H142" s="2" t="s">
        <v>246</v>
      </c>
      <c r="I142" s="2">
        <f>I140*J142</f>
        <v>6.5991999999999997</v>
      </c>
      <c r="J142" s="2">
        <v>11.3</v>
      </c>
      <c r="K142" s="2"/>
      <c r="L142" s="2"/>
      <c r="M142" s="2"/>
      <c r="N142" s="2"/>
      <c r="O142" s="2">
        <f t="shared" si="152"/>
        <v>155.21</v>
      </c>
      <c r="P142" s="2">
        <f t="shared" si="153"/>
        <v>155.21</v>
      </c>
      <c r="Q142" s="2">
        <f t="shared" si="154"/>
        <v>0</v>
      </c>
      <c r="R142" s="2">
        <f t="shared" si="155"/>
        <v>0</v>
      </c>
      <c r="S142" s="2">
        <f t="shared" si="156"/>
        <v>0</v>
      </c>
      <c r="T142" s="2">
        <f t="shared" si="157"/>
        <v>0</v>
      </c>
      <c r="U142" s="2">
        <f t="shared" si="158"/>
        <v>0</v>
      </c>
      <c r="V142" s="2">
        <f t="shared" si="159"/>
        <v>0</v>
      </c>
      <c r="W142" s="2">
        <f t="shared" si="160"/>
        <v>0</v>
      </c>
      <c r="X142" s="2">
        <f t="shared" si="161"/>
        <v>0</v>
      </c>
      <c r="Y142" s="2">
        <f t="shared" si="162"/>
        <v>0</v>
      </c>
      <c r="Z142" s="2"/>
      <c r="AA142" s="2">
        <v>39500385</v>
      </c>
      <c r="AB142" s="2">
        <f t="shared" si="163"/>
        <v>23.52</v>
      </c>
      <c r="AC142" s="2">
        <f t="shared" si="164"/>
        <v>23.52</v>
      </c>
      <c r="AD142" s="2">
        <f>ROUND((((ET142)-(EU142))+AE142),2)</f>
        <v>0</v>
      </c>
      <c r="AE142" s="2">
        <f t="shared" ref="AE142:AF145" si="190">ROUND((EU142),2)</f>
        <v>0</v>
      </c>
      <c r="AF142" s="2">
        <f t="shared" si="190"/>
        <v>0</v>
      </c>
      <c r="AG142" s="2">
        <f t="shared" si="165"/>
        <v>0</v>
      </c>
      <c r="AH142" s="2">
        <f t="shared" ref="AH142:AI145" si="191">(EW142)</f>
        <v>0</v>
      </c>
      <c r="AI142" s="2">
        <f t="shared" si="191"/>
        <v>0</v>
      </c>
      <c r="AJ142" s="2">
        <f t="shared" si="166"/>
        <v>0</v>
      </c>
      <c r="AK142" s="2">
        <v>23.52</v>
      </c>
      <c r="AL142" s="2">
        <v>23.52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95</v>
      </c>
      <c r="AU142" s="2">
        <v>47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3</v>
      </c>
      <c r="BE142" s="2" t="s">
        <v>3</v>
      </c>
      <c r="BF142" s="2" t="s">
        <v>3</v>
      </c>
      <c r="BG142" s="2" t="s">
        <v>3</v>
      </c>
      <c r="BH142" s="2">
        <v>3</v>
      </c>
      <c r="BI142" s="2">
        <v>1</v>
      </c>
      <c r="BJ142" s="2" t="s">
        <v>255</v>
      </c>
      <c r="BK142" s="2"/>
      <c r="BL142" s="2"/>
      <c r="BM142" s="2">
        <v>15001</v>
      </c>
      <c r="BN142" s="2">
        <v>0</v>
      </c>
      <c r="BO142" s="2" t="s">
        <v>3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3</v>
      </c>
      <c r="BZ142" s="2">
        <v>105</v>
      </c>
      <c r="CA142" s="2">
        <v>55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3</v>
      </c>
      <c r="CO142" s="2">
        <v>0</v>
      </c>
      <c r="CP142" s="2">
        <f t="shared" si="167"/>
        <v>155.21</v>
      </c>
      <c r="CQ142" s="2">
        <f t="shared" si="168"/>
        <v>23.52</v>
      </c>
      <c r="CR142" s="2">
        <f t="shared" si="169"/>
        <v>0</v>
      </c>
      <c r="CS142" s="2">
        <f t="shared" si="170"/>
        <v>0</v>
      </c>
      <c r="CT142" s="2">
        <f t="shared" si="171"/>
        <v>0</v>
      </c>
      <c r="CU142" s="2">
        <f t="shared" si="172"/>
        <v>0</v>
      </c>
      <c r="CV142" s="2">
        <f t="shared" si="173"/>
        <v>0</v>
      </c>
      <c r="CW142" s="2">
        <f t="shared" si="174"/>
        <v>0</v>
      </c>
      <c r="CX142" s="2">
        <f t="shared" si="175"/>
        <v>0</v>
      </c>
      <c r="CY142" s="2">
        <f t="shared" si="176"/>
        <v>0</v>
      </c>
      <c r="CZ142" s="2">
        <f t="shared" si="177"/>
        <v>0</v>
      </c>
      <c r="DA142" s="2"/>
      <c r="DB142" s="2"/>
      <c r="DC142" s="2" t="s">
        <v>3</v>
      </c>
      <c r="DD142" s="2" t="s">
        <v>3</v>
      </c>
      <c r="DE142" s="2" t="s">
        <v>3</v>
      </c>
      <c r="DF142" s="2" t="s">
        <v>3</v>
      </c>
      <c r="DG142" s="2" t="s">
        <v>3</v>
      </c>
      <c r="DH142" s="2" t="s">
        <v>3</v>
      </c>
      <c r="DI142" s="2" t="s">
        <v>3</v>
      </c>
      <c r="DJ142" s="2" t="s">
        <v>3</v>
      </c>
      <c r="DK142" s="2" t="s">
        <v>3</v>
      </c>
      <c r="DL142" s="2" t="s">
        <v>3</v>
      </c>
      <c r="DM142" s="2" t="s">
        <v>3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1005</v>
      </c>
      <c r="DV142" s="2" t="s">
        <v>246</v>
      </c>
      <c r="DW142" s="2" t="s">
        <v>246</v>
      </c>
      <c r="DX142" s="2">
        <v>10</v>
      </c>
      <c r="DY142" s="2"/>
      <c r="DZ142" s="2"/>
      <c r="EA142" s="2"/>
      <c r="EB142" s="2"/>
      <c r="EC142" s="2"/>
      <c r="ED142" s="2"/>
      <c r="EE142" s="2">
        <v>39174529</v>
      </c>
      <c r="EF142" s="2">
        <v>2</v>
      </c>
      <c r="EG142" s="2" t="s">
        <v>19</v>
      </c>
      <c r="EH142" s="2">
        <v>0</v>
      </c>
      <c r="EI142" s="2" t="s">
        <v>3</v>
      </c>
      <c r="EJ142" s="2">
        <v>1</v>
      </c>
      <c r="EK142" s="2">
        <v>15001</v>
      </c>
      <c r="EL142" s="2" t="s">
        <v>47</v>
      </c>
      <c r="EM142" s="2" t="s">
        <v>48</v>
      </c>
      <c r="EN142" s="2"/>
      <c r="EO142" s="2" t="s">
        <v>3</v>
      </c>
      <c r="EP142" s="2"/>
      <c r="EQ142" s="2">
        <v>0</v>
      </c>
      <c r="ER142" s="2">
        <v>23.52</v>
      </c>
      <c r="ES142" s="2">
        <v>23.52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8"/>
        <v>0</v>
      </c>
      <c r="FS142" s="2">
        <v>0</v>
      </c>
      <c r="FT142" s="2" t="s">
        <v>22</v>
      </c>
      <c r="FU142" s="2" t="s">
        <v>23</v>
      </c>
      <c r="FV142" s="2"/>
      <c r="FW142" s="2"/>
      <c r="FX142" s="2">
        <v>94.5</v>
      </c>
      <c r="FY142" s="2">
        <v>46.75</v>
      </c>
      <c r="FZ142" s="2"/>
      <c r="GA142" s="2" t="s">
        <v>3</v>
      </c>
      <c r="GB142" s="2"/>
      <c r="GC142" s="2"/>
      <c r="GD142" s="2">
        <v>0</v>
      </c>
      <c r="GE142" s="2"/>
      <c r="GF142" s="2">
        <v>-235569154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79"/>
        <v>0</v>
      </c>
      <c r="GM142" s="2">
        <f t="shared" si="180"/>
        <v>155.21</v>
      </c>
      <c r="GN142" s="2">
        <f t="shared" si="181"/>
        <v>155.21</v>
      </c>
      <c r="GO142" s="2">
        <f t="shared" si="182"/>
        <v>0</v>
      </c>
      <c r="GP142" s="2">
        <f t="shared" si="183"/>
        <v>0</v>
      </c>
      <c r="GQ142" s="2"/>
      <c r="GR142" s="2">
        <v>0</v>
      </c>
      <c r="GS142" s="2">
        <v>3</v>
      </c>
      <c r="GT142" s="2">
        <v>0</v>
      </c>
      <c r="GU142" s="2" t="s">
        <v>3</v>
      </c>
      <c r="GV142" s="2">
        <f t="shared" si="184"/>
        <v>0</v>
      </c>
      <c r="GW142" s="2">
        <v>1</v>
      </c>
      <c r="GX142" s="2">
        <f t="shared" si="185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353</v>
      </c>
      <c r="E143" t="s">
        <v>252</v>
      </c>
      <c r="F143" t="s">
        <v>253</v>
      </c>
      <c r="G143" t="s">
        <v>254</v>
      </c>
      <c r="H143" t="s">
        <v>246</v>
      </c>
      <c r="I143">
        <f>I141*J143</f>
        <v>6.5991999999999997</v>
      </c>
      <c r="J143">
        <v>11.3</v>
      </c>
      <c r="O143">
        <f t="shared" si="152"/>
        <v>1033.72</v>
      </c>
      <c r="P143">
        <f t="shared" si="153"/>
        <v>1033.72</v>
      </c>
      <c r="Q143">
        <f t="shared" si="154"/>
        <v>0</v>
      </c>
      <c r="R143">
        <f t="shared" si="155"/>
        <v>0</v>
      </c>
      <c r="S143">
        <f t="shared" si="156"/>
        <v>0</v>
      </c>
      <c r="T143">
        <f t="shared" si="157"/>
        <v>0</v>
      </c>
      <c r="U143">
        <f t="shared" si="158"/>
        <v>0</v>
      </c>
      <c r="V143">
        <f t="shared" si="159"/>
        <v>0</v>
      </c>
      <c r="W143">
        <f t="shared" si="160"/>
        <v>0</v>
      </c>
      <c r="X143">
        <f t="shared" si="161"/>
        <v>0</v>
      </c>
      <c r="Y143">
        <f t="shared" si="162"/>
        <v>0</v>
      </c>
      <c r="AA143">
        <v>39500386</v>
      </c>
      <c r="AB143">
        <f t="shared" si="163"/>
        <v>23.52</v>
      </c>
      <c r="AC143">
        <f t="shared" si="164"/>
        <v>23.52</v>
      </c>
      <c r="AD143">
        <f>ROUND((((ET143)-(EU143))+AE143),2)</f>
        <v>0</v>
      </c>
      <c r="AE143">
        <f t="shared" si="190"/>
        <v>0</v>
      </c>
      <c r="AF143">
        <f t="shared" si="190"/>
        <v>0</v>
      </c>
      <c r="AG143">
        <f t="shared" si="165"/>
        <v>0</v>
      </c>
      <c r="AH143">
        <f t="shared" si="191"/>
        <v>0</v>
      </c>
      <c r="AI143">
        <f t="shared" si="191"/>
        <v>0</v>
      </c>
      <c r="AJ143">
        <f t="shared" si="166"/>
        <v>0</v>
      </c>
      <c r="AK143">
        <v>23.52</v>
      </c>
      <c r="AL143">
        <v>23.52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47</v>
      </c>
      <c r="AV143">
        <v>1</v>
      </c>
      <c r="AW143">
        <v>1</v>
      </c>
      <c r="AZ143">
        <v>6.66</v>
      </c>
      <c r="BA143">
        <v>1</v>
      </c>
      <c r="BB143">
        <v>1</v>
      </c>
      <c r="BC143">
        <v>6.66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1</v>
      </c>
      <c r="BJ143" t="s">
        <v>255</v>
      </c>
      <c r="BM143">
        <v>15001</v>
      </c>
      <c r="BN143">
        <v>0</v>
      </c>
      <c r="BO143" t="s">
        <v>3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105</v>
      </c>
      <c r="CA143">
        <v>55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67"/>
        <v>1033.72</v>
      </c>
      <c r="CQ143">
        <f t="shared" si="168"/>
        <v>156.64320000000001</v>
      </c>
      <c r="CR143">
        <f t="shared" si="169"/>
        <v>0</v>
      </c>
      <c r="CS143">
        <f t="shared" si="170"/>
        <v>0</v>
      </c>
      <c r="CT143">
        <f t="shared" si="171"/>
        <v>0</v>
      </c>
      <c r="CU143">
        <f t="shared" si="172"/>
        <v>0</v>
      </c>
      <c r="CV143">
        <f t="shared" si="173"/>
        <v>0</v>
      </c>
      <c r="CW143">
        <f t="shared" si="174"/>
        <v>0</v>
      </c>
      <c r="CX143">
        <f t="shared" si="175"/>
        <v>0</v>
      </c>
      <c r="CY143">
        <f t="shared" si="176"/>
        <v>0</v>
      </c>
      <c r="CZ143">
        <f t="shared" si="177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1005</v>
      </c>
      <c r="DV143" t="s">
        <v>246</v>
      </c>
      <c r="DW143" t="s">
        <v>246</v>
      </c>
      <c r="DX143">
        <v>10</v>
      </c>
      <c r="EE143">
        <v>39174529</v>
      </c>
      <c r="EF143">
        <v>2</v>
      </c>
      <c r="EG143" t="s">
        <v>19</v>
      </c>
      <c r="EH143">
        <v>0</v>
      </c>
      <c r="EI143" t="s">
        <v>3</v>
      </c>
      <c r="EJ143">
        <v>1</v>
      </c>
      <c r="EK143">
        <v>15001</v>
      </c>
      <c r="EL143" t="s">
        <v>47</v>
      </c>
      <c r="EM143" t="s">
        <v>48</v>
      </c>
      <c r="EO143" t="s">
        <v>3</v>
      </c>
      <c r="EQ143">
        <v>0</v>
      </c>
      <c r="ER143">
        <v>23.52</v>
      </c>
      <c r="ES143">
        <v>23.52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8"/>
        <v>0</v>
      </c>
      <c r="FS143">
        <v>0</v>
      </c>
      <c r="FT143" t="s">
        <v>22</v>
      </c>
      <c r="FU143" t="s">
        <v>23</v>
      </c>
      <c r="FX143">
        <v>94.5</v>
      </c>
      <c r="FY143">
        <v>46.75</v>
      </c>
      <c r="GA143" t="s">
        <v>3</v>
      </c>
      <c r="GD143">
        <v>0</v>
      </c>
      <c r="GF143">
        <v>-235569154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79"/>
        <v>0</v>
      </c>
      <c r="GM143">
        <f t="shared" si="180"/>
        <v>1033.72</v>
      </c>
      <c r="GN143">
        <f t="shared" si="181"/>
        <v>1033.72</v>
      </c>
      <c r="GO143">
        <f t="shared" si="182"/>
        <v>0</v>
      </c>
      <c r="GP143">
        <f t="shared" si="183"/>
        <v>0</v>
      </c>
      <c r="GR143">
        <v>0</v>
      </c>
      <c r="GS143">
        <v>3</v>
      </c>
      <c r="GT143">
        <v>0</v>
      </c>
      <c r="GU143" t="s">
        <v>3</v>
      </c>
      <c r="GV143">
        <f t="shared" si="184"/>
        <v>0</v>
      </c>
      <c r="GW143">
        <v>1</v>
      </c>
      <c r="GX143">
        <f t="shared" si="185"/>
        <v>0</v>
      </c>
      <c r="HA143">
        <v>0</v>
      </c>
      <c r="HB143"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341</v>
      </c>
      <c r="D144" s="2"/>
      <c r="E144" s="2" t="s">
        <v>256</v>
      </c>
      <c r="F144" s="2" t="s">
        <v>241</v>
      </c>
      <c r="G144" s="2" t="s">
        <v>242</v>
      </c>
      <c r="H144" s="2" t="s">
        <v>17</v>
      </c>
      <c r="I144" s="2">
        <f>I140*J144</f>
        <v>0.65991999999999995</v>
      </c>
      <c r="J144" s="2">
        <v>1.1299999999999999</v>
      </c>
      <c r="K144" s="2"/>
      <c r="L144" s="2"/>
      <c r="M144" s="2"/>
      <c r="N144" s="2"/>
      <c r="O144" s="2">
        <f t="shared" si="152"/>
        <v>0</v>
      </c>
      <c r="P144" s="2">
        <f t="shared" si="153"/>
        <v>0</v>
      </c>
      <c r="Q144" s="2">
        <f t="shared" si="154"/>
        <v>0</v>
      </c>
      <c r="R144" s="2">
        <f t="shared" si="155"/>
        <v>0</v>
      </c>
      <c r="S144" s="2">
        <f t="shared" si="156"/>
        <v>0</v>
      </c>
      <c r="T144" s="2">
        <f t="shared" si="157"/>
        <v>0</v>
      </c>
      <c r="U144" s="2">
        <f t="shared" si="158"/>
        <v>0</v>
      </c>
      <c r="V144" s="2">
        <f t="shared" si="159"/>
        <v>0</v>
      </c>
      <c r="W144" s="2">
        <f t="shared" si="160"/>
        <v>0</v>
      </c>
      <c r="X144" s="2">
        <f t="shared" si="161"/>
        <v>0</v>
      </c>
      <c r="Y144" s="2">
        <f t="shared" si="162"/>
        <v>0</v>
      </c>
      <c r="Z144" s="2"/>
      <c r="AA144" s="2">
        <v>39500385</v>
      </c>
      <c r="AB144" s="2">
        <f t="shared" si="163"/>
        <v>0</v>
      </c>
      <c r="AC144" s="2">
        <f t="shared" si="164"/>
        <v>0</v>
      </c>
      <c r="AD144" s="2">
        <f>ROUND((((ET144)-(EU144))+AE144),2)</f>
        <v>0</v>
      </c>
      <c r="AE144" s="2">
        <f t="shared" si="190"/>
        <v>0</v>
      </c>
      <c r="AF144" s="2">
        <f t="shared" si="190"/>
        <v>0</v>
      </c>
      <c r="AG144" s="2">
        <f t="shared" si="165"/>
        <v>0</v>
      </c>
      <c r="AH144" s="2">
        <f t="shared" si="191"/>
        <v>0</v>
      </c>
      <c r="AI144" s="2">
        <f t="shared" si="191"/>
        <v>0</v>
      </c>
      <c r="AJ144" s="2">
        <f t="shared" si="166"/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95</v>
      </c>
      <c r="AU144" s="2">
        <v>47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3</v>
      </c>
      <c r="BE144" s="2" t="s">
        <v>3</v>
      </c>
      <c r="BF144" s="2" t="s">
        <v>3</v>
      </c>
      <c r="BG144" s="2" t="s">
        <v>3</v>
      </c>
      <c r="BH144" s="2">
        <v>3</v>
      </c>
      <c r="BI144" s="2">
        <v>1</v>
      </c>
      <c r="BJ144" s="2" t="s">
        <v>3</v>
      </c>
      <c r="BK144" s="2"/>
      <c r="BL144" s="2"/>
      <c r="BM144" s="2">
        <v>15001</v>
      </c>
      <c r="BN144" s="2">
        <v>0</v>
      </c>
      <c r="BO144" s="2" t="s">
        <v>3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3</v>
      </c>
      <c r="BZ144" s="2">
        <v>105</v>
      </c>
      <c r="CA144" s="2">
        <v>55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3</v>
      </c>
      <c r="CO144" s="2">
        <v>0</v>
      </c>
      <c r="CP144" s="2">
        <f t="shared" si="167"/>
        <v>0</v>
      </c>
      <c r="CQ144" s="2">
        <f t="shared" si="168"/>
        <v>0</v>
      </c>
      <c r="CR144" s="2">
        <f t="shared" si="169"/>
        <v>0</v>
      </c>
      <c r="CS144" s="2">
        <f t="shared" si="170"/>
        <v>0</v>
      </c>
      <c r="CT144" s="2">
        <f t="shared" si="171"/>
        <v>0</v>
      </c>
      <c r="CU144" s="2">
        <f t="shared" si="172"/>
        <v>0</v>
      </c>
      <c r="CV144" s="2">
        <f t="shared" si="173"/>
        <v>0</v>
      </c>
      <c r="CW144" s="2">
        <f t="shared" si="174"/>
        <v>0</v>
      </c>
      <c r="CX144" s="2">
        <f t="shared" si="175"/>
        <v>0</v>
      </c>
      <c r="CY144" s="2">
        <f t="shared" si="176"/>
        <v>0</v>
      </c>
      <c r="CZ144" s="2">
        <f t="shared" si="177"/>
        <v>0</v>
      </c>
      <c r="DA144" s="2"/>
      <c r="DB144" s="2"/>
      <c r="DC144" s="2" t="s">
        <v>3</v>
      </c>
      <c r="DD144" s="2" t="s">
        <v>3</v>
      </c>
      <c r="DE144" s="2" t="s">
        <v>3</v>
      </c>
      <c r="DF144" s="2" t="s">
        <v>3</v>
      </c>
      <c r="DG144" s="2" t="s">
        <v>3</v>
      </c>
      <c r="DH144" s="2" t="s">
        <v>3</v>
      </c>
      <c r="DI144" s="2" t="s">
        <v>3</v>
      </c>
      <c r="DJ144" s="2" t="s">
        <v>3</v>
      </c>
      <c r="DK144" s="2" t="s">
        <v>3</v>
      </c>
      <c r="DL144" s="2" t="s">
        <v>3</v>
      </c>
      <c r="DM144" s="2" t="s">
        <v>3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1005</v>
      </c>
      <c r="DV144" s="2" t="s">
        <v>17</v>
      </c>
      <c r="DW144" s="2" t="s">
        <v>17</v>
      </c>
      <c r="DX144" s="2">
        <v>100</v>
      </c>
      <c r="DY144" s="2"/>
      <c r="DZ144" s="2"/>
      <c r="EA144" s="2"/>
      <c r="EB144" s="2"/>
      <c r="EC144" s="2"/>
      <c r="ED144" s="2"/>
      <c r="EE144" s="2">
        <v>39174529</v>
      </c>
      <c r="EF144" s="2">
        <v>2</v>
      </c>
      <c r="EG144" s="2" t="s">
        <v>19</v>
      </c>
      <c r="EH144" s="2">
        <v>0</v>
      </c>
      <c r="EI144" s="2" t="s">
        <v>3</v>
      </c>
      <c r="EJ144" s="2">
        <v>1</v>
      </c>
      <c r="EK144" s="2">
        <v>15001</v>
      </c>
      <c r="EL144" s="2" t="s">
        <v>47</v>
      </c>
      <c r="EM144" s="2" t="s">
        <v>48</v>
      </c>
      <c r="EN144" s="2"/>
      <c r="EO144" s="2" t="s">
        <v>3</v>
      </c>
      <c r="EP144" s="2"/>
      <c r="EQ144" s="2">
        <v>0</v>
      </c>
      <c r="ER144" s="2">
        <v>0</v>
      </c>
      <c r="ES144" s="2">
        <v>0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8"/>
        <v>0</v>
      </c>
      <c r="FS144" s="2">
        <v>0</v>
      </c>
      <c r="FT144" s="2" t="s">
        <v>22</v>
      </c>
      <c r="FU144" s="2" t="s">
        <v>23</v>
      </c>
      <c r="FV144" s="2"/>
      <c r="FW144" s="2"/>
      <c r="FX144" s="2">
        <v>94.5</v>
      </c>
      <c r="FY144" s="2">
        <v>46.75</v>
      </c>
      <c r="FZ144" s="2"/>
      <c r="GA144" s="2" t="s">
        <v>3</v>
      </c>
      <c r="GB144" s="2"/>
      <c r="GC144" s="2"/>
      <c r="GD144" s="2">
        <v>0</v>
      </c>
      <c r="GE144" s="2"/>
      <c r="GF144" s="2">
        <v>-93777278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79"/>
        <v>0</v>
      </c>
      <c r="GM144" s="2">
        <f t="shared" si="180"/>
        <v>0</v>
      </c>
      <c r="GN144" s="2">
        <f t="shared" si="181"/>
        <v>0</v>
      </c>
      <c r="GO144" s="2">
        <f t="shared" si="182"/>
        <v>0</v>
      </c>
      <c r="GP144" s="2">
        <f t="shared" si="183"/>
        <v>0</v>
      </c>
      <c r="GQ144" s="2"/>
      <c r="GR144" s="2">
        <v>0</v>
      </c>
      <c r="GS144" s="2">
        <v>3</v>
      </c>
      <c r="GT144" s="2">
        <v>0</v>
      </c>
      <c r="GU144" s="2" t="s">
        <v>3</v>
      </c>
      <c r="GV144" s="2">
        <f t="shared" si="184"/>
        <v>0</v>
      </c>
      <c r="GW144" s="2">
        <v>1</v>
      </c>
      <c r="GX144" s="2">
        <f t="shared" si="185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352</v>
      </c>
      <c r="E145" t="s">
        <v>256</v>
      </c>
      <c r="F145" t="s">
        <v>241</v>
      </c>
      <c r="G145" t="s">
        <v>242</v>
      </c>
      <c r="H145" t="s">
        <v>17</v>
      </c>
      <c r="I145">
        <f>I141*J145</f>
        <v>0.65991999999999995</v>
      </c>
      <c r="J145">
        <v>1.1299999999999999</v>
      </c>
      <c r="O145">
        <f t="shared" si="152"/>
        <v>0</v>
      </c>
      <c r="P145">
        <f t="shared" si="153"/>
        <v>0</v>
      </c>
      <c r="Q145">
        <f t="shared" si="154"/>
        <v>0</v>
      </c>
      <c r="R145">
        <f t="shared" si="155"/>
        <v>0</v>
      </c>
      <c r="S145">
        <f t="shared" si="156"/>
        <v>0</v>
      </c>
      <c r="T145">
        <f t="shared" si="157"/>
        <v>0</v>
      </c>
      <c r="U145">
        <f t="shared" si="158"/>
        <v>0</v>
      </c>
      <c r="V145">
        <f t="shared" si="159"/>
        <v>0</v>
      </c>
      <c r="W145">
        <f t="shared" si="160"/>
        <v>0</v>
      </c>
      <c r="X145">
        <f t="shared" si="161"/>
        <v>0</v>
      </c>
      <c r="Y145">
        <f t="shared" si="162"/>
        <v>0</v>
      </c>
      <c r="AA145">
        <v>39500386</v>
      </c>
      <c r="AB145">
        <f t="shared" si="163"/>
        <v>0</v>
      </c>
      <c r="AC145">
        <f t="shared" si="164"/>
        <v>0</v>
      </c>
      <c r="AD145">
        <f>ROUND((((ET145)-(EU145))+AE145),2)</f>
        <v>0</v>
      </c>
      <c r="AE145">
        <f t="shared" si="190"/>
        <v>0</v>
      </c>
      <c r="AF145">
        <f t="shared" si="190"/>
        <v>0</v>
      </c>
      <c r="AG145">
        <f t="shared" si="165"/>
        <v>0</v>
      </c>
      <c r="AH145">
        <f t="shared" si="191"/>
        <v>0</v>
      </c>
      <c r="AI145">
        <f t="shared" si="191"/>
        <v>0</v>
      </c>
      <c r="AJ145">
        <f t="shared" si="166"/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47</v>
      </c>
      <c r="AV145">
        <v>1</v>
      </c>
      <c r="AW145">
        <v>1</v>
      </c>
      <c r="AZ145">
        <v>6.66</v>
      </c>
      <c r="BA145">
        <v>1</v>
      </c>
      <c r="BB145">
        <v>1</v>
      </c>
      <c r="BC145">
        <v>6.66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1</v>
      </c>
      <c r="BJ145" t="s">
        <v>3</v>
      </c>
      <c r="BM145">
        <v>15001</v>
      </c>
      <c r="BN145">
        <v>0</v>
      </c>
      <c r="BO145" t="s">
        <v>3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105</v>
      </c>
      <c r="CA145">
        <v>55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67"/>
        <v>0</v>
      </c>
      <c r="CQ145">
        <f t="shared" si="168"/>
        <v>0</v>
      </c>
      <c r="CR145">
        <f t="shared" si="169"/>
        <v>0</v>
      </c>
      <c r="CS145">
        <f t="shared" si="170"/>
        <v>0</v>
      </c>
      <c r="CT145">
        <f t="shared" si="171"/>
        <v>0</v>
      </c>
      <c r="CU145">
        <f t="shared" si="172"/>
        <v>0</v>
      </c>
      <c r="CV145">
        <f t="shared" si="173"/>
        <v>0</v>
      </c>
      <c r="CW145">
        <f t="shared" si="174"/>
        <v>0</v>
      </c>
      <c r="CX145">
        <f t="shared" si="175"/>
        <v>0</v>
      </c>
      <c r="CY145">
        <f t="shared" si="176"/>
        <v>0</v>
      </c>
      <c r="CZ145">
        <f t="shared" si="177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17</v>
      </c>
      <c r="DW145" t="s">
        <v>17</v>
      </c>
      <c r="DX145">
        <v>100</v>
      </c>
      <c r="EE145">
        <v>39174529</v>
      </c>
      <c r="EF145">
        <v>2</v>
      </c>
      <c r="EG145" t="s">
        <v>19</v>
      </c>
      <c r="EH145">
        <v>0</v>
      </c>
      <c r="EI145" t="s">
        <v>3</v>
      </c>
      <c r="EJ145">
        <v>1</v>
      </c>
      <c r="EK145">
        <v>15001</v>
      </c>
      <c r="EL145" t="s">
        <v>47</v>
      </c>
      <c r="EM145" t="s">
        <v>48</v>
      </c>
      <c r="EO145" t="s">
        <v>3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78"/>
        <v>0</v>
      </c>
      <c r="FS145">
        <v>0</v>
      </c>
      <c r="FT145" t="s">
        <v>22</v>
      </c>
      <c r="FU145" t="s">
        <v>23</v>
      </c>
      <c r="FX145">
        <v>94.5</v>
      </c>
      <c r="FY145">
        <v>46.75</v>
      </c>
      <c r="GA145" t="s">
        <v>3</v>
      </c>
      <c r="GD145">
        <v>0</v>
      </c>
      <c r="GF145">
        <v>-93777278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79"/>
        <v>0</v>
      </c>
      <c r="GM145">
        <f t="shared" si="180"/>
        <v>0</v>
      </c>
      <c r="GN145">
        <f t="shared" si="181"/>
        <v>0</v>
      </c>
      <c r="GO145">
        <f t="shared" si="182"/>
        <v>0</v>
      </c>
      <c r="GP145">
        <f t="shared" si="183"/>
        <v>0</v>
      </c>
      <c r="GR145">
        <v>0</v>
      </c>
      <c r="GS145">
        <v>3</v>
      </c>
      <c r="GT145">
        <v>0</v>
      </c>
      <c r="GU145" t="s">
        <v>3</v>
      </c>
      <c r="GV145">
        <f t="shared" si="184"/>
        <v>0</v>
      </c>
      <c r="GW145">
        <v>1</v>
      </c>
      <c r="GX145">
        <f t="shared" si="185"/>
        <v>0</v>
      </c>
      <c r="HA145">
        <v>0</v>
      </c>
      <c r="HB145">
        <v>0</v>
      </c>
      <c r="IK145">
        <v>0</v>
      </c>
    </row>
    <row r="146" spans="1:255" x14ac:dyDescent="0.2">
      <c r="A146" s="2">
        <v>17</v>
      </c>
      <c r="B146" s="2">
        <v>1</v>
      </c>
      <c r="C146" s="2">
        <f>ROW(SmtRes!A361)</f>
        <v>361</v>
      </c>
      <c r="D146" s="2">
        <f>ROW(EtalonRes!A340)</f>
        <v>340</v>
      </c>
      <c r="E146" s="2" t="s">
        <v>257</v>
      </c>
      <c r="F146" s="2" t="s">
        <v>258</v>
      </c>
      <c r="G146" s="2" t="s">
        <v>259</v>
      </c>
      <c r="H146" s="2" t="s">
        <v>17</v>
      </c>
      <c r="I146" s="2">
        <f>ROUND(200.4/100,9)</f>
        <v>2.004</v>
      </c>
      <c r="J146" s="2">
        <v>0</v>
      </c>
      <c r="K146" s="2"/>
      <c r="L146" s="2"/>
      <c r="M146" s="2"/>
      <c r="N146" s="2"/>
      <c r="O146" s="2">
        <f t="shared" si="152"/>
        <v>185.79</v>
      </c>
      <c r="P146" s="2">
        <f t="shared" si="153"/>
        <v>0</v>
      </c>
      <c r="Q146" s="2">
        <f t="shared" si="154"/>
        <v>0</v>
      </c>
      <c r="R146" s="2">
        <f t="shared" si="155"/>
        <v>0</v>
      </c>
      <c r="S146" s="2">
        <f t="shared" si="156"/>
        <v>185.79</v>
      </c>
      <c r="T146" s="2">
        <f t="shared" si="157"/>
        <v>0</v>
      </c>
      <c r="U146" s="2">
        <f t="shared" si="158"/>
        <v>19.312548</v>
      </c>
      <c r="V146" s="2">
        <f t="shared" si="159"/>
        <v>0</v>
      </c>
      <c r="W146" s="2">
        <f t="shared" si="160"/>
        <v>0</v>
      </c>
      <c r="X146" s="2">
        <f t="shared" si="161"/>
        <v>176.5</v>
      </c>
      <c r="Y146" s="2">
        <f t="shared" si="162"/>
        <v>87.32</v>
      </c>
      <c r="Z146" s="2"/>
      <c r="AA146" s="2">
        <v>39500385</v>
      </c>
      <c r="AB146" s="2">
        <f t="shared" si="163"/>
        <v>92.71</v>
      </c>
      <c r="AC146" s="2">
        <f t="shared" si="164"/>
        <v>0</v>
      </c>
      <c r="AD146" s="2">
        <f>ROUND(((((ET146*1.25))-((EU146*1.25)))+AE146),2)</f>
        <v>0</v>
      </c>
      <c r="AE146" s="2">
        <f>ROUND(((EU146*1.25)),2)</f>
        <v>0</v>
      </c>
      <c r="AF146" s="2">
        <f>ROUND(((EV146*1.15)),2)</f>
        <v>92.71</v>
      </c>
      <c r="AG146" s="2">
        <f t="shared" si="165"/>
        <v>0</v>
      </c>
      <c r="AH146" s="2">
        <f>((EW146*1.15))</f>
        <v>9.6370000000000005</v>
      </c>
      <c r="AI146" s="2">
        <f>((EX146*1.25))</f>
        <v>0</v>
      </c>
      <c r="AJ146" s="2">
        <f t="shared" si="166"/>
        <v>0</v>
      </c>
      <c r="AK146" s="2">
        <v>80.62</v>
      </c>
      <c r="AL146" s="2">
        <v>0</v>
      </c>
      <c r="AM146" s="2">
        <v>0</v>
      </c>
      <c r="AN146" s="2">
        <v>0</v>
      </c>
      <c r="AO146" s="2">
        <v>80.62</v>
      </c>
      <c r="AP146" s="2">
        <v>0</v>
      </c>
      <c r="AQ146" s="2">
        <v>8.3800000000000008</v>
      </c>
      <c r="AR146" s="2">
        <v>0</v>
      </c>
      <c r="AS146" s="2">
        <v>0</v>
      </c>
      <c r="AT146" s="2">
        <v>95</v>
      </c>
      <c r="AU146" s="2">
        <v>47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3</v>
      </c>
      <c r="BE146" s="2" t="s">
        <v>3</v>
      </c>
      <c r="BF146" s="2" t="s">
        <v>3</v>
      </c>
      <c r="BG146" s="2" t="s">
        <v>3</v>
      </c>
      <c r="BH146" s="2">
        <v>0</v>
      </c>
      <c r="BI146" s="2">
        <v>1</v>
      </c>
      <c r="BJ146" s="2" t="s">
        <v>260</v>
      </c>
      <c r="BK146" s="2"/>
      <c r="BL146" s="2"/>
      <c r="BM146" s="2">
        <v>15001</v>
      </c>
      <c r="BN146" s="2">
        <v>0</v>
      </c>
      <c r="BO146" s="2" t="s">
        <v>3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3</v>
      </c>
      <c r="BZ146" s="2">
        <v>105</v>
      </c>
      <c r="CA146" s="2">
        <v>55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1605</v>
      </c>
      <c r="CO146" s="2">
        <v>0</v>
      </c>
      <c r="CP146" s="2">
        <f t="shared" si="167"/>
        <v>185.79</v>
      </c>
      <c r="CQ146" s="2">
        <f t="shared" si="168"/>
        <v>0</v>
      </c>
      <c r="CR146" s="2">
        <f t="shared" si="169"/>
        <v>0</v>
      </c>
      <c r="CS146" s="2">
        <f t="shared" si="170"/>
        <v>0</v>
      </c>
      <c r="CT146" s="2">
        <f t="shared" si="171"/>
        <v>92.71</v>
      </c>
      <c r="CU146" s="2">
        <f t="shared" si="172"/>
        <v>0</v>
      </c>
      <c r="CV146" s="2">
        <f t="shared" si="173"/>
        <v>9.6370000000000005</v>
      </c>
      <c r="CW146" s="2">
        <f t="shared" si="174"/>
        <v>0</v>
      </c>
      <c r="CX146" s="2">
        <f t="shared" si="175"/>
        <v>0</v>
      </c>
      <c r="CY146" s="2">
        <f t="shared" si="176"/>
        <v>176.50049999999999</v>
      </c>
      <c r="CZ146" s="2">
        <f t="shared" si="177"/>
        <v>87.321299999999994</v>
      </c>
      <c r="DA146" s="2"/>
      <c r="DB146" s="2"/>
      <c r="DC146" s="2" t="s">
        <v>3</v>
      </c>
      <c r="DD146" s="2" t="s">
        <v>3</v>
      </c>
      <c r="DE146" s="2" t="s">
        <v>32</v>
      </c>
      <c r="DF146" s="2" t="s">
        <v>32</v>
      </c>
      <c r="DG146" s="2" t="s">
        <v>33</v>
      </c>
      <c r="DH146" s="2" t="s">
        <v>3</v>
      </c>
      <c r="DI146" s="2" t="s">
        <v>33</v>
      </c>
      <c r="DJ146" s="2" t="s">
        <v>32</v>
      </c>
      <c r="DK146" s="2" t="s">
        <v>3</v>
      </c>
      <c r="DL146" s="2" t="s">
        <v>3</v>
      </c>
      <c r="DM146" s="2" t="s">
        <v>3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1005</v>
      </c>
      <c r="DV146" s="2" t="s">
        <v>17</v>
      </c>
      <c r="DW146" s="2" t="s">
        <v>17</v>
      </c>
      <c r="DX146" s="2">
        <v>100</v>
      </c>
      <c r="DY146" s="2"/>
      <c r="DZ146" s="2"/>
      <c r="EA146" s="2"/>
      <c r="EB146" s="2"/>
      <c r="EC146" s="2"/>
      <c r="ED146" s="2"/>
      <c r="EE146" s="2">
        <v>39174529</v>
      </c>
      <c r="EF146" s="2">
        <v>2</v>
      </c>
      <c r="EG146" s="2" t="s">
        <v>19</v>
      </c>
      <c r="EH146" s="2">
        <v>0</v>
      </c>
      <c r="EI146" s="2" t="s">
        <v>3</v>
      </c>
      <c r="EJ146" s="2">
        <v>1</v>
      </c>
      <c r="EK146" s="2">
        <v>15001</v>
      </c>
      <c r="EL146" s="2" t="s">
        <v>47</v>
      </c>
      <c r="EM146" s="2" t="s">
        <v>48</v>
      </c>
      <c r="EN146" s="2"/>
      <c r="EO146" s="2" t="s">
        <v>36</v>
      </c>
      <c r="EP146" s="2"/>
      <c r="EQ146" s="2">
        <v>131072</v>
      </c>
      <c r="ER146" s="2">
        <v>80.62</v>
      </c>
      <c r="ES146" s="2">
        <v>0</v>
      </c>
      <c r="ET146" s="2">
        <v>0</v>
      </c>
      <c r="EU146" s="2">
        <v>0</v>
      </c>
      <c r="EV146" s="2">
        <v>80.62</v>
      </c>
      <c r="EW146" s="2">
        <v>8.3800000000000008</v>
      </c>
      <c r="EX146" s="2">
        <v>0</v>
      </c>
      <c r="EY146" s="2">
        <v>0</v>
      </c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78"/>
        <v>0</v>
      </c>
      <c r="FS146" s="2">
        <v>0</v>
      </c>
      <c r="FT146" s="2" t="s">
        <v>22</v>
      </c>
      <c r="FU146" s="2" t="s">
        <v>23</v>
      </c>
      <c r="FV146" s="2"/>
      <c r="FW146" s="2"/>
      <c r="FX146" s="2">
        <v>94.5</v>
      </c>
      <c r="FY146" s="2">
        <v>46.75</v>
      </c>
      <c r="FZ146" s="2"/>
      <c r="GA146" s="2" t="s">
        <v>3</v>
      </c>
      <c r="GB146" s="2"/>
      <c r="GC146" s="2"/>
      <c r="GD146" s="2">
        <v>0</v>
      </c>
      <c r="GE146" s="2"/>
      <c r="GF146" s="2">
        <v>-1713052478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79"/>
        <v>0</v>
      </c>
      <c r="GM146" s="2">
        <f t="shared" si="180"/>
        <v>449.61</v>
      </c>
      <c r="GN146" s="2">
        <f t="shared" si="181"/>
        <v>449.61</v>
      </c>
      <c r="GO146" s="2">
        <f t="shared" si="182"/>
        <v>0</v>
      </c>
      <c r="GP146" s="2">
        <f t="shared" si="183"/>
        <v>0</v>
      </c>
      <c r="GQ146" s="2"/>
      <c r="GR146" s="2">
        <v>0</v>
      </c>
      <c r="GS146" s="2">
        <v>3</v>
      </c>
      <c r="GT146" s="2">
        <v>0</v>
      </c>
      <c r="GU146" s="2" t="s">
        <v>3</v>
      </c>
      <c r="GV146" s="2">
        <f t="shared" si="184"/>
        <v>0</v>
      </c>
      <c r="GW146" s="2">
        <v>1</v>
      </c>
      <c r="GX146" s="2">
        <f t="shared" si="185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17</v>
      </c>
      <c r="B147">
        <v>1</v>
      </c>
      <c r="C147">
        <f>ROW(SmtRes!A364)</f>
        <v>364</v>
      </c>
      <c r="D147">
        <f>ROW(EtalonRes!A342)</f>
        <v>342</v>
      </c>
      <c r="E147" t="s">
        <v>257</v>
      </c>
      <c r="F147" t="s">
        <v>258</v>
      </c>
      <c r="G147" t="s">
        <v>259</v>
      </c>
      <c r="H147" t="s">
        <v>17</v>
      </c>
      <c r="I147">
        <f>ROUND(200.4/100,9)</f>
        <v>2.004</v>
      </c>
      <c r="J147">
        <v>0</v>
      </c>
      <c r="O147">
        <f t="shared" si="152"/>
        <v>1237.3699999999999</v>
      </c>
      <c r="P147">
        <f t="shared" si="153"/>
        <v>0</v>
      </c>
      <c r="Q147">
        <f t="shared" si="154"/>
        <v>0</v>
      </c>
      <c r="R147">
        <f t="shared" si="155"/>
        <v>0</v>
      </c>
      <c r="S147">
        <f t="shared" si="156"/>
        <v>1237.3699999999999</v>
      </c>
      <c r="T147">
        <f t="shared" si="157"/>
        <v>0</v>
      </c>
      <c r="U147">
        <f t="shared" si="158"/>
        <v>19.312548</v>
      </c>
      <c r="V147">
        <f t="shared" si="159"/>
        <v>0</v>
      </c>
      <c r="W147">
        <f t="shared" si="160"/>
        <v>0</v>
      </c>
      <c r="X147">
        <f t="shared" si="161"/>
        <v>1175.5</v>
      </c>
      <c r="Y147">
        <f t="shared" si="162"/>
        <v>581.55999999999995</v>
      </c>
      <c r="AA147">
        <v>39500386</v>
      </c>
      <c r="AB147">
        <f t="shared" si="163"/>
        <v>92.71</v>
      </c>
      <c r="AC147">
        <f t="shared" si="164"/>
        <v>0</v>
      </c>
      <c r="AD147">
        <f>ROUND(((((ET147*1.25))-((EU147*1.25)))+AE147),2)</f>
        <v>0</v>
      </c>
      <c r="AE147">
        <f>ROUND(((EU147*1.25)),2)</f>
        <v>0</v>
      </c>
      <c r="AF147">
        <f>ROUND(((EV147*1.15)),2)</f>
        <v>92.71</v>
      </c>
      <c r="AG147">
        <f t="shared" si="165"/>
        <v>0</v>
      </c>
      <c r="AH147">
        <f>((EW147*1.15))</f>
        <v>9.6370000000000005</v>
      </c>
      <c r="AI147">
        <f>((EX147*1.25))</f>
        <v>0</v>
      </c>
      <c r="AJ147">
        <f t="shared" si="166"/>
        <v>0</v>
      </c>
      <c r="AK147">
        <v>80.62</v>
      </c>
      <c r="AL147">
        <v>0</v>
      </c>
      <c r="AM147">
        <v>0</v>
      </c>
      <c r="AN147">
        <v>0</v>
      </c>
      <c r="AO147">
        <v>80.62</v>
      </c>
      <c r="AP147">
        <v>0</v>
      </c>
      <c r="AQ147">
        <v>8.3800000000000008</v>
      </c>
      <c r="AR147">
        <v>0</v>
      </c>
      <c r="AS147">
        <v>0</v>
      </c>
      <c r="AT147">
        <v>95</v>
      </c>
      <c r="AU147">
        <v>47</v>
      </c>
      <c r="AV147">
        <v>1</v>
      </c>
      <c r="AW147">
        <v>1</v>
      </c>
      <c r="AZ147">
        <v>6.66</v>
      </c>
      <c r="BA147">
        <v>6.66</v>
      </c>
      <c r="BB147">
        <v>6.66</v>
      </c>
      <c r="BC147">
        <v>6.66</v>
      </c>
      <c r="BD147" t="s">
        <v>3</v>
      </c>
      <c r="BE147" t="s">
        <v>3</v>
      </c>
      <c r="BF147" t="s">
        <v>3</v>
      </c>
      <c r="BG147" t="s">
        <v>3</v>
      </c>
      <c r="BH147">
        <v>0</v>
      </c>
      <c r="BI147">
        <v>1</v>
      </c>
      <c r="BJ147" t="s">
        <v>260</v>
      </c>
      <c r="BM147">
        <v>15001</v>
      </c>
      <c r="BN147">
        <v>0</v>
      </c>
      <c r="BO147" t="s">
        <v>3</v>
      </c>
      <c r="BP147">
        <v>0</v>
      </c>
      <c r="BQ147">
        <v>2</v>
      </c>
      <c r="BR147">
        <v>0</v>
      </c>
      <c r="BS147">
        <v>6.66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105</v>
      </c>
      <c r="CA147">
        <v>55</v>
      </c>
      <c r="CF147">
        <v>0</v>
      </c>
      <c r="CG147">
        <v>0</v>
      </c>
      <c r="CM147">
        <v>0</v>
      </c>
      <c r="CN147" t="s">
        <v>1605</v>
      </c>
      <c r="CO147">
        <v>0</v>
      </c>
      <c r="CP147">
        <f t="shared" si="167"/>
        <v>1237.3699999999999</v>
      </c>
      <c r="CQ147">
        <f t="shared" si="168"/>
        <v>0</v>
      </c>
      <c r="CR147">
        <f t="shared" si="169"/>
        <v>0</v>
      </c>
      <c r="CS147">
        <f t="shared" si="170"/>
        <v>0</v>
      </c>
      <c r="CT147">
        <f t="shared" si="171"/>
        <v>617.44859999999994</v>
      </c>
      <c r="CU147">
        <f t="shared" si="172"/>
        <v>0</v>
      </c>
      <c r="CV147">
        <f t="shared" si="173"/>
        <v>9.6370000000000005</v>
      </c>
      <c r="CW147">
        <f t="shared" si="174"/>
        <v>0</v>
      </c>
      <c r="CX147">
        <f t="shared" si="175"/>
        <v>0</v>
      </c>
      <c r="CY147">
        <f t="shared" si="176"/>
        <v>1175.5014999999999</v>
      </c>
      <c r="CZ147">
        <f t="shared" si="177"/>
        <v>581.56389999999988</v>
      </c>
      <c r="DC147" t="s">
        <v>3</v>
      </c>
      <c r="DD147" t="s">
        <v>3</v>
      </c>
      <c r="DE147" t="s">
        <v>32</v>
      </c>
      <c r="DF147" t="s">
        <v>32</v>
      </c>
      <c r="DG147" t="s">
        <v>33</v>
      </c>
      <c r="DH147" t="s">
        <v>3</v>
      </c>
      <c r="DI147" t="s">
        <v>33</v>
      </c>
      <c r="DJ147" t="s">
        <v>32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1005</v>
      </c>
      <c r="DV147" t="s">
        <v>17</v>
      </c>
      <c r="DW147" t="s">
        <v>17</v>
      </c>
      <c r="DX147">
        <v>100</v>
      </c>
      <c r="EE147">
        <v>39174529</v>
      </c>
      <c r="EF147">
        <v>2</v>
      </c>
      <c r="EG147" t="s">
        <v>19</v>
      </c>
      <c r="EH147">
        <v>0</v>
      </c>
      <c r="EI147" t="s">
        <v>3</v>
      </c>
      <c r="EJ147">
        <v>1</v>
      </c>
      <c r="EK147">
        <v>15001</v>
      </c>
      <c r="EL147" t="s">
        <v>47</v>
      </c>
      <c r="EM147" t="s">
        <v>48</v>
      </c>
      <c r="EO147" t="s">
        <v>36</v>
      </c>
      <c r="EQ147">
        <v>131072</v>
      </c>
      <c r="ER147">
        <v>80.62</v>
      </c>
      <c r="ES147">
        <v>0</v>
      </c>
      <c r="ET147">
        <v>0</v>
      </c>
      <c r="EU147">
        <v>0</v>
      </c>
      <c r="EV147">
        <v>80.62</v>
      </c>
      <c r="EW147">
        <v>8.3800000000000008</v>
      </c>
      <c r="EX147">
        <v>0</v>
      </c>
      <c r="EY147">
        <v>0</v>
      </c>
      <c r="FQ147">
        <v>0</v>
      </c>
      <c r="FR147">
        <f t="shared" si="178"/>
        <v>0</v>
      </c>
      <c r="FS147">
        <v>0</v>
      </c>
      <c r="FT147" t="s">
        <v>22</v>
      </c>
      <c r="FU147" t="s">
        <v>23</v>
      </c>
      <c r="FX147">
        <v>94.5</v>
      </c>
      <c r="FY147">
        <v>46.75</v>
      </c>
      <c r="GA147" t="s">
        <v>3</v>
      </c>
      <c r="GD147">
        <v>0</v>
      </c>
      <c r="GF147">
        <v>-1713052478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79"/>
        <v>0</v>
      </c>
      <c r="GM147">
        <f t="shared" si="180"/>
        <v>2994.43</v>
      </c>
      <c r="GN147">
        <f t="shared" si="181"/>
        <v>2994.43</v>
      </c>
      <c r="GO147">
        <f t="shared" si="182"/>
        <v>0</v>
      </c>
      <c r="GP147">
        <f t="shared" si="183"/>
        <v>0</v>
      </c>
      <c r="GR147">
        <v>0</v>
      </c>
      <c r="GS147">
        <v>3</v>
      </c>
      <c r="GT147">
        <v>0</v>
      </c>
      <c r="GU147" t="s">
        <v>3</v>
      </c>
      <c r="GV147">
        <f t="shared" si="184"/>
        <v>0</v>
      </c>
      <c r="GW147">
        <v>1</v>
      </c>
      <c r="GX147">
        <f t="shared" si="185"/>
        <v>0</v>
      </c>
      <c r="HA147">
        <v>0</v>
      </c>
      <c r="HB147"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361</v>
      </c>
      <c r="D148" s="2"/>
      <c r="E148" s="2" t="s">
        <v>261</v>
      </c>
      <c r="F148" s="2" t="s">
        <v>262</v>
      </c>
      <c r="G148" s="2" t="s">
        <v>263</v>
      </c>
      <c r="H148" s="2" t="s">
        <v>57</v>
      </c>
      <c r="I148" s="2">
        <f>I146*J148</f>
        <v>3.2064000000000002E-2</v>
      </c>
      <c r="J148" s="2">
        <v>1.6E-2</v>
      </c>
      <c r="K148" s="2"/>
      <c r="L148" s="2"/>
      <c r="M148" s="2"/>
      <c r="N148" s="2"/>
      <c r="O148" s="2">
        <f t="shared" si="152"/>
        <v>0</v>
      </c>
      <c r="P148" s="2">
        <f t="shared" si="153"/>
        <v>0</v>
      </c>
      <c r="Q148" s="2">
        <f t="shared" si="154"/>
        <v>0</v>
      </c>
      <c r="R148" s="2">
        <f t="shared" si="155"/>
        <v>0</v>
      </c>
      <c r="S148" s="2">
        <f t="shared" si="156"/>
        <v>0</v>
      </c>
      <c r="T148" s="2">
        <f t="shared" si="157"/>
        <v>0</v>
      </c>
      <c r="U148" s="2">
        <f t="shared" si="158"/>
        <v>0</v>
      </c>
      <c r="V148" s="2">
        <f t="shared" si="159"/>
        <v>0</v>
      </c>
      <c r="W148" s="2">
        <f t="shared" si="160"/>
        <v>0</v>
      </c>
      <c r="X148" s="2">
        <f t="shared" si="161"/>
        <v>0</v>
      </c>
      <c r="Y148" s="2">
        <f t="shared" si="162"/>
        <v>0</v>
      </c>
      <c r="Z148" s="2"/>
      <c r="AA148" s="2">
        <v>39500385</v>
      </c>
      <c r="AB148" s="2">
        <f t="shared" si="163"/>
        <v>0</v>
      </c>
      <c r="AC148" s="2">
        <f t="shared" si="164"/>
        <v>0</v>
      </c>
      <c r="AD148" s="2">
        <f>ROUND((((ET148)-(EU148))+AE148),2)</f>
        <v>0</v>
      </c>
      <c r="AE148" s="2">
        <f t="shared" ref="AE148:AF151" si="192">ROUND((EU148),2)</f>
        <v>0</v>
      </c>
      <c r="AF148" s="2">
        <f t="shared" si="192"/>
        <v>0</v>
      </c>
      <c r="AG148" s="2">
        <f t="shared" si="165"/>
        <v>0</v>
      </c>
      <c r="AH148" s="2">
        <f t="shared" ref="AH148:AI151" si="193">(EW148)</f>
        <v>0</v>
      </c>
      <c r="AI148" s="2">
        <f t="shared" si="193"/>
        <v>0</v>
      </c>
      <c r="AJ148" s="2">
        <f t="shared" si="166"/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95</v>
      </c>
      <c r="AU148" s="2">
        <v>47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3</v>
      </c>
      <c r="BE148" s="2" t="s">
        <v>3</v>
      </c>
      <c r="BF148" s="2" t="s">
        <v>3</v>
      </c>
      <c r="BG148" s="2" t="s">
        <v>3</v>
      </c>
      <c r="BH148" s="2">
        <v>3</v>
      </c>
      <c r="BI148" s="2">
        <v>1</v>
      </c>
      <c r="BJ148" s="2" t="s">
        <v>3</v>
      </c>
      <c r="BK148" s="2"/>
      <c r="BL148" s="2"/>
      <c r="BM148" s="2">
        <v>15001</v>
      </c>
      <c r="BN148" s="2">
        <v>0</v>
      </c>
      <c r="BO148" s="2" t="s">
        <v>3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3</v>
      </c>
      <c r="BZ148" s="2">
        <v>105</v>
      </c>
      <c r="CA148" s="2">
        <v>55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3</v>
      </c>
      <c r="CO148" s="2">
        <v>0</v>
      </c>
      <c r="CP148" s="2">
        <f t="shared" si="167"/>
        <v>0</v>
      </c>
      <c r="CQ148" s="2">
        <f t="shared" si="168"/>
        <v>0</v>
      </c>
      <c r="CR148" s="2">
        <f t="shared" si="169"/>
        <v>0</v>
      </c>
      <c r="CS148" s="2">
        <f t="shared" si="170"/>
        <v>0</v>
      </c>
      <c r="CT148" s="2">
        <f t="shared" si="171"/>
        <v>0</v>
      </c>
      <c r="CU148" s="2">
        <f t="shared" si="172"/>
        <v>0</v>
      </c>
      <c r="CV148" s="2">
        <f t="shared" si="173"/>
        <v>0</v>
      </c>
      <c r="CW148" s="2">
        <f t="shared" si="174"/>
        <v>0</v>
      </c>
      <c r="CX148" s="2">
        <f t="shared" si="175"/>
        <v>0</v>
      </c>
      <c r="CY148" s="2">
        <f t="shared" si="176"/>
        <v>0</v>
      </c>
      <c r="CZ148" s="2">
        <f t="shared" si="177"/>
        <v>0</v>
      </c>
      <c r="DA148" s="2"/>
      <c r="DB148" s="2"/>
      <c r="DC148" s="2" t="s">
        <v>3</v>
      </c>
      <c r="DD148" s="2" t="s">
        <v>3</v>
      </c>
      <c r="DE148" s="2" t="s">
        <v>3</v>
      </c>
      <c r="DF148" s="2" t="s">
        <v>3</v>
      </c>
      <c r="DG148" s="2" t="s">
        <v>3</v>
      </c>
      <c r="DH148" s="2" t="s">
        <v>3</v>
      </c>
      <c r="DI148" s="2" t="s">
        <v>3</v>
      </c>
      <c r="DJ148" s="2" t="s">
        <v>3</v>
      </c>
      <c r="DK148" s="2" t="s">
        <v>3</v>
      </c>
      <c r="DL148" s="2" t="s">
        <v>3</v>
      </c>
      <c r="DM148" s="2" t="s">
        <v>3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1009</v>
      </c>
      <c r="DV148" s="2" t="s">
        <v>57</v>
      </c>
      <c r="DW148" s="2" t="s">
        <v>57</v>
      </c>
      <c r="DX148" s="2">
        <v>1000</v>
      </c>
      <c r="DY148" s="2"/>
      <c r="DZ148" s="2"/>
      <c r="EA148" s="2"/>
      <c r="EB148" s="2"/>
      <c r="EC148" s="2"/>
      <c r="ED148" s="2"/>
      <c r="EE148" s="2">
        <v>39174529</v>
      </c>
      <c r="EF148" s="2">
        <v>2</v>
      </c>
      <c r="EG148" s="2" t="s">
        <v>19</v>
      </c>
      <c r="EH148" s="2">
        <v>0</v>
      </c>
      <c r="EI148" s="2" t="s">
        <v>3</v>
      </c>
      <c r="EJ148" s="2">
        <v>1</v>
      </c>
      <c r="EK148" s="2">
        <v>15001</v>
      </c>
      <c r="EL148" s="2" t="s">
        <v>47</v>
      </c>
      <c r="EM148" s="2" t="s">
        <v>48</v>
      </c>
      <c r="EN148" s="2"/>
      <c r="EO148" s="2" t="s">
        <v>3</v>
      </c>
      <c r="EP148" s="2"/>
      <c r="EQ148" s="2">
        <v>0</v>
      </c>
      <c r="ER148" s="2">
        <v>0</v>
      </c>
      <c r="ES148" s="2">
        <v>0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78"/>
        <v>0</v>
      </c>
      <c r="FS148" s="2">
        <v>0</v>
      </c>
      <c r="FT148" s="2" t="s">
        <v>22</v>
      </c>
      <c r="FU148" s="2" t="s">
        <v>23</v>
      </c>
      <c r="FV148" s="2"/>
      <c r="FW148" s="2"/>
      <c r="FX148" s="2">
        <v>94.5</v>
      </c>
      <c r="FY148" s="2">
        <v>46.75</v>
      </c>
      <c r="FZ148" s="2"/>
      <c r="GA148" s="2" t="s">
        <v>3</v>
      </c>
      <c r="GB148" s="2"/>
      <c r="GC148" s="2"/>
      <c r="GD148" s="2">
        <v>0</v>
      </c>
      <c r="GE148" s="2"/>
      <c r="GF148" s="2">
        <v>973262446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79"/>
        <v>0</v>
      </c>
      <c r="GM148" s="2">
        <f t="shared" si="180"/>
        <v>0</v>
      </c>
      <c r="GN148" s="2">
        <f t="shared" si="181"/>
        <v>0</v>
      </c>
      <c r="GO148" s="2">
        <f t="shared" si="182"/>
        <v>0</v>
      </c>
      <c r="GP148" s="2">
        <f t="shared" si="183"/>
        <v>0</v>
      </c>
      <c r="GQ148" s="2"/>
      <c r="GR148" s="2">
        <v>0</v>
      </c>
      <c r="GS148" s="2">
        <v>3</v>
      </c>
      <c r="GT148" s="2">
        <v>0</v>
      </c>
      <c r="GU148" s="2" t="s">
        <v>3</v>
      </c>
      <c r="GV148" s="2">
        <f t="shared" si="184"/>
        <v>0</v>
      </c>
      <c r="GW148" s="2">
        <v>1</v>
      </c>
      <c r="GX148" s="2">
        <f t="shared" si="185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364</v>
      </c>
      <c r="E149" t="s">
        <v>261</v>
      </c>
      <c r="F149" t="s">
        <v>262</v>
      </c>
      <c r="G149" t="s">
        <v>263</v>
      </c>
      <c r="H149" t="s">
        <v>57</v>
      </c>
      <c r="I149">
        <f>I147*J149</f>
        <v>3.2064000000000002E-2</v>
      </c>
      <c r="J149">
        <v>1.6E-2</v>
      </c>
      <c r="O149">
        <f t="shared" si="152"/>
        <v>0</v>
      </c>
      <c r="P149">
        <f t="shared" si="153"/>
        <v>0</v>
      </c>
      <c r="Q149">
        <f t="shared" si="154"/>
        <v>0</v>
      </c>
      <c r="R149">
        <f t="shared" si="155"/>
        <v>0</v>
      </c>
      <c r="S149">
        <f t="shared" si="156"/>
        <v>0</v>
      </c>
      <c r="T149">
        <f t="shared" si="157"/>
        <v>0</v>
      </c>
      <c r="U149">
        <f t="shared" si="158"/>
        <v>0</v>
      </c>
      <c r="V149">
        <f t="shared" si="159"/>
        <v>0</v>
      </c>
      <c r="W149">
        <f t="shared" si="160"/>
        <v>0</v>
      </c>
      <c r="X149">
        <f t="shared" si="161"/>
        <v>0</v>
      </c>
      <c r="Y149">
        <f t="shared" si="162"/>
        <v>0</v>
      </c>
      <c r="AA149">
        <v>39500386</v>
      </c>
      <c r="AB149">
        <f t="shared" si="163"/>
        <v>0</v>
      </c>
      <c r="AC149">
        <f t="shared" si="164"/>
        <v>0</v>
      </c>
      <c r="AD149">
        <f>ROUND((((ET149)-(EU149))+AE149),2)</f>
        <v>0</v>
      </c>
      <c r="AE149">
        <f t="shared" si="192"/>
        <v>0</v>
      </c>
      <c r="AF149">
        <f t="shared" si="192"/>
        <v>0</v>
      </c>
      <c r="AG149">
        <f t="shared" si="165"/>
        <v>0</v>
      </c>
      <c r="AH149">
        <f t="shared" si="193"/>
        <v>0</v>
      </c>
      <c r="AI149">
        <f t="shared" si="193"/>
        <v>0</v>
      </c>
      <c r="AJ149">
        <f t="shared" si="166"/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47</v>
      </c>
      <c r="AV149">
        <v>1</v>
      </c>
      <c r="AW149">
        <v>1</v>
      </c>
      <c r="AZ149">
        <v>6.66</v>
      </c>
      <c r="BA149">
        <v>1</v>
      </c>
      <c r="BB149">
        <v>1</v>
      </c>
      <c r="BC149">
        <v>6.66</v>
      </c>
      <c r="BD149" t="s">
        <v>3</v>
      </c>
      <c r="BE149" t="s">
        <v>3</v>
      </c>
      <c r="BF149" t="s">
        <v>3</v>
      </c>
      <c r="BG149" t="s">
        <v>3</v>
      </c>
      <c r="BH149">
        <v>3</v>
      </c>
      <c r="BI149">
        <v>1</v>
      </c>
      <c r="BJ149" t="s">
        <v>3</v>
      </c>
      <c r="BM149">
        <v>15001</v>
      </c>
      <c r="BN149">
        <v>0</v>
      </c>
      <c r="BO149" t="s">
        <v>3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105</v>
      </c>
      <c r="CA149">
        <v>55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 t="shared" si="167"/>
        <v>0</v>
      </c>
      <c r="CQ149">
        <f t="shared" si="168"/>
        <v>0</v>
      </c>
      <c r="CR149">
        <f t="shared" si="169"/>
        <v>0</v>
      </c>
      <c r="CS149">
        <f t="shared" si="170"/>
        <v>0</v>
      </c>
      <c r="CT149">
        <f t="shared" si="171"/>
        <v>0</v>
      </c>
      <c r="CU149">
        <f t="shared" si="172"/>
        <v>0</v>
      </c>
      <c r="CV149">
        <f t="shared" si="173"/>
        <v>0</v>
      </c>
      <c r="CW149">
        <f t="shared" si="174"/>
        <v>0</v>
      </c>
      <c r="CX149">
        <f t="shared" si="175"/>
        <v>0</v>
      </c>
      <c r="CY149">
        <f t="shared" si="176"/>
        <v>0</v>
      </c>
      <c r="CZ149">
        <f t="shared" si="177"/>
        <v>0</v>
      </c>
      <c r="DC149" t="s">
        <v>3</v>
      </c>
      <c r="DD149" t="s">
        <v>3</v>
      </c>
      <c r="DE149" t="s">
        <v>3</v>
      </c>
      <c r="DF149" t="s">
        <v>3</v>
      </c>
      <c r="DG149" t="s">
        <v>3</v>
      </c>
      <c r="DH149" t="s">
        <v>3</v>
      </c>
      <c r="DI149" t="s">
        <v>3</v>
      </c>
      <c r="DJ149" t="s">
        <v>3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1009</v>
      </c>
      <c r="DV149" t="s">
        <v>57</v>
      </c>
      <c r="DW149" t="s">
        <v>57</v>
      </c>
      <c r="DX149">
        <v>1000</v>
      </c>
      <c r="EE149">
        <v>39174529</v>
      </c>
      <c r="EF149">
        <v>2</v>
      </c>
      <c r="EG149" t="s">
        <v>19</v>
      </c>
      <c r="EH149">
        <v>0</v>
      </c>
      <c r="EI149" t="s">
        <v>3</v>
      </c>
      <c r="EJ149">
        <v>1</v>
      </c>
      <c r="EK149">
        <v>15001</v>
      </c>
      <c r="EL149" t="s">
        <v>47</v>
      </c>
      <c r="EM149" t="s">
        <v>48</v>
      </c>
      <c r="EO149" t="s">
        <v>3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78"/>
        <v>0</v>
      </c>
      <c r="FS149">
        <v>0</v>
      </c>
      <c r="FT149" t="s">
        <v>22</v>
      </c>
      <c r="FU149" t="s">
        <v>23</v>
      </c>
      <c r="FX149">
        <v>94.5</v>
      </c>
      <c r="FY149">
        <v>46.75</v>
      </c>
      <c r="GA149" t="s">
        <v>3</v>
      </c>
      <c r="GD149">
        <v>0</v>
      </c>
      <c r="GF149">
        <v>973262446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79"/>
        <v>0</v>
      </c>
      <c r="GM149">
        <f t="shared" si="180"/>
        <v>0</v>
      </c>
      <c r="GN149">
        <f t="shared" si="181"/>
        <v>0</v>
      </c>
      <c r="GO149">
        <f t="shared" si="182"/>
        <v>0</v>
      </c>
      <c r="GP149">
        <f t="shared" si="183"/>
        <v>0</v>
      </c>
      <c r="GR149">
        <v>0</v>
      </c>
      <c r="GS149">
        <v>3</v>
      </c>
      <c r="GT149">
        <v>0</v>
      </c>
      <c r="GU149" t="s">
        <v>3</v>
      </c>
      <c r="GV149">
        <f t="shared" si="184"/>
        <v>0</v>
      </c>
      <c r="GW149">
        <v>1</v>
      </c>
      <c r="GX149">
        <f t="shared" si="185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360</v>
      </c>
      <c r="D150" s="2"/>
      <c r="E150" s="2" t="s">
        <v>264</v>
      </c>
      <c r="F150" s="2" t="s">
        <v>265</v>
      </c>
      <c r="G150" s="2" t="s">
        <v>266</v>
      </c>
      <c r="H150" s="2" t="s">
        <v>57</v>
      </c>
      <c r="I150" s="2">
        <f>I146*J150</f>
        <v>3.2064000000000002E-2</v>
      </c>
      <c r="J150" s="2">
        <v>1.6E-2</v>
      </c>
      <c r="K150" s="2"/>
      <c r="L150" s="2"/>
      <c r="M150" s="2"/>
      <c r="N150" s="2"/>
      <c r="O150" s="2">
        <f t="shared" si="152"/>
        <v>640.44000000000005</v>
      </c>
      <c r="P150" s="2">
        <f t="shared" si="153"/>
        <v>640.44000000000005</v>
      </c>
      <c r="Q150" s="2">
        <f t="shared" si="154"/>
        <v>0</v>
      </c>
      <c r="R150" s="2">
        <f t="shared" si="155"/>
        <v>0</v>
      </c>
      <c r="S150" s="2">
        <f t="shared" si="156"/>
        <v>0</v>
      </c>
      <c r="T150" s="2">
        <f t="shared" si="157"/>
        <v>0</v>
      </c>
      <c r="U150" s="2">
        <f t="shared" si="158"/>
        <v>0</v>
      </c>
      <c r="V150" s="2">
        <f t="shared" si="159"/>
        <v>0</v>
      </c>
      <c r="W150" s="2">
        <f t="shared" si="160"/>
        <v>0</v>
      </c>
      <c r="X150" s="2">
        <f t="shared" si="161"/>
        <v>0</v>
      </c>
      <c r="Y150" s="2">
        <f t="shared" si="162"/>
        <v>0</v>
      </c>
      <c r="Z150" s="2"/>
      <c r="AA150" s="2">
        <v>39500385</v>
      </c>
      <c r="AB150" s="2">
        <f t="shared" si="163"/>
        <v>19973.669999999998</v>
      </c>
      <c r="AC150" s="2">
        <f t="shared" si="164"/>
        <v>19973.669999999998</v>
      </c>
      <c r="AD150" s="2">
        <f>ROUND((((ET150)-(EU150))+AE150),2)</f>
        <v>0</v>
      </c>
      <c r="AE150" s="2">
        <f t="shared" si="192"/>
        <v>0</v>
      </c>
      <c r="AF150" s="2">
        <f t="shared" si="192"/>
        <v>0</v>
      </c>
      <c r="AG150" s="2">
        <f t="shared" si="165"/>
        <v>0</v>
      </c>
      <c r="AH150" s="2">
        <f t="shared" si="193"/>
        <v>0</v>
      </c>
      <c r="AI150" s="2">
        <f t="shared" si="193"/>
        <v>0</v>
      </c>
      <c r="AJ150" s="2">
        <f t="shared" si="166"/>
        <v>0</v>
      </c>
      <c r="AK150" s="2">
        <v>19973.669999999998</v>
      </c>
      <c r="AL150" s="2">
        <v>19973.669999999998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95</v>
      </c>
      <c r="AU150" s="2">
        <v>47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3</v>
      </c>
      <c r="BE150" s="2" t="s">
        <v>3</v>
      </c>
      <c r="BF150" s="2" t="s">
        <v>3</v>
      </c>
      <c r="BG150" s="2" t="s">
        <v>3</v>
      </c>
      <c r="BH150" s="2">
        <v>3</v>
      </c>
      <c r="BI150" s="2">
        <v>1</v>
      </c>
      <c r="BJ150" s="2" t="s">
        <v>267</v>
      </c>
      <c r="BK150" s="2"/>
      <c r="BL150" s="2"/>
      <c r="BM150" s="2">
        <v>15001</v>
      </c>
      <c r="BN150" s="2">
        <v>0</v>
      </c>
      <c r="BO150" s="2" t="s">
        <v>3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3</v>
      </c>
      <c r="BZ150" s="2">
        <v>105</v>
      </c>
      <c r="CA150" s="2">
        <v>55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3</v>
      </c>
      <c r="CO150" s="2">
        <v>0</v>
      </c>
      <c r="CP150" s="2">
        <f t="shared" si="167"/>
        <v>640.44000000000005</v>
      </c>
      <c r="CQ150" s="2">
        <f t="shared" si="168"/>
        <v>19973.669999999998</v>
      </c>
      <c r="CR150" s="2">
        <f t="shared" si="169"/>
        <v>0</v>
      </c>
      <c r="CS150" s="2">
        <f t="shared" si="170"/>
        <v>0</v>
      </c>
      <c r="CT150" s="2">
        <f t="shared" si="171"/>
        <v>0</v>
      </c>
      <c r="CU150" s="2">
        <f t="shared" si="172"/>
        <v>0</v>
      </c>
      <c r="CV150" s="2">
        <f t="shared" si="173"/>
        <v>0</v>
      </c>
      <c r="CW150" s="2">
        <f t="shared" si="174"/>
        <v>0</v>
      </c>
      <c r="CX150" s="2">
        <f t="shared" si="175"/>
        <v>0</v>
      </c>
      <c r="CY150" s="2">
        <f t="shared" si="176"/>
        <v>0</v>
      </c>
      <c r="CZ150" s="2">
        <f t="shared" si="177"/>
        <v>0</v>
      </c>
      <c r="DA150" s="2"/>
      <c r="DB150" s="2"/>
      <c r="DC150" s="2" t="s">
        <v>3</v>
      </c>
      <c r="DD150" s="2" t="s">
        <v>3</v>
      </c>
      <c r="DE150" s="2" t="s">
        <v>3</v>
      </c>
      <c r="DF150" s="2" t="s">
        <v>3</v>
      </c>
      <c r="DG150" s="2" t="s">
        <v>3</v>
      </c>
      <c r="DH150" s="2" t="s">
        <v>3</v>
      </c>
      <c r="DI150" s="2" t="s">
        <v>3</v>
      </c>
      <c r="DJ150" s="2" t="s">
        <v>3</v>
      </c>
      <c r="DK150" s="2" t="s">
        <v>3</v>
      </c>
      <c r="DL150" s="2" t="s">
        <v>3</v>
      </c>
      <c r="DM150" s="2" t="s">
        <v>3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1009</v>
      </c>
      <c r="DV150" s="2" t="s">
        <v>57</v>
      </c>
      <c r="DW150" s="2" t="s">
        <v>57</v>
      </c>
      <c r="DX150" s="2">
        <v>1000</v>
      </c>
      <c r="DY150" s="2"/>
      <c r="DZ150" s="2"/>
      <c r="EA150" s="2"/>
      <c r="EB150" s="2"/>
      <c r="EC150" s="2"/>
      <c r="ED150" s="2"/>
      <c r="EE150" s="2">
        <v>39174529</v>
      </c>
      <c r="EF150" s="2">
        <v>2</v>
      </c>
      <c r="EG150" s="2" t="s">
        <v>19</v>
      </c>
      <c r="EH150" s="2">
        <v>0</v>
      </c>
      <c r="EI150" s="2" t="s">
        <v>3</v>
      </c>
      <c r="EJ150" s="2">
        <v>1</v>
      </c>
      <c r="EK150" s="2">
        <v>15001</v>
      </c>
      <c r="EL150" s="2" t="s">
        <v>47</v>
      </c>
      <c r="EM150" s="2" t="s">
        <v>48</v>
      </c>
      <c r="EN150" s="2"/>
      <c r="EO150" s="2" t="s">
        <v>3</v>
      </c>
      <c r="EP150" s="2"/>
      <c r="EQ150" s="2">
        <v>0</v>
      </c>
      <c r="ER150" s="2">
        <v>19973.669999999998</v>
      </c>
      <c r="ES150" s="2">
        <v>19973.669999999998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78"/>
        <v>0</v>
      </c>
      <c r="FS150" s="2">
        <v>0</v>
      </c>
      <c r="FT150" s="2" t="s">
        <v>22</v>
      </c>
      <c r="FU150" s="2" t="s">
        <v>23</v>
      </c>
      <c r="FV150" s="2"/>
      <c r="FW150" s="2"/>
      <c r="FX150" s="2">
        <v>94.5</v>
      </c>
      <c r="FY150" s="2">
        <v>46.75</v>
      </c>
      <c r="FZ150" s="2"/>
      <c r="GA150" s="2" t="s">
        <v>3</v>
      </c>
      <c r="GB150" s="2"/>
      <c r="GC150" s="2"/>
      <c r="GD150" s="2">
        <v>0</v>
      </c>
      <c r="GE150" s="2"/>
      <c r="GF150" s="2">
        <v>772632804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79"/>
        <v>0</v>
      </c>
      <c r="GM150" s="2">
        <f t="shared" si="180"/>
        <v>640.44000000000005</v>
      </c>
      <c r="GN150" s="2">
        <f t="shared" si="181"/>
        <v>640.44000000000005</v>
      </c>
      <c r="GO150" s="2">
        <f t="shared" si="182"/>
        <v>0</v>
      </c>
      <c r="GP150" s="2">
        <f t="shared" si="183"/>
        <v>0</v>
      </c>
      <c r="GQ150" s="2"/>
      <c r="GR150" s="2">
        <v>0</v>
      </c>
      <c r="GS150" s="2">
        <v>3</v>
      </c>
      <c r="GT150" s="2">
        <v>0</v>
      </c>
      <c r="GU150" s="2" t="s">
        <v>3</v>
      </c>
      <c r="GV150" s="2">
        <f t="shared" si="184"/>
        <v>0</v>
      </c>
      <c r="GW150" s="2">
        <v>1</v>
      </c>
      <c r="GX150" s="2">
        <f t="shared" si="185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363</v>
      </c>
      <c r="E151" t="s">
        <v>264</v>
      </c>
      <c r="F151" t="s">
        <v>265</v>
      </c>
      <c r="G151" t="s">
        <v>266</v>
      </c>
      <c r="H151" t="s">
        <v>57</v>
      </c>
      <c r="I151">
        <f>I147*J151</f>
        <v>3.2064000000000002E-2</v>
      </c>
      <c r="J151">
        <v>1.6E-2</v>
      </c>
      <c r="O151">
        <f t="shared" si="152"/>
        <v>4265.3</v>
      </c>
      <c r="P151">
        <f t="shared" si="153"/>
        <v>4265.3</v>
      </c>
      <c r="Q151">
        <f t="shared" si="154"/>
        <v>0</v>
      </c>
      <c r="R151">
        <f t="shared" si="155"/>
        <v>0</v>
      </c>
      <c r="S151">
        <f t="shared" si="156"/>
        <v>0</v>
      </c>
      <c r="T151">
        <f t="shared" si="157"/>
        <v>0</v>
      </c>
      <c r="U151">
        <f t="shared" si="158"/>
        <v>0</v>
      </c>
      <c r="V151">
        <f t="shared" si="159"/>
        <v>0</v>
      </c>
      <c r="W151">
        <f t="shared" si="160"/>
        <v>0</v>
      </c>
      <c r="X151">
        <f t="shared" si="161"/>
        <v>0</v>
      </c>
      <c r="Y151">
        <f t="shared" si="162"/>
        <v>0</v>
      </c>
      <c r="AA151">
        <v>39500386</v>
      </c>
      <c r="AB151">
        <f t="shared" si="163"/>
        <v>19973.669999999998</v>
      </c>
      <c r="AC151">
        <f t="shared" si="164"/>
        <v>19973.669999999998</v>
      </c>
      <c r="AD151">
        <f>ROUND((((ET151)-(EU151))+AE151),2)</f>
        <v>0</v>
      </c>
      <c r="AE151">
        <f t="shared" si="192"/>
        <v>0</v>
      </c>
      <c r="AF151">
        <f t="shared" si="192"/>
        <v>0</v>
      </c>
      <c r="AG151">
        <f t="shared" si="165"/>
        <v>0</v>
      </c>
      <c r="AH151">
        <f t="shared" si="193"/>
        <v>0</v>
      </c>
      <c r="AI151">
        <f t="shared" si="193"/>
        <v>0</v>
      </c>
      <c r="AJ151">
        <f t="shared" si="166"/>
        <v>0</v>
      </c>
      <c r="AK151">
        <v>19973.669999999998</v>
      </c>
      <c r="AL151">
        <v>19973.669999999998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95</v>
      </c>
      <c r="AU151">
        <v>47</v>
      </c>
      <c r="AV151">
        <v>1</v>
      </c>
      <c r="AW151">
        <v>1</v>
      </c>
      <c r="AZ151">
        <v>6.66</v>
      </c>
      <c r="BA151">
        <v>1</v>
      </c>
      <c r="BB151">
        <v>1</v>
      </c>
      <c r="BC151">
        <v>6.66</v>
      </c>
      <c r="BD151" t="s">
        <v>3</v>
      </c>
      <c r="BE151" t="s">
        <v>3</v>
      </c>
      <c r="BF151" t="s">
        <v>3</v>
      </c>
      <c r="BG151" t="s">
        <v>3</v>
      </c>
      <c r="BH151">
        <v>3</v>
      </c>
      <c r="BI151">
        <v>1</v>
      </c>
      <c r="BJ151" t="s">
        <v>267</v>
      </c>
      <c r="BM151">
        <v>15001</v>
      </c>
      <c r="BN151">
        <v>0</v>
      </c>
      <c r="BO151" t="s">
        <v>3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105</v>
      </c>
      <c r="CA151">
        <v>55</v>
      </c>
      <c r="CF151">
        <v>0</v>
      </c>
      <c r="CG151">
        <v>0</v>
      </c>
      <c r="CM151">
        <v>0</v>
      </c>
      <c r="CN151" t="s">
        <v>3</v>
      </c>
      <c r="CO151">
        <v>0</v>
      </c>
      <c r="CP151">
        <f t="shared" si="167"/>
        <v>4265.3</v>
      </c>
      <c r="CQ151">
        <f t="shared" si="168"/>
        <v>133024.6422</v>
      </c>
      <c r="CR151">
        <f t="shared" si="169"/>
        <v>0</v>
      </c>
      <c r="CS151">
        <f t="shared" si="170"/>
        <v>0</v>
      </c>
      <c r="CT151">
        <f t="shared" si="171"/>
        <v>0</v>
      </c>
      <c r="CU151">
        <f t="shared" si="172"/>
        <v>0</v>
      </c>
      <c r="CV151">
        <f t="shared" si="173"/>
        <v>0</v>
      </c>
      <c r="CW151">
        <f t="shared" si="174"/>
        <v>0</v>
      </c>
      <c r="CX151">
        <f t="shared" si="175"/>
        <v>0</v>
      </c>
      <c r="CY151">
        <f t="shared" si="176"/>
        <v>0</v>
      </c>
      <c r="CZ151">
        <f t="shared" si="177"/>
        <v>0</v>
      </c>
      <c r="DC151" t="s">
        <v>3</v>
      </c>
      <c r="DD151" t="s">
        <v>3</v>
      </c>
      <c r="DE151" t="s">
        <v>3</v>
      </c>
      <c r="DF151" t="s">
        <v>3</v>
      </c>
      <c r="DG151" t="s">
        <v>3</v>
      </c>
      <c r="DH151" t="s">
        <v>3</v>
      </c>
      <c r="DI151" t="s">
        <v>3</v>
      </c>
      <c r="DJ151" t="s">
        <v>3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1009</v>
      </c>
      <c r="DV151" t="s">
        <v>57</v>
      </c>
      <c r="DW151" t="s">
        <v>57</v>
      </c>
      <c r="DX151">
        <v>1000</v>
      </c>
      <c r="EE151">
        <v>39174529</v>
      </c>
      <c r="EF151">
        <v>2</v>
      </c>
      <c r="EG151" t="s">
        <v>19</v>
      </c>
      <c r="EH151">
        <v>0</v>
      </c>
      <c r="EI151" t="s">
        <v>3</v>
      </c>
      <c r="EJ151">
        <v>1</v>
      </c>
      <c r="EK151">
        <v>15001</v>
      </c>
      <c r="EL151" t="s">
        <v>47</v>
      </c>
      <c r="EM151" t="s">
        <v>48</v>
      </c>
      <c r="EO151" t="s">
        <v>3</v>
      </c>
      <c r="EQ151">
        <v>0</v>
      </c>
      <c r="ER151">
        <v>19973.669999999998</v>
      </c>
      <c r="ES151">
        <v>19973.669999999998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78"/>
        <v>0</v>
      </c>
      <c r="FS151">
        <v>0</v>
      </c>
      <c r="FT151" t="s">
        <v>22</v>
      </c>
      <c r="FU151" t="s">
        <v>23</v>
      </c>
      <c r="FX151">
        <v>94.5</v>
      </c>
      <c r="FY151">
        <v>46.75</v>
      </c>
      <c r="GA151" t="s">
        <v>3</v>
      </c>
      <c r="GD151">
        <v>0</v>
      </c>
      <c r="GF151">
        <v>772632804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79"/>
        <v>0</v>
      </c>
      <c r="GM151">
        <f t="shared" si="180"/>
        <v>4265.3</v>
      </c>
      <c r="GN151">
        <f t="shared" si="181"/>
        <v>4265.3</v>
      </c>
      <c r="GO151">
        <f t="shared" si="182"/>
        <v>0</v>
      </c>
      <c r="GP151">
        <f t="shared" si="183"/>
        <v>0</v>
      </c>
      <c r="GR151">
        <v>0</v>
      </c>
      <c r="GS151">
        <v>3</v>
      </c>
      <c r="GT151">
        <v>0</v>
      </c>
      <c r="GU151" t="s">
        <v>3</v>
      </c>
      <c r="GV151">
        <f t="shared" si="184"/>
        <v>0</v>
      </c>
      <c r="GW151">
        <v>1</v>
      </c>
      <c r="GX151">
        <f t="shared" si="185"/>
        <v>0</v>
      </c>
      <c r="HA151">
        <v>0</v>
      </c>
      <c r="HB151">
        <v>0</v>
      </c>
      <c r="IK151">
        <v>0</v>
      </c>
    </row>
    <row r="152" spans="1:255" x14ac:dyDescent="0.2">
      <c r="A152" s="2">
        <v>17</v>
      </c>
      <c r="B152" s="2">
        <v>1</v>
      </c>
      <c r="C152" s="2">
        <f>ROW(SmtRes!A369)</f>
        <v>369</v>
      </c>
      <c r="D152" s="2">
        <f>ROW(EtalonRes!A347)</f>
        <v>347</v>
      </c>
      <c r="E152" s="2" t="s">
        <v>268</v>
      </c>
      <c r="F152" s="2" t="s">
        <v>269</v>
      </c>
      <c r="G152" s="2" t="s">
        <v>270</v>
      </c>
      <c r="H152" s="2" t="s">
        <v>17</v>
      </c>
      <c r="I152" s="2">
        <f>ROUND(133/100,9)</f>
        <v>1.33</v>
      </c>
      <c r="J152" s="2">
        <v>0</v>
      </c>
      <c r="K152" s="2"/>
      <c r="L152" s="2"/>
      <c r="M152" s="2"/>
      <c r="N152" s="2"/>
      <c r="O152" s="2">
        <f t="shared" si="152"/>
        <v>9109</v>
      </c>
      <c r="P152" s="2">
        <f t="shared" si="153"/>
        <v>7096.08</v>
      </c>
      <c r="Q152" s="2">
        <f t="shared" si="154"/>
        <v>539.83000000000004</v>
      </c>
      <c r="R152" s="2">
        <f t="shared" si="155"/>
        <v>105.39</v>
      </c>
      <c r="S152" s="2">
        <f t="shared" si="156"/>
        <v>1473.09</v>
      </c>
      <c r="T152" s="2">
        <f t="shared" si="157"/>
        <v>0</v>
      </c>
      <c r="U152" s="2">
        <f t="shared" si="158"/>
        <v>156.71256999999997</v>
      </c>
      <c r="V152" s="2">
        <f t="shared" si="159"/>
        <v>8.8777500000000007</v>
      </c>
      <c r="W152" s="2">
        <f t="shared" si="160"/>
        <v>0</v>
      </c>
      <c r="X152" s="2">
        <f t="shared" si="161"/>
        <v>1499.56</v>
      </c>
      <c r="Y152" s="2">
        <f t="shared" si="162"/>
        <v>741.89</v>
      </c>
      <c r="Z152" s="2"/>
      <c r="AA152" s="2">
        <v>39500385</v>
      </c>
      <c r="AB152" s="2">
        <f t="shared" si="163"/>
        <v>6848.88</v>
      </c>
      <c r="AC152" s="2">
        <f t="shared" si="164"/>
        <v>5335.4</v>
      </c>
      <c r="AD152" s="2">
        <f>ROUND(((((ET152*1.25))-((EU152*1.25)))+AE152),2)</f>
        <v>405.89</v>
      </c>
      <c r="AE152" s="2">
        <f>ROUND(((EU152*1.25)),2)</f>
        <v>79.239999999999995</v>
      </c>
      <c r="AF152" s="2">
        <f>ROUND(((EV152*1.15)),2)</f>
        <v>1107.5899999999999</v>
      </c>
      <c r="AG152" s="2">
        <f t="shared" si="165"/>
        <v>0</v>
      </c>
      <c r="AH152" s="2">
        <f>((EW152*1.15))</f>
        <v>117.82899999999998</v>
      </c>
      <c r="AI152" s="2">
        <f>((EX152*1.25))</f>
        <v>6.6749999999999998</v>
      </c>
      <c r="AJ152" s="2">
        <f t="shared" si="166"/>
        <v>0</v>
      </c>
      <c r="AK152" s="2">
        <v>6623.23</v>
      </c>
      <c r="AL152" s="2">
        <v>5335.4</v>
      </c>
      <c r="AM152" s="2">
        <v>324.70999999999998</v>
      </c>
      <c r="AN152" s="2">
        <v>63.39</v>
      </c>
      <c r="AO152" s="2">
        <v>963.12</v>
      </c>
      <c r="AP152" s="2">
        <v>0</v>
      </c>
      <c r="AQ152" s="2">
        <v>102.46</v>
      </c>
      <c r="AR152" s="2">
        <v>5.34</v>
      </c>
      <c r="AS152" s="2">
        <v>0</v>
      </c>
      <c r="AT152" s="2">
        <v>95</v>
      </c>
      <c r="AU152" s="2">
        <v>47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3</v>
      </c>
      <c r="BE152" s="2" t="s">
        <v>3</v>
      </c>
      <c r="BF152" s="2" t="s">
        <v>3</v>
      </c>
      <c r="BG152" s="2" t="s">
        <v>3</v>
      </c>
      <c r="BH152" s="2">
        <v>0</v>
      </c>
      <c r="BI152" s="2">
        <v>1</v>
      </c>
      <c r="BJ152" s="2" t="s">
        <v>271</v>
      </c>
      <c r="BK152" s="2"/>
      <c r="BL152" s="2"/>
      <c r="BM152" s="2">
        <v>15001</v>
      </c>
      <c r="BN152" s="2">
        <v>0</v>
      </c>
      <c r="BO152" s="2" t="s">
        <v>3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3</v>
      </c>
      <c r="BZ152" s="2">
        <v>105</v>
      </c>
      <c r="CA152" s="2">
        <v>55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1605</v>
      </c>
      <c r="CO152" s="2">
        <v>0</v>
      </c>
      <c r="CP152" s="2">
        <f t="shared" si="167"/>
        <v>9109</v>
      </c>
      <c r="CQ152" s="2">
        <f t="shared" si="168"/>
        <v>5335.4</v>
      </c>
      <c r="CR152" s="2">
        <f t="shared" si="169"/>
        <v>405.89</v>
      </c>
      <c r="CS152" s="2">
        <f t="shared" si="170"/>
        <v>79.239999999999995</v>
      </c>
      <c r="CT152" s="2">
        <f t="shared" si="171"/>
        <v>1107.5899999999999</v>
      </c>
      <c r="CU152" s="2">
        <f t="shared" si="172"/>
        <v>0</v>
      </c>
      <c r="CV152" s="2">
        <f t="shared" si="173"/>
        <v>117.82899999999998</v>
      </c>
      <c r="CW152" s="2">
        <f t="shared" si="174"/>
        <v>6.6749999999999998</v>
      </c>
      <c r="CX152" s="2">
        <f t="shared" si="175"/>
        <v>0</v>
      </c>
      <c r="CY152" s="2">
        <f t="shared" si="176"/>
        <v>1499.556</v>
      </c>
      <c r="CZ152" s="2">
        <f t="shared" si="177"/>
        <v>741.88559999999995</v>
      </c>
      <c r="DA152" s="2"/>
      <c r="DB152" s="2"/>
      <c r="DC152" s="2" t="s">
        <v>3</v>
      </c>
      <c r="DD152" s="2" t="s">
        <v>3</v>
      </c>
      <c r="DE152" s="2" t="s">
        <v>32</v>
      </c>
      <c r="DF152" s="2" t="s">
        <v>32</v>
      </c>
      <c r="DG152" s="2" t="s">
        <v>33</v>
      </c>
      <c r="DH152" s="2" t="s">
        <v>3</v>
      </c>
      <c r="DI152" s="2" t="s">
        <v>33</v>
      </c>
      <c r="DJ152" s="2" t="s">
        <v>32</v>
      </c>
      <c r="DK152" s="2" t="s">
        <v>3</v>
      </c>
      <c r="DL152" s="2" t="s">
        <v>3</v>
      </c>
      <c r="DM152" s="2" t="s">
        <v>3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1005</v>
      </c>
      <c r="DV152" s="2" t="s">
        <v>17</v>
      </c>
      <c r="DW152" s="2" t="s">
        <v>17</v>
      </c>
      <c r="DX152" s="2">
        <v>100</v>
      </c>
      <c r="DY152" s="2"/>
      <c r="DZ152" s="2"/>
      <c r="EA152" s="2"/>
      <c r="EB152" s="2"/>
      <c r="EC152" s="2"/>
      <c r="ED152" s="2"/>
      <c r="EE152" s="2">
        <v>39174529</v>
      </c>
      <c r="EF152" s="2">
        <v>2</v>
      </c>
      <c r="EG152" s="2" t="s">
        <v>19</v>
      </c>
      <c r="EH152" s="2">
        <v>0</v>
      </c>
      <c r="EI152" s="2" t="s">
        <v>3</v>
      </c>
      <c r="EJ152" s="2">
        <v>1</v>
      </c>
      <c r="EK152" s="2">
        <v>15001</v>
      </c>
      <c r="EL152" s="2" t="s">
        <v>47</v>
      </c>
      <c r="EM152" s="2" t="s">
        <v>48</v>
      </c>
      <c r="EN152" s="2"/>
      <c r="EO152" s="2" t="s">
        <v>36</v>
      </c>
      <c r="EP152" s="2"/>
      <c r="EQ152" s="2">
        <v>131072</v>
      </c>
      <c r="ER152" s="2">
        <v>6623.23</v>
      </c>
      <c r="ES152" s="2">
        <v>5335.4</v>
      </c>
      <c r="ET152" s="2">
        <v>324.70999999999998</v>
      </c>
      <c r="EU152" s="2">
        <v>63.39</v>
      </c>
      <c r="EV152" s="2">
        <v>963.12</v>
      </c>
      <c r="EW152" s="2">
        <v>102.46</v>
      </c>
      <c r="EX152" s="2">
        <v>5.34</v>
      </c>
      <c r="EY152" s="2">
        <v>0</v>
      </c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78"/>
        <v>0</v>
      </c>
      <c r="FS152" s="2">
        <v>0</v>
      </c>
      <c r="FT152" s="2" t="s">
        <v>22</v>
      </c>
      <c r="FU152" s="2" t="s">
        <v>23</v>
      </c>
      <c r="FV152" s="2"/>
      <c r="FW152" s="2"/>
      <c r="FX152" s="2">
        <v>94.5</v>
      </c>
      <c r="FY152" s="2">
        <v>46.75</v>
      </c>
      <c r="FZ152" s="2"/>
      <c r="GA152" s="2" t="s">
        <v>3</v>
      </c>
      <c r="GB152" s="2"/>
      <c r="GC152" s="2"/>
      <c r="GD152" s="2">
        <v>0</v>
      </c>
      <c r="GE152" s="2"/>
      <c r="GF152" s="2">
        <v>-59192285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79"/>
        <v>0</v>
      </c>
      <c r="GM152" s="2">
        <f t="shared" si="180"/>
        <v>11350.45</v>
      </c>
      <c r="GN152" s="2">
        <f t="shared" si="181"/>
        <v>11350.45</v>
      </c>
      <c r="GO152" s="2">
        <f t="shared" si="182"/>
        <v>0</v>
      </c>
      <c r="GP152" s="2">
        <f t="shared" si="183"/>
        <v>0</v>
      </c>
      <c r="GQ152" s="2"/>
      <c r="GR152" s="2">
        <v>0</v>
      </c>
      <c r="GS152" s="2">
        <v>3</v>
      </c>
      <c r="GT152" s="2">
        <v>0</v>
      </c>
      <c r="GU152" s="2" t="s">
        <v>3</v>
      </c>
      <c r="GV152" s="2">
        <f t="shared" si="184"/>
        <v>0</v>
      </c>
      <c r="GW152" s="2">
        <v>1</v>
      </c>
      <c r="GX152" s="2">
        <f t="shared" si="185"/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17</v>
      </c>
      <c r="B153">
        <v>1</v>
      </c>
      <c r="C153">
        <f>ROW(SmtRes!A374)</f>
        <v>374</v>
      </c>
      <c r="D153">
        <f>ROW(EtalonRes!A352)</f>
        <v>352</v>
      </c>
      <c r="E153" t="s">
        <v>268</v>
      </c>
      <c r="F153" t="s">
        <v>269</v>
      </c>
      <c r="G153" t="s">
        <v>270</v>
      </c>
      <c r="H153" t="s">
        <v>17</v>
      </c>
      <c r="I153">
        <f>ROUND(133/100,9)</f>
        <v>1.33</v>
      </c>
      <c r="J153">
        <v>0</v>
      </c>
      <c r="O153">
        <f t="shared" si="152"/>
        <v>60666.01</v>
      </c>
      <c r="P153">
        <f t="shared" si="153"/>
        <v>47259.91</v>
      </c>
      <c r="Q153">
        <f t="shared" si="154"/>
        <v>3595.29</v>
      </c>
      <c r="R153">
        <f t="shared" si="155"/>
        <v>701.89</v>
      </c>
      <c r="S153">
        <f t="shared" si="156"/>
        <v>9810.81</v>
      </c>
      <c r="T153">
        <f t="shared" si="157"/>
        <v>0</v>
      </c>
      <c r="U153">
        <f t="shared" si="158"/>
        <v>156.71256999999997</v>
      </c>
      <c r="V153">
        <f t="shared" si="159"/>
        <v>8.8777500000000007</v>
      </c>
      <c r="W153">
        <f t="shared" si="160"/>
        <v>0</v>
      </c>
      <c r="X153">
        <f t="shared" si="161"/>
        <v>9987.07</v>
      </c>
      <c r="Y153">
        <f t="shared" si="162"/>
        <v>4940.97</v>
      </c>
      <c r="AA153">
        <v>39500386</v>
      </c>
      <c r="AB153">
        <f t="shared" si="163"/>
        <v>6848.88</v>
      </c>
      <c r="AC153">
        <f t="shared" si="164"/>
        <v>5335.4</v>
      </c>
      <c r="AD153">
        <f>ROUND(((((ET153*1.25))-((EU153*1.25)))+AE153),2)</f>
        <v>405.89</v>
      </c>
      <c r="AE153">
        <f>ROUND(((EU153*1.25)),2)</f>
        <v>79.239999999999995</v>
      </c>
      <c r="AF153">
        <f>ROUND(((EV153*1.15)),2)</f>
        <v>1107.5899999999999</v>
      </c>
      <c r="AG153">
        <f t="shared" si="165"/>
        <v>0</v>
      </c>
      <c r="AH153">
        <f>((EW153*1.15))</f>
        <v>117.82899999999998</v>
      </c>
      <c r="AI153">
        <f>((EX153*1.25))</f>
        <v>6.6749999999999998</v>
      </c>
      <c r="AJ153">
        <f t="shared" si="166"/>
        <v>0</v>
      </c>
      <c r="AK153">
        <v>6623.23</v>
      </c>
      <c r="AL153">
        <v>5335.4</v>
      </c>
      <c r="AM153">
        <v>324.70999999999998</v>
      </c>
      <c r="AN153">
        <v>63.39</v>
      </c>
      <c r="AO153">
        <v>963.12</v>
      </c>
      <c r="AP153">
        <v>0</v>
      </c>
      <c r="AQ153">
        <v>102.46</v>
      </c>
      <c r="AR153">
        <v>5.34</v>
      </c>
      <c r="AS153">
        <v>0</v>
      </c>
      <c r="AT153">
        <v>95</v>
      </c>
      <c r="AU153">
        <v>47</v>
      </c>
      <c r="AV153">
        <v>1</v>
      </c>
      <c r="AW153">
        <v>1</v>
      </c>
      <c r="AZ153">
        <v>6.66</v>
      </c>
      <c r="BA153">
        <v>6.66</v>
      </c>
      <c r="BB153">
        <v>6.66</v>
      </c>
      <c r="BC153">
        <v>6.66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1</v>
      </c>
      <c r="BJ153" t="s">
        <v>271</v>
      </c>
      <c r="BM153">
        <v>15001</v>
      </c>
      <c r="BN153">
        <v>0</v>
      </c>
      <c r="BO153" t="s">
        <v>3</v>
      </c>
      <c r="BP153">
        <v>0</v>
      </c>
      <c r="BQ153">
        <v>2</v>
      </c>
      <c r="BR153">
        <v>0</v>
      </c>
      <c r="BS153">
        <v>6.66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105</v>
      </c>
      <c r="CA153">
        <v>55</v>
      </c>
      <c r="CF153">
        <v>0</v>
      </c>
      <c r="CG153">
        <v>0</v>
      </c>
      <c r="CM153">
        <v>0</v>
      </c>
      <c r="CN153" t="s">
        <v>1605</v>
      </c>
      <c r="CO153">
        <v>0</v>
      </c>
      <c r="CP153">
        <f t="shared" si="167"/>
        <v>60666.01</v>
      </c>
      <c r="CQ153">
        <f t="shared" si="168"/>
        <v>35533.763999999996</v>
      </c>
      <c r="CR153">
        <f t="shared" si="169"/>
        <v>2703.2273999999998</v>
      </c>
      <c r="CS153">
        <f t="shared" si="170"/>
        <v>527.73839999999996</v>
      </c>
      <c r="CT153">
        <f t="shared" si="171"/>
        <v>7376.5493999999999</v>
      </c>
      <c r="CU153">
        <f t="shared" si="172"/>
        <v>0</v>
      </c>
      <c r="CV153">
        <f t="shared" si="173"/>
        <v>117.82899999999998</v>
      </c>
      <c r="CW153">
        <f t="shared" si="174"/>
        <v>6.6749999999999998</v>
      </c>
      <c r="CX153">
        <f t="shared" si="175"/>
        <v>0</v>
      </c>
      <c r="CY153">
        <f t="shared" si="176"/>
        <v>9987.0649999999987</v>
      </c>
      <c r="CZ153">
        <f t="shared" si="177"/>
        <v>4940.9690000000001</v>
      </c>
      <c r="DC153" t="s">
        <v>3</v>
      </c>
      <c r="DD153" t="s">
        <v>3</v>
      </c>
      <c r="DE153" t="s">
        <v>32</v>
      </c>
      <c r="DF153" t="s">
        <v>32</v>
      </c>
      <c r="DG153" t="s">
        <v>33</v>
      </c>
      <c r="DH153" t="s">
        <v>3</v>
      </c>
      <c r="DI153" t="s">
        <v>33</v>
      </c>
      <c r="DJ153" t="s">
        <v>32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17</v>
      </c>
      <c r="DW153" t="s">
        <v>17</v>
      </c>
      <c r="DX153">
        <v>100</v>
      </c>
      <c r="EE153">
        <v>39174529</v>
      </c>
      <c r="EF153">
        <v>2</v>
      </c>
      <c r="EG153" t="s">
        <v>19</v>
      </c>
      <c r="EH153">
        <v>0</v>
      </c>
      <c r="EI153" t="s">
        <v>3</v>
      </c>
      <c r="EJ153">
        <v>1</v>
      </c>
      <c r="EK153">
        <v>15001</v>
      </c>
      <c r="EL153" t="s">
        <v>47</v>
      </c>
      <c r="EM153" t="s">
        <v>48</v>
      </c>
      <c r="EO153" t="s">
        <v>36</v>
      </c>
      <c r="EQ153">
        <v>131072</v>
      </c>
      <c r="ER153">
        <v>6623.23</v>
      </c>
      <c r="ES153">
        <v>5335.4</v>
      </c>
      <c r="ET153">
        <v>324.70999999999998</v>
      </c>
      <c r="EU153">
        <v>63.39</v>
      </c>
      <c r="EV153">
        <v>963.12</v>
      </c>
      <c r="EW153">
        <v>102.46</v>
      </c>
      <c r="EX153">
        <v>5.34</v>
      </c>
      <c r="EY153">
        <v>0</v>
      </c>
      <c r="FQ153">
        <v>0</v>
      </c>
      <c r="FR153">
        <f t="shared" si="178"/>
        <v>0</v>
      </c>
      <c r="FS153">
        <v>0</v>
      </c>
      <c r="FT153" t="s">
        <v>22</v>
      </c>
      <c r="FU153" t="s">
        <v>23</v>
      </c>
      <c r="FX153">
        <v>94.5</v>
      </c>
      <c r="FY153">
        <v>46.75</v>
      </c>
      <c r="GA153" t="s">
        <v>3</v>
      </c>
      <c r="GD153">
        <v>0</v>
      </c>
      <c r="GF153">
        <v>-59192285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79"/>
        <v>0</v>
      </c>
      <c r="GM153">
        <f t="shared" si="180"/>
        <v>75594.05</v>
      </c>
      <c r="GN153">
        <f t="shared" si="181"/>
        <v>75594.05</v>
      </c>
      <c r="GO153">
        <f t="shared" si="182"/>
        <v>0</v>
      </c>
      <c r="GP153">
        <f t="shared" si="183"/>
        <v>0</v>
      </c>
      <c r="GR153">
        <v>0</v>
      </c>
      <c r="GS153">
        <v>3</v>
      </c>
      <c r="GT153">
        <v>0</v>
      </c>
      <c r="GU153" t="s">
        <v>3</v>
      </c>
      <c r="GV153">
        <f t="shared" si="184"/>
        <v>0</v>
      </c>
      <c r="GW153">
        <v>1</v>
      </c>
      <c r="GX153">
        <f t="shared" si="185"/>
        <v>0</v>
      </c>
      <c r="HA153">
        <v>0</v>
      </c>
      <c r="HB153">
        <v>0</v>
      </c>
      <c r="IK153">
        <v>0</v>
      </c>
    </row>
    <row r="154" spans="1:255" x14ac:dyDescent="0.2">
      <c r="A154" s="2">
        <v>17</v>
      </c>
      <c r="B154" s="2">
        <v>1</v>
      </c>
      <c r="C154" s="2">
        <f>ROW(SmtRes!A378)</f>
        <v>378</v>
      </c>
      <c r="D154" s="2">
        <f>ROW(EtalonRes!A355)</f>
        <v>355</v>
      </c>
      <c r="E154" s="2" t="s">
        <v>272</v>
      </c>
      <c r="F154" s="2" t="s">
        <v>273</v>
      </c>
      <c r="G154" s="2" t="s">
        <v>274</v>
      </c>
      <c r="H154" s="2" t="s">
        <v>61</v>
      </c>
      <c r="I154" s="2">
        <f>ROUND(36.25/100,9)</f>
        <v>0.36249999999999999</v>
      </c>
      <c r="J154" s="2">
        <v>0</v>
      </c>
      <c r="K154" s="2"/>
      <c r="L154" s="2"/>
      <c r="M154" s="2"/>
      <c r="N154" s="2"/>
      <c r="O154" s="2">
        <f t="shared" si="152"/>
        <v>36.869999999999997</v>
      </c>
      <c r="P154" s="2">
        <f t="shared" si="153"/>
        <v>13.05</v>
      </c>
      <c r="Q154" s="2">
        <f t="shared" si="154"/>
        <v>0</v>
      </c>
      <c r="R154" s="2">
        <f t="shared" si="155"/>
        <v>0</v>
      </c>
      <c r="S154" s="2">
        <f t="shared" si="156"/>
        <v>23.82</v>
      </c>
      <c r="T154" s="2">
        <f t="shared" si="157"/>
        <v>0</v>
      </c>
      <c r="U154" s="2">
        <f t="shared" si="158"/>
        <v>2.7930624999999996</v>
      </c>
      <c r="V154" s="2">
        <f t="shared" si="159"/>
        <v>0</v>
      </c>
      <c r="W154" s="2">
        <f t="shared" si="160"/>
        <v>0</v>
      </c>
      <c r="X154" s="2">
        <f t="shared" si="161"/>
        <v>25.25</v>
      </c>
      <c r="Y154" s="2">
        <f t="shared" si="162"/>
        <v>12.86</v>
      </c>
      <c r="Z154" s="2"/>
      <c r="AA154" s="2">
        <v>39500385</v>
      </c>
      <c r="AB154" s="2">
        <f t="shared" si="163"/>
        <v>101.72</v>
      </c>
      <c r="AC154" s="2">
        <f t="shared" si="164"/>
        <v>36</v>
      </c>
      <c r="AD154" s="2">
        <f>ROUND(((((ET154*1.25))-((EU154*1.25)))+AE154),2)</f>
        <v>0</v>
      </c>
      <c r="AE154" s="2">
        <f>ROUND(((EU154*1.25)),2)</f>
        <v>0</v>
      </c>
      <c r="AF154" s="2">
        <f>ROUND(((EV154*1.15)),2)</f>
        <v>65.72</v>
      </c>
      <c r="AG154" s="2">
        <f t="shared" si="165"/>
        <v>0</v>
      </c>
      <c r="AH154" s="2">
        <f>((EW154*1.15))</f>
        <v>7.7049999999999992</v>
      </c>
      <c r="AI154" s="2">
        <f>((EX154*1.25))</f>
        <v>0</v>
      </c>
      <c r="AJ154" s="2">
        <f t="shared" si="166"/>
        <v>0</v>
      </c>
      <c r="AK154" s="2">
        <v>93.15</v>
      </c>
      <c r="AL154" s="2">
        <v>36</v>
      </c>
      <c r="AM154" s="2">
        <v>0</v>
      </c>
      <c r="AN154" s="2">
        <v>0</v>
      </c>
      <c r="AO154" s="2">
        <v>57.15</v>
      </c>
      <c r="AP154" s="2">
        <v>0</v>
      </c>
      <c r="AQ154" s="2">
        <v>6.7</v>
      </c>
      <c r="AR154" s="2">
        <v>0</v>
      </c>
      <c r="AS154" s="2">
        <v>0</v>
      </c>
      <c r="AT154" s="2">
        <v>106</v>
      </c>
      <c r="AU154" s="2">
        <v>54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3</v>
      </c>
      <c r="BE154" s="2" t="s">
        <v>3</v>
      </c>
      <c r="BF154" s="2" t="s">
        <v>3</v>
      </c>
      <c r="BG154" s="2" t="s">
        <v>3</v>
      </c>
      <c r="BH154" s="2">
        <v>0</v>
      </c>
      <c r="BI154" s="2">
        <v>1</v>
      </c>
      <c r="BJ154" s="2" t="s">
        <v>275</v>
      </c>
      <c r="BK154" s="2"/>
      <c r="BL154" s="2"/>
      <c r="BM154" s="2">
        <v>10001</v>
      </c>
      <c r="BN154" s="2">
        <v>0</v>
      </c>
      <c r="BO154" s="2" t="s">
        <v>3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3</v>
      </c>
      <c r="BZ154" s="2">
        <v>118</v>
      </c>
      <c r="CA154" s="2">
        <v>63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1605</v>
      </c>
      <c r="CO154" s="2">
        <v>0</v>
      </c>
      <c r="CP154" s="2">
        <f t="shared" si="167"/>
        <v>36.870000000000005</v>
      </c>
      <c r="CQ154" s="2">
        <f t="shared" si="168"/>
        <v>36</v>
      </c>
      <c r="CR154" s="2">
        <f t="shared" si="169"/>
        <v>0</v>
      </c>
      <c r="CS154" s="2">
        <f t="shared" si="170"/>
        <v>0</v>
      </c>
      <c r="CT154" s="2">
        <f t="shared" si="171"/>
        <v>65.72</v>
      </c>
      <c r="CU154" s="2">
        <f t="shared" si="172"/>
        <v>0</v>
      </c>
      <c r="CV154" s="2">
        <f t="shared" si="173"/>
        <v>7.7049999999999992</v>
      </c>
      <c r="CW154" s="2">
        <f t="shared" si="174"/>
        <v>0</v>
      </c>
      <c r="CX154" s="2">
        <f t="shared" si="175"/>
        <v>0</v>
      </c>
      <c r="CY154" s="2">
        <f t="shared" si="176"/>
        <v>25.249200000000002</v>
      </c>
      <c r="CZ154" s="2">
        <f t="shared" si="177"/>
        <v>12.8628</v>
      </c>
      <c r="DA154" s="2"/>
      <c r="DB154" s="2"/>
      <c r="DC154" s="2" t="s">
        <v>3</v>
      </c>
      <c r="DD154" s="2" t="s">
        <v>3</v>
      </c>
      <c r="DE154" s="2" t="s">
        <v>32</v>
      </c>
      <c r="DF154" s="2" t="s">
        <v>32</v>
      </c>
      <c r="DG154" s="2" t="s">
        <v>33</v>
      </c>
      <c r="DH154" s="2" t="s">
        <v>3</v>
      </c>
      <c r="DI154" s="2" t="s">
        <v>33</v>
      </c>
      <c r="DJ154" s="2" t="s">
        <v>32</v>
      </c>
      <c r="DK154" s="2" t="s">
        <v>3</v>
      </c>
      <c r="DL154" s="2" t="s">
        <v>3</v>
      </c>
      <c r="DM154" s="2" t="s">
        <v>3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1003</v>
      </c>
      <c r="DV154" s="2" t="s">
        <v>61</v>
      </c>
      <c r="DW154" s="2" t="s">
        <v>61</v>
      </c>
      <c r="DX154" s="2">
        <v>100</v>
      </c>
      <c r="DY154" s="2"/>
      <c r="DZ154" s="2"/>
      <c r="EA154" s="2"/>
      <c r="EB154" s="2"/>
      <c r="EC154" s="2"/>
      <c r="ED154" s="2"/>
      <c r="EE154" s="2">
        <v>39174503</v>
      </c>
      <c r="EF154" s="2">
        <v>2</v>
      </c>
      <c r="EG154" s="2" t="s">
        <v>19</v>
      </c>
      <c r="EH154" s="2">
        <v>0</v>
      </c>
      <c r="EI154" s="2" t="s">
        <v>3</v>
      </c>
      <c r="EJ154" s="2">
        <v>1</v>
      </c>
      <c r="EK154" s="2">
        <v>10001</v>
      </c>
      <c r="EL154" s="2" t="s">
        <v>34</v>
      </c>
      <c r="EM154" s="2" t="s">
        <v>35</v>
      </c>
      <c r="EN154" s="2"/>
      <c r="EO154" s="2" t="s">
        <v>36</v>
      </c>
      <c r="EP154" s="2"/>
      <c r="EQ154" s="2">
        <v>131072</v>
      </c>
      <c r="ER154" s="2">
        <v>93.15</v>
      </c>
      <c r="ES154" s="2">
        <v>36</v>
      </c>
      <c r="ET154" s="2">
        <v>0</v>
      </c>
      <c r="EU154" s="2">
        <v>0</v>
      </c>
      <c r="EV154" s="2">
        <v>57.15</v>
      </c>
      <c r="EW154" s="2">
        <v>6.7</v>
      </c>
      <c r="EX154" s="2">
        <v>0</v>
      </c>
      <c r="EY154" s="2">
        <v>0</v>
      </c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78"/>
        <v>0</v>
      </c>
      <c r="FS154" s="2">
        <v>0</v>
      </c>
      <c r="FT154" s="2" t="s">
        <v>22</v>
      </c>
      <c r="FU154" s="2" t="s">
        <v>23</v>
      </c>
      <c r="FV154" s="2"/>
      <c r="FW154" s="2"/>
      <c r="FX154" s="2">
        <v>106.2</v>
      </c>
      <c r="FY154" s="2">
        <v>53.55</v>
      </c>
      <c r="FZ154" s="2"/>
      <c r="GA154" s="2" t="s">
        <v>3</v>
      </c>
      <c r="GB154" s="2"/>
      <c r="GC154" s="2"/>
      <c r="GD154" s="2">
        <v>0</v>
      </c>
      <c r="GE154" s="2"/>
      <c r="GF154" s="2">
        <v>1423924979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79"/>
        <v>0</v>
      </c>
      <c r="GM154" s="2">
        <f t="shared" si="180"/>
        <v>74.98</v>
      </c>
      <c r="GN154" s="2">
        <f t="shared" si="181"/>
        <v>74.98</v>
      </c>
      <c r="GO154" s="2">
        <f t="shared" si="182"/>
        <v>0</v>
      </c>
      <c r="GP154" s="2">
        <f t="shared" si="183"/>
        <v>0</v>
      </c>
      <c r="GQ154" s="2"/>
      <c r="GR154" s="2">
        <v>0</v>
      </c>
      <c r="GS154" s="2">
        <v>3</v>
      </c>
      <c r="GT154" s="2">
        <v>0</v>
      </c>
      <c r="GU154" s="2" t="s">
        <v>3</v>
      </c>
      <c r="GV154" s="2">
        <f t="shared" si="184"/>
        <v>0</v>
      </c>
      <c r="GW154" s="2">
        <v>1</v>
      </c>
      <c r="GX154" s="2">
        <f t="shared" si="185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17</v>
      </c>
      <c r="B155">
        <v>1</v>
      </c>
      <c r="C155">
        <f>ROW(SmtRes!A382)</f>
        <v>382</v>
      </c>
      <c r="D155">
        <f>ROW(EtalonRes!A358)</f>
        <v>358</v>
      </c>
      <c r="E155" t="s">
        <v>272</v>
      </c>
      <c r="F155" t="s">
        <v>273</v>
      </c>
      <c r="G155" t="s">
        <v>274</v>
      </c>
      <c r="H155" t="s">
        <v>61</v>
      </c>
      <c r="I155">
        <f>ROUND(36.25/100,9)</f>
        <v>0.36249999999999999</v>
      </c>
      <c r="J155">
        <v>0</v>
      </c>
      <c r="O155">
        <f t="shared" si="152"/>
        <v>245.57</v>
      </c>
      <c r="P155">
        <f t="shared" si="153"/>
        <v>86.91</v>
      </c>
      <c r="Q155">
        <f t="shared" si="154"/>
        <v>0</v>
      </c>
      <c r="R155">
        <f t="shared" si="155"/>
        <v>0</v>
      </c>
      <c r="S155">
        <f t="shared" si="156"/>
        <v>158.66</v>
      </c>
      <c r="T155">
        <f t="shared" si="157"/>
        <v>0</v>
      </c>
      <c r="U155">
        <f t="shared" si="158"/>
        <v>2.7930624999999996</v>
      </c>
      <c r="V155">
        <f t="shared" si="159"/>
        <v>0</v>
      </c>
      <c r="W155">
        <f t="shared" si="160"/>
        <v>0</v>
      </c>
      <c r="X155">
        <f t="shared" si="161"/>
        <v>168.18</v>
      </c>
      <c r="Y155">
        <f t="shared" si="162"/>
        <v>85.68</v>
      </c>
      <c r="AA155">
        <v>39500386</v>
      </c>
      <c r="AB155">
        <f t="shared" si="163"/>
        <v>101.72</v>
      </c>
      <c r="AC155">
        <f t="shared" si="164"/>
        <v>36</v>
      </c>
      <c r="AD155">
        <f>ROUND(((((ET155*1.25))-((EU155*1.25)))+AE155),2)</f>
        <v>0</v>
      </c>
      <c r="AE155">
        <f>ROUND(((EU155*1.25)),2)</f>
        <v>0</v>
      </c>
      <c r="AF155">
        <f>ROUND(((EV155*1.15)),2)</f>
        <v>65.72</v>
      </c>
      <c r="AG155">
        <f t="shared" si="165"/>
        <v>0</v>
      </c>
      <c r="AH155">
        <f>((EW155*1.15))</f>
        <v>7.7049999999999992</v>
      </c>
      <c r="AI155">
        <f>((EX155*1.25))</f>
        <v>0</v>
      </c>
      <c r="AJ155">
        <f t="shared" si="166"/>
        <v>0</v>
      </c>
      <c r="AK155">
        <v>93.15</v>
      </c>
      <c r="AL155">
        <v>36</v>
      </c>
      <c r="AM155">
        <v>0</v>
      </c>
      <c r="AN155">
        <v>0</v>
      </c>
      <c r="AO155">
        <v>57.15</v>
      </c>
      <c r="AP155">
        <v>0</v>
      </c>
      <c r="AQ155">
        <v>6.7</v>
      </c>
      <c r="AR155">
        <v>0</v>
      </c>
      <c r="AS155">
        <v>0</v>
      </c>
      <c r="AT155">
        <v>106</v>
      </c>
      <c r="AU155">
        <v>54</v>
      </c>
      <c r="AV155">
        <v>1</v>
      </c>
      <c r="AW155">
        <v>1</v>
      </c>
      <c r="AZ155">
        <v>6.66</v>
      </c>
      <c r="BA155">
        <v>6.66</v>
      </c>
      <c r="BB155">
        <v>6.66</v>
      </c>
      <c r="BC155">
        <v>6.66</v>
      </c>
      <c r="BD155" t="s">
        <v>3</v>
      </c>
      <c r="BE155" t="s">
        <v>3</v>
      </c>
      <c r="BF155" t="s">
        <v>3</v>
      </c>
      <c r="BG155" t="s">
        <v>3</v>
      </c>
      <c r="BH155">
        <v>0</v>
      </c>
      <c r="BI155">
        <v>1</v>
      </c>
      <c r="BJ155" t="s">
        <v>275</v>
      </c>
      <c r="BM155">
        <v>10001</v>
      </c>
      <c r="BN155">
        <v>0</v>
      </c>
      <c r="BO155" t="s">
        <v>3</v>
      </c>
      <c r="BP155">
        <v>0</v>
      </c>
      <c r="BQ155">
        <v>2</v>
      </c>
      <c r="BR155">
        <v>0</v>
      </c>
      <c r="BS155">
        <v>6.66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118</v>
      </c>
      <c r="CA155">
        <v>63</v>
      </c>
      <c r="CF155">
        <v>0</v>
      </c>
      <c r="CG155">
        <v>0</v>
      </c>
      <c r="CM155">
        <v>0</v>
      </c>
      <c r="CN155" t="s">
        <v>1605</v>
      </c>
      <c r="CO155">
        <v>0</v>
      </c>
      <c r="CP155">
        <f t="shared" si="167"/>
        <v>245.57</v>
      </c>
      <c r="CQ155">
        <f t="shared" si="168"/>
        <v>239.76</v>
      </c>
      <c r="CR155">
        <f t="shared" si="169"/>
        <v>0</v>
      </c>
      <c r="CS155">
        <f t="shared" si="170"/>
        <v>0</v>
      </c>
      <c r="CT155">
        <f t="shared" si="171"/>
        <v>437.6952</v>
      </c>
      <c r="CU155">
        <f t="shared" si="172"/>
        <v>0</v>
      </c>
      <c r="CV155">
        <f t="shared" si="173"/>
        <v>7.7049999999999992</v>
      </c>
      <c r="CW155">
        <f t="shared" si="174"/>
        <v>0</v>
      </c>
      <c r="CX155">
        <f t="shared" si="175"/>
        <v>0</v>
      </c>
      <c r="CY155">
        <f t="shared" si="176"/>
        <v>168.17959999999999</v>
      </c>
      <c r="CZ155">
        <f t="shared" si="177"/>
        <v>85.676400000000001</v>
      </c>
      <c r="DC155" t="s">
        <v>3</v>
      </c>
      <c r="DD155" t="s">
        <v>3</v>
      </c>
      <c r="DE155" t="s">
        <v>32</v>
      </c>
      <c r="DF155" t="s">
        <v>32</v>
      </c>
      <c r="DG155" t="s">
        <v>33</v>
      </c>
      <c r="DH155" t="s">
        <v>3</v>
      </c>
      <c r="DI155" t="s">
        <v>33</v>
      </c>
      <c r="DJ155" t="s">
        <v>32</v>
      </c>
      <c r="DK155" t="s">
        <v>3</v>
      </c>
      <c r="DL155" t="s">
        <v>3</v>
      </c>
      <c r="DM155" t="s">
        <v>3</v>
      </c>
      <c r="DN155">
        <v>0</v>
      </c>
      <c r="DO155">
        <v>0</v>
      </c>
      <c r="DP155">
        <v>1</v>
      </c>
      <c r="DQ155">
        <v>1</v>
      </c>
      <c r="DU155">
        <v>1003</v>
      </c>
      <c r="DV155" t="s">
        <v>61</v>
      </c>
      <c r="DW155" t="s">
        <v>61</v>
      </c>
      <c r="DX155">
        <v>100</v>
      </c>
      <c r="EE155">
        <v>39174503</v>
      </c>
      <c r="EF155">
        <v>2</v>
      </c>
      <c r="EG155" t="s">
        <v>19</v>
      </c>
      <c r="EH155">
        <v>0</v>
      </c>
      <c r="EI155" t="s">
        <v>3</v>
      </c>
      <c r="EJ155">
        <v>1</v>
      </c>
      <c r="EK155">
        <v>10001</v>
      </c>
      <c r="EL155" t="s">
        <v>34</v>
      </c>
      <c r="EM155" t="s">
        <v>35</v>
      </c>
      <c r="EO155" t="s">
        <v>36</v>
      </c>
      <c r="EQ155">
        <v>131072</v>
      </c>
      <c r="ER155">
        <v>93.15</v>
      </c>
      <c r="ES155">
        <v>36</v>
      </c>
      <c r="ET155">
        <v>0</v>
      </c>
      <c r="EU155">
        <v>0</v>
      </c>
      <c r="EV155">
        <v>57.15</v>
      </c>
      <c r="EW155">
        <v>6.7</v>
      </c>
      <c r="EX155">
        <v>0</v>
      </c>
      <c r="EY155">
        <v>0</v>
      </c>
      <c r="FQ155">
        <v>0</v>
      </c>
      <c r="FR155">
        <f t="shared" si="178"/>
        <v>0</v>
      </c>
      <c r="FS155">
        <v>0</v>
      </c>
      <c r="FT155" t="s">
        <v>22</v>
      </c>
      <c r="FU155" t="s">
        <v>23</v>
      </c>
      <c r="FX155">
        <v>106.2</v>
      </c>
      <c r="FY155">
        <v>53.55</v>
      </c>
      <c r="GA155" t="s">
        <v>3</v>
      </c>
      <c r="GD155">
        <v>0</v>
      </c>
      <c r="GF155">
        <v>1423924979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79"/>
        <v>0</v>
      </c>
      <c r="GM155">
        <f t="shared" si="180"/>
        <v>499.43</v>
      </c>
      <c r="GN155">
        <f t="shared" si="181"/>
        <v>499.43</v>
      </c>
      <c r="GO155">
        <f t="shared" si="182"/>
        <v>0</v>
      </c>
      <c r="GP155">
        <f t="shared" si="183"/>
        <v>0</v>
      </c>
      <c r="GR155">
        <v>0</v>
      </c>
      <c r="GS155">
        <v>3</v>
      </c>
      <c r="GT155">
        <v>0</v>
      </c>
      <c r="GU155" t="s">
        <v>3</v>
      </c>
      <c r="GV155">
        <f t="shared" si="184"/>
        <v>0</v>
      </c>
      <c r="GW155">
        <v>1</v>
      </c>
      <c r="GX155">
        <f t="shared" si="185"/>
        <v>0</v>
      </c>
      <c r="HA155">
        <v>0</v>
      </c>
      <c r="HB155"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376</v>
      </c>
      <c r="D156" s="2"/>
      <c r="E156" s="2" t="s">
        <v>276</v>
      </c>
      <c r="F156" s="2" t="s">
        <v>277</v>
      </c>
      <c r="G156" s="2" t="s">
        <v>278</v>
      </c>
      <c r="H156" s="2" t="s">
        <v>106</v>
      </c>
      <c r="I156" s="2">
        <f>I154*J156</f>
        <v>36.25</v>
      </c>
      <c r="J156" s="2">
        <v>100</v>
      </c>
      <c r="K156" s="2"/>
      <c r="L156" s="2"/>
      <c r="M156" s="2"/>
      <c r="N156" s="2"/>
      <c r="O156" s="2">
        <f t="shared" ref="O156:O187" si="194">ROUND(CP156,2)</f>
        <v>0</v>
      </c>
      <c r="P156" s="2">
        <f t="shared" ref="P156:P187" si="195">ROUND(CQ156*I156,2)</f>
        <v>0</v>
      </c>
      <c r="Q156" s="2">
        <f t="shared" ref="Q156:Q187" si="196">ROUND(CR156*I156,2)</f>
        <v>0</v>
      </c>
      <c r="R156" s="2">
        <f t="shared" ref="R156:R187" si="197">ROUND(CS156*I156,2)</f>
        <v>0</v>
      </c>
      <c r="S156" s="2">
        <f t="shared" ref="S156:S187" si="198">ROUND(CT156*I156,2)</f>
        <v>0</v>
      </c>
      <c r="T156" s="2">
        <f t="shared" ref="T156:T187" si="199">ROUND(CU156*I156,2)</f>
        <v>0</v>
      </c>
      <c r="U156" s="2">
        <f t="shared" ref="U156:U187" si="200">CV156*I156</f>
        <v>0</v>
      </c>
      <c r="V156" s="2">
        <f t="shared" ref="V156:V187" si="201">CW156*I156</f>
        <v>0</v>
      </c>
      <c r="W156" s="2">
        <f t="shared" ref="W156:W187" si="202">ROUND(CX156*I156,2)</f>
        <v>0</v>
      </c>
      <c r="X156" s="2">
        <f t="shared" ref="X156:X187" si="203">ROUND(CY156,2)</f>
        <v>0</v>
      </c>
      <c r="Y156" s="2">
        <f t="shared" ref="Y156:Y187" si="204">ROUND(CZ156,2)</f>
        <v>0</v>
      </c>
      <c r="Z156" s="2"/>
      <c r="AA156" s="2">
        <v>39500385</v>
      </c>
      <c r="AB156" s="2">
        <f t="shared" ref="AB156:AB187" si="205">ROUND((AC156+AD156+AF156),2)</f>
        <v>0</v>
      </c>
      <c r="AC156" s="2">
        <f t="shared" ref="AC156:AC171" si="206">ROUND((ES156),2)</f>
        <v>0</v>
      </c>
      <c r="AD156" s="2">
        <f t="shared" ref="AD156:AD171" si="207">ROUND((((ET156)-(EU156))+AE156),2)</f>
        <v>0</v>
      </c>
      <c r="AE156" s="2">
        <f t="shared" ref="AE156:AE171" si="208">ROUND((EU156),2)</f>
        <v>0</v>
      </c>
      <c r="AF156" s="2">
        <f t="shared" ref="AF156:AF171" si="209">ROUND((EV156),2)</f>
        <v>0</v>
      </c>
      <c r="AG156" s="2">
        <f t="shared" ref="AG156:AG187" si="210">ROUND((AP156),2)</f>
        <v>0</v>
      </c>
      <c r="AH156" s="2">
        <f t="shared" ref="AH156:AH171" si="211">(EW156)</f>
        <v>0</v>
      </c>
      <c r="AI156" s="2">
        <f t="shared" ref="AI156:AI171" si="212">(EX156)</f>
        <v>0</v>
      </c>
      <c r="AJ156" s="2">
        <f t="shared" ref="AJ156:AJ187" si="213">ROUND((AS156),2)</f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106</v>
      </c>
      <c r="AU156" s="2">
        <v>54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3</v>
      </c>
      <c r="BE156" s="2" t="s">
        <v>3</v>
      </c>
      <c r="BF156" s="2" t="s">
        <v>3</v>
      </c>
      <c r="BG156" s="2" t="s">
        <v>3</v>
      </c>
      <c r="BH156" s="2">
        <v>3</v>
      </c>
      <c r="BI156" s="2">
        <v>1</v>
      </c>
      <c r="BJ156" s="2" t="s">
        <v>3</v>
      </c>
      <c r="BK156" s="2"/>
      <c r="BL156" s="2"/>
      <c r="BM156" s="2">
        <v>10001</v>
      </c>
      <c r="BN156" s="2">
        <v>0</v>
      </c>
      <c r="BO156" s="2" t="s">
        <v>3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3</v>
      </c>
      <c r="BZ156" s="2">
        <v>118</v>
      </c>
      <c r="CA156" s="2">
        <v>63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3</v>
      </c>
      <c r="CO156" s="2">
        <v>0</v>
      </c>
      <c r="CP156" s="2">
        <f t="shared" ref="CP156:CP187" si="214">(P156+Q156+S156)</f>
        <v>0</v>
      </c>
      <c r="CQ156" s="2">
        <f t="shared" ref="CQ156:CQ187" si="215">AC156*BC156</f>
        <v>0</v>
      </c>
      <c r="CR156" s="2">
        <f t="shared" ref="CR156:CR187" si="216">AD156*BB156</f>
        <v>0</v>
      </c>
      <c r="CS156" s="2">
        <f t="shared" ref="CS156:CS187" si="217">AE156*BS156</f>
        <v>0</v>
      </c>
      <c r="CT156" s="2">
        <f t="shared" ref="CT156:CT187" si="218">AF156*BA156</f>
        <v>0</v>
      </c>
      <c r="CU156" s="2">
        <f t="shared" ref="CU156:CU187" si="219">AG156</f>
        <v>0</v>
      </c>
      <c r="CV156" s="2">
        <f t="shared" ref="CV156:CV187" si="220">AH156</f>
        <v>0</v>
      </c>
      <c r="CW156" s="2">
        <f t="shared" ref="CW156:CW187" si="221">AI156</f>
        <v>0</v>
      </c>
      <c r="CX156" s="2">
        <f t="shared" ref="CX156:CX187" si="222">AJ156</f>
        <v>0</v>
      </c>
      <c r="CY156" s="2">
        <f t="shared" ref="CY156:CY187" si="223">(((S156+R156)*AT156)/100)</f>
        <v>0</v>
      </c>
      <c r="CZ156" s="2">
        <f t="shared" ref="CZ156:CZ187" si="224">(((S156+R156)*AU156)/100)</f>
        <v>0</v>
      </c>
      <c r="DA156" s="2"/>
      <c r="DB156" s="2"/>
      <c r="DC156" s="2" t="s">
        <v>3</v>
      </c>
      <c r="DD156" s="2" t="s">
        <v>3</v>
      </c>
      <c r="DE156" s="2" t="s">
        <v>3</v>
      </c>
      <c r="DF156" s="2" t="s">
        <v>3</v>
      </c>
      <c r="DG156" s="2" t="s">
        <v>3</v>
      </c>
      <c r="DH156" s="2" t="s">
        <v>3</v>
      </c>
      <c r="DI156" s="2" t="s">
        <v>3</v>
      </c>
      <c r="DJ156" s="2" t="s">
        <v>3</v>
      </c>
      <c r="DK156" s="2" t="s">
        <v>3</v>
      </c>
      <c r="DL156" s="2" t="s">
        <v>3</v>
      </c>
      <c r="DM156" s="2" t="s">
        <v>3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1013</v>
      </c>
      <c r="DV156" s="2" t="s">
        <v>106</v>
      </c>
      <c r="DW156" s="2" t="s">
        <v>106</v>
      </c>
      <c r="DX156" s="2">
        <v>1</v>
      </c>
      <c r="DY156" s="2"/>
      <c r="DZ156" s="2"/>
      <c r="EA156" s="2"/>
      <c r="EB156" s="2"/>
      <c r="EC156" s="2"/>
      <c r="ED156" s="2"/>
      <c r="EE156" s="2">
        <v>39174503</v>
      </c>
      <c r="EF156" s="2">
        <v>2</v>
      </c>
      <c r="EG156" s="2" t="s">
        <v>19</v>
      </c>
      <c r="EH156" s="2">
        <v>0</v>
      </c>
      <c r="EI156" s="2" t="s">
        <v>3</v>
      </c>
      <c r="EJ156" s="2">
        <v>1</v>
      </c>
      <c r="EK156" s="2">
        <v>10001</v>
      </c>
      <c r="EL156" s="2" t="s">
        <v>34</v>
      </c>
      <c r="EM156" s="2" t="s">
        <v>35</v>
      </c>
      <c r="EN156" s="2"/>
      <c r="EO156" s="2" t="s">
        <v>3</v>
      </c>
      <c r="EP156" s="2"/>
      <c r="EQ156" s="2">
        <v>0</v>
      </c>
      <c r="ER156" s="2">
        <v>0</v>
      </c>
      <c r="ES156" s="2">
        <v>0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ref="FR156:FR187" si="225">ROUND(IF(AND(BH156=3,BI156=3),P156,0),2)</f>
        <v>0</v>
      </c>
      <c r="FS156" s="2">
        <v>0</v>
      </c>
      <c r="FT156" s="2" t="s">
        <v>22</v>
      </c>
      <c r="FU156" s="2" t="s">
        <v>23</v>
      </c>
      <c r="FV156" s="2"/>
      <c r="FW156" s="2"/>
      <c r="FX156" s="2">
        <v>106.2</v>
      </c>
      <c r="FY156" s="2">
        <v>53.55</v>
      </c>
      <c r="FZ156" s="2"/>
      <c r="GA156" s="2" t="s">
        <v>3</v>
      </c>
      <c r="GB156" s="2"/>
      <c r="GC156" s="2"/>
      <c r="GD156" s="2">
        <v>0</v>
      </c>
      <c r="GE156" s="2"/>
      <c r="GF156" s="2">
        <v>-1710570218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ref="GL156:GL187" si="226">ROUND(IF(AND(BH156=3,BI156=3,FS156&lt;&gt;0),P156,0),2)</f>
        <v>0</v>
      </c>
      <c r="GM156" s="2">
        <f t="shared" ref="GM156:GM187" si="227">ROUND(O156+X156+Y156+GK156,2)+GX156</f>
        <v>0</v>
      </c>
      <c r="GN156" s="2">
        <f t="shared" ref="GN156:GN187" si="228">IF(OR(BI156=0,BI156=1),ROUND(O156+X156+Y156+GK156,2),0)</f>
        <v>0</v>
      </c>
      <c r="GO156" s="2">
        <f t="shared" ref="GO156:GO187" si="229">IF(BI156=2,ROUND(O156+X156+Y156+GK156,2),0)</f>
        <v>0</v>
      </c>
      <c r="GP156" s="2">
        <f t="shared" ref="GP156:GP187" si="230">IF(BI156=4,ROUND(O156+X156+Y156+GK156,2)+GX156,0)</f>
        <v>0</v>
      </c>
      <c r="GQ156" s="2"/>
      <c r="GR156" s="2">
        <v>0</v>
      </c>
      <c r="GS156" s="2">
        <v>3</v>
      </c>
      <c r="GT156" s="2">
        <v>0</v>
      </c>
      <c r="GU156" s="2" t="s">
        <v>3</v>
      </c>
      <c r="GV156" s="2">
        <f t="shared" ref="GV156:GV187" si="231">ROUND(GT156,2)</f>
        <v>0</v>
      </c>
      <c r="GW156" s="2">
        <v>1</v>
      </c>
      <c r="GX156" s="2">
        <f t="shared" ref="GX156:GX187" si="232">ROUND(GV156*GW156*I156,2)</f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380</v>
      </c>
      <c r="E157" t="s">
        <v>276</v>
      </c>
      <c r="F157" t="s">
        <v>277</v>
      </c>
      <c r="G157" t="s">
        <v>278</v>
      </c>
      <c r="H157" t="s">
        <v>106</v>
      </c>
      <c r="I157">
        <f>I155*J157</f>
        <v>36.25</v>
      </c>
      <c r="J157">
        <v>100</v>
      </c>
      <c r="O157">
        <f t="shared" si="194"/>
        <v>0</v>
      </c>
      <c r="P157">
        <f t="shared" si="195"/>
        <v>0</v>
      </c>
      <c r="Q157">
        <f t="shared" si="196"/>
        <v>0</v>
      </c>
      <c r="R157">
        <f t="shared" si="197"/>
        <v>0</v>
      </c>
      <c r="S157">
        <f t="shared" si="198"/>
        <v>0</v>
      </c>
      <c r="T157">
        <f t="shared" si="199"/>
        <v>0</v>
      </c>
      <c r="U157">
        <f t="shared" si="200"/>
        <v>0</v>
      </c>
      <c r="V157">
        <f t="shared" si="201"/>
        <v>0</v>
      </c>
      <c r="W157">
        <f t="shared" si="202"/>
        <v>0</v>
      </c>
      <c r="X157">
        <f t="shared" si="203"/>
        <v>0</v>
      </c>
      <c r="Y157">
        <f t="shared" si="204"/>
        <v>0</v>
      </c>
      <c r="AA157">
        <v>39500386</v>
      </c>
      <c r="AB157">
        <f t="shared" si="205"/>
        <v>0</v>
      </c>
      <c r="AC157">
        <f t="shared" si="206"/>
        <v>0</v>
      </c>
      <c r="AD157">
        <f t="shared" si="207"/>
        <v>0</v>
      </c>
      <c r="AE157">
        <f t="shared" si="208"/>
        <v>0</v>
      </c>
      <c r="AF157">
        <f t="shared" si="209"/>
        <v>0</v>
      </c>
      <c r="AG157">
        <f t="shared" si="210"/>
        <v>0</v>
      </c>
      <c r="AH157">
        <f t="shared" si="211"/>
        <v>0</v>
      </c>
      <c r="AI157">
        <f t="shared" si="212"/>
        <v>0</v>
      </c>
      <c r="AJ157">
        <f t="shared" si="213"/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106</v>
      </c>
      <c r="AU157">
        <v>54</v>
      </c>
      <c r="AV157">
        <v>1</v>
      </c>
      <c r="AW157">
        <v>1</v>
      </c>
      <c r="AZ157">
        <v>6.66</v>
      </c>
      <c r="BA157">
        <v>1</v>
      </c>
      <c r="BB157">
        <v>1</v>
      </c>
      <c r="BC157">
        <v>6.66</v>
      </c>
      <c r="BD157" t="s">
        <v>3</v>
      </c>
      <c r="BE157" t="s">
        <v>3</v>
      </c>
      <c r="BF157" t="s">
        <v>3</v>
      </c>
      <c r="BG157" t="s">
        <v>3</v>
      </c>
      <c r="BH157">
        <v>3</v>
      </c>
      <c r="BI157">
        <v>1</v>
      </c>
      <c r="BJ157" t="s">
        <v>3</v>
      </c>
      <c r="BM157">
        <v>10001</v>
      </c>
      <c r="BN157">
        <v>0</v>
      </c>
      <c r="BO157" t="s">
        <v>3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118</v>
      </c>
      <c r="CA157">
        <v>63</v>
      </c>
      <c r="CF157">
        <v>0</v>
      </c>
      <c r="CG157">
        <v>0</v>
      </c>
      <c r="CM157">
        <v>0</v>
      </c>
      <c r="CN157" t="s">
        <v>3</v>
      </c>
      <c r="CO157">
        <v>0</v>
      </c>
      <c r="CP157">
        <f t="shared" si="214"/>
        <v>0</v>
      </c>
      <c r="CQ157">
        <f t="shared" si="215"/>
        <v>0</v>
      </c>
      <c r="CR157">
        <f t="shared" si="216"/>
        <v>0</v>
      </c>
      <c r="CS157">
        <f t="shared" si="217"/>
        <v>0</v>
      </c>
      <c r="CT157">
        <f t="shared" si="218"/>
        <v>0</v>
      </c>
      <c r="CU157">
        <f t="shared" si="219"/>
        <v>0</v>
      </c>
      <c r="CV157">
        <f t="shared" si="220"/>
        <v>0</v>
      </c>
      <c r="CW157">
        <f t="shared" si="221"/>
        <v>0</v>
      </c>
      <c r="CX157">
        <f t="shared" si="222"/>
        <v>0</v>
      </c>
      <c r="CY157">
        <f t="shared" si="223"/>
        <v>0</v>
      </c>
      <c r="CZ157">
        <f t="shared" si="224"/>
        <v>0</v>
      </c>
      <c r="DC157" t="s">
        <v>3</v>
      </c>
      <c r="DD157" t="s">
        <v>3</v>
      </c>
      <c r="DE157" t="s">
        <v>3</v>
      </c>
      <c r="DF157" t="s">
        <v>3</v>
      </c>
      <c r="DG157" t="s">
        <v>3</v>
      </c>
      <c r="DH157" t="s">
        <v>3</v>
      </c>
      <c r="DI157" t="s">
        <v>3</v>
      </c>
      <c r="DJ157" t="s">
        <v>3</v>
      </c>
      <c r="DK157" t="s">
        <v>3</v>
      </c>
      <c r="DL157" t="s">
        <v>3</v>
      </c>
      <c r="DM157" t="s">
        <v>3</v>
      </c>
      <c r="DN157">
        <v>0</v>
      </c>
      <c r="DO157">
        <v>0</v>
      </c>
      <c r="DP157">
        <v>1</v>
      </c>
      <c r="DQ157">
        <v>1</v>
      </c>
      <c r="DU157">
        <v>1013</v>
      </c>
      <c r="DV157" t="s">
        <v>106</v>
      </c>
      <c r="DW157" t="s">
        <v>106</v>
      </c>
      <c r="DX157">
        <v>1</v>
      </c>
      <c r="EE157">
        <v>39174503</v>
      </c>
      <c r="EF157">
        <v>2</v>
      </c>
      <c r="EG157" t="s">
        <v>19</v>
      </c>
      <c r="EH157">
        <v>0</v>
      </c>
      <c r="EI157" t="s">
        <v>3</v>
      </c>
      <c r="EJ157">
        <v>1</v>
      </c>
      <c r="EK157">
        <v>10001</v>
      </c>
      <c r="EL157" t="s">
        <v>34</v>
      </c>
      <c r="EM157" t="s">
        <v>35</v>
      </c>
      <c r="EO157" t="s">
        <v>3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225"/>
        <v>0</v>
      </c>
      <c r="FS157">
        <v>0</v>
      </c>
      <c r="FT157" t="s">
        <v>22</v>
      </c>
      <c r="FU157" t="s">
        <v>23</v>
      </c>
      <c r="FX157">
        <v>106.2</v>
      </c>
      <c r="FY157">
        <v>53.55</v>
      </c>
      <c r="GA157" t="s">
        <v>3</v>
      </c>
      <c r="GD157">
        <v>0</v>
      </c>
      <c r="GF157">
        <v>-1710570218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226"/>
        <v>0</v>
      </c>
      <c r="GM157">
        <f t="shared" si="227"/>
        <v>0</v>
      </c>
      <c r="GN157">
        <f t="shared" si="228"/>
        <v>0</v>
      </c>
      <c r="GO157">
        <f t="shared" si="229"/>
        <v>0</v>
      </c>
      <c r="GP157">
        <f t="shared" si="230"/>
        <v>0</v>
      </c>
      <c r="GR157">
        <v>0</v>
      </c>
      <c r="GS157">
        <v>3</v>
      </c>
      <c r="GT157">
        <v>0</v>
      </c>
      <c r="GU157" t="s">
        <v>3</v>
      </c>
      <c r="GV157">
        <f t="shared" si="231"/>
        <v>0</v>
      </c>
      <c r="GW157">
        <v>1</v>
      </c>
      <c r="GX157">
        <f t="shared" si="232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377</v>
      </c>
      <c r="D158" s="2"/>
      <c r="E158" s="2" t="s">
        <v>279</v>
      </c>
      <c r="F158" s="2" t="s">
        <v>280</v>
      </c>
      <c r="G158" s="2" t="s">
        <v>281</v>
      </c>
      <c r="H158" s="2" t="s">
        <v>282</v>
      </c>
      <c r="I158" s="2">
        <f>I154*J158</f>
        <v>3.625</v>
      </c>
      <c r="J158" s="2">
        <v>10</v>
      </c>
      <c r="K158" s="2"/>
      <c r="L158" s="2"/>
      <c r="M158" s="2"/>
      <c r="N158" s="2"/>
      <c r="O158" s="2">
        <f t="shared" si="194"/>
        <v>92.8</v>
      </c>
      <c r="P158" s="2">
        <f t="shared" si="195"/>
        <v>92.8</v>
      </c>
      <c r="Q158" s="2">
        <f t="shared" si="196"/>
        <v>0</v>
      </c>
      <c r="R158" s="2">
        <f t="shared" si="197"/>
        <v>0</v>
      </c>
      <c r="S158" s="2">
        <f t="shared" si="198"/>
        <v>0</v>
      </c>
      <c r="T158" s="2">
        <f t="shared" si="199"/>
        <v>0</v>
      </c>
      <c r="U158" s="2">
        <f t="shared" si="200"/>
        <v>0</v>
      </c>
      <c r="V158" s="2">
        <f t="shared" si="201"/>
        <v>0</v>
      </c>
      <c r="W158" s="2">
        <f t="shared" si="202"/>
        <v>0</v>
      </c>
      <c r="X158" s="2">
        <f t="shared" si="203"/>
        <v>0</v>
      </c>
      <c r="Y158" s="2">
        <f t="shared" si="204"/>
        <v>0</v>
      </c>
      <c r="Z158" s="2"/>
      <c r="AA158" s="2">
        <v>39500385</v>
      </c>
      <c r="AB158" s="2">
        <f t="shared" si="205"/>
        <v>25.6</v>
      </c>
      <c r="AC158" s="2">
        <f t="shared" si="206"/>
        <v>25.6</v>
      </c>
      <c r="AD158" s="2">
        <f t="shared" si="207"/>
        <v>0</v>
      </c>
      <c r="AE158" s="2">
        <f t="shared" si="208"/>
        <v>0</v>
      </c>
      <c r="AF158" s="2">
        <f t="shared" si="209"/>
        <v>0</v>
      </c>
      <c r="AG158" s="2">
        <f t="shared" si="210"/>
        <v>0</v>
      </c>
      <c r="AH158" s="2">
        <f t="shared" si="211"/>
        <v>0</v>
      </c>
      <c r="AI158" s="2">
        <f t="shared" si="212"/>
        <v>0</v>
      </c>
      <c r="AJ158" s="2">
        <f t="shared" si="213"/>
        <v>0</v>
      </c>
      <c r="AK158" s="2">
        <v>25.6</v>
      </c>
      <c r="AL158" s="2">
        <v>25.6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106</v>
      </c>
      <c r="AU158" s="2">
        <v>54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3</v>
      </c>
      <c r="BE158" s="2" t="s">
        <v>3</v>
      </c>
      <c r="BF158" s="2" t="s">
        <v>3</v>
      </c>
      <c r="BG158" s="2" t="s">
        <v>3</v>
      </c>
      <c r="BH158" s="2">
        <v>3</v>
      </c>
      <c r="BI158" s="2">
        <v>1</v>
      </c>
      <c r="BJ158" s="2" t="s">
        <v>283</v>
      </c>
      <c r="BK158" s="2"/>
      <c r="BL158" s="2"/>
      <c r="BM158" s="2">
        <v>10001</v>
      </c>
      <c r="BN158" s="2">
        <v>0</v>
      </c>
      <c r="BO158" s="2" t="s">
        <v>3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3</v>
      </c>
      <c r="BZ158" s="2">
        <v>118</v>
      </c>
      <c r="CA158" s="2">
        <v>63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3</v>
      </c>
      <c r="CO158" s="2">
        <v>0</v>
      </c>
      <c r="CP158" s="2">
        <f t="shared" si="214"/>
        <v>92.8</v>
      </c>
      <c r="CQ158" s="2">
        <f t="shared" si="215"/>
        <v>25.6</v>
      </c>
      <c r="CR158" s="2">
        <f t="shared" si="216"/>
        <v>0</v>
      </c>
      <c r="CS158" s="2">
        <f t="shared" si="217"/>
        <v>0</v>
      </c>
      <c r="CT158" s="2">
        <f t="shared" si="218"/>
        <v>0</v>
      </c>
      <c r="CU158" s="2">
        <f t="shared" si="219"/>
        <v>0</v>
      </c>
      <c r="CV158" s="2">
        <f t="shared" si="220"/>
        <v>0</v>
      </c>
      <c r="CW158" s="2">
        <f t="shared" si="221"/>
        <v>0</v>
      </c>
      <c r="CX158" s="2">
        <f t="shared" si="222"/>
        <v>0</v>
      </c>
      <c r="CY158" s="2">
        <f t="shared" si="223"/>
        <v>0</v>
      </c>
      <c r="CZ158" s="2">
        <f t="shared" si="224"/>
        <v>0</v>
      </c>
      <c r="DA158" s="2"/>
      <c r="DB158" s="2"/>
      <c r="DC158" s="2" t="s">
        <v>3</v>
      </c>
      <c r="DD158" s="2" t="s">
        <v>3</v>
      </c>
      <c r="DE158" s="2" t="s">
        <v>3</v>
      </c>
      <c r="DF158" s="2" t="s">
        <v>3</v>
      </c>
      <c r="DG158" s="2" t="s">
        <v>3</v>
      </c>
      <c r="DH158" s="2" t="s">
        <v>3</v>
      </c>
      <c r="DI158" s="2" t="s">
        <v>3</v>
      </c>
      <c r="DJ158" s="2" t="s">
        <v>3</v>
      </c>
      <c r="DK158" s="2" t="s">
        <v>3</v>
      </c>
      <c r="DL158" s="2" t="s">
        <v>3</v>
      </c>
      <c r="DM158" s="2" t="s">
        <v>3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1003</v>
      </c>
      <c r="DV158" s="2" t="s">
        <v>282</v>
      </c>
      <c r="DW158" s="2" t="s">
        <v>282</v>
      </c>
      <c r="DX158" s="2">
        <v>10</v>
      </c>
      <c r="DY158" s="2"/>
      <c r="DZ158" s="2"/>
      <c r="EA158" s="2"/>
      <c r="EB158" s="2"/>
      <c r="EC158" s="2"/>
      <c r="ED158" s="2"/>
      <c r="EE158" s="2">
        <v>39174503</v>
      </c>
      <c r="EF158" s="2">
        <v>2</v>
      </c>
      <c r="EG158" s="2" t="s">
        <v>19</v>
      </c>
      <c r="EH158" s="2">
        <v>0</v>
      </c>
      <c r="EI158" s="2" t="s">
        <v>3</v>
      </c>
      <c r="EJ158" s="2">
        <v>1</v>
      </c>
      <c r="EK158" s="2">
        <v>10001</v>
      </c>
      <c r="EL158" s="2" t="s">
        <v>34</v>
      </c>
      <c r="EM158" s="2" t="s">
        <v>35</v>
      </c>
      <c r="EN158" s="2"/>
      <c r="EO158" s="2" t="s">
        <v>3</v>
      </c>
      <c r="EP158" s="2"/>
      <c r="EQ158" s="2">
        <v>0</v>
      </c>
      <c r="ER158" s="2">
        <v>25.6</v>
      </c>
      <c r="ES158" s="2">
        <v>25.6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225"/>
        <v>0</v>
      </c>
      <c r="FS158" s="2">
        <v>0</v>
      </c>
      <c r="FT158" s="2" t="s">
        <v>22</v>
      </c>
      <c r="FU158" s="2" t="s">
        <v>23</v>
      </c>
      <c r="FV158" s="2"/>
      <c r="FW158" s="2"/>
      <c r="FX158" s="2">
        <v>106.2</v>
      </c>
      <c r="FY158" s="2">
        <v>53.55</v>
      </c>
      <c r="FZ158" s="2"/>
      <c r="GA158" s="2" t="s">
        <v>3</v>
      </c>
      <c r="GB158" s="2"/>
      <c r="GC158" s="2"/>
      <c r="GD158" s="2">
        <v>0</v>
      </c>
      <c r="GE158" s="2"/>
      <c r="GF158" s="2">
        <v>189188006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226"/>
        <v>0</v>
      </c>
      <c r="GM158" s="2">
        <f t="shared" si="227"/>
        <v>92.8</v>
      </c>
      <c r="GN158" s="2">
        <f t="shared" si="228"/>
        <v>92.8</v>
      </c>
      <c r="GO158" s="2">
        <f t="shared" si="229"/>
        <v>0</v>
      </c>
      <c r="GP158" s="2">
        <f t="shared" si="230"/>
        <v>0</v>
      </c>
      <c r="GQ158" s="2"/>
      <c r="GR158" s="2">
        <v>0</v>
      </c>
      <c r="GS158" s="2">
        <v>3</v>
      </c>
      <c r="GT158" s="2">
        <v>0</v>
      </c>
      <c r="GU158" s="2" t="s">
        <v>3</v>
      </c>
      <c r="GV158" s="2">
        <f t="shared" si="231"/>
        <v>0</v>
      </c>
      <c r="GW158" s="2">
        <v>1</v>
      </c>
      <c r="GX158" s="2">
        <f t="shared" si="232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381</v>
      </c>
      <c r="E159" t="s">
        <v>279</v>
      </c>
      <c r="F159" t="s">
        <v>280</v>
      </c>
      <c r="G159" t="s">
        <v>281</v>
      </c>
      <c r="H159" t="s">
        <v>282</v>
      </c>
      <c r="I159">
        <f>I155*J159</f>
        <v>3.625</v>
      </c>
      <c r="J159">
        <v>10</v>
      </c>
      <c r="O159">
        <f t="shared" si="194"/>
        <v>618.04999999999995</v>
      </c>
      <c r="P159">
        <f t="shared" si="195"/>
        <v>618.04999999999995</v>
      </c>
      <c r="Q159">
        <f t="shared" si="196"/>
        <v>0</v>
      </c>
      <c r="R159">
        <f t="shared" si="197"/>
        <v>0</v>
      </c>
      <c r="S159">
        <f t="shared" si="198"/>
        <v>0</v>
      </c>
      <c r="T159">
        <f t="shared" si="199"/>
        <v>0</v>
      </c>
      <c r="U159">
        <f t="shared" si="200"/>
        <v>0</v>
      </c>
      <c r="V159">
        <f t="shared" si="201"/>
        <v>0</v>
      </c>
      <c r="W159">
        <f t="shared" si="202"/>
        <v>0</v>
      </c>
      <c r="X159">
        <f t="shared" si="203"/>
        <v>0</v>
      </c>
      <c r="Y159">
        <f t="shared" si="204"/>
        <v>0</v>
      </c>
      <c r="AA159">
        <v>39500386</v>
      </c>
      <c r="AB159">
        <f t="shared" si="205"/>
        <v>25.6</v>
      </c>
      <c r="AC159">
        <f t="shared" si="206"/>
        <v>25.6</v>
      </c>
      <c r="AD159">
        <f t="shared" si="207"/>
        <v>0</v>
      </c>
      <c r="AE159">
        <f t="shared" si="208"/>
        <v>0</v>
      </c>
      <c r="AF159">
        <f t="shared" si="209"/>
        <v>0</v>
      </c>
      <c r="AG159">
        <f t="shared" si="210"/>
        <v>0</v>
      </c>
      <c r="AH159">
        <f t="shared" si="211"/>
        <v>0</v>
      </c>
      <c r="AI159">
        <f t="shared" si="212"/>
        <v>0</v>
      </c>
      <c r="AJ159">
        <f t="shared" si="213"/>
        <v>0</v>
      </c>
      <c r="AK159">
        <v>25.6</v>
      </c>
      <c r="AL159">
        <v>25.6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106</v>
      </c>
      <c r="AU159">
        <v>54</v>
      </c>
      <c r="AV159">
        <v>1</v>
      </c>
      <c r="AW159">
        <v>1</v>
      </c>
      <c r="AZ159">
        <v>6.66</v>
      </c>
      <c r="BA159">
        <v>1</v>
      </c>
      <c r="BB159">
        <v>1</v>
      </c>
      <c r="BC159">
        <v>6.66</v>
      </c>
      <c r="BD159" t="s">
        <v>3</v>
      </c>
      <c r="BE159" t="s">
        <v>3</v>
      </c>
      <c r="BF159" t="s">
        <v>3</v>
      </c>
      <c r="BG159" t="s">
        <v>3</v>
      </c>
      <c r="BH159">
        <v>3</v>
      </c>
      <c r="BI159">
        <v>1</v>
      </c>
      <c r="BJ159" t="s">
        <v>283</v>
      </c>
      <c r="BM159">
        <v>10001</v>
      </c>
      <c r="BN159">
        <v>0</v>
      </c>
      <c r="BO159" t="s">
        <v>3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118</v>
      </c>
      <c r="CA159">
        <v>63</v>
      </c>
      <c r="CF159">
        <v>0</v>
      </c>
      <c r="CG159">
        <v>0</v>
      </c>
      <c r="CM159">
        <v>0</v>
      </c>
      <c r="CN159" t="s">
        <v>3</v>
      </c>
      <c r="CO159">
        <v>0</v>
      </c>
      <c r="CP159">
        <f t="shared" si="214"/>
        <v>618.04999999999995</v>
      </c>
      <c r="CQ159">
        <f t="shared" si="215"/>
        <v>170.49600000000001</v>
      </c>
      <c r="CR159">
        <f t="shared" si="216"/>
        <v>0</v>
      </c>
      <c r="CS159">
        <f t="shared" si="217"/>
        <v>0</v>
      </c>
      <c r="CT159">
        <f t="shared" si="218"/>
        <v>0</v>
      </c>
      <c r="CU159">
        <f t="shared" si="219"/>
        <v>0</v>
      </c>
      <c r="CV159">
        <f t="shared" si="220"/>
        <v>0</v>
      </c>
      <c r="CW159">
        <f t="shared" si="221"/>
        <v>0</v>
      </c>
      <c r="CX159">
        <f t="shared" si="222"/>
        <v>0</v>
      </c>
      <c r="CY159">
        <f t="shared" si="223"/>
        <v>0</v>
      </c>
      <c r="CZ159">
        <f t="shared" si="224"/>
        <v>0</v>
      </c>
      <c r="DC159" t="s">
        <v>3</v>
      </c>
      <c r="DD159" t="s">
        <v>3</v>
      </c>
      <c r="DE159" t="s">
        <v>3</v>
      </c>
      <c r="DF159" t="s">
        <v>3</v>
      </c>
      <c r="DG159" t="s">
        <v>3</v>
      </c>
      <c r="DH159" t="s">
        <v>3</v>
      </c>
      <c r="DI159" t="s">
        <v>3</v>
      </c>
      <c r="DJ159" t="s">
        <v>3</v>
      </c>
      <c r="DK159" t="s">
        <v>3</v>
      </c>
      <c r="DL159" t="s">
        <v>3</v>
      </c>
      <c r="DM159" t="s">
        <v>3</v>
      </c>
      <c r="DN159">
        <v>0</v>
      </c>
      <c r="DO159">
        <v>0</v>
      </c>
      <c r="DP159">
        <v>1</v>
      </c>
      <c r="DQ159">
        <v>1</v>
      </c>
      <c r="DU159">
        <v>1003</v>
      </c>
      <c r="DV159" t="s">
        <v>282</v>
      </c>
      <c r="DW159" t="s">
        <v>282</v>
      </c>
      <c r="DX159">
        <v>10</v>
      </c>
      <c r="EE159">
        <v>39174503</v>
      </c>
      <c r="EF159">
        <v>2</v>
      </c>
      <c r="EG159" t="s">
        <v>19</v>
      </c>
      <c r="EH159">
        <v>0</v>
      </c>
      <c r="EI159" t="s">
        <v>3</v>
      </c>
      <c r="EJ159">
        <v>1</v>
      </c>
      <c r="EK159">
        <v>10001</v>
      </c>
      <c r="EL159" t="s">
        <v>34</v>
      </c>
      <c r="EM159" t="s">
        <v>35</v>
      </c>
      <c r="EO159" t="s">
        <v>3</v>
      </c>
      <c r="EQ159">
        <v>0</v>
      </c>
      <c r="ER159">
        <v>25.6</v>
      </c>
      <c r="ES159">
        <v>25.6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25"/>
        <v>0</v>
      </c>
      <c r="FS159">
        <v>0</v>
      </c>
      <c r="FT159" t="s">
        <v>22</v>
      </c>
      <c r="FU159" t="s">
        <v>23</v>
      </c>
      <c r="FX159">
        <v>106.2</v>
      </c>
      <c r="FY159">
        <v>53.55</v>
      </c>
      <c r="GA159" t="s">
        <v>3</v>
      </c>
      <c r="GD159">
        <v>0</v>
      </c>
      <c r="GF159">
        <v>189188006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226"/>
        <v>0</v>
      </c>
      <c r="GM159">
        <f t="shared" si="227"/>
        <v>618.04999999999995</v>
      </c>
      <c r="GN159">
        <f t="shared" si="228"/>
        <v>618.04999999999995</v>
      </c>
      <c r="GO159">
        <f t="shared" si="229"/>
        <v>0</v>
      </c>
      <c r="GP159">
        <f t="shared" si="230"/>
        <v>0</v>
      </c>
      <c r="GR159">
        <v>0</v>
      </c>
      <c r="GS159">
        <v>3</v>
      </c>
      <c r="GT159">
        <v>0</v>
      </c>
      <c r="GU159" t="s">
        <v>3</v>
      </c>
      <c r="GV159">
        <f t="shared" si="231"/>
        <v>0</v>
      </c>
      <c r="GW159">
        <v>1</v>
      </c>
      <c r="GX159">
        <f t="shared" si="232"/>
        <v>0</v>
      </c>
      <c r="HA159">
        <v>0</v>
      </c>
      <c r="HB159"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ROW(SmtRes!A389)</f>
        <v>389</v>
      </c>
      <c r="D160" s="2">
        <f>ROW(EtalonRes!A365)</f>
        <v>365</v>
      </c>
      <c r="E160" s="2" t="s">
        <v>284</v>
      </c>
      <c r="F160" s="2" t="s">
        <v>285</v>
      </c>
      <c r="G160" s="2" t="s">
        <v>286</v>
      </c>
      <c r="H160" s="2" t="s">
        <v>287</v>
      </c>
      <c r="I160" s="2">
        <f>ROUND(7/100,9)</f>
        <v>7.0000000000000007E-2</v>
      </c>
      <c r="J160" s="2">
        <v>0</v>
      </c>
      <c r="K160" s="2"/>
      <c r="L160" s="2"/>
      <c r="M160" s="2"/>
      <c r="N160" s="2"/>
      <c r="O160" s="2">
        <f t="shared" si="194"/>
        <v>30.16</v>
      </c>
      <c r="P160" s="2">
        <f t="shared" si="195"/>
        <v>2.56</v>
      </c>
      <c r="Q160" s="2">
        <f t="shared" si="196"/>
        <v>0.02</v>
      </c>
      <c r="R160" s="2">
        <f t="shared" si="197"/>
        <v>0.01</v>
      </c>
      <c r="S160" s="2">
        <f t="shared" si="198"/>
        <v>27.58</v>
      </c>
      <c r="T160" s="2">
        <f t="shared" si="199"/>
        <v>0</v>
      </c>
      <c r="U160" s="2">
        <f t="shared" si="200"/>
        <v>3.2333000000000003</v>
      </c>
      <c r="V160" s="2">
        <f t="shared" si="201"/>
        <v>7.000000000000001E-4</v>
      </c>
      <c r="W160" s="2">
        <f t="shared" si="202"/>
        <v>0</v>
      </c>
      <c r="X160" s="2">
        <f t="shared" si="203"/>
        <v>28.42</v>
      </c>
      <c r="Y160" s="2">
        <f t="shared" si="204"/>
        <v>16.55</v>
      </c>
      <c r="Z160" s="2"/>
      <c r="AA160" s="2">
        <v>39500385</v>
      </c>
      <c r="AB160" s="2">
        <f t="shared" si="205"/>
        <v>430.86</v>
      </c>
      <c r="AC160" s="2">
        <f t="shared" si="206"/>
        <v>36.549999999999997</v>
      </c>
      <c r="AD160" s="2">
        <f t="shared" si="207"/>
        <v>0.31</v>
      </c>
      <c r="AE160" s="2">
        <f t="shared" si="208"/>
        <v>0.14000000000000001</v>
      </c>
      <c r="AF160" s="2">
        <f t="shared" si="209"/>
        <v>394</v>
      </c>
      <c r="AG160" s="2">
        <f t="shared" si="210"/>
        <v>0</v>
      </c>
      <c r="AH160" s="2">
        <f t="shared" si="211"/>
        <v>46.19</v>
      </c>
      <c r="AI160" s="2">
        <f t="shared" si="212"/>
        <v>0.01</v>
      </c>
      <c r="AJ160" s="2">
        <f t="shared" si="213"/>
        <v>0</v>
      </c>
      <c r="AK160" s="2">
        <v>430.86</v>
      </c>
      <c r="AL160" s="2">
        <v>36.549999999999997</v>
      </c>
      <c r="AM160" s="2">
        <v>0.31</v>
      </c>
      <c r="AN160" s="2">
        <v>0.14000000000000001</v>
      </c>
      <c r="AO160" s="2">
        <v>394</v>
      </c>
      <c r="AP160" s="2">
        <v>0</v>
      </c>
      <c r="AQ160" s="2">
        <v>46.19</v>
      </c>
      <c r="AR160" s="2">
        <v>0.01</v>
      </c>
      <c r="AS160" s="2">
        <v>0</v>
      </c>
      <c r="AT160" s="2">
        <v>103</v>
      </c>
      <c r="AU160" s="2">
        <v>60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3</v>
      </c>
      <c r="BE160" s="2" t="s">
        <v>3</v>
      </c>
      <c r="BF160" s="2" t="s">
        <v>3</v>
      </c>
      <c r="BG160" s="2" t="s">
        <v>3</v>
      </c>
      <c r="BH160" s="2">
        <v>0</v>
      </c>
      <c r="BI160" s="2">
        <v>1</v>
      </c>
      <c r="BJ160" s="2" t="s">
        <v>288</v>
      </c>
      <c r="BK160" s="2"/>
      <c r="BL160" s="2"/>
      <c r="BM160" s="2">
        <v>65010</v>
      </c>
      <c r="BN160" s="2">
        <v>0</v>
      </c>
      <c r="BO160" s="2" t="s">
        <v>3</v>
      </c>
      <c r="BP160" s="2">
        <v>0</v>
      </c>
      <c r="BQ160" s="2">
        <v>6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3</v>
      </c>
      <c r="BZ160" s="2">
        <v>103</v>
      </c>
      <c r="CA160" s="2">
        <v>60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3</v>
      </c>
      <c r="CO160" s="2">
        <v>0</v>
      </c>
      <c r="CP160" s="2">
        <f t="shared" si="214"/>
        <v>30.159999999999997</v>
      </c>
      <c r="CQ160" s="2">
        <f t="shared" si="215"/>
        <v>36.549999999999997</v>
      </c>
      <c r="CR160" s="2">
        <f t="shared" si="216"/>
        <v>0.31</v>
      </c>
      <c r="CS160" s="2">
        <f t="shared" si="217"/>
        <v>0.14000000000000001</v>
      </c>
      <c r="CT160" s="2">
        <f t="shared" si="218"/>
        <v>394</v>
      </c>
      <c r="CU160" s="2">
        <f t="shared" si="219"/>
        <v>0</v>
      </c>
      <c r="CV160" s="2">
        <f t="shared" si="220"/>
        <v>46.19</v>
      </c>
      <c r="CW160" s="2">
        <f t="shared" si="221"/>
        <v>0.01</v>
      </c>
      <c r="CX160" s="2">
        <f t="shared" si="222"/>
        <v>0</v>
      </c>
      <c r="CY160" s="2">
        <f t="shared" si="223"/>
        <v>28.4177</v>
      </c>
      <c r="CZ160" s="2">
        <f t="shared" si="224"/>
        <v>16.554000000000002</v>
      </c>
      <c r="DA160" s="2"/>
      <c r="DB160" s="2"/>
      <c r="DC160" s="2" t="s">
        <v>3</v>
      </c>
      <c r="DD160" s="2" t="s">
        <v>3</v>
      </c>
      <c r="DE160" s="2" t="s">
        <v>3</v>
      </c>
      <c r="DF160" s="2" t="s">
        <v>3</v>
      </c>
      <c r="DG160" s="2" t="s">
        <v>3</v>
      </c>
      <c r="DH160" s="2" t="s">
        <v>3</v>
      </c>
      <c r="DI160" s="2" t="s">
        <v>3</v>
      </c>
      <c r="DJ160" s="2" t="s">
        <v>3</v>
      </c>
      <c r="DK160" s="2" t="s">
        <v>3</v>
      </c>
      <c r="DL160" s="2" t="s">
        <v>3</v>
      </c>
      <c r="DM160" s="2" t="s">
        <v>3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1013</v>
      </c>
      <c r="DV160" s="2" t="s">
        <v>287</v>
      </c>
      <c r="DW160" s="2" t="s">
        <v>287</v>
      </c>
      <c r="DX160" s="2">
        <v>1</v>
      </c>
      <c r="DY160" s="2"/>
      <c r="DZ160" s="2"/>
      <c r="EA160" s="2"/>
      <c r="EB160" s="2"/>
      <c r="EC160" s="2"/>
      <c r="ED160" s="2"/>
      <c r="EE160" s="2">
        <v>39174605</v>
      </c>
      <c r="EF160" s="2">
        <v>6</v>
      </c>
      <c r="EG160" s="2" t="s">
        <v>145</v>
      </c>
      <c r="EH160" s="2">
        <v>0</v>
      </c>
      <c r="EI160" s="2" t="s">
        <v>3</v>
      </c>
      <c r="EJ160" s="2">
        <v>1</v>
      </c>
      <c r="EK160" s="2">
        <v>65010</v>
      </c>
      <c r="EL160" s="2" t="s">
        <v>289</v>
      </c>
      <c r="EM160" s="2" t="s">
        <v>290</v>
      </c>
      <c r="EN160" s="2"/>
      <c r="EO160" s="2" t="s">
        <v>3</v>
      </c>
      <c r="EP160" s="2"/>
      <c r="EQ160" s="2">
        <v>131072</v>
      </c>
      <c r="ER160" s="2">
        <v>430.86</v>
      </c>
      <c r="ES160" s="2">
        <v>36.549999999999997</v>
      </c>
      <c r="ET160" s="2">
        <v>0.31</v>
      </c>
      <c r="EU160" s="2">
        <v>0.14000000000000001</v>
      </c>
      <c r="EV160" s="2">
        <v>394</v>
      </c>
      <c r="EW160" s="2">
        <v>46.19</v>
      </c>
      <c r="EX160" s="2">
        <v>0.01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225"/>
        <v>0</v>
      </c>
      <c r="FS160" s="2">
        <v>0</v>
      </c>
      <c r="FT160" s="2"/>
      <c r="FU160" s="2"/>
      <c r="FV160" s="2"/>
      <c r="FW160" s="2"/>
      <c r="FX160" s="2">
        <v>103</v>
      </c>
      <c r="FY160" s="2">
        <v>60</v>
      </c>
      <c r="FZ160" s="2"/>
      <c r="GA160" s="2" t="s">
        <v>3</v>
      </c>
      <c r="GB160" s="2"/>
      <c r="GC160" s="2"/>
      <c r="GD160" s="2">
        <v>0</v>
      </c>
      <c r="GE160" s="2"/>
      <c r="GF160" s="2">
        <v>1556017287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226"/>
        <v>0</v>
      </c>
      <c r="GM160" s="2">
        <f t="shared" si="227"/>
        <v>75.13</v>
      </c>
      <c r="GN160" s="2">
        <f t="shared" si="228"/>
        <v>75.13</v>
      </c>
      <c r="GO160" s="2">
        <f t="shared" si="229"/>
        <v>0</v>
      </c>
      <c r="GP160" s="2">
        <f t="shared" si="230"/>
        <v>0</v>
      </c>
      <c r="GQ160" s="2"/>
      <c r="GR160" s="2">
        <v>0</v>
      </c>
      <c r="GS160" s="2">
        <v>3</v>
      </c>
      <c r="GT160" s="2">
        <v>0</v>
      </c>
      <c r="GU160" s="2" t="s">
        <v>3</v>
      </c>
      <c r="GV160" s="2">
        <f t="shared" si="231"/>
        <v>0</v>
      </c>
      <c r="GW160" s="2">
        <v>1</v>
      </c>
      <c r="GX160" s="2">
        <f t="shared" si="232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ROW(SmtRes!A396)</f>
        <v>396</v>
      </c>
      <c r="D161">
        <f>ROW(EtalonRes!A372)</f>
        <v>372</v>
      </c>
      <c r="E161" t="s">
        <v>284</v>
      </c>
      <c r="F161" t="s">
        <v>285</v>
      </c>
      <c r="G161" t="s">
        <v>286</v>
      </c>
      <c r="H161" t="s">
        <v>287</v>
      </c>
      <c r="I161">
        <f>ROUND(7/100,9)</f>
        <v>7.0000000000000007E-2</v>
      </c>
      <c r="J161">
        <v>0</v>
      </c>
      <c r="O161">
        <f t="shared" si="194"/>
        <v>200.86</v>
      </c>
      <c r="P161">
        <f t="shared" si="195"/>
        <v>17.04</v>
      </c>
      <c r="Q161">
        <f t="shared" si="196"/>
        <v>0.14000000000000001</v>
      </c>
      <c r="R161">
        <f t="shared" si="197"/>
        <v>7.0000000000000007E-2</v>
      </c>
      <c r="S161">
        <f t="shared" si="198"/>
        <v>183.68</v>
      </c>
      <c r="T161">
        <f t="shared" si="199"/>
        <v>0</v>
      </c>
      <c r="U161">
        <f t="shared" si="200"/>
        <v>3.2333000000000003</v>
      </c>
      <c r="V161">
        <f t="shared" si="201"/>
        <v>7.000000000000001E-4</v>
      </c>
      <c r="W161">
        <f t="shared" si="202"/>
        <v>0</v>
      </c>
      <c r="X161">
        <f t="shared" si="203"/>
        <v>189.26</v>
      </c>
      <c r="Y161">
        <f t="shared" si="204"/>
        <v>110.25</v>
      </c>
      <c r="AA161">
        <v>39500386</v>
      </c>
      <c r="AB161">
        <f t="shared" si="205"/>
        <v>430.86</v>
      </c>
      <c r="AC161">
        <f t="shared" si="206"/>
        <v>36.549999999999997</v>
      </c>
      <c r="AD161">
        <f t="shared" si="207"/>
        <v>0.31</v>
      </c>
      <c r="AE161">
        <f t="shared" si="208"/>
        <v>0.14000000000000001</v>
      </c>
      <c r="AF161">
        <f t="shared" si="209"/>
        <v>394</v>
      </c>
      <c r="AG161">
        <f t="shared" si="210"/>
        <v>0</v>
      </c>
      <c r="AH161">
        <f t="shared" si="211"/>
        <v>46.19</v>
      </c>
      <c r="AI161">
        <f t="shared" si="212"/>
        <v>0.01</v>
      </c>
      <c r="AJ161">
        <f t="shared" si="213"/>
        <v>0</v>
      </c>
      <c r="AK161">
        <v>430.86</v>
      </c>
      <c r="AL161">
        <v>36.549999999999997</v>
      </c>
      <c r="AM161">
        <v>0.31</v>
      </c>
      <c r="AN161">
        <v>0.14000000000000001</v>
      </c>
      <c r="AO161">
        <v>394</v>
      </c>
      <c r="AP161">
        <v>0</v>
      </c>
      <c r="AQ161">
        <v>46.19</v>
      </c>
      <c r="AR161">
        <v>0.01</v>
      </c>
      <c r="AS161">
        <v>0</v>
      </c>
      <c r="AT161">
        <v>103</v>
      </c>
      <c r="AU161">
        <v>60</v>
      </c>
      <c r="AV161">
        <v>1</v>
      </c>
      <c r="AW161">
        <v>1</v>
      </c>
      <c r="AZ161">
        <v>6.66</v>
      </c>
      <c r="BA161">
        <v>6.66</v>
      </c>
      <c r="BB161">
        <v>6.66</v>
      </c>
      <c r="BC161">
        <v>6.66</v>
      </c>
      <c r="BD161" t="s">
        <v>3</v>
      </c>
      <c r="BE161" t="s">
        <v>3</v>
      </c>
      <c r="BF161" t="s">
        <v>3</v>
      </c>
      <c r="BG161" t="s">
        <v>3</v>
      </c>
      <c r="BH161">
        <v>0</v>
      </c>
      <c r="BI161">
        <v>1</v>
      </c>
      <c r="BJ161" t="s">
        <v>288</v>
      </c>
      <c r="BM161">
        <v>65010</v>
      </c>
      <c r="BN161">
        <v>0</v>
      </c>
      <c r="BO161" t="s">
        <v>3</v>
      </c>
      <c r="BP161">
        <v>0</v>
      </c>
      <c r="BQ161">
        <v>6</v>
      </c>
      <c r="BR161">
        <v>0</v>
      </c>
      <c r="BS161">
        <v>6.66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103</v>
      </c>
      <c r="CA161">
        <v>60</v>
      </c>
      <c r="CF161">
        <v>0</v>
      </c>
      <c r="CG161">
        <v>0</v>
      </c>
      <c r="CM161">
        <v>0</v>
      </c>
      <c r="CN161" t="s">
        <v>3</v>
      </c>
      <c r="CO161">
        <v>0</v>
      </c>
      <c r="CP161">
        <f t="shared" si="214"/>
        <v>200.86</v>
      </c>
      <c r="CQ161">
        <f t="shared" si="215"/>
        <v>243.42299999999997</v>
      </c>
      <c r="CR161">
        <f t="shared" si="216"/>
        <v>2.0646</v>
      </c>
      <c r="CS161">
        <f t="shared" si="217"/>
        <v>0.93240000000000012</v>
      </c>
      <c r="CT161">
        <f t="shared" si="218"/>
        <v>2624.04</v>
      </c>
      <c r="CU161">
        <f t="shared" si="219"/>
        <v>0</v>
      </c>
      <c r="CV161">
        <f t="shared" si="220"/>
        <v>46.19</v>
      </c>
      <c r="CW161">
        <f t="shared" si="221"/>
        <v>0.01</v>
      </c>
      <c r="CX161">
        <f t="shared" si="222"/>
        <v>0</v>
      </c>
      <c r="CY161">
        <f t="shared" si="223"/>
        <v>189.26249999999999</v>
      </c>
      <c r="CZ161">
        <f t="shared" si="224"/>
        <v>110.25</v>
      </c>
      <c r="DC161" t="s">
        <v>3</v>
      </c>
      <c r="DD161" t="s">
        <v>3</v>
      </c>
      <c r="DE161" t="s">
        <v>3</v>
      </c>
      <c r="DF161" t="s">
        <v>3</v>
      </c>
      <c r="DG161" t="s">
        <v>3</v>
      </c>
      <c r="DH161" t="s">
        <v>3</v>
      </c>
      <c r="DI161" t="s">
        <v>3</v>
      </c>
      <c r="DJ161" t="s">
        <v>3</v>
      </c>
      <c r="DK161" t="s">
        <v>3</v>
      </c>
      <c r="DL161" t="s">
        <v>3</v>
      </c>
      <c r="DM161" t="s">
        <v>3</v>
      </c>
      <c r="DN161">
        <v>0</v>
      </c>
      <c r="DO161">
        <v>0</v>
      </c>
      <c r="DP161">
        <v>1</v>
      </c>
      <c r="DQ161">
        <v>1</v>
      </c>
      <c r="DU161">
        <v>1013</v>
      </c>
      <c r="DV161" t="s">
        <v>287</v>
      </c>
      <c r="DW161" t="s">
        <v>287</v>
      </c>
      <c r="DX161">
        <v>1</v>
      </c>
      <c r="EE161">
        <v>39174605</v>
      </c>
      <c r="EF161">
        <v>6</v>
      </c>
      <c r="EG161" t="s">
        <v>145</v>
      </c>
      <c r="EH161">
        <v>0</v>
      </c>
      <c r="EI161" t="s">
        <v>3</v>
      </c>
      <c r="EJ161">
        <v>1</v>
      </c>
      <c r="EK161">
        <v>65010</v>
      </c>
      <c r="EL161" t="s">
        <v>289</v>
      </c>
      <c r="EM161" t="s">
        <v>290</v>
      </c>
      <c r="EO161" t="s">
        <v>3</v>
      </c>
      <c r="EQ161">
        <v>131072</v>
      </c>
      <c r="ER161">
        <v>430.86</v>
      </c>
      <c r="ES161">
        <v>36.549999999999997</v>
      </c>
      <c r="ET161">
        <v>0.31</v>
      </c>
      <c r="EU161">
        <v>0.14000000000000001</v>
      </c>
      <c r="EV161">
        <v>394</v>
      </c>
      <c r="EW161">
        <v>46.19</v>
      </c>
      <c r="EX161">
        <v>0.01</v>
      </c>
      <c r="EY161">
        <v>0</v>
      </c>
      <c r="FQ161">
        <v>0</v>
      </c>
      <c r="FR161">
        <f t="shared" si="225"/>
        <v>0</v>
      </c>
      <c r="FS161">
        <v>0</v>
      </c>
      <c r="FX161">
        <v>103</v>
      </c>
      <c r="FY161">
        <v>60</v>
      </c>
      <c r="GA161" t="s">
        <v>3</v>
      </c>
      <c r="GD161">
        <v>0</v>
      </c>
      <c r="GF161">
        <v>1556017287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226"/>
        <v>0</v>
      </c>
      <c r="GM161">
        <f t="shared" si="227"/>
        <v>500.37</v>
      </c>
      <c r="GN161">
        <f t="shared" si="228"/>
        <v>500.37</v>
      </c>
      <c r="GO161">
        <f t="shared" si="229"/>
        <v>0</v>
      </c>
      <c r="GP161">
        <f t="shared" si="230"/>
        <v>0</v>
      </c>
      <c r="GR161">
        <v>0</v>
      </c>
      <c r="GS161">
        <v>3</v>
      </c>
      <c r="GT161">
        <v>0</v>
      </c>
      <c r="GU161" t="s">
        <v>3</v>
      </c>
      <c r="GV161">
        <f t="shared" si="231"/>
        <v>0</v>
      </c>
      <c r="GW161">
        <v>1</v>
      </c>
      <c r="GX161">
        <f t="shared" si="232"/>
        <v>0</v>
      </c>
      <c r="HA161">
        <v>0</v>
      </c>
      <c r="HB161">
        <v>0</v>
      </c>
      <c r="IK161">
        <v>0</v>
      </c>
    </row>
    <row r="162" spans="1:255" x14ac:dyDescent="0.2">
      <c r="A162" s="2">
        <v>18</v>
      </c>
      <c r="B162" s="2">
        <v>1</v>
      </c>
      <c r="C162" s="2">
        <v>389</v>
      </c>
      <c r="D162" s="2"/>
      <c r="E162" s="2" t="s">
        <v>291</v>
      </c>
      <c r="F162" s="2" t="s">
        <v>292</v>
      </c>
      <c r="G162" s="2" t="s">
        <v>293</v>
      </c>
      <c r="H162" s="2" t="s">
        <v>132</v>
      </c>
      <c r="I162" s="2">
        <f>I160*J162</f>
        <v>7</v>
      </c>
      <c r="J162" s="2">
        <v>99.999999999999986</v>
      </c>
      <c r="K162" s="2"/>
      <c r="L162" s="2"/>
      <c r="M162" s="2"/>
      <c r="N162" s="2"/>
      <c r="O162" s="2">
        <f t="shared" si="194"/>
        <v>0</v>
      </c>
      <c r="P162" s="2">
        <f t="shared" si="195"/>
        <v>0</v>
      </c>
      <c r="Q162" s="2">
        <f t="shared" si="196"/>
        <v>0</v>
      </c>
      <c r="R162" s="2">
        <f t="shared" si="197"/>
        <v>0</v>
      </c>
      <c r="S162" s="2">
        <f t="shared" si="198"/>
        <v>0</v>
      </c>
      <c r="T162" s="2">
        <f t="shared" si="199"/>
        <v>0</v>
      </c>
      <c r="U162" s="2">
        <f t="shared" si="200"/>
        <v>0</v>
      </c>
      <c r="V162" s="2">
        <f t="shared" si="201"/>
        <v>0</v>
      </c>
      <c r="W162" s="2">
        <f t="shared" si="202"/>
        <v>0</v>
      </c>
      <c r="X162" s="2">
        <f t="shared" si="203"/>
        <v>0</v>
      </c>
      <c r="Y162" s="2">
        <f t="shared" si="204"/>
        <v>0</v>
      </c>
      <c r="Z162" s="2"/>
      <c r="AA162" s="2">
        <v>39500385</v>
      </c>
      <c r="AB162" s="2">
        <f t="shared" si="205"/>
        <v>0</v>
      </c>
      <c r="AC162" s="2">
        <f t="shared" si="206"/>
        <v>0</v>
      </c>
      <c r="AD162" s="2">
        <f t="shared" si="207"/>
        <v>0</v>
      </c>
      <c r="AE162" s="2">
        <f t="shared" si="208"/>
        <v>0</v>
      </c>
      <c r="AF162" s="2">
        <f t="shared" si="209"/>
        <v>0</v>
      </c>
      <c r="AG162" s="2">
        <f t="shared" si="210"/>
        <v>0</v>
      </c>
      <c r="AH162" s="2">
        <f t="shared" si="211"/>
        <v>0</v>
      </c>
      <c r="AI162" s="2">
        <f t="shared" si="212"/>
        <v>0</v>
      </c>
      <c r="AJ162" s="2">
        <f t="shared" si="213"/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103</v>
      </c>
      <c r="AU162" s="2">
        <v>60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3</v>
      </c>
      <c r="BE162" s="2" t="s">
        <v>3</v>
      </c>
      <c r="BF162" s="2" t="s">
        <v>3</v>
      </c>
      <c r="BG162" s="2" t="s">
        <v>3</v>
      </c>
      <c r="BH162" s="2">
        <v>3</v>
      </c>
      <c r="BI162" s="2">
        <v>1</v>
      </c>
      <c r="BJ162" s="2" t="s">
        <v>3</v>
      </c>
      <c r="BK162" s="2"/>
      <c r="BL162" s="2"/>
      <c r="BM162" s="2">
        <v>65010</v>
      </c>
      <c r="BN162" s="2">
        <v>0</v>
      </c>
      <c r="BO162" s="2" t="s">
        <v>3</v>
      </c>
      <c r="BP162" s="2">
        <v>0</v>
      </c>
      <c r="BQ162" s="2">
        <v>6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3</v>
      </c>
      <c r="BZ162" s="2">
        <v>103</v>
      </c>
      <c r="CA162" s="2">
        <v>60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3</v>
      </c>
      <c r="CO162" s="2">
        <v>0</v>
      </c>
      <c r="CP162" s="2">
        <f t="shared" si="214"/>
        <v>0</v>
      </c>
      <c r="CQ162" s="2">
        <f t="shared" si="215"/>
        <v>0</v>
      </c>
      <c r="CR162" s="2">
        <f t="shared" si="216"/>
        <v>0</v>
      </c>
      <c r="CS162" s="2">
        <f t="shared" si="217"/>
        <v>0</v>
      </c>
      <c r="CT162" s="2">
        <f t="shared" si="218"/>
        <v>0</v>
      </c>
      <c r="CU162" s="2">
        <f t="shared" si="219"/>
        <v>0</v>
      </c>
      <c r="CV162" s="2">
        <f t="shared" si="220"/>
        <v>0</v>
      </c>
      <c r="CW162" s="2">
        <f t="shared" si="221"/>
        <v>0</v>
      </c>
      <c r="CX162" s="2">
        <f t="shared" si="222"/>
        <v>0</v>
      </c>
      <c r="CY162" s="2">
        <f t="shared" si="223"/>
        <v>0</v>
      </c>
      <c r="CZ162" s="2">
        <f t="shared" si="224"/>
        <v>0</v>
      </c>
      <c r="DA162" s="2"/>
      <c r="DB162" s="2"/>
      <c r="DC162" s="2" t="s">
        <v>3</v>
      </c>
      <c r="DD162" s="2" t="s">
        <v>3</v>
      </c>
      <c r="DE162" s="2" t="s">
        <v>3</v>
      </c>
      <c r="DF162" s="2" t="s">
        <v>3</v>
      </c>
      <c r="DG162" s="2" t="s">
        <v>3</v>
      </c>
      <c r="DH162" s="2" t="s">
        <v>3</v>
      </c>
      <c r="DI162" s="2" t="s">
        <v>3</v>
      </c>
      <c r="DJ162" s="2" t="s">
        <v>3</v>
      </c>
      <c r="DK162" s="2" t="s">
        <v>3</v>
      </c>
      <c r="DL162" s="2" t="s">
        <v>3</v>
      </c>
      <c r="DM162" s="2" t="s">
        <v>3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1010</v>
      </c>
      <c r="DV162" s="2" t="s">
        <v>132</v>
      </c>
      <c r="DW162" s="2" t="s">
        <v>132</v>
      </c>
      <c r="DX162" s="2">
        <v>1</v>
      </c>
      <c r="DY162" s="2"/>
      <c r="DZ162" s="2"/>
      <c r="EA162" s="2"/>
      <c r="EB162" s="2"/>
      <c r="EC162" s="2"/>
      <c r="ED162" s="2"/>
      <c r="EE162" s="2">
        <v>39174605</v>
      </c>
      <c r="EF162" s="2">
        <v>6</v>
      </c>
      <c r="EG162" s="2" t="s">
        <v>145</v>
      </c>
      <c r="EH162" s="2">
        <v>0</v>
      </c>
      <c r="EI162" s="2" t="s">
        <v>3</v>
      </c>
      <c r="EJ162" s="2">
        <v>1</v>
      </c>
      <c r="EK162" s="2">
        <v>65010</v>
      </c>
      <c r="EL162" s="2" t="s">
        <v>289</v>
      </c>
      <c r="EM162" s="2" t="s">
        <v>290</v>
      </c>
      <c r="EN162" s="2"/>
      <c r="EO162" s="2" t="s">
        <v>3</v>
      </c>
      <c r="EP162" s="2"/>
      <c r="EQ162" s="2">
        <v>0</v>
      </c>
      <c r="ER162" s="2">
        <v>0</v>
      </c>
      <c r="ES162" s="2">
        <v>0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225"/>
        <v>0</v>
      </c>
      <c r="FS162" s="2">
        <v>0</v>
      </c>
      <c r="FT162" s="2"/>
      <c r="FU162" s="2"/>
      <c r="FV162" s="2"/>
      <c r="FW162" s="2"/>
      <c r="FX162" s="2">
        <v>103</v>
      </c>
      <c r="FY162" s="2">
        <v>60</v>
      </c>
      <c r="FZ162" s="2"/>
      <c r="GA162" s="2" t="s">
        <v>3</v>
      </c>
      <c r="GB162" s="2"/>
      <c r="GC162" s="2"/>
      <c r="GD162" s="2">
        <v>0</v>
      </c>
      <c r="GE162" s="2"/>
      <c r="GF162" s="2">
        <v>-698526538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226"/>
        <v>0</v>
      </c>
      <c r="GM162" s="2">
        <f t="shared" si="227"/>
        <v>0</v>
      </c>
      <c r="GN162" s="2">
        <f t="shared" si="228"/>
        <v>0</v>
      </c>
      <c r="GO162" s="2">
        <f t="shared" si="229"/>
        <v>0</v>
      </c>
      <c r="GP162" s="2">
        <f t="shared" si="230"/>
        <v>0</v>
      </c>
      <c r="GQ162" s="2"/>
      <c r="GR162" s="2">
        <v>0</v>
      </c>
      <c r="GS162" s="2">
        <v>3</v>
      </c>
      <c r="GT162" s="2">
        <v>0</v>
      </c>
      <c r="GU162" s="2" t="s">
        <v>3</v>
      </c>
      <c r="GV162" s="2">
        <f t="shared" si="231"/>
        <v>0</v>
      </c>
      <c r="GW162" s="2">
        <v>1</v>
      </c>
      <c r="GX162" s="2">
        <f t="shared" si="232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396</v>
      </c>
      <c r="E163" t="s">
        <v>291</v>
      </c>
      <c r="F163" t="s">
        <v>292</v>
      </c>
      <c r="G163" t="s">
        <v>293</v>
      </c>
      <c r="H163" t="s">
        <v>132</v>
      </c>
      <c r="I163">
        <f>I161*J163</f>
        <v>7</v>
      </c>
      <c r="J163">
        <v>99.999999999999986</v>
      </c>
      <c r="O163">
        <f t="shared" si="194"/>
        <v>0</v>
      </c>
      <c r="P163">
        <f t="shared" si="195"/>
        <v>0</v>
      </c>
      <c r="Q163">
        <f t="shared" si="196"/>
        <v>0</v>
      </c>
      <c r="R163">
        <f t="shared" si="197"/>
        <v>0</v>
      </c>
      <c r="S163">
        <f t="shared" si="198"/>
        <v>0</v>
      </c>
      <c r="T163">
        <f t="shared" si="199"/>
        <v>0</v>
      </c>
      <c r="U163">
        <f t="shared" si="200"/>
        <v>0</v>
      </c>
      <c r="V163">
        <f t="shared" si="201"/>
        <v>0</v>
      </c>
      <c r="W163">
        <f t="shared" si="202"/>
        <v>0</v>
      </c>
      <c r="X163">
        <f t="shared" si="203"/>
        <v>0</v>
      </c>
      <c r="Y163">
        <f t="shared" si="204"/>
        <v>0</v>
      </c>
      <c r="AA163">
        <v>39500386</v>
      </c>
      <c r="AB163">
        <f t="shared" si="205"/>
        <v>0</v>
      </c>
      <c r="AC163">
        <f t="shared" si="206"/>
        <v>0</v>
      </c>
      <c r="AD163">
        <f t="shared" si="207"/>
        <v>0</v>
      </c>
      <c r="AE163">
        <f t="shared" si="208"/>
        <v>0</v>
      </c>
      <c r="AF163">
        <f t="shared" si="209"/>
        <v>0</v>
      </c>
      <c r="AG163">
        <f t="shared" si="210"/>
        <v>0</v>
      </c>
      <c r="AH163">
        <f t="shared" si="211"/>
        <v>0</v>
      </c>
      <c r="AI163">
        <f t="shared" si="212"/>
        <v>0</v>
      </c>
      <c r="AJ163">
        <f t="shared" si="213"/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103</v>
      </c>
      <c r="AU163">
        <v>60</v>
      </c>
      <c r="AV163">
        <v>1</v>
      </c>
      <c r="AW163">
        <v>1</v>
      </c>
      <c r="AZ163">
        <v>6.66</v>
      </c>
      <c r="BA163">
        <v>1</v>
      </c>
      <c r="BB163">
        <v>1</v>
      </c>
      <c r="BC163">
        <v>6.66</v>
      </c>
      <c r="BD163" t="s">
        <v>3</v>
      </c>
      <c r="BE163" t="s">
        <v>3</v>
      </c>
      <c r="BF163" t="s">
        <v>3</v>
      </c>
      <c r="BG163" t="s">
        <v>3</v>
      </c>
      <c r="BH163">
        <v>3</v>
      </c>
      <c r="BI163">
        <v>1</v>
      </c>
      <c r="BJ163" t="s">
        <v>3</v>
      </c>
      <c r="BM163">
        <v>65010</v>
      </c>
      <c r="BN163">
        <v>0</v>
      </c>
      <c r="BO163" t="s">
        <v>3</v>
      </c>
      <c r="BP163">
        <v>0</v>
      </c>
      <c r="BQ163">
        <v>6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103</v>
      </c>
      <c r="CA163">
        <v>60</v>
      </c>
      <c r="CF163">
        <v>0</v>
      </c>
      <c r="CG163">
        <v>0</v>
      </c>
      <c r="CM163">
        <v>0</v>
      </c>
      <c r="CN163" t="s">
        <v>3</v>
      </c>
      <c r="CO163">
        <v>0</v>
      </c>
      <c r="CP163">
        <f t="shared" si="214"/>
        <v>0</v>
      </c>
      <c r="CQ163">
        <f t="shared" si="215"/>
        <v>0</v>
      </c>
      <c r="CR163">
        <f t="shared" si="216"/>
        <v>0</v>
      </c>
      <c r="CS163">
        <f t="shared" si="217"/>
        <v>0</v>
      </c>
      <c r="CT163">
        <f t="shared" si="218"/>
        <v>0</v>
      </c>
      <c r="CU163">
        <f t="shared" si="219"/>
        <v>0</v>
      </c>
      <c r="CV163">
        <f t="shared" si="220"/>
        <v>0</v>
      </c>
      <c r="CW163">
        <f t="shared" si="221"/>
        <v>0</v>
      </c>
      <c r="CX163">
        <f t="shared" si="222"/>
        <v>0</v>
      </c>
      <c r="CY163">
        <f t="shared" si="223"/>
        <v>0</v>
      </c>
      <c r="CZ163">
        <f t="shared" si="224"/>
        <v>0</v>
      </c>
      <c r="DC163" t="s">
        <v>3</v>
      </c>
      <c r="DD163" t="s">
        <v>3</v>
      </c>
      <c r="DE163" t="s">
        <v>3</v>
      </c>
      <c r="DF163" t="s">
        <v>3</v>
      </c>
      <c r="DG163" t="s">
        <v>3</v>
      </c>
      <c r="DH163" t="s">
        <v>3</v>
      </c>
      <c r="DI163" t="s">
        <v>3</v>
      </c>
      <c r="DJ163" t="s">
        <v>3</v>
      </c>
      <c r="DK163" t="s">
        <v>3</v>
      </c>
      <c r="DL163" t="s">
        <v>3</v>
      </c>
      <c r="DM163" t="s">
        <v>3</v>
      </c>
      <c r="DN163">
        <v>0</v>
      </c>
      <c r="DO163">
        <v>0</v>
      </c>
      <c r="DP163">
        <v>1</v>
      </c>
      <c r="DQ163">
        <v>1</v>
      </c>
      <c r="DU163">
        <v>1010</v>
      </c>
      <c r="DV163" t="s">
        <v>132</v>
      </c>
      <c r="DW163" t="s">
        <v>132</v>
      </c>
      <c r="DX163">
        <v>1</v>
      </c>
      <c r="EE163">
        <v>39174605</v>
      </c>
      <c r="EF163">
        <v>6</v>
      </c>
      <c r="EG163" t="s">
        <v>145</v>
      </c>
      <c r="EH163">
        <v>0</v>
      </c>
      <c r="EI163" t="s">
        <v>3</v>
      </c>
      <c r="EJ163">
        <v>1</v>
      </c>
      <c r="EK163">
        <v>65010</v>
      </c>
      <c r="EL163" t="s">
        <v>289</v>
      </c>
      <c r="EM163" t="s">
        <v>290</v>
      </c>
      <c r="EO163" t="s">
        <v>3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225"/>
        <v>0</v>
      </c>
      <c r="FS163">
        <v>0</v>
      </c>
      <c r="FX163">
        <v>103</v>
      </c>
      <c r="FY163">
        <v>60</v>
      </c>
      <c r="GA163" t="s">
        <v>3</v>
      </c>
      <c r="GD163">
        <v>0</v>
      </c>
      <c r="GF163">
        <v>-698526538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226"/>
        <v>0</v>
      </c>
      <c r="GM163">
        <f t="shared" si="227"/>
        <v>0</v>
      </c>
      <c r="GN163">
        <f t="shared" si="228"/>
        <v>0</v>
      </c>
      <c r="GO163">
        <f t="shared" si="229"/>
        <v>0</v>
      </c>
      <c r="GP163">
        <f t="shared" si="230"/>
        <v>0</v>
      </c>
      <c r="GR163">
        <v>0</v>
      </c>
      <c r="GS163">
        <v>3</v>
      </c>
      <c r="GT163">
        <v>0</v>
      </c>
      <c r="GU163" t="s">
        <v>3</v>
      </c>
      <c r="GV163">
        <f t="shared" si="231"/>
        <v>0</v>
      </c>
      <c r="GW163">
        <v>1</v>
      </c>
      <c r="GX163">
        <f t="shared" si="232"/>
        <v>0</v>
      </c>
      <c r="HA163">
        <v>0</v>
      </c>
      <c r="HB163">
        <v>0</v>
      </c>
      <c r="IK163">
        <v>0</v>
      </c>
    </row>
    <row r="164" spans="1:255" x14ac:dyDescent="0.2">
      <c r="A164" s="2">
        <v>18</v>
      </c>
      <c r="B164" s="2">
        <v>1</v>
      </c>
      <c r="C164" s="2">
        <v>388</v>
      </c>
      <c r="D164" s="2"/>
      <c r="E164" s="2" t="s">
        <v>294</v>
      </c>
      <c r="F164" s="2" t="s">
        <v>295</v>
      </c>
      <c r="G164" s="2" t="s">
        <v>296</v>
      </c>
      <c r="H164" s="2" t="s">
        <v>132</v>
      </c>
      <c r="I164" s="2">
        <f>I160*J164</f>
        <v>7</v>
      </c>
      <c r="J164" s="2">
        <v>99.999999999999986</v>
      </c>
      <c r="K164" s="2"/>
      <c r="L164" s="2"/>
      <c r="M164" s="2"/>
      <c r="N164" s="2"/>
      <c r="O164" s="2">
        <f t="shared" si="194"/>
        <v>130.69</v>
      </c>
      <c r="P164" s="2">
        <f t="shared" si="195"/>
        <v>130.69</v>
      </c>
      <c r="Q164" s="2">
        <f t="shared" si="196"/>
        <v>0</v>
      </c>
      <c r="R164" s="2">
        <f t="shared" si="197"/>
        <v>0</v>
      </c>
      <c r="S164" s="2">
        <f t="shared" si="198"/>
        <v>0</v>
      </c>
      <c r="T164" s="2">
        <f t="shared" si="199"/>
        <v>0</v>
      </c>
      <c r="U164" s="2">
        <f t="shared" si="200"/>
        <v>0</v>
      </c>
      <c r="V164" s="2">
        <f t="shared" si="201"/>
        <v>0</v>
      </c>
      <c r="W164" s="2">
        <f t="shared" si="202"/>
        <v>0</v>
      </c>
      <c r="X164" s="2">
        <f t="shared" si="203"/>
        <v>0</v>
      </c>
      <c r="Y164" s="2">
        <f t="shared" si="204"/>
        <v>0</v>
      </c>
      <c r="Z164" s="2"/>
      <c r="AA164" s="2">
        <v>39500385</v>
      </c>
      <c r="AB164" s="2">
        <f t="shared" si="205"/>
        <v>18.670000000000002</v>
      </c>
      <c r="AC164" s="2">
        <f t="shared" si="206"/>
        <v>18.670000000000002</v>
      </c>
      <c r="AD164" s="2">
        <f t="shared" si="207"/>
        <v>0</v>
      </c>
      <c r="AE164" s="2">
        <f t="shared" si="208"/>
        <v>0</v>
      </c>
      <c r="AF164" s="2">
        <f t="shared" si="209"/>
        <v>0</v>
      </c>
      <c r="AG164" s="2">
        <f t="shared" si="210"/>
        <v>0</v>
      </c>
      <c r="AH164" s="2">
        <f t="shared" si="211"/>
        <v>0</v>
      </c>
      <c r="AI164" s="2">
        <f t="shared" si="212"/>
        <v>0</v>
      </c>
      <c r="AJ164" s="2">
        <f t="shared" si="213"/>
        <v>0</v>
      </c>
      <c r="AK164" s="2">
        <v>18.670000000000002</v>
      </c>
      <c r="AL164" s="2">
        <v>18.670000000000002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  <c r="AT164" s="2">
        <v>103</v>
      </c>
      <c r="AU164" s="2">
        <v>60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3</v>
      </c>
      <c r="BE164" s="2" t="s">
        <v>3</v>
      </c>
      <c r="BF164" s="2" t="s">
        <v>3</v>
      </c>
      <c r="BG164" s="2" t="s">
        <v>3</v>
      </c>
      <c r="BH164" s="2">
        <v>3</v>
      </c>
      <c r="BI164" s="2">
        <v>1</v>
      </c>
      <c r="BJ164" s="2" t="s">
        <v>297</v>
      </c>
      <c r="BK164" s="2"/>
      <c r="BL164" s="2"/>
      <c r="BM164" s="2">
        <v>65010</v>
      </c>
      <c r="BN164" s="2">
        <v>0</v>
      </c>
      <c r="BO164" s="2" t="s">
        <v>3</v>
      </c>
      <c r="BP164" s="2">
        <v>0</v>
      </c>
      <c r="BQ164" s="2">
        <v>6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3</v>
      </c>
      <c r="BZ164" s="2">
        <v>103</v>
      </c>
      <c r="CA164" s="2">
        <v>60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3</v>
      </c>
      <c r="CO164" s="2">
        <v>0</v>
      </c>
      <c r="CP164" s="2">
        <f t="shared" si="214"/>
        <v>130.69</v>
      </c>
      <c r="CQ164" s="2">
        <f t="shared" si="215"/>
        <v>18.670000000000002</v>
      </c>
      <c r="CR164" s="2">
        <f t="shared" si="216"/>
        <v>0</v>
      </c>
      <c r="CS164" s="2">
        <f t="shared" si="217"/>
        <v>0</v>
      </c>
      <c r="CT164" s="2">
        <f t="shared" si="218"/>
        <v>0</v>
      </c>
      <c r="CU164" s="2">
        <f t="shared" si="219"/>
        <v>0</v>
      </c>
      <c r="CV164" s="2">
        <f t="shared" si="220"/>
        <v>0</v>
      </c>
      <c r="CW164" s="2">
        <f t="shared" si="221"/>
        <v>0</v>
      </c>
      <c r="CX164" s="2">
        <f t="shared" si="222"/>
        <v>0</v>
      </c>
      <c r="CY164" s="2">
        <f t="shared" si="223"/>
        <v>0</v>
      </c>
      <c r="CZ164" s="2">
        <f t="shared" si="224"/>
        <v>0</v>
      </c>
      <c r="DA164" s="2"/>
      <c r="DB164" s="2"/>
      <c r="DC164" s="2" t="s">
        <v>3</v>
      </c>
      <c r="DD164" s="2" t="s">
        <v>3</v>
      </c>
      <c r="DE164" s="2" t="s">
        <v>3</v>
      </c>
      <c r="DF164" s="2" t="s">
        <v>3</v>
      </c>
      <c r="DG164" s="2" t="s">
        <v>3</v>
      </c>
      <c r="DH164" s="2" t="s">
        <v>3</v>
      </c>
      <c r="DI164" s="2" t="s">
        <v>3</v>
      </c>
      <c r="DJ164" s="2" t="s">
        <v>3</v>
      </c>
      <c r="DK164" s="2" t="s">
        <v>3</v>
      </c>
      <c r="DL164" s="2" t="s">
        <v>3</v>
      </c>
      <c r="DM164" s="2" t="s">
        <v>3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1010</v>
      </c>
      <c r="DV164" s="2" t="s">
        <v>132</v>
      </c>
      <c r="DW164" s="2" t="s">
        <v>132</v>
      </c>
      <c r="DX164" s="2">
        <v>1</v>
      </c>
      <c r="DY164" s="2"/>
      <c r="DZ164" s="2"/>
      <c r="EA164" s="2"/>
      <c r="EB164" s="2"/>
      <c r="EC164" s="2"/>
      <c r="ED164" s="2"/>
      <c r="EE164" s="2">
        <v>39174605</v>
      </c>
      <c r="EF164" s="2">
        <v>6</v>
      </c>
      <c r="EG164" s="2" t="s">
        <v>145</v>
      </c>
      <c r="EH164" s="2">
        <v>0</v>
      </c>
      <c r="EI164" s="2" t="s">
        <v>3</v>
      </c>
      <c r="EJ164" s="2">
        <v>1</v>
      </c>
      <c r="EK164" s="2">
        <v>65010</v>
      </c>
      <c r="EL164" s="2" t="s">
        <v>289</v>
      </c>
      <c r="EM164" s="2" t="s">
        <v>290</v>
      </c>
      <c r="EN164" s="2"/>
      <c r="EO164" s="2" t="s">
        <v>3</v>
      </c>
      <c r="EP164" s="2"/>
      <c r="EQ164" s="2">
        <v>0</v>
      </c>
      <c r="ER164" s="2">
        <v>18.670000000000002</v>
      </c>
      <c r="ES164" s="2">
        <v>18.670000000000002</v>
      </c>
      <c r="ET164" s="2">
        <v>0</v>
      </c>
      <c r="EU164" s="2">
        <v>0</v>
      </c>
      <c r="EV164" s="2">
        <v>0</v>
      </c>
      <c r="EW164" s="2">
        <v>0</v>
      </c>
      <c r="EX164" s="2">
        <v>0</v>
      </c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225"/>
        <v>0</v>
      </c>
      <c r="FS164" s="2">
        <v>0</v>
      </c>
      <c r="FT164" s="2"/>
      <c r="FU164" s="2"/>
      <c r="FV164" s="2"/>
      <c r="FW164" s="2"/>
      <c r="FX164" s="2">
        <v>103</v>
      </c>
      <c r="FY164" s="2">
        <v>60</v>
      </c>
      <c r="FZ164" s="2"/>
      <c r="GA164" s="2" t="s">
        <v>3</v>
      </c>
      <c r="GB164" s="2"/>
      <c r="GC164" s="2"/>
      <c r="GD164" s="2">
        <v>0</v>
      </c>
      <c r="GE164" s="2"/>
      <c r="GF164" s="2">
        <v>-81331770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226"/>
        <v>0</v>
      </c>
      <c r="GM164" s="2">
        <f t="shared" si="227"/>
        <v>130.69</v>
      </c>
      <c r="GN164" s="2">
        <f t="shared" si="228"/>
        <v>130.69</v>
      </c>
      <c r="GO164" s="2">
        <f t="shared" si="229"/>
        <v>0</v>
      </c>
      <c r="GP164" s="2">
        <f t="shared" si="230"/>
        <v>0</v>
      </c>
      <c r="GQ164" s="2"/>
      <c r="GR164" s="2">
        <v>0</v>
      </c>
      <c r="GS164" s="2">
        <v>3</v>
      </c>
      <c r="GT164" s="2">
        <v>0</v>
      </c>
      <c r="GU164" s="2" t="s">
        <v>3</v>
      </c>
      <c r="GV164" s="2">
        <f t="shared" si="231"/>
        <v>0</v>
      </c>
      <c r="GW164" s="2">
        <v>1</v>
      </c>
      <c r="GX164" s="2">
        <f t="shared" si="232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18</v>
      </c>
      <c r="B165">
        <v>1</v>
      </c>
      <c r="C165">
        <v>395</v>
      </c>
      <c r="E165" t="s">
        <v>294</v>
      </c>
      <c r="F165" t="s">
        <v>295</v>
      </c>
      <c r="G165" t="s">
        <v>296</v>
      </c>
      <c r="H165" t="s">
        <v>132</v>
      </c>
      <c r="I165">
        <f>I161*J165</f>
        <v>7</v>
      </c>
      <c r="J165">
        <v>99.999999999999986</v>
      </c>
      <c r="O165">
        <f t="shared" si="194"/>
        <v>870.4</v>
      </c>
      <c r="P165">
        <f t="shared" si="195"/>
        <v>870.4</v>
      </c>
      <c r="Q165">
        <f t="shared" si="196"/>
        <v>0</v>
      </c>
      <c r="R165">
        <f t="shared" si="197"/>
        <v>0</v>
      </c>
      <c r="S165">
        <f t="shared" si="198"/>
        <v>0</v>
      </c>
      <c r="T165">
        <f t="shared" si="199"/>
        <v>0</v>
      </c>
      <c r="U165">
        <f t="shared" si="200"/>
        <v>0</v>
      </c>
      <c r="V165">
        <f t="shared" si="201"/>
        <v>0</v>
      </c>
      <c r="W165">
        <f t="shared" si="202"/>
        <v>0</v>
      </c>
      <c r="X165">
        <f t="shared" si="203"/>
        <v>0</v>
      </c>
      <c r="Y165">
        <f t="shared" si="204"/>
        <v>0</v>
      </c>
      <c r="AA165">
        <v>39500386</v>
      </c>
      <c r="AB165">
        <f t="shared" si="205"/>
        <v>18.670000000000002</v>
      </c>
      <c r="AC165">
        <f t="shared" si="206"/>
        <v>18.670000000000002</v>
      </c>
      <c r="AD165">
        <f t="shared" si="207"/>
        <v>0</v>
      </c>
      <c r="AE165">
        <f t="shared" si="208"/>
        <v>0</v>
      </c>
      <c r="AF165">
        <f t="shared" si="209"/>
        <v>0</v>
      </c>
      <c r="AG165">
        <f t="shared" si="210"/>
        <v>0</v>
      </c>
      <c r="AH165">
        <f t="shared" si="211"/>
        <v>0</v>
      </c>
      <c r="AI165">
        <f t="shared" si="212"/>
        <v>0</v>
      </c>
      <c r="AJ165">
        <f t="shared" si="213"/>
        <v>0</v>
      </c>
      <c r="AK165">
        <v>18.670000000000002</v>
      </c>
      <c r="AL165">
        <v>18.670000000000002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103</v>
      </c>
      <c r="AU165">
        <v>60</v>
      </c>
      <c r="AV165">
        <v>1</v>
      </c>
      <c r="AW165">
        <v>1</v>
      </c>
      <c r="AZ165">
        <v>6.66</v>
      </c>
      <c r="BA165">
        <v>1</v>
      </c>
      <c r="BB165">
        <v>1</v>
      </c>
      <c r="BC165">
        <v>6.66</v>
      </c>
      <c r="BD165" t="s">
        <v>3</v>
      </c>
      <c r="BE165" t="s">
        <v>3</v>
      </c>
      <c r="BF165" t="s">
        <v>3</v>
      </c>
      <c r="BG165" t="s">
        <v>3</v>
      </c>
      <c r="BH165">
        <v>3</v>
      </c>
      <c r="BI165">
        <v>1</v>
      </c>
      <c r="BJ165" t="s">
        <v>297</v>
      </c>
      <c r="BM165">
        <v>65010</v>
      </c>
      <c r="BN165">
        <v>0</v>
      </c>
      <c r="BO165" t="s">
        <v>3</v>
      </c>
      <c r="BP165">
        <v>0</v>
      </c>
      <c r="BQ165">
        <v>6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103</v>
      </c>
      <c r="CA165">
        <v>60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 t="shared" si="214"/>
        <v>870.4</v>
      </c>
      <c r="CQ165">
        <f t="shared" si="215"/>
        <v>124.34220000000002</v>
      </c>
      <c r="CR165">
        <f t="shared" si="216"/>
        <v>0</v>
      </c>
      <c r="CS165">
        <f t="shared" si="217"/>
        <v>0</v>
      </c>
      <c r="CT165">
        <f t="shared" si="218"/>
        <v>0</v>
      </c>
      <c r="CU165">
        <f t="shared" si="219"/>
        <v>0</v>
      </c>
      <c r="CV165">
        <f t="shared" si="220"/>
        <v>0</v>
      </c>
      <c r="CW165">
        <f t="shared" si="221"/>
        <v>0</v>
      </c>
      <c r="CX165">
        <f t="shared" si="222"/>
        <v>0</v>
      </c>
      <c r="CY165">
        <f t="shared" si="223"/>
        <v>0</v>
      </c>
      <c r="CZ165">
        <f t="shared" si="224"/>
        <v>0</v>
      </c>
      <c r="DC165" t="s">
        <v>3</v>
      </c>
      <c r="DD165" t="s">
        <v>3</v>
      </c>
      <c r="DE165" t="s">
        <v>3</v>
      </c>
      <c r="DF165" t="s">
        <v>3</v>
      </c>
      <c r="DG165" t="s">
        <v>3</v>
      </c>
      <c r="DH165" t="s">
        <v>3</v>
      </c>
      <c r="DI165" t="s">
        <v>3</v>
      </c>
      <c r="DJ165" t="s">
        <v>3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1010</v>
      </c>
      <c r="DV165" t="s">
        <v>132</v>
      </c>
      <c r="DW165" t="s">
        <v>132</v>
      </c>
      <c r="DX165">
        <v>1</v>
      </c>
      <c r="EE165">
        <v>39174605</v>
      </c>
      <c r="EF165">
        <v>6</v>
      </c>
      <c r="EG165" t="s">
        <v>145</v>
      </c>
      <c r="EH165">
        <v>0</v>
      </c>
      <c r="EI165" t="s">
        <v>3</v>
      </c>
      <c r="EJ165">
        <v>1</v>
      </c>
      <c r="EK165">
        <v>65010</v>
      </c>
      <c r="EL165" t="s">
        <v>289</v>
      </c>
      <c r="EM165" t="s">
        <v>290</v>
      </c>
      <c r="EO165" t="s">
        <v>3</v>
      </c>
      <c r="EQ165">
        <v>0</v>
      </c>
      <c r="ER165">
        <v>18.670000000000002</v>
      </c>
      <c r="ES165">
        <v>18.670000000000002</v>
      </c>
      <c r="ET165">
        <v>0</v>
      </c>
      <c r="EU165">
        <v>0</v>
      </c>
      <c r="EV165">
        <v>0</v>
      </c>
      <c r="EW165">
        <v>0</v>
      </c>
      <c r="EX165">
        <v>0</v>
      </c>
      <c r="FQ165">
        <v>0</v>
      </c>
      <c r="FR165">
        <f t="shared" si="225"/>
        <v>0</v>
      </c>
      <c r="FS165">
        <v>0</v>
      </c>
      <c r="FX165">
        <v>103</v>
      </c>
      <c r="FY165">
        <v>60</v>
      </c>
      <c r="GA165" t="s">
        <v>3</v>
      </c>
      <c r="GD165">
        <v>0</v>
      </c>
      <c r="GF165">
        <v>-81331770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226"/>
        <v>0</v>
      </c>
      <c r="GM165">
        <f t="shared" si="227"/>
        <v>870.4</v>
      </c>
      <c r="GN165">
        <f t="shared" si="228"/>
        <v>870.4</v>
      </c>
      <c r="GO165">
        <f t="shared" si="229"/>
        <v>0</v>
      </c>
      <c r="GP165">
        <f t="shared" si="230"/>
        <v>0</v>
      </c>
      <c r="GR165">
        <v>0</v>
      </c>
      <c r="GS165">
        <v>3</v>
      </c>
      <c r="GT165">
        <v>0</v>
      </c>
      <c r="GU165" t="s">
        <v>3</v>
      </c>
      <c r="GV165">
        <f t="shared" si="231"/>
        <v>0</v>
      </c>
      <c r="GW165">
        <v>1</v>
      </c>
      <c r="GX165">
        <f t="shared" si="232"/>
        <v>0</v>
      </c>
      <c r="HA165">
        <v>0</v>
      </c>
      <c r="HB165">
        <v>0</v>
      </c>
      <c r="IK165">
        <v>0</v>
      </c>
    </row>
    <row r="166" spans="1:255" x14ac:dyDescent="0.2">
      <c r="A166" s="2">
        <v>17</v>
      </c>
      <c r="B166" s="2">
        <v>1</v>
      </c>
      <c r="C166" s="2">
        <f>ROW(SmtRes!A401)</f>
        <v>401</v>
      </c>
      <c r="D166" s="2">
        <f>ROW(EtalonRes!A377)</f>
        <v>377</v>
      </c>
      <c r="E166" s="2" t="s">
        <v>298</v>
      </c>
      <c r="F166" s="2" t="s">
        <v>299</v>
      </c>
      <c r="G166" s="2" t="s">
        <v>300</v>
      </c>
      <c r="H166" s="2" t="s">
        <v>301</v>
      </c>
      <c r="I166" s="2">
        <f>ROUND(10/100,9)</f>
        <v>0.1</v>
      </c>
      <c r="J166" s="2">
        <v>0</v>
      </c>
      <c r="K166" s="2"/>
      <c r="L166" s="2"/>
      <c r="M166" s="2"/>
      <c r="N166" s="2"/>
      <c r="O166" s="2">
        <f t="shared" si="194"/>
        <v>18.899999999999999</v>
      </c>
      <c r="P166" s="2">
        <f t="shared" si="195"/>
        <v>2.92</v>
      </c>
      <c r="Q166" s="2">
        <f t="shared" si="196"/>
        <v>0.03</v>
      </c>
      <c r="R166" s="2">
        <f t="shared" si="197"/>
        <v>0.01</v>
      </c>
      <c r="S166" s="2">
        <f t="shared" si="198"/>
        <v>15.95</v>
      </c>
      <c r="T166" s="2">
        <f t="shared" si="199"/>
        <v>0</v>
      </c>
      <c r="U166" s="2">
        <f t="shared" si="200"/>
        <v>1.87</v>
      </c>
      <c r="V166" s="2">
        <f t="shared" si="201"/>
        <v>1E-3</v>
      </c>
      <c r="W166" s="2">
        <f t="shared" si="202"/>
        <v>0</v>
      </c>
      <c r="X166" s="2">
        <f t="shared" si="203"/>
        <v>11.81</v>
      </c>
      <c r="Y166" s="2">
        <f t="shared" si="204"/>
        <v>7.98</v>
      </c>
      <c r="Z166" s="2"/>
      <c r="AA166" s="2">
        <v>39500385</v>
      </c>
      <c r="AB166" s="2">
        <f t="shared" si="205"/>
        <v>189.06</v>
      </c>
      <c r="AC166" s="2">
        <f t="shared" si="206"/>
        <v>29.24</v>
      </c>
      <c r="AD166" s="2">
        <f t="shared" si="207"/>
        <v>0.31</v>
      </c>
      <c r="AE166" s="2">
        <f t="shared" si="208"/>
        <v>0.14000000000000001</v>
      </c>
      <c r="AF166" s="2">
        <f t="shared" si="209"/>
        <v>159.51</v>
      </c>
      <c r="AG166" s="2">
        <f t="shared" si="210"/>
        <v>0</v>
      </c>
      <c r="AH166" s="2">
        <f t="shared" si="211"/>
        <v>18.7</v>
      </c>
      <c r="AI166" s="2">
        <f t="shared" si="212"/>
        <v>0.01</v>
      </c>
      <c r="AJ166" s="2">
        <f t="shared" si="213"/>
        <v>0</v>
      </c>
      <c r="AK166" s="2">
        <v>189.06</v>
      </c>
      <c r="AL166" s="2">
        <v>29.24</v>
      </c>
      <c r="AM166" s="2">
        <v>0.31</v>
      </c>
      <c r="AN166" s="2">
        <v>0.14000000000000001</v>
      </c>
      <c r="AO166" s="2">
        <v>159.51</v>
      </c>
      <c r="AP166" s="2">
        <v>0</v>
      </c>
      <c r="AQ166" s="2">
        <v>18.7</v>
      </c>
      <c r="AR166" s="2">
        <v>0.01</v>
      </c>
      <c r="AS166" s="2">
        <v>0</v>
      </c>
      <c r="AT166" s="2">
        <v>74</v>
      </c>
      <c r="AU166" s="2">
        <v>50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3</v>
      </c>
      <c r="BE166" s="2" t="s">
        <v>3</v>
      </c>
      <c r="BF166" s="2" t="s">
        <v>3</v>
      </c>
      <c r="BG166" s="2" t="s">
        <v>3</v>
      </c>
      <c r="BH166" s="2">
        <v>0</v>
      </c>
      <c r="BI166" s="2">
        <v>1</v>
      </c>
      <c r="BJ166" s="2" t="s">
        <v>302</v>
      </c>
      <c r="BK166" s="2"/>
      <c r="BL166" s="2"/>
      <c r="BM166" s="2">
        <v>65006</v>
      </c>
      <c r="BN166" s="2">
        <v>0</v>
      </c>
      <c r="BO166" s="2" t="s">
        <v>3</v>
      </c>
      <c r="BP166" s="2">
        <v>0</v>
      </c>
      <c r="BQ166" s="2">
        <v>6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3</v>
      </c>
      <c r="BZ166" s="2">
        <v>74</v>
      </c>
      <c r="CA166" s="2">
        <v>50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3</v>
      </c>
      <c r="CO166" s="2">
        <v>0</v>
      </c>
      <c r="CP166" s="2">
        <f t="shared" si="214"/>
        <v>18.899999999999999</v>
      </c>
      <c r="CQ166" s="2">
        <f t="shared" si="215"/>
        <v>29.24</v>
      </c>
      <c r="CR166" s="2">
        <f t="shared" si="216"/>
        <v>0.31</v>
      </c>
      <c r="CS166" s="2">
        <f t="shared" si="217"/>
        <v>0.14000000000000001</v>
      </c>
      <c r="CT166" s="2">
        <f t="shared" si="218"/>
        <v>159.51</v>
      </c>
      <c r="CU166" s="2">
        <f t="shared" si="219"/>
        <v>0</v>
      </c>
      <c r="CV166" s="2">
        <f t="shared" si="220"/>
        <v>18.7</v>
      </c>
      <c r="CW166" s="2">
        <f t="shared" si="221"/>
        <v>0.01</v>
      </c>
      <c r="CX166" s="2">
        <f t="shared" si="222"/>
        <v>0</v>
      </c>
      <c r="CY166" s="2">
        <f t="shared" si="223"/>
        <v>11.8104</v>
      </c>
      <c r="CZ166" s="2">
        <f t="shared" si="224"/>
        <v>7.98</v>
      </c>
      <c r="DA166" s="2"/>
      <c r="DB166" s="2"/>
      <c r="DC166" s="2" t="s">
        <v>3</v>
      </c>
      <c r="DD166" s="2" t="s">
        <v>3</v>
      </c>
      <c r="DE166" s="2" t="s">
        <v>3</v>
      </c>
      <c r="DF166" s="2" t="s">
        <v>3</v>
      </c>
      <c r="DG166" s="2" t="s">
        <v>3</v>
      </c>
      <c r="DH166" s="2" t="s">
        <v>3</v>
      </c>
      <c r="DI166" s="2" t="s">
        <v>3</v>
      </c>
      <c r="DJ166" s="2" t="s">
        <v>3</v>
      </c>
      <c r="DK166" s="2" t="s">
        <v>3</v>
      </c>
      <c r="DL166" s="2" t="s">
        <v>3</v>
      </c>
      <c r="DM166" s="2" t="s">
        <v>3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1013</v>
      </c>
      <c r="DV166" s="2" t="s">
        <v>301</v>
      </c>
      <c r="DW166" s="2" t="s">
        <v>301</v>
      </c>
      <c r="DX166" s="2">
        <v>1</v>
      </c>
      <c r="DY166" s="2"/>
      <c r="DZ166" s="2"/>
      <c r="EA166" s="2"/>
      <c r="EB166" s="2"/>
      <c r="EC166" s="2"/>
      <c r="ED166" s="2"/>
      <c r="EE166" s="2">
        <v>39174601</v>
      </c>
      <c r="EF166" s="2">
        <v>6</v>
      </c>
      <c r="EG166" s="2" t="s">
        <v>145</v>
      </c>
      <c r="EH166" s="2">
        <v>0</v>
      </c>
      <c r="EI166" s="2" t="s">
        <v>3</v>
      </c>
      <c r="EJ166" s="2">
        <v>1</v>
      </c>
      <c r="EK166" s="2">
        <v>65006</v>
      </c>
      <c r="EL166" s="2" t="s">
        <v>303</v>
      </c>
      <c r="EM166" s="2" t="s">
        <v>290</v>
      </c>
      <c r="EN166" s="2"/>
      <c r="EO166" s="2" t="s">
        <v>3</v>
      </c>
      <c r="EP166" s="2"/>
      <c r="EQ166" s="2">
        <v>131072</v>
      </c>
      <c r="ER166" s="2">
        <v>189.06</v>
      </c>
      <c r="ES166" s="2">
        <v>29.24</v>
      </c>
      <c r="ET166" s="2">
        <v>0.31</v>
      </c>
      <c r="EU166" s="2">
        <v>0.14000000000000001</v>
      </c>
      <c r="EV166" s="2">
        <v>159.51</v>
      </c>
      <c r="EW166" s="2">
        <v>18.7</v>
      </c>
      <c r="EX166" s="2">
        <v>0.01</v>
      </c>
      <c r="EY166" s="2">
        <v>0</v>
      </c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225"/>
        <v>0</v>
      </c>
      <c r="FS166" s="2">
        <v>0</v>
      </c>
      <c r="FT166" s="2"/>
      <c r="FU166" s="2"/>
      <c r="FV166" s="2"/>
      <c r="FW166" s="2"/>
      <c r="FX166" s="2">
        <v>74</v>
      </c>
      <c r="FY166" s="2">
        <v>50</v>
      </c>
      <c r="FZ166" s="2"/>
      <c r="GA166" s="2" t="s">
        <v>3</v>
      </c>
      <c r="GB166" s="2"/>
      <c r="GC166" s="2"/>
      <c r="GD166" s="2">
        <v>0</v>
      </c>
      <c r="GE166" s="2"/>
      <c r="GF166" s="2">
        <v>-2110578653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226"/>
        <v>0</v>
      </c>
      <c r="GM166" s="2">
        <f t="shared" si="227"/>
        <v>38.69</v>
      </c>
      <c r="GN166" s="2">
        <f t="shared" si="228"/>
        <v>38.69</v>
      </c>
      <c r="GO166" s="2">
        <f t="shared" si="229"/>
        <v>0</v>
      </c>
      <c r="GP166" s="2">
        <f t="shared" si="230"/>
        <v>0</v>
      </c>
      <c r="GQ166" s="2"/>
      <c r="GR166" s="2">
        <v>0</v>
      </c>
      <c r="GS166" s="2">
        <v>3</v>
      </c>
      <c r="GT166" s="2">
        <v>0</v>
      </c>
      <c r="GU166" s="2" t="s">
        <v>3</v>
      </c>
      <c r="GV166" s="2">
        <f t="shared" si="231"/>
        <v>0</v>
      </c>
      <c r="GW166" s="2">
        <v>1</v>
      </c>
      <c r="GX166" s="2">
        <f t="shared" si="232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17</v>
      </c>
      <c r="B167">
        <v>1</v>
      </c>
      <c r="C167">
        <f>ROW(SmtRes!A406)</f>
        <v>406</v>
      </c>
      <c r="D167">
        <f>ROW(EtalonRes!A382)</f>
        <v>382</v>
      </c>
      <c r="E167" t="s">
        <v>298</v>
      </c>
      <c r="F167" t="s">
        <v>299</v>
      </c>
      <c r="G167" t="s">
        <v>300</v>
      </c>
      <c r="H167" t="s">
        <v>301</v>
      </c>
      <c r="I167">
        <f>ROUND(10/100,9)</f>
        <v>0.1</v>
      </c>
      <c r="J167">
        <v>0</v>
      </c>
      <c r="O167">
        <f t="shared" si="194"/>
        <v>125.91</v>
      </c>
      <c r="P167">
        <f t="shared" si="195"/>
        <v>19.47</v>
      </c>
      <c r="Q167">
        <f t="shared" si="196"/>
        <v>0.21</v>
      </c>
      <c r="R167">
        <f t="shared" si="197"/>
        <v>0.09</v>
      </c>
      <c r="S167">
        <f t="shared" si="198"/>
        <v>106.23</v>
      </c>
      <c r="T167">
        <f t="shared" si="199"/>
        <v>0</v>
      </c>
      <c r="U167">
        <f t="shared" si="200"/>
        <v>1.87</v>
      </c>
      <c r="V167">
        <f t="shared" si="201"/>
        <v>1E-3</v>
      </c>
      <c r="W167">
        <f t="shared" si="202"/>
        <v>0</v>
      </c>
      <c r="X167">
        <f t="shared" si="203"/>
        <v>78.680000000000007</v>
      </c>
      <c r="Y167">
        <f t="shared" si="204"/>
        <v>53.16</v>
      </c>
      <c r="AA167">
        <v>39500386</v>
      </c>
      <c r="AB167">
        <f t="shared" si="205"/>
        <v>189.06</v>
      </c>
      <c r="AC167">
        <f t="shared" si="206"/>
        <v>29.24</v>
      </c>
      <c r="AD167">
        <f t="shared" si="207"/>
        <v>0.31</v>
      </c>
      <c r="AE167">
        <f t="shared" si="208"/>
        <v>0.14000000000000001</v>
      </c>
      <c r="AF167">
        <f t="shared" si="209"/>
        <v>159.51</v>
      </c>
      <c r="AG167">
        <f t="shared" si="210"/>
        <v>0</v>
      </c>
      <c r="AH167">
        <f t="shared" si="211"/>
        <v>18.7</v>
      </c>
      <c r="AI167">
        <f t="shared" si="212"/>
        <v>0.01</v>
      </c>
      <c r="AJ167">
        <f t="shared" si="213"/>
        <v>0</v>
      </c>
      <c r="AK167">
        <v>189.06</v>
      </c>
      <c r="AL167">
        <v>29.24</v>
      </c>
      <c r="AM167">
        <v>0.31</v>
      </c>
      <c r="AN167">
        <v>0.14000000000000001</v>
      </c>
      <c r="AO167">
        <v>159.51</v>
      </c>
      <c r="AP167">
        <v>0</v>
      </c>
      <c r="AQ167">
        <v>18.7</v>
      </c>
      <c r="AR167">
        <v>0.01</v>
      </c>
      <c r="AS167">
        <v>0</v>
      </c>
      <c r="AT167">
        <v>74</v>
      </c>
      <c r="AU167">
        <v>50</v>
      </c>
      <c r="AV167">
        <v>1</v>
      </c>
      <c r="AW167">
        <v>1</v>
      </c>
      <c r="AZ167">
        <v>6.66</v>
      </c>
      <c r="BA167">
        <v>6.66</v>
      </c>
      <c r="BB167">
        <v>6.66</v>
      </c>
      <c r="BC167">
        <v>6.66</v>
      </c>
      <c r="BD167" t="s">
        <v>3</v>
      </c>
      <c r="BE167" t="s">
        <v>3</v>
      </c>
      <c r="BF167" t="s">
        <v>3</v>
      </c>
      <c r="BG167" t="s">
        <v>3</v>
      </c>
      <c r="BH167">
        <v>0</v>
      </c>
      <c r="BI167">
        <v>1</v>
      </c>
      <c r="BJ167" t="s">
        <v>302</v>
      </c>
      <c r="BM167">
        <v>65006</v>
      </c>
      <c r="BN167">
        <v>0</v>
      </c>
      <c r="BO167" t="s">
        <v>3</v>
      </c>
      <c r="BP167">
        <v>0</v>
      </c>
      <c r="BQ167">
        <v>6</v>
      </c>
      <c r="BR167">
        <v>0</v>
      </c>
      <c r="BS167">
        <v>6.66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74</v>
      </c>
      <c r="CA167">
        <v>50</v>
      </c>
      <c r="CF167">
        <v>0</v>
      </c>
      <c r="CG167">
        <v>0</v>
      </c>
      <c r="CM167">
        <v>0</v>
      </c>
      <c r="CN167" t="s">
        <v>3</v>
      </c>
      <c r="CO167">
        <v>0</v>
      </c>
      <c r="CP167">
        <f t="shared" si="214"/>
        <v>125.91</v>
      </c>
      <c r="CQ167">
        <f t="shared" si="215"/>
        <v>194.73839999999998</v>
      </c>
      <c r="CR167">
        <f t="shared" si="216"/>
        <v>2.0646</v>
      </c>
      <c r="CS167">
        <f t="shared" si="217"/>
        <v>0.93240000000000012</v>
      </c>
      <c r="CT167">
        <f t="shared" si="218"/>
        <v>1062.3365999999999</v>
      </c>
      <c r="CU167">
        <f t="shared" si="219"/>
        <v>0</v>
      </c>
      <c r="CV167">
        <f t="shared" si="220"/>
        <v>18.7</v>
      </c>
      <c r="CW167">
        <f t="shared" si="221"/>
        <v>0.01</v>
      </c>
      <c r="CX167">
        <f t="shared" si="222"/>
        <v>0</v>
      </c>
      <c r="CY167">
        <f t="shared" si="223"/>
        <v>78.6768</v>
      </c>
      <c r="CZ167">
        <f t="shared" si="224"/>
        <v>53.16</v>
      </c>
      <c r="DC167" t="s">
        <v>3</v>
      </c>
      <c r="DD167" t="s">
        <v>3</v>
      </c>
      <c r="DE167" t="s">
        <v>3</v>
      </c>
      <c r="DF167" t="s">
        <v>3</v>
      </c>
      <c r="DG167" t="s">
        <v>3</v>
      </c>
      <c r="DH167" t="s">
        <v>3</v>
      </c>
      <c r="DI167" t="s">
        <v>3</v>
      </c>
      <c r="DJ167" t="s">
        <v>3</v>
      </c>
      <c r="DK167" t="s">
        <v>3</v>
      </c>
      <c r="DL167" t="s">
        <v>3</v>
      </c>
      <c r="DM167" t="s">
        <v>3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301</v>
      </c>
      <c r="DW167" t="s">
        <v>301</v>
      </c>
      <c r="DX167">
        <v>1</v>
      </c>
      <c r="EE167">
        <v>39174601</v>
      </c>
      <c r="EF167">
        <v>6</v>
      </c>
      <c r="EG167" t="s">
        <v>145</v>
      </c>
      <c r="EH167">
        <v>0</v>
      </c>
      <c r="EI167" t="s">
        <v>3</v>
      </c>
      <c r="EJ167">
        <v>1</v>
      </c>
      <c r="EK167">
        <v>65006</v>
      </c>
      <c r="EL167" t="s">
        <v>303</v>
      </c>
      <c r="EM167" t="s">
        <v>290</v>
      </c>
      <c r="EO167" t="s">
        <v>3</v>
      </c>
      <c r="EQ167">
        <v>131072</v>
      </c>
      <c r="ER167">
        <v>189.06</v>
      </c>
      <c r="ES167">
        <v>29.24</v>
      </c>
      <c r="ET167">
        <v>0.31</v>
      </c>
      <c r="EU167">
        <v>0.14000000000000001</v>
      </c>
      <c r="EV167">
        <v>159.51</v>
      </c>
      <c r="EW167">
        <v>18.7</v>
      </c>
      <c r="EX167">
        <v>0.01</v>
      </c>
      <c r="EY167">
        <v>0</v>
      </c>
      <c r="FQ167">
        <v>0</v>
      </c>
      <c r="FR167">
        <f t="shared" si="225"/>
        <v>0</v>
      </c>
      <c r="FS167">
        <v>0</v>
      </c>
      <c r="FX167">
        <v>74</v>
      </c>
      <c r="FY167">
        <v>50</v>
      </c>
      <c r="GA167" t="s">
        <v>3</v>
      </c>
      <c r="GD167">
        <v>0</v>
      </c>
      <c r="GF167">
        <v>-2110578653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226"/>
        <v>0</v>
      </c>
      <c r="GM167">
        <f t="shared" si="227"/>
        <v>257.75</v>
      </c>
      <c r="GN167">
        <f t="shared" si="228"/>
        <v>257.75</v>
      </c>
      <c r="GO167">
        <f t="shared" si="229"/>
        <v>0</v>
      </c>
      <c r="GP167">
        <f t="shared" si="230"/>
        <v>0</v>
      </c>
      <c r="GR167">
        <v>0</v>
      </c>
      <c r="GS167">
        <v>3</v>
      </c>
      <c r="GT167">
        <v>0</v>
      </c>
      <c r="GU167" t="s">
        <v>3</v>
      </c>
      <c r="GV167">
        <f t="shared" si="231"/>
        <v>0</v>
      </c>
      <c r="GW167">
        <v>1</v>
      </c>
      <c r="GX167">
        <f t="shared" si="232"/>
        <v>0</v>
      </c>
      <c r="HA167">
        <v>0</v>
      </c>
      <c r="HB167"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ROW(SmtRes!A407)</f>
        <v>407</v>
      </c>
      <c r="D168" s="2">
        <f>ROW(EtalonRes!A384)</f>
        <v>384</v>
      </c>
      <c r="E168" s="2" t="s">
        <v>304</v>
      </c>
      <c r="F168" s="2" t="s">
        <v>305</v>
      </c>
      <c r="G168" s="2" t="s">
        <v>306</v>
      </c>
      <c r="H168" s="2" t="s">
        <v>61</v>
      </c>
      <c r="I168" s="2">
        <f>ROUND(66.46/100,9)</f>
        <v>0.66459999999999997</v>
      </c>
      <c r="J168" s="2">
        <v>0</v>
      </c>
      <c r="K168" s="2"/>
      <c r="L168" s="2"/>
      <c r="M168" s="2"/>
      <c r="N168" s="2"/>
      <c r="O168" s="2">
        <f t="shared" si="194"/>
        <v>74.02</v>
      </c>
      <c r="P168" s="2">
        <f t="shared" si="195"/>
        <v>0</v>
      </c>
      <c r="Q168" s="2">
        <f t="shared" si="196"/>
        <v>0</v>
      </c>
      <c r="R168" s="2">
        <f t="shared" si="197"/>
        <v>0</v>
      </c>
      <c r="S168" s="2">
        <f t="shared" si="198"/>
        <v>74.02</v>
      </c>
      <c r="T168" s="2">
        <f t="shared" si="199"/>
        <v>0</v>
      </c>
      <c r="U168" s="2">
        <f t="shared" si="200"/>
        <v>9.4904879999999991</v>
      </c>
      <c r="V168" s="2">
        <f t="shared" si="201"/>
        <v>0</v>
      </c>
      <c r="W168" s="2">
        <f t="shared" si="202"/>
        <v>0</v>
      </c>
      <c r="X168" s="2">
        <f t="shared" si="203"/>
        <v>59.22</v>
      </c>
      <c r="Y168" s="2">
        <f t="shared" si="204"/>
        <v>50.33</v>
      </c>
      <c r="Z168" s="2"/>
      <c r="AA168" s="2">
        <v>39500385</v>
      </c>
      <c r="AB168" s="2">
        <f t="shared" si="205"/>
        <v>111.38</v>
      </c>
      <c r="AC168" s="2">
        <f t="shared" si="206"/>
        <v>0</v>
      </c>
      <c r="AD168" s="2">
        <f t="shared" si="207"/>
        <v>0</v>
      </c>
      <c r="AE168" s="2">
        <f t="shared" si="208"/>
        <v>0</v>
      </c>
      <c r="AF168" s="2">
        <f t="shared" si="209"/>
        <v>111.38</v>
      </c>
      <c r="AG168" s="2">
        <f t="shared" si="210"/>
        <v>0</v>
      </c>
      <c r="AH168" s="2">
        <f t="shared" si="211"/>
        <v>14.28</v>
      </c>
      <c r="AI168" s="2">
        <f t="shared" si="212"/>
        <v>0</v>
      </c>
      <c r="AJ168" s="2">
        <f t="shared" si="213"/>
        <v>0</v>
      </c>
      <c r="AK168" s="2">
        <v>111.38</v>
      </c>
      <c r="AL168" s="2">
        <v>0</v>
      </c>
      <c r="AM168" s="2">
        <v>0</v>
      </c>
      <c r="AN168" s="2">
        <v>0</v>
      </c>
      <c r="AO168" s="2">
        <v>111.38</v>
      </c>
      <c r="AP168" s="2">
        <v>0</v>
      </c>
      <c r="AQ168" s="2">
        <v>14.28</v>
      </c>
      <c r="AR168" s="2">
        <v>0</v>
      </c>
      <c r="AS168" s="2">
        <v>0</v>
      </c>
      <c r="AT168" s="2">
        <v>80</v>
      </c>
      <c r="AU168" s="2">
        <v>68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3</v>
      </c>
      <c r="BE168" s="2" t="s">
        <v>3</v>
      </c>
      <c r="BF168" s="2" t="s">
        <v>3</v>
      </c>
      <c r="BG168" s="2" t="s">
        <v>3</v>
      </c>
      <c r="BH168" s="2">
        <v>0</v>
      </c>
      <c r="BI168" s="2">
        <v>1</v>
      </c>
      <c r="BJ168" s="2" t="s">
        <v>307</v>
      </c>
      <c r="BK168" s="2"/>
      <c r="BL168" s="2"/>
      <c r="BM168" s="2">
        <v>57001</v>
      </c>
      <c r="BN168" s="2">
        <v>0</v>
      </c>
      <c r="BO168" s="2" t="s">
        <v>3</v>
      </c>
      <c r="BP168" s="2">
        <v>0</v>
      </c>
      <c r="BQ168" s="2">
        <v>6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3</v>
      </c>
      <c r="BZ168" s="2">
        <v>80</v>
      </c>
      <c r="CA168" s="2">
        <v>68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3</v>
      </c>
      <c r="CO168" s="2">
        <v>0</v>
      </c>
      <c r="CP168" s="2">
        <f t="shared" si="214"/>
        <v>74.02</v>
      </c>
      <c r="CQ168" s="2">
        <f t="shared" si="215"/>
        <v>0</v>
      </c>
      <c r="CR168" s="2">
        <f t="shared" si="216"/>
        <v>0</v>
      </c>
      <c r="CS168" s="2">
        <f t="shared" si="217"/>
        <v>0</v>
      </c>
      <c r="CT168" s="2">
        <f t="shared" si="218"/>
        <v>111.38</v>
      </c>
      <c r="CU168" s="2">
        <f t="shared" si="219"/>
        <v>0</v>
      </c>
      <c r="CV168" s="2">
        <f t="shared" si="220"/>
        <v>14.28</v>
      </c>
      <c r="CW168" s="2">
        <f t="shared" si="221"/>
        <v>0</v>
      </c>
      <c r="CX168" s="2">
        <f t="shared" si="222"/>
        <v>0</v>
      </c>
      <c r="CY168" s="2">
        <f t="shared" si="223"/>
        <v>59.215999999999994</v>
      </c>
      <c r="CZ168" s="2">
        <f t="shared" si="224"/>
        <v>50.333599999999997</v>
      </c>
      <c r="DA168" s="2"/>
      <c r="DB168" s="2"/>
      <c r="DC168" s="2" t="s">
        <v>3</v>
      </c>
      <c r="DD168" s="2" t="s">
        <v>3</v>
      </c>
      <c r="DE168" s="2" t="s">
        <v>3</v>
      </c>
      <c r="DF168" s="2" t="s">
        <v>3</v>
      </c>
      <c r="DG168" s="2" t="s">
        <v>3</v>
      </c>
      <c r="DH168" s="2" t="s">
        <v>3</v>
      </c>
      <c r="DI168" s="2" t="s">
        <v>3</v>
      </c>
      <c r="DJ168" s="2" t="s">
        <v>3</v>
      </c>
      <c r="DK168" s="2" t="s">
        <v>3</v>
      </c>
      <c r="DL168" s="2" t="s">
        <v>3</v>
      </c>
      <c r="DM168" s="2" t="s">
        <v>3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1003</v>
      </c>
      <c r="DV168" s="2" t="s">
        <v>61</v>
      </c>
      <c r="DW168" s="2" t="s">
        <v>61</v>
      </c>
      <c r="DX168" s="2">
        <v>100</v>
      </c>
      <c r="DY168" s="2"/>
      <c r="DZ168" s="2"/>
      <c r="EA168" s="2"/>
      <c r="EB168" s="2"/>
      <c r="EC168" s="2"/>
      <c r="ED168" s="2"/>
      <c r="EE168" s="2">
        <v>39174582</v>
      </c>
      <c r="EF168" s="2">
        <v>6</v>
      </c>
      <c r="EG168" s="2" t="s">
        <v>145</v>
      </c>
      <c r="EH168" s="2">
        <v>0</v>
      </c>
      <c r="EI168" s="2" t="s">
        <v>3</v>
      </c>
      <c r="EJ168" s="2">
        <v>1</v>
      </c>
      <c r="EK168" s="2">
        <v>57001</v>
      </c>
      <c r="EL168" s="2" t="s">
        <v>308</v>
      </c>
      <c r="EM168" s="2" t="s">
        <v>309</v>
      </c>
      <c r="EN168" s="2"/>
      <c r="EO168" s="2" t="s">
        <v>3</v>
      </c>
      <c r="EP168" s="2"/>
      <c r="EQ168" s="2">
        <v>0</v>
      </c>
      <c r="ER168" s="2">
        <v>111.38</v>
      </c>
      <c r="ES168" s="2">
        <v>0</v>
      </c>
      <c r="ET168" s="2">
        <v>0</v>
      </c>
      <c r="EU168" s="2">
        <v>0</v>
      </c>
      <c r="EV168" s="2">
        <v>111.38</v>
      </c>
      <c r="EW168" s="2">
        <v>14.28</v>
      </c>
      <c r="EX168" s="2">
        <v>0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225"/>
        <v>0</v>
      </c>
      <c r="FS168" s="2">
        <v>0</v>
      </c>
      <c r="FT168" s="2"/>
      <c r="FU168" s="2"/>
      <c r="FV168" s="2"/>
      <c r="FW168" s="2"/>
      <c r="FX168" s="2">
        <v>80</v>
      </c>
      <c r="FY168" s="2">
        <v>68</v>
      </c>
      <c r="FZ168" s="2"/>
      <c r="GA168" s="2" t="s">
        <v>3</v>
      </c>
      <c r="GB168" s="2"/>
      <c r="GC168" s="2"/>
      <c r="GD168" s="2">
        <v>0</v>
      </c>
      <c r="GE168" s="2"/>
      <c r="GF168" s="2">
        <v>-2021618683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226"/>
        <v>0</v>
      </c>
      <c r="GM168" s="2">
        <f t="shared" si="227"/>
        <v>183.57</v>
      </c>
      <c r="GN168" s="2">
        <f t="shared" si="228"/>
        <v>183.57</v>
      </c>
      <c r="GO168" s="2">
        <f t="shared" si="229"/>
        <v>0</v>
      </c>
      <c r="GP168" s="2">
        <f t="shared" si="230"/>
        <v>0</v>
      </c>
      <c r="GQ168" s="2"/>
      <c r="GR168" s="2">
        <v>0</v>
      </c>
      <c r="GS168" s="2">
        <v>3</v>
      </c>
      <c r="GT168" s="2">
        <v>0</v>
      </c>
      <c r="GU168" s="2" t="s">
        <v>3</v>
      </c>
      <c r="GV168" s="2">
        <f t="shared" si="231"/>
        <v>0</v>
      </c>
      <c r="GW168" s="2">
        <v>1</v>
      </c>
      <c r="GX168" s="2">
        <f t="shared" si="232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ROW(SmtRes!A408)</f>
        <v>408</v>
      </c>
      <c r="D169">
        <f>ROW(EtalonRes!A386)</f>
        <v>386</v>
      </c>
      <c r="E169" t="s">
        <v>304</v>
      </c>
      <c r="F169" t="s">
        <v>305</v>
      </c>
      <c r="G169" t="s">
        <v>306</v>
      </c>
      <c r="H169" t="s">
        <v>61</v>
      </c>
      <c r="I169">
        <f>ROUND(66.46/100,9)</f>
        <v>0.66459999999999997</v>
      </c>
      <c r="J169">
        <v>0</v>
      </c>
      <c r="O169">
        <f t="shared" si="194"/>
        <v>492.99</v>
      </c>
      <c r="P169">
        <f t="shared" si="195"/>
        <v>0</v>
      </c>
      <c r="Q169">
        <f t="shared" si="196"/>
        <v>0</v>
      </c>
      <c r="R169">
        <f t="shared" si="197"/>
        <v>0</v>
      </c>
      <c r="S169">
        <f t="shared" si="198"/>
        <v>492.99</v>
      </c>
      <c r="T169">
        <f t="shared" si="199"/>
        <v>0</v>
      </c>
      <c r="U169">
        <f t="shared" si="200"/>
        <v>9.4904879999999991</v>
      </c>
      <c r="V169">
        <f t="shared" si="201"/>
        <v>0</v>
      </c>
      <c r="W169">
        <f t="shared" si="202"/>
        <v>0</v>
      </c>
      <c r="X169">
        <f t="shared" si="203"/>
        <v>394.39</v>
      </c>
      <c r="Y169">
        <f t="shared" si="204"/>
        <v>335.23</v>
      </c>
      <c r="AA169">
        <v>39500386</v>
      </c>
      <c r="AB169">
        <f t="shared" si="205"/>
        <v>111.38</v>
      </c>
      <c r="AC169">
        <f t="shared" si="206"/>
        <v>0</v>
      </c>
      <c r="AD169">
        <f t="shared" si="207"/>
        <v>0</v>
      </c>
      <c r="AE169">
        <f t="shared" si="208"/>
        <v>0</v>
      </c>
      <c r="AF169">
        <f t="shared" si="209"/>
        <v>111.38</v>
      </c>
      <c r="AG169">
        <f t="shared" si="210"/>
        <v>0</v>
      </c>
      <c r="AH169">
        <f t="shared" si="211"/>
        <v>14.28</v>
      </c>
      <c r="AI169">
        <f t="shared" si="212"/>
        <v>0</v>
      </c>
      <c r="AJ169">
        <f t="shared" si="213"/>
        <v>0</v>
      </c>
      <c r="AK169">
        <v>111.38</v>
      </c>
      <c r="AL169">
        <v>0</v>
      </c>
      <c r="AM169">
        <v>0</v>
      </c>
      <c r="AN169">
        <v>0</v>
      </c>
      <c r="AO169">
        <v>111.38</v>
      </c>
      <c r="AP169">
        <v>0</v>
      </c>
      <c r="AQ169">
        <v>14.28</v>
      </c>
      <c r="AR169">
        <v>0</v>
      </c>
      <c r="AS169">
        <v>0</v>
      </c>
      <c r="AT169">
        <v>80</v>
      </c>
      <c r="AU169">
        <v>68</v>
      </c>
      <c r="AV169">
        <v>1</v>
      </c>
      <c r="AW169">
        <v>1</v>
      </c>
      <c r="AZ169">
        <v>6.66</v>
      </c>
      <c r="BA169">
        <v>6.66</v>
      </c>
      <c r="BB169">
        <v>6.66</v>
      </c>
      <c r="BC169">
        <v>6.66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1</v>
      </c>
      <c r="BJ169" t="s">
        <v>307</v>
      </c>
      <c r="BM169">
        <v>57001</v>
      </c>
      <c r="BN169">
        <v>0</v>
      </c>
      <c r="BO169" t="s">
        <v>3</v>
      </c>
      <c r="BP169">
        <v>0</v>
      </c>
      <c r="BQ169">
        <v>6</v>
      </c>
      <c r="BR169">
        <v>0</v>
      </c>
      <c r="BS169">
        <v>6.66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80</v>
      </c>
      <c r="CA169">
        <v>68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 t="shared" si="214"/>
        <v>492.99</v>
      </c>
      <c r="CQ169">
        <f t="shared" si="215"/>
        <v>0</v>
      </c>
      <c r="CR169">
        <f t="shared" si="216"/>
        <v>0</v>
      </c>
      <c r="CS169">
        <f t="shared" si="217"/>
        <v>0</v>
      </c>
      <c r="CT169">
        <f t="shared" si="218"/>
        <v>741.79079999999999</v>
      </c>
      <c r="CU169">
        <f t="shared" si="219"/>
        <v>0</v>
      </c>
      <c r="CV169">
        <f t="shared" si="220"/>
        <v>14.28</v>
      </c>
      <c r="CW169">
        <f t="shared" si="221"/>
        <v>0</v>
      </c>
      <c r="CX169">
        <f t="shared" si="222"/>
        <v>0</v>
      </c>
      <c r="CY169">
        <f t="shared" si="223"/>
        <v>394.392</v>
      </c>
      <c r="CZ169">
        <f t="shared" si="224"/>
        <v>335.23320000000001</v>
      </c>
      <c r="DC169" t="s">
        <v>3</v>
      </c>
      <c r="DD169" t="s">
        <v>3</v>
      </c>
      <c r="DE169" t="s">
        <v>3</v>
      </c>
      <c r="DF169" t="s">
        <v>3</v>
      </c>
      <c r="DG169" t="s">
        <v>3</v>
      </c>
      <c r="DH169" t="s">
        <v>3</v>
      </c>
      <c r="DI169" t="s">
        <v>3</v>
      </c>
      <c r="DJ169" t="s">
        <v>3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1003</v>
      </c>
      <c r="DV169" t="s">
        <v>61</v>
      </c>
      <c r="DW169" t="s">
        <v>61</v>
      </c>
      <c r="DX169">
        <v>100</v>
      </c>
      <c r="EE169">
        <v>39174582</v>
      </c>
      <c r="EF169">
        <v>6</v>
      </c>
      <c r="EG169" t="s">
        <v>145</v>
      </c>
      <c r="EH169">
        <v>0</v>
      </c>
      <c r="EI169" t="s">
        <v>3</v>
      </c>
      <c r="EJ169">
        <v>1</v>
      </c>
      <c r="EK169">
        <v>57001</v>
      </c>
      <c r="EL169" t="s">
        <v>308</v>
      </c>
      <c r="EM169" t="s">
        <v>309</v>
      </c>
      <c r="EO169" t="s">
        <v>3</v>
      </c>
      <c r="EQ169">
        <v>0</v>
      </c>
      <c r="ER169">
        <v>111.38</v>
      </c>
      <c r="ES169">
        <v>0</v>
      </c>
      <c r="ET169">
        <v>0</v>
      </c>
      <c r="EU169">
        <v>0</v>
      </c>
      <c r="EV169">
        <v>111.38</v>
      </c>
      <c r="EW169">
        <v>14.28</v>
      </c>
      <c r="EX169">
        <v>0</v>
      </c>
      <c r="EY169">
        <v>0</v>
      </c>
      <c r="FQ169">
        <v>0</v>
      </c>
      <c r="FR169">
        <f t="shared" si="225"/>
        <v>0</v>
      </c>
      <c r="FS169">
        <v>0</v>
      </c>
      <c r="FX169">
        <v>80</v>
      </c>
      <c r="FY169">
        <v>68</v>
      </c>
      <c r="GA169" t="s">
        <v>3</v>
      </c>
      <c r="GD169">
        <v>0</v>
      </c>
      <c r="GF169">
        <v>-2021618683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226"/>
        <v>0</v>
      </c>
      <c r="GM169">
        <f t="shared" si="227"/>
        <v>1222.6099999999999</v>
      </c>
      <c r="GN169">
        <f t="shared" si="228"/>
        <v>1222.6099999999999</v>
      </c>
      <c r="GO169">
        <f t="shared" si="229"/>
        <v>0</v>
      </c>
      <c r="GP169">
        <f t="shared" si="230"/>
        <v>0</v>
      </c>
      <c r="GR169">
        <v>0</v>
      </c>
      <c r="GS169">
        <v>3</v>
      </c>
      <c r="GT169">
        <v>0</v>
      </c>
      <c r="GU169" t="s">
        <v>3</v>
      </c>
      <c r="GV169">
        <f t="shared" si="231"/>
        <v>0</v>
      </c>
      <c r="GW169">
        <v>1</v>
      </c>
      <c r="GX169">
        <f t="shared" si="232"/>
        <v>0</v>
      </c>
      <c r="HA169">
        <v>0</v>
      </c>
      <c r="HB169">
        <v>0</v>
      </c>
      <c r="IK169">
        <v>0</v>
      </c>
    </row>
    <row r="170" spans="1:255" x14ac:dyDescent="0.2">
      <c r="A170" s="2">
        <v>17</v>
      </c>
      <c r="B170" s="2">
        <v>1</v>
      </c>
      <c r="C170" s="2">
        <f>ROW(SmtRes!A411)</f>
        <v>411</v>
      </c>
      <c r="D170" s="2">
        <f>ROW(EtalonRes!A390)</f>
        <v>390</v>
      </c>
      <c r="E170" s="2" t="s">
        <v>310</v>
      </c>
      <c r="F170" s="2" t="s">
        <v>311</v>
      </c>
      <c r="G170" s="2" t="s">
        <v>312</v>
      </c>
      <c r="H170" s="2" t="s">
        <v>17</v>
      </c>
      <c r="I170" s="2">
        <f>ROUND(114.8/100,9)</f>
        <v>1.1479999999999999</v>
      </c>
      <c r="J170" s="2">
        <v>0</v>
      </c>
      <c r="K170" s="2"/>
      <c r="L170" s="2"/>
      <c r="M170" s="2"/>
      <c r="N170" s="2"/>
      <c r="O170" s="2">
        <f t="shared" si="194"/>
        <v>735.87</v>
      </c>
      <c r="P170" s="2">
        <f t="shared" si="195"/>
        <v>0</v>
      </c>
      <c r="Q170" s="2">
        <f t="shared" si="196"/>
        <v>51.67</v>
      </c>
      <c r="R170" s="2">
        <f t="shared" si="197"/>
        <v>22.32</v>
      </c>
      <c r="S170" s="2">
        <f t="shared" si="198"/>
        <v>684.2</v>
      </c>
      <c r="T170" s="2">
        <f t="shared" si="199"/>
        <v>0</v>
      </c>
      <c r="U170" s="2">
        <f t="shared" si="200"/>
        <v>80.210759999999993</v>
      </c>
      <c r="V170" s="2">
        <f t="shared" si="201"/>
        <v>1.6531199999999997</v>
      </c>
      <c r="W170" s="2">
        <f t="shared" si="202"/>
        <v>0</v>
      </c>
      <c r="X170" s="2">
        <f t="shared" si="203"/>
        <v>565.22</v>
      </c>
      <c r="Y170" s="2">
        <f t="shared" si="204"/>
        <v>480.43</v>
      </c>
      <c r="Z170" s="2"/>
      <c r="AA170" s="2">
        <v>39500385</v>
      </c>
      <c r="AB170" s="2">
        <f t="shared" si="205"/>
        <v>641</v>
      </c>
      <c r="AC170" s="2">
        <f t="shared" si="206"/>
        <v>0</v>
      </c>
      <c r="AD170" s="2">
        <f t="shared" si="207"/>
        <v>45.01</v>
      </c>
      <c r="AE170" s="2">
        <f t="shared" si="208"/>
        <v>19.440000000000001</v>
      </c>
      <c r="AF170" s="2">
        <f t="shared" si="209"/>
        <v>595.99</v>
      </c>
      <c r="AG170" s="2">
        <f t="shared" si="210"/>
        <v>0</v>
      </c>
      <c r="AH170" s="2">
        <f t="shared" si="211"/>
        <v>69.87</v>
      </c>
      <c r="AI170" s="2">
        <f t="shared" si="212"/>
        <v>1.44</v>
      </c>
      <c r="AJ170" s="2">
        <f t="shared" si="213"/>
        <v>0</v>
      </c>
      <c r="AK170" s="2">
        <v>641</v>
      </c>
      <c r="AL170" s="2">
        <v>0</v>
      </c>
      <c r="AM170" s="2">
        <v>45.01</v>
      </c>
      <c r="AN170" s="2">
        <v>19.440000000000001</v>
      </c>
      <c r="AO170" s="2">
        <v>595.99</v>
      </c>
      <c r="AP170" s="2">
        <v>0</v>
      </c>
      <c r="AQ170" s="2">
        <v>69.87</v>
      </c>
      <c r="AR170" s="2">
        <v>1.44</v>
      </c>
      <c r="AS170" s="2">
        <v>0</v>
      </c>
      <c r="AT170" s="2">
        <v>80</v>
      </c>
      <c r="AU170" s="2">
        <v>68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3</v>
      </c>
      <c r="BE170" s="2" t="s">
        <v>3</v>
      </c>
      <c r="BF170" s="2" t="s">
        <v>3</v>
      </c>
      <c r="BG170" s="2" t="s">
        <v>3</v>
      </c>
      <c r="BH170" s="2">
        <v>0</v>
      </c>
      <c r="BI170" s="2">
        <v>1</v>
      </c>
      <c r="BJ170" s="2" t="s">
        <v>313</v>
      </c>
      <c r="BK170" s="2"/>
      <c r="BL170" s="2"/>
      <c r="BM170" s="2">
        <v>57001</v>
      </c>
      <c r="BN170" s="2">
        <v>0</v>
      </c>
      <c r="BO170" s="2" t="s">
        <v>3</v>
      </c>
      <c r="BP170" s="2">
        <v>0</v>
      </c>
      <c r="BQ170" s="2">
        <v>6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3</v>
      </c>
      <c r="BZ170" s="2">
        <v>80</v>
      </c>
      <c r="CA170" s="2">
        <v>68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3</v>
      </c>
      <c r="CO170" s="2">
        <v>0</v>
      </c>
      <c r="CP170" s="2">
        <f t="shared" si="214"/>
        <v>735.87</v>
      </c>
      <c r="CQ170" s="2">
        <f t="shared" si="215"/>
        <v>0</v>
      </c>
      <c r="CR170" s="2">
        <f t="shared" si="216"/>
        <v>45.01</v>
      </c>
      <c r="CS170" s="2">
        <f t="shared" si="217"/>
        <v>19.440000000000001</v>
      </c>
      <c r="CT170" s="2">
        <f t="shared" si="218"/>
        <v>595.99</v>
      </c>
      <c r="CU170" s="2">
        <f t="shared" si="219"/>
        <v>0</v>
      </c>
      <c r="CV170" s="2">
        <f t="shared" si="220"/>
        <v>69.87</v>
      </c>
      <c r="CW170" s="2">
        <f t="shared" si="221"/>
        <v>1.44</v>
      </c>
      <c r="CX170" s="2">
        <f t="shared" si="222"/>
        <v>0</v>
      </c>
      <c r="CY170" s="2">
        <f t="shared" si="223"/>
        <v>565.21600000000001</v>
      </c>
      <c r="CZ170" s="2">
        <f t="shared" si="224"/>
        <v>480.43360000000007</v>
      </c>
      <c r="DA170" s="2"/>
      <c r="DB170" s="2"/>
      <c r="DC170" s="2" t="s">
        <v>3</v>
      </c>
      <c r="DD170" s="2" t="s">
        <v>3</v>
      </c>
      <c r="DE170" s="2" t="s">
        <v>3</v>
      </c>
      <c r="DF170" s="2" t="s">
        <v>3</v>
      </c>
      <c r="DG170" s="2" t="s">
        <v>3</v>
      </c>
      <c r="DH170" s="2" t="s">
        <v>3</v>
      </c>
      <c r="DI170" s="2" t="s">
        <v>3</v>
      </c>
      <c r="DJ170" s="2" t="s">
        <v>3</v>
      </c>
      <c r="DK170" s="2" t="s">
        <v>3</v>
      </c>
      <c r="DL170" s="2" t="s">
        <v>3</v>
      </c>
      <c r="DM170" s="2" t="s">
        <v>3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1005</v>
      </c>
      <c r="DV170" s="2" t="s">
        <v>17</v>
      </c>
      <c r="DW170" s="2" t="s">
        <v>17</v>
      </c>
      <c r="DX170" s="2">
        <v>100</v>
      </c>
      <c r="DY170" s="2"/>
      <c r="DZ170" s="2"/>
      <c r="EA170" s="2"/>
      <c r="EB170" s="2"/>
      <c r="EC170" s="2"/>
      <c r="ED170" s="2"/>
      <c r="EE170" s="2">
        <v>39174582</v>
      </c>
      <c r="EF170" s="2">
        <v>6</v>
      </c>
      <c r="EG170" s="2" t="s">
        <v>145</v>
      </c>
      <c r="EH170" s="2">
        <v>0</v>
      </c>
      <c r="EI170" s="2" t="s">
        <v>3</v>
      </c>
      <c r="EJ170" s="2">
        <v>1</v>
      </c>
      <c r="EK170" s="2">
        <v>57001</v>
      </c>
      <c r="EL170" s="2" t="s">
        <v>308</v>
      </c>
      <c r="EM170" s="2" t="s">
        <v>309</v>
      </c>
      <c r="EN170" s="2"/>
      <c r="EO170" s="2" t="s">
        <v>3</v>
      </c>
      <c r="EP170" s="2"/>
      <c r="EQ170" s="2">
        <v>0</v>
      </c>
      <c r="ER170" s="2">
        <v>641</v>
      </c>
      <c r="ES170" s="2">
        <v>0</v>
      </c>
      <c r="ET170" s="2">
        <v>45.01</v>
      </c>
      <c r="EU170" s="2">
        <v>19.440000000000001</v>
      </c>
      <c r="EV170" s="2">
        <v>595.99</v>
      </c>
      <c r="EW170" s="2">
        <v>69.87</v>
      </c>
      <c r="EX170" s="2">
        <v>1.44</v>
      </c>
      <c r="EY170" s="2">
        <v>0</v>
      </c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225"/>
        <v>0</v>
      </c>
      <c r="FS170" s="2">
        <v>0</v>
      </c>
      <c r="FT170" s="2"/>
      <c r="FU170" s="2"/>
      <c r="FV170" s="2"/>
      <c r="FW170" s="2"/>
      <c r="FX170" s="2">
        <v>80</v>
      </c>
      <c r="FY170" s="2">
        <v>68</v>
      </c>
      <c r="FZ170" s="2"/>
      <c r="GA170" s="2" t="s">
        <v>3</v>
      </c>
      <c r="GB170" s="2"/>
      <c r="GC170" s="2"/>
      <c r="GD170" s="2">
        <v>0</v>
      </c>
      <c r="GE170" s="2"/>
      <c r="GF170" s="2">
        <v>-1405612292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226"/>
        <v>0</v>
      </c>
      <c r="GM170" s="2">
        <f t="shared" si="227"/>
        <v>1781.52</v>
      </c>
      <c r="GN170" s="2">
        <f t="shared" si="228"/>
        <v>1781.52</v>
      </c>
      <c r="GO170" s="2">
        <f t="shared" si="229"/>
        <v>0</v>
      </c>
      <c r="GP170" s="2">
        <f t="shared" si="230"/>
        <v>0</v>
      </c>
      <c r="GQ170" s="2"/>
      <c r="GR170" s="2">
        <v>0</v>
      </c>
      <c r="GS170" s="2">
        <v>3</v>
      </c>
      <c r="GT170" s="2">
        <v>0</v>
      </c>
      <c r="GU170" s="2" t="s">
        <v>3</v>
      </c>
      <c r="GV170" s="2">
        <f t="shared" si="231"/>
        <v>0</v>
      </c>
      <c r="GW170" s="2">
        <v>1</v>
      </c>
      <c r="GX170" s="2">
        <f t="shared" si="232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17</v>
      </c>
      <c r="B171">
        <v>1</v>
      </c>
      <c r="C171">
        <f>ROW(SmtRes!A414)</f>
        <v>414</v>
      </c>
      <c r="D171">
        <f>ROW(EtalonRes!A394)</f>
        <v>394</v>
      </c>
      <c r="E171" t="s">
        <v>310</v>
      </c>
      <c r="F171" t="s">
        <v>311</v>
      </c>
      <c r="G171" t="s">
        <v>312</v>
      </c>
      <c r="H171" t="s">
        <v>17</v>
      </c>
      <c r="I171">
        <f>ROUND(114.8/100,9)</f>
        <v>1.1479999999999999</v>
      </c>
      <c r="J171">
        <v>0</v>
      </c>
      <c r="O171">
        <f t="shared" si="194"/>
        <v>4900.88</v>
      </c>
      <c r="P171">
        <f t="shared" si="195"/>
        <v>0</v>
      </c>
      <c r="Q171">
        <f t="shared" si="196"/>
        <v>344.13</v>
      </c>
      <c r="R171">
        <f t="shared" si="197"/>
        <v>148.63</v>
      </c>
      <c r="S171">
        <f t="shared" si="198"/>
        <v>4556.75</v>
      </c>
      <c r="T171">
        <f t="shared" si="199"/>
        <v>0</v>
      </c>
      <c r="U171">
        <f t="shared" si="200"/>
        <v>80.210759999999993</v>
      </c>
      <c r="V171">
        <f t="shared" si="201"/>
        <v>1.6531199999999997</v>
      </c>
      <c r="W171">
        <f t="shared" si="202"/>
        <v>0</v>
      </c>
      <c r="X171">
        <f t="shared" si="203"/>
        <v>3764.3</v>
      </c>
      <c r="Y171">
        <f t="shared" si="204"/>
        <v>3199.66</v>
      </c>
      <c r="AA171">
        <v>39500386</v>
      </c>
      <c r="AB171">
        <f t="shared" si="205"/>
        <v>641</v>
      </c>
      <c r="AC171">
        <f t="shared" si="206"/>
        <v>0</v>
      </c>
      <c r="AD171">
        <f t="shared" si="207"/>
        <v>45.01</v>
      </c>
      <c r="AE171">
        <f t="shared" si="208"/>
        <v>19.440000000000001</v>
      </c>
      <c r="AF171">
        <f t="shared" si="209"/>
        <v>595.99</v>
      </c>
      <c r="AG171">
        <f t="shared" si="210"/>
        <v>0</v>
      </c>
      <c r="AH171">
        <f t="shared" si="211"/>
        <v>69.87</v>
      </c>
      <c r="AI171">
        <f t="shared" si="212"/>
        <v>1.44</v>
      </c>
      <c r="AJ171">
        <f t="shared" si="213"/>
        <v>0</v>
      </c>
      <c r="AK171">
        <v>641</v>
      </c>
      <c r="AL171">
        <v>0</v>
      </c>
      <c r="AM171">
        <v>45.01</v>
      </c>
      <c r="AN171">
        <v>19.440000000000001</v>
      </c>
      <c r="AO171">
        <v>595.99</v>
      </c>
      <c r="AP171">
        <v>0</v>
      </c>
      <c r="AQ171">
        <v>69.87</v>
      </c>
      <c r="AR171">
        <v>1.44</v>
      </c>
      <c r="AS171">
        <v>0</v>
      </c>
      <c r="AT171">
        <v>80</v>
      </c>
      <c r="AU171">
        <v>68</v>
      </c>
      <c r="AV171">
        <v>1</v>
      </c>
      <c r="AW171">
        <v>1</v>
      </c>
      <c r="AZ171">
        <v>6.66</v>
      </c>
      <c r="BA171">
        <v>6.66</v>
      </c>
      <c r="BB171">
        <v>6.66</v>
      </c>
      <c r="BC171">
        <v>6.66</v>
      </c>
      <c r="BD171" t="s">
        <v>3</v>
      </c>
      <c r="BE171" t="s">
        <v>3</v>
      </c>
      <c r="BF171" t="s">
        <v>3</v>
      </c>
      <c r="BG171" t="s">
        <v>3</v>
      </c>
      <c r="BH171">
        <v>0</v>
      </c>
      <c r="BI171">
        <v>1</v>
      </c>
      <c r="BJ171" t="s">
        <v>313</v>
      </c>
      <c r="BM171">
        <v>57001</v>
      </c>
      <c r="BN171">
        <v>0</v>
      </c>
      <c r="BO171" t="s">
        <v>3</v>
      </c>
      <c r="BP171">
        <v>0</v>
      </c>
      <c r="BQ171">
        <v>6</v>
      </c>
      <c r="BR171">
        <v>0</v>
      </c>
      <c r="BS171">
        <v>6.66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80</v>
      </c>
      <c r="CA171">
        <v>68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 t="shared" si="214"/>
        <v>4900.88</v>
      </c>
      <c r="CQ171">
        <f t="shared" si="215"/>
        <v>0</v>
      </c>
      <c r="CR171">
        <f t="shared" si="216"/>
        <v>299.76659999999998</v>
      </c>
      <c r="CS171">
        <f t="shared" si="217"/>
        <v>129.47040000000001</v>
      </c>
      <c r="CT171">
        <f t="shared" si="218"/>
        <v>3969.2934</v>
      </c>
      <c r="CU171">
        <f t="shared" si="219"/>
        <v>0</v>
      </c>
      <c r="CV171">
        <f t="shared" si="220"/>
        <v>69.87</v>
      </c>
      <c r="CW171">
        <f t="shared" si="221"/>
        <v>1.44</v>
      </c>
      <c r="CX171">
        <f t="shared" si="222"/>
        <v>0</v>
      </c>
      <c r="CY171">
        <f t="shared" si="223"/>
        <v>3764.3040000000001</v>
      </c>
      <c r="CZ171">
        <f t="shared" si="224"/>
        <v>3199.6584000000003</v>
      </c>
      <c r="DC171" t="s">
        <v>3</v>
      </c>
      <c r="DD171" t="s">
        <v>3</v>
      </c>
      <c r="DE171" t="s">
        <v>3</v>
      </c>
      <c r="DF171" t="s">
        <v>3</v>
      </c>
      <c r="DG171" t="s">
        <v>3</v>
      </c>
      <c r="DH171" t="s">
        <v>3</v>
      </c>
      <c r="DI171" t="s">
        <v>3</v>
      </c>
      <c r="DJ171" t="s">
        <v>3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1005</v>
      </c>
      <c r="DV171" t="s">
        <v>17</v>
      </c>
      <c r="DW171" t="s">
        <v>17</v>
      </c>
      <c r="DX171">
        <v>100</v>
      </c>
      <c r="EE171">
        <v>39174582</v>
      </c>
      <c r="EF171">
        <v>6</v>
      </c>
      <c r="EG171" t="s">
        <v>145</v>
      </c>
      <c r="EH171">
        <v>0</v>
      </c>
      <c r="EI171" t="s">
        <v>3</v>
      </c>
      <c r="EJ171">
        <v>1</v>
      </c>
      <c r="EK171">
        <v>57001</v>
      </c>
      <c r="EL171" t="s">
        <v>308</v>
      </c>
      <c r="EM171" t="s">
        <v>309</v>
      </c>
      <c r="EO171" t="s">
        <v>3</v>
      </c>
      <c r="EQ171">
        <v>0</v>
      </c>
      <c r="ER171">
        <v>641</v>
      </c>
      <c r="ES171">
        <v>0</v>
      </c>
      <c r="ET171">
        <v>45.01</v>
      </c>
      <c r="EU171">
        <v>19.440000000000001</v>
      </c>
      <c r="EV171">
        <v>595.99</v>
      </c>
      <c r="EW171">
        <v>69.87</v>
      </c>
      <c r="EX171">
        <v>1.44</v>
      </c>
      <c r="EY171">
        <v>0</v>
      </c>
      <c r="FQ171">
        <v>0</v>
      </c>
      <c r="FR171">
        <f t="shared" si="225"/>
        <v>0</v>
      </c>
      <c r="FS171">
        <v>0</v>
      </c>
      <c r="FX171">
        <v>80</v>
      </c>
      <c r="FY171">
        <v>68</v>
      </c>
      <c r="GA171" t="s">
        <v>3</v>
      </c>
      <c r="GD171">
        <v>0</v>
      </c>
      <c r="GF171">
        <v>-1405612292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226"/>
        <v>0</v>
      </c>
      <c r="GM171">
        <f t="shared" si="227"/>
        <v>11864.84</v>
      </c>
      <c r="GN171">
        <f t="shared" si="228"/>
        <v>11864.84</v>
      </c>
      <c r="GO171">
        <f t="shared" si="229"/>
        <v>0</v>
      </c>
      <c r="GP171">
        <f t="shared" si="230"/>
        <v>0</v>
      </c>
      <c r="GR171">
        <v>0</v>
      </c>
      <c r="GS171">
        <v>3</v>
      </c>
      <c r="GT171">
        <v>0</v>
      </c>
      <c r="GU171" t="s">
        <v>3</v>
      </c>
      <c r="GV171">
        <f t="shared" si="231"/>
        <v>0</v>
      </c>
      <c r="GW171">
        <v>1</v>
      </c>
      <c r="GX171">
        <f t="shared" si="232"/>
        <v>0</v>
      </c>
      <c r="HA171">
        <v>0</v>
      </c>
      <c r="HB171">
        <v>0</v>
      </c>
      <c r="IK171">
        <v>0</v>
      </c>
    </row>
    <row r="172" spans="1:255" x14ac:dyDescent="0.2">
      <c r="A172" s="2">
        <v>17</v>
      </c>
      <c r="B172" s="2">
        <v>1</v>
      </c>
      <c r="C172" s="2">
        <f>ROW(SmtRes!A423)</f>
        <v>423</v>
      </c>
      <c r="D172" s="2">
        <f>ROW(EtalonRes!A404)</f>
        <v>404</v>
      </c>
      <c r="E172" s="2" t="s">
        <v>314</v>
      </c>
      <c r="F172" s="2" t="s">
        <v>315</v>
      </c>
      <c r="G172" s="2" t="s">
        <v>316</v>
      </c>
      <c r="H172" s="2" t="s">
        <v>17</v>
      </c>
      <c r="I172" s="2">
        <f>ROUND(16.1/100,9)</f>
        <v>0.161</v>
      </c>
      <c r="J172" s="2">
        <v>0</v>
      </c>
      <c r="K172" s="2"/>
      <c r="L172" s="2"/>
      <c r="M172" s="2"/>
      <c r="N172" s="2"/>
      <c r="O172" s="2">
        <f t="shared" si="194"/>
        <v>142.08000000000001</v>
      </c>
      <c r="P172" s="2">
        <f t="shared" si="195"/>
        <v>0</v>
      </c>
      <c r="Q172" s="2">
        <f t="shared" si="196"/>
        <v>20.079999999999998</v>
      </c>
      <c r="R172" s="2">
        <f t="shared" si="197"/>
        <v>1.56</v>
      </c>
      <c r="S172" s="2">
        <f t="shared" si="198"/>
        <v>122</v>
      </c>
      <c r="T172" s="2">
        <f t="shared" si="199"/>
        <v>0</v>
      </c>
      <c r="U172" s="2">
        <f t="shared" si="200"/>
        <v>12.681648000000001</v>
      </c>
      <c r="V172" s="2">
        <f t="shared" si="201"/>
        <v>0.126224</v>
      </c>
      <c r="W172" s="2">
        <f t="shared" si="202"/>
        <v>0</v>
      </c>
      <c r="X172" s="2">
        <f t="shared" si="203"/>
        <v>137.15</v>
      </c>
      <c r="Y172" s="2">
        <f t="shared" si="204"/>
        <v>79.08</v>
      </c>
      <c r="Z172" s="2"/>
      <c r="AA172" s="2">
        <v>39500385</v>
      </c>
      <c r="AB172" s="2">
        <f t="shared" si="205"/>
        <v>882.47</v>
      </c>
      <c r="AC172" s="2">
        <f>ROUND(((ES172*0)),2)</f>
        <v>0</v>
      </c>
      <c r="AD172" s="2">
        <f>ROUND(((((ET172*0.8))-((EU172*0.8)))+AE172),2)</f>
        <v>124.72</v>
      </c>
      <c r="AE172" s="2">
        <f t="shared" ref="AE172:AF175" si="233">ROUND(((EU172*0.8)),2)</f>
        <v>9.6999999999999993</v>
      </c>
      <c r="AF172" s="2">
        <f t="shared" si="233"/>
        <v>757.75</v>
      </c>
      <c r="AG172" s="2">
        <f t="shared" si="210"/>
        <v>0</v>
      </c>
      <c r="AH172" s="2">
        <f t="shared" ref="AH172:AI175" si="234">((EW172*0.8))</f>
        <v>78.768000000000001</v>
      </c>
      <c r="AI172" s="2">
        <f t="shared" si="234"/>
        <v>0.78400000000000003</v>
      </c>
      <c r="AJ172" s="2">
        <f t="shared" si="213"/>
        <v>0</v>
      </c>
      <c r="AK172" s="2">
        <v>2101.2600000000002</v>
      </c>
      <c r="AL172" s="2">
        <v>998.16</v>
      </c>
      <c r="AM172" s="2">
        <v>155.91</v>
      </c>
      <c r="AN172" s="2">
        <v>12.13</v>
      </c>
      <c r="AO172" s="2">
        <v>947.19</v>
      </c>
      <c r="AP172" s="2">
        <v>0</v>
      </c>
      <c r="AQ172" s="2">
        <v>98.46</v>
      </c>
      <c r="AR172" s="2">
        <v>0.98</v>
      </c>
      <c r="AS172" s="2">
        <v>0</v>
      </c>
      <c r="AT172" s="2">
        <v>111</v>
      </c>
      <c r="AU172" s="2">
        <v>64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3</v>
      </c>
      <c r="BE172" s="2" t="s">
        <v>3</v>
      </c>
      <c r="BF172" s="2" t="s">
        <v>3</v>
      </c>
      <c r="BG172" s="2" t="s">
        <v>3</v>
      </c>
      <c r="BH172" s="2">
        <v>0</v>
      </c>
      <c r="BI172" s="2">
        <v>1</v>
      </c>
      <c r="BJ172" s="2" t="s">
        <v>317</v>
      </c>
      <c r="BK172" s="2"/>
      <c r="BL172" s="2"/>
      <c r="BM172" s="2">
        <v>11001</v>
      </c>
      <c r="BN172" s="2">
        <v>0</v>
      </c>
      <c r="BO172" s="2" t="s">
        <v>3</v>
      </c>
      <c r="BP172" s="2">
        <v>0</v>
      </c>
      <c r="BQ172" s="2">
        <v>2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3</v>
      </c>
      <c r="BZ172" s="2">
        <v>123</v>
      </c>
      <c r="CA172" s="2">
        <v>75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318</v>
      </c>
      <c r="CO172" s="2">
        <v>0</v>
      </c>
      <c r="CP172" s="2">
        <f t="shared" si="214"/>
        <v>142.07999999999998</v>
      </c>
      <c r="CQ172" s="2">
        <f t="shared" si="215"/>
        <v>0</v>
      </c>
      <c r="CR172" s="2">
        <f t="shared" si="216"/>
        <v>124.72</v>
      </c>
      <c r="CS172" s="2">
        <f t="shared" si="217"/>
        <v>9.6999999999999993</v>
      </c>
      <c r="CT172" s="2">
        <f t="shared" si="218"/>
        <v>757.75</v>
      </c>
      <c r="CU172" s="2">
        <f t="shared" si="219"/>
        <v>0</v>
      </c>
      <c r="CV172" s="2">
        <f t="shared" si="220"/>
        <v>78.768000000000001</v>
      </c>
      <c r="CW172" s="2">
        <f t="shared" si="221"/>
        <v>0.78400000000000003</v>
      </c>
      <c r="CX172" s="2">
        <f t="shared" si="222"/>
        <v>0</v>
      </c>
      <c r="CY172" s="2">
        <f t="shared" si="223"/>
        <v>137.1516</v>
      </c>
      <c r="CZ172" s="2">
        <f t="shared" si="224"/>
        <v>79.078400000000002</v>
      </c>
      <c r="DA172" s="2"/>
      <c r="DB172" s="2"/>
      <c r="DC172" s="2" t="s">
        <v>3</v>
      </c>
      <c r="DD172" s="2" t="s">
        <v>319</v>
      </c>
      <c r="DE172" s="2" t="s">
        <v>320</v>
      </c>
      <c r="DF172" s="2" t="s">
        <v>320</v>
      </c>
      <c r="DG172" s="2" t="s">
        <v>320</v>
      </c>
      <c r="DH172" s="2" t="s">
        <v>3</v>
      </c>
      <c r="DI172" s="2" t="s">
        <v>320</v>
      </c>
      <c r="DJ172" s="2" t="s">
        <v>320</v>
      </c>
      <c r="DK172" s="2" t="s">
        <v>3</v>
      </c>
      <c r="DL172" s="2" t="s">
        <v>3</v>
      </c>
      <c r="DM172" s="2" t="s">
        <v>3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1005</v>
      </c>
      <c r="DV172" s="2" t="s">
        <v>17</v>
      </c>
      <c r="DW172" s="2" t="s">
        <v>17</v>
      </c>
      <c r="DX172" s="2">
        <v>100</v>
      </c>
      <c r="DY172" s="2"/>
      <c r="DZ172" s="2"/>
      <c r="EA172" s="2"/>
      <c r="EB172" s="2"/>
      <c r="EC172" s="2"/>
      <c r="ED172" s="2"/>
      <c r="EE172" s="2">
        <v>39174504</v>
      </c>
      <c r="EF172" s="2">
        <v>2</v>
      </c>
      <c r="EG172" s="2" t="s">
        <v>19</v>
      </c>
      <c r="EH172" s="2">
        <v>0</v>
      </c>
      <c r="EI172" s="2" t="s">
        <v>3</v>
      </c>
      <c r="EJ172" s="2">
        <v>1</v>
      </c>
      <c r="EK172" s="2">
        <v>11001</v>
      </c>
      <c r="EL172" s="2" t="s">
        <v>308</v>
      </c>
      <c r="EM172" s="2" t="s">
        <v>321</v>
      </c>
      <c r="EN172" s="2"/>
      <c r="EO172" s="2" t="s">
        <v>322</v>
      </c>
      <c r="EP172" s="2"/>
      <c r="EQ172" s="2">
        <v>0</v>
      </c>
      <c r="ER172" s="2">
        <v>2101.2600000000002</v>
      </c>
      <c r="ES172" s="2">
        <v>998.16</v>
      </c>
      <c r="ET172" s="2">
        <v>155.91</v>
      </c>
      <c r="EU172" s="2">
        <v>12.13</v>
      </c>
      <c r="EV172" s="2">
        <v>947.19</v>
      </c>
      <c r="EW172" s="2">
        <v>98.46</v>
      </c>
      <c r="EX172" s="2">
        <v>0.98</v>
      </c>
      <c r="EY172" s="2">
        <v>0</v>
      </c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225"/>
        <v>0</v>
      </c>
      <c r="FS172" s="2">
        <v>0</v>
      </c>
      <c r="FT172" s="2" t="s">
        <v>22</v>
      </c>
      <c r="FU172" s="2" t="s">
        <v>23</v>
      </c>
      <c r="FV172" s="2"/>
      <c r="FW172" s="2"/>
      <c r="FX172" s="2">
        <v>110.7</v>
      </c>
      <c r="FY172" s="2">
        <v>63.75</v>
      </c>
      <c r="FZ172" s="2"/>
      <c r="GA172" s="2" t="s">
        <v>3</v>
      </c>
      <c r="GB172" s="2"/>
      <c r="GC172" s="2"/>
      <c r="GD172" s="2">
        <v>0</v>
      </c>
      <c r="GE172" s="2"/>
      <c r="GF172" s="2">
        <v>639477682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226"/>
        <v>0</v>
      </c>
      <c r="GM172" s="2">
        <f t="shared" si="227"/>
        <v>358.31</v>
      </c>
      <c r="GN172" s="2">
        <f t="shared" si="228"/>
        <v>358.31</v>
      </c>
      <c r="GO172" s="2">
        <f t="shared" si="229"/>
        <v>0</v>
      </c>
      <c r="GP172" s="2">
        <f t="shared" si="230"/>
        <v>0</v>
      </c>
      <c r="GQ172" s="2"/>
      <c r="GR172" s="2">
        <v>0</v>
      </c>
      <c r="GS172" s="2">
        <v>3</v>
      </c>
      <c r="GT172" s="2">
        <v>0</v>
      </c>
      <c r="GU172" s="2" t="s">
        <v>3</v>
      </c>
      <c r="GV172" s="2">
        <f t="shared" si="231"/>
        <v>0</v>
      </c>
      <c r="GW172" s="2">
        <v>1</v>
      </c>
      <c r="GX172" s="2">
        <f t="shared" si="232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17</v>
      </c>
      <c r="B173">
        <v>1</v>
      </c>
      <c r="C173">
        <f>ROW(SmtRes!A432)</f>
        <v>432</v>
      </c>
      <c r="D173">
        <f>ROW(EtalonRes!A414)</f>
        <v>414</v>
      </c>
      <c r="E173" t="s">
        <v>314</v>
      </c>
      <c r="F173" t="s">
        <v>315</v>
      </c>
      <c r="G173" t="s">
        <v>316</v>
      </c>
      <c r="H173" t="s">
        <v>17</v>
      </c>
      <c r="I173">
        <f>ROUND(16.1/100,9)</f>
        <v>0.161</v>
      </c>
      <c r="J173">
        <v>0</v>
      </c>
      <c r="O173">
        <f t="shared" si="194"/>
        <v>946.24</v>
      </c>
      <c r="P173">
        <f t="shared" si="195"/>
        <v>0</v>
      </c>
      <c r="Q173">
        <f t="shared" si="196"/>
        <v>133.72999999999999</v>
      </c>
      <c r="R173">
        <f t="shared" si="197"/>
        <v>10.4</v>
      </c>
      <c r="S173">
        <f t="shared" si="198"/>
        <v>812.51</v>
      </c>
      <c r="T173">
        <f t="shared" si="199"/>
        <v>0</v>
      </c>
      <c r="U173">
        <f t="shared" si="200"/>
        <v>12.681648000000001</v>
      </c>
      <c r="V173">
        <f t="shared" si="201"/>
        <v>0.126224</v>
      </c>
      <c r="W173">
        <f t="shared" si="202"/>
        <v>0</v>
      </c>
      <c r="X173">
        <f t="shared" si="203"/>
        <v>913.43</v>
      </c>
      <c r="Y173">
        <f t="shared" si="204"/>
        <v>526.66</v>
      </c>
      <c r="AA173">
        <v>39500386</v>
      </c>
      <c r="AB173">
        <f t="shared" si="205"/>
        <v>882.47</v>
      </c>
      <c r="AC173">
        <f>ROUND(((ES173*0)),2)</f>
        <v>0</v>
      </c>
      <c r="AD173">
        <f>ROUND(((((ET173*0.8))-((EU173*0.8)))+AE173),2)</f>
        <v>124.72</v>
      </c>
      <c r="AE173">
        <f t="shared" si="233"/>
        <v>9.6999999999999993</v>
      </c>
      <c r="AF173">
        <f t="shared" si="233"/>
        <v>757.75</v>
      </c>
      <c r="AG173">
        <f t="shared" si="210"/>
        <v>0</v>
      </c>
      <c r="AH173">
        <f t="shared" si="234"/>
        <v>78.768000000000001</v>
      </c>
      <c r="AI173">
        <f t="shared" si="234"/>
        <v>0.78400000000000003</v>
      </c>
      <c r="AJ173">
        <f t="shared" si="213"/>
        <v>0</v>
      </c>
      <c r="AK173">
        <v>2101.2600000000002</v>
      </c>
      <c r="AL173">
        <v>998.16</v>
      </c>
      <c r="AM173">
        <v>155.91</v>
      </c>
      <c r="AN173">
        <v>12.13</v>
      </c>
      <c r="AO173">
        <v>947.19</v>
      </c>
      <c r="AP173">
        <v>0</v>
      </c>
      <c r="AQ173">
        <v>98.46</v>
      </c>
      <c r="AR173">
        <v>0.98</v>
      </c>
      <c r="AS173">
        <v>0</v>
      </c>
      <c r="AT173">
        <v>111</v>
      </c>
      <c r="AU173">
        <v>64</v>
      </c>
      <c r="AV173">
        <v>1</v>
      </c>
      <c r="AW173">
        <v>1</v>
      </c>
      <c r="AZ173">
        <v>6.66</v>
      </c>
      <c r="BA173">
        <v>6.66</v>
      </c>
      <c r="BB173">
        <v>6.66</v>
      </c>
      <c r="BC173">
        <v>6.66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1</v>
      </c>
      <c r="BJ173" t="s">
        <v>317</v>
      </c>
      <c r="BM173">
        <v>11001</v>
      </c>
      <c r="BN173">
        <v>0</v>
      </c>
      <c r="BO173" t="s">
        <v>3</v>
      </c>
      <c r="BP173">
        <v>0</v>
      </c>
      <c r="BQ173">
        <v>2</v>
      </c>
      <c r="BR173">
        <v>0</v>
      </c>
      <c r="BS173">
        <v>6.66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123</v>
      </c>
      <c r="CA173">
        <v>75</v>
      </c>
      <c r="CF173">
        <v>0</v>
      </c>
      <c r="CG173">
        <v>0</v>
      </c>
      <c r="CM173">
        <v>0</v>
      </c>
      <c r="CN173" t="s">
        <v>318</v>
      </c>
      <c r="CO173">
        <v>0</v>
      </c>
      <c r="CP173">
        <f t="shared" si="214"/>
        <v>946.24</v>
      </c>
      <c r="CQ173">
        <f t="shared" si="215"/>
        <v>0</v>
      </c>
      <c r="CR173">
        <f t="shared" si="216"/>
        <v>830.63520000000005</v>
      </c>
      <c r="CS173">
        <f t="shared" si="217"/>
        <v>64.60199999999999</v>
      </c>
      <c r="CT173">
        <f t="shared" si="218"/>
        <v>5046.6149999999998</v>
      </c>
      <c r="CU173">
        <f t="shared" si="219"/>
        <v>0</v>
      </c>
      <c r="CV173">
        <f t="shared" si="220"/>
        <v>78.768000000000001</v>
      </c>
      <c r="CW173">
        <f t="shared" si="221"/>
        <v>0.78400000000000003</v>
      </c>
      <c r="CX173">
        <f t="shared" si="222"/>
        <v>0</v>
      </c>
      <c r="CY173">
        <f t="shared" si="223"/>
        <v>913.43009999999992</v>
      </c>
      <c r="CZ173">
        <f t="shared" si="224"/>
        <v>526.66239999999993</v>
      </c>
      <c r="DC173" t="s">
        <v>3</v>
      </c>
      <c r="DD173" t="s">
        <v>319</v>
      </c>
      <c r="DE173" t="s">
        <v>320</v>
      </c>
      <c r="DF173" t="s">
        <v>320</v>
      </c>
      <c r="DG173" t="s">
        <v>320</v>
      </c>
      <c r="DH173" t="s">
        <v>3</v>
      </c>
      <c r="DI173" t="s">
        <v>320</v>
      </c>
      <c r="DJ173" t="s">
        <v>320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1005</v>
      </c>
      <c r="DV173" t="s">
        <v>17</v>
      </c>
      <c r="DW173" t="s">
        <v>17</v>
      </c>
      <c r="DX173">
        <v>100</v>
      </c>
      <c r="EE173">
        <v>39174504</v>
      </c>
      <c r="EF173">
        <v>2</v>
      </c>
      <c r="EG173" t="s">
        <v>19</v>
      </c>
      <c r="EH173">
        <v>0</v>
      </c>
      <c r="EI173" t="s">
        <v>3</v>
      </c>
      <c r="EJ173">
        <v>1</v>
      </c>
      <c r="EK173">
        <v>11001</v>
      </c>
      <c r="EL173" t="s">
        <v>308</v>
      </c>
      <c r="EM173" t="s">
        <v>321</v>
      </c>
      <c r="EO173" t="s">
        <v>322</v>
      </c>
      <c r="EQ173">
        <v>0</v>
      </c>
      <c r="ER173">
        <v>2101.2600000000002</v>
      </c>
      <c r="ES173">
        <v>998.16</v>
      </c>
      <c r="ET173">
        <v>155.91</v>
      </c>
      <c r="EU173">
        <v>12.13</v>
      </c>
      <c r="EV173">
        <v>947.19</v>
      </c>
      <c r="EW173">
        <v>98.46</v>
      </c>
      <c r="EX173">
        <v>0.98</v>
      </c>
      <c r="EY173">
        <v>0</v>
      </c>
      <c r="FQ173">
        <v>0</v>
      </c>
      <c r="FR173">
        <f t="shared" si="225"/>
        <v>0</v>
      </c>
      <c r="FS173">
        <v>0</v>
      </c>
      <c r="FT173" t="s">
        <v>22</v>
      </c>
      <c r="FU173" t="s">
        <v>23</v>
      </c>
      <c r="FX173">
        <v>110.7</v>
      </c>
      <c r="FY173">
        <v>63.75</v>
      </c>
      <c r="GA173" t="s">
        <v>3</v>
      </c>
      <c r="GD173">
        <v>0</v>
      </c>
      <c r="GF173">
        <v>639477682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226"/>
        <v>0</v>
      </c>
      <c r="GM173">
        <f t="shared" si="227"/>
        <v>2386.33</v>
      </c>
      <c r="GN173">
        <f t="shared" si="228"/>
        <v>2386.33</v>
      </c>
      <c r="GO173">
        <f t="shared" si="229"/>
        <v>0</v>
      </c>
      <c r="GP173">
        <f t="shared" si="230"/>
        <v>0</v>
      </c>
      <c r="GR173">
        <v>0</v>
      </c>
      <c r="GS173">
        <v>3</v>
      </c>
      <c r="GT173">
        <v>0</v>
      </c>
      <c r="GU173" t="s">
        <v>3</v>
      </c>
      <c r="GV173">
        <f t="shared" si="231"/>
        <v>0</v>
      </c>
      <c r="GW173">
        <v>1</v>
      </c>
      <c r="GX173">
        <f t="shared" si="232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ROW(SmtRes!A437)</f>
        <v>437</v>
      </c>
      <c r="D174" s="2">
        <f>ROW(EtalonRes!A420)</f>
        <v>420</v>
      </c>
      <c r="E174" s="2" t="s">
        <v>323</v>
      </c>
      <c r="F174" s="2" t="s">
        <v>324</v>
      </c>
      <c r="G174" s="2" t="s">
        <v>325</v>
      </c>
      <c r="H174" s="2" t="s">
        <v>17</v>
      </c>
      <c r="I174" s="2">
        <f>ROUND(73.4/100,9)</f>
        <v>0.73399999999999999</v>
      </c>
      <c r="J174" s="2">
        <v>0</v>
      </c>
      <c r="K174" s="2"/>
      <c r="L174" s="2"/>
      <c r="M174" s="2"/>
      <c r="N174" s="2"/>
      <c r="O174" s="2">
        <f t="shared" si="194"/>
        <v>210.19</v>
      </c>
      <c r="P174" s="2">
        <f t="shared" si="195"/>
        <v>0</v>
      </c>
      <c r="Q174" s="2">
        <f t="shared" si="196"/>
        <v>25.98</v>
      </c>
      <c r="R174" s="2">
        <f t="shared" si="197"/>
        <v>10.07</v>
      </c>
      <c r="S174" s="2">
        <f t="shared" si="198"/>
        <v>184.21</v>
      </c>
      <c r="T174" s="2">
        <f t="shared" si="199"/>
        <v>0</v>
      </c>
      <c r="U174" s="2">
        <f t="shared" si="200"/>
        <v>23.200271999999998</v>
      </c>
      <c r="V174" s="2">
        <f t="shared" si="201"/>
        <v>0.74574399999999996</v>
      </c>
      <c r="W174" s="2">
        <f t="shared" si="202"/>
        <v>0</v>
      </c>
      <c r="X174" s="2">
        <f t="shared" si="203"/>
        <v>215.65</v>
      </c>
      <c r="Y174" s="2">
        <f t="shared" si="204"/>
        <v>124.34</v>
      </c>
      <c r="Z174" s="2"/>
      <c r="AA174" s="2">
        <v>39500385</v>
      </c>
      <c r="AB174" s="2">
        <f t="shared" si="205"/>
        <v>286.36</v>
      </c>
      <c r="AC174" s="2">
        <f>ROUND(((ES174*0)),2)</f>
        <v>0</v>
      </c>
      <c r="AD174" s="2">
        <f>ROUND(((((ET174*0.8))-((EU174*0.8)))+AE174),2)</f>
        <v>35.39</v>
      </c>
      <c r="AE174" s="2">
        <f t="shared" si="233"/>
        <v>13.72</v>
      </c>
      <c r="AF174" s="2">
        <f t="shared" si="233"/>
        <v>250.97</v>
      </c>
      <c r="AG174" s="2">
        <f t="shared" si="210"/>
        <v>0</v>
      </c>
      <c r="AH174" s="2">
        <f t="shared" si="234"/>
        <v>31.608000000000001</v>
      </c>
      <c r="AI174" s="2">
        <f t="shared" si="234"/>
        <v>1.016</v>
      </c>
      <c r="AJ174" s="2">
        <f t="shared" si="213"/>
        <v>0</v>
      </c>
      <c r="AK174" s="2">
        <v>366.49</v>
      </c>
      <c r="AL174" s="2">
        <v>8.5399999999999991</v>
      </c>
      <c r="AM174" s="2">
        <v>44.24</v>
      </c>
      <c r="AN174" s="2">
        <v>17.149999999999999</v>
      </c>
      <c r="AO174" s="2">
        <v>313.70999999999998</v>
      </c>
      <c r="AP174" s="2">
        <v>0</v>
      </c>
      <c r="AQ174" s="2">
        <v>39.51</v>
      </c>
      <c r="AR174" s="2">
        <v>1.27</v>
      </c>
      <c r="AS174" s="2">
        <v>0</v>
      </c>
      <c r="AT174" s="2">
        <v>111</v>
      </c>
      <c r="AU174" s="2">
        <v>64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3</v>
      </c>
      <c r="BE174" s="2" t="s">
        <v>3</v>
      </c>
      <c r="BF174" s="2" t="s">
        <v>3</v>
      </c>
      <c r="BG174" s="2" t="s">
        <v>3</v>
      </c>
      <c r="BH174" s="2">
        <v>0</v>
      </c>
      <c r="BI174" s="2">
        <v>1</v>
      </c>
      <c r="BJ174" s="2" t="s">
        <v>326</v>
      </c>
      <c r="BK174" s="2"/>
      <c r="BL174" s="2"/>
      <c r="BM174" s="2">
        <v>11001</v>
      </c>
      <c r="BN174" s="2">
        <v>0</v>
      </c>
      <c r="BO174" s="2" t="s">
        <v>3</v>
      </c>
      <c r="BP174" s="2">
        <v>0</v>
      </c>
      <c r="BQ174" s="2">
        <v>2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3</v>
      </c>
      <c r="BZ174" s="2">
        <v>123</v>
      </c>
      <c r="CA174" s="2">
        <v>75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1606</v>
      </c>
      <c r="CO174" s="2">
        <v>0</v>
      </c>
      <c r="CP174" s="2">
        <f t="shared" si="214"/>
        <v>210.19</v>
      </c>
      <c r="CQ174" s="2">
        <f t="shared" si="215"/>
        <v>0</v>
      </c>
      <c r="CR174" s="2">
        <f t="shared" si="216"/>
        <v>35.39</v>
      </c>
      <c r="CS174" s="2">
        <f t="shared" si="217"/>
        <v>13.72</v>
      </c>
      <c r="CT174" s="2">
        <f t="shared" si="218"/>
        <v>250.97</v>
      </c>
      <c r="CU174" s="2">
        <f t="shared" si="219"/>
        <v>0</v>
      </c>
      <c r="CV174" s="2">
        <f t="shared" si="220"/>
        <v>31.608000000000001</v>
      </c>
      <c r="CW174" s="2">
        <f t="shared" si="221"/>
        <v>1.016</v>
      </c>
      <c r="CX174" s="2">
        <f t="shared" si="222"/>
        <v>0</v>
      </c>
      <c r="CY174" s="2">
        <f t="shared" si="223"/>
        <v>215.6508</v>
      </c>
      <c r="CZ174" s="2">
        <f t="shared" si="224"/>
        <v>124.33920000000001</v>
      </c>
      <c r="DA174" s="2"/>
      <c r="DB174" s="2"/>
      <c r="DC174" s="2" t="s">
        <v>3</v>
      </c>
      <c r="DD174" s="2" t="s">
        <v>319</v>
      </c>
      <c r="DE174" s="2" t="s">
        <v>320</v>
      </c>
      <c r="DF174" s="2" t="s">
        <v>320</v>
      </c>
      <c r="DG174" s="2" t="s">
        <v>320</v>
      </c>
      <c r="DH174" s="2" t="s">
        <v>3</v>
      </c>
      <c r="DI174" s="2" t="s">
        <v>320</v>
      </c>
      <c r="DJ174" s="2" t="s">
        <v>320</v>
      </c>
      <c r="DK174" s="2" t="s">
        <v>3</v>
      </c>
      <c r="DL174" s="2" t="s">
        <v>3</v>
      </c>
      <c r="DM174" s="2" t="s">
        <v>3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1005</v>
      </c>
      <c r="DV174" s="2" t="s">
        <v>17</v>
      </c>
      <c r="DW174" s="2" t="s">
        <v>17</v>
      </c>
      <c r="DX174" s="2">
        <v>100</v>
      </c>
      <c r="DY174" s="2"/>
      <c r="DZ174" s="2"/>
      <c r="EA174" s="2"/>
      <c r="EB174" s="2"/>
      <c r="EC174" s="2"/>
      <c r="ED174" s="2"/>
      <c r="EE174" s="2">
        <v>39174504</v>
      </c>
      <c r="EF174" s="2">
        <v>2</v>
      </c>
      <c r="EG174" s="2" t="s">
        <v>19</v>
      </c>
      <c r="EH174" s="2">
        <v>0</v>
      </c>
      <c r="EI174" s="2" t="s">
        <v>3</v>
      </c>
      <c r="EJ174" s="2">
        <v>1</v>
      </c>
      <c r="EK174" s="2">
        <v>11001</v>
      </c>
      <c r="EL174" s="2" t="s">
        <v>308</v>
      </c>
      <c r="EM174" s="2" t="s">
        <v>321</v>
      </c>
      <c r="EN174" s="2"/>
      <c r="EO174" s="2" t="s">
        <v>327</v>
      </c>
      <c r="EP174" s="2"/>
      <c r="EQ174" s="2">
        <v>0</v>
      </c>
      <c r="ER174" s="2">
        <v>366.49</v>
      </c>
      <c r="ES174" s="2">
        <v>8.5399999999999991</v>
      </c>
      <c r="ET174" s="2">
        <v>44.24</v>
      </c>
      <c r="EU174" s="2">
        <v>17.149999999999999</v>
      </c>
      <c r="EV174" s="2">
        <v>313.70999999999998</v>
      </c>
      <c r="EW174" s="2">
        <v>39.51</v>
      </c>
      <c r="EX174" s="2">
        <v>1.27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25"/>
        <v>0</v>
      </c>
      <c r="FS174" s="2">
        <v>0</v>
      </c>
      <c r="FT174" s="2" t="s">
        <v>22</v>
      </c>
      <c r="FU174" s="2" t="s">
        <v>23</v>
      </c>
      <c r="FV174" s="2"/>
      <c r="FW174" s="2"/>
      <c r="FX174" s="2">
        <v>110.7</v>
      </c>
      <c r="FY174" s="2">
        <v>63.75</v>
      </c>
      <c r="FZ174" s="2"/>
      <c r="GA174" s="2" t="s">
        <v>3</v>
      </c>
      <c r="GB174" s="2"/>
      <c r="GC174" s="2"/>
      <c r="GD174" s="2">
        <v>0</v>
      </c>
      <c r="GE174" s="2"/>
      <c r="GF174" s="2">
        <v>-1069144913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26"/>
        <v>0</v>
      </c>
      <c r="GM174" s="2">
        <f t="shared" si="227"/>
        <v>550.17999999999995</v>
      </c>
      <c r="GN174" s="2">
        <f t="shared" si="228"/>
        <v>550.17999999999995</v>
      </c>
      <c r="GO174" s="2">
        <f t="shared" si="229"/>
        <v>0</v>
      </c>
      <c r="GP174" s="2">
        <f t="shared" si="230"/>
        <v>0</v>
      </c>
      <c r="GQ174" s="2"/>
      <c r="GR174" s="2">
        <v>0</v>
      </c>
      <c r="GS174" s="2">
        <v>3</v>
      </c>
      <c r="GT174" s="2">
        <v>0</v>
      </c>
      <c r="GU174" s="2" t="s">
        <v>3</v>
      </c>
      <c r="GV174" s="2">
        <f t="shared" si="231"/>
        <v>0</v>
      </c>
      <c r="GW174" s="2">
        <v>1</v>
      </c>
      <c r="GX174" s="2">
        <f t="shared" si="232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ROW(SmtRes!A442)</f>
        <v>442</v>
      </c>
      <c r="D175">
        <f>ROW(EtalonRes!A426)</f>
        <v>426</v>
      </c>
      <c r="E175" t="s">
        <v>323</v>
      </c>
      <c r="F175" t="s">
        <v>324</v>
      </c>
      <c r="G175" t="s">
        <v>325</v>
      </c>
      <c r="H175" t="s">
        <v>17</v>
      </c>
      <c r="I175">
        <f>ROUND(73.4/100,9)</f>
        <v>0.73399999999999999</v>
      </c>
      <c r="J175">
        <v>0</v>
      </c>
      <c r="O175">
        <f t="shared" si="194"/>
        <v>1399.85</v>
      </c>
      <c r="P175">
        <f t="shared" si="195"/>
        <v>0</v>
      </c>
      <c r="Q175">
        <f t="shared" si="196"/>
        <v>173</v>
      </c>
      <c r="R175">
        <f t="shared" si="197"/>
        <v>67.069999999999993</v>
      </c>
      <c r="S175">
        <f t="shared" si="198"/>
        <v>1226.8499999999999</v>
      </c>
      <c r="T175">
        <f t="shared" si="199"/>
        <v>0</v>
      </c>
      <c r="U175">
        <f t="shared" si="200"/>
        <v>23.200271999999998</v>
      </c>
      <c r="V175">
        <f t="shared" si="201"/>
        <v>0.74574399999999996</v>
      </c>
      <c r="W175">
        <f t="shared" si="202"/>
        <v>0</v>
      </c>
      <c r="X175">
        <f t="shared" si="203"/>
        <v>1436.25</v>
      </c>
      <c r="Y175">
        <f t="shared" si="204"/>
        <v>828.11</v>
      </c>
      <c r="AA175">
        <v>39500386</v>
      </c>
      <c r="AB175">
        <f t="shared" si="205"/>
        <v>286.36</v>
      </c>
      <c r="AC175">
        <f>ROUND(((ES175*0)),2)</f>
        <v>0</v>
      </c>
      <c r="AD175">
        <f>ROUND(((((ET175*0.8))-((EU175*0.8)))+AE175),2)</f>
        <v>35.39</v>
      </c>
      <c r="AE175">
        <f t="shared" si="233"/>
        <v>13.72</v>
      </c>
      <c r="AF175">
        <f t="shared" si="233"/>
        <v>250.97</v>
      </c>
      <c r="AG175">
        <f t="shared" si="210"/>
        <v>0</v>
      </c>
      <c r="AH175">
        <f t="shared" si="234"/>
        <v>31.608000000000001</v>
      </c>
      <c r="AI175">
        <f t="shared" si="234"/>
        <v>1.016</v>
      </c>
      <c r="AJ175">
        <f t="shared" si="213"/>
        <v>0</v>
      </c>
      <c r="AK175">
        <v>366.49</v>
      </c>
      <c r="AL175">
        <v>8.5399999999999991</v>
      </c>
      <c r="AM175">
        <v>44.24</v>
      </c>
      <c r="AN175">
        <v>17.149999999999999</v>
      </c>
      <c r="AO175">
        <v>313.70999999999998</v>
      </c>
      <c r="AP175">
        <v>0</v>
      </c>
      <c r="AQ175">
        <v>39.51</v>
      </c>
      <c r="AR175">
        <v>1.27</v>
      </c>
      <c r="AS175">
        <v>0</v>
      </c>
      <c r="AT175">
        <v>111</v>
      </c>
      <c r="AU175">
        <v>64</v>
      </c>
      <c r="AV175">
        <v>1</v>
      </c>
      <c r="AW175">
        <v>1</v>
      </c>
      <c r="AZ175">
        <v>6.66</v>
      </c>
      <c r="BA175">
        <v>6.66</v>
      </c>
      <c r="BB175">
        <v>6.66</v>
      </c>
      <c r="BC175">
        <v>6.66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1</v>
      </c>
      <c r="BJ175" t="s">
        <v>326</v>
      </c>
      <c r="BM175">
        <v>11001</v>
      </c>
      <c r="BN175">
        <v>0</v>
      </c>
      <c r="BO175" t="s">
        <v>3</v>
      </c>
      <c r="BP175">
        <v>0</v>
      </c>
      <c r="BQ175">
        <v>2</v>
      </c>
      <c r="BR175">
        <v>0</v>
      </c>
      <c r="BS175">
        <v>6.66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123</v>
      </c>
      <c r="CA175">
        <v>75</v>
      </c>
      <c r="CF175">
        <v>0</v>
      </c>
      <c r="CG175">
        <v>0</v>
      </c>
      <c r="CM175">
        <v>0</v>
      </c>
      <c r="CN175" t="s">
        <v>1606</v>
      </c>
      <c r="CO175">
        <v>0</v>
      </c>
      <c r="CP175">
        <f t="shared" si="214"/>
        <v>1399.85</v>
      </c>
      <c r="CQ175">
        <f t="shared" si="215"/>
        <v>0</v>
      </c>
      <c r="CR175">
        <f t="shared" si="216"/>
        <v>235.69740000000002</v>
      </c>
      <c r="CS175">
        <f t="shared" si="217"/>
        <v>91.375200000000007</v>
      </c>
      <c r="CT175">
        <f t="shared" si="218"/>
        <v>1671.4602</v>
      </c>
      <c r="CU175">
        <f t="shared" si="219"/>
        <v>0</v>
      </c>
      <c r="CV175">
        <f t="shared" si="220"/>
        <v>31.608000000000001</v>
      </c>
      <c r="CW175">
        <f t="shared" si="221"/>
        <v>1.016</v>
      </c>
      <c r="CX175">
        <f t="shared" si="222"/>
        <v>0</v>
      </c>
      <c r="CY175">
        <f t="shared" si="223"/>
        <v>1436.2511999999999</v>
      </c>
      <c r="CZ175">
        <f t="shared" si="224"/>
        <v>828.10879999999986</v>
      </c>
      <c r="DC175" t="s">
        <v>3</v>
      </c>
      <c r="DD175" t="s">
        <v>319</v>
      </c>
      <c r="DE175" t="s">
        <v>320</v>
      </c>
      <c r="DF175" t="s">
        <v>320</v>
      </c>
      <c r="DG175" t="s">
        <v>320</v>
      </c>
      <c r="DH175" t="s">
        <v>3</v>
      </c>
      <c r="DI175" t="s">
        <v>320</v>
      </c>
      <c r="DJ175" t="s">
        <v>320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17</v>
      </c>
      <c r="DW175" t="s">
        <v>17</v>
      </c>
      <c r="DX175">
        <v>100</v>
      </c>
      <c r="EE175">
        <v>39174504</v>
      </c>
      <c r="EF175">
        <v>2</v>
      </c>
      <c r="EG175" t="s">
        <v>19</v>
      </c>
      <c r="EH175">
        <v>0</v>
      </c>
      <c r="EI175" t="s">
        <v>3</v>
      </c>
      <c r="EJ175">
        <v>1</v>
      </c>
      <c r="EK175">
        <v>11001</v>
      </c>
      <c r="EL175" t="s">
        <v>308</v>
      </c>
      <c r="EM175" t="s">
        <v>321</v>
      </c>
      <c r="EO175" t="s">
        <v>327</v>
      </c>
      <c r="EQ175">
        <v>0</v>
      </c>
      <c r="ER175">
        <v>366.49</v>
      </c>
      <c r="ES175">
        <v>8.5399999999999991</v>
      </c>
      <c r="ET175">
        <v>44.24</v>
      </c>
      <c r="EU175">
        <v>17.149999999999999</v>
      </c>
      <c r="EV175">
        <v>313.70999999999998</v>
      </c>
      <c r="EW175">
        <v>39.51</v>
      </c>
      <c r="EX175">
        <v>1.27</v>
      </c>
      <c r="EY175">
        <v>0</v>
      </c>
      <c r="FQ175">
        <v>0</v>
      </c>
      <c r="FR175">
        <f t="shared" si="225"/>
        <v>0</v>
      </c>
      <c r="FS175">
        <v>0</v>
      </c>
      <c r="FT175" t="s">
        <v>22</v>
      </c>
      <c r="FU175" t="s">
        <v>23</v>
      </c>
      <c r="FX175">
        <v>110.7</v>
      </c>
      <c r="FY175">
        <v>63.75</v>
      </c>
      <c r="GA175" t="s">
        <v>3</v>
      </c>
      <c r="GD175">
        <v>0</v>
      </c>
      <c r="GF175">
        <v>-1069144913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226"/>
        <v>0</v>
      </c>
      <c r="GM175">
        <f t="shared" si="227"/>
        <v>3664.21</v>
      </c>
      <c r="GN175">
        <f t="shared" si="228"/>
        <v>3664.21</v>
      </c>
      <c r="GO175">
        <f t="shared" si="229"/>
        <v>0</v>
      </c>
      <c r="GP175">
        <f t="shared" si="230"/>
        <v>0</v>
      </c>
      <c r="GR175">
        <v>0</v>
      </c>
      <c r="GS175">
        <v>3</v>
      </c>
      <c r="GT175">
        <v>0</v>
      </c>
      <c r="GU175" t="s">
        <v>3</v>
      </c>
      <c r="GV175">
        <f t="shared" si="231"/>
        <v>0</v>
      </c>
      <c r="GW175">
        <v>1</v>
      </c>
      <c r="GX175">
        <f t="shared" si="232"/>
        <v>0</v>
      </c>
      <c r="HA175">
        <v>0</v>
      </c>
      <c r="HB175">
        <v>0</v>
      </c>
      <c r="IK175">
        <v>0</v>
      </c>
    </row>
    <row r="176" spans="1:255" x14ac:dyDescent="0.2">
      <c r="A176" s="2">
        <v>17</v>
      </c>
      <c r="B176" s="2">
        <v>1</v>
      </c>
      <c r="C176" s="2">
        <f>ROW(SmtRes!A457)</f>
        <v>457</v>
      </c>
      <c r="D176" s="2">
        <f>ROW(EtalonRes!A441)</f>
        <v>441</v>
      </c>
      <c r="E176" s="2" t="s">
        <v>328</v>
      </c>
      <c r="F176" s="2" t="s">
        <v>329</v>
      </c>
      <c r="G176" s="2" t="s">
        <v>330</v>
      </c>
      <c r="H176" s="2" t="s">
        <v>179</v>
      </c>
      <c r="I176" s="2">
        <v>0.4</v>
      </c>
      <c r="J176" s="2">
        <v>0</v>
      </c>
      <c r="K176" s="2"/>
      <c r="L176" s="2"/>
      <c r="M176" s="2"/>
      <c r="N176" s="2"/>
      <c r="O176" s="2">
        <f t="shared" si="194"/>
        <v>273.45999999999998</v>
      </c>
      <c r="P176" s="2">
        <f t="shared" si="195"/>
        <v>170.85</v>
      </c>
      <c r="Q176" s="2">
        <f t="shared" si="196"/>
        <v>11.85</v>
      </c>
      <c r="R176" s="2">
        <f t="shared" si="197"/>
        <v>1.73</v>
      </c>
      <c r="S176" s="2">
        <f t="shared" si="198"/>
        <v>90.76</v>
      </c>
      <c r="T176" s="2">
        <f t="shared" si="199"/>
        <v>0</v>
      </c>
      <c r="U176" s="2">
        <f t="shared" si="200"/>
        <v>10.728000000000002</v>
      </c>
      <c r="V176" s="2">
        <f t="shared" si="201"/>
        <v>0.13999999999999999</v>
      </c>
      <c r="W176" s="2">
        <f t="shared" si="202"/>
        <v>0</v>
      </c>
      <c r="X176" s="2">
        <f t="shared" si="203"/>
        <v>91.57</v>
      </c>
      <c r="Y176" s="2">
        <f t="shared" si="204"/>
        <v>55.49</v>
      </c>
      <c r="Z176" s="2"/>
      <c r="AA176" s="2">
        <v>39500385</v>
      </c>
      <c r="AB176" s="2">
        <f t="shared" si="205"/>
        <v>683.64</v>
      </c>
      <c r="AC176" s="2">
        <f t="shared" ref="AC176:AC181" si="235">ROUND((ES176),2)</f>
        <v>427.12</v>
      </c>
      <c r="AD176" s="2">
        <f t="shared" ref="AD176:AD181" si="236">ROUND((((ET176)-(EU176))+AE176),2)</f>
        <v>29.62</v>
      </c>
      <c r="AE176" s="2">
        <f t="shared" ref="AE176:AF181" si="237">ROUND((EU176),2)</f>
        <v>4.33</v>
      </c>
      <c r="AF176" s="2">
        <f t="shared" si="237"/>
        <v>226.9</v>
      </c>
      <c r="AG176" s="2">
        <f t="shared" si="210"/>
        <v>0</v>
      </c>
      <c r="AH176" s="2">
        <f t="shared" ref="AH176:AI181" si="238">(EW176)</f>
        <v>26.82</v>
      </c>
      <c r="AI176" s="2">
        <f t="shared" si="238"/>
        <v>0.35</v>
      </c>
      <c r="AJ176" s="2">
        <f t="shared" si="213"/>
        <v>0</v>
      </c>
      <c r="AK176" s="2">
        <v>683.64</v>
      </c>
      <c r="AL176" s="2">
        <v>427.12</v>
      </c>
      <c r="AM176" s="2">
        <v>29.62</v>
      </c>
      <c r="AN176" s="2">
        <v>4.33</v>
      </c>
      <c r="AO176" s="2">
        <v>226.9</v>
      </c>
      <c r="AP176" s="2">
        <v>0</v>
      </c>
      <c r="AQ176" s="2">
        <v>26.82</v>
      </c>
      <c r="AR176" s="2">
        <v>0.35</v>
      </c>
      <c r="AS176" s="2">
        <v>0</v>
      </c>
      <c r="AT176" s="2">
        <v>99</v>
      </c>
      <c r="AU176" s="2">
        <v>60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3</v>
      </c>
      <c r="BE176" s="2" t="s">
        <v>3</v>
      </c>
      <c r="BF176" s="2" t="s">
        <v>3</v>
      </c>
      <c r="BG176" s="2" t="s">
        <v>3</v>
      </c>
      <c r="BH176" s="2">
        <v>0</v>
      </c>
      <c r="BI176" s="2">
        <v>1</v>
      </c>
      <c r="BJ176" s="2" t="s">
        <v>331</v>
      </c>
      <c r="BK176" s="2"/>
      <c r="BL176" s="2"/>
      <c r="BM176" s="2">
        <v>46001</v>
      </c>
      <c r="BN176" s="2">
        <v>0</v>
      </c>
      <c r="BO176" s="2" t="s">
        <v>3</v>
      </c>
      <c r="BP176" s="2">
        <v>0</v>
      </c>
      <c r="BQ176" s="2">
        <v>2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3</v>
      </c>
      <c r="BZ176" s="2">
        <v>110</v>
      </c>
      <c r="CA176" s="2">
        <v>70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3</v>
      </c>
      <c r="CO176" s="2">
        <v>0</v>
      </c>
      <c r="CP176" s="2">
        <f t="shared" si="214"/>
        <v>273.45999999999998</v>
      </c>
      <c r="CQ176" s="2">
        <f t="shared" si="215"/>
        <v>427.12</v>
      </c>
      <c r="CR176" s="2">
        <f t="shared" si="216"/>
        <v>29.62</v>
      </c>
      <c r="CS176" s="2">
        <f t="shared" si="217"/>
        <v>4.33</v>
      </c>
      <c r="CT176" s="2">
        <f t="shared" si="218"/>
        <v>226.9</v>
      </c>
      <c r="CU176" s="2">
        <f t="shared" si="219"/>
        <v>0</v>
      </c>
      <c r="CV176" s="2">
        <f t="shared" si="220"/>
        <v>26.82</v>
      </c>
      <c r="CW176" s="2">
        <f t="shared" si="221"/>
        <v>0.35</v>
      </c>
      <c r="CX176" s="2">
        <f t="shared" si="222"/>
        <v>0</v>
      </c>
      <c r="CY176" s="2">
        <f t="shared" si="223"/>
        <v>91.565100000000001</v>
      </c>
      <c r="CZ176" s="2">
        <f t="shared" si="224"/>
        <v>55.494000000000007</v>
      </c>
      <c r="DA176" s="2"/>
      <c r="DB176" s="2"/>
      <c r="DC176" s="2" t="s">
        <v>3</v>
      </c>
      <c r="DD176" s="2" t="s">
        <v>3</v>
      </c>
      <c r="DE176" s="2" t="s">
        <v>3</v>
      </c>
      <c r="DF176" s="2" t="s">
        <v>3</v>
      </c>
      <c r="DG176" s="2" t="s">
        <v>3</v>
      </c>
      <c r="DH176" s="2" t="s">
        <v>3</v>
      </c>
      <c r="DI176" s="2" t="s">
        <v>3</v>
      </c>
      <c r="DJ176" s="2" t="s">
        <v>3</v>
      </c>
      <c r="DK176" s="2" t="s">
        <v>3</v>
      </c>
      <c r="DL176" s="2" t="s">
        <v>3</v>
      </c>
      <c r="DM176" s="2" t="s">
        <v>3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1007</v>
      </c>
      <c r="DV176" s="2" t="s">
        <v>179</v>
      </c>
      <c r="DW176" s="2" t="s">
        <v>179</v>
      </c>
      <c r="DX176" s="2">
        <v>1</v>
      </c>
      <c r="DY176" s="2"/>
      <c r="DZ176" s="2"/>
      <c r="EA176" s="2"/>
      <c r="EB176" s="2"/>
      <c r="EC176" s="2"/>
      <c r="ED176" s="2"/>
      <c r="EE176" s="2">
        <v>39174571</v>
      </c>
      <c r="EF176" s="2">
        <v>2</v>
      </c>
      <c r="EG176" s="2" t="s">
        <v>19</v>
      </c>
      <c r="EH176" s="2">
        <v>0</v>
      </c>
      <c r="EI176" s="2" t="s">
        <v>3</v>
      </c>
      <c r="EJ176" s="2">
        <v>1</v>
      </c>
      <c r="EK176" s="2">
        <v>46001</v>
      </c>
      <c r="EL176" s="2" t="s">
        <v>20</v>
      </c>
      <c r="EM176" s="2" t="s">
        <v>21</v>
      </c>
      <c r="EN176" s="2"/>
      <c r="EO176" s="2" t="s">
        <v>3</v>
      </c>
      <c r="EP176" s="2"/>
      <c r="EQ176" s="2">
        <v>0</v>
      </c>
      <c r="ER176" s="2">
        <v>683.64</v>
      </c>
      <c r="ES176" s="2">
        <v>427.12</v>
      </c>
      <c r="ET176" s="2">
        <v>29.62</v>
      </c>
      <c r="EU176" s="2">
        <v>4.33</v>
      </c>
      <c r="EV176" s="2">
        <v>226.9</v>
      </c>
      <c r="EW176" s="2">
        <v>26.82</v>
      </c>
      <c r="EX176" s="2">
        <v>0.35</v>
      </c>
      <c r="EY176" s="2">
        <v>0</v>
      </c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25"/>
        <v>0</v>
      </c>
      <c r="FS176" s="2">
        <v>0</v>
      </c>
      <c r="FT176" s="2" t="s">
        <v>22</v>
      </c>
      <c r="FU176" s="2" t="s">
        <v>23</v>
      </c>
      <c r="FV176" s="2"/>
      <c r="FW176" s="2"/>
      <c r="FX176" s="2">
        <v>99</v>
      </c>
      <c r="FY176" s="2">
        <v>59.5</v>
      </c>
      <c r="FZ176" s="2"/>
      <c r="GA176" s="2" t="s">
        <v>3</v>
      </c>
      <c r="GB176" s="2"/>
      <c r="GC176" s="2"/>
      <c r="GD176" s="2">
        <v>0</v>
      </c>
      <c r="GE176" s="2"/>
      <c r="GF176" s="2">
        <v>-85463846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26"/>
        <v>0</v>
      </c>
      <c r="GM176" s="2">
        <f t="shared" si="227"/>
        <v>420.52</v>
      </c>
      <c r="GN176" s="2">
        <f t="shared" si="228"/>
        <v>420.52</v>
      </c>
      <c r="GO176" s="2">
        <f t="shared" si="229"/>
        <v>0</v>
      </c>
      <c r="GP176" s="2">
        <f t="shared" si="230"/>
        <v>0</v>
      </c>
      <c r="GQ176" s="2"/>
      <c r="GR176" s="2">
        <v>0</v>
      </c>
      <c r="GS176" s="2">
        <v>3</v>
      </c>
      <c r="GT176" s="2">
        <v>0</v>
      </c>
      <c r="GU176" s="2" t="s">
        <v>3</v>
      </c>
      <c r="GV176" s="2">
        <f t="shared" si="231"/>
        <v>0</v>
      </c>
      <c r="GW176" s="2">
        <v>1</v>
      </c>
      <c r="GX176" s="2">
        <f t="shared" si="232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17</v>
      </c>
      <c r="B177">
        <v>1</v>
      </c>
      <c r="C177">
        <f>ROW(SmtRes!A472)</f>
        <v>472</v>
      </c>
      <c r="D177">
        <f>ROW(EtalonRes!A456)</f>
        <v>456</v>
      </c>
      <c r="E177" t="s">
        <v>328</v>
      </c>
      <c r="F177" t="s">
        <v>329</v>
      </c>
      <c r="G177" t="s">
        <v>330</v>
      </c>
      <c r="H177" t="s">
        <v>179</v>
      </c>
      <c r="I177">
        <v>0.4</v>
      </c>
      <c r="J177">
        <v>0</v>
      </c>
      <c r="O177">
        <f t="shared" si="194"/>
        <v>1821.22</v>
      </c>
      <c r="P177">
        <f t="shared" si="195"/>
        <v>1137.8499999999999</v>
      </c>
      <c r="Q177">
        <f t="shared" si="196"/>
        <v>78.91</v>
      </c>
      <c r="R177">
        <f t="shared" si="197"/>
        <v>11.54</v>
      </c>
      <c r="S177">
        <f t="shared" si="198"/>
        <v>604.46</v>
      </c>
      <c r="T177">
        <f t="shared" si="199"/>
        <v>0</v>
      </c>
      <c r="U177">
        <f t="shared" si="200"/>
        <v>10.728000000000002</v>
      </c>
      <c r="V177">
        <f t="shared" si="201"/>
        <v>0.13999999999999999</v>
      </c>
      <c r="W177">
        <f t="shared" si="202"/>
        <v>0</v>
      </c>
      <c r="X177">
        <f t="shared" si="203"/>
        <v>609.84</v>
      </c>
      <c r="Y177">
        <f t="shared" si="204"/>
        <v>369.6</v>
      </c>
      <c r="AA177">
        <v>39500386</v>
      </c>
      <c r="AB177">
        <f t="shared" si="205"/>
        <v>683.64</v>
      </c>
      <c r="AC177">
        <f t="shared" si="235"/>
        <v>427.12</v>
      </c>
      <c r="AD177">
        <f t="shared" si="236"/>
        <v>29.62</v>
      </c>
      <c r="AE177">
        <f t="shared" si="237"/>
        <v>4.33</v>
      </c>
      <c r="AF177">
        <f t="shared" si="237"/>
        <v>226.9</v>
      </c>
      <c r="AG177">
        <f t="shared" si="210"/>
        <v>0</v>
      </c>
      <c r="AH177">
        <f t="shared" si="238"/>
        <v>26.82</v>
      </c>
      <c r="AI177">
        <f t="shared" si="238"/>
        <v>0.35</v>
      </c>
      <c r="AJ177">
        <f t="shared" si="213"/>
        <v>0</v>
      </c>
      <c r="AK177">
        <v>683.64</v>
      </c>
      <c r="AL177">
        <v>427.12</v>
      </c>
      <c r="AM177">
        <v>29.62</v>
      </c>
      <c r="AN177">
        <v>4.33</v>
      </c>
      <c r="AO177">
        <v>226.9</v>
      </c>
      <c r="AP177">
        <v>0</v>
      </c>
      <c r="AQ177">
        <v>26.82</v>
      </c>
      <c r="AR177">
        <v>0.35</v>
      </c>
      <c r="AS177">
        <v>0</v>
      </c>
      <c r="AT177">
        <v>99</v>
      </c>
      <c r="AU177">
        <v>60</v>
      </c>
      <c r="AV177">
        <v>1</v>
      </c>
      <c r="AW177">
        <v>1</v>
      </c>
      <c r="AZ177">
        <v>6.66</v>
      </c>
      <c r="BA177">
        <v>6.66</v>
      </c>
      <c r="BB177">
        <v>6.66</v>
      </c>
      <c r="BC177">
        <v>6.66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1</v>
      </c>
      <c r="BJ177" t="s">
        <v>331</v>
      </c>
      <c r="BM177">
        <v>46001</v>
      </c>
      <c r="BN177">
        <v>0</v>
      </c>
      <c r="BO177" t="s">
        <v>3</v>
      </c>
      <c r="BP177">
        <v>0</v>
      </c>
      <c r="BQ177">
        <v>2</v>
      </c>
      <c r="BR177">
        <v>0</v>
      </c>
      <c r="BS177">
        <v>6.66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110</v>
      </c>
      <c r="CA177">
        <v>70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214"/>
        <v>1821.22</v>
      </c>
      <c r="CQ177">
        <f t="shared" si="215"/>
        <v>2844.6192000000001</v>
      </c>
      <c r="CR177">
        <f t="shared" si="216"/>
        <v>197.26920000000001</v>
      </c>
      <c r="CS177">
        <f t="shared" si="217"/>
        <v>28.837800000000001</v>
      </c>
      <c r="CT177">
        <f t="shared" si="218"/>
        <v>1511.154</v>
      </c>
      <c r="CU177">
        <f t="shared" si="219"/>
        <v>0</v>
      </c>
      <c r="CV177">
        <f t="shared" si="220"/>
        <v>26.82</v>
      </c>
      <c r="CW177">
        <f t="shared" si="221"/>
        <v>0.35</v>
      </c>
      <c r="CX177">
        <f t="shared" si="222"/>
        <v>0</v>
      </c>
      <c r="CY177">
        <f t="shared" si="223"/>
        <v>609.84</v>
      </c>
      <c r="CZ177">
        <f t="shared" si="224"/>
        <v>369.6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1007</v>
      </c>
      <c r="DV177" t="s">
        <v>179</v>
      </c>
      <c r="DW177" t="s">
        <v>179</v>
      </c>
      <c r="DX177">
        <v>1</v>
      </c>
      <c r="EE177">
        <v>39174571</v>
      </c>
      <c r="EF177">
        <v>2</v>
      </c>
      <c r="EG177" t="s">
        <v>19</v>
      </c>
      <c r="EH177">
        <v>0</v>
      </c>
      <c r="EI177" t="s">
        <v>3</v>
      </c>
      <c r="EJ177">
        <v>1</v>
      </c>
      <c r="EK177">
        <v>46001</v>
      </c>
      <c r="EL177" t="s">
        <v>20</v>
      </c>
      <c r="EM177" t="s">
        <v>21</v>
      </c>
      <c r="EO177" t="s">
        <v>3</v>
      </c>
      <c r="EQ177">
        <v>0</v>
      </c>
      <c r="ER177">
        <v>683.64</v>
      </c>
      <c r="ES177">
        <v>427.12</v>
      </c>
      <c r="ET177">
        <v>29.62</v>
      </c>
      <c r="EU177">
        <v>4.33</v>
      </c>
      <c r="EV177">
        <v>226.9</v>
      </c>
      <c r="EW177">
        <v>26.82</v>
      </c>
      <c r="EX177">
        <v>0.35</v>
      </c>
      <c r="EY177">
        <v>0</v>
      </c>
      <c r="FQ177">
        <v>0</v>
      </c>
      <c r="FR177">
        <f t="shared" si="225"/>
        <v>0</v>
      </c>
      <c r="FS177">
        <v>0</v>
      </c>
      <c r="FT177" t="s">
        <v>22</v>
      </c>
      <c r="FU177" t="s">
        <v>23</v>
      </c>
      <c r="FX177">
        <v>99</v>
      </c>
      <c r="FY177">
        <v>59.5</v>
      </c>
      <c r="GA177" t="s">
        <v>3</v>
      </c>
      <c r="GD177">
        <v>0</v>
      </c>
      <c r="GF177">
        <v>-85463846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226"/>
        <v>0</v>
      </c>
      <c r="GM177">
        <f t="shared" si="227"/>
        <v>2800.66</v>
      </c>
      <c r="GN177">
        <f t="shared" si="228"/>
        <v>2800.66</v>
      </c>
      <c r="GO177">
        <f t="shared" si="229"/>
        <v>0</v>
      </c>
      <c r="GP177">
        <f t="shared" si="230"/>
        <v>0</v>
      </c>
      <c r="GR177">
        <v>0</v>
      </c>
      <c r="GS177">
        <v>3</v>
      </c>
      <c r="GT177">
        <v>0</v>
      </c>
      <c r="GU177" t="s">
        <v>3</v>
      </c>
      <c r="GV177">
        <f t="shared" si="231"/>
        <v>0</v>
      </c>
      <c r="GW177">
        <v>1</v>
      </c>
      <c r="GX177">
        <f t="shared" si="232"/>
        <v>0</v>
      </c>
      <c r="HA177">
        <v>0</v>
      </c>
      <c r="HB177">
        <v>0</v>
      </c>
      <c r="IK177">
        <v>0</v>
      </c>
    </row>
    <row r="178" spans="1:255" x14ac:dyDescent="0.2">
      <c r="A178" s="2">
        <v>18</v>
      </c>
      <c r="B178" s="2">
        <v>1</v>
      </c>
      <c r="C178" s="2">
        <v>451</v>
      </c>
      <c r="D178" s="2"/>
      <c r="E178" s="2" t="s">
        <v>332</v>
      </c>
      <c r="F178" s="2" t="s">
        <v>333</v>
      </c>
      <c r="G178" s="2" t="s">
        <v>334</v>
      </c>
      <c r="H178" s="2" t="s">
        <v>179</v>
      </c>
      <c r="I178" s="2">
        <f>I176*J178</f>
        <v>0.40799999999999992</v>
      </c>
      <c r="J178" s="2">
        <v>1.0199999999999998</v>
      </c>
      <c r="K178" s="2"/>
      <c r="L178" s="2"/>
      <c r="M178" s="2"/>
      <c r="N178" s="2"/>
      <c r="O178" s="2">
        <f t="shared" si="194"/>
        <v>241.85</v>
      </c>
      <c r="P178" s="2">
        <f t="shared" si="195"/>
        <v>241.85</v>
      </c>
      <c r="Q178" s="2">
        <f t="shared" si="196"/>
        <v>0</v>
      </c>
      <c r="R178" s="2">
        <f t="shared" si="197"/>
        <v>0</v>
      </c>
      <c r="S178" s="2">
        <f t="shared" si="198"/>
        <v>0</v>
      </c>
      <c r="T178" s="2">
        <f t="shared" si="199"/>
        <v>0</v>
      </c>
      <c r="U178" s="2">
        <f t="shared" si="200"/>
        <v>0</v>
      </c>
      <c r="V178" s="2">
        <f t="shared" si="201"/>
        <v>0</v>
      </c>
      <c r="W178" s="2">
        <f t="shared" si="202"/>
        <v>0</v>
      </c>
      <c r="X178" s="2">
        <f t="shared" si="203"/>
        <v>0</v>
      </c>
      <c r="Y178" s="2">
        <f t="shared" si="204"/>
        <v>0</v>
      </c>
      <c r="Z178" s="2"/>
      <c r="AA178" s="2">
        <v>39500385</v>
      </c>
      <c r="AB178" s="2">
        <f t="shared" si="205"/>
        <v>592.76</v>
      </c>
      <c r="AC178" s="2">
        <f t="shared" si="235"/>
        <v>592.76</v>
      </c>
      <c r="AD178" s="2">
        <f t="shared" si="236"/>
        <v>0</v>
      </c>
      <c r="AE178" s="2">
        <f t="shared" si="237"/>
        <v>0</v>
      </c>
      <c r="AF178" s="2">
        <f t="shared" si="237"/>
        <v>0</v>
      </c>
      <c r="AG178" s="2">
        <f t="shared" si="210"/>
        <v>0</v>
      </c>
      <c r="AH178" s="2">
        <f t="shared" si="238"/>
        <v>0</v>
      </c>
      <c r="AI178" s="2">
        <f t="shared" si="238"/>
        <v>0</v>
      </c>
      <c r="AJ178" s="2">
        <f t="shared" si="213"/>
        <v>0</v>
      </c>
      <c r="AK178" s="2">
        <v>592.76</v>
      </c>
      <c r="AL178" s="2">
        <v>592.76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99</v>
      </c>
      <c r="AU178" s="2">
        <v>60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3</v>
      </c>
      <c r="BE178" s="2" t="s">
        <v>3</v>
      </c>
      <c r="BF178" s="2" t="s">
        <v>3</v>
      </c>
      <c r="BG178" s="2" t="s">
        <v>3</v>
      </c>
      <c r="BH178" s="2">
        <v>3</v>
      </c>
      <c r="BI178" s="2">
        <v>1</v>
      </c>
      <c r="BJ178" s="2" t="s">
        <v>335</v>
      </c>
      <c r="BK178" s="2"/>
      <c r="BL178" s="2"/>
      <c r="BM178" s="2">
        <v>46001</v>
      </c>
      <c r="BN178" s="2">
        <v>0</v>
      </c>
      <c r="BO178" s="2" t="s">
        <v>3</v>
      </c>
      <c r="BP178" s="2">
        <v>0</v>
      </c>
      <c r="BQ178" s="2">
        <v>2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3</v>
      </c>
      <c r="BZ178" s="2">
        <v>110</v>
      </c>
      <c r="CA178" s="2">
        <v>70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3</v>
      </c>
      <c r="CO178" s="2">
        <v>0</v>
      </c>
      <c r="CP178" s="2">
        <f t="shared" si="214"/>
        <v>241.85</v>
      </c>
      <c r="CQ178" s="2">
        <f t="shared" si="215"/>
        <v>592.76</v>
      </c>
      <c r="CR178" s="2">
        <f t="shared" si="216"/>
        <v>0</v>
      </c>
      <c r="CS178" s="2">
        <f t="shared" si="217"/>
        <v>0</v>
      </c>
      <c r="CT178" s="2">
        <f t="shared" si="218"/>
        <v>0</v>
      </c>
      <c r="CU178" s="2">
        <f t="shared" si="219"/>
        <v>0</v>
      </c>
      <c r="CV178" s="2">
        <f t="shared" si="220"/>
        <v>0</v>
      </c>
      <c r="CW178" s="2">
        <f t="shared" si="221"/>
        <v>0</v>
      </c>
      <c r="CX178" s="2">
        <f t="shared" si="222"/>
        <v>0</v>
      </c>
      <c r="CY178" s="2">
        <f t="shared" si="223"/>
        <v>0</v>
      </c>
      <c r="CZ178" s="2">
        <f t="shared" si="224"/>
        <v>0</v>
      </c>
      <c r="DA178" s="2"/>
      <c r="DB178" s="2"/>
      <c r="DC178" s="2" t="s">
        <v>3</v>
      </c>
      <c r="DD178" s="2" t="s">
        <v>3</v>
      </c>
      <c r="DE178" s="2" t="s">
        <v>3</v>
      </c>
      <c r="DF178" s="2" t="s">
        <v>3</v>
      </c>
      <c r="DG178" s="2" t="s">
        <v>3</v>
      </c>
      <c r="DH178" s="2" t="s">
        <v>3</v>
      </c>
      <c r="DI178" s="2" t="s">
        <v>3</v>
      </c>
      <c r="DJ178" s="2" t="s">
        <v>3</v>
      </c>
      <c r="DK178" s="2" t="s">
        <v>3</v>
      </c>
      <c r="DL178" s="2" t="s">
        <v>3</v>
      </c>
      <c r="DM178" s="2" t="s">
        <v>3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1007</v>
      </c>
      <c r="DV178" s="2" t="s">
        <v>179</v>
      </c>
      <c r="DW178" s="2" t="s">
        <v>179</v>
      </c>
      <c r="DX178" s="2">
        <v>1</v>
      </c>
      <c r="DY178" s="2"/>
      <c r="DZ178" s="2"/>
      <c r="EA178" s="2"/>
      <c r="EB178" s="2"/>
      <c r="EC178" s="2"/>
      <c r="ED178" s="2"/>
      <c r="EE178" s="2">
        <v>39174571</v>
      </c>
      <c r="EF178" s="2">
        <v>2</v>
      </c>
      <c r="EG178" s="2" t="s">
        <v>19</v>
      </c>
      <c r="EH178" s="2">
        <v>0</v>
      </c>
      <c r="EI178" s="2" t="s">
        <v>3</v>
      </c>
      <c r="EJ178" s="2">
        <v>1</v>
      </c>
      <c r="EK178" s="2">
        <v>46001</v>
      </c>
      <c r="EL178" s="2" t="s">
        <v>20</v>
      </c>
      <c r="EM178" s="2" t="s">
        <v>21</v>
      </c>
      <c r="EN178" s="2"/>
      <c r="EO178" s="2" t="s">
        <v>3</v>
      </c>
      <c r="EP178" s="2"/>
      <c r="EQ178" s="2">
        <v>0</v>
      </c>
      <c r="ER178" s="2">
        <v>592.76</v>
      </c>
      <c r="ES178" s="2">
        <v>592.76</v>
      </c>
      <c r="ET178" s="2">
        <v>0</v>
      </c>
      <c r="EU178" s="2">
        <v>0</v>
      </c>
      <c r="EV178" s="2">
        <v>0</v>
      </c>
      <c r="EW178" s="2">
        <v>0</v>
      </c>
      <c r="EX178" s="2">
        <v>0</v>
      </c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25"/>
        <v>0</v>
      </c>
      <c r="FS178" s="2">
        <v>0</v>
      </c>
      <c r="FT178" s="2" t="s">
        <v>22</v>
      </c>
      <c r="FU178" s="2" t="s">
        <v>23</v>
      </c>
      <c r="FV178" s="2"/>
      <c r="FW178" s="2"/>
      <c r="FX178" s="2">
        <v>99</v>
      </c>
      <c r="FY178" s="2">
        <v>59.5</v>
      </c>
      <c r="FZ178" s="2"/>
      <c r="GA178" s="2" t="s">
        <v>3</v>
      </c>
      <c r="GB178" s="2"/>
      <c r="GC178" s="2"/>
      <c r="GD178" s="2">
        <v>0</v>
      </c>
      <c r="GE178" s="2"/>
      <c r="GF178" s="2">
        <v>184330150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26"/>
        <v>0</v>
      </c>
      <c r="GM178" s="2">
        <f t="shared" si="227"/>
        <v>241.85</v>
      </c>
      <c r="GN178" s="2">
        <f t="shared" si="228"/>
        <v>241.85</v>
      </c>
      <c r="GO178" s="2">
        <f t="shared" si="229"/>
        <v>0</v>
      </c>
      <c r="GP178" s="2">
        <f t="shared" si="230"/>
        <v>0</v>
      </c>
      <c r="GQ178" s="2"/>
      <c r="GR178" s="2">
        <v>0</v>
      </c>
      <c r="GS178" s="2">
        <v>3</v>
      </c>
      <c r="GT178" s="2">
        <v>0</v>
      </c>
      <c r="GU178" s="2" t="s">
        <v>3</v>
      </c>
      <c r="GV178" s="2">
        <f t="shared" si="231"/>
        <v>0</v>
      </c>
      <c r="GW178" s="2">
        <v>1</v>
      </c>
      <c r="GX178" s="2">
        <f t="shared" si="232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18</v>
      </c>
      <c r="B179">
        <v>1</v>
      </c>
      <c r="C179">
        <v>466</v>
      </c>
      <c r="E179" t="s">
        <v>332</v>
      </c>
      <c r="F179" t="s">
        <v>333</v>
      </c>
      <c r="G179" t="s">
        <v>334</v>
      </c>
      <c r="H179" t="s">
        <v>179</v>
      </c>
      <c r="I179">
        <f>I177*J179</f>
        <v>0.40799999999999992</v>
      </c>
      <c r="J179">
        <v>1.0199999999999998</v>
      </c>
      <c r="O179">
        <f t="shared" si="194"/>
        <v>1610.69</v>
      </c>
      <c r="P179">
        <f t="shared" si="195"/>
        <v>1610.69</v>
      </c>
      <c r="Q179">
        <f t="shared" si="196"/>
        <v>0</v>
      </c>
      <c r="R179">
        <f t="shared" si="197"/>
        <v>0</v>
      </c>
      <c r="S179">
        <f t="shared" si="198"/>
        <v>0</v>
      </c>
      <c r="T179">
        <f t="shared" si="199"/>
        <v>0</v>
      </c>
      <c r="U179">
        <f t="shared" si="200"/>
        <v>0</v>
      </c>
      <c r="V179">
        <f t="shared" si="201"/>
        <v>0</v>
      </c>
      <c r="W179">
        <f t="shared" si="202"/>
        <v>0</v>
      </c>
      <c r="X179">
        <f t="shared" si="203"/>
        <v>0</v>
      </c>
      <c r="Y179">
        <f t="shared" si="204"/>
        <v>0</v>
      </c>
      <c r="AA179">
        <v>39500386</v>
      </c>
      <c r="AB179">
        <f t="shared" si="205"/>
        <v>592.76</v>
      </c>
      <c r="AC179">
        <f t="shared" si="235"/>
        <v>592.76</v>
      </c>
      <c r="AD179">
        <f t="shared" si="236"/>
        <v>0</v>
      </c>
      <c r="AE179">
        <f t="shared" si="237"/>
        <v>0</v>
      </c>
      <c r="AF179">
        <f t="shared" si="237"/>
        <v>0</v>
      </c>
      <c r="AG179">
        <f t="shared" si="210"/>
        <v>0</v>
      </c>
      <c r="AH179">
        <f t="shared" si="238"/>
        <v>0</v>
      </c>
      <c r="AI179">
        <f t="shared" si="238"/>
        <v>0</v>
      </c>
      <c r="AJ179">
        <f t="shared" si="213"/>
        <v>0</v>
      </c>
      <c r="AK179">
        <v>592.76</v>
      </c>
      <c r="AL179">
        <v>592.76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99</v>
      </c>
      <c r="AU179">
        <v>60</v>
      </c>
      <c r="AV179">
        <v>1</v>
      </c>
      <c r="AW179">
        <v>1</v>
      </c>
      <c r="AZ179">
        <v>6.66</v>
      </c>
      <c r="BA179">
        <v>1</v>
      </c>
      <c r="BB179">
        <v>1</v>
      </c>
      <c r="BC179">
        <v>6.66</v>
      </c>
      <c r="BD179" t="s">
        <v>3</v>
      </c>
      <c r="BE179" t="s">
        <v>3</v>
      </c>
      <c r="BF179" t="s">
        <v>3</v>
      </c>
      <c r="BG179" t="s">
        <v>3</v>
      </c>
      <c r="BH179">
        <v>3</v>
      </c>
      <c r="BI179">
        <v>1</v>
      </c>
      <c r="BJ179" t="s">
        <v>335</v>
      </c>
      <c r="BM179">
        <v>46001</v>
      </c>
      <c r="BN179">
        <v>0</v>
      </c>
      <c r="BO179" t="s">
        <v>3</v>
      </c>
      <c r="BP179">
        <v>0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110</v>
      </c>
      <c r="CA179">
        <v>70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214"/>
        <v>1610.69</v>
      </c>
      <c r="CQ179">
        <f t="shared" si="215"/>
        <v>3947.7815999999998</v>
      </c>
      <c r="CR179">
        <f t="shared" si="216"/>
        <v>0</v>
      </c>
      <c r="CS179">
        <f t="shared" si="217"/>
        <v>0</v>
      </c>
      <c r="CT179">
        <f t="shared" si="218"/>
        <v>0</v>
      </c>
      <c r="CU179">
        <f t="shared" si="219"/>
        <v>0</v>
      </c>
      <c r="CV179">
        <f t="shared" si="220"/>
        <v>0</v>
      </c>
      <c r="CW179">
        <f t="shared" si="221"/>
        <v>0</v>
      </c>
      <c r="CX179">
        <f t="shared" si="222"/>
        <v>0</v>
      </c>
      <c r="CY179">
        <f t="shared" si="223"/>
        <v>0</v>
      </c>
      <c r="CZ179">
        <f t="shared" si="224"/>
        <v>0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1007</v>
      </c>
      <c r="DV179" t="s">
        <v>179</v>
      </c>
      <c r="DW179" t="s">
        <v>179</v>
      </c>
      <c r="DX179">
        <v>1</v>
      </c>
      <c r="EE179">
        <v>39174571</v>
      </c>
      <c r="EF179">
        <v>2</v>
      </c>
      <c r="EG179" t="s">
        <v>19</v>
      </c>
      <c r="EH179">
        <v>0</v>
      </c>
      <c r="EI179" t="s">
        <v>3</v>
      </c>
      <c r="EJ179">
        <v>1</v>
      </c>
      <c r="EK179">
        <v>46001</v>
      </c>
      <c r="EL179" t="s">
        <v>20</v>
      </c>
      <c r="EM179" t="s">
        <v>21</v>
      </c>
      <c r="EO179" t="s">
        <v>3</v>
      </c>
      <c r="EQ179">
        <v>0</v>
      </c>
      <c r="ER179">
        <v>592.76</v>
      </c>
      <c r="ES179">
        <v>592.76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225"/>
        <v>0</v>
      </c>
      <c r="FS179">
        <v>0</v>
      </c>
      <c r="FT179" t="s">
        <v>22</v>
      </c>
      <c r="FU179" t="s">
        <v>23</v>
      </c>
      <c r="FX179">
        <v>99</v>
      </c>
      <c r="FY179">
        <v>59.5</v>
      </c>
      <c r="GA179" t="s">
        <v>3</v>
      </c>
      <c r="GD179">
        <v>0</v>
      </c>
      <c r="GF179">
        <v>184330150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226"/>
        <v>0</v>
      </c>
      <c r="GM179">
        <f t="shared" si="227"/>
        <v>1610.69</v>
      </c>
      <c r="GN179">
        <f t="shared" si="228"/>
        <v>1610.69</v>
      </c>
      <c r="GO179">
        <f t="shared" si="229"/>
        <v>0</v>
      </c>
      <c r="GP179">
        <f t="shared" si="230"/>
        <v>0</v>
      </c>
      <c r="GR179">
        <v>0</v>
      </c>
      <c r="GS179">
        <v>3</v>
      </c>
      <c r="GT179">
        <v>0</v>
      </c>
      <c r="GU179" t="s">
        <v>3</v>
      </c>
      <c r="GV179">
        <f t="shared" si="231"/>
        <v>0</v>
      </c>
      <c r="GW179">
        <v>1</v>
      </c>
      <c r="GX179">
        <f t="shared" si="232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452</v>
      </c>
      <c r="D180" s="2"/>
      <c r="E180" s="2" t="s">
        <v>336</v>
      </c>
      <c r="F180" s="2" t="s">
        <v>337</v>
      </c>
      <c r="G180" s="2" t="s">
        <v>338</v>
      </c>
      <c r="H180" s="2" t="s">
        <v>179</v>
      </c>
      <c r="I180" s="2">
        <f>I176*J180</f>
        <v>0.40799999999999992</v>
      </c>
      <c r="J180" s="2">
        <v>1.0199999999999998</v>
      </c>
      <c r="K180" s="2"/>
      <c r="L180" s="2"/>
      <c r="M180" s="2"/>
      <c r="N180" s="2"/>
      <c r="O180" s="2">
        <f t="shared" si="194"/>
        <v>0</v>
      </c>
      <c r="P180" s="2">
        <f t="shared" si="195"/>
        <v>0</v>
      </c>
      <c r="Q180" s="2">
        <f t="shared" si="196"/>
        <v>0</v>
      </c>
      <c r="R180" s="2">
        <f t="shared" si="197"/>
        <v>0</v>
      </c>
      <c r="S180" s="2">
        <f t="shared" si="198"/>
        <v>0</v>
      </c>
      <c r="T180" s="2">
        <f t="shared" si="199"/>
        <v>0</v>
      </c>
      <c r="U180" s="2">
        <f t="shared" si="200"/>
        <v>0</v>
      </c>
      <c r="V180" s="2">
        <f t="shared" si="201"/>
        <v>0</v>
      </c>
      <c r="W180" s="2">
        <f t="shared" si="202"/>
        <v>0</v>
      </c>
      <c r="X180" s="2">
        <f t="shared" si="203"/>
        <v>0</v>
      </c>
      <c r="Y180" s="2">
        <f t="shared" si="204"/>
        <v>0</v>
      </c>
      <c r="Z180" s="2"/>
      <c r="AA180" s="2">
        <v>39500385</v>
      </c>
      <c r="AB180" s="2">
        <f t="shared" si="205"/>
        <v>0</v>
      </c>
      <c r="AC180" s="2">
        <f t="shared" si="235"/>
        <v>0</v>
      </c>
      <c r="AD180" s="2">
        <f t="shared" si="236"/>
        <v>0</v>
      </c>
      <c r="AE180" s="2">
        <f t="shared" si="237"/>
        <v>0</v>
      </c>
      <c r="AF180" s="2">
        <f t="shared" si="237"/>
        <v>0</v>
      </c>
      <c r="AG180" s="2">
        <f t="shared" si="210"/>
        <v>0</v>
      </c>
      <c r="AH180" s="2">
        <f t="shared" si="238"/>
        <v>0</v>
      </c>
      <c r="AI180" s="2">
        <f t="shared" si="238"/>
        <v>0</v>
      </c>
      <c r="AJ180" s="2">
        <f t="shared" si="213"/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99</v>
      </c>
      <c r="AU180" s="2">
        <v>60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3</v>
      </c>
      <c r="BE180" s="2" t="s">
        <v>3</v>
      </c>
      <c r="BF180" s="2" t="s">
        <v>3</v>
      </c>
      <c r="BG180" s="2" t="s">
        <v>3</v>
      </c>
      <c r="BH180" s="2">
        <v>3</v>
      </c>
      <c r="BI180" s="2">
        <v>1</v>
      </c>
      <c r="BJ180" s="2" t="s">
        <v>3</v>
      </c>
      <c r="BK180" s="2"/>
      <c r="BL180" s="2"/>
      <c r="BM180" s="2">
        <v>46001</v>
      </c>
      <c r="BN180" s="2">
        <v>0</v>
      </c>
      <c r="BO180" s="2" t="s">
        <v>3</v>
      </c>
      <c r="BP180" s="2">
        <v>0</v>
      </c>
      <c r="BQ180" s="2">
        <v>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3</v>
      </c>
      <c r="BZ180" s="2">
        <v>110</v>
      </c>
      <c r="CA180" s="2">
        <v>70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3</v>
      </c>
      <c r="CO180" s="2">
        <v>0</v>
      </c>
      <c r="CP180" s="2">
        <f t="shared" si="214"/>
        <v>0</v>
      </c>
      <c r="CQ180" s="2">
        <f t="shared" si="215"/>
        <v>0</v>
      </c>
      <c r="CR180" s="2">
        <f t="shared" si="216"/>
        <v>0</v>
      </c>
      <c r="CS180" s="2">
        <f t="shared" si="217"/>
        <v>0</v>
      </c>
      <c r="CT180" s="2">
        <f t="shared" si="218"/>
        <v>0</v>
      </c>
      <c r="CU180" s="2">
        <f t="shared" si="219"/>
        <v>0</v>
      </c>
      <c r="CV180" s="2">
        <f t="shared" si="220"/>
        <v>0</v>
      </c>
      <c r="CW180" s="2">
        <f t="shared" si="221"/>
        <v>0</v>
      </c>
      <c r="CX180" s="2">
        <f t="shared" si="222"/>
        <v>0</v>
      </c>
      <c r="CY180" s="2">
        <f t="shared" si="223"/>
        <v>0</v>
      </c>
      <c r="CZ180" s="2">
        <f t="shared" si="224"/>
        <v>0</v>
      </c>
      <c r="DA180" s="2"/>
      <c r="DB180" s="2"/>
      <c r="DC180" s="2" t="s">
        <v>3</v>
      </c>
      <c r="DD180" s="2" t="s">
        <v>3</v>
      </c>
      <c r="DE180" s="2" t="s">
        <v>3</v>
      </c>
      <c r="DF180" s="2" t="s">
        <v>3</v>
      </c>
      <c r="DG180" s="2" t="s">
        <v>3</v>
      </c>
      <c r="DH180" s="2" t="s">
        <v>3</v>
      </c>
      <c r="DI180" s="2" t="s">
        <v>3</v>
      </c>
      <c r="DJ180" s="2" t="s">
        <v>3</v>
      </c>
      <c r="DK180" s="2" t="s">
        <v>3</v>
      </c>
      <c r="DL180" s="2" t="s">
        <v>3</v>
      </c>
      <c r="DM180" s="2" t="s">
        <v>3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1007</v>
      </c>
      <c r="DV180" s="2" t="s">
        <v>179</v>
      </c>
      <c r="DW180" s="2" t="s">
        <v>179</v>
      </c>
      <c r="DX180" s="2">
        <v>1</v>
      </c>
      <c r="DY180" s="2"/>
      <c r="DZ180" s="2"/>
      <c r="EA180" s="2"/>
      <c r="EB180" s="2"/>
      <c r="EC180" s="2"/>
      <c r="ED180" s="2"/>
      <c r="EE180" s="2">
        <v>39174571</v>
      </c>
      <c r="EF180" s="2">
        <v>2</v>
      </c>
      <c r="EG180" s="2" t="s">
        <v>19</v>
      </c>
      <c r="EH180" s="2">
        <v>0</v>
      </c>
      <c r="EI180" s="2" t="s">
        <v>3</v>
      </c>
      <c r="EJ180" s="2">
        <v>1</v>
      </c>
      <c r="EK180" s="2">
        <v>46001</v>
      </c>
      <c r="EL180" s="2" t="s">
        <v>20</v>
      </c>
      <c r="EM180" s="2" t="s">
        <v>21</v>
      </c>
      <c r="EN180" s="2"/>
      <c r="EO180" s="2" t="s">
        <v>3</v>
      </c>
      <c r="EP180" s="2"/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25"/>
        <v>0</v>
      </c>
      <c r="FS180" s="2">
        <v>0</v>
      </c>
      <c r="FT180" s="2" t="s">
        <v>22</v>
      </c>
      <c r="FU180" s="2" t="s">
        <v>23</v>
      </c>
      <c r="FV180" s="2"/>
      <c r="FW180" s="2"/>
      <c r="FX180" s="2">
        <v>99</v>
      </c>
      <c r="FY180" s="2">
        <v>59.5</v>
      </c>
      <c r="FZ180" s="2"/>
      <c r="GA180" s="2" t="s">
        <v>3</v>
      </c>
      <c r="GB180" s="2"/>
      <c r="GC180" s="2"/>
      <c r="GD180" s="2">
        <v>0</v>
      </c>
      <c r="GE180" s="2"/>
      <c r="GF180" s="2">
        <v>-792076634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26"/>
        <v>0</v>
      </c>
      <c r="GM180" s="2">
        <f t="shared" si="227"/>
        <v>0</v>
      </c>
      <c r="GN180" s="2">
        <f t="shared" si="228"/>
        <v>0</v>
      </c>
      <c r="GO180" s="2">
        <f t="shared" si="229"/>
        <v>0</v>
      </c>
      <c r="GP180" s="2">
        <f t="shared" si="230"/>
        <v>0</v>
      </c>
      <c r="GQ180" s="2"/>
      <c r="GR180" s="2">
        <v>0</v>
      </c>
      <c r="GS180" s="2">
        <v>3</v>
      </c>
      <c r="GT180" s="2">
        <v>0</v>
      </c>
      <c r="GU180" s="2" t="s">
        <v>3</v>
      </c>
      <c r="GV180" s="2">
        <f t="shared" si="231"/>
        <v>0</v>
      </c>
      <c r="GW180" s="2">
        <v>1</v>
      </c>
      <c r="GX180" s="2">
        <f t="shared" si="232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467</v>
      </c>
      <c r="E181" t="s">
        <v>336</v>
      </c>
      <c r="F181" t="s">
        <v>337</v>
      </c>
      <c r="G181" t="s">
        <v>338</v>
      </c>
      <c r="H181" t="s">
        <v>179</v>
      </c>
      <c r="I181">
        <f>I177*J181</f>
        <v>0.40799999999999992</v>
      </c>
      <c r="J181">
        <v>1.0199999999999998</v>
      </c>
      <c r="O181">
        <f t="shared" si="194"/>
        <v>0</v>
      </c>
      <c r="P181">
        <f t="shared" si="195"/>
        <v>0</v>
      </c>
      <c r="Q181">
        <f t="shared" si="196"/>
        <v>0</v>
      </c>
      <c r="R181">
        <f t="shared" si="197"/>
        <v>0</v>
      </c>
      <c r="S181">
        <f t="shared" si="198"/>
        <v>0</v>
      </c>
      <c r="T181">
        <f t="shared" si="199"/>
        <v>0</v>
      </c>
      <c r="U181">
        <f t="shared" si="200"/>
        <v>0</v>
      </c>
      <c r="V181">
        <f t="shared" si="201"/>
        <v>0</v>
      </c>
      <c r="W181">
        <f t="shared" si="202"/>
        <v>0</v>
      </c>
      <c r="X181">
        <f t="shared" si="203"/>
        <v>0</v>
      </c>
      <c r="Y181">
        <f t="shared" si="204"/>
        <v>0</v>
      </c>
      <c r="AA181">
        <v>39500386</v>
      </c>
      <c r="AB181">
        <f t="shared" si="205"/>
        <v>0</v>
      </c>
      <c r="AC181">
        <f t="shared" si="235"/>
        <v>0</v>
      </c>
      <c r="AD181">
        <f t="shared" si="236"/>
        <v>0</v>
      </c>
      <c r="AE181">
        <f t="shared" si="237"/>
        <v>0</v>
      </c>
      <c r="AF181">
        <f t="shared" si="237"/>
        <v>0</v>
      </c>
      <c r="AG181">
        <f t="shared" si="210"/>
        <v>0</v>
      </c>
      <c r="AH181">
        <f t="shared" si="238"/>
        <v>0</v>
      </c>
      <c r="AI181">
        <f t="shared" si="238"/>
        <v>0</v>
      </c>
      <c r="AJ181">
        <f t="shared" si="213"/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99</v>
      </c>
      <c r="AU181">
        <v>60</v>
      </c>
      <c r="AV181">
        <v>1</v>
      </c>
      <c r="AW181">
        <v>1</v>
      </c>
      <c r="AZ181">
        <v>6.66</v>
      </c>
      <c r="BA181">
        <v>1</v>
      </c>
      <c r="BB181">
        <v>1</v>
      </c>
      <c r="BC181">
        <v>6.66</v>
      </c>
      <c r="BD181" t="s">
        <v>3</v>
      </c>
      <c r="BE181" t="s">
        <v>3</v>
      </c>
      <c r="BF181" t="s">
        <v>3</v>
      </c>
      <c r="BG181" t="s">
        <v>3</v>
      </c>
      <c r="BH181">
        <v>3</v>
      </c>
      <c r="BI181">
        <v>1</v>
      </c>
      <c r="BJ181" t="s">
        <v>3</v>
      </c>
      <c r="BM181">
        <v>46001</v>
      </c>
      <c r="BN181">
        <v>0</v>
      </c>
      <c r="BO181" t="s">
        <v>3</v>
      </c>
      <c r="BP181">
        <v>0</v>
      </c>
      <c r="BQ181">
        <v>2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110</v>
      </c>
      <c r="CA181">
        <v>70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214"/>
        <v>0</v>
      </c>
      <c r="CQ181">
        <f t="shared" si="215"/>
        <v>0</v>
      </c>
      <c r="CR181">
        <f t="shared" si="216"/>
        <v>0</v>
      </c>
      <c r="CS181">
        <f t="shared" si="217"/>
        <v>0</v>
      </c>
      <c r="CT181">
        <f t="shared" si="218"/>
        <v>0</v>
      </c>
      <c r="CU181">
        <f t="shared" si="219"/>
        <v>0</v>
      </c>
      <c r="CV181">
        <f t="shared" si="220"/>
        <v>0</v>
      </c>
      <c r="CW181">
        <f t="shared" si="221"/>
        <v>0</v>
      </c>
      <c r="CX181">
        <f t="shared" si="222"/>
        <v>0</v>
      </c>
      <c r="CY181">
        <f t="shared" si="223"/>
        <v>0</v>
      </c>
      <c r="CZ181">
        <f t="shared" si="224"/>
        <v>0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1007</v>
      </c>
      <c r="DV181" t="s">
        <v>179</v>
      </c>
      <c r="DW181" t="s">
        <v>179</v>
      </c>
      <c r="DX181">
        <v>1</v>
      </c>
      <c r="EE181">
        <v>39174571</v>
      </c>
      <c r="EF181">
        <v>2</v>
      </c>
      <c r="EG181" t="s">
        <v>19</v>
      </c>
      <c r="EH181">
        <v>0</v>
      </c>
      <c r="EI181" t="s">
        <v>3</v>
      </c>
      <c r="EJ181">
        <v>1</v>
      </c>
      <c r="EK181">
        <v>46001</v>
      </c>
      <c r="EL181" t="s">
        <v>20</v>
      </c>
      <c r="EM181" t="s">
        <v>21</v>
      </c>
      <c r="EO181" t="s">
        <v>3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25"/>
        <v>0</v>
      </c>
      <c r="FS181">
        <v>0</v>
      </c>
      <c r="FT181" t="s">
        <v>22</v>
      </c>
      <c r="FU181" t="s">
        <v>23</v>
      </c>
      <c r="FX181">
        <v>99</v>
      </c>
      <c r="FY181">
        <v>59.5</v>
      </c>
      <c r="GA181" t="s">
        <v>3</v>
      </c>
      <c r="GD181">
        <v>0</v>
      </c>
      <c r="GF181">
        <v>-792076634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26"/>
        <v>0</v>
      </c>
      <c r="GM181">
        <f t="shared" si="227"/>
        <v>0</v>
      </c>
      <c r="GN181">
        <f t="shared" si="228"/>
        <v>0</v>
      </c>
      <c r="GO181">
        <f t="shared" si="229"/>
        <v>0</v>
      </c>
      <c r="GP181">
        <f t="shared" si="230"/>
        <v>0</v>
      </c>
      <c r="GR181">
        <v>0</v>
      </c>
      <c r="GS181">
        <v>3</v>
      </c>
      <c r="GT181">
        <v>0</v>
      </c>
      <c r="GU181" t="s">
        <v>3</v>
      </c>
      <c r="GV181">
        <f t="shared" si="231"/>
        <v>0</v>
      </c>
      <c r="GW181">
        <v>1</v>
      </c>
      <c r="GX181">
        <f t="shared" si="232"/>
        <v>0</v>
      </c>
      <c r="HA181">
        <v>0</v>
      </c>
      <c r="HB181">
        <v>0</v>
      </c>
      <c r="IK181">
        <v>0</v>
      </c>
    </row>
    <row r="182" spans="1:255" x14ac:dyDescent="0.2">
      <c r="A182" s="2">
        <v>17</v>
      </c>
      <c r="B182" s="2">
        <v>1</v>
      </c>
      <c r="C182" s="2">
        <f>ROW(SmtRes!A476)</f>
        <v>476</v>
      </c>
      <c r="D182" s="2">
        <f>ROW(EtalonRes!A461)</f>
        <v>461</v>
      </c>
      <c r="E182" s="2" t="s">
        <v>339</v>
      </c>
      <c r="F182" s="2" t="s">
        <v>340</v>
      </c>
      <c r="G182" s="2" t="s">
        <v>341</v>
      </c>
      <c r="H182" s="2" t="s">
        <v>17</v>
      </c>
      <c r="I182" s="2">
        <f>ROUND(73.4/100,9)</f>
        <v>0.73399999999999999</v>
      </c>
      <c r="J182" s="2">
        <v>0</v>
      </c>
      <c r="K182" s="2"/>
      <c r="L182" s="2"/>
      <c r="M182" s="2"/>
      <c r="N182" s="2"/>
      <c r="O182" s="2">
        <f t="shared" si="194"/>
        <v>6.86</v>
      </c>
      <c r="P182" s="2">
        <f t="shared" si="195"/>
        <v>0</v>
      </c>
      <c r="Q182" s="2">
        <f t="shared" si="196"/>
        <v>4.53</v>
      </c>
      <c r="R182" s="2">
        <f t="shared" si="197"/>
        <v>1.67</v>
      </c>
      <c r="S182" s="2">
        <f t="shared" si="198"/>
        <v>2.33</v>
      </c>
      <c r="T182" s="2">
        <f t="shared" si="199"/>
        <v>0</v>
      </c>
      <c r="U182" s="2">
        <f t="shared" si="200"/>
        <v>0.29360000000000003</v>
      </c>
      <c r="V182" s="2">
        <f t="shared" si="201"/>
        <v>0.123312</v>
      </c>
      <c r="W182" s="2">
        <f t="shared" si="202"/>
        <v>0</v>
      </c>
      <c r="X182" s="2">
        <f t="shared" si="203"/>
        <v>4.4400000000000004</v>
      </c>
      <c r="Y182" s="2">
        <f t="shared" si="204"/>
        <v>2.56</v>
      </c>
      <c r="Z182" s="2"/>
      <c r="AA182" s="2">
        <v>39500385</v>
      </c>
      <c r="AB182" s="2">
        <f t="shared" si="205"/>
        <v>9.35</v>
      </c>
      <c r="AC182" s="2">
        <f>ROUND(((ES182*0)),2)</f>
        <v>0</v>
      </c>
      <c r="AD182" s="2">
        <f>ROUND(((((ET182*0.8))-((EU182*0.8)))+AE182),2)</f>
        <v>6.17</v>
      </c>
      <c r="AE182" s="2">
        <f>ROUND(((EU182*0.8)),2)</f>
        <v>2.27</v>
      </c>
      <c r="AF182" s="2">
        <f>ROUND(((EV182*0.8)),2)</f>
        <v>3.18</v>
      </c>
      <c r="AG182" s="2">
        <f t="shared" si="210"/>
        <v>0</v>
      </c>
      <c r="AH182" s="2">
        <f>((EW182*0.8))</f>
        <v>0.4</v>
      </c>
      <c r="AI182" s="2">
        <f>((EX182*0.8))</f>
        <v>0.16800000000000001</v>
      </c>
      <c r="AJ182" s="2">
        <f t="shared" si="213"/>
        <v>0</v>
      </c>
      <c r="AK182" s="2">
        <v>11.69</v>
      </c>
      <c r="AL182" s="2">
        <v>0</v>
      </c>
      <c r="AM182" s="2">
        <v>7.72</v>
      </c>
      <c r="AN182" s="2">
        <v>2.84</v>
      </c>
      <c r="AO182" s="2">
        <v>3.97</v>
      </c>
      <c r="AP182" s="2">
        <v>0</v>
      </c>
      <c r="AQ182" s="2">
        <v>0.5</v>
      </c>
      <c r="AR182" s="2">
        <v>0.21</v>
      </c>
      <c r="AS182" s="2">
        <v>0</v>
      </c>
      <c r="AT182" s="2">
        <v>111</v>
      </c>
      <c r="AU182" s="2">
        <v>64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3</v>
      </c>
      <c r="BE182" s="2" t="s">
        <v>3</v>
      </c>
      <c r="BF182" s="2" t="s">
        <v>3</v>
      </c>
      <c r="BG182" s="2" t="s">
        <v>3</v>
      </c>
      <c r="BH182" s="2">
        <v>0</v>
      </c>
      <c r="BI182" s="2">
        <v>1</v>
      </c>
      <c r="BJ182" s="2" t="s">
        <v>342</v>
      </c>
      <c r="BK182" s="2"/>
      <c r="BL182" s="2"/>
      <c r="BM182" s="2">
        <v>11001</v>
      </c>
      <c r="BN182" s="2">
        <v>0</v>
      </c>
      <c r="BO182" s="2" t="s">
        <v>3</v>
      </c>
      <c r="BP182" s="2">
        <v>0</v>
      </c>
      <c r="BQ182" s="2">
        <v>2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3</v>
      </c>
      <c r="BZ182" s="2">
        <v>123</v>
      </c>
      <c r="CA182" s="2">
        <v>75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1606</v>
      </c>
      <c r="CO182" s="2">
        <v>0</v>
      </c>
      <c r="CP182" s="2">
        <f t="shared" si="214"/>
        <v>6.86</v>
      </c>
      <c r="CQ182" s="2">
        <f t="shared" si="215"/>
        <v>0</v>
      </c>
      <c r="CR182" s="2">
        <f t="shared" si="216"/>
        <v>6.17</v>
      </c>
      <c r="CS182" s="2">
        <f t="shared" si="217"/>
        <v>2.27</v>
      </c>
      <c r="CT182" s="2">
        <f t="shared" si="218"/>
        <v>3.18</v>
      </c>
      <c r="CU182" s="2">
        <f t="shared" si="219"/>
        <v>0</v>
      </c>
      <c r="CV182" s="2">
        <f t="shared" si="220"/>
        <v>0.4</v>
      </c>
      <c r="CW182" s="2">
        <f t="shared" si="221"/>
        <v>0.16800000000000001</v>
      </c>
      <c r="CX182" s="2">
        <f t="shared" si="222"/>
        <v>0</v>
      </c>
      <c r="CY182" s="2">
        <f t="shared" si="223"/>
        <v>4.4400000000000004</v>
      </c>
      <c r="CZ182" s="2">
        <f t="shared" si="224"/>
        <v>2.56</v>
      </c>
      <c r="DA182" s="2"/>
      <c r="DB182" s="2"/>
      <c r="DC182" s="2" t="s">
        <v>3</v>
      </c>
      <c r="DD182" s="2" t="s">
        <v>319</v>
      </c>
      <c r="DE182" s="2" t="s">
        <v>320</v>
      </c>
      <c r="DF182" s="2" t="s">
        <v>320</v>
      </c>
      <c r="DG182" s="2" t="s">
        <v>320</v>
      </c>
      <c r="DH182" s="2" t="s">
        <v>3</v>
      </c>
      <c r="DI182" s="2" t="s">
        <v>320</v>
      </c>
      <c r="DJ182" s="2" t="s">
        <v>320</v>
      </c>
      <c r="DK182" s="2" t="s">
        <v>3</v>
      </c>
      <c r="DL182" s="2" t="s">
        <v>3</v>
      </c>
      <c r="DM182" s="2" t="s">
        <v>3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1005</v>
      </c>
      <c r="DV182" s="2" t="s">
        <v>17</v>
      </c>
      <c r="DW182" s="2" t="s">
        <v>17</v>
      </c>
      <c r="DX182" s="2">
        <v>100</v>
      </c>
      <c r="DY182" s="2"/>
      <c r="DZ182" s="2"/>
      <c r="EA182" s="2"/>
      <c r="EB182" s="2"/>
      <c r="EC182" s="2"/>
      <c r="ED182" s="2"/>
      <c r="EE182" s="2">
        <v>39174504</v>
      </c>
      <c r="EF182" s="2">
        <v>2</v>
      </c>
      <c r="EG182" s="2" t="s">
        <v>19</v>
      </c>
      <c r="EH182" s="2">
        <v>0</v>
      </c>
      <c r="EI182" s="2" t="s">
        <v>3</v>
      </c>
      <c r="EJ182" s="2">
        <v>1</v>
      </c>
      <c r="EK182" s="2">
        <v>11001</v>
      </c>
      <c r="EL182" s="2" t="s">
        <v>308</v>
      </c>
      <c r="EM182" s="2" t="s">
        <v>321</v>
      </c>
      <c r="EN182" s="2"/>
      <c r="EO182" s="2" t="s">
        <v>327</v>
      </c>
      <c r="EP182" s="2"/>
      <c r="EQ182" s="2">
        <v>0</v>
      </c>
      <c r="ER182" s="2">
        <v>11.69</v>
      </c>
      <c r="ES182" s="2">
        <v>0</v>
      </c>
      <c r="ET182" s="2">
        <v>7.72</v>
      </c>
      <c r="EU182" s="2">
        <v>2.84</v>
      </c>
      <c r="EV182" s="2">
        <v>3.97</v>
      </c>
      <c r="EW182" s="2">
        <v>0.5</v>
      </c>
      <c r="EX182" s="2">
        <v>0.21</v>
      </c>
      <c r="EY182" s="2">
        <v>0</v>
      </c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25"/>
        <v>0</v>
      </c>
      <c r="FS182" s="2">
        <v>0</v>
      </c>
      <c r="FT182" s="2" t="s">
        <v>22</v>
      </c>
      <c r="FU182" s="2" t="s">
        <v>23</v>
      </c>
      <c r="FV182" s="2"/>
      <c r="FW182" s="2"/>
      <c r="FX182" s="2">
        <v>110.7</v>
      </c>
      <c r="FY182" s="2">
        <v>63.75</v>
      </c>
      <c r="FZ182" s="2"/>
      <c r="GA182" s="2" t="s">
        <v>3</v>
      </c>
      <c r="GB182" s="2"/>
      <c r="GC182" s="2"/>
      <c r="GD182" s="2">
        <v>0</v>
      </c>
      <c r="GE182" s="2"/>
      <c r="GF182" s="2">
        <v>2118582219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26"/>
        <v>0</v>
      </c>
      <c r="GM182" s="2">
        <f t="shared" si="227"/>
        <v>13.86</v>
      </c>
      <c r="GN182" s="2">
        <f t="shared" si="228"/>
        <v>13.86</v>
      </c>
      <c r="GO182" s="2">
        <f t="shared" si="229"/>
        <v>0</v>
      </c>
      <c r="GP182" s="2">
        <f t="shared" si="230"/>
        <v>0</v>
      </c>
      <c r="GQ182" s="2"/>
      <c r="GR182" s="2">
        <v>0</v>
      </c>
      <c r="GS182" s="2">
        <v>3</v>
      </c>
      <c r="GT182" s="2">
        <v>0</v>
      </c>
      <c r="GU182" s="2" t="s">
        <v>3</v>
      </c>
      <c r="GV182" s="2">
        <f t="shared" si="231"/>
        <v>0</v>
      </c>
      <c r="GW182" s="2">
        <v>1</v>
      </c>
      <c r="GX182" s="2">
        <f t="shared" si="232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17</v>
      </c>
      <c r="B183">
        <v>1</v>
      </c>
      <c r="C183">
        <f>ROW(SmtRes!A480)</f>
        <v>480</v>
      </c>
      <c r="D183">
        <f>ROW(EtalonRes!A466)</f>
        <v>466</v>
      </c>
      <c r="E183" t="s">
        <v>339</v>
      </c>
      <c r="F183" t="s">
        <v>340</v>
      </c>
      <c r="G183" t="s">
        <v>341</v>
      </c>
      <c r="H183" t="s">
        <v>17</v>
      </c>
      <c r="I183">
        <f>ROUND(73.4/100,9)</f>
        <v>0.73399999999999999</v>
      </c>
      <c r="J183">
        <v>0</v>
      </c>
      <c r="O183">
        <f t="shared" si="194"/>
        <v>45.71</v>
      </c>
      <c r="P183">
        <f t="shared" si="195"/>
        <v>0</v>
      </c>
      <c r="Q183">
        <f t="shared" si="196"/>
        <v>30.16</v>
      </c>
      <c r="R183">
        <f t="shared" si="197"/>
        <v>11.1</v>
      </c>
      <c r="S183">
        <f t="shared" si="198"/>
        <v>15.55</v>
      </c>
      <c r="T183">
        <f t="shared" si="199"/>
        <v>0</v>
      </c>
      <c r="U183">
        <f t="shared" si="200"/>
        <v>0.29360000000000003</v>
      </c>
      <c r="V183">
        <f t="shared" si="201"/>
        <v>0.123312</v>
      </c>
      <c r="W183">
        <f t="shared" si="202"/>
        <v>0</v>
      </c>
      <c r="X183">
        <f t="shared" si="203"/>
        <v>29.58</v>
      </c>
      <c r="Y183">
        <f t="shared" si="204"/>
        <v>17.059999999999999</v>
      </c>
      <c r="AA183">
        <v>39500386</v>
      </c>
      <c r="AB183">
        <f t="shared" si="205"/>
        <v>9.35</v>
      </c>
      <c r="AC183">
        <f>ROUND(((ES183*0)),2)</f>
        <v>0</v>
      </c>
      <c r="AD183">
        <f>ROUND(((((ET183*0.8))-((EU183*0.8)))+AE183),2)</f>
        <v>6.17</v>
      </c>
      <c r="AE183">
        <f>ROUND(((EU183*0.8)),2)</f>
        <v>2.27</v>
      </c>
      <c r="AF183">
        <f>ROUND(((EV183*0.8)),2)</f>
        <v>3.18</v>
      </c>
      <c r="AG183">
        <f t="shared" si="210"/>
        <v>0</v>
      </c>
      <c r="AH183">
        <f>((EW183*0.8))</f>
        <v>0.4</v>
      </c>
      <c r="AI183">
        <f>((EX183*0.8))</f>
        <v>0.16800000000000001</v>
      </c>
      <c r="AJ183">
        <f t="shared" si="213"/>
        <v>0</v>
      </c>
      <c r="AK183">
        <v>11.69</v>
      </c>
      <c r="AL183">
        <v>0</v>
      </c>
      <c r="AM183">
        <v>7.72</v>
      </c>
      <c r="AN183">
        <v>2.84</v>
      </c>
      <c r="AO183">
        <v>3.97</v>
      </c>
      <c r="AP183">
        <v>0</v>
      </c>
      <c r="AQ183">
        <v>0.5</v>
      </c>
      <c r="AR183">
        <v>0.21</v>
      </c>
      <c r="AS183">
        <v>0</v>
      </c>
      <c r="AT183">
        <v>111</v>
      </c>
      <c r="AU183">
        <v>64</v>
      </c>
      <c r="AV183">
        <v>1</v>
      </c>
      <c r="AW183">
        <v>1</v>
      </c>
      <c r="AZ183">
        <v>6.66</v>
      </c>
      <c r="BA183">
        <v>6.66</v>
      </c>
      <c r="BB183">
        <v>6.66</v>
      </c>
      <c r="BC183">
        <v>6.66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1</v>
      </c>
      <c r="BJ183" t="s">
        <v>342</v>
      </c>
      <c r="BM183">
        <v>11001</v>
      </c>
      <c r="BN183">
        <v>0</v>
      </c>
      <c r="BO183" t="s">
        <v>3</v>
      </c>
      <c r="BP183">
        <v>0</v>
      </c>
      <c r="BQ183">
        <v>2</v>
      </c>
      <c r="BR183">
        <v>0</v>
      </c>
      <c r="BS183">
        <v>6.66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123</v>
      </c>
      <c r="CA183">
        <v>75</v>
      </c>
      <c r="CF183">
        <v>0</v>
      </c>
      <c r="CG183">
        <v>0</v>
      </c>
      <c r="CM183">
        <v>0</v>
      </c>
      <c r="CN183" t="s">
        <v>1606</v>
      </c>
      <c r="CO183">
        <v>0</v>
      </c>
      <c r="CP183">
        <f t="shared" si="214"/>
        <v>45.71</v>
      </c>
      <c r="CQ183">
        <f t="shared" si="215"/>
        <v>0</v>
      </c>
      <c r="CR183">
        <f t="shared" si="216"/>
        <v>41.092199999999998</v>
      </c>
      <c r="CS183">
        <f t="shared" si="217"/>
        <v>15.1182</v>
      </c>
      <c r="CT183">
        <f t="shared" si="218"/>
        <v>21.178800000000003</v>
      </c>
      <c r="CU183">
        <f t="shared" si="219"/>
        <v>0</v>
      </c>
      <c r="CV183">
        <f t="shared" si="220"/>
        <v>0.4</v>
      </c>
      <c r="CW183">
        <f t="shared" si="221"/>
        <v>0.16800000000000001</v>
      </c>
      <c r="CX183">
        <f t="shared" si="222"/>
        <v>0</v>
      </c>
      <c r="CY183">
        <f t="shared" si="223"/>
        <v>29.581499999999995</v>
      </c>
      <c r="CZ183">
        <f t="shared" si="224"/>
        <v>17.055999999999997</v>
      </c>
      <c r="DC183" t="s">
        <v>3</v>
      </c>
      <c r="DD183" t="s">
        <v>319</v>
      </c>
      <c r="DE183" t="s">
        <v>320</v>
      </c>
      <c r="DF183" t="s">
        <v>320</v>
      </c>
      <c r="DG183" t="s">
        <v>320</v>
      </c>
      <c r="DH183" t="s">
        <v>3</v>
      </c>
      <c r="DI183" t="s">
        <v>320</v>
      </c>
      <c r="DJ183" t="s">
        <v>320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1005</v>
      </c>
      <c r="DV183" t="s">
        <v>17</v>
      </c>
      <c r="DW183" t="s">
        <v>17</v>
      </c>
      <c r="DX183">
        <v>100</v>
      </c>
      <c r="EE183">
        <v>39174504</v>
      </c>
      <c r="EF183">
        <v>2</v>
      </c>
      <c r="EG183" t="s">
        <v>19</v>
      </c>
      <c r="EH183">
        <v>0</v>
      </c>
      <c r="EI183" t="s">
        <v>3</v>
      </c>
      <c r="EJ183">
        <v>1</v>
      </c>
      <c r="EK183">
        <v>11001</v>
      </c>
      <c r="EL183" t="s">
        <v>308</v>
      </c>
      <c r="EM183" t="s">
        <v>321</v>
      </c>
      <c r="EO183" t="s">
        <v>327</v>
      </c>
      <c r="EQ183">
        <v>0</v>
      </c>
      <c r="ER183">
        <v>11.69</v>
      </c>
      <c r="ES183">
        <v>0</v>
      </c>
      <c r="ET183">
        <v>7.72</v>
      </c>
      <c r="EU183">
        <v>2.84</v>
      </c>
      <c r="EV183">
        <v>3.97</v>
      </c>
      <c r="EW183">
        <v>0.5</v>
      </c>
      <c r="EX183">
        <v>0.21</v>
      </c>
      <c r="EY183">
        <v>0</v>
      </c>
      <c r="FQ183">
        <v>0</v>
      </c>
      <c r="FR183">
        <f t="shared" si="225"/>
        <v>0</v>
      </c>
      <c r="FS183">
        <v>0</v>
      </c>
      <c r="FT183" t="s">
        <v>22</v>
      </c>
      <c r="FU183" t="s">
        <v>23</v>
      </c>
      <c r="FX183">
        <v>110.7</v>
      </c>
      <c r="FY183">
        <v>63.75</v>
      </c>
      <c r="GA183" t="s">
        <v>3</v>
      </c>
      <c r="GD183">
        <v>0</v>
      </c>
      <c r="GF183">
        <v>2118582219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26"/>
        <v>0</v>
      </c>
      <c r="GM183">
        <f t="shared" si="227"/>
        <v>92.35</v>
      </c>
      <c r="GN183">
        <f t="shared" si="228"/>
        <v>92.35</v>
      </c>
      <c r="GO183">
        <f t="shared" si="229"/>
        <v>0</v>
      </c>
      <c r="GP183">
        <f t="shared" si="230"/>
        <v>0</v>
      </c>
      <c r="GR183">
        <v>0</v>
      </c>
      <c r="GS183">
        <v>3</v>
      </c>
      <c r="GT183">
        <v>0</v>
      </c>
      <c r="GU183" t="s">
        <v>3</v>
      </c>
      <c r="GV183">
        <f t="shared" si="231"/>
        <v>0</v>
      </c>
      <c r="GW183">
        <v>1</v>
      </c>
      <c r="GX183">
        <f t="shared" si="232"/>
        <v>0</v>
      </c>
      <c r="HA183">
        <v>0</v>
      </c>
      <c r="HB183">
        <v>0</v>
      </c>
      <c r="IK183">
        <v>0</v>
      </c>
    </row>
    <row r="184" spans="1:255" x14ac:dyDescent="0.2">
      <c r="A184" s="2">
        <v>17</v>
      </c>
      <c r="B184" s="2">
        <v>1</v>
      </c>
      <c r="C184" s="2">
        <f>ROW(SmtRes!A488)</f>
        <v>488</v>
      </c>
      <c r="D184" s="2">
        <f>ROW(EtalonRes!A474)</f>
        <v>474</v>
      </c>
      <c r="E184" s="2" t="s">
        <v>343</v>
      </c>
      <c r="F184" s="2" t="s">
        <v>344</v>
      </c>
      <c r="G184" s="2" t="s">
        <v>345</v>
      </c>
      <c r="H184" s="2" t="s">
        <v>17</v>
      </c>
      <c r="I184" s="2">
        <f>ROUND(133/100,9)</f>
        <v>1.33</v>
      </c>
      <c r="J184" s="2">
        <v>0</v>
      </c>
      <c r="K184" s="2"/>
      <c r="L184" s="2"/>
      <c r="M184" s="2"/>
      <c r="N184" s="2"/>
      <c r="O184" s="2">
        <f t="shared" si="194"/>
        <v>370.96</v>
      </c>
      <c r="P184" s="2">
        <f t="shared" si="195"/>
        <v>282.35000000000002</v>
      </c>
      <c r="Q184" s="2">
        <f t="shared" si="196"/>
        <v>36.81</v>
      </c>
      <c r="R184" s="2">
        <f t="shared" si="197"/>
        <v>0.97</v>
      </c>
      <c r="S184" s="2">
        <f t="shared" si="198"/>
        <v>51.8</v>
      </c>
      <c r="T184" s="2">
        <f t="shared" si="199"/>
        <v>0</v>
      </c>
      <c r="U184" s="2">
        <f t="shared" si="200"/>
        <v>5.6438550000000003</v>
      </c>
      <c r="V184" s="2">
        <f t="shared" si="201"/>
        <v>8.3125000000000004E-2</v>
      </c>
      <c r="W184" s="2">
        <f t="shared" si="202"/>
        <v>0</v>
      </c>
      <c r="X184" s="2">
        <f t="shared" si="203"/>
        <v>50.13</v>
      </c>
      <c r="Y184" s="2">
        <f t="shared" si="204"/>
        <v>24.8</v>
      </c>
      <c r="Z184" s="2"/>
      <c r="AA184" s="2">
        <v>39500385</v>
      </c>
      <c r="AB184" s="2">
        <f t="shared" si="205"/>
        <v>278.92</v>
      </c>
      <c r="AC184" s="2">
        <f t="shared" ref="AC184:AC191" si="239">ROUND((ES184),2)</f>
        <v>212.29</v>
      </c>
      <c r="AD184" s="2">
        <f>ROUND(((((ET184*1.25))-((EU184*1.25)))+AE184),2)</f>
        <v>27.68</v>
      </c>
      <c r="AE184" s="2">
        <f>ROUND(((EU184*1.25)),2)</f>
        <v>0.73</v>
      </c>
      <c r="AF184" s="2">
        <f>ROUND(((EV184*1.15)),2)</f>
        <v>38.950000000000003</v>
      </c>
      <c r="AG184" s="2">
        <f t="shared" si="210"/>
        <v>0</v>
      </c>
      <c r="AH184" s="2">
        <f>((EW184*1.15))</f>
        <v>4.2435</v>
      </c>
      <c r="AI184" s="2">
        <f>((EX184*1.25))</f>
        <v>6.25E-2</v>
      </c>
      <c r="AJ184" s="2">
        <f t="shared" si="213"/>
        <v>0</v>
      </c>
      <c r="AK184" s="2">
        <v>268.3</v>
      </c>
      <c r="AL184" s="2">
        <v>212.29</v>
      </c>
      <c r="AM184" s="2">
        <v>22.14</v>
      </c>
      <c r="AN184" s="2">
        <v>0.57999999999999996</v>
      </c>
      <c r="AO184" s="2">
        <v>33.869999999999997</v>
      </c>
      <c r="AP184" s="2">
        <v>0</v>
      </c>
      <c r="AQ184" s="2">
        <v>3.69</v>
      </c>
      <c r="AR184" s="2">
        <v>0.05</v>
      </c>
      <c r="AS184" s="2">
        <v>0</v>
      </c>
      <c r="AT184" s="2">
        <v>95</v>
      </c>
      <c r="AU184" s="2">
        <v>47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3</v>
      </c>
      <c r="BE184" s="2" t="s">
        <v>3</v>
      </c>
      <c r="BF184" s="2" t="s">
        <v>3</v>
      </c>
      <c r="BG184" s="2" t="s">
        <v>3</v>
      </c>
      <c r="BH184" s="2">
        <v>0</v>
      </c>
      <c r="BI184" s="2">
        <v>1</v>
      </c>
      <c r="BJ184" s="2" t="s">
        <v>346</v>
      </c>
      <c r="BK184" s="2"/>
      <c r="BL184" s="2"/>
      <c r="BM184" s="2">
        <v>15001</v>
      </c>
      <c r="BN184" s="2">
        <v>0</v>
      </c>
      <c r="BO184" s="2" t="s">
        <v>3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3</v>
      </c>
      <c r="BZ184" s="2">
        <v>105</v>
      </c>
      <c r="CA184" s="2">
        <v>55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1605</v>
      </c>
      <c r="CO184" s="2">
        <v>0</v>
      </c>
      <c r="CP184" s="2">
        <f t="shared" si="214"/>
        <v>370.96000000000004</v>
      </c>
      <c r="CQ184" s="2">
        <f t="shared" si="215"/>
        <v>212.29</v>
      </c>
      <c r="CR184" s="2">
        <f t="shared" si="216"/>
        <v>27.68</v>
      </c>
      <c r="CS184" s="2">
        <f t="shared" si="217"/>
        <v>0.73</v>
      </c>
      <c r="CT184" s="2">
        <f t="shared" si="218"/>
        <v>38.950000000000003</v>
      </c>
      <c r="CU184" s="2">
        <f t="shared" si="219"/>
        <v>0</v>
      </c>
      <c r="CV184" s="2">
        <f t="shared" si="220"/>
        <v>4.2435</v>
      </c>
      <c r="CW184" s="2">
        <f t="shared" si="221"/>
        <v>6.25E-2</v>
      </c>
      <c r="CX184" s="2">
        <f t="shared" si="222"/>
        <v>0</v>
      </c>
      <c r="CY184" s="2">
        <f t="shared" si="223"/>
        <v>50.131499999999996</v>
      </c>
      <c r="CZ184" s="2">
        <f t="shared" si="224"/>
        <v>24.801899999999996</v>
      </c>
      <c r="DA184" s="2"/>
      <c r="DB184" s="2"/>
      <c r="DC184" s="2" t="s">
        <v>3</v>
      </c>
      <c r="DD184" s="2" t="s">
        <v>3</v>
      </c>
      <c r="DE184" s="2" t="s">
        <v>32</v>
      </c>
      <c r="DF184" s="2" t="s">
        <v>32</v>
      </c>
      <c r="DG184" s="2" t="s">
        <v>33</v>
      </c>
      <c r="DH184" s="2" t="s">
        <v>3</v>
      </c>
      <c r="DI184" s="2" t="s">
        <v>33</v>
      </c>
      <c r="DJ184" s="2" t="s">
        <v>32</v>
      </c>
      <c r="DK184" s="2" t="s">
        <v>3</v>
      </c>
      <c r="DL184" s="2" t="s">
        <v>3</v>
      </c>
      <c r="DM184" s="2" t="s">
        <v>3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1005</v>
      </c>
      <c r="DV184" s="2" t="s">
        <v>17</v>
      </c>
      <c r="DW184" s="2" t="s">
        <v>17</v>
      </c>
      <c r="DX184" s="2">
        <v>100</v>
      </c>
      <c r="DY184" s="2"/>
      <c r="DZ184" s="2"/>
      <c r="EA184" s="2"/>
      <c r="EB184" s="2"/>
      <c r="EC184" s="2"/>
      <c r="ED184" s="2"/>
      <c r="EE184" s="2">
        <v>39174529</v>
      </c>
      <c r="EF184" s="2">
        <v>2</v>
      </c>
      <c r="EG184" s="2" t="s">
        <v>19</v>
      </c>
      <c r="EH184" s="2">
        <v>0</v>
      </c>
      <c r="EI184" s="2" t="s">
        <v>3</v>
      </c>
      <c r="EJ184" s="2">
        <v>1</v>
      </c>
      <c r="EK184" s="2">
        <v>15001</v>
      </c>
      <c r="EL184" s="2" t="s">
        <v>47</v>
      </c>
      <c r="EM184" s="2" t="s">
        <v>48</v>
      </c>
      <c r="EN184" s="2"/>
      <c r="EO184" s="2" t="s">
        <v>36</v>
      </c>
      <c r="EP184" s="2"/>
      <c r="EQ184" s="2">
        <v>0</v>
      </c>
      <c r="ER184" s="2">
        <v>268.3</v>
      </c>
      <c r="ES184" s="2">
        <v>212.29</v>
      </c>
      <c r="ET184" s="2">
        <v>22.14</v>
      </c>
      <c r="EU184" s="2">
        <v>0.57999999999999996</v>
      </c>
      <c r="EV184" s="2">
        <v>33.869999999999997</v>
      </c>
      <c r="EW184" s="2">
        <v>3.69</v>
      </c>
      <c r="EX184" s="2">
        <v>0.05</v>
      </c>
      <c r="EY184" s="2">
        <v>0</v>
      </c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25"/>
        <v>0</v>
      </c>
      <c r="FS184" s="2">
        <v>0</v>
      </c>
      <c r="FT184" s="2" t="s">
        <v>22</v>
      </c>
      <c r="FU184" s="2" t="s">
        <v>23</v>
      </c>
      <c r="FV184" s="2"/>
      <c r="FW184" s="2"/>
      <c r="FX184" s="2">
        <v>94.5</v>
      </c>
      <c r="FY184" s="2">
        <v>46.75</v>
      </c>
      <c r="FZ184" s="2"/>
      <c r="GA184" s="2" t="s">
        <v>3</v>
      </c>
      <c r="GB184" s="2"/>
      <c r="GC184" s="2"/>
      <c r="GD184" s="2">
        <v>0</v>
      </c>
      <c r="GE184" s="2"/>
      <c r="GF184" s="2">
        <v>1491721436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26"/>
        <v>0</v>
      </c>
      <c r="GM184" s="2">
        <f t="shared" si="227"/>
        <v>445.89</v>
      </c>
      <c r="GN184" s="2">
        <f t="shared" si="228"/>
        <v>445.89</v>
      </c>
      <c r="GO184" s="2">
        <f t="shared" si="229"/>
        <v>0</v>
      </c>
      <c r="GP184" s="2">
        <f t="shared" si="230"/>
        <v>0</v>
      </c>
      <c r="GQ184" s="2"/>
      <c r="GR184" s="2">
        <v>0</v>
      </c>
      <c r="GS184" s="2">
        <v>3</v>
      </c>
      <c r="GT184" s="2">
        <v>0</v>
      </c>
      <c r="GU184" s="2" t="s">
        <v>3</v>
      </c>
      <c r="GV184" s="2">
        <f t="shared" si="231"/>
        <v>0</v>
      </c>
      <c r="GW184" s="2">
        <v>1</v>
      </c>
      <c r="GX184" s="2">
        <f t="shared" si="232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17</v>
      </c>
      <c r="B185">
        <v>1</v>
      </c>
      <c r="C185">
        <f>ROW(SmtRes!A496)</f>
        <v>496</v>
      </c>
      <c r="D185">
        <f>ROW(EtalonRes!A482)</f>
        <v>482</v>
      </c>
      <c r="E185" t="s">
        <v>343</v>
      </c>
      <c r="F185" t="s">
        <v>344</v>
      </c>
      <c r="G185" t="s">
        <v>345</v>
      </c>
      <c r="H185" t="s">
        <v>17</v>
      </c>
      <c r="I185">
        <f>ROUND(133/100,9)</f>
        <v>1.33</v>
      </c>
      <c r="J185">
        <v>0</v>
      </c>
      <c r="O185">
        <f t="shared" si="194"/>
        <v>2470.61</v>
      </c>
      <c r="P185">
        <f t="shared" si="195"/>
        <v>1880.42</v>
      </c>
      <c r="Q185">
        <f t="shared" si="196"/>
        <v>245.18</v>
      </c>
      <c r="R185">
        <f t="shared" si="197"/>
        <v>6.47</v>
      </c>
      <c r="S185">
        <f t="shared" si="198"/>
        <v>345.01</v>
      </c>
      <c r="T185">
        <f t="shared" si="199"/>
        <v>0</v>
      </c>
      <c r="U185">
        <f t="shared" si="200"/>
        <v>5.6438550000000003</v>
      </c>
      <c r="V185">
        <f t="shared" si="201"/>
        <v>8.3125000000000004E-2</v>
      </c>
      <c r="W185">
        <f t="shared" si="202"/>
        <v>0</v>
      </c>
      <c r="X185">
        <f t="shared" si="203"/>
        <v>333.91</v>
      </c>
      <c r="Y185">
        <f t="shared" si="204"/>
        <v>165.2</v>
      </c>
      <c r="AA185">
        <v>39500386</v>
      </c>
      <c r="AB185">
        <f t="shared" si="205"/>
        <v>278.92</v>
      </c>
      <c r="AC185">
        <f t="shared" si="239"/>
        <v>212.29</v>
      </c>
      <c r="AD185">
        <f>ROUND(((((ET185*1.25))-((EU185*1.25)))+AE185),2)</f>
        <v>27.68</v>
      </c>
      <c r="AE185">
        <f>ROUND(((EU185*1.25)),2)</f>
        <v>0.73</v>
      </c>
      <c r="AF185">
        <f>ROUND(((EV185*1.15)),2)</f>
        <v>38.950000000000003</v>
      </c>
      <c r="AG185">
        <f t="shared" si="210"/>
        <v>0</v>
      </c>
      <c r="AH185">
        <f>((EW185*1.15))</f>
        <v>4.2435</v>
      </c>
      <c r="AI185">
        <f>((EX185*1.25))</f>
        <v>6.25E-2</v>
      </c>
      <c r="AJ185">
        <f t="shared" si="213"/>
        <v>0</v>
      </c>
      <c r="AK185">
        <v>268.3</v>
      </c>
      <c r="AL185">
        <v>212.29</v>
      </c>
      <c r="AM185">
        <v>22.14</v>
      </c>
      <c r="AN185">
        <v>0.57999999999999996</v>
      </c>
      <c r="AO185">
        <v>33.869999999999997</v>
      </c>
      <c r="AP185">
        <v>0</v>
      </c>
      <c r="AQ185">
        <v>3.69</v>
      </c>
      <c r="AR185">
        <v>0.05</v>
      </c>
      <c r="AS185">
        <v>0</v>
      </c>
      <c r="AT185">
        <v>95</v>
      </c>
      <c r="AU185">
        <v>47</v>
      </c>
      <c r="AV185">
        <v>1</v>
      </c>
      <c r="AW185">
        <v>1</v>
      </c>
      <c r="AZ185">
        <v>6.66</v>
      </c>
      <c r="BA185">
        <v>6.66</v>
      </c>
      <c r="BB185">
        <v>6.66</v>
      </c>
      <c r="BC185">
        <v>6.66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1</v>
      </c>
      <c r="BJ185" t="s">
        <v>346</v>
      </c>
      <c r="BM185">
        <v>15001</v>
      </c>
      <c r="BN185">
        <v>0</v>
      </c>
      <c r="BO185" t="s">
        <v>3</v>
      </c>
      <c r="BP185">
        <v>0</v>
      </c>
      <c r="BQ185">
        <v>2</v>
      </c>
      <c r="BR185">
        <v>0</v>
      </c>
      <c r="BS185">
        <v>6.66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105</v>
      </c>
      <c r="CA185">
        <v>55</v>
      </c>
      <c r="CF185">
        <v>0</v>
      </c>
      <c r="CG185">
        <v>0</v>
      </c>
      <c r="CM185">
        <v>0</v>
      </c>
      <c r="CN185" t="s">
        <v>1605</v>
      </c>
      <c r="CO185">
        <v>0</v>
      </c>
      <c r="CP185">
        <f t="shared" si="214"/>
        <v>2470.6099999999997</v>
      </c>
      <c r="CQ185">
        <f t="shared" si="215"/>
        <v>1413.8514</v>
      </c>
      <c r="CR185">
        <f t="shared" si="216"/>
        <v>184.34880000000001</v>
      </c>
      <c r="CS185">
        <f t="shared" si="217"/>
        <v>4.8617999999999997</v>
      </c>
      <c r="CT185">
        <f t="shared" si="218"/>
        <v>259.40700000000004</v>
      </c>
      <c r="CU185">
        <f t="shared" si="219"/>
        <v>0</v>
      </c>
      <c r="CV185">
        <f t="shared" si="220"/>
        <v>4.2435</v>
      </c>
      <c r="CW185">
        <f t="shared" si="221"/>
        <v>6.25E-2</v>
      </c>
      <c r="CX185">
        <f t="shared" si="222"/>
        <v>0</v>
      </c>
      <c r="CY185">
        <f t="shared" si="223"/>
        <v>333.90600000000001</v>
      </c>
      <c r="CZ185">
        <f t="shared" si="224"/>
        <v>165.19560000000001</v>
      </c>
      <c r="DC185" t="s">
        <v>3</v>
      </c>
      <c r="DD185" t="s">
        <v>3</v>
      </c>
      <c r="DE185" t="s">
        <v>32</v>
      </c>
      <c r="DF185" t="s">
        <v>32</v>
      </c>
      <c r="DG185" t="s">
        <v>33</v>
      </c>
      <c r="DH185" t="s">
        <v>3</v>
      </c>
      <c r="DI185" t="s">
        <v>33</v>
      </c>
      <c r="DJ185" t="s">
        <v>32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1005</v>
      </c>
      <c r="DV185" t="s">
        <v>17</v>
      </c>
      <c r="DW185" t="s">
        <v>17</v>
      </c>
      <c r="DX185">
        <v>100</v>
      </c>
      <c r="EE185">
        <v>39174529</v>
      </c>
      <c r="EF185">
        <v>2</v>
      </c>
      <c r="EG185" t="s">
        <v>19</v>
      </c>
      <c r="EH185">
        <v>0</v>
      </c>
      <c r="EI185" t="s">
        <v>3</v>
      </c>
      <c r="EJ185">
        <v>1</v>
      </c>
      <c r="EK185">
        <v>15001</v>
      </c>
      <c r="EL185" t="s">
        <v>47</v>
      </c>
      <c r="EM185" t="s">
        <v>48</v>
      </c>
      <c r="EO185" t="s">
        <v>36</v>
      </c>
      <c r="EQ185">
        <v>0</v>
      </c>
      <c r="ER185">
        <v>268.3</v>
      </c>
      <c r="ES185">
        <v>212.29</v>
      </c>
      <c r="ET185">
        <v>22.14</v>
      </c>
      <c r="EU185">
        <v>0.57999999999999996</v>
      </c>
      <c r="EV185">
        <v>33.869999999999997</v>
      </c>
      <c r="EW185">
        <v>3.69</v>
      </c>
      <c r="EX185">
        <v>0.05</v>
      </c>
      <c r="EY185">
        <v>0</v>
      </c>
      <c r="FQ185">
        <v>0</v>
      </c>
      <c r="FR185">
        <f t="shared" si="225"/>
        <v>0</v>
      </c>
      <c r="FS185">
        <v>0</v>
      </c>
      <c r="FT185" t="s">
        <v>22</v>
      </c>
      <c r="FU185" t="s">
        <v>23</v>
      </c>
      <c r="FX185">
        <v>94.5</v>
      </c>
      <c r="FY185">
        <v>46.75</v>
      </c>
      <c r="GA185" t="s">
        <v>3</v>
      </c>
      <c r="GD185">
        <v>0</v>
      </c>
      <c r="GF185">
        <v>1491721436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26"/>
        <v>0</v>
      </c>
      <c r="GM185">
        <f t="shared" si="227"/>
        <v>2969.72</v>
      </c>
      <c r="GN185">
        <f t="shared" si="228"/>
        <v>2969.72</v>
      </c>
      <c r="GO185">
        <f t="shared" si="229"/>
        <v>0</v>
      </c>
      <c r="GP185">
        <f t="shared" si="230"/>
        <v>0</v>
      </c>
      <c r="GR185">
        <v>0</v>
      </c>
      <c r="GS185">
        <v>3</v>
      </c>
      <c r="GT185">
        <v>0</v>
      </c>
      <c r="GU185" t="s">
        <v>3</v>
      </c>
      <c r="GV185">
        <f t="shared" si="231"/>
        <v>0</v>
      </c>
      <c r="GW185">
        <v>1</v>
      </c>
      <c r="GX185">
        <f t="shared" si="232"/>
        <v>0</v>
      </c>
      <c r="HA185">
        <v>0</v>
      </c>
      <c r="HB185">
        <v>0</v>
      </c>
      <c r="IK185">
        <v>0</v>
      </c>
    </row>
    <row r="186" spans="1:255" x14ac:dyDescent="0.2">
      <c r="A186" s="2">
        <v>17</v>
      </c>
      <c r="B186" s="2">
        <v>1</v>
      </c>
      <c r="C186" s="2">
        <f>ROW(SmtRes!A503)</f>
        <v>503</v>
      </c>
      <c r="D186" s="2">
        <f>ROW(EtalonRes!A488)</f>
        <v>488</v>
      </c>
      <c r="E186" s="2" t="s">
        <v>347</v>
      </c>
      <c r="F186" s="2" t="s">
        <v>324</v>
      </c>
      <c r="G186" s="2" t="s">
        <v>348</v>
      </c>
      <c r="H186" s="2" t="s">
        <v>17</v>
      </c>
      <c r="I186" s="2">
        <f>ROUND(133/100,9)</f>
        <v>1.33</v>
      </c>
      <c r="J186" s="2">
        <v>0</v>
      </c>
      <c r="K186" s="2"/>
      <c r="L186" s="2"/>
      <c r="M186" s="2"/>
      <c r="N186" s="2"/>
      <c r="O186" s="2">
        <f t="shared" si="194"/>
        <v>564.73</v>
      </c>
      <c r="P186" s="2">
        <f t="shared" si="195"/>
        <v>11.36</v>
      </c>
      <c r="Q186" s="2">
        <f t="shared" si="196"/>
        <v>73.55</v>
      </c>
      <c r="R186" s="2">
        <f t="shared" si="197"/>
        <v>28.52</v>
      </c>
      <c r="S186" s="2">
        <f t="shared" si="198"/>
        <v>479.82</v>
      </c>
      <c r="T186" s="2">
        <f t="shared" si="199"/>
        <v>0</v>
      </c>
      <c r="U186" s="2">
        <f t="shared" si="200"/>
        <v>60.430544999999995</v>
      </c>
      <c r="V186" s="2">
        <f t="shared" si="201"/>
        <v>2.1113749999999998</v>
      </c>
      <c r="W186" s="2">
        <f t="shared" si="202"/>
        <v>0</v>
      </c>
      <c r="X186" s="2">
        <f t="shared" si="203"/>
        <v>564.26</v>
      </c>
      <c r="Y186" s="2">
        <f t="shared" si="204"/>
        <v>325.33999999999997</v>
      </c>
      <c r="Z186" s="2"/>
      <c r="AA186" s="2">
        <v>39500385</v>
      </c>
      <c r="AB186" s="2">
        <f t="shared" si="205"/>
        <v>424.61</v>
      </c>
      <c r="AC186" s="2">
        <f t="shared" si="239"/>
        <v>8.5399999999999991</v>
      </c>
      <c r="AD186" s="2">
        <f>ROUND(((((ET186*1.25))-((EU186*1.25)))+AE186),2)</f>
        <v>55.3</v>
      </c>
      <c r="AE186" s="2">
        <f>ROUND(((EU186*1.25)),2)</f>
        <v>21.44</v>
      </c>
      <c r="AF186" s="2">
        <f>ROUND(((EV186*1.15)),2)</f>
        <v>360.77</v>
      </c>
      <c r="AG186" s="2">
        <f t="shared" si="210"/>
        <v>0</v>
      </c>
      <c r="AH186" s="2">
        <f>((EW186*1.15))</f>
        <v>45.436499999999995</v>
      </c>
      <c r="AI186" s="2">
        <f>((EX186*1.25))</f>
        <v>1.5874999999999999</v>
      </c>
      <c r="AJ186" s="2">
        <f t="shared" si="213"/>
        <v>0</v>
      </c>
      <c r="AK186" s="2">
        <v>366.49</v>
      </c>
      <c r="AL186" s="2">
        <v>8.5399999999999991</v>
      </c>
      <c r="AM186" s="2">
        <v>44.24</v>
      </c>
      <c r="AN186" s="2">
        <v>17.149999999999999</v>
      </c>
      <c r="AO186" s="2">
        <v>313.70999999999998</v>
      </c>
      <c r="AP186" s="2">
        <v>0</v>
      </c>
      <c r="AQ186" s="2">
        <v>39.51</v>
      </c>
      <c r="AR186" s="2">
        <v>1.27</v>
      </c>
      <c r="AS186" s="2">
        <v>0</v>
      </c>
      <c r="AT186" s="2">
        <v>111</v>
      </c>
      <c r="AU186" s="2">
        <v>64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3</v>
      </c>
      <c r="BE186" s="2" t="s">
        <v>3</v>
      </c>
      <c r="BF186" s="2" t="s">
        <v>3</v>
      </c>
      <c r="BG186" s="2" t="s">
        <v>3</v>
      </c>
      <c r="BH186" s="2">
        <v>0</v>
      </c>
      <c r="BI186" s="2">
        <v>1</v>
      </c>
      <c r="BJ186" s="2" t="s">
        <v>326</v>
      </c>
      <c r="BK186" s="2"/>
      <c r="BL186" s="2"/>
      <c r="BM186" s="2">
        <v>11001</v>
      </c>
      <c r="BN186" s="2">
        <v>0</v>
      </c>
      <c r="BO186" s="2" t="s">
        <v>3</v>
      </c>
      <c r="BP186" s="2">
        <v>0</v>
      </c>
      <c r="BQ186" s="2">
        <v>2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3</v>
      </c>
      <c r="BZ186" s="2">
        <v>123</v>
      </c>
      <c r="CA186" s="2">
        <v>75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1605</v>
      </c>
      <c r="CO186" s="2">
        <v>0</v>
      </c>
      <c r="CP186" s="2">
        <f t="shared" si="214"/>
        <v>564.73</v>
      </c>
      <c r="CQ186" s="2">
        <f t="shared" si="215"/>
        <v>8.5399999999999991</v>
      </c>
      <c r="CR186" s="2">
        <f t="shared" si="216"/>
        <v>55.3</v>
      </c>
      <c r="CS186" s="2">
        <f t="shared" si="217"/>
        <v>21.44</v>
      </c>
      <c r="CT186" s="2">
        <f t="shared" si="218"/>
        <v>360.77</v>
      </c>
      <c r="CU186" s="2">
        <f t="shared" si="219"/>
        <v>0</v>
      </c>
      <c r="CV186" s="2">
        <f t="shared" si="220"/>
        <v>45.436499999999995</v>
      </c>
      <c r="CW186" s="2">
        <f t="shared" si="221"/>
        <v>1.5874999999999999</v>
      </c>
      <c r="CX186" s="2">
        <f t="shared" si="222"/>
        <v>0</v>
      </c>
      <c r="CY186" s="2">
        <f t="shared" si="223"/>
        <v>564.25739999999996</v>
      </c>
      <c r="CZ186" s="2">
        <f t="shared" si="224"/>
        <v>325.33760000000001</v>
      </c>
      <c r="DA186" s="2"/>
      <c r="DB186" s="2"/>
      <c r="DC186" s="2" t="s">
        <v>3</v>
      </c>
      <c r="DD186" s="2" t="s">
        <v>3</v>
      </c>
      <c r="DE186" s="2" t="s">
        <v>32</v>
      </c>
      <c r="DF186" s="2" t="s">
        <v>32</v>
      </c>
      <c r="DG186" s="2" t="s">
        <v>33</v>
      </c>
      <c r="DH186" s="2" t="s">
        <v>3</v>
      </c>
      <c r="DI186" s="2" t="s">
        <v>33</v>
      </c>
      <c r="DJ186" s="2" t="s">
        <v>32</v>
      </c>
      <c r="DK186" s="2" t="s">
        <v>3</v>
      </c>
      <c r="DL186" s="2" t="s">
        <v>3</v>
      </c>
      <c r="DM186" s="2" t="s">
        <v>3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1005</v>
      </c>
      <c r="DV186" s="2" t="s">
        <v>17</v>
      </c>
      <c r="DW186" s="2" t="s">
        <v>17</v>
      </c>
      <c r="DX186" s="2">
        <v>100</v>
      </c>
      <c r="DY186" s="2"/>
      <c r="DZ186" s="2"/>
      <c r="EA186" s="2"/>
      <c r="EB186" s="2"/>
      <c r="EC186" s="2"/>
      <c r="ED186" s="2"/>
      <c r="EE186" s="2">
        <v>39174504</v>
      </c>
      <c r="EF186" s="2">
        <v>2</v>
      </c>
      <c r="EG186" s="2" t="s">
        <v>19</v>
      </c>
      <c r="EH186" s="2">
        <v>0</v>
      </c>
      <c r="EI186" s="2" t="s">
        <v>3</v>
      </c>
      <c r="EJ186" s="2">
        <v>1</v>
      </c>
      <c r="EK186" s="2">
        <v>11001</v>
      </c>
      <c r="EL186" s="2" t="s">
        <v>308</v>
      </c>
      <c r="EM186" s="2" t="s">
        <v>321</v>
      </c>
      <c r="EN186" s="2"/>
      <c r="EO186" s="2" t="s">
        <v>36</v>
      </c>
      <c r="EP186" s="2"/>
      <c r="EQ186" s="2">
        <v>131072</v>
      </c>
      <c r="ER186" s="2">
        <v>366.49</v>
      </c>
      <c r="ES186" s="2">
        <v>8.5399999999999991</v>
      </c>
      <c r="ET186" s="2">
        <v>44.24</v>
      </c>
      <c r="EU186" s="2">
        <v>17.149999999999999</v>
      </c>
      <c r="EV186" s="2">
        <v>313.70999999999998</v>
      </c>
      <c r="EW186" s="2">
        <v>39.51</v>
      </c>
      <c r="EX186" s="2">
        <v>1.27</v>
      </c>
      <c r="EY186" s="2">
        <v>0</v>
      </c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25"/>
        <v>0</v>
      </c>
      <c r="FS186" s="2">
        <v>0</v>
      </c>
      <c r="FT186" s="2" t="s">
        <v>22</v>
      </c>
      <c r="FU186" s="2" t="s">
        <v>23</v>
      </c>
      <c r="FV186" s="2"/>
      <c r="FW186" s="2"/>
      <c r="FX186" s="2">
        <v>110.7</v>
      </c>
      <c r="FY186" s="2">
        <v>63.75</v>
      </c>
      <c r="FZ186" s="2"/>
      <c r="GA186" s="2" t="s">
        <v>3</v>
      </c>
      <c r="GB186" s="2"/>
      <c r="GC186" s="2"/>
      <c r="GD186" s="2">
        <v>0</v>
      </c>
      <c r="GE186" s="2"/>
      <c r="GF186" s="2">
        <v>192743499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26"/>
        <v>0</v>
      </c>
      <c r="GM186" s="2">
        <f t="shared" si="227"/>
        <v>1454.33</v>
      </c>
      <c r="GN186" s="2">
        <f t="shared" si="228"/>
        <v>1454.33</v>
      </c>
      <c r="GO186" s="2">
        <f t="shared" si="229"/>
        <v>0</v>
      </c>
      <c r="GP186" s="2">
        <f t="shared" si="230"/>
        <v>0</v>
      </c>
      <c r="GQ186" s="2"/>
      <c r="GR186" s="2">
        <v>0</v>
      </c>
      <c r="GS186" s="2">
        <v>3</v>
      </c>
      <c r="GT186" s="2">
        <v>0</v>
      </c>
      <c r="GU186" s="2" t="s">
        <v>3</v>
      </c>
      <c r="GV186" s="2">
        <f t="shared" si="231"/>
        <v>0</v>
      </c>
      <c r="GW186" s="2">
        <v>1</v>
      </c>
      <c r="GX186" s="2">
        <f t="shared" si="232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17</v>
      </c>
      <c r="B187">
        <v>1</v>
      </c>
      <c r="C187">
        <f>ROW(SmtRes!A510)</f>
        <v>510</v>
      </c>
      <c r="D187">
        <f>ROW(EtalonRes!A494)</f>
        <v>494</v>
      </c>
      <c r="E187" t="s">
        <v>347</v>
      </c>
      <c r="F187" t="s">
        <v>324</v>
      </c>
      <c r="G187" t="s">
        <v>348</v>
      </c>
      <c r="H187" t="s">
        <v>17</v>
      </c>
      <c r="I187">
        <f>ROUND(133/100,9)</f>
        <v>1.33</v>
      </c>
      <c r="J187">
        <v>0</v>
      </c>
      <c r="O187">
        <f t="shared" si="194"/>
        <v>3761.12</v>
      </c>
      <c r="P187">
        <f t="shared" si="195"/>
        <v>75.650000000000006</v>
      </c>
      <c r="Q187">
        <f t="shared" si="196"/>
        <v>489.84</v>
      </c>
      <c r="R187">
        <f t="shared" si="197"/>
        <v>189.91</v>
      </c>
      <c r="S187">
        <f t="shared" si="198"/>
        <v>3195.63</v>
      </c>
      <c r="T187">
        <f t="shared" si="199"/>
        <v>0</v>
      </c>
      <c r="U187">
        <f t="shared" si="200"/>
        <v>60.430544999999995</v>
      </c>
      <c r="V187">
        <f t="shared" si="201"/>
        <v>2.1113749999999998</v>
      </c>
      <c r="W187">
        <f t="shared" si="202"/>
        <v>0</v>
      </c>
      <c r="X187">
        <f t="shared" si="203"/>
        <v>3757.95</v>
      </c>
      <c r="Y187">
        <f t="shared" si="204"/>
        <v>2166.75</v>
      </c>
      <c r="AA187">
        <v>39500386</v>
      </c>
      <c r="AB187">
        <f t="shared" si="205"/>
        <v>424.61</v>
      </c>
      <c r="AC187">
        <f t="shared" si="239"/>
        <v>8.5399999999999991</v>
      </c>
      <c r="AD187">
        <f>ROUND(((((ET187*1.25))-((EU187*1.25)))+AE187),2)</f>
        <v>55.3</v>
      </c>
      <c r="AE187">
        <f>ROUND(((EU187*1.25)),2)</f>
        <v>21.44</v>
      </c>
      <c r="AF187">
        <f>ROUND(((EV187*1.15)),2)</f>
        <v>360.77</v>
      </c>
      <c r="AG187">
        <f t="shared" si="210"/>
        <v>0</v>
      </c>
      <c r="AH187">
        <f>((EW187*1.15))</f>
        <v>45.436499999999995</v>
      </c>
      <c r="AI187">
        <f>((EX187*1.25))</f>
        <v>1.5874999999999999</v>
      </c>
      <c r="AJ187">
        <f t="shared" si="213"/>
        <v>0</v>
      </c>
      <c r="AK187">
        <v>366.49</v>
      </c>
      <c r="AL187">
        <v>8.5399999999999991</v>
      </c>
      <c r="AM187">
        <v>44.24</v>
      </c>
      <c r="AN187">
        <v>17.149999999999999</v>
      </c>
      <c r="AO187">
        <v>313.70999999999998</v>
      </c>
      <c r="AP187">
        <v>0</v>
      </c>
      <c r="AQ187">
        <v>39.51</v>
      </c>
      <c r="AR187">
        <v>1.27</v>
      </c>
      <c r="AS187">
        <v>0</v>
      </c>
      <c r="AT187">
        <v>111</v>
      </c>
      <c r="AU187">
        <v>64</v>
      </c>
      <c r="AV187">
        <v>1</v>
      </c>
      <c r="AW187">
        <v>1</v>
      </c>
      <c r="AZ187">
        <v>6.66</v>
      </c>
      <c r="BA187">
        <v>6.66</v>
      </c>
      <c r="BB187">
        <v>6.66</v>
      </c>
      <c r="BC187">
        <v>6.66</v>
      </c>
      <c r="BD187" t="s">
        <v>3</v>
      </c>
      <c r="BE187" t="s">
        <v>3</v>
      </c>
      <c r="BF187" t="s">
        <v>3</v>
      </c>
      <c r="BG187" t="s">
        <v>3</v>
      </c>
      <c r="BH187">
        <v>0</v>
      </c>
      <c r="BI187">
        <v>1</v>
      </c>
      <c r="BJ187" t="s">
        <v>326</v>
      </c>
      <c r="BM187">
        <v>11001</v>
      </c>
      <c r="BN187">
        <v>0</v>
      </c>
      <c r="BO187" t="s">
        <v>3</v>
      </c>
      <c r="BP187">
        <v>0</v>
      </c>
      <c r="BQ187">
        <v>2</v>
      </c>
      <c r="BR187">
        <v>0</v>
      </c>
      <c r="BS187">
        <v>6.66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123</v>
      </c>
      <c r="CA187">
        <v>75</v>
      </c>
      <c r="CF187">
        <v>0</v>
      </c>
      <c r="CG187">
        <v>0</v>
      </c>
      <c r="CM187">
        <v>0</v>
      </c>
      <c r="CN187" t="s">
        <v>1605</v>
      </c>
      <c r="CO187">
        <v>0</v>
      </c>
      <c r="CP187">
        <f t="shared" si="214"/>
        <v>3761.12</v>
      </c>
      <c r="CQ187">
        <f t="shared" si="215"/>
        <v>56.876399999999997</v>
      </c>
      <c r="CR187">
        <f t="shared" si="216"/>
        <v>368.298</v>
      </c>
      <c r="CS187">
        <f t="shared" si="217"/>
        <v>142.79040000000001</v>
      </c>
      <c r="CT187">
        <f t="shared" si="218"/>
        <v>2402.7282</v>
      </c>
      <c r="CU187">
        <f t="shared" si="219"/>
        <v>0</v>
      </c>
      <c r="CV187">
        <f t="shared" si="220"/>
        <v>45.436499999999995</v>
      </c>
      <c r="CW187">
        <f t="shared" si="221"/>
        <v>1.5874999999999999</v>
      </c>
      <c r="CX187">
        <f t="shared" si="222"/>
        <v>0</v>
      </c>
      <c r="CY187">
        <f t="shared" si="223"/>
        <v>3757.9494</v>
      </c>
      <c r="CZ187">
        <f t="shared" si="224"/>
        <v>2166.7456000000002</v>
      </c>
      <c r="DC187" t="s">
        <v>3</v>
      </c>
      <c r="DD187" t="s">
        <v>3</v>
      </c>
      <c r="DE187" t="s">
        <v>32</v>
      </c>
      <c r="DF187" t="s">
        <v>32</v>
      </c>
      <c r="DG187" t="s">
        <v>33</v>
      </c>
      <c r="DH187" t="s">
        <v>3</v>
      </c>
      <c r="DI187" t="s">
        <v>33</v>
      </c>
      <c r="DJ187" t="s">
        <v>32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1005</v>
      </c>
      <c r="DV187" t="s">
        <v>17</v>
      </c>
      <c r="DW187" t="s">
        <v>17</v>
      </c>
      <c r="DX187">
        <v>100</v>
      </c>
      <c r="EE187">
        <v>39174504</v>
      </c>
      <c r="EF187">
        <v>2</v>
      </c>
      <c r="EG187" t="s">
        <v>19</v>
      </c>
      <c r="EH187">
        <v>0</v>
      </c>
      <c r="EI187" t="s">
        <v>3</v>
      </c>
      <c r="EJ187">
        <v>1</v>
      </c>
      <c r="EK187">
        <v>11001</v>
      </c>
      <c r="EL187" t="s">
        <v>308</v>
      </c>
      <c r="EM187" t="s">
        <v>321</v>
      </c>
      <c r="EO187" t="s">
        <v>36</v>
      </c>
      <c r="EQ187">
        <v>131072</v>
      </c>
      <c r="ER187">
        <v>366.49</v>
      </c>
      <c r="ES187">
        <v>8.5399999999999991</v>
      </c>
      <c r="ET187">
        <v>44.24</v>
      </c>
      <c r="EU187">
        <v>17.149999999999999</v>
      </c>
      <c r="EV187">
        <v>313.70999999999998</v>
      </c>
      <c r="EW187">
        <v>39.51</v>
      </c>
      <c r="EX187">
        <v>1.27</v>
      </c>
      <c r="EY187">
        <v>0</v>
      </c>
      <c r="FQ187">
        <v>0</v>
      </c>
      <c r="FR187">
        <f t="shared" si="225"/>
        <v>0</v>
      </c>
      <c r="FS187">
        <v>0</v>
      </c>
      <c r="FT187" t="s">
        <v>22</v>
      </c>
      <c r="FU187" t="s">
        <v>23</v>
      </c>
      <c r="FX187">
        <v>110.7</v>
      </c>
      <c r="FY187">
        <v>63.75</v>
      </c>
      <c r="GA187" t="s">
        <v>3</v>
      </c>
      <c r="GD187">
        <v>0</v>
      </c>
      <c r="GF187">
        <v>192743499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226"/>
        <v>0</v>
      </c>
      <c r="GM187">
        <f t="shared" si="227"/>
        <v>9685.82</v>
      </c>
      <c r="GN187">
        <f t="shared" si="228"/>
        <v>9685.82</v>
      </c>
      <c r="GO187">
        <f t="shared" si="229"/>
        <v>0</v>
      </c>
      <c r="GP187">
        <f t="shared" si="230"/>
        <v>0</v>
      </c>
      <c r="GR187">
        <v>0</v>
      </c>
      <c r="GS187">
        <v>3</v>
      </c>
      <c r="GT187">
        <v>0</v>
      </c>
      <c r="GU187" t="s">
        <v>3</v>
      </c>
      <c r="GV187">
        <f t="shared" si="231"/>
        <v>0</v>
      </c>
      <c r="GW187">
        <v>1</v>
      </c>
      <c r="GX187">
        <f t="shared" si="232"/>
        <v>0</v>
      </c>
      <c r="HA187">
        <v>0</v>
      </c>
      <c r="HB187">
        <v>0</v>
      </c>
      <c r="IK187">
        <v>0</v>
      </c>
    </row>
    <row r="188" spans="1:255" x14ac:dyDescent="0.2">
      <c r="A188" s="2">
        <v>18</v>
      </c>
      <c r="B188" s="2">
        <v>1</v>
      </c>
      <c r="C188" s="2">
        <v>502</v>
      </c>
      <c r="D188" s="2"/>
      <c r="E188" s="2" t="s">
        <v>349</v>
      </c>
      <c r="F188" s="2" t="s">
        <v>350</v>
      </c>
      <c r="G188" s="2" t="s">
        <v>351</v>
      </c>
      <c r="H188" s="2" t="s">
        <v>179</v>
      </c>
      <c r="I188" s="2">
        <f>I186*J188</f>
        <v>2.7132000000000001</v>
      </c>
      <c r="J188" s="2">
        <v>2.04</v>
      </c>
      <c r="K188" s="2"/>
      <c r="L188" s="2"/>
      <c r="M188" s="2"/>
      <c r="N188" s="2"/>
      <c r="O188" s="2">
        <f t="shared" ref="O188:O221" si="240">ROUND(CP188,2)</f>
        <v>0</v>
      </c>
      <c r="P188" s="2">
        <f t="shared" ref="P188:P221" si="241">ROUND(CQ188*I188,2)</f>
        <v>0</v>
      </c>
      <c r="Q188" s="2">
        <f t="shared" ref="Q188:Q221" si="242">ROUND(CR188*I188,2)</f>
        <v>0</v>
      </c>
      <c r="R188" s="2">
        <f t="shared" ref="R188:R221" si="243">ROUND(CS188*I188,2)</f>
        <v>0</v>
      </c>
      <c r="S188" s="2">
        <f t="shared" ref="S188:S221" si="244">ROUND(CT188*I188,2)</f>
        <v>0</v>
      </c>
      <c r="T188" s="2">
        <f t="shared" ref="T188:T221" si="245">ROUND(CU188*I188,2)</f>
        <v>0</v>
      </c>
      <c r="U188" s="2">
        <f t="shared" ref="U188:U221" si="246">CV188*I188</f>
        <v>0</v>
      </c>
      <c r="V188" s="2">
        <f t="shared" ref="V188:V221" si="247">CW188*I188</f>
        <v>0</v>
      </c>
      <c r="W188" s="2">
        <f t="shared" ref="W188:W221" si="248">ROUND(CX188*I188,2)</f>
        <v>0</v>
      </c>
      <c r="X188" s="2">
        <f t="shared" ref="X188:X221" si="249">ROUND(CY188,2)</f>
        <v>0</v>
      </c>
      <c r="Y188" s="2">
        <f t="shared" ref="Y188:Y221" si="250">ROUND(CZ188,2)</f>
        <v>0</v>
      </c>
      <c r="Z188" s="2"/>
      <c r="AA188" s="2">
        <v>39500385</v>
      </c>
      <c r="AB188" s="2">
        <f t="shared" ref="AB188:AB219" si="251">ROUND((AC188+AD188+AF188),2)</f>
        <v>0</v>
      </c>
      <c r="AC188" s="2">
        <f t="shared" si="239"/>
        <v>0</v>
      </c>
      <c r="AD188" s="2">
        <f>ROUND((((ET188)-(EU188))+AE188),2)</f>
        <v>0</v>
      </c>
      <c r="AE188" s="2">
        <f t="shared" ref="AE188:AF191" si="252">ROUND((EU188),2)</f>
        <v>0</v>
      </c>
      <c r="AF188" s="2">
        <f t="shared" si="252"/>
        <v>0</v>
      </c>
      <c r="AG188" s="2">
        <f t="shared" ref="AG188:AG221" si="253">ROUND((AP188),2)</f>
        <v>0</v>
      </c>
      <c r="AH188" s="2">
        <f t="shared" ref="AH188:AI191" si="254">(EW188)</f>
        <v>0</v>
      </c>
      <c r="AI188" s="2">
        <f t="shared" si="254"/>
        <v>0</v>
      </c>
      <c r="AJ188" s="2">
        <f t="shared" ref="AJ188:AJ221" si="255">ROUND((AS188),2)</f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111</v>
      </c>
      <c r="AU188" s="2">
        <v>64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3</v>
      </c>
      <c r="BE188" s="2" t="s">
        <v>3</v>
      </c>
      <c r="BF188" s="2" t="s">
        <v>3</v>
      </c>
      <c r="BG188" s="2" t="s">
        <v>3</v>
      </c>
      <c r="BH188" s="2">
        <v>3</v>
      </c>
      <c r="BI188" s="2">
        <v>1</v>
      </c>
      <c r="BJ188" s="2" t="s">
        <v>3</v>
      </c>
      <c r="BK188" s="2"/>
      <c r="BL188" s="2"/>
      <c r="BM188" s="2">
        <v>11001</v>
      </c>
      <c r="BN188" s="2">
        <v>0</v>
      </c>
      <c r="BO188" s="2" t="s">
        <v>3</v>
      </c>
      <c r="BP188" s="2">
        <v>0</v>
      </c>
      <c r="BQ188" s="2">
        <v>2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3</v>
      </c>
      <c r="BZ188" s="2">
        <v>123</v>
      </c>
      <c r="CA188" s="2">
        <v>75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3</v>
      </c>
      <c r="CO188" s="2">
        <v>0</v>
      </c>
      <c r="CP188" s="2">
        <f t="shared" ref="CP188:CP221" si="256">(P188+Q188+S188)</f>
        <v>0</v>
      </c>
      <c r="CQ188" s="2">
        <f t="shared" ref="CQ188:CQ221" si="257">AC188*BC188</f>
        <v>0</v>
      </c>
      <c r="CR188" s="2">
        <f t="shared" ref="CR188:CR221" si="258">AD188*BB188</f>
        <v>0</v>
      </c>
      <c r="CS188" s="2">
        <f t="shared" ref="CS188:CS221" si="259">AE188*BS188</f>
        <v>0</v>
      </c>
      <c r="CT188" s="2">
        <f t="shared" ref="CT188:CT221" si="260">AF188*BA188</f>
        <v>0</v>
      </c>
      <c r="CU188" s="2">
        <f t="shared" ref="CU188:CU221" si="261">AG188</f>
        <v>0</v>
      </c>
      <c r="CV188" s="2">
        <f t="shared" ref="CV188:CV221" si="262">AH188</f>
        <v>0</v>
      </c>
      <c r="CW188" s="2">
        <f t="shared" ref="CW188:CW221" si="263">AI188</f>
        <v>0</v>
      </c>
      <c r="CX188" s="2">
        <f t="shared" ref="CX188:CX221" si="264">AJ188</f>
        <v>0</v>
      </c>
      <c r="CY188" s="2">
        <f t="shared" ref="CY188:CY221" si="265">(((S188+R188)*AT188)/100)</f>
        <v>0</v>
      </c>
      <c r="CZ188" s="2">
        <f t="shared" ref="CZ188:CZ221" si="266">(((S188+R188)*AU188)/100)</f>
        <v>0</v>
      </c>
      <c r="DA188" s="2"/>
      <c r="DB188" s="2"/>
      <c r="DC188" s="2" t="s">
        <v>3</v>
      </c>
      <c r="DD188" s="2" t="s">
        <v>3</v>
      </c>
      <c r="DE188" s="2" t="s">
        <v>3</v>
      </c>
      <c r="DF188" s="2" t="s">
        <v>3</v>
      </c>
      <c r="DG188" s="2" t="s">
        <v>3</v>
      </c>
      <c r="DH188" s="2" t="s">
        <v>3</v>
      </c>
      <c r="DI188" s="2" t="s">
        <v>3</v>
      </c>
      <c r="DJ188" s="2" t="s">
        <v>3</v>
      </c>
      <c r="DK188" s="2" t="s">
        <v>3</v>
      </c>
      <c r="DL188" s="2" t="s">
        <v>3</v>
      </c>
      <c r="DM188" s="2" t="s">
        <v>3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1007</v>
      </c>
      <c r="DV188" s="2" t="s">
        <v>179</v>
      </c>
      <c r="DW188" s="2" t="s">
        <v>179</v>
      </c>
      <c r="DX188" s="2">
        <v>1</v>
      </c>
      <c r="DY188" s="2"/>
      <c r="DZ188" s="2"/>
      <c r="EA188" s="2"/>
      <c r="EB188" s="2"/>
      <c r="EC188" s="2"/>
      <c r="ED188" s="2"/>
      <c r="EE188" s="2">
        <v>39174504</v>
      </c>
      <c r="EF188" s="2">
        <v>2</v>
      </c>
      <c r="EG188" s="2" t="s">
        <v>19</v>
      </c>
      <c r="EH188" s="2">
        <v>0</v>
      </c>
      <c r="EI188" s="2" t="s">
        <v>3</v>
      </c>
      <c r="EJ188" s="2">
        <v>1</v>
      </c>
      <c r="EK188" s="2">
        <v>11001</v>
      </c>
      <c r="EL188" s="2" t="s">
        <v>308</v>
      </c>
      <c r="EM188" s="2" t="s">
        <v>321</v>
      </c>
      <c r="EN188" s="2"/>
      <c r="EO188" s="2" t="s">
        <v>3</v>
      </c>
      <c r="EP188" s="2"/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ref="FR188:FR221" si="267">ROUND(IF(AND(BH188=3,BI188=3),P188,0),2)</f>
        <v>0</v>
      </c>
      <c r="FS188" s="2">
        <v>0</v>
      </c>
      <c r="FT188" s="2" t="s">
        <v>22</v>
      </c>
      <c r="FU188" s="2" t="s">
        <v>23</v>
      </c>
      <c r="FV188" s="2"/>
      <c r="FW188" s="2"/>
      <c r="FX188" s="2">
        <v>110.7</v>
      </c>
      <c r="FY188" s="2">
        <v>63.75</v>
      </c>
      <c r="FZ188" s="2"/>
      <c r="GA188" s="2" t="s">
        <v>3</v>
      </c>
      <c r="GB188" s="2"/>
      <c r="GC188" s="2"/>
      <c r="GD188" s="2">
        <v>0</v>
      </c>
      <c r="GE188" s="2"/>
      <c r="GF188" s="2">
        <v>-2113302258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ref="GL188:GL221" si="268">ROUND(IF(AND(BH188=3,BI188=3,FS188&lt;&gt;0),P188,0),2)</f>
        <v>0</v>
      </c>
      <c r="GM188" s="2">
        <f t="shared" ref="GM188:GM221" si="269">ROUND(O188+X188+Y188+GK188,2)+GX188</f>
        <v>0</v>
      </c>
      <c r="GN188" s="2">
        <f t="shared" ref="GN188:GN221" si="270">IF(OR(BI188=0,BI188=1),ROUND(O188+X188+Y188+GK188,2),0)</f>
        <v>0</v>
      </c>
      <c r="GO188" s="2">
        <f t="shared" ref="GO188:GO221" si="271">IF(BI188=2,ROUND(O188+X188+Y188+GK188,2),0)</f>
        <v>0</v>
      </c>
      <c r="GP188" s="2">
        <f t="shared" ref="GP188:GP221" si="272">IF(BI188=4,ROUND(O188+X188+Y188+GK188,2)+GX188,0)</f>
        <v>0</v>
      </c>
      <c r="GQ188" s="2"/>
      <c r="GR188" s="2">
        <v>0</v>
      </c>
      <c r="GS188" s="2">
        <v>3</v>
      </c>
      <c r="GT188" s="2">
        <v>0</v>
      </c>
      <c r="GU188" s="2" t="s">
        <v>3</v>
      </c>
      <c r="GV188" s="2">
        <f t="shared" ref="GV188:GV221" si="273">ROUND(GT188,2)</f>
        <v>0</v>
      </c>
      <c r="GW188" s="2">
        <v>1</v>
      </c>
      <c r="GX188" s="2">
        <f t="shared" ref="GX188:GX219" si="274">ROUND(GV188*GW188*I188,2)</f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509</v>
      </c>
      <c r="E189" t="s">
        <v>349</v>
      </c>
      <c r="F189" t="s">
        <v>350</v>
      </c>
      <c r="G189" t="s">
        <v>351</v>
      </c>
      <c r="H189" t="s">
        <v>179</v>
      </c>
      <c r="I189">
        <f>I187*J189</f>
        <v>2.7132000000000001</v>
      </c>
      <c r="J189">
        <v>2.04</v>
      </c>
      <c r="O189">
        <f t="shared" si="240"/>
        <v>0</v>
      </c>
      <c r="P189">
        <f t="shared" si="241"/>
        <v>0</v>
      </c>
      <c r="Q189">
        <f t="shared" si="242"/>
        <v>0</v>
      </c>
      <c r="R189">
        <f t="shared" si="243"/>
        <v>0</v>
      </c>
      <c r="S189">
        <f t="shared" si="244"/>
        <v>0</v>
      </c>
      <c r="T189">
        <f t="shared" si="245"/>
        <v>0</v>
      </c>
      <c r="U189">
        <f t="shared" si="246"/>
        <v>0</v>
      </c>
      <c r="V189">
        <f t="shared" si="247"/>
        <v>0</v>
      </c>
      <c r="W189">
        <f t="shared" si="248"/>
        <v>0</v>
      </c>
      <c r="X189">
        <f t="shared" si="249"/>
        <v>0</v>
      </c>
      <c r="Y189">
        <f t="shared" si="250"/>
        <v>0</v>
      </c>
      <c r="AA189">
        <v>39500386</v>
      </c>
      <c r="AB189">
        <f t="shared" si="251"/>
        <v>0</v>
      </c>
      <c r="AC189">
        <f t="shared" si="239"/>
        <v>0</v>
      </c>
      <c r="AD189">
        <f>ROUND((((ET189)-(EU189))+AE189),2)</f>
        <v>0</v>
      </c>
      <c r="AE189">
        <f t="shared" si="252"/>
        <v>0</v>
      </c>
      <c r="AF189">
        <f t="shared" si="252"/>
        <v>0</v>
      </c>
      <c r="AG189">
        <f t="shared" si="253"/>
        <v>0</v>
      </c>
      <c r="AH189">
        <f t="shared" si="254"/>
        <v>0</v>
      </c>
      <c r="AI189">
        <f t="shared" si="254"/>
        <v>0</v>
      </c>
      <c r="AJ189">
        <f t="shared" si="255"/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111</v>
      </c>
      <c r="AU189">
        <v>64</v>
      </c>
      <c r="AV189">
        <v>1</v>
      </c>
      <c r="AW189">
        <v>1</v>
      </c>
      <c r="AZ189">
        <v>6.66</v>
      </c>
      <c r="BA189">
        <v>1</v>
      </c>
      <c r="BB189">
        <v>1</v>
      </c>
      <c r="BC189">
        <v>6.66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1</v>
      </c>
      <c r="BJ189" t="s">
        <v>3</v>
      </c>
      <c r="BM189">
        <v>11001</v>
      </c>
      <c r="BN189">
        <v>0</v>
      </c>
      <c r="BO189" t="s">
        <v>3</v>
      </c>
      <c r="BP189">
        <v>0</v>
      </c>
      <c r="BQ189">
        <v>2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123</v>
      </c>
      <c r="CA189">
        <v>75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256"/>
        <v>0</v>
      </c>
      <c r="CQ189">
        <f t="shared" si="257"/>
        <v>0</v>
      </c>
      <c r="CR189">
        <f t="shared" si="258"/>
        <v>0</v>
      </c>
      <c r="CS189">
        <f t="shared" si="259"/>
        <v>0</v>
      </c>
      <c r="CT189">
        <f t="shared" si="260"/>
        <v>0</v>
      </c>
      <c r="CU189">
        <f t="shared" si="261"/>
        <v>0</v>
      </c>
      <c r="CV189">
        <f t="shared" si="262"/>
        <v>0</v>
      </c>
      <c r="CW189">
        <f t="shared" si="263"/>
        <v>0</v>
      </c>
      <c r="CX189">
        <f t="shared" si="264"/>
        <v>0</v>
      </c>
      <c r="CY189">
        <f t="shared" si="265"/>
        <v>0</v>
      </c>
      <c r="CZ189">
        <f t="shared" si="266"/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1007</v>
      </c>
      <c r="DV189" t="s">
        <v>179</v>
      </c>
      <c r="DW189" t="s">
        <v>179</v>
      </c>
      <c r="DX189">
        <v>1</v>
      </c>
      <c r="EE189">
        <v>39174504</v>
      </c>
      <c r="EF189">
        <v>2</v>
      </c>
      <c r="EG189" t="s">
        <v>19</v>
      </c>
      <c r="EH189">
        <v>0</v>
      </c>
      <c r="EI189" t="s">
        <v>3</v>
      </c>
      <c r="EJ189">
        <v>1</v>
      </c>
      <c r="EK189">
        <v>11001</v>
      </c>
      <c r="EL189" t="s">
        <v>308</v>
      </c>
      <c r="EM189" t="s">
        <v>321</v>
      </c>
      <c r="EO189" t="s">
        <v>3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267"/>
        <v>0</v>
      </c>
      <c r="FS189">
        <v>0</v>
      </c>
      <c r="FT189" t="s">
        <v>22</v>
      </c>
      <c r="FU189" t="s">
        <v>23</v>
      </c>
      <c r="FX189">
        <v>110.7</v>
      </c>
      <c r="FY189">
        <v>63.75</v>
      </c>
      <c r="GA189" t="s">
        <v>3</v>
      </c>
      <c r="GD189">
        <v>0</v>
      </c>
      <c r="GF189">
        <v>-2113302258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268"/>
        <v>0</v>
      </c>
      <c r="GM189">
        <f t="shared" si="269"/>
        <v>0</v>
      </c>
      <c r="GN189">
        <f t="shared" si="270"/>
        <v>0</v>
      </c>
      <c r="GO189">
        <f t="shared" si="271"/>
        <v>0</v>
      </c>
      <c r="GP189">
        <f t="shared" si="272"/>
        <v>0</v>
      </c>
      <c r="GR189">
        <v>0</v>
      </c>
      <c r="GS189">
        <v>3</v>
      </c>
      <c r="GT189">
        <v>0</v>
      </c>
      <c r="GU189" t="s">
        <v>3</v>
      </c>
      <c r="GV189">
        <f t="shared" si="273"/>
        <v>0</v>
      </c>
      <c r="GW189">
        <v>1</v>
      </c>
      <c r="GX189">
        <f t="shared" si="274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503</v>
      </c>
      <c r="D190" s="2"/>
      <c r="E190" s="2" t="s">
        <v>352</v>
      </c>
      <c r="F190" s="2" t="s">
        <v>353</v>
      </c>
      <c r="G190" s="2" t="s">
        <v>354</v>
      </c>
      <c r="H190" s="2" t="s">
        <v>179</v>
      </c>
      <c r="I190" s="2">
        <f>I186*J190</f>
        <v>2.7132000000000001</v>
      </c>
      <c r="J190" s="2">
        <v>2.04</v>
      </c>
      <c r="K190" s="2"/>
      <c r="L190" s="2"/>
      <c r="M190" s="2"/>
      <c r="N190" s="2"/>
      <c r="O190" s="2">
        <f t="shared" si="240"/>
        <v>1436.4</v>
      </c>
      <c r="P190" s="2">
        <f t="shared" si="241"/>
        <v>1436.4</v>
      </c>
      <c r="Q190" s="2">
        <f t="shared" si="242"/>
        <v>0</v>
      </c>
      <c r="R190" s="2">
        <f t="shared" si="243"/>
        <v>0</v>
      </c>
      <c r="S190" s="2">
        <f t="shared" si="244"/>
        <v>0</v>
      </c>
      <c r="T190" s="2">
        <f t="shared" si="245"/>
        <v>0</v>
      </c>
      <c r="U190" s="2">
        <f t="shared" si="246"/>
        <v>0</v>
      </c>
      <c r="V190" s="2">
        <f t="shared" si="247"/>
        <v>0</v>
      </c>
      <c r="W190" s="2">
        <f t="shared" si="248"/>
        <v>0</v>
      </c>
      <c r="X190" s="2">
        <f t="shared" si="249"/>
        <v>0</v>
      </c>
      <c r="Y190" s="2">
        <f t="shared" si="250"/>
        <v>0</v>
      </c>
      <c r="Z190" s="2"/>
      <c r="AA190" s="2">
        <v>39500385</v>
      </c>
      <c r="AB190" s="2">
        <f t="shared" si="251"/>
        <v>529.41</v>
      </c>
      <c r="AC190" s="2">
        <f t="shared" si="239"/>
        <v>529.41</v>
      </c>
      <c r="AD190" s="2">
        <f>ROUND((((ET190)-(EU190))+AE190),2)</f>
        <v>0</v>
      </c>
      <c r="AE190" s="2">
        <f t="shared" si="252"/>
        <v>0</v>
      </c>
      <c r="AF190" s="2">
        <f t="shared" si="252"/>
        <v>0</v>
      </c>
      <c r="AG190" s="2">
        <f t="shared" si="253"/>
        <v>0</v>
      </c>
      <c r="AH190" s="2">
        <f t="shared" si="254"/>
        <v>0</v>
      </c>
      <c r="AI190" s="2">
        <f t="shared" si="254"/>
        <v>0</v>
      </c>
      <c r="AJ190" s="2">
        <f t="shared" si="255"/>
        <v>0</v>
      </c>
      <c r="AK190" s="2">
        <v>529.41</v>
      </c>
      <c r="AL190" s="2">
        <v>529.41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111</v>
      </c>
      <c r="AU190" s="2">
        <v>64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3</v>
      </c>
      <c r="BE190" s="2" t="s">
        <v>3</v>
      </c>
      <c r="BF190" s="2" t="s">
        <v>3</v>
      </c>
      <c r="BG190" s="2" t="s">
        <v>3</v>
      </c>
      <c r="BH190" s="2">
        <v>3</v>
      </c>
      <c r="BI190" s="2">
        <v>1</v>
      </c>
      <c r="BJ190" s="2" t="s">
        <v>355</v>
      </c>
      <c r="BK190" s="2"/>
      <c r="BL190" s="2"/>
      <c r="BM190" s="2">
        <v>11001</v>
      </c>
      <c r="BN190" s="2">
        <v>0</v>
      </c>
      <c r="BO190" s="2" t="s">
        <v>3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3</v>
      </c>
      <c r="BZ190" s="2">
        <v>123</v>
      </c>
      <c r="CA190" s="2">
        <v>75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3</v>
      </c>
      <c r="CO190" s="2">
        <v>0</v>
      </c>
      <c r="CP190" s="2">
        <f t="shared" si="256"/>
        <v>1436.4</v>
      </c>
      <c r="CQ190" s="2">
        <f t="shared" si="257"/>
        <v>529.41</v>
      </c>
      <c r="CR190" s="2">
        <f t="shared" si="258"/>
        <v>0</v>
      </c>
      <c r="CS190" s="2">
        <f t="shared" si="259"/>
        <v>0</v>
      </c>
      <c r="CT190" s="2">
        <f t="shared" si="260"/>
        <v>0</v>
      </c>
      <c r="CU190" s="2">
        <f t="shared" si="261"/>
        <v>0</v>
      </c>
      <c r="CV190" s="2">
        <f t="shared" si="262"/>
        <v>0</v>
      </c>
      <c r="CW190" s="2">
        <f t="shared" si="263"/>
        <v>0</v>
      </c>
      <c r="CX190" s="2">
        <f t="shared" si="264"/>
        <v>0</v>
      </c>
      <c r="CY190" s="2">
        <f t="shared" si="265"/>
        <v>0</v>
      </c>
      <c r="CZ190" s="2">
        <f t="shared" si="266"/>
        <v>0</v>
      </c>
      <c r="DA190" s="2"/>
      <c r="DB190" s="2"/>
      <c r="DC190" s="2" t="s">
        <v>3</v>
      </c>
      <c r="DD190" s="2" t="s">
        <v>3</v>
      </c>
      <c r="DE190" s="2" t="s">
        <v>3</v>
      </c>
      <c r="DF190" s="2" t="s">
        <v>3</v>
      </c>
      <c r="DG190" s="2" t="s">
        <v>3</v>
      </c>
      <c r="DH190" s="2" t="s">
        <v>3</v>
      </c>
      <c r="DI190" s="2" t="s">
        <v>3</v>
      </c>
      <c r="DJ190" s="2" t="s">
        <v>3</v>
      </c>
      <c r="DK190" s="2" t="s">
        <v>3</v>
      </c>
      <c r="DL190" s="2" t="s">
        <v>3</v>
      </c>
      <c r="DM190" s="2" t="s">
        <v>3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1007</v>
      </c>
      <c r="DV190" s="2" t="s">
        <v>179</v>
      </c>
      <c r="DW190" s="2" t="s">
        <v>179</v>
      </c>
      <c r="DX190" s="2">
        <v>1</v>
      </c>
      <c r="DY190" s="2"/>
      <c r="DZ190" s="2"/>
      <c r="EA190" s="2"/>
      <c r="EB190" s="2"/>
      <c r="EC190" s="2"/>
      <c r="ED190" s="2"/>
      <c r="EE190" s="2">
        <v>39174504</v>
      </c>
      <c r="EF190" s="2">
        <v>2</v>
      </c>
      <c r="EG190" s="2" t="s">
        <v>19</v>
      </c>
      <c r="EH190" s="2">
        <v>0</v>
      </c>
      <c r="EI190" s="2" t="s">
        <v>3</v>
      </c>
      <c r="EJ190" s="2">
        <v>1</v>
      </c>
      <c r="EK190" s="2">
        <v>11001</v>
      </c>
      <c r="EL190" s="2" t="s">
        <v>308</v>
      </c>
      <c r="EM190" s="2" t="s">
        <v>321</v>
      </c>
      <c r="EN190" s="2"/>
      <c r="EO190" s="2" t="s">
        <v>3</v>
      </c>
      <c r="EP190" s="2"/>
      <c r="EQ190" s="2">
        <v>0</v>
      </c>
      <c r="ER190" s="2">
        <v>529.41</v>
      </c>
      <c r="ES190" s="2">
        <v>529.41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67"/>
        <v>0</v>
      </c>
      <c r="FS190" s="2">
        <v>0</v>
      </c>
      <c r="FT190" s="2" t="s">
        <v>22</v>
      </c>
      <c r="FU190" s="2" t="s">
        <v>23</v>
      </c>
      <c r="FV190" s="2"/>
      <c r="FW190" s="2"/>
      <c r="FX190" s="2">
        <v>110.7</v>
      </c>
      <c r="FY190" s="2">
        <v>63.75</v>
      </c>
      <c r="FZ190" s="2"/>
      <c r="GA190" s="2" t="s">
        <v>3</v>
      </c>
      <c r="GB190" s="2"/>
      <c r="GC190" s="2"/>
      <c r="GD190" s="2">
        <v>0</v>
      </c>
      <c r="GE190" s="2"/>
      <c r="GF190" s="2">
        <v>-2055448307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68"/>
        <v>0</v>
      </c>
      <c r="GM190" s="2">
        <f t="shared" si="269"/>
        <v>1436.4</v>
      </c>
      <c r="GN190" s="2">
        <f t="shared" si="270"/>
        <v>1436.4</v>
      </c>
      <c r="GO190" s="2">
        <f t="shared" si="271"/>
        <v>0</v>
      </c>
      <c r="GP190" s="2">
        <f t="shared" si="272"/>
        <v>0</v>
      </c>
      <c r="GQ190" s="2"/>
      <c r="GR190" s="2">
        <v>0</v>
      </c>
      <c r="GS190" s="2">
        <v>3</v>
      </c>
      <c r="GT190" s="2">
        <v>0</v>
      </c>
      <c r="GU190" s="2" t="s">
        <v>3</v>
      </c>
      <c r="GV190" s="2">
        <f t="shared" si="273"/>
        <v>0</v>
      </c>
      <c r="GW190" s="2">
        <v>1</v>
      </c>
      <c r="GX190" s="2">
        <f t="shared" si="274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510</v>
      </c>
      <c r="E191" t="s">
        <v>352</v>
      </c>
      <c r="F191" t="s">
        <v>353</v>
      </c>
      <c r="G191" t="s">
        <v>354</v>
      </c>
      <c r="H191" t="s">
        <v>179</v>
      </c>
      <c r="I191">
        <f>I187*J191</f>
        <v>2.7132000000000001</v>
      </c>
      <c r="J191">
        <v>2.04</v>
      </c>
      <c r="O191">
        <f t="shared" si="240"/>
        <v>9566.39</v>
      </c>
      <c r="P191">
        <f t="shared" si="241"/>
        <v>9566.39</v>
      </c>
      <c r="Q191">
        <f t="shared" si="242"/>
        <v>0</v>
      </c>
      <c r="R191">
        <f t="shared" si="243"/>
        <v>0</v>
      </c>
      <c r="S191">
        <f t="shared" si="244"/>
        <v>0</v>
      </c>
      <c r="T191">
        <f t="shared" si="245"/>
        <v>0</v>
      </c>
      <c r="U191">
        <f t="shared" si="246"/>
        <v>0</v>
      </c>
      <c r="V191">
        <f t="shared" si="247"/>
        <v>0</v>
      </c>
      <c r="W191">
        <f t="shared" si="248"/>
        <v>0</v>
      </c>
      <c r="X191">
        <f t="shared" si="249"/>
        <v>0</v>
      </c>
      <c r="Y191">
        <f t="shared" si="250"/>
        <v>0</v>
      </c>
      <c r="AA191">
        <v>39500386</v>
      </c>
      <c r="AB191">
        <f t="shared" si="251"/>
        <v>529.41</v>
      </c>
      <c r="AC191">
        <f t="shared" si="239"/>
        <v>529.41</v>
      </c>
      <c r="AD191">
        <f>ROUND((((ET191)-(EU191))+AE191),2)</f>
        <v>0</v>
      </c>
      <c r="AE191">
        <f t="shared" si="252"/>
        <v>0</v>
      </c>
      <c r="AF191">
        <f t="shared" si="252"/>
        <v>0</v>
      </c>
      <c r="AG191">
        <f t="shared" si="253"/>
        <v>0</v>
      </c>
      <c r="AH191">
        <f t="shared" si="254"/>
        <v>0</v>
      </c>
      <c r="AI191">
        <f t="shared" si="254"/>
        <v>0</v>
      </c>
      <c r="AJ191">
        <f t="shared" si="255"/>
        <v>0</v>
      </c>
      <c r="AK191">
        <v>529.41</v>
      </c>
      <c r="AL191">
        <v>529.41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111</v>
      </c>
      <c r="AU191">
        <v>64</v>
      </c>
      <c r="AV191">
        <v>1</v>
      </c>
      <c r="AW191">
        <v>1</v>
      </c>
      <c r="AZ191">
        <v>6.66</v>
      </c>
      <c r="BA191">
        <v>1</v>
      </c>
      <c r="BB191">
        <v>1</v>
      </c>
      <c r="BC191">
        <v>6.66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1</v>
      </c>
      <c r="BJ191" t="s">
        <v>355</v>
      </c>
      <c r="BM191">
        <v>11001</v>
      </c>
      <c r="BN191">
        <v>0</v>
      </c>
      <c r="BO191" t="s">
        <v>3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123</v>
      </c>
      <c r="CA191">
        <v>75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256"/>
        <v>9566.39</v>
      </c>
      <c r="CQ191">
        <f t="shared" si="257"/>
        <v>3525.8705999999997</v>
      </c>
      <c r="CR191">
        <f t="shared" si="258"/>
        <v>0</v>
      </c>
      <c r="CS191">
        <f t="shared" si="259"/>
        <v>0</v>
      </c>
      <c r="CT191">
        <f t="shared" si="260"/>
        <v>0</v>
      </c>
      <c r="CU191">
        <f t="shared" si="261"/>
        <v>0</v>
      </c>
      <c r="CV191">
        <f t="shared" si="262"/>
        <v>0</v>
      </c>
      <c r="CW191">
        <f t="shared" si="263"/>
        <v>0</v>
      </c>
      <c r="CX191">
        <f t="shared" si="264"/>
        <v>0</v>
      </c>
      <c r="CY191">
        <f t="shared" si="265"/>
        <v>0</v>
      </c>
      <c r="CZ191">
        <f t="shared" si="266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1007</v>
      </c>
      <c r="DV191" t="s">
        <v>179</v>
      </c>
      <c r="DW191" t="s">
        <v>179</v>
      </c>
      <c r="DX191">
        <v>1</v>
      </c>
      <c r="EE191">
        <v>39174504</v>
      </c>
      <c r="EF191">
        <v>2</v>
      </c>
      <c r="EG191" t="s">
        <v>19</v>
      </c>
      <c r="EH191">
        <v>0</v>
      </c>
      <c r="EI191" t="s">
        <v>3</v>
      </c>
      <c r="EJ191">
        <v>1</v>
      </c>
      <c r="EK191">
        <v>11001</v>
      </c>
      <c r="EL191" t="s">
        <v>308</v>
      </c>
      <c r="EM191" t="s">
        <v>321</v>
      </c>
      <c r="EO191" t="s">
        <v>3</v>
      </c>
      <c r="EQ191">
        <v>0</v>
      </c>
      <c r="ER191">
        <v>529.41</v>
      </c>
      <c r="ES191">
        <v>529.41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267"/>
        <v>0</v>
      </c>
      <c r="FS191">
        <v>0</v>
      </c>
      <c r="FT191" t="s">
        <v>22</v>
      </c>
      <c r="FU191" t="s">
        <v>23</v>
      </c>
      <c r="FX191">
        <v>110.7</v>
      </c>
      <c r="FY191">
        <v>63.75</v>
      </c>
      <c r="GA191" t="s">
        <v>3</v>
      </c>
      <c r="GD191">
        <v>0</v>
      </c>
      <c r="GF191">
        <v>-2055448307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268"/>
        <v>0</v>
      </c>
      <c r="GM191">
        <f t="shared" si="269"/>
        <v>9566.39</v>
      </c>
      <c r="GN191">
        <f t="shared" si="270"/>
        <v>9566.39</v>
      </c>
      <c r="GO191">
        <f t="shared" si="271"/>
        <v>0</v>
      </c>
      <c r="GP191">
        <f t="shared" si="272"/>
        <v>0</v>
      </c>
      <c r="GR191">
        <v>0</v>
      </c>
      <c r="GS191">
        <v>3</v>
      </c>
      <c r="GT191">
        <v>0</v>
      </c>
      <c r="GU191" t="s">
        <v>3</v>
      </c>
      <c r="GV191">
        <f t="shared" si="273"/>
        <v>0</v>
      </c>
      <c r="GW191">
        <v>1</v>
      </c>
      <c r="GX191">
        <f t="shared" si="274"/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ROW(SmtRes!A516)</f>
        <v>516</v>
      </c>
      <c r="D192" s="2">
        <f>ROW(EtalonRes!A499)</f>
        <v>499</v>
      </c>
      <c r="E192" s="2" t="s">
        <v>356</v>
      </c>
      <c r="F192" s="2" t="s">
        <v>340</v>
      </c>
      <c r="G192" s="2" t="s">
        <v>357</v>
      </c>
      <c r="H192" s="2" t="s">
        <v>17</v>
      </c>
      <c r="I192" s="2">
        <f>ROUND(133/100,9)</f>
        <v>1.33</v>
      </c>
      <c r="J192" s="2">
        <v>0</v>
      </c>
      <c r="K192" s="2"/>
      <c r="L192" s="2"/>
      <c r="M192" s="2"/>
      <c r="N192" s="2"/>
      <c r="O192" s="2">
        <f t="shared" si="240"/>
        <v>37.81</v>
      </c>
      <c r="P192" s="2">
        <f t="shared" si="241"/>
        <v>0</v>
      </c>
      <c r="Q192" s="2">
        <f t="shared" si="242"/>
        <v>25.67</v>
      </c>
      <c r="R192" s="2">
        <f t="shared" si="243"/>
        <v>9.44</v>
      </c>
      <c r="S192" s="2">
        <f t="shared" si="244"/>
        <v>12.14</v>
      </c>
      <c r="T192" s="2">
        <f t="shared" si="245"/>
        <v>0</v>
      </c>
      <c r="U192" s="2">
        <f t="shared" si="246"/>
        <v>1.5294999999999999</v>
      </c>
      <c r="V192" s="2">
        <f t="shared" si="247"/>
        <v>0.69825000000000004</v>
      </c>
      <c r="W192" s="2">
        <f t="shared" si="248"/>
        <v>0</v>
      </c>
      <c r="X192" s="2">
        <f t="shared" si="249"/>
        <v>23.95</v>
      </c>
      <c r="Y192" s="2">
        <f t="shared" si="250"/>
        <v>13.81</v>
      </c>
      <c r="Z192" s="2"/>
      <c r="AA192" s="2">
        <v>39500385</v>
      </c>
      <c r="AB192" s="2">
        <f t="shared" si="251"/>
        <v>28.43</v>
      </c>
      <c r="AC192" s="2">
        <f>ROUND(((ES192*2)),2)</f>
        <v>0</v>
      </c>
      <c r="AD192" s="2">
        <f>ROUND((((((ET192*2)*1.25))-(((EU192*2)*1.25)))+AE192),2)</f>
        <v>19.3</v>
      </c>
      <c r="AE192" s="2">
        <f>ROUND((((EU192*2)*1.25)),2)</f>
        <v>7.1</v>
      </c>
      <c r="AF192" s="2">
        <f>ROUND((((EV192*2)*1.15)),2)</f>
        <v>9.1300000000000008</v>
      </c>
      <c r="AG192" s="2">
        <f t="shared" si="253"/>
        <v>0</v>
      </c>
      <c r="AH192" s="2">
        <f>(((EW192*2)*1.15))</f>
        <v>1.1499999999999999</v>
      </c>
      <c r="AI192" s="2">
        <f>(((EX192*2)*1.25))</f>
        <v>0.52500000000000002</v>
      </c>
      <c r="AJ192" s="2">
        <f t="shared" si="255"/>
        <v>0</v>
      </c>
      <c r="AK192" s="2">
        <v>11.69</v>
      </c>
      <c r="AL192" s="2">
        <v>0</v>
      </c>
      <c r="AM192" s="2">
        <v>7.72</v>
      </c>
      <c r="AN192" s="2">
        <v>2.84</v>
      </c>
      <c r="AO192" s="2">
        <v>3.97</v>
      </c>
      <c r="AP192" s="2">
        <v>0</v>
      </c>
      <c r="AQ192" s="2">
        <v>0.5</v>
      </c>
      <c r="AR192" s="2">
        <v>0.21</v>
      </c>
      <c r="AS192" s="2">
        <v>0</v>
      </c>
      <c r="AT192" s="2">
        <v>111</v>
      </c>
      <c r="AU192" s="2">
        <v>64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3</v>
      </c>
      <c r="BE192" s="2" t="s">
        <v>3</v>
      </c>
      <c r="BF192" s="2" t="s">
        <v>3</v>
      </c>
      <c r="BG192" s="2" t="s">
        <v>3</v>
      </c>
      <c r="BH192" s="2">
        <v>0</v>
      </c>
      <c r="BI192" s="2">
        <v>1</v>
      </c>
      <c r="BJ192" s="2" t="s">
        <v>342</v>
      </c>
      <c r="BK192" s="2"/>
      <c r="BL192" s="2"/>
      <c r="BM192" s="2">
        <v>11001</v>
      </c>
      <c r="BN192" s="2">
        <v>0</v>
      </c>
      <c r="BO192" s="2" t="s">
        <v>3</v>
      </c>
      <c r="BP192" s="2">
        <v>0</v>
      </c>
      <c r="BQ192" s="2">
        <v>2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3</v>
      </c>
      <c r="BZ192" s="2">
        <v>123</v>
      </c>
      <c r="CA192" s="2">
        <v>75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1605</v>
      </c>
      <c r="CO192" s="2">
        <v>0</v>
      </c>
      <c r="CP192" s="2">
        <f t="shared" si="256"/>
        <v>37.81</v>
      </c>
      <c r="CQ192" s="2">
        <f t="shared" si="257"/>
        <v>0</v>
      </c>
      <c r="CR192" s="2">
        <f t="shared" si="258"/>
        <v>19.3</v>
      </c>
      <c r="CS192" s="2">
        <f t="shared" si="259"/>
        <v>7.1</v>
      </c>
      <c r="CT192" s="2">
        <f t="shared" si="260"/>
        <v>9.1300000000000008</v>
      </c>
      <c r="CU192" s="2">
        <f t="shared" si="261"/>
        <v>0</v>
      </c>
      <c r="CV192" s="2">
        <f t="shared" si="262"/>
        <v>1.1499999999999999</v>
      </c>
      <c r="CW192" s="2">
        <f t="shared" si="263"/>
        <v>0.52500000000000002</v>
      </c>
      <c r="CX192" s="2">
        <f t="shared" si="264"/>
        <v>0</v>
      </c>
      <c r="CY192" s="2">
        <f t="shared" si="265"/>
        <v>23.953799999999998</v>
      </c>
      <c r="CZ192" s="2">
        <f t="shared" si="266"/>
        <v>13.811199999999999</v>
      </c>
      <c r="DA192" s="2"/>
      <c r="DB192" s="2"/>
      <c r="DC192" s="2" t="s">
        <v>3</v>
      </c>
      <c r="DD192" s="2" t="s">
        <v>358</v>
      </c>
      <c r="DE192" s="2" t="s">
        <v>359</v>
      </c>
      <c r="DF192" s="2" t="s">
        <v>359</v>
      </c>
      <c r="DG192" s="2" t="s">
        <v>360</v>
      </c>
      <c r="DH192" s="2" t="s">
        <v>3</v>
      </c>
      <c r="DI192" s="2" t="s">
        <v>360</v>
      </c>
      <c r="DJ192" s="2" t="s">
        <v>359</v>
      </c>
      <c r="DK192" s="2" t="s">
        <v>3</v>
      </c>
      <c r="DL192" s="2" t="s">
        <v>3</v>
      </c>
      <c r="DM192" s="2" t="s">
        <v>3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1005</v>
      </c>
      <c r="DV192" s="2" t="s">
        <v>17</v>
      </c>
      <c r="DW192" s="2" t="s">
        <v>17</v>
      </c>
      <c r="DX192" s="2">
        <v>100</v>
      </c>
      <c r="DY192" s="2"/>
      <c r="DZ192" s="2"/>
      <c r="EA192" s="2"/>
      <c r="EB192" s="2"/>
      <c r="EC192" s="2"/>
      <c r="ED192" s="2"/>
      <c r="EE192" s="2">
        <v>39174504</v>
      </c>
      <c r="EF192" s="2">
        <v>2</v>
      </c>
      <c r="EG192" s="2" t="s">
        <v>19</v>
      </c>
      <c r="EH192" s="2">
        <v>0</v>
      </c>
      <c r="EI192" s="2" t="s">
        <v>3</v>
      </c>
      <c r="EJ192" s="2">
        <v>1</v>
      </c>
      <c r="EK192" s="2">
        <v>11001</v>
      </c>
      <c r="EL192" s="2" t="s">
        <v>308</v>
      </c>
      <c r="EM192" s="2" t="s">
        <v>321</v>
      </c>
      <c r="EN192" s="2"/>
      <c r="EO192" s="2" t="s">
        <v>36</v>
      </c>
      <c r="EP192" s="2"/>
      <c r="EQ192" s="2">
        <v>131072</v>
      </c>
      <c r="ER192" s="2">
        <v>11.69</v>
      </c>
      <c r="ES192" s="2">
        <v>0</v>
      </c>
      <c r="ET192" s="2">
        <v>7.72</v>
      </c>
      <c r="EU192" s="2">
        <v>2.84</v>
      </c>
      <c r="EV192" s="2">
        <v>3.97</v>
      </c>
      <c r="EW192" s="2">
        <v>0.5</v>
      </c>
      <c r="EX192" s="2">
        <v>0.21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67"/>
        <v>0</v>
      </c>
      <c r="FS192" s="2">
        <v>0</v>
      </c>
      <c r="FT192" s="2" t="s">
        <v>22</v>
      </c>
      <c r="FU192" s="2" t="s">
        <v>23</v>
      </c>
      <c r="FV192" s="2"/>
      <c r="FW192" s="2"/>
      <c r="FX192" s="2">
        <v>110.7</v>
      </c>
      <c r="FY192" s="2">
        <v>63.75</v>
      </c>
      <c r="FZ192" s="2"/>
      <c r="GA192" s="2" t="s">
        <v>3</v>
      </c>
      <c r="GB192" s="2"/>
      <c r="GC192" s="2"/>
      <c r="GD192" s="2">
        <v>0</v>
      </c>
      <c r="GE192" s="2"/>
      <c r="GF192" s="2">
        <v>-869721543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68"/>
        <v>0</v>
      </c>
      <c r="GM192" s="2">
        <f t="shared" si="269"/>
        <v>75.569999999999993</v>
      </c>
      <c r="GN192" s="2">
        <f t="shared" si="270"/>
        <v>75.569999999999993</v>
      </c>
      <c r="GO192" s="2">
        <f t="shared" si="271"/>
        <v>0</v>
      </c>
      <c r="GP192" s="2">
        <f t="shared" si="272"/>
        <v>0</v>
      </c>
      <c r="GQ192" s="2"/>
      <c r="GR192" s="2">
        <v>0</v>
      </c>
      <c r="GS192" s="2">
        <v>3</v>
      </c>
      <c r="GT192" s="2">
        <v>0</v>
      </c>
      <c r="GU192" s="2" t="s">
        <v>3</v>
      </c>
      <c r="GV192" s="2">
        <f t="shared" si="273"/>
        <v>0</v>
      </c>
      <c r="GW192" s="2">
        <v>1</v>
      </c>
      <c r="GX192" s="2">
        <f t="shared" si="274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ROW(SmtRes!A522)</f>
        <v>522</v>
      </c>
      <c r="D193">
        <f>ROW(EtalonRes!A504)</f>
        <v>504</v>
      </c>
      <c r="E193" t="s">
        <v>356</v>
      </c>
      <c r="F193" t="s">
        <v>340</v>
      </c>
      <c r="G193" t="s">
        <v>357</v>
      </c>
      <c r="H193" t="s">
        <v>17</v>
      </c>
      <c r="I193">
        <f>ROUND(133/100,9)</f>
        <v>1.33</v>
      </c>
      <c r="J193">
        <v>0</v>
      </c>
      <c r="O193">
        <f t="shared" si="240"/>
        <v>251.83</v>
      </c>
      <c r="P193">
        <f t="shared" si="241"/>
        <v>0</v>
      </c>
      <c r="Q193">
        <f t="shared" si="242"/>
        <v>170.96</v>
      </c>
      <c r="R193">
        <f t="shared" si="243"/>
        <v>62.89</v>
      </c>
      <c r="S193">
        <f t="shared" si="244"/>
        <v>80.87</v>
      </c>
      <c r="T193">
        <f t="shared" si="245"/>
        <v>0</v>
      </c>
      <c r="U193">
        <f t="shared" si="246"/>
        <v>1.5294999999999999</v>
      </c>
      <c r="V193">
        <f t="shared" si="247"/>
        <v>0.69825000000000004</v>
      </c>
      <c r="W193">
        <f t="shared" si="248"/>
        <v>0</v>
      </c>
      <c r="X193">
        <f t="shared" si="249"/>
        <v>159.57</v>
      </c>
      <c r="Y193">
        <f t="shared" si="250"/>
        <v>92.01</v>
      </c>
      <c r="AA193">
        <v>39500386</v>
      </c>
      <c r="AB193">
        <f t="shared" si="251"/>
        <v>28.43</v>
      </c>
      <c r="AC193">
        <f>ROUND(((ES193*2)),2)</f>
        <v>0</v>
      </c>
      <c r="AD193">
        <f>ROUND((((((ET193*2)*1.25))-(((EU193*2)*1.25)))+AE193),2)</f>
        <v>19.3</v>
      </c>
      <c r="AE193">
        <f>ROUND((((EU193*2)*1.25)),2)</f>
        <v>7.1</v>
      </c>
      <c r="AF193">
        <f>ROUND((((EV193*2)*1.15)),2)</f>
        <v>9.1300000000000008</v>
      </c>
      <c r="AG193">
        <f t="shared" si="253"/>
        <v>0</v>
      </c>
      <c r="AH193">
        <f>(((EW193*2)*1.15))</f>
        <v>1.1499999999999999</v>
      </c>
      <c r="AI193">
        <f>(((EX193*2)*1.25))</f>
        <v>0.52500000000000002</v>
      </c>
      <c r="AJ193">
        <f t="shared" si="255"/>
        <v>0</v>
      </c>
      <c r="AK193">
        <v>11.69</v>
      </c>
      <c r="AL193">
        <v>0</v>
      </c>
      <c r="AM193">
        <v>7.72</v>
      </c>
      <c r="AN193">
        <v>2.84</v>
      </c>
      <c r="AO193">
        <v>3.97</v>
      </c>
      <c r="AP193">
        <v>0</v>
      </c>
      <c r="AQ193">
        <v>0.5</v>
      </c>
      <c r="AR193">
        <v>0.21</v>
      </c>
      <c r="AS193">
        <v>0</v>
      </c>
      <c r="AT193">
        <v>111</v>
      </c>
      <c r="AU193">
        <v>64</v>
      </c>
      <c r="AV193">
        <v>1</v>
      </c>
      <c r="AW193">
        <v>1</v>
      </c>
      <c r="AZ193">
        <v>6.66</v>
      </c>
      <c r="BA193">
        <v>6.66</v>
      </c>
      <c r="BB193">
        <v>6.66</v>
      </c>
      <c r="BC193">
        <v>6.66</v>
      </c>
      <c r="BD193" t="s">
        <v>3</v>
      </c>
      <c r="BE193" t="s">
        <v>3</v>
      </c>
      <c r="BF193" t="s">
        <v>3</v>
      </c>
      <c r="BG193" t="s">
        <v>3</v>
      </c>
      <c r="BH193">
        <v>0</v>
      </c>
      <c r="BI193">
        <v>1</v>
      </c>
      <c r="BJ193" t="s">
        <v>342</v>
      </c>
      <c r="BM193">
        <v>11001</v>
      </c>
      <c r="BN193">
        <v>0</v>
      </c>
      <c r="BO193" t="s">
        <v>3</v>
      </c>
      <c r="BP193">
        <v>0</v>
      </c>
      <c r="BQ193">
        <v>2</v>
      </c>
      <c r="BR193">
        <v>0</v>
      </c>
      <c r="BS193">
        <v>6.66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123</v>
      </c>
      <c r="CA193">
        <v>75</v>
      </c>
      <c r="CF193">
        <v>0</v>
      </c>
      <c r="CG193">
        <v>0</v>
      </c>
      <c r="CM193">
        <v>0</v>
      </c>
      <c r="CN193" t="s">
        <v>1605</v>
      </c>
      <c r="CO193">
        <v>0</v>
      </c>
      <c r="CP193">
        <f t="shared" si="256"/>
        <v>251.83</v>
      </c>
      <c r="CQ193">
        <f t="shared" si="257"/>
        <v>0</v>
      </c>
      <c r="CR193">
        <f t="shared" si="258"/>
        <v>128.53800000000001</v>
      </c>
      <c r="CS193">
        <f t="shared" si="259"/>
        <v>47.286000000000001</v>
      </c>
      <c r="CT193">
        <f t="shared" si="260"/>
        <v>60.805800000000005</v>
      </c>
      <c r="CU193">
        <f t="shared" si="261"/>
        <v>0</v>
      </c>
      <c r="CV193">
        <f t="shared" si="262"/>
        <v>1.1499999999999999</v>
      </c>
      <c r="CW193">
        <f t="shared" si="263"/>
        <v>0.52500000000000002</v>
      </c>
      <c r="CX193">
        <f t="shared" si="264"/>
        <v>0</v>
      </c>
      <c r="CY193">
        <f t="shared" si="265"/>
        <v>159.5736</v>
      </c>
      <c r="CZ193">
        <f t="shared" si="266"/>
        <v>92.006399999999999</v>
      </c>
      <c r="DC193" t="s">
        <v>3</v>
      </c>
      <c r="DD193" t="s">
        <v>358</v>
      </c>
      <c r="DE193" t="s">
        <v>359</v>
      </c>
      <c r="DF193" t="s">
        <v>359</v>
      </c>
      <c r="DG193" t="s">
        <v>360</v>
      </c>
      <c r="DH193" t="s">
        <v>3</v>
      </c>
      <c r="DI193" t="s">
        <v>360</v>
      </c>
      <c r="DJ193" t="s">
        <v>359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1005</v>
      </c>
      <c r="DV193" t="s">
        <v>17</v>
      </c>
      <c r="DW193" t="s">
        <v>17</v>
      </c>
      <c r="DX193">
        <v>100</v>
      </c>
      <c r="EE193">
        <v>39174504</v>
      </c>
      <c r="EF193">
        <v>2</v>
      </c>
      <c r="EG193" t="s">
        <v>19</v>
      </c>
      <c r="EH193">
        <v>0</v>
      </c>
      <c r="EI193" t="s">
        <v>3</v>
      </c>
      <c r="EJ193">
        <v>1</v>
      </c>
      <c r="EK193">
        <v>11001</v>
      </c>
      <c r="EL193" t="s">
        <v>308</v>
      </c>
      <c r="EM193" t="s">
        <v>321</v>
      </c>
      <c r="EO193" t="s">
        <v>36</v>
      </c>
      <c r="EQ193">
        <v>131072</v>
      </c>
      <c r="ER193">
        <v>11.69</v>
      </c>
      <c r="ES193">
        <v>0</v>
      </c>
      <c r="ET193">
        <v>7.72</v>
      </c>
      <c r="EU193">
        <v>2.84</v>
      </c>
      <c r="EV193">
        <v>3.97</v>
      </c>
      <c r="EW193">
        <v>0.5</v>
      </c>
      <c r="EX193">
        <v>0.21</v>
      </c>
      <c r="EY193">
        <v>0</v>
      </c>
      <c r="FQ193">
        <v>0</v>
      </c>
      <c r="FR193">
        <f t="shared" si="267"/>
        <v>0</v>
      </c>
      <c r="FS193">
        <v>0</v>
      </c>
      <c r="FT193" t="s">
        <v>22</v>
      </c>
      <c r="FU193" t="s">
        <v>23</v>
      </c>
      <c r="FX193">
        <v>110.7</v>
      </c>
      <c r="FY193">
        <v>63.75</v>
      </c>
      <c r="GA193" t="s">
        <v>3</v>
      </c>
      <c r="GD193">
        <v>0</v>
      </c>
      <c r="GF193">
        <v>-869721543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268"/>
        <v>0</v>
      </c>
      <c r="GM193">
        <f t="shared" si="269"/>
        <v>503.41</v>
      </c>
      <c r="GN193">
        <f t="shared" si="270"/>
        <v>503.41</v>
      </c>
      <c r="GO193">
        <f t="shared" si="271"/>
        <v>0</v>
      </c>
      <c r="GP193">
        <f t="shared" si="272"/>
        <v>0</v>
      </c>
      <c r="GR193">
        <v>0</v>
      </c>
      <c r="GS193">
        <v>3</v>
      </c>
      <c r="GT193">
        <v>0</v>
      </c>
      <c r="GU193" t="s">
        <v>3</v>
      </c>
      <c r="GV193">
        <f t="shared" si="273"/>
        <v>0</v>
      </c>
      <c r="GW193">
        <v>1</v>
      </c>
      <c r="GX193">
        <f t="shared" si="274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515</v>
      </c>
      <c r="D194" s="2"/>
      <c r="E194" s="2" t="s">
        <v>361</v>
      </c>
      <c r="F194" s="2" t="s">
        <v>350</v>
      </c>
      <c r="G194" s="2" t="s">
        <v>351</v>
      </c>
      <c r="H194" s="2" t="s">
        <v>179</v>
      </c>
      <c r="I194" s="2">
        <f>I192*J194</f>
        <v>1.3566</v>
      </c>
      <c r="J194" s="2">
        <v>1.02</v>
      </c>
      <c r="K194" s="2"/>
      <c r="L194" s="2"/>
      <c r="M194" s="2"/>
      <c r="N194" s="2"/>
      <c r="O194" s="2">
        <f t="shared" si="240"/>
        <v>0</v>
      </c>
      <c r="P194" s="2">
        <f t="shared" si="241"/>
        <v>0</v>
      </c>
      <c r="Q194" s="2">
        <f t="shared" si="242"/>
        <v>0</v>
      </c>
      <c r="R194" s="2">
        <f t="shared" si="243"/>
        <v>0</v>
      </c>
      <c r="S194" s="2">
        <f t="shared" si="244"/>
        <v>0</v>
      </c>
      <c r="T194" s="2">
        <f t="shared" si="245"/>
        <v>0</v>
      </c>
      <c r="U194" s="2">
        <f t="shared" si="246"/>
        <v>0</v>
      </c>
      <c r="V194" s="2">
        <f t="shared" si="247"/>
        <v>0</v>
      </c>
      <c r="W194" s="2">
        <f t="shared" si="248"/>
        <v>0</v>
      </c>
      <c r="X194" s="2">
        <f t="shared" si="249"/>
        <v>0</v>
      </c>
      <c r="Y194" s="2">
        <f t="shared" si="250"/>
        <v>0</v>
      </c>
      <c r="Z194" s="2"/>
      <c r="AA194" s="2">
        <v>39500385</v>
      </c>
      <c r="AB194" s="2">
        <f t="shared" si="251"/>
        <v>0</v>
      </c>
      <c r="AC194" s="2">
        <f t="shared" ref="AC194:AC221" si="275">ROUND((ES194),2)</f>
        <v>0</v>
      </c>
      <c r="AD194" s="2">
        <f>ROUND((((ET194)-(EU194))+AE194),2)</f>
        <v>0</v>
      </c>
      <c r="AE194" s="2">
        <f t="shared" ref="AE194:AF197" si="276">ROUND((EU194),2)</f>
        <v>0</v>
      </c>
      <c r="AF194" s="2">
        <f t="shared" si="276"/>
        <v>0</v>
      </c>
      <c r="AG194" s="2">
        <f t="shared" si="253"/>
        <v>0</v>
      </c>
      <c r="AH194" s="2">
        <f t="shared" ref="AH194:AI197" si="277">(EW194)</f>
        <v>0</v>
      </c>
      <c r="AI194" s="2">
        <f t="shared" si="277"/>
        <v>0</v>
      </c>
      <c r="AJ194" s="2">
        <f t="shared" si="255"/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111</v>
      </c>
      <c r="AU194" s="2">
        <v>64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3</v>
      </c>
      <c r="BE194" s="2" t="s">
        <v>3</v>
      </c>
      <c r="BF194" s="2" t="s">
        <v>3</v>
      </c>
      <c r="BG194" s="2" t="s">
        <v>3</v>
      </c>
      <c r="BH194" s="2">
        <v>3</v>
      </c>
      <c r="BI194" s="2">
        <v>1</v>
      </c>
      <c r="BJ194" s="2" t="s">
        <v>3</v>
      </c>
      <c r="BK194" s="2"/>
      <c r="BL194" s="2"/>
      <c r="BM194" s="2">
        <v>11001</v>
      </c>
      <c r="BN194" s="2">
        <v>0</v>
      </c>
      <c r="BO194" s="2" t="s">
        <v>3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3</v>
      </c>
      <c r="BZ194" s="2">
        <v>123</v>
      </c>
      <c r="CA194" s="2">
        <v>75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3</v>
      </c>
      <c r="CO194" s="2">
        <v>0</v>
      </c>
      <c r="CP194" s="2">
        <f t="shared" si="256"/>
        <v>0</v>
      </c>
      <c r="CQ194" s="2">
        <f t="shared" si="257"/>
        <v>0</v>
      </c>
      <c r="CR194" s="2">
        <f t="shared" si="258"/>
        <v>0</v>
      </c>
      <c r="CS194" s="2">
        <f t="shared" si="259"/>
        <v>0</v>
      </c>
      <c r="CT194" s="2">
        <f t="shared" si="260"/>
        <v>0</v>
      </c>
      <c r="CU194" s="2">
        <f t="shared" si="261"/>
        <v>0</v>
      </c>
      <c r="CV194" s="2">
        <f t="shared" si="262"/>
        <v>0</v>
      </c>
      <c r="CW194" s="2">
        <f t="shared" si="263"/>
        <v>0</v>
      </c>
      <c r="CX194" s="2">
        <f t="shared" si="264"/>
        <v>0</v>
      </c>
      <c r="CY194" s="2">
        <f t="shared" si="265"/>
        <v>0</v>
      </c>
      <c r="CZ194" s="2">
        <f t="shared" si="266"/>
        <v>0</v>
      </c>
      <c r="DA194" s="2"/>
      <c r="DB194" s="2"/>
      <c r="DC194" s="2" t="s">
        <v>3</v>
      </c>
      <c r="DD194" s="2" t="s">
        <v>3</v>
      </c>
      <c r="DE194" s="2" t="s">
        <v>3</v>
      </c>
      <c r="DF194" s="2" t="s">
        <v>3</v>
      </c>
      <c r="DG194" s="2" t="s">
        <v>3</v>
      </c>
      <c r="DH194" s="2" t="s">
        <v>3</v>
      </c>
      <c r="DI194" s="2" t="s">
        <v>3</v>
      </c>
      <c r="DJ194" s="2" t="s">
        <v>3</v>
      </c>
      <c r="DK194" s="2" t="s">
        <v>3</v>
      </c>
      <c r="DL194" s="2" t="s">
        <v>3</v>
      </c>
      <c r="DM194" s="2" t="s">
        <v>3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1007</v>
      </c>
      <c r="DV194" s="2" t="s">
        <v>179</v>
      </c>
      <c r="DW194" s="2" t="s">
        <v>179</v>
      </c>
      <c r="DX194" s="2">
        <v>1</v>
      </c>
      <c r="DY194" s="2"/>
      <c r="DZ194" s="2"/>
      <c r="EA194" s="2"/>
      <c r="EB194" s="2"/>
      <c r="EC194" s="2"/>
      <c r="ED194" s="2"/>
      <c r="EE194" s="2">
        <v>39174504</v>
      </c>
      <c r="EF194" s="2">
        <v>2</v>
      </c>
      <c r="EG194" s="2" t="s">
        <v>19</v>
      </c>
      <c r="EH194" s="2">
        <v>0</v>
      </c>
      <c r="EI194" s="2" t="s">
        <v>3</v>
      </c>
      <c r="EJ194" s="2">
        <v>1</v>
      </c>
      <c r="EK194" s="2">
        <v>11001</v>
      </c>
      <c r="EL194" s="2" t="s">
        <v>308</v>
      </c>
      <c r="EM194" s="2" t="s">
        <v>321</v>
      </c>
      <c r="EN194" s="2"/>
      <c r="EO194" s="2" t="s">
        <v>3</v>
      </c>
      <c r="EP194" s="2"/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67"/>
        <v>0</v>
      </c>
      <c r="FS194" s="2">
        <v>0</v>
      </c>
      <c r="FT194" s="2" t="s">
        <v>22</v>
      </c>
      <c r="FU194" s="2" t="s">
        <v>23</v>
      </c>
      <c r="FV194" s="2"/>
      <c r="FW194" s="2"/>
      <c r="FX194" s="2">
        <v>110.7</v>
      </c>
      <c r="FY194" s="2">
        <v>63.75</v>
      </c>
      <c r="FZ194" s="2"/>
      <c r="GA194" s="2" t="s">
        <v>3</v>
      </c>
      <c r="GB194" s="2"/>
      <c r="GC194" s="2"/>
      <c r="GD194" s="2">
        <v>0</v>
      </c>
      <c r="GE194" s="2"/>
      <c r="GF194" s="2">
        <v>-2113302258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68"/>
        <v>0</v>
      </c>
      <c r="GM194" s="2">
        <f t="shared" si="269"/>
        <v>0</v>
      </c>
      <c r="GN194" s="2">
        <f t="shared" si="270"/>
        <v>0</v>
      </c>
      <c r="GO194" s="2">
        <f t="shared" si="271"/>
        <v>0</v>
      </c>
      <c r="GP194" s="2">
        <f t="shared" si="272"/>
        <v>0</v>
      </c>
      <c r="GQ194" s="2"/>
      <c r="GR194" s="2">
        <v>0</v>
      </c>
      <c r="GS194" s="2">
        <v>3</v>
      </c>
      <c r="GT194" s="2">
        <v>0</v>
      </c>
      <c r="GU194" s="2" t="s">
        <v>3</v>
      </c>
      <c r="GV194" s="2">
        <f t="shared" si="273"/>
        <v>0</v>
      </c>
      <c r="GW194" s="2">
        <v>1</v>
      </c>
      <c r="GX194" s="2">
        <f t="shared" si="274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521</v>
      </c>
      <c r="E195" t="s">
        <v>361</v>
      </c>
      <c r="F195" t="s">
        <v>350</v>
      </c>
      <c r="G195" t="s">
        <v>351</v>
      </c>
      <c r="H195" t="s">
        <v>179</v>
      </c>
      <c r="I195">
        <f>I193*J195</f>
        <v>1.3566</v>
      </c>
      <c r="J195">
        <v>1.02</v>
      </c>
      <c r="O195">
        <f t="shared" si="240"/>
        <v>0</v>
      </c>
      <c r="P195">
        <f t="shared" si="241"/>
        <v>0</v>
      </c>
      <c r="Q195">
        <f t="shared" si="242"/>
        <v>0</v>
      </c>
      <c r="R195">
        <f t="shared" si="243"/>
        <v>0</v>
      </c>
      <c r="S195">
        <f t="shared" si="244"/>
        <v>0</v>
      </c>
      <c r="T195">
        <f t="shared" si="245"/>
        <v>0</v>
      </c>
      <c r="U195">
        <f t="shared" si="246"/>
        <v>0</v>
      </c>
      <c r="V195">
        <f t="shared" si="247"/>
        <v>0</v>
      </c>
      <c r="W195">
        <f t="shared" si="248"/>
        <v>0</v>
      </c>
      <c r="X195">
        <f t="shared" si="249"/>
        <v>0</v>
      </c>
      <c r="Y195">
        <f t="shared" si="250"/>
        <v>0</v>
      </c>
      <c r="AA195">
        <v>39500386</v>
      </c>
      <c r="AB195">
        <f t="shared" si="251"/>
        <v>0</v>
      </c>
      <c r="AC195">
        <f t="shared" si="275"/>
        <v>0</v>
      </c>
      <c r="AD195">
        <f>ROUND((((ET195)-(EU195))+AE195),2)</f>
        <v>0</v>
      </c>
      <c r="AE195">
        <f t="shared" si="276"/>
        <v>0</v>
      </c>
      <c r="AF195">
        <f t="shared" si="276"/>
        <v>0</v>
      </c>
      <c r="AG195">
        <f t="shared" si="253"/>
        <v>0</v>
      </c>
      <c r="AH195">
        <f t="shared" si="277"/>
        <v>0</v>
      </c>
      <c r="AI195">
        <f t="shared" si="277"/>
        <v>0</v>
      </c>
      <c r="AJ195">
        <f t="shared" si="255"/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111</v>
      </c>
      <c r="AU195">
        <v>64</v>
      </c>
      <c r="AV195">
        <v>1</v>
      </c>
      <c r="AW195">
        <v>1</v>
      </c>
      <c r="AZ195">
        <v>6.66</v>
      </c>
      <c r="BA195">
        <v>1</v>
      </c>
      <c r="BB195">
        <v>1</v>
      </c>
      <c r="BC195">
        <v>6.66</v>
      </c>
      <c r="BD195" t="s">
        <v>3</v>
      </c>
      <c r="BE195" t="s">
        <v>3</v>
      </c>
      <c r="BF195" t="s">
        <v>3</v>
      </c>
      <c r="BG195" t="s">
        <v>3</v>
      </c>
      <c r="BH195">
        <v>3</v>
      </c>
      <c r="BI195">
        <v>1</v>
      </c>
      <c r="BJ195" t="s">
        <v>3</v>
      </c>
      <c r="BM195">
        <v>11001</v>
      </c>
      <c r="BN195">
        <v>0</v>
      </c>
      <c r="BO195" t="s">
        <v>3</v>
      </c>
      <c r="BP195">
        <v>0</v>
      </c>
      <c r="BQ195">
        <v>2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123</v>
      </c>
      <c r="CA195">
        <v>75</v>
      </c>
      <c r="CF195">
        <v>0</v>
      </c>
      <c r="CG195">
        <v>0</v>
      </c>
      <c r="CM195">
        <v>0</v>
      </c>
      <c r="CN195" t="s">
        <v>3</v>
      </c>
      <c r="CO195">
        <v>0</v>
      </c>
      <c r="CP195">
        <f t="shared" si="256"/>
        <v>0</v>
      </c>
      <c r="CQ195">
        <f t="shared" si="257"/>
        <v>0</v>
      </c>
      <c r="CR195">
        <f t="shared" si="258"/>
        <v>0</v>
      </c>
      <c r="CS195">
        <f t="shared" si="259"/>
        <v>0</v>
      </c>
      <c r="CT195">
        <f t="shared" si="260"/>
        <v>0</v>
      </c>
      <c r="CU195">
        <f t="shared" si="261"/>
        <v>0</v>
      </c>
      <c r="CV195">
        <f t="shared" si="262"/>
        <v>0</v>
      </c>
      <c r="CW195">
        <f t="shared" si="263"/>
        <v>0</v>
      </c>
      <c r="CX195">
        <f t="shared" si="264"/>
        <v>0</v>
      </c>
      <c r="CY195">
        <f t="shared" si="265"/>
        <v>0</v>
      </c>
      <c r="CZ195">
        <f t="shared" si="266"/>
        <v>0</v>
      </c>
      <c r="DC195" t="s">
        <v>3</v>
      </c>
      <c r="DD195" t="s">
        <v>3</v>
      </c>
      <c r="DE195" t="s">
        <v>3</v>
      </c>
      <c r="DF195" t="s">
        <v>3</v>
      </c>
      <c r="DG195" t="s">
        <v>3</v>
      </c>
      <c r="DH195" t="s">
        <v>3</v>
      </c>
      <c r="DI195" t="s">
        <v>3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1007</v>
      </c>
      <c r="DV195" t="s">
        <v>179</v>
      </c>
      <c r="DW195" t="s">
        <v>179</v>
      </c>
      <c r="DX195">
        <v>1</v>
      </c>
      <c r="EE195">
        <v>39174504</v>
      </c>
      <c r="EF195">
        <v>2</v>
      </c>
      <c r="EG195" t="s">
        <v>19</v>
      </c>
      <c r="EH195">
        <v>0</v>
      </c>
      <c r="EI195" t="s">
        <v>3</v>
      </c>
      <c r="EJ195">
        <v>1</v>
      </c>
      <c r="EK195">
        <v>11001</v>
      </c>
      <c r="EL195" t="s">
        <v>308</v>
      </c>
      <c r="EM195" t="s">
        <v>321</v>
      </c>
      <c r="EO195" t="s">
        <v>3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67"/>
        <v>0</v>
      </c>
      <c r="FS195">
        <v>0</v>
      </c>
      <c r="FT195" t="s">
        <v>22</v>
      </c>
      <c r="FU195" t="s">
        <v>23</v>
      </c>
      <c r="FX195">
        <v>110.7</v>
      </c>
      <c r="FY195">
        <v>63.75</v>
      </c>
      <c r="GA195" t="s">
        <v>3</v>
      </c>
      <c r="GD195">
        <v>0</v>
      </c>
      <c r="GF195">
        <v>-2113302258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268"/>
        <v>0</v>
      </c>
      <c r="GM195">
        <f t="shared" si="269"/>
        <v>0</v>
      </c>
      <c r="GN195">
        <f t="shared" si="270"/>
        <v>0</v>
      </c>
      <c r="GO195">
        <f t="shared" si="271"/>
        <v>0</v>
      </c>
      <c r="GP195">
        <f t="shared" si="272"/>
        <v>0</v>
      </c>
      <c r="GR195">
        <v>0</v>
      </c>
      <c r="GS195">
        <v>3</v>
      </c>
      <c r="GT195">
        <v>0</v>
      </c>
      <c r="GU195" t="s">
        <v>3</v>
      </c>
      <c r="GV195">
        <f t="shared" si="273"/>
        <v>0</v>
      </c>
      <c r="GW195">
        <v>1</v>
      </c>
      <c r="GX195">
        <f t="shared" si="274"/>
        <v>0</v>
      </c>
      <c r="HA195">
        <v>0</v>
      </c>
      <c r="HB195">
        <v>0</v>
      </c>
      <c r="IK195">
        <v>0</v>
      </c>
    </row>
    <row r="196" spans="1:255" x14ac:dyDescent="0.2">
      <c r="A196" s="2">
        <v>18</v>
      </c>
      <c r="B196" s="2">
        <v>1</v>
      </c>
      <c r="C196" s="2">
        <v>516</v>
      </c>
      <c r="D196" s="2"/>
      <c r="E196" s="2" t="s">
        <v>362</v>
      </c>
      <c r="F196" s="2" t="s">
        <v>353</v>
      </c>
      <c r="G196" s="2" t="s">
        <v>354</v>
      </c>
      <c r="H196" s="2" t="s">
        <v>179</v>
      </c>
      <c r="I196" s="2">
        <f>I192*J196</f>
        <v>1.3566</v>
      </c>
      <c r="J196" s="2">
        <v>1.02</v>
      </c>
      <c r="K196" s="2"/>
      <c r="L196" s="2"/>
      <c r="M196" s="2"/>
      <c r="N196" s="2"/>
      <c r="O196" s="2">
        <f t="shared" si="240"/>
        <v>718.2</v>
      </c>
      <c r="P196" s="2">
        <f t="shared" si="241"/>
        <v>718.2</v>
      </c>
      <c r="Q196" s="2">
        <f t="shared" si="242"/>
        <v>0</v>
      </c>
      <c r="R196" s="2">
        <f t="shared" si="243"/>
        <v>0</v>
      </c>
      <c r="S196" s="2">
        <f t="shared" si="244"/>
        <v>0</v>
      </c>
      <c r="T196" s="2">
        <f t="shared" si="245"/>
        <v>0</v>
      </c>
      <c r="U196" s="2">
        <f t="shared" si="246"/>
        <v>0</v>
      </c>
      <c r="V196" s="2">
        <f t="shared" si="247"/>
        <v>0</v>
      </c>
      <c r="W196" s="2">
        <f t="shared" si="248"/>
        <v>0</v>
      </c>
      <c r="X196" s="2">
        <f t="shared" si="249"/>
        <v>0</v>
      </c>
      <c r="Y196" s="2">
        <f t="shared" si="250"/>
        <v>0</v>
      </c>
      <c r="Z196" s="2"/>
      <c r="AA196" s="2">
        <v>39500385</v>
      </c>
      <c r="AB196" s="2">
        <f t="shared" si="251"/>
        <v>529.41</v>
      </c>
      <c r="AC196" s="2">
        <f t="shared" si="275"/>
        <v>529.41</v>
      </c>
      <c r="AD196" s="2">
        <f>ROUND((((ET196)-(EU196))+AE196),2)</f>
        <v>0</v>
      </c>
      <c r="AE196" s="2">
        <f t="shared" si="276"/>
        <v>0</v>
      </c>
      <c r="AF196" s="2">
        <f t="shared" si="276"/>
        <v>0</v>
      </c>
      <c r="AG196" s="2">
        <f t="shared" si="253"/>
        <v>0</v>
      </c>
      <c r="AH196" s="2">
        <f t="shared" si="277"/>
        <v>0</v>
      </c>
      <c r="AI196" s="2">
        <f t="shared" si="277"/>
        <v>0</v>
      </c>
      <c r="AJ196" s="2">
        <f t="shared" si="255"/>
        <v>0</v>
      </c>
      <c r="AK196" s="2">
        <v>529.41</v>
      </c>
      <c r="AL196" s="2">
        <v>529.41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111</v>
      </c>
      <c r="AU196" s="2">
        <v>64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3</v>
      </c>
      <c r="BE196" s="2" t="s">
        <v>3</v>
      </c>
      <c r="BF196" s="2" t="s">
        <v>3</v>
      </c>
      <c r="BG196" s="2" t="s">
        <v>3</v>
      </c>
      <c r="BH196" s="2">
        <v>3</v>
      </c>
      <c r="BI196" s="2">
        <v>1</v>
      </c>
      <c r="BJ196" s="2" t="s">
        <v>355</v>
      </c>
      <c r="BK196" s="2"/>
      <c r="BL196" s="2"/>
      <c r="BM196" s="2">
        <v>11001</v>
      </c>
      <c r="BN196" s="2">
        <v>0</v>
      </c>
      <c r="BO196" s="2" t="s">
        <v>3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3</v>
      </c>
      <c r="BZ196" s="2">
        <v>123</v>
      </c>
      <c r="CA196" s="2">
        <v>75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3</v>
      </c>
      <c r="CO196" s="2">
        <v>0</v>
      </c>
      <c r="CP196" s="2">
        <f t="shared" si="256"/>
        <v>718.2</v>
      </c>
      <c r="CQ196" s="2">
        <f t="shared" si="257"/>
        <v>529.41</v>
      </c>
      <c r="CR196" s="2">
        <f t="shared" si="258"/>
        <v>0</v>
      </c>
      <c r="CS196" s="2">
        <f t="shared" si="259"/>
        <v>0</v>
      </c>
      <c r="CT196" s="2">
        <f t="shared" si="260"/>
        <v>0</v>
      </c>
      <c r="CU196" s="2">
        <f t="shared" si="261"/>
        <v>0</v>
      </c>
      <c r="CV196" s="2">
        <f t="shared" si="262"/>
        <v>0</v>
      </c>
      <c r="CW196" s="2">
        <f t="shared" si="263"/>
        <v>0</v>
      </c>
      <c r="CX196" s="2">
        <f t="shared" si="264"/>
        <v>0</v>
      </c>
      <c r="CY196" s="2">
        <f t="shared" si="265"/>
        <v>0</v>
      </c>
      <c r="CZ196" s="2">
        <f t="shared" si="266"/>
        <v>0</v>
      </c>
      <c r="DA196" s="2"/>
      <c r="DB196" s="2"/>
      <c r="DC196" s="2" t="s">
        <v>3</v>
      </c>
      <c r="DD196" s="2" t="s">
        <v>3</v>
      </c>
      <c r="DE196" s="2" t="s">
        <v>3</v>
      </c>
      <c r="DF196" s="2" t="s">
        <v>3</v>
      </c>
      <c r="DG196" s="2" t="s">
        <v>3</v>
      </c>
      <c r="DH196" s="2" t="s">
        <v>3</v>
      </c>
      <c r="DI196" s="2" t="s">
        <v>3</v>
      </c>
      <c r="DJ196" s="2" t="s">
        <v>3</v>
      </c>
      <c r="DK196" s="2" t="s">
        <v>3</v>
      </c>
      <c r="DL196" s="2" t="s">
        <v>3</v>
      </c>
      <c r="DM196" s="2" t="s">
        <v>3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1007</v>
      </c>
      <c r="DV196" s="2" t="s">
        <v>179</v>
      </c>
      <c r="DW196" s="2" t="s">
        <v>179</v>
      </c>
      <c r="DX196" s="2">
        <v>1</v>
      </c>
      <c r="DY196" s="2"/>
      <c r="DZ196" s="2"/>
      <c r="EA196" s="2"/>
      <c r="EB196" s="2"/>
      <c r="EC196" s="2"/>
      <c r="ED196" s="2"/>
      <c r="EE196" s="2">
        <v>39174504</v>
      </c>
      <c r="EF196" s="2">
        <v>2</v>
      </c>
      <c r="EG196" s="2" t="s">
        <v>19</v>
      </c>
      <c r="EH196" s="2">
        <v>0</v>
      </c>
      <c r="EI196" s="2" t="s">
        <v>3</v>
      </c>
      <c r="EJ196" s="2">
        <v>1</v>
      </c>
      <c r="EK196" s="2">
        <v>11001</v>
      </c>
      <c r="EL196" s="2" t="s">
        <v>308</v>
      </c>
      <c r="EM196" s="2" t="s">
        <v>321</v>
      </c>
      <c r="EN196" s="2"/>
      <c r="EO196" s="2" t="s">
        <v>3</v>
      </c>
      <c r="EP196" s="2"/>
      <c r="EQ196" s="2">
        <v>0</v>
      </c>
      <c r="ER196" s="2">
        <v>529.41</v>
      </c>
      <c r="ES196" s="2">
        <v>529.41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67"/>
        <v>0</v>
      </c>
      <c r="FS196" s="2">
        <v>0</v>
      </c>
      <c r="FT196" s="2" t="s">
        <v>22</v>
      </c>
      <c r="FU196" s="2" t="s">
        <v>23</v>
      </c>
      <c r="FV196" s="2"/>
      <c r="FW196" s="2"/>
      <c r="FX196" s="2">
        <v>110.7</v>
      </c>
      <c r="FY196" s="2">
        <v>63.75</v>
      </c>
      <c r="FZ196" s="2"/>
      <c r="GA196" s="2" t="s">
        <v>3</v>
      </c>
      <c r="GB196" s="2"/>
      <c r="GC196" s="2"/>
      <c r="GD196" s="2">
        <v>0</v>
      </c>
      <c r="GE196" s="2"/>
      <c r="GF196" s="2">
        <v>-2055448307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68"/>
        <v>0</v>
      </c>
      <c r="GM196" s="2">
        <f t="shared" si="269"/>
        <v>718.2</v>
      </c>
      <c r="GN196" s="2">
        <f t="shared" si="270"/>
        <v>718.2</v>
      </c>
      <c r="GO196" s="2">
        <f t="shared" si="271"/>
        <v>0</v>
      </c>
      <c r="GP196" s="2">
        <f t="shared" si="272"/>
        <v>0</v>
      </c>
      <c r="GQ196" s="2"/>
      <c r="GR196" s="2">
        <v>0</v>
      </c>
      <c r="GS196" s="2">
        <v>3</v>
      </c>
      <c r="GT196" s="2">
        <v>0</v>
      </c>
      <c r="GU196" s="2" t="s">
        <v>3</v>
      </c>
      <c r="GV196" s="2">
        <f t="shared" si="273"/>
        <v>0</v>
      </c>
      <c r="GW196" s="2">
        <v>1</v>
      </c>
      <c r="GX196" s="2">
        <f t="shared" si="274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18</v>
      </c>
      <c r="B197">
        <v>1</v>
      </c>
      <c r="C197">
        <v>522</v>
      </c>
      <c r="E197" t="s">
        <v>362</v>
      </c>
      <c r="F197" t="s">
        <v>353</v>
      </c>
      <c r="G197" t="s">
        <v>354</v>
      </c>
      <c r="H197" t="s">
        <v>179</v>
      </c>
      <c r="I197">
        <f>I193*J197</f>
        <v>1.3566</v>
      </c>
      <c r="J197">
        <v>1.02</v>
      </c>
      <c r="O197">
        <f t="shared" si="240"/>
        <v>4783.2</v>
      </c>
      <c r="P197">
        <f t="shared" si="241"/>
        <v>4783.2</v>
      </c>
      <c r="Q197">
        <f t="shared" si="242"/>
        <v>0</v>
      </c>
      <c r="R197">
        <f t="shared" si="243"/>
        <v>0</v>
      </c>
      <c r="S197">
        <f t="shared" si="244"/>
        <v>0</v>
      </c>
      <c r="T197">
        <f t="shared" si="245"/>
        <v>0</v>
      </c>
      <c r="U197">
        <f t="shared" si="246"/>
        <v>0</v>
      </c>
      <c r="V197">
        <f t="shared" si="247"/>
        <v>0</v>
      </c>
      <c r="W197">
        <f t="shared" si="248"/>
        <v>0</v>
      </c>
      <c r="X197">
        <f t="shared" si="249"/>
        <v>0</v>
      </c>
      <c r="Y197">
        <f t="shared" si="250"/>
        <v>0</v>
      </c>
      <c r="AA197">
        <v>39500386</v>
      </c>
      <c r="AB197">
        <f t="shared" si="251"/>
        <v>529.41</v>
      </c>
      <c r="AC197">
        <f t="shared" si="275"/>
        <v>529.41</v>
      </c>
      <c r="AD197">
        <f>ROUND((((ET197)-(EU197))+AE197),2)</f>
        <v>0</v>
      </c>
      <c r="AE197">
        <f t="shared" si="276"/>
        <v>0</v>
      </c>
      <c r="AF197">
        <f t="shared" si="276"/>
        <v>0</v>
      </c>
      <c r="AG197">
        <f t="shared" si="253"/>
        <v>0</v>
      </c>
      <c r="AH197">
        <f t="shared" si="277"/>
        <v>0</v>
      </c>
      <c r="AI197">
        <f t="shared" si="277"/>
        <v>0</v>
      </c>
      <c r="AJ197">
        <f t="shared" si="255"/>
        <v>0</v>
      </c>
      <c r="AK197">
        <v>529.41</v>
      </c>
      <c r="AL197">
        <v>529.41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111</v>
      </c>
      <c r="AU197">
        <v>64</v>
      </c>
      <c r="AV197">
        <v>1</v>
      </c>
      <c r="AW197">
        <v>1</v>
      </c>
      <c r="AZ197">
        <v>6.66</v>
      </c>
      <c r="BA197">
        <v>1</v>
      </c>
      <c r="BB197">
        <v>1</v>
      </c>
      <c r="BC197">
        <v>6.66</v>
      </c>
      <c r="BD197" t="s">
        <v>3</v>
      </c>
      <c r="BE197" t="s">
        <v>3</v>
      </c>
      <c r="BF197" t="s">
        <v>3</v>
      </c>
      <c r="BG197" t="s">
        <v>3</v>
      </c>
      <c r="BH197">
        <v>3</v>
      </c>
      <c r="BI197">
        <v>1</v>
      </c>
      <c r="BJ197" t="s">
        <v>355</v>
      </c>
      <c r="BM197">
        <v>11001</v>
      </c>
      <c r="BN197">
        <v>0</v>
      </c>
      <c r="BO197" t="s">
        <v>3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123</v>
      </c>
      <c r="CA197">
        <v>75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256"/>
        <v>4783.2</v>
      </c>
      <c r="CQ197">
        <f t="shared" si="257"/>
        <v>3525.8705999999997</v>
      </c>
      <c r="CR197">
        <f t="shared" si="258"/>
        <v>0</v>
      </c>
      <c r="CS197">
        <f t="shared" si="259"/>
        <v>0</v>
      </c>
      <c r="CT197">
        <f t="shared" si="260"/>
        <v>0</v>
      </c>
      <c r="CU197">
        <f t="shared" si="261"/>
        <v>0</v>
      </c>
      <c r="CV197">
        <f t="shared" si="262"/>
        <v>0</v>
      </c>
      <c r="CW197">
        <f t="shared" si="263"/>
        <v>0</v>
      </c>
      <c r="CX197">
        <f t="shared" si="264"/>
        <v>0</v>
      </c>
      <c r="CY197">
        <f t="shared" si="265"/>
        <v>0</v>
      </c>
      <c r="CZ197">
        <f t="shared" si="266"/>
        <v>0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1007</v>
      </c>
      <c r="DV197" t="s">
        <v>179</v>
      </c>
      <c r="DW197" t="s">
        <v>179</v>
      </c>
      <c r="DX197">
        <v>1</v>
      </c>
      <c r="EE197">
        <v>39174504</v>
      </c>
      <c r="EF197">
        <v>2</v>
      </c>
      <c r="EG197" t="s">
        <v>19</v>
      </c>
      <c r="EH197">
        <v>0</v>
      </c>
      <c r="EI197" t="s">
        <v>3</v>
      </c>
      <c r="EJ197">
        <v>1</v>
      </c>
      <c r="EK197">
        <v>11001</v>
      </c>
      <c r="EL197" t="s">
        <v>308</v>
      </c>
      <c r="EM197" t="s">
        <v>321</v>
      </c>
      <c r="EO197" t="s">
        <v>3</v>
      </c>
      <c r="EQ197">
        <v>0</v>
      </c>
      <c r="ER197">
        <v>529.41</v>
      </c>
      <c r="ES197">
        <v>529.41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67"/>
        <v>0</v>
      </c>
      <c r="FS197">
        <v>0</v>
      </c>
      <c r="FT197" t="s">
        <v>22</v>
      </c>
      <c r="FU197" t="s">
        <v>23</v>
      </c>
      <c r="FX197">
        <v>110.7</v>
      </c>
      <c r="FY197">
        <v>63.75</v>
      </c>
      <c r="GA197" t="s">
        <v>3</v>
      </c>
      <c r="GD197">
        <v>0</v>
      </c>
      <c r="GF197">
        <v>-2055448307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268"/>
        <v>0</v>
      </c>
      <c r="GM197">
        <f t="shared" si="269"/>
        <v>4783.2</v>
      </c>
      <c r="GN197">
        <f t="shared" si="270"/>
        <v>4783.2</v>
      </c>
      <c r="GO197">
        <f t="shared" si="271"/>
        <v>0</v>
      </c>
      <c r="GP197">
        <f t="shared" si="272"/>
        <v>0</v>
      </c>
      <c r="GR197">
        <v>0</v>
      </c>
      <c r="GS197">
        <v>3</v>
      </c>
      <c r="GT197">
        <v>0</v>
      </c>
      <c r="GU197" t="s">
        <v>3</v>
      </c>
      <c r="GV197">
        <f t="shared" si="273"/>
        <v>0</v>
      </c>
      <c r="GW197">
        <v>1</v>
      </c>
      <c r="GX197">
        <f t="shared" si="274"/>
        <v>0</v>
      </c>
      <c r="HA197">
        <v>0</v>
      </c>
      <c r="HB197">
        <v>0</v>
      </c>
      <c r="IK197">
        <v>0</v>
      </c>
    </row>
    <row r="198" spans="1:255" x14ac:dyDescent="0.2">
      <c r="A198" s="2">
        <v>17</v>
      </c>
      <c r="B198" s="2">
        <v>1</v>
      </c>
      <c r="C198" s="2">
        <f>ROW(SmtRes!A534)</f>
        <v>534</v>
      </c>
      <c r="D198" s="2">
        <f>ROW(EtalonRes!A516)</f>
        <v>516</v>
      </c>
      <c r="E198" s="2" t="s">
        <v>363</v>
      </c>
      <c r="F198" s="2" t="s">
        <v>364</v>
      </c>
      <c r="G198" s="2" t="s">
        <v>365</v>
      </c>
      <c r="H198" s="2" t="s">
        <v>17</v>
      </c>
      <c r="I198" s="2">
        <f>ROUND(133/100,9)</f>
        <v>1.33</v>
      </c>
      <c r="J198" s="2">
        <v>0</v>
      </c>
      <c r="K198" s="2"/>
      <c r="L198" s="2"/>
      <c r="M198" s="2"/>
      <c r="N198" s="2"/>
      <c r="O198" s="2">
        <f t="shared" si="240"/>
        <v>29246.51</v>
      </c>
      <c r="P198" s="2">
        <f t="shared" si="241"/>
        <v>25056.720000000001</v>
      </c>
      <c r="Q198" s="2">
        <f t="shared" si="242"/>
        <v>40.15</v>
      </c>
      <c r="R198" s="2">
        <f t="shared" si="243"/>
        <v>29.11</v>
      </c>
      <c r="S198" s="2">
        <f t="shared" si="244"/>
        <v>4149.6400000000003</v>
      </c>
      <c r="T198" s="2">
        <f t="shared" si="245"/>
        <v>0</v>
      </c>
      <c r="U198" s="2">
        <f t="shared" si="246"/>
        <v>474.78739000000002</v>
      </c>
      <c r="V198" s="2">
        <f t="shared" si="247"/>
        <v>2.8761250000000005</v>
      </c>
      <c r="W198" s="2">
        <f t="shared" si="248"/>
        <v>0</v>
      </c>
      <c r="X198" s="2">
        <f t="shared" si="249"/>
        <v>4638.41</v>
      </c>
      <c r="Y198" s="2">
        <f t="shared" si="250"/>
        <v>2674.4</v>
      </c>
      <c r="Z198" s="2"/>
      <c r="AA198" s="2">
        <v>39500385</v>
      </c>
      <c r="AB198" s="2">
        <f t="shared" si="251"/>
        <v>21989.86</v>
      </c>
      <c r="AC198" s="2">
        <f t="shared" si="275"/>
        <v>18839.64</v>
      </c>
      <c r="AD198" s="2">
        <f>ROUND(((((ET198*1.25))-((EU198*1.25)))+AE198),2)</f>
        <v>30.19</v>
      </c>
      <c r="AE198" s="2">
        <f>ROUND(((EU198*1.25)),2)</f>
        <v>21.89</v>
      </c>
      <c r="AF198" s="2">
        <f>ROUND(((EV198*1.15)),2)</f>
        <v>3120.03</v>
      </c>
      <c r="AG198" s="2">
        <f t="shared" si="253"/>
        <v>0</v>
      </c>
      <c r="AH198" s="2">
        <f>((EW198*1.15))</f>
        <v>356.983</v>
      </c>
      <c r="AI198" s="2">
        <f>((EX198*1.25))</f>
        <v>2.1625000000000001</v>
      </c>
      <c r="AJ198" s="2">
        <f t="shared" si="255"/>
        <v>0</v>
      </c>
      <c r="AK198" s="2">
        <v>21576.86</v>
      </c>
      <c r="AL198" s="2">
        <v>18839.64</v>
      </c>
      <c r="AM198" s="2">
        <v>24.15</v>
      </c>
      <c r="AN198" s="2">
        <v>17.510000000000002</v>
      </c>
      <c r="AO198" s="2">
        <v>2713.07</v>
      </c>
      <c r="AP198" s="2">
        <v>0</v>
      </c>
      <c r="AQ198" s="2">
        <v>310.42</v>
      </c>
      <c r="AR198" s="2">
        <v>1.73</v>
      </c>
      <c r="AS198" s="2">
        <v>0</v>
      </c>
      <c r="AT198" s="2">
        <v>111</v>
      </c>
      <c r="AU198" s="2">
        <v>64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3</v>
      </c>
      <c r="BE198" s="2" t="s">
        <v>3</v>
      </c>
      <c r="BF198" s="2" t="s">
        <v>3</v>
      </c>
      <c r="BG198" s="2" t="s">
        <v>3</v>
      </c>
      <c r="BH198" s="2">
        <v>0</v>
      </c>
      <c r="BI198" s="2">
        <v>1</v>
      </c>
      <c r="BJ198" s="2" t="s">
        <v>366</v>
      </c>
      <c r="BK198" s="2"/>
      <c r="BL198" s="2"/>
      <c r="BM198" s="2">
        <v>11001</v>
      </c>
      <c r="BN198" s="2">
        <v>0</v>
      </c>
      <c r="BO198" s="2" t="s">
        <v>3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3</v>
      </c>
      <c r="BZ198" s="2">
        <v>123</v>
      </c>
      <c r="CA198" s="2">
        <v>75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1605</v>
      </c>
      <c r="CO198" s="2">
        <v>0</v>
      </c>
      <c r="CP198" s="2">
        <f t="shared" si="256"/>
        <v>29246.510000000002</v>
      </c>
      <c r="CQ198" s="2">
        <f t="shared" si="257"/>
        <v>18839.64</v>
      </c>
      <c r="CR198" s="2">
        <f t="shared" si="258"/>
        <v>30.19</v>
      </c>
      <c r="CS198" s="2">
        <f t="shared" si="259"/>
        <v>21.89</v>
      </c>
      <c r="CT198" s="2">
        <f t="shared" si="260"/>
        <v>3120.03</v>
      </c>
      <c r="CU198" s="2">
        <f t="shared" si="261"/>
        <v>0</v>
      </c>
      <c r="CV198" s="2">
        <f t="shared" si="262"/>
        <v>356.983</v>
      </c>
      <c r="CW198" s="2">
        <f t="shared" si="263"/>
        <v>2.1625000000000001</v>
      </c>
      <c r="CX198" s="2">
        <f t="shared" si="264"/>
        <v>0</v>
      </c>
      <c r="CY198" s="2">
        <f t="shared" si="265"/>
        <v>4638.4125000000004</v>
      </c>
      <c r="CZ198" s="2">
        <f t="shared" si="266"/>
        <v>2674.4</v>
      </c>
      <c r="DA198" s="2"/>
      <c r="DB198" s="2"/>
      <c r="DC198" s="2" t="s">
        <v>3</v>
      </c>
      <c r="DD198" s="2" t="s">
        <v>3</v>
      </c>
      <c r="DE198" s="2" t="s">
        <v>32</v>
      </c>
      <c r="DF198" s="2" t="s">
        <v>32</v>
      </c>
      <c r="DG198" s="2" t="s">
        <v>33</v>
      </c>
      <c r="DH198" s="2" t="s">
        <v>3</v>
      </c>
      <c r="DI198" s="2" t="s">
        <v>33</v>
      </c>
      <c r="DJ198" s="2" t="s">
        <v>32</v>
      </c>
      <c r="DK198" s="2" t="s">
        <v>3</v>
      </c>
      <c r="DL198" s="2" t="s">
        <v>3</v>
      </c>
      <c r="DM198" s="2" t="s">
        <v>3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1005</v>
      </c>
      <c r="DV198" s="2" t="s">
        <v>17</v>
      </c>
      <c r="DW198" s="2" t="s">
        <v>17</v>
      </c>
      <c r="DX198" s="2">
        <v>100</v>
      </c>
      <c r="DY198" s="2"/>
      <c r="DZ198" s="2"/>
      <c r="EA198" s="2"/>
      <c r="EB198" s="2"/>
      <c r="EC198" s="2"/>
      <c r="ED198" s="2"/>
      <c r="EE198" s="2">
        <v>39174504</v>
      </c>
      <c r="EF198" s="2">
        <v>2</v>
      </c>
      <c r="EG198" s="2" t="s">
        <v>19</v>
      </c>
      <c r="EH198" s="2">
        <v>0</v>
      </c>
      <c r="EI198" s="2" t="s">
        <v>3</v>
      </c>
      <c r="EJ198" s="2">
        <v>1</v>
      </c>
      <c r="EK198" s="2">
        <v>11001</v>
      </c>
      <c r="EL198" s="2" t="s">
        <v>308</v>
      </c>
      <c r="EM198" s="2" t="s">
        <v>321</v>
      </c>
      <c r="EN198" s="2"/>
      <c r="EO198" s="2" t="s">
        <v>36</v>
      </c>
      <c r="EP198" s="2"/>
      <c r="EQ198" s="2">
        <v>0</v>
      </c>
      <c r="ER198" s="2">
        <v>21576.86</v>
      </c>
      <c r="ES198" s="2">
        <v>18839.64</v>
      </c>
      <c r="ET198" s="2">
        <v>24.15</v>
      </c>
      <c r="EU198" s="2">
        <v>17.510000000000002</v>
      </c>
      <c r="EV198" s="2">
        <v>2713.07</v>
      </c>
      <c r="EW198" s="2">
        <v>310.42</v>
      </c>
      <c r="EX198" s="2">
        <v>1.73</v>
      </c>
      <c r="EY198" s="2">
        <v>0</v>
      </c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67"/>
        <v>0</v>
      </c>
      <c r="FS198" s="2">
        <v>0</v>
      </c>
      <c r="FT198" s="2" t="s">
        <v>22</v>
      </c>
      <c r="FU198" s="2" t="s">
        <v>23</v>
      </c>
      <c r="FV198" s="2"/>
      <c r="FW198" s="2"/>
      <c r="FX198" s="2">
        <v>110.7</v>
      </c>
      <c r="FY198" s="2">
        <v>63.75</v>
      </c>
      <c r="FZ198" s="2"/>
      <c r="GA198" s="2" t="s">
        <v>3</v>
      </c>
      <c r="GB198" s="2"/>
      <c r="GC198" s="2"/>
      <c r="GD198" s="2">
        <v>0</v>
      </c>
      <c r="GE198" s="2"/>
      <c r="GF198" s="2">
        <v>1016495109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68"/>
        <v>0</v>
      </c>
      <c r="GM198" s="2">
        <f t="shared" si="269"/>
        <v>36559.32</v>
      </c>
      <c r="GN198" s="2">
        <f t="shared" si="270"/>
        <v>36559.32</v>
      </c>
      <c r="GO198" s="2">
        <f t="shared" si="271"/>
        <v>0</v>
      </c>
      <c r="GP198" s="2">
        <f t="shared" si="272"/>
        <v>0</v>
      </c>
      <c r="GQ198" s="2"/>
      <c r="GR198" s="2">
        <v>0</v>
      </c>
      <c r="GS198" s="2">
        <v>3</v>
      </c>
      <c r="GT198" s="2">
        <v>0</v>
      </c>
      <c r="GU198" s="2" t="s">
        <v>3</v>
      </c>
      <c r="GV198" s="2">
        <f t="shared" si="273"/>
        <v>0</v>
      </c>
      <c r="GW198" s="2">
        <v>1</v>
      </c>
      <c r="GX198" s="2">
        <f t="shared" si="274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17</v>
      </c>
      <c r="B199">
        <v>1</v>
      </c>
      <c r="C199">
        <f>ROW(SmtRes!A546)</f>
        <v>546</v>
      </c>
      <c r="D199">
        <f>ROW(EtalonRes!A528)</f>
        <v>528</v>
      </c>
      <c r="E199" t="s">
        <v>363</v>
      </c>
      <c r="F199" t="s">
        <v>364</v>
      </c>
      <c r="G199" t="s">
        <v>365</v>
      </c>
      <c r="H199" t="s">
        <v>17</v>
      </c>
      <c r="I199">
        <f>ROUND(133/100,9)</f>
        <v>1.33</v>
      </c>
      <c r="J199">
        <v>0</v>
      </c>
      <c r="O199">
        <f t="shared" si="240"/>
        <v>194781.78</v>
      </c>
      <c r="P199">
        <f t="shared" si="241"/>
        <v>166877.76000000001</v>
      </c>
      <c r="Q199">
        <f t="shared" si="242"/>
        <v>267.42</v>
      </c>
      <c r="R199">
        <f t="shared" si="243"/>
        <v>193.9</v>
      </c>
      <c r="S199">
        <f t="shared" si="244"/>
        <v>27636.6</v>
      </c>
      <c r="T199">
        <f t="shared" si="245"/>
        <v>0</v>
      </c>
      <c r="U199">
        <f t="shared" si="246"/>
        <v>474.78739000000002</v>
      </c>
      <c r="V199">
        <f t="shared" si="247"/>
        <v>2.8761250000000005</v>
      </c>
      <c r="W199">
        <f t="shared" si="248"/>
        <v>0</v>
      </c>
      <c r="X199">
        <f t="shared" si="249"/>
        <v>30891.86</v>
      </c>
      <c r="Y199">
        <f t="shared" si="250"/>
        <v>17811.52</v>
      </c>
      <c r="AA199">
        <v>39500386</v>
      </c>
      <c r="AB199">
        <f t="shared" si="251"/>
        <v>21989.86</v>
      </c>
      <c r="AC199">
        <f t="shared" si="275"/>
        <v>18839.64</v>
      </c>
      <c r="AD199">
        <f>ROUND(((((ET199*1.25))-((EU199*1.25)))+AE199),2)</f>
        <v>30.19</v>
      </c>
      <c r="AE199">
        <f>ROUND(((EU199*1.25)),2)</f>
        <v>21.89</v>
      </c>
      <c r="AF199">
        <f>ROUND(((EV199*1.15)),2)</f>
        <v>3120.03</v>
      </c>
      <c r="AG199">
        <f t="shared" si="253"/>
        <v>0</v>
      </c>
      <c r="AH199">
        <f>((EW199*1.15))</f>
        <v>356.983</v>
      </c>
      <c r="AI199">
        <f>((EX199*1.25))</f>
        <v>2.1625000000000001</v>
      </c>
      <c r="AJ199">
        <f t="shared" si="255"/>
        <v>0</v>
      </c>
      <c r="AK199">
        <v>21576.86</v>
      </c>
      <c r="AL199">
        <v>18839.64</v>
      </c>
      <c r="AM199">
        <v>24.15</v>
      </c>
      <c r="AN199">
        <v>17.510000000000002</v>
      </c>
      <c r="AO199">
        <v>2713.07</v>
      </c>
      <c r="AP199">
        <v>0</v>
      </c>
      <c r="AQ199">
        <v>310.42</v>
      </c>
      <c r="AR199">
        <v>1.73</v>
      </c>
      <c r="AS199">
        <v>0</v>
      </c>
      <c r="AT199">
        <v>111</v>
      </c>
      <c r="AU199">
        <v>64</v>
      </c>
      <c r="AV199">
        <v>1</v>
      </c>
      <c r="AW199">
        <v>1</v>
      </c>
      <c r="AZ199">
        <v>6.66</v>
      </c>
      <c r="BA199">
        <v>6.66</v>
      </c>
      <c r="BB199">
        <v>6.66</v>
      </c>
      <c r="BC199">
        <v>6.66</v>
      </c>
      <c r="BD199" t="s">
        <v>3</v>
      </c>
      <c r="BE199" t="s">
        <v>3</v>
      </c>
      <c r="BF199" t="s">
        <v>3</v>
      </c>
      <c r="BG199" t="s">
        <v>3</v>
      </c>
      <c r="BH199">
        <v>0</v>
      </c>
      <c r="BI199">
        <v>1</v>
      </c>
      <c r="BJ199" t="s">
        <v>366</v>
      </c>
      <c r="BM199">
        <v>11001</v>
      </c>
      <c r="BN199">
        <v>0</v>
      </c>
      <c r="BO199" t="s">
        <v>3</v>
      </c>
      <c r="BP199">
        <v>0</v>
      </c>
      <c r="BQ199">
        <v>2</v>
      </c>
      <c r="BR199">
        <v>0</v>
      </c>
      <c r="BS199">
        <v>6.66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123</v>
      </c>
      <c r="CA199">
        <v>75</v>
      </c>
      <c r="CF199">
        <v>0</v>
      </c>
      <c r="CG199">
        <v>0</v>
      </c>
      <c r="CM199">
        <v>0</v>
      </c>
      <c r="CN199" t="s">
        <v>1605</v>
      </c>
      <c r="CO199">
        <v>0</v>
      </c>
      <c r="CP199">
        <f t="shared" si="256"/>
        <v>194781.78000000003</v>
      </c>
      <c r="CQ199">
        <f t="shared" si="257"/>
        <v>125472.0024</v>
      </c>
      <c r="CR199">
        <f t="shared" si="258"/>
        <v>201.06540000000001</v>
      </c>
      <c r="CS199">
        <f t="shared" si="259"/>
        <v>145.78740000000002</v>
      </c>
      <c r="CT199">
        <f t="shared" si="260"/>
        <v>20779.399800000003</v>
      </c>
      <c r="CU199">
        <f t="shared" si="261"/>
        <v>0</v>
      </c>
      <c r="CV199">
        <f t="shared" si="262"/>
        <v>356.983</v>
      </c>
      <c r="CW199">
        <f t="shared" si="263"/>
        <v>2.1625000000000001</v>
      </c>
      <c r="CX199">
        <f t="shared" si="264"/>
        <v>0</v>
      </c>
      <c r="CY199">
        <f t="shared" si="265"/>
        <v>30891.855</v>
      </c>
      <c r="CZ199">
        <f t="shared" si="266"/>
        <v>17811.52</v>
      </c>
      <c r="DC199" t="s">
        <v>3</v>
      </c>
      <c r="DD199" t="s">
        <v>3</v>
      </c>
      <c r="DE199" t="s">
        <v>32</v>
      </c>
      <c r="DF199" t="s">
        <v>32</v>
      </c>
      <c r="DG199" t="s">
        <v>33</v>
      </c>
      <c r="DH199" t="s">
        <v>3</v>
      </c>
      <c r="DI199" t="s">
        <v>33</v>
      </c>
      <c r="DJ199" t="s">
        <v>32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1005</v>
      </c>
      <c r="DV199" t="s">
        <v>17</v>
      </c>
      <c r="DW199" t="s">
        <v>17</v>
      </c>
      <c r="DX199">
        <v>100</v>
      </c>
      <c r="EE199">
        <v>39174504</v>
      </c>
      <c r="EF199">
        <v>2</v>
      </c>
      <c r="EG199" t="s">
        <v>19</v>
      </c>
      <c r="EH199">
        <v>0</v>
      </c>
      <c r="EI199" t="s">
        <v>3</v>
      </c>
      <c r="EJ199">
        <v>1</v>
      </c>
      <c r="EK199">
        <v>11001</v>
      </c>
      <c r="EL199" t="s">
        <v>308</v>
      </c>
      <c r="EM199" t="s">
        <v>321</v>
      </c>
      <c r="EO199" t="s">
        <v>36</v>
      </c>
      <c r="EQ199">
        <v>0</v>
      </c>
      <c r="ER199">
        <v>21576.86</v>
      </c>
      <c r="ES199">
        <v>18839.64</v>
      </c>
      <c r="ET199">
        <v>24.15</v>
      </c>
      <c r="EU199">
        <v>17.510000000000002</v>
      </c>
      <c r="EV199">
        <v>2713.07</v>
      </c>
      <c r="EW199">
        <v>310.42</v>
      </c>
      <c r="EX199">
        <v>1.73</v>
      </c>
      <c r="EY199">
        <v>0</v>
      </c>
      <c r="FQ199">
        <v>0</v>
      </c>
      <c r="FR199">
        <f t="shared" si="267"/>
        <v>0</v>
      </c>
      <c r="FS199">
        <v>0</v>
      </c>
      <c r="FT199" t="s">
        <v>22</v>
      </c>
      <c r="FU199" t="s">
        <v>23</v>
      </c>
      <c r="FX199">
        <v>110.7</v>
      </c>
      <c r="FY199">
        <v>63.75</v>
      </c>
      <c r="GA199" t="s">
        <v>3</v>
      </c>
      <c r="GD199">
        <v>0</v>
      </c>
      <c r="GF199">
        <v>1016495109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268"/>
        <v>0</v>
      </c>
      <c r="GM199">
        <f t="shared" si="269"/>
        <v>243485.16</v>
      </c>
      <c r="GN199">
        <f t="shared" si="270"/>
        <v>243485.16</v>
      </c>
      <c r="GO199">
        <f t="shared" si="271"/>
        <v>0</v>
      </c>
      <c r="GP199">
        <f t="shared" si="272"/>
        <v>0</v>
      </c>
      <c r="GR199">
        <v>0</v>
      </c>
      <c r="GS199">
        <v>3</v>
      </c>
      <c r="GT199">
        <v>0</v>
      </c>
      <c r="GU199" t="s">
        <v>3</v>
      </c>
      <c r="GV199">
        <f t="shared" si="273"/>
        <v>0</v>
      </c>
      <c r="GW199">
        <v>1</v>
      </c>
      <c r="GX199">
        <f t="shared" si="274"/>
        <v>0</v>
      </c>
      <c r="HA199">
        <v>0</v>
      </c>
      <c r="HB199">
        <v>0</v>
      </c>
      <c r="IK199">
        <v>0</v>
      </c>
    </row>
    <row r="200" spans="1:255" x14ac:dyDescent="0.2">
      <c r="A200" s="2">
        <v>18</v>
      </c>
      <c r="B200" s="2">
        <v>1</v>
      </c>
      <c r="C200" s="2">
        <v>534</v>
      </c>
      <c r="D200" s="2"/>
      <c r="E200" s="2" t="s">
        <v>367</v>
      </c>
      <c r="F200" s="2" t="s">
        <v>91</v>
      </c>
      <c r="G200" s="2" t="s">
        <v>92</v>
      </c>
      <c r="H200" s="2" t="s">
        <v>57</v>
      </c>
      <c r="I200" s="2">
        <f>I198*J200</f>
        <v>0</v>
      </c>
      <c r="J200" s="2">
        <v>0</v>
      </c>
      <c r="K200" s="2"/>
      <c r="L200" s="2"/>
      <c r="M200" s="2"/>
      <c r="N200" s="2"/>
      <c r="O200" s="2">
        <f t="shared" si="240"/>
        <v>0</v>
      </c>
      <c r="P200" s="2">
        <f t="shared" si="241"/>
        <v>0</v>
      </c>
      <c r="Q200" s="2">
        <f t="shared" si="242"/>
        <v>0</v>
      </c>
      <c r="R200" s="2">
        <f t="shared" si="243"/>
        <v>0</v>
      </c>
      <c r="S200" s="2">
        <f t="shared" si="244"/>
        <v>0</v>
      </c>
      <c r="T200" s="2">
        <f t="shared" si="245"/>
        <v>0</v>
      </c>
      <c r="U200" s="2">
        <f t="shared" si="246"/>
        <v>0</v>
      </c>
      <c r="V200" s="2">
        <f t="shared" si="247"/>
        <v>0</v>
      </c>
      <c r="W200" s="2">
        <f t="shared" si="248"/>
        <v>0</v>
      </c>
      <c r="X200" s="2">
        <f t="shared" si="249"/>
        <v>0</v>
      </c>
      <c r="Y200" s="2">
        <f t="shared" si="250"/>
        <v>0</v>
      </c>
      <c r="Z200" s="2"/>
      <c r="AA200" s="2">
        <v>39500385</v>
      </c>
      <c r="AB200" s="2">
        <f t="shared" si="251"/>
        <v>0</v>
      </c>
      <c r="AC200" s="2">
        <f t="shared" si="275"/>
        <v>0</v>
      </c>
      <c r="AD200" s="2">
        <f t="shared" ref="AD200:AD205" si="278">ROUND((((ET200)-(EU200))+AE200),2)</f>
        <v>0</v>
      </c>
      <c r="AE200" s="2">
        <f t="shared" ref="AE200:AF205" si="279">ROUND((EU200),2)</f>
        <v>0</v>
      </c>
      <c r="AF200" s="2">
        <f t="shared" si="279"/>
        <v>0</v>
      </c>
      <c r="AG200" s="2">
        <f t="shared" si="253"/>
        <v>0</v>
      </c>
      <c r="AH200" s="2">
        <f t="shared" ref="AH200:AI205" si="280">(EW200)</f>
        <v>0</v>
      </c>
      <c r="AI200" s="2">
        <f t="shared" si="280"/>
        <v>0</v>
      </c>
      <c r="AJ200" s="2">
        <f t="shared" si="255"/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111</v>
      </c>
      <c r="AU200" s="2">
        <v>64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3</v>
      </c>
      <c r="BE200" s="2" t="s">
        <v>3</v>
      </c>
      <c r="BF200" s="2" t="s">
        <v>3</v>
      </c>
      <c r="BG200" s="2" t="s">
        <v>3</v>
      </c>
      <c r="BH200" s="2">
        <v>3</v>
      </c>
      <c r="BI200" s="2">
        <v>1</v>
      </c>
      <c r="BJ200" s="2" t="s">
        <v>3</v>
      </c>
      <c r="BK200" s="2"/>
      <c r="BL200" s="2"/>
      <c r="BM200" s="2">
        <v>11001</v>
      </c>
      <c r="BN200" s="2">
        <v>0</v>
      </c>
      <c r="BO200" s="2" t="s">
        <v>3</v>
      </c>
      <c r="BP200" s="2">
        <v>0</v>
      </c>
      <c r="BQ200" s="2">
        <v>2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3</v>
      </c>
      <c r="BZ200" s="2">
        <v>123</v>
      </c>
      <c r="CA200" s="2">
        <v>75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3</v>
      </c>
      <c r="CO200" s="2">
        <v>0</v>
      </c>
      <c r="CP200" s="2">
        <f t="shared" si="256"/>
        <v>0</v>
      </c>
      <c r="CQ200" s="2">
        <f t="shared" si="257"/>
        <v>0</v>
      </c>
      <c r="CR200" s="2">
        <f t="shared" si="258"/>
        <v>0</v>
      </c>
      <c r="CS200" s="2">
        <f t="shared" si="259"/>
        <v>0</v>
      </c>
      <c r="CT200" s="2">
        <f t="shared" si="260"/>
        <v>0</v>
      </c>
      <c r="CU200" s="2">
        <f t="shared" si="261"/>
        <v>0</v>
      </c>
      <c r="CV200" s="2">
        <f t="shared" si="262"/>
        <v>0</v>
      </c>
      <c r="CW200" s="2">
        <f t="shared" si="263"/>
        <v>0</v>
      </c>
      <c r="CX200" s="2">
        <f t="shared" si="264"/>
        <v>0</v>
      </c>
      <c r="CY200" s="2">
        <f t="shared" si="265"/>
        <v>0</v>
      </c>
      <c r="CZ200" s="2">
        <f t="shared" si="266"/>
        <v>0</v>
      </c>
      <c r="DA200" s="2"/>
      <c r="DB200" s="2"/>
      <c r="DC200" s="2" t="s">
        <v>3</v>
      </c>
      <c r="DD200" s="2" t="s">
        <v>3</v>
      </c>
      <c r="DE200" s="2" t="s">
        <v>3</v>
      </c>
      <c r="DF200" s="2" t="s">
        <v>3</v>
      </c>
      <c r="DG200" s="2" t="s">
        <v>3</v>
      </c>
      <c r="DH200" s="2" t="s">
        <v>3</v>
      </c>
      <c r="DI200" s="2" t="s">
        <v>3</v>
      </c>
      <c r="DJ200" s="2" t="s">
        <v>3</v>
      </c>
      <c r="DK200" s="2" t="s">
        <v>3</v>
      </c>
      <c r="DL200" s="2" t="s">
        <v>3</v>
      </c>
      <c r="DM200" s="2" t="s">
        <v>3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1009</v>
      </c>
      <c r="DV200" s="2" t="s">
        <v>57</v>
      </c>
      <c r="DW200" s="2" t="s">
        <v>57</v>
      </c>
      <c r="DX200" s="2">
        <v>1000</v>
      </c>
      <c r="DY200" s="2"/>
      <c r="DZ200" s="2"/>
      <c r="EA200" s="2"/>
      <c r="EB200" s="2"/>
      <c r="EC200" s="2"/>
      <c r="ED200" s="2"/>
      <c r="EE200" s="2">
        <v>39174504</v>
      </c>
      <c r="EF200" s="2">
        <v>2</v>
      </c>
      <c r="EG200" s="2" t="s">
        <v>19</v>
      </c>
      <c r="EH200" s="2">
        <v>0</v>
      </c>
      <c r="EI200" s="2" t="s">
        <v>3</v>
      </c>
      <c r="EJ200" s="2">
        <v>1</v>
      </c>
      <c r="EK200" s="2">
        <v>11001</v>
      </c>
      <c r="EL200" s="2" t="s">
        <v>308</v>
      </c>
      <c r="EM200" s="2" t="s">
        <v>321</v>
      </c>
      <c r="EN200" s="2"/>
      <c r="EO200" s="2" t="s">
        <v>3</v>
      </c>
      <c r="EP200" s="2"/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67"/>
        <v>0</v>
      </c>
      <c r="FS200" s="2">
        <v>0</v>
      </c>
      <c r="FT200" s="2" t="s">
        <v>22</v>
      </c>
      <c r="FU200" s="2" t="s">
        <v>23</v>
      </c>
      <c r="FV200" s="2"/>
      <c r="FW200" s="2"/>
      <c r="FX200" s="2">
        <v>110.7</v>
      </c>
      <c r="FY200" s="2">
        <v>63.75</v>
      </c>
      <c r="FZ200" s="2"/>
      <c r="GA200" s="2" t="s">
        <v>3</v>
      </c>
      <c r="GB200" s="2"/>
      <c r="GC200" s="2"/>
      <c r="GD200" s="2">
        <v>0</v>
      </c>
      <c r="GE200" s="2"/>
      <c r="GF200" s="2">
        <v>-1212923053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268"/>
        <v>0</v>
      </c>
      <c r="GM200" s="2">
        <f t="shared" si="269"/>
        <v>0</v>
      </c>
      <c r="GN200" s="2">
        <f t="shared" si="270"/>
        <v>0</v>
      </c>
      <c r="GO200" s="2">
        <f t="shared" si="271"/>
        <v>0</v>
      </c>
      <c r="GP200" s="2">
        <f t="shared" si="272"/>
        <v>0</v>
      </c>
      <c r="GQ200" s="2"/>
      <c r="GR200" s="2">
        <v>0</v>
      </c>
      <c r="GS200" s="2">
        <v>3</v>
      </c>
      <c r="GT200" s="2">
        <v>0</v>
      </c>
      <c r="GU200" s="2" t="s">
        <v>3</v>
      </c>
      <c r="GV200" s="2">
        <f t="shared" si="273"/>
        <v>0</v>
      </c>
      <c r="GW200" s="2">
        <v>1</v>
      </c>
      <c r="GX200" s="2">
        <f t="shared" si="274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18</v>
      </c>
      <c r="B201">
        <v>1</v>
      </c>
      <c r="C201">
        <v>546</v>
      </c>
      <c r="E201" t="s">
        <v>367</v>
      </c>
      <c r="F201" t="s">
        <v>91</v>
      </c>
      <c r="G201" t="s">
        <v>92</v>
      </c>
      <c r="H201" t="s">
        <v>57</v>
      </c>
      <c r="I201">
        <f>I199*J201</f>
        <v>0</v>
      </c>
      <c r="J201">
        <v>0</v>
      </c>
      <c r="O201">
        <f t="shared" si="240"/>
        <v>0</v>
      </c>
      <c r="P201">
        <f t="shared" si="241"/>
        <v>0</v>
      </c>
      <c r="Q201">
        <f t="shared" si="242"/>
        <v>0</v>
      </c>
      <c r="R201">
        <f t="shared" si="243"/>
        <v>0</v>
      </c>
      <c r="S201">
        <f t="shared" si="244"/>
        <v>0</v>
      </c>
      <c r="T201">
        <f t="shared" si="245"/>
        <v>0</v>
      </c>
      <c r="U201">
        <f t="shared" si="246"/>
        <v>0</v>
      </c>
      <c r="V201">
        <f t="shared" si="247"/>
        <v>0</v>
      </c>
      <c r="W201">
        <f t="shared" si="248"/>
        <v>0</v>
      </c>
      <c r="X201">
        <f t="shared" si="249"/>
        <v>0</v>
      </c>
      <c r="Y201">
        <f t="shared" si="250"/>
        <v>0</v>
      </c>
      <c r="AA201">
        <v>39500386</v>
      </c>
      <c r="AB201">
        <f t="shared" si="251"/>
        <v>0</v>
      </c>
      <c r="AC201">
        <f t="shared" si="275"/>
        <v>0</v>
      </c>
      <c r="AD201">
        <f t="shared" si="278"/>
        <v>0</v>
      </c>
      <c r="AE201">
        <f t="shared" si="279"/>
        <v>0</v>
      </c>
      <c r="AF201">
        <f t="shared" si="279"/>
        <v>0</v>
      </c>
      <c r="AG201">
        <f t="shared" si="253"/>
        <v>0</v>
      </c>
      <c r="AH201">
        <f t="shared" si="280"/>
        <v>0</v>
      </c>
      <c r="AI201">
        <f t="shared" si="280"/>
        <v>0</v>
      </c>
      <c r="AJ201">
        <f t="shared" si="255"/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111</v>
      </c>
      <c r="AU201">
        <v>64</v>
      </c>
      <c r="AV201">
        <v>1</v>
      </c>
      <c r="AW201">
        <v>1</v>
      </c>
      <c r="AZ201">
        <v>6.66</v>
      </c>
      <c r="BA201">
        <v>1</v>
      </c>
      <c r="BB201">
        <v>1</v>
      </c>
      <c r="BC201">
        <v>6.66</v>
      </c>
      <c r="BD201" t="s">
        <v>3</v>
      </c>
      <c r="BE201" t="s">
        <v>3</v>
      </c>
      <c r="BF201" t="s">
        <v>3</v>
      </c>
      <c r="BG201" t="s">
        <v>3</v>
      </c>
      <c r="BH201">
        <v>3</v>
      </c>
      <c r="BI201">
        <v>1</v>
      </c>
      <c r="BJ201" t="s">
        <v>3</v>
      </c>
      <c r="BM201">
        <v>11001</v>
      </c>
      <c r="BN201">
        <v>0</v>
      </c>
      <c r="BO201" t="s">
        <v>3</v>
      </c>
      <c r="BP201">
        <v>0</v>
      </c>
      <c r="BQ201">
        <v>2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123</v>
      </c>
      <c r="CA201">
        <v>75</v>
      </c>
      <c r="CF201">
        <v>0</v>
      </c>
      <c r="CG201">
        <v>0</v>
      </c>
      <c r="CM201">
        <v>0</v>
      </c>
      <c r="CN201" t="s">
        <v>3</v>
      </c>
      <c r="CO201">
        <v>0</v>
      </c>
      <c r="CP201">
        <f t="shared" si="256"/>
        <v>0</v>
      </c>
      <c r="CQ201">
        <f t="shared" si="257"/>
        <v>0</v>
      </c>
      <c r="CR201">
        <f t="shared" si="258"/>
        <v>0</v>
      </c>
      <c r="CS201">
        <f t="shared" si="259"/>
        <v>0</v>
      </c>
      <c r="CT201">
        <f t="shared" si="260"/>
        <v>0</v>
      </c>
      <c r="CU201">
        <f t="shared" si="261"/>
        <v>0</v>
      </c>
      <c r="CV201">
        <f t="shared" si="262"/>
        <v>0</v>
      </c>
      <c r="CW201">
        <f t="shared" si="263"/>
        <v>0</v>
      </c>
      <c r="CX201">
        <f t="shared" si="264"/>
        <v>0</v>
      </c>
      <c r="CY201">
        <f t="shared" si="265"/>
        <v>0</v>
      </c>
      <c r="CZ201">
        <f t="shared" si="266"/>
        <v>0</v>
      </c>
      <c r="DC201" t="s">
        <v>3</v>
      </c>
      <c r="DD201" t="s">
        <v>3</v>
      </c>
      <c r="DE201" t="s">
        <v>3</v>
      </c>
      <c r="DF201" t="s">
        <v>3</v>
      </c>
      <c r="DG201" t="s">
        <v>3</v>
      </c>
      <c r="DH201" t="s">
        <v>3</v>
      </c>
      <c r="DI201" t="s">
        <v>3</v>
      </c>
      <c r="DJ201" t="s">
        <v>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1009</v>
      </c>
      <c r="DV201" t="s">
        <v>57</v>
      </c>
      <c r="DW201" t="s">
        <v>57</v>
      </c>
      <c r="DX201">
        <v>1000</v>
      </c>
      <c r="EE201">
        <v>39174504</v>
      </c>
      <c r="EF201">
        <v>2</v>
      </c>
      <c r="EG201" t="s">
        <v>19</v>
      </c>
      <c r="EH201">
        <v>0</v>
      </c>
      <c r="EI201" t="s">
        <v>3</v>
      </c>
      <c r="EJ201">
        <v>1</v>
      </c>
      <c r="EK201">
        <v>11001</v>
      </c>
      <c r="EL201" t="s">
        <v>308</v>
      </c>
      <c r="EM201" t="s">
        <v>321</v>
      </c>
      <c r="EO201" t="s">
        <v>3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67"/>
        <v>0</v>
      </c>
      <c r="FS201">
        <v>0</v>
      </c>
      <c r="FT201" t="s">
        <v>22</v>
      </c>
      <c r="FU201" t="s">
        <v>23</v>
      </c>
      <c r="FX201">
        <v>110.7</v>
      </c>
      <c r="FY201">
        <v>63.75</v>
      </c>
      <c r="GA201" t="s">
        <v>3</v>
      </c>
      <c r="GD201">
        <v>0</v>
      </c>
      <c r="GF201">
        <v>-1212923053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268"/>
        <v>0</v>
      </c>
      <c r="GM201">
        <f t="shared" si="269"/>
        <v>0</v>
      </c>
      <c r="GN201">
        <f t="shared" si="270"/>
        <v>0</v>
      </c>
      <c r="GO201">
        <f t="shared" si="271"/>
        <v>0</v>
      </c>
      <c r="GP201">
        <f t="shared" si="272"/>
        <v>0</v>
      </c>
      <c r="GR201">
        <v>0</v>
      </c>
      <c r="GS201">
        <v>3</v>
      </c>
      <c r="GT201">
        <v>0</v>
      </c>
      <c r="GU201" t="s">
        <v>3</v>
      </c>
      <c r="GV201">
        <f t="shared" si="273"/>
        <v>0</v>
      </c>
      <c r="GW201">
        <v>1</v>
      </c>
      <c r="GX201">
        <f t="shared" si="274"/>
        <v>0</v>
      </c>
      <c r="HA201">
        <v>0</v>
      </c>
      <c r="HB201"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531</v>
      </c>
      <c r="D202" s="2"/>
      <c r="E202" s="2" t="s">
        <v>368</v>
      </c>
      <c r="F202" s="2" t="s">
        <v>369</v>
      </c>
      <c r="G202" s="2" t="s">
        <v>370</v>
      </c>
      <c r="H202" s="2" t="s">
        <v>40</v>
      </c>
      <c r="I202" s="2">
        <f>I198*J202</f>
        <v>-135.66</v>
      </c>
      <c r="J202" s="2">
        <v>-101.99999999999999</v>
      </c>
      <c r="K202" s="2"/>
      <c r="L202" s="2"/>
      <c r="M202" s="2"/>
      <c r="N202" s="2"/>
      <c r="O202" s="2">
        <f t="shared" si="240"/>
        <v>-19053.45</v>
      </c>
      <c r="P202" s="2">
        <f t="shared" si="241"/>
        <v>-19053.45</v>
      </c>
      <c r="Q202" s="2">
        <f t="shared" si="242"/>
        <v>0</v>
      </c>
      <c r="R202" s="2">
        <f t="shared" si="243"/>
        <v>0</v>
      </c>
      <c r="S202" s="2">
        <f t="shared" si="244"/>
        <v>0</v>
      </c>
      <c r="T202" s="2">
        <f t="shared" si="245"/>
        <v>0</v>
      </c>
      <c r="U202" s="2">
        <f t="shared" si="246"/>
        <v>0</v>
      </c>
      <c r="V202" s="2">
        <f t="shared" si="247"/>
        <v>0</v>
      </c>
      <c r="W202" s="2">
        <f t="shared" si="248"/>
        <v>0</v>
      </c>
      <c r="X202" s="2">
        <f t="shared" si="249"/>
        <v>0</v>
      </c>
      <c r="Y202" s="2">
        <f t="shared" si="250"/>
        <v>0</v>
      </c>
      <c r="Z202" s="2"/>
      <c r="AA202" s="2">
        <v>39500385</v>
      </c>
      <c r="AB202" s="2">
        <f t="shared" si="251"/>
        <v>140.44999999999999</v>
      </c>
      <c r="AC202" s="2">
        <f t="shared" si="275"/>
        <v>140.44999999999999</v>
      </c>
      <c r="AD202" s="2">
        <f t="shared" si="278"/>
        <v>0</v>
      </c>
      <c r="AE202" s="2">
        <f t="shared" si="279"/>
        <v>0</v>
      </c>
      <c r="AF202" s="2">
        <f t="shared" si="279"/>
        <v>0</v>
      </c>
      <c r="AG202" s="2">
        <f t="shared" si="253"/>
        <v>0</v>
      </c>
      <c r="AH202" s="2">
        <f t="shared" si="280"/>
        <v>0</v>
      </c>
      <c r="AI202" s="2">
        <f t="shared" si="280"/>
        <v>0</v>
      </c>
      <c r="AJ202" s="2">
        <f t="shared" si="255"/>
        <v>0</v>
      </c>
      <c r="AK202" s="2">
        <v>140.44999999999999</v>
      </c>
      <c r="AL202" s="2">
        <v>140.44999999999999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111</v>
      </c>
      <c r="AU202" s="2">
        <v>64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3</v>
      </c>
      <c r="BE202" s="2" t="s">
        <v>3</v>
      </c>
      <c r="BF202" s="2" t="s">
        <v>3</v>
      </c>
      <c r="BG202" s="2" t="s">
        <v>3</v>
      </c>
      <c r="BH202" s="2">
        <v>3</v>
      </c>
      <c r="BI202" s="2">
        <v>1</v>
      </c>
      <c r="BJ202" s="2" t="s">
        <v>371</v>
      </c>
      <c r="BK202" s="2"/>
      <c r="BL202" s="2"/>
      <c r="BM202" s="2">
        <v>11001</v>
      </c>
      <c r="BN202" s="2">
        <v>0</v>
      </c>
      <c r="BO202" s="2" t="s">
        <v>3</v>
      </c>
      <c r="BP202" s="2">
        <v>0</v>
      </c>
      <c r="BQ202" s="2">
        <v>2</v>
      </c>
      <c r="BR202" s="2">
        <v>1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3</v>
      </c>
      <c r="BZ202" s="2">
        <v>123</v>
      </c>
      <c r="CA202" s="2">
        <v>75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3</v>
      </c>
      <c r="CO202" s="2">
        <v>0</v>
      </c>
      <c r="CP202" s="2">
        <f t="shared" si="256"/>
        <v>-19053.45</v>
      </c>
      <c r="CQ202" s="2">
        <f t="shared" si="257"/>
        <v>140.44999999999999</v>
      </c>
      <c r="CR202" s="2">
        <f t="shared" si="258"/>
        <v>0</v>
      </c>
      <c r="CS202" s="2">
        <f t="shared" si="259"/>
        <v>0</v>
      </c>
      <c r="CT202" s="2">
        <f t="shared" si="260"/>
        <v>0</v>
      </c>
      <c r="CU202" s="2">
        <f t="shared" si="261"/>
        <v>0</v>
      </c>
      <c r="CV202" s="2">
        <f t="shared" si="262"/>
        <v>0</v>
      </c>
      <c r="CW202" s="2">
        <f t="shared" si="263"/>
        <v>0</v>
      </c>
      <c r="CX202" s="2">
        <f t="shared" si="264"/>
        <v>0</v>
      </c>
      <c r="CY202" s="2">
        <f t="shared" si="265"/>
        <v>0</v>
      </c>
      <c r="CZ202" s="2">
        <f t="shared" si="266"/>
        <v>0</v>
      </c>
      <c r="DA202" s="2"/>
      <c r="DB202" s="2"/>
      <c r="DC202" s="2" t="s">
        <v>3</v>
      </c>
      <c r="DD202" s="2" t="s">
        <v>3</v>
      </c>
      <c r="DE202" s="2" t="s">
        <v>3</v>
      </c>
      <c r="DF202" s="2" t="s">
        <v>3</v>
      </c>
      <c r="DG202" s="2" t="s">
        <v>3</v>
      </c>
      <c r="DH202" s="2" t="s">
        <v>3</v>
      </c>
      <c r="DI202" s="2" t="s">
        <v>3</v>
      </c>
      <c r="DJ202" s="2" t="s">
        <v>3</v>
      </c>
      <c r="DK202" s="2" t="s">
        <v>3</v>
      </c>
      <c r="DL202" s="2" t="s">
        <v>3</v>
      </c>
      <c r="DM202" s="2" t="s">
        <v>3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1005</v>
      </c>
      <c r="DV202" s="2" t="s">
        <v>40</v>
      </c>
      <c r="DW202" s="2" t="s">
        <v>40</v>
      </c>
      <c r="DX202" s="2">
        <v>1</v>
      </c>
      <c r="DY202" s="2"/>
      <c r="DZ202" s="2"/>
      <c r="EA202" s="2"/>
      <c r="EB202" s="2"/>
      <c r="EC202" s="2"/>
      <c r="ED202" s="2"/>
      <c r="EE202" s="2">
        <v>39174504</v>
      </c>
      <c r="EF202" s="2">
        <v>2</v>
      </c>
      <c r="EG202" s="2" t="s">
        <v>19</v>
      </c>
      <c r="EH202" s="2">
        <v>0</v>
      </c>
      <c r="EI202" s="2" t="s">
        <v>3</v>
      </c>
      <c r="EJ202" s="2">
        <v>1</v>
      </c>
      <c r="EK202" s="2">
        <v>11001</v>
      </c>
      <c r="EL202" s="2" t="s">
        <v>308</v>
      </c>
      <c r="EM202" s="2" t="s">
        <v>321</v>
      </c>
      <c r="EN202" s="2"/>
      <c r="EO202" s="2" t="s">
        <v>3</v>
      </c>
      <c r="EP202" s="2"/>
      <c r="EQ202" s="2">
        <v>0</v>
      </c>
      <c r="ER202" s="2">
        <v>140.44999999999999</v>
      </c>
      <c r="ES202" s="2">
        <v>140.44999999999999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67"/>
        <v>0</v>
      </c>
      <c r="FS202" s="2">
        <v>0</v>
      </c>
      <c r="FT202" s="2" t="s">
        <v>22</v>
      </c>
      <c r="FU202" s="2" t="s">
        <v>23</v>
      </c>
      <c r="FV202" s="2"/>
      <c r="FW202" s="2"/>
      <c r="FX202" s="2">
        <v>110.7</v>
      </c>
      <c r="FY202" s="2">
        <v>63.75</v>
      </c>
      <c r="FZ202" s="2"/>
      <c r="GA202" s="2" t="s">
        <v>3</v>
      </c>
      <c r="GB202" s="2"/>
      <c r="GC202" s="2"/>
      <c r="GD202" s="2">
        <v>0</v>
      </c>
      <c r="GE202" s="2"/>
      <c r="GF202" s="2">
        <v>2046761779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68"/>
        <v>0</v>
      </c>
      <c r="GM202" s="2">
        <f t="shared" si="269"/>
        <v>-19053.45</v>
      </c>
      <c r="GN202" s="2">
        <f t="shared" si="270"/>
        <v>-19053.45</v>
      </c>
      <c r="GO202" s="2">
        <f t="shared" si="271"/>
        <v>0</v>
      </c>
      <c r="GP202" s="2">
        <f t="shared" si="272"/>
        <v>0</v>
      </c>
      <c r="GQ202" s="2"/>
      <c r="GR202" s="2">
        <v>0</v>
      </c>
      <c r="GS202" s="2">
        <v>3</v>
      </c>
      <c r="GT202" s="2">
        <v>0</v>
      </c>
      <c r="GU202" s="2" t="s">
        <v>3</v>
      </c>
      <c r="GV202" s="2">
        <f t="shared" si="273"/>
        <v>0</v>
      </c>
      <c r="GW202" s="2">
        <v>1</v>
      </c>
      <c r="GX202" s="2">
        <f t="shared" si="274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543</v>
      </c>
      <c r="E203" t="s">
        <v>368</v>
      </c>
      <c r="F203" t="s">
        <v>369</v>
      </c>
      <c r="G203" t="s">
        <v>370</v>
      </c>
      <c r="H203" t="s">
        <v>40</v>
      </c>
      <c r="I203">
        <f>I199*J203</f>
        <v>-135.66</v>
      </c>
      <c r="J203">
        <v>-101.99999999999999</v>
      </c>
      <c r="O203">
        <f t="shared" si="240"/>
        <v>-126895.96</v>
      </c>
      <c r="P203">
        <f t="shared" si="241"/>
        <v>-126895.96</v>
      </c>
      <c r="Q203">
        <f t="shared" si="242"/>
        <v>0</v>
      </c>
      <c r="R203">
        <f t="shared" si="243"/>
        <v>0</v>
      </c>
      <c r="S203">
        <f t="shared" si="244"/>
        <v>0</v>
      </c>
      <c r="T203">
        <f t="shared" si="245"/>
        <v>0</v>
      </c>
      <c r="U203">
        <f t="shared" si="246"/>
        <v>0</v>
      </c>
      <c r="V203">
        <f t="shared" si="247"/>
        <v>0</v>
      </c>
      <c r="W203">
        <f t="shared" si="248"/>
        <v>0</v>
      </c>
      <c r="X203">
        <f t="shared" si="249"/>
        <v>0</v>
      </c>
      <c r="Y203">
        <f t="shared" si="250"/>
        <v>0</v>
      </c>
      <c r="AA203">
        <v>39500386</v>
      </c>
      <c r="AB203">
        <f t="shared" si="251"/>
        <v>140.44999999999999</v>
      </c>
      <c r="AC203">
        <f t="shared" si="275"/>
        <v>140.44999999999999</v>
      </c>
      <c r="AD203">
        <f t="shared" si="278"/>
        <v>0</v>
      </c>
      <c r="AE203">
        <f t="shared" si="279"/>
        <v>0</v>
      </c>
      <c r="AF203">
        <f t="shared" si="279"/>
        <v>0</v>
      </c>
      <c r="AG203">
        <f t="shared" si="253"/>
        <v>0</v>
      </c>
      <c r="AH203">
        <f t="shared" si="280"/>
        <v>0</v>
      </c>
      <c r="AI203">
        <f t="shared" si="280"/>
        <v>0</v>
      </c>
      <c r="AJ203">
        <f t="shared" si="255"/>
        <v>0</v>
      </c>
      <c r="AK203">
        <v>140.44999999999999</v>
      </c>
      <c r="AL203">
        <v>140.44999999999999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111</v>
      </c>
      <c r="AU203">
        <v>64</v>
      </c>
      <c r="AV203">
        <v>1</v>
      </c>
      <c r="AW203">
        <v>1</v>
      </c>
      <c r="AZ203">
        <v>6.66</v>
      </c>
      <c r="BA203">
        <v>1</v>
      </c>
      <c r="BB203">
        <v>1</v>
      </c>
      <c r="BC203">
        <v>6.66</v>
      </c>
      <c r="BD203" t="s">
        <v>3</v>
      </c>
      <c r="BE203" t="s">
        <v>3</v>
      </c>
      <c r="BF203" t="s">
        <v>3</v>
      </c>
      <c r="BG203" t="s">
        <v>3</v>
      </c>
      <c r="BH203">
        <v>3</v>
      </c>
      <c r="BI203">
        <v>1</v>
      </c>
      <c r="BJ203" t="s">
        <v>371</v>
      </c>
      <c r="BM203">
        <v>11001</v>
      </c>
      <c r="BN203">
        <v>0</v>
      </c>
      <c r="BO203" t="s">
        <v>3</v>
      </c>
      <c r="BP203">
        <v>0</v>
      </c>
      <c r="BQ203">
        <v>2</v>
      </c>
      <c r="BR203">
        <v>1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123</v>
      </c>
      <c r="CA203">
        <v>75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256"/>
        <v>-126895.96</v>
      </c>
      <c r="CQ203">
        <f t="shared" si="257"/>
        <v>935.39699999999993</v>
      </c>
      <c r="CR203">
        <f t="shared" si="258"/>
        <v>0</v>
      </c>
      <c r="CS203">
        <f t="shared" si="259"/>
        <v>0</v>
      </c>
      <c r="CT203">
        <f t="shared" si="260"/>
        <v>0</v>
      </c>
      <c r="CU203">
        <f t="shared" si="261"/>
        <v>0</v>
      </c>
      <c r="CV203">
        <f t="shared" si="262"/>
        <v>0</v>
      </c>
      <c r="CW203">
        <f t="shared" si="263"/>
        <v>0</v>
      </c>
      <c r="CX203">
        <f t="shared" si="264"/>
        <v>0</v>
      </c>
      <c r="CY203">
        <f t="shared" si="265"/>
        <v>0</v>
      </c>
      <c r="CZ203">
        <f t="shared" si="266"/>
        <v>0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1005</v>
      </c>
      <c r="DV203" t="s">
        <v>40</v>
      </c>
      <c r="DW203" t="s">
        <v>40</v>
      </c>
      <c r="DX203">
        <v>1</v>
      </c>
      <c r="EE203">
        <v>39174504</v>
      </c>
      <c r="EF203">
        <v>2</v>
      </c>
      <c r="EG203" t="s">
        <v>19</v>
      </c>
      <c r="EH203">
        <v>0</v>
      </c>
      <c r="EI203" t="s">
        <v>3</v>
      </c>
      <c r="EJ203">
        <v>1</v>
      </c>
      <c r="EK203">
        <v>11001</v>
      </c>
      <c r="EL203" t="s">
        <v>308</v>
      </c>
      <c r="EM203" t="s">
        <v>321</v>
      </c>
      <c r="EO203" t="s">
        <v>3</v>
      </c>
      <c r="EQ203">
        <v>0</v>
      </c>
      <c r="ER203">
        <v>140.44999999999999</v>
      </c>
      <c r="ES203">
        <v>140.44999999999999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67"/>
        <v>0</v>
      </c>
      <c r="FS203">
        <v>0</v>
      </c>
      <c r="FT203" t="s">
        <v>22</v>
      </c>
      <c r="FU203" t="s">
        <v>23</v>
      </c>
      <c r="FX203">
        <v>110.7</v>
      </c>
      <c r="FY203">
        <v>63.75</v>
      </c>
      <c r="GA203" t="s">
        <v>3</v>
      </c>
      <c r="GD203">
        <v>0</v>
      </c>
      <c r="GF203">
        <v>2046761779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268"/>
        <v>0</v>
      </c>
      <c r="GM203">
        <f t="shared" si="269"/>
        <v>-126895.96</v>
      </c>
      <c r="GN203">
        <f t="shared" si="270"/>
        <v>-126895.96</v>
      </c>
      <c r="GO203">
        <f t="shared" si="271"/>
        <v>0</v>
      </c>
      <c r="GP203">
        <f t="shared" si="272"/>
        <v>0</v>
      </c>
      <c r="GR203">
        <v>0</v>
      </c>
      <c r="GS203">
        <v>3</v>
      </c>
      <c r="GT203">
        <v>0</v>
      </c>
      <c r="GU203" t="s">
        <v>3</v>
      </c>
      <c r="GV203">
        <f t="shared" si="273"/>
        <v>0</v>
      </c>
      <c r="GW203">
        <v>1</v>
      </c>
      <c r="GX203">
        <f t="shared" si="274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532</v>
      </c>
      <c r="D204" s="2"/>
      <c r="E204" s="2" t="s">
        <v>372</v>
      </c>
      <c r="F204" s="2" t="s">
        <v>373</v>
      </c>
      <c r="G204" s="2" t="s">
        <v>374</v>
      </c>
      <c r="H204" s="2" t="s">
        <v>40</v>
      </c>
      <c r="I204" s="2">
        <f>I198*J204</f>
        <v>135.66</v>
      </c>
      <c r="J204" s="2">
        <v>101.99999999999999</v>
      </c>
      <c r="K204" s="2"/>
      <c r="L204" s="2"/>
      <c r="M204" s="2"/>
      <c r="N204" s="2"/>
      <c r="O204" s="2">
        <f t="shared" si="240"/>
        <v>9058.02</v>
      </c>
      <c r="P204" s="2">
        <f t="shared" si="241"/>
        <v>9058.02</v>
      </c>
      <c r="Q204" s="2">
        <f t="shared" si="242"/>
        <v>0</v>
      </c>
      <c r="R204" s="2">
        <f t="shared" si="243"/>
        <v>0</v>
      </c>
      <c r="S204" s="2">
        <f t="shared" si="244"/>
        <v>0</v>
      </c>
      <c r="T204" s="2">
        <f t="shared" si="245"/>
        <v>0</v>
      </c>
      <c r="U204" s="2">
        <f t="shared" si="246"/>
        <v>0</v>
      </c>
      <c r="V204" s="2">
        <f t="shared" si="247"/>
        <v>0</v>
      </c>
      <c r="W204" s="2">
        <f t="shared" si="248"/>
        <v>0</v>
      </c>
      <c r="X204" s="2">
        <f t="shared" si="249"/>
        <v>0</v>
      </c>
      <c r="Y204" s="2">
        <f t="shared" si="250"/>
        <v>0</v>
      </c>
      <c r="Z204" s="2"/>
      <c r="AA204" s="2">
        <v>39500385</v>
      </c>
      <c r="AB204" s="2">
        <f t="shared" si="251"/>
        <v>66.77</v>
      </c>
      <c r="AC204" s="2">
        <f t="shared" si="275"/>
        <v>66.77</v>
      </c>
      <c r="AD204" s="2">
        <f t="shared" si="278"/>
        <v>0</v>
      </c>
      <c r="AE204" s="2">
        <f t="shared" si="279"/>
        <v>0</v>
      </c>
      <c r="AF204" s="2">
        <f t="shared" si="279"/>
        <v>0</v>
      </c>
      <c r="AG204" s="2">
        <f t="shared" si="253"/>
        <v>0</v>
      </c>
      <c r="AH204" s="2">
        <f t="shared" si="280"/>
        <v>0</v>
      </c>
      <c r="AI204" s="2">
        <f t="shared" si="280"/>
        <v>0</v>
      </c>
      <c r="AJ204" s="2">
        <f t="shared" si="255"/>
        <v>0</v>
      </c>
      <c r="AK204" s="2">
        <v>66.77</v>
      </c>
      <c r="AL204" s="2">
        <v>66.77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111</v>
      </c>
      <c r="AU204" s="2">
        <v>64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3</v>
      </c>
      <c r="BE204" s="2" t="s">
        <v>3</v>
      </c>
      <c r="BF204" s="2" t="s">
        <v>3</v>
      </c>
      <c r="BG204" s="2" t="s">
        <v>3</v>
      </c>
      <c r="BH204" s="2">
        <v>3</v>
      </c>
      <c r="BI204" s="2">
        <v>1</v>
      </c>
      <c r="BJ204" s="2" t="s">
        <v>375</v>
      </c>
      <c r="BK204" s="2"/>
      <c r="BL204" s="2"/>
      <c r="BM204" s="2">
        <v>11001</v>
      </c>
      <c r="BN204" s="2">
        <v>0</v>
      </c>
      <c r="BO204" s="2" t="s">
        <v>3</v>
      </c>
      <c r="BP204" s="2">
        <v>0</v>
      </c>
      <c r="BQ204" s="2">
        <v>2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3</v>
      </c>
      <c r="BZ204" s="2">
        <v>123</v>
      </c>
      <c r="CA204" s="2">
        <v>75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3</v>
      </c>
      <c r="CO204" s="2">
        <v>0</v>
      </c>
      <c r="CP204" s="2">
        <f t="shared" si="256"/>
        <v>9058.02</v>
      </c>
      <c r="CQ204" s="2">
        <f t="shared" si="257"/>
        <v>66.77</v>
      </c>
      <c r="CR204" s="2">
        <f t="shared" si="258"/>
        <v>0</v>
      </c>
      <c r="CS204" s="2">
        <f t="shared" si="259"/>
        <v>0</v>
      </c>
      <c r="CT204" s="2">
        <f t="shared" si="260"/>
        <v>0</v>
      </c>
      <c r="CU204" s="2">
        <f t="shared" si="261"/>
        <v>0</v>
      </c>
      <c r="CV204" s="2">
        <f t="shared" si="262"/>
        <v>0</v>
      </c>
      <c r="CW204" s="2">
        <f t="shared" si="263"/>
        <v>0</v>
      </c>
      <c r="CX204" s="2">
        <f t="shared" si="264"/>
        <v>0</v>
      </c>
      <c r="CY204" s="2">
        <f t="shared" si="265"/>
        <v>0</v>
      </c>
      <c r="CZ204" s="2">
        <f t="shared" si="266"/>
        <v>0</v>
      </c>
      <c r="DA204" s="2"/>
      <c r="DB204" s="2"/>
      <c r="DC204" s="2" t="s">
        <v>3</v>
      </c>
      <c r="DD204" s="2" t="s">
        <v>3</v>
      </c>
      <c r="DE204" s="2" t="s">
        <v>3</v>
      </c>
      <c r="DF204" s="2" t="s">
        <v>3</v>
      </c>
      <c r="DG204" s="2" t="s">
        <v>3</v>
      </c>
      <c r="DH204" s="2" t="s">
        <v>3</v>
      </c>
      <c r="DI204" s="2" t="s">
        <v>3</v>
      </c>
      <c r="DJ204" s="2" t="s">
        <v>3</v>
      </c>
      <c r="DK204" s="2" t="s">
        <v>3</v>
      </c>
      <c r="DL204" s="2" t="s">
        <v>3</v>
      </c>
      <c r="DM204" s="2" t="s">
        <v>3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1005</v>
      </c>
      <c r="DV204" s="2" t="s">
        <v>40</v>
      </c>
      <c r="DW204" s="2" t="s">
        <v>40</v>
      </c>
      <c r="DX204" s="2">
        <v>1</v>
      </c>
      <c r="DY204" s="2"/>
      <c r="DZ204" s="2"/>
      <c r="EA204" s="2"/>
      <c r="EB204" s="2"/>
      <c r="EC204" s="2"/>
      <c r="ED204" s="2"/>
      <c r="EE204" s="2">
        <v>39174504</v>
      </c>
      <c r="EF204" s="2">
        <v>2</v>
      </c>
      <c r="EG204" s="2" t="s">
        <v>19</v>
      </c>
      <c r="EH204" s="2">
        <v>0</v>
      </c>
      <c r="EI204" s="2" t="s">
        <v>3</v>
      </c>
      <c r="EJ204" s="2">
        <v>1</v>
      </c>
      <c r="EK204" s="2">
        <v>11001</v>
      </c>
      <c r="EL204" s="2" t="s">
        <v>308</v>
      </c>
      <c r="EM204" s="2" t="s">
        <v>321</v>
      </c>
      <c r="EN204" s="2"/>
      <c r="EO204" s="2" t="s">
        <v>3</v>
      </c>
      <c r="EP204" s="2"/>
      <c r="EQ204" s="2">
        <v>0</v>
      </c>
      <c r="ER204" s="2">
        <v>66.77</v>
      </c>
      <c r="ES204" s="2">
        <v>66.77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67"/>
        <v>0</v>
      </c>
      <c r="FS204" s="2">
        <v>0</v>
      </c>
      <c r="FT204" s="2" t="s">
        <v>22</v>
      </c>
      <c r="FU204" s="2" t="s">
        <v>23</v>
      </c>
      <c r="FV204" s="2"/>
      <c r="FW204" s="2"/>
      <c r="FX204" s="2">
        <v>110.7</v>
      </c>
      <c r="FY204" s="2">
        <v>63.75</v>
      </c>
      <c r="FZ204" s="2"/>
      <c r="GA204" s="2" t="s">
        <v>3</v>
      </c>
      <c r="GB204" s="2"/>
      <c r="GC204" s="2"/>
      <c r="GD204" s="2">
        <v>0</v>
      </c>
      <c r="GE204" s="2"/>
      <c r="GF204" s="2">
        <v>296049026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268"/>
        <v>0</v>
      </c>
      <c r="GM204" s="2">
        <f t="shared" si="269"/>
        <v>9058.02</v>
      </c>
      <c r="GN204" s="2">
        <f t="shared" si="270"/>
        <v>9058.02</v>
      </c>
      <c r="GO204" s="2">
        <f t="shared" si="271"/>
        <v>0</v>
      </c>
      <c r="GP204" s="2">
        <f t="shared" si="272"/>
        <v>0</v>
      </c>
      <c r="GQ204" s="2"/>
      <c r="GR204" s="2">
        <v>0</v>
      </c>
      <c r="GS204" s="2">
        <v>3</v>
      </c>
      <c r="GT204" s="2">
        <v>0</v>
      </c>
      <c r="GU204" s="2" t="s">
        <v>3</v>
      </c>
      <c r="GV204" s="2">
        <f t="shared" si="273"/>
        <v>0</v>
      </c>
      <c r="GW204" s="2">
        <v>1</v>
      </c>
      <c r="GX204" s="2">
        <f t="shared" si="274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544</v>
      </c>
      <c r="E205" t="s">
        <v>372</v>
      </c>
      <c r="F205" t="s">
        <v>373</v>
      </c>
      <c r="G205" t="s">
        <v>374</v>
      </c>
      <c r="H205" t="s">
        <v>40</v>
      </c>
      <c r="I205">
        <f>I199*J205</f>
        <v>135.66</v>
      </c>
      <c r="J205">
        <v>101.99999999999999</v>
      </c>
      <c r="O205">
        <f t="shared" si="240"/>
        <v>60326.400000000001</v>
      </c>
      <c r="P205">
        <f t="shared" si="241"/>
        <v>60326.400000000001</v>
      </c>
      <c r="Q205">
        <f t="shared" si="242"/>
        <v>0</v>
      </c>
      <c r="R205">
        <f t="shared" si="243"/>
        <v>0</v>
      </c>
      <c r="S205">
        <f t="shared" si="244"/>
        <v>0</v>
      </c>
      <c r="T205">
        <f t="shared" si="245"/>
        <v>0</v>
      </c>
      <c r="U205">
        <f t="shared" si="246"/>
        <v>0</v>
      </c>
      <c r="V205">
        <f t="shared" si="247"/>
        <v>0</v>
      </c>
      <c r="W205">
        <f t="shared" si="248"/>
        <v>0</v>
      </c>
      <c r="X205">
        <f t="shared" si="249"/>
        <v>0</v>
      </c>
      <c r="Y205">
        <f t="shared" si="250"/>
        <v>0</v>
      </c>
      <c r="AA205">
        <v>39500386</v>
      </c>
      <c r="AB205">
        <f t="shared" si="251"/>
        <v>66.77</v>
      </c>
      <c r="AC205">
        <f t="shared" si="275"/>
        <v>66.77</v>
      </c>
      <c r="AD205">
        <f t="shared" si="278"/>
        <v>0</v>
      </c>
      <c r="AE205">
        <f t="shared" si="279"/>
        <v>0</v>
      </c>
      <c r="AF205">
        <f t="shared" si="279"/>
        <v>0</v>
      </c>
      <c r="AG205">
        <f t="shared" si="253"/>
        <v>0</v>
      </c>
      <c r="AH205">
        <f t="shared" si="280"/>
        <v>0</v>
      </c>
      <c r="AI205">
        <f t="shared" si="280"/>
        <v>0</v>
      </c>
      <c r="AJ205">
        <f t="shared" si="255"/>
        <v>0</v>
      </c>
      <c r="AK205">
        <v>66.77</v>
      </c>
      <c r="AL205">
        <v>66.77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111</v>
      </c>
      <c r="AU205">
        <v>64</v>
      </c>
      <c r="AV205">
        <v>1</v>
      </c>
      <c r="AW205">
        <v>1</v>
      </c>
      <c r="AZ205">
        <v>6.66</v>
      </c>
      <c r="BA205">
        <v>1</v>
      </c>
      <c r="BB205">
        <v>1</v>
      </c>
      <c r="BC205">
        <v>6.66</v>
      </c>
      <c r="BD205" t="s">
        <v>3</v>
      </c>
      <c r="BE205" t="s">
        <v>3</v>
      </c>
      <c r="BF205" t="s">
        <v>3</v>
      </c>
      <c r="BG205" t="s">
        <v>3</v>
      </c>
      <c r="BH205">
        <v>3</v>
      </c>
      <c r="BI205">
        <v>1</v>
      </c>
      <c r="BJ205" t="s">
        <v>375</v>
      </c>
      <c r="BM205">
        <v>11001</v>
      </c>
      <c r="BN205">
        <v>0</v>
      </c>
      <c r="BO205" t="s">
        <v>3</v>
      </c>
      <c r="BP205">
        <v>0</v>
      </c>
      <c r="BQ205">
        <v>2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123</v>
      </c>
      <c r="CA205">
        <v>75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256"/>
        <v>60326.400000000001</v>
      </c>
      <c r="CQ205">
        <f t="shared" si="257"/>
        <v>444.68819999999999</v>
      </c>
      <c r="CR205">
        <f t="shared" si="258"/>
        <v>0</v>
      </c>
      <c r="CS205">
        <f t="shared" si="259"/>
        <v>0</v>
      </c>
      <c r="CT205">
        <f t="shared" si="260"/>
        <v>0</v>
      </c>
      <c r="CU205">
        <f t="shared" si="261"/>
        <v>0</v>
      </c>
      <c r="CV205">
        <f t="shared" si="262"/>
        <v>0</v>
      </c>
      <c r="CW205">
        <f t="shared" si="263"/>
        <v>0</v>
      </c>
      <c r="CX205">
        <f t="shared" si="264"/>
        <v>0</v>
      </c>
      <c r="CY205">
        <f t="shared" si="265"/>
        <v>0</v>
      </c>
      <c r="CZ205">
        <f t="shared" si="266"/>
        <v>0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0</v>
      </c>
      <c r="DO205">
        <v>0</v>
      </c>
      <c r="DP205">
        <v>1</v>
      </c>
      <c r="DQ205">
        <v>1</v>
      </c>
      <c r="DU205">
        <v>1005</v>
      </c>
      <c r="DV205" t="s">
        <v>40</v>
      </c>
      <c r="DW205" t="s">
        <v>40</v>
      </c>
      <c r="DX205">
        <v>1</v>
      </c>
      <c r="EE205">
        <v>39174504</v>
      </c>
      <c r="EF205">
        <v>2</v>
      </c>
      <c r="EG205" t="s">
        <v>19</v>
      </c>
      <c r="EH205">
        <v>0</v>
      </c>
      <c r="EI205" t="s">
        <v>3</v>
      </c>
      <c r="EJ205">
        <v>1</v>
      </c>
      <c r="EK205">
        <v>11001</v>
      </c>
      <c r="EL205" t="s">
        <v>308</v>
      </c>
      <c r="EM205" t="s">
        <v>321</v>
      </c>
      <c r="EO205" t="s">
        <v>3</v>
      </c>
      <c r="EQ205">
        <v>0</v>
      </c>
      <c r="ER205">
        <v>66.77</v>
      </c>
      <c r="ES205">
        <v>66.77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67"/>
        <v>0</v>
      </c>
      <c r="FS205">
        <v>0</v>
      </c>
      <c r="FT205" t="s">
        <v>22</v>
      </c>
      <c r="FU205" t="s">
        <v>23</v>
      </c>
      <c r="FX205">
        <v>110.7</v>
      </c>
      <c r="FY205">
        <v>63.75</v>
      </c>
      <c r="GA205" t="s">
        <v>3</v>
      </c>
      <c r="GD205">
        <v>0</v>
      </c>
      <c r="GF205">
        <v>296049026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268"/>
        <v>0</v>
      </c>
      <c r="GM205">
        <f t="shared" si="269"/>
        <v>60326.400000000001</v>
      </c>
      <c r="GN205">
        <f t="shared" si="270"/>
        <v>60326.400000000001</v>
      </c>
      <c r="GO205">
        <f t="shared" si="271"/>
        <v>0</v>
      </c>
      <c r="GP205">
        <f t="shared" si="272"/>
        <v>0</v>
      </c>
      <c r="GR205">
        <v>0</v>
      </c>
      <c r="GS205">
        <v>3</v>
      </c>
      <c r="GT205">
        <v>0</v>
      </c>
      <c r="GU205" t="s">
        <v>3</v>
      </c>
      <c r="GV205">
        <f t="shared" si="273"/>
        <v>0</v>
      </c>
      <c r="GW205">
        <v>1</v>
      </c>
      <c r="GX205">
        <f t="shared" si="274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ROW(SmtRes!A559)</f>
        <v>559</v>
      </c>
      <c r="D206" s="2">
        <f>ROW(EtalonRes!A540)</f>
        <v>540</v>
      </c>
      <c r="E206" s="2" t="s">
        <v>376</v>
      </c>
      <c r="F206" s="2" t="s">
        <v>377</v>
      </c>
      <c r="G206" s="2" t="s">
        <v>378</v>
      </c>
      <c r="H206" s="2" t="s">
        <v>61</v>
      </c>
      <c r="I206" s="2">
        <f>ROUND(87.88/100,9)</f>
        <v>0.87880000000000003</v>
      </c>
      <c r="J206" s="2">
        <v>0</v>
      </c>
      <c r="K206" s="2"/>
      <c r="L206" s="2"/>
      <c r="M206" s="2"/>
      <c r="N206" s="2"/>
      <c r="O206" s="2">
        <f t="shared" si="240"/>
        <v>129.03</v>
      </c>
      <c r="P206" s="2">
        <f t="shared" si="241"/>
        <v>64.709999999999994</v>
      </c>
      <c r="Q206" s="2">
        <f t="shared" si="242"/>
        <v>2.35</v>
      </c>
      <c r="R206" s="2">
        <f t="shared" si="243"/>
        <v>0.47</v>
      </c>
      <c r="S206" s="2">
        <f t="shared" si="244"/>
        <v>61.97</v>
      </c>
      <c r="T206" s="2">
        <f t="shared" si="245"/>
        <v>0</v>
      </c>
      <c r="U206" s="2">
        <f t="shared" si="246"/>
        <v>6.7509416</v>
      </c>
      <c r="V206" s="2">
        <f t="shared" si="247"/>
        <v>4.3940000000000007E-2</v>
      </c>
      <c r="W206" s="2">
        <f t="shared" si="248"/>
        <v>0</v>
      </c>
      <c r="X206" s="2">
        <f t="shared" si="249"/>
        <v>69.31</v>
      </c>
      <c r="Y206" s="2">
        <f t="shared" si="250"/>
        <v>39.96</v>
      </c>
      <c r="Z206" s="2"/>
      <c r="AA206" s="2">
        <v>39500385</v>
      </c>
      <c r="AB206" s="2">
        <f t="shared" si="251"/>
        <v>146.83000000000001</v>
      </c>
      <c r="AC206" s="2">
        <f t="shared" si="275"/>
        <v>73.64</v>
      </c>
      <c r="AD206" s="2">
        <f>ROUND(((((ET206*1.25))-((EU206*1.25)))+AE206),2)</f>
        <v>2.67</v>
      </c>
      <c r="AE206" s="2">
        <f>ROUND(((EU206*1.25)),2)</f>
        <v>0.53</v>
      </c>
      <c r="AF206" s="2">
        <f>ROUND(((EV206*1.15)),2)</f>
        <v>70.52</v>
      </c>
      <c r="AG206" s="2">
        <f t="shared" si="253"/>
        <v>0</v>
      </c>
      <c r="AH206" s="2">
        <f>((EW206*1.15))</f>
        <v>7.6819999999999995</v>
      </c>
      <c r="AI206" s="2">
        <f>((EX206*1.25))</f>
        <v>0.05</v>
      </c>
      <c r="AJ206" s="2">
        <f t="shared" si="255"/>
        <v>0</v>
      </c>
      <c r="AK206" s="2">
        <v>137.09</v>
      </c>
      <c r="AL206" s="2">
        <v>73.64</v>
      </c>
      <c r="AM206" s="2">
        <v>2.13</v>
      </c>
      <c r="AN206" s="2">
        <v>0.42</v>
      </c>
      <c r="AO206" s="2">
        <v>61.32</v>
      </c>
      <c r="AP206" s="2">
        <v>0</v>
      </c>
      <c r="AQ206" s="2">
        <v>6.68</v>
      </c>
      <c r="AR206" s="2">
        <v>0.04</v>
      </c>
      <c r="AS206" s="2">
        <v>0</v>
      </c>
      <c r="AT206" s="2">
        <v>111</v>
      </c>
      <c r="AU206" s="2">
        <v>64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3</v>
      </c>
      <c r="BE206" s="2" t="s">
        <v>3</v>
      </c>
      <c r="BF206" s="2" t="s">
        <v>3</v>
      </c>
      <c r="BG206" s="2" t="s">
        <v>3</v>
      </c>
      <c r="BH206" s="2">
        <v>0</v>
      </c>
      <c r="BI206" s="2">
        <v>1</v>
      </c>
      <c r="BJ206" s="2" t="s">
        <v>379</v>
      </c>
      <c r="BK206" s="2"/>
      <c r="BL206" s="2"/>
      <c r="BM206" s="2">
        <v>11001</v>
      </c>
      <c r="BN206" s="2">
        <v>0</v>
      </c>
      <c r="BO206" s="2" t="s">
        <v>3</v>
      </c>
      <c r="BP206" s="2">
        <v>0</v>
      </c>
      <c r="BQ206" s="2">
        <v>2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3</v>
      </c>
      <c r="BZ206" s="2">
        <v>123</v>
      </c>
      <c r="CA206" s="2">
        <v>75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1605</v>
      </c>
      <c r="CO206" s="2">
        <v>0</v>
      </c>
      <c r="CP206" s="2">
        <f t="shared" si="256"/>
        <v>129.02999999999997</v>
      </c>
      <c r="CQ206" s="2">
        <f t="shared" si="257"/>
        <v>73.64</v>
      </c>
      <c r="CR206" s="2">
        <f t="shared" si="258"/>
        <v>2.67</v>
      </c>
      <c r="CS206" s="2">
        <f t="shared" si="259"/>
        <v>0.53</v>
      </c>
      <c r="CT206" s="2">
        <f t="shared" si="260"/>
        <v>70.52</v>
      </c>
      <c r="CU206" s="2">
        <f t="shared" si="261"/>
        <v>0</v>
      </c>
      <c r="CV206" s="2">
        <f t="shared" si="262"/>
        <v>7.6819999999999995</v>
      </c>
      <c r="CW206" s="2">
        <f t="shared" si="263"/>
        <v>0.05</v>
      </c>
      <c r="CX206" s="2">
        <f t="shared" si="264"/>
        <v>0</v>
      </c>
      <c r="CY206" s="2">
        <f t="shared" si="265"/>
        <v>69.308400000000006</v>
      </c>
      <c r="CZ206" s="2">
        <f t="shared" si="266"/>
        <v>39.961599999999997</v>
      </c>
      <c r="DA206" s="2"/>
      <c r="DB206" s="2"/>
      <c r="DC206" s="2" t="s">
        <v>3</v>
      </c>
      <c r="DD206" s="2" t="s">
        <v>3</v>
      </c>
      <c r="DE206" s="2" t="s">
        <v>32</v>
      </c>
      <c r="DF206" s="2" t="s">
        <v>32</v>
      </c>
      <c r="DG206" s="2" t="s">
        <v>33</v>
      </c>
      <c r="DH206" s="2" t="s">
        <v>3</v>
      </c>
      <c r="DI206" s="2" t="s">
        <v>33</v>
      </c>
      <c r="DJ206" s="2" t="s">
        <v>32</v>
      </c>
      <c r="DK206" s="2" t="s">
        <v>3</v>
      </c>
      <c r="DL206" s="2" t="s">
        <v>3</v>
      </c>
      <c r="DM206" s="2" t="s">
        <v>3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1003</v>
      </c>
      <c r="DV206" s="2" t="s">
        <v>61</v>
      </c>
      <c r="DW206" s="2" t="s">
        <v>61</v>
      </c>
      <c r="DX206" s="2">
        <v>100</v>
      </c>
      <c r="DY206" s="2"/>
      <c r="DZ206" s="2"/>
      <c r="EA206" s="2"/>
      <c r="EB206" s="2"/>
      <c r="EC206" s="2"/>
      <c r="ED206" s="2"/>
      <c r="EE206" s="2">
        <v>39174504</v>
      </c>
      <c r="EF206" s="2">
        <v>2</v>
      </c>
      <c r="EG206" s="2" t="s">
        <v>19</v>
      </c>
      <c r="EH206" s="2">
        <v>0</v>
      </c>
      <c r="EI206" s="2" t="s">
        <v>3</v>
      </c>
      <c r="EJ206" s="2">
        <v>1</v>
      </c>
      <c r="EK206" s="2">
        <v>11001</v>
      </c>
      <c r="EL206" s="2" t="s">
        <v>308</v>
      </c>
      <c r="EM206" s="2" t="s">
        <v>321</v>
      </c>
      <c r="EN206" s="2"/>
      <c r="EO206" s="2" t="s">
        <v>36</v>
      </c>
      <c r="EP206" s="2"/>
      <c r="EQ206" s="2">
        <v>131072</v>
      </c>
      <c r="ER206" s="2">
        <v>137.09</v>
      </c>
      <c r="ES206" s="2">
        <v>73.64</v>
      </c>
      <c r="ET206" s="2">
        <v>2.13</v>
      </c>
      <c r="EU206" s="2">
        <v>0.42</v>
      </c>
      <c r="EV206" s="2">
        <v>61.32</v>
      </c>
      <c r="EW206" s="2">
        <v>6.68</v>
      </c>
      <c r="EX206" s="2">
        <v>0.04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67"/>
        <v>0</v>
      </c>
      <c r="FS206" s="2">
        <v>0</v>
      </c>
      <c r="FT206" s="2" t="s">
        <v>22</v>
      </c>
      <c r="FU206" s="2" t="s">
        <v>23</v>
      </c>
      <c r="FV206" s="2"/>
      <c r="FW206" s="2"/>
      <c r="FX206" s="2">
        <v>110.7</v>
      </c>
      <c r="FY206" s="2">
        <v>63.75</v>
      </c>
      <c r="FZ206" s="2"/>
      <c r="GA206" s="2" t="s">
        <v>3</v>
      </c>
      <c r="GB206" s="2"/>
      <c r="GC206" s="2"/>
      <c r="GD206" s="2">
        <v>0</v>
      </c>
      <c r="GE206" s="2"/>
      <c r="GF206" s="2">
        <v>-1404287246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68"/>
        <v>0</v>
      </c>
      <c r="GM206" s="2">
        <f t="shared" si="269"/>
        <v>238.3</v>
      </c>
      <c r="GN206" s="2">
        <f t="shared" si="270"/>
        <v>238.3</v>
      </c>
      <c r="GO206" s="2">
        <f t="shared" si="271"/>
        <v>0</v>
      </c>
      <c r="GP206" s="2">
        <f t="shared" si="272"/>
        <v>0</v>
      </c>
      <c r="GQ206" s="2"/>
      <c r="GR206" s="2">
        <v>0</v>
      </c>
      <c r="GS206" s="2">
        <v>3</v>
      </c>
      <c r="GT206" s="2">
        <v>0</v>
      </c>
      <c r="GU206" s="2" t="s">
        <v>3</v>
      </c>
      <c r="GV206" s="2">
        <f t="shared" si="273"/>
        <v>0</v>
      </c>
      <c r="GW206" s="2">
        <v>1</v>
      </c>
      <c r="GX206" s="2">
        <f t="shared" si="274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ROW(SmtRes!A572)</f>
        <v>572</v>
      </c>
      <c r="D207">
        <f>ROW(EtalonRes!A552)</f>
        <v>552</v>
      </c>
      <c r="E207" t="s">
        <v>376</v>
      </c>
      <c r="F207" t="s">
        <v>377</v>
      </c>
      <c r="G207" t="s">
        <v>378</v>
      </c>
      <c r="H207" t="s">
        <v>61</v>
      </c>
      <c r="I207">
        <f>ROUND(87.88/100,9)</f>
        <v>0.87880000000000003</v>
      </c>
      <c r="J207">
        <v>0</v>
      </c>
      <c r="O207">
        <f t="shared" si="240"/>
        <v>859.37</v>
      </c>
      <c r="P207">
        <f t="shared" si="241"/>
        <v>431</v>
      </c>
      <c r="Q207">
        <f t="shared" si="242"/>
        <v>15.63</v>
      </c>
      <c r="R207">
        <f t="shared" si="243"/>
        <v>3.1</v>
      </c>
      <c r="S207">
        <f t="shared" si="244"/>
        <v>412.74</v>
      </c>
      <c r="T207">
        <f t="shared" si="245"/>
        <v>0</v>
      </c>
      <c r="U207">
        <f t="shared" si="246"/>
        <v>6.7509416</v>
      </c>
      <c r="V207">
        <f t="shared" si="247"/>
        <v>4.3940000000000007E-2</v>
      </c>
      <c r="W207">
        <f t="shared" si="248"/>
        <v>0</v>
      </c>
      <c r="X207">
        <f t="shared" si="249"/>
        <v>461.58</v>
      </c>
      <c r="Y207">
        <f t="shared" si="250"/>
        <v>266.14</v>
      </c>
      <c r="AA207">
        <v>39500386</v>
      </c>
      <c r="AB207">
        <f t="shared" si="251"/>
        <v>146.83000000000001</v>
      </c>
      <c r="AC207">
        <f t="shared" si="275"/>
        <v>73.64</v>
      </c>
      <c r="AD207">
        <f>ROUND(((((ET207*1.25))-((EU207*1.25)))+AE207),2)</f>
        <v>2.67</v>
      </c>
      <c r="AE207">
        <f>ROUND(((EU207*1.25)),2)</f>
        <v>0.53</v>
      </c>
      <c r="AF207">
        <f>ROUND(((EV207*1.15)),2)</f>
        <v>70.52</v>
      </c>
      <c r="AG207">
        <f t="shared" si="253"/>
        <v>0</v>
      </c>
      <c r="AH207">
        <f>((EW207*1.15))</f>
        <v>7.6819999999999995</v>
      </c>
      <c r="AI207">
        <f>((EX207*1.25))</f>
        <v>0.05</v>
      </c>
      <c r="AJ207">
        <f t="shared" si="255"/>
        <v>0</v>
      </c>
      <c r="AK207">
        <v>137.09</v>
      </c>
      <c r="AL207">
        <v>73.64</v>
      </c>
      <c r="AM207">
        <v>2.13</v>
      </c>
      <c r="AN207">
        <v>0.42</v>
      </c>
      <c r="AO207">
        <v>61.32</v>
      </c>
      <c r="AP207">
        <v>0</v>
      </c>
      <c r="AQ207">
        <v>6.68</v>
      </c>
      <c r="AR207">
        <v>0.04</v>
      </c>
      <c r="AS207">
        <v>0</v>
      </c>
      <c r="AT207">
        <v>111</v>
      </c>
      <c r="AU207">
        <v>64</v>
      </c>
      <c r="AV207">
        <v>1</v>
      </c>
      <c r="AW207">
        <v>1</v>
      </c>
      <c r="AZ207">
        <v>6.66</v>
      </c>
      <c r="BA207">
        <v>6.66</v>
      </c>
      <c r="BB207">
        <v>6.66</v>
      </c>
      <c r="BC207">
        <v>6.66</v>
      </c>
      <c r="BD207" t="s">
        <v>3</v>
      </c>
      <c r="BE207" t="s">
        <v>3</v>
      </c>
      <c r="BF207" t="s">
        <v>3</v>
      </c>
      <c r="BG207" t="s">
        <v>3</v>
      </c>
      <c r="BH207">
        <v>0</v>
      </c>
      <c r="BI207">
        <v>1</v>
      </c>
      <c r="BJ207" t="s">
        <v>379</v>
      </c>
      <c r="BM207">
        <v>11001</v>
      </c>
      <c r="BN207">
        <v>0</v>
      </c>
      <c r="BO207" t="s">
        <v>3</v>
      </c>
      <c r="BP207">
        <v>0</v>
      </c>
      <c r="BQ207">
        <v>2</v>
      </c>
      <c r="BR207">
        <v>0</v>
      </c>
      <c r="BS207">
        <v>6.66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123</v>
      </c>
      <c r="CA207">
        <v>75</v>
      </c>
      <c r="CF207">
        <v>0</v>
      </c>
      <c r="CG207">
        <v>0</v>
      </c>
      <c r="CM207">
        <v>0</v>
      </c>
      <c r="CN207" t="s">
        <v>1605</v>
      </c>
      <c r="CO207">
        <v>0</v>
      </c>
      <c r="CP207">
        <f t="shared" si="256"/>
        <v>859.37</v>
      </c>
      <c r="CQ207">
        <f t="shared" si="257"/>
        <v>490.44240000000002</v>
      </c>
      <c r="CR207">
        <f t="shared" si="258"/>
        <v>17.7822</v>
      </c>
      <c r="CS207">
        <f t="shared" si="259"/>
        <v>3.5298000000000003</v>
      </c>
      <c r="CT207">
        <f t="shared" si="260"/>
        <v>469.66319999999996</v>
      </c>
      <c r="CU207">
        <f t="shared" si="261"/>
        <v>0</v>
      </c>
      <c r="CV207">
        <f t="shared" si="262"/>
        <v>7.6819999999999995</v>
      </c>
      <c r="CW207">
        <f t="shared" si="263"/>
        <v>0.05</v>
      </c>
      <c r="CX207">
        <f t="shared" si="264"/>
        <v>0</v>
      </c>
      <c r="CY207">
        <f t="shared" si="265"/>
        <v>461.58240000000006</v>
      </c>
      <c r="CZ207">
        <f t="shared" si="266"/>
        <v>266.13760000000002</v>
      </c>
      <c r="DC207" t="s">
        <v>3</v>
      </c>
      <c r="DD207" t="s">
        <v>3</v>
      </c>
      <c r="DE207" t="s">
        <v>32</v>
      </c>
      <c r="DF207" t="s">
        <v>32</v>
      </c>
      <c r="DG207" t="s">
        <v>33</v>
      </c>
      <c r="DH207" t="s">
        <v>3</v>
      </c>
      <c r="DI207" t="s">
        <v>33</v>
      </c>
      <c r="DJ207" t="s">
        <v>32</v>
      </c>
      <c r="DK207" t="s">
        <v>3</v>
      </c>
      <c r="DL207" t="s">
        <v>3</v>
      </c>
      <c r="DM207" t="s">
        <v>3</v>
      </c>
      <c r="DN207">
        <v>0</v>
      </c>
      <c r="DO207">
        <v>0</v>
      </c>
      <c r="DP207">
        <v>1</v>
      </c>
      <c r="DQ207">
        <v>1</v>
      </c>
      <c r="DU207">
        <v>1003</v>
      </c>
      <c r="DV207" t="s">
        <v>61</v>
      </c>
      <c r="DW207" t="s">
        <v>61</v>
      </c>
      <c r="DX207">
        <v>100</v>
      </c>
      <c r="EE207">
        <v>39174504</v>
      </c>
      <c r="EF207">
        <v>2</v>
      </c>
      <c r="EG207" t="s">
        <v>19</v>
      </c>
      <c r="EH207">
        <v>0</v>
      </c>
      <c r="EI207" t="s">
        <v>3</v>
      </c>
      <c r="EJ207">
        <v>1</v>
      </c>
      <c r="EK207">
        <v>11001</v>
      </c>
      <c r="EL207" t="s">
        <v>308</v>
      </c>
      <c r="EM207" t="s">
        <v>321</v>
      </c>
      <c r="EO207" t="s">
        <v>36</v>
      </c>
      <c r="EQ207">
        <v>131072</v>
      </c>
      <c r="ER207">
        <v>137.09</v>
      </c>
      <c r="ES207">
        <v>73.64</v>
      </c>
      <c r="ET207">
        <v>2.13</v>
      </c>
      <c r="EU207">
        <v>0.42</v>
      </c>
      <c r="EV207">
        <v>61.32</v>
      </c>
      <c r="EW207">
        <v>6.68</v>
      </c>
      <c r="EX207">
        <v>0.04</v>
      </c>
      <c r="EY207">
        <v>0</v>
      </c>
      <c r="FQ207">
        <v>0</v>
      </c>
      <c r="FR207">
        <f t="shared" si="267"/>
        <v>0</v>
      </c>
      <c r="FS207">
        <v>0</v>
      </c>
      <c r="FT207" t="s">
        <v>22</v>
      </c>
      <c r="FU207" t="s">
        <v>23</v>
      </c>
      <c r="FX207">
        <v>110.7</v>
      </c>
      <c r="FY207">
        <v>63.75</v>
      </c>
      <c r="GA207" t="s">
        <v>3</v>
      </c>
      <c r="GD207">
        <v>0</v>
      </c>
      <c r="GF207">
        <v>-1404287246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268"/>
        <v>0</v>
      </c>
      <c r="GM207">
        <f t="shared" si="269"/>
        <v>1587.09</v>
      </c>
      <c r="GN207">
        <f t="shared" si="270"/>
        <v>1587.09</v>
      </c>
      <c r="GO207">
        <f t="shared" si="271"/>
        <v>0</v>
      </c>
      <c r="GP207">
        <f t="shared" si="272"/>
        <v>0</v>
      </c>
      <c r="GR207">
        <v>0</v>
      </c>
      <c r="GS207">
        <v>3</v>
      </c>
      <c r="GT207">
        <v>0</v>
      </c>
      <c r="GU207" t="s">
        <v>3</v>
      </c>
      <c r="GV207">
        <f t="shared" si="273"/>
        <v>0</v>
      </c>
      <c r="GW207">
        <v>1</v>
      </c>
      <c r="GX207">
        <f t="shared" si="274"/>
        <v>0</v>
      </c>
      <c r="HA207">
        <v>0</v>
      </c>
      <c r="HB207">
        <v>0</v>
      </c>
      <c r="IK207">
        <v>0</v>
      </c>
    </row>
    <row r="208" spans="1:255" x14ac:dyDescent="0.2">
      <c r="A208" s="2">
        <v>18</v>
      </c>
      <c r="B208" s="2">
        <v>1</v>
      </c>
      <c r="C208" s="2">
        <v>553</v>
      </c>
      <c r="D208" s="2"/>
      <c r="E208" s="2" t="s">
        <v>380</v>
      </c>
      <c r="F208" s="2" t="s">
        <v>381</v>
      </c>
      <c r="G208" s="2" t="s">
        <v>382</v>
      </c>
      <c r="H208" s="2" t="s">
        <v>66</v>
      </c>
      <c r="I208" s="2">
        <f>I206*J208</f>
        <v>88.758799999999994</v>
      </c>
      <c r="J208" s="2">
        <v>100.99999999999999</v>
      </c>
      <c r="K208" s="2"/>
      <c r="L208" s="2"/>
      <c r="M208" s="2"/>
      <c r="N208" s="2"/>
      <c r="O208" s="2">
        <f t="shared" si="240"/>
        <v>0</v>
      </c>
      <c r="P208" s="2">
        <f t="shared" si="241"/>
        <v>0</v>
      </c>
      <c r="Q208" s="2">
        <f t="shared" si="242"/>
        <v>0</v>
      </c>
      <c r="R208" s="2">
        <f t="shared" si="243"/>
        <v>0</v>
      </c>
      <c r="S208" s="2">
        <f t="shared" si="244"/>
        <v>0</v>
      </c>
      <c r="T208" s="2">
        <f t="shared" si="245"/>
        <v>0</v>
      </c>
      <c r="U208" s="2">
        <f t="shared" si="246"/>
        <v>0</v>
      </c>
      <c r="V208" s="2">
        <f t="shared" si="247"/>
        <v>0</v>
      </c>
      <c r="W208" s="2">
        <f t="shared" si="248"/>
        <v>0</v>
      </c>
      <c r="X208" s="2">
        <f t="shared" si="249"/>
        <v>0</v>
      </c>
      <c r="Y208" s="2">
        <f t="shared" si="250"/>
        <v>0</v>
      </c>
      <c r="Z208" s="2"/>
      <c r="AA208" s="2">
        <v>39500385</v>
      </c>
      <c r="AB208" s="2">
        <f t="shared" si="251"/>
        <v>0</v>
      </c>
      <c r="AC208" s="2">
        <f t="shared" si="275"/>
        <v>0</v>
      </c>
      <c r="AD208" s="2">
        <f t="shared" ref="AD208:AD221" si="281">ROUND((((ET208)-(EU208))+AE208),2)</f>
        <v>0</v>
      </c>
      <c r="AE208" s="2">
        <f t="shared" ref="AE208:AE221" si="282">ROUND((EU208),2)</f>
        <v>0</v>
      </c>
      <c r="AF208" s="2">
        <f t="shared" ref="AF208:AF221" si="283">ROUND((EV208),2)</f>
        <v>0</v>
      </c>
      <c r="AG208" s="2">
        <f t="shared" si="253"/>
        <v>0</v>
      </c>
      <c r="AH208" s="2">
        <f t="shared" ref="AH208:AH221" si="284">(EW208)</f>
        <v>0</v>
      </c>
      <c r="AI208" s="2">
        <f t="shared" ref="AI208:AI221" si="285">(EX208)</f>
        <v>0</v>
      </c>
      <c r="AJ208" s="2">
        <f t="shared" si="255"/>
        <v>0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111</v>
      </c>
      <c r="AU208" s="2">
        <v>64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3</v>
      </c>
      <c r="BE208" s="2" t="s">
        <v>3</v>
      </c>
      <c r="BF208" s="2" t="s">
        <v>3</v>
      </c>
      <c r="BG208" s="2" t="s">
        <v>3</v>
      </c>
      <c r="BH208" s="2">
        <v>3</v>
      </c>
      <c r="BI208" s="2">
        <v>1</v>
      </c>
      <c r="BJ208" s="2" t="s">
        <v>3</v>
      </c>
      <c r="BK208" s="2"/>
      <c r="BL208" s="2"/>
      <c r="BM208" s="2">
        <v>11001</v>
      </c>
      <c r="BN208" s="2">
        <v>0</v>
      </c>
      <c r="BO208" s="2" t="s">
        <v>3</v>
      </c>
      <c r="BP208" s="2">
        <v>0</v>
      </c>
      <c r="BQ208" s="2">
        <v>2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3</v>
      </c>
      <c r="BZ208" s="2">
        <v>123</v>
      </c>
      <c r="CA208" s="2">
        <v>75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3</v>
      </c>
      <c r="CO208" s="2">
        <v>0</v>
      </c>
      <c r="CP208" s="2">
        <f t="shared" si="256"/>
        <v>0</v>
      </c>
      <c r="CQ208" s="2">
        <f t="shared" si="257"/>
        <v>0</v>
      </c>
      <c r="CR208" s="2">
        <f t="shared" si="258"/>
        <v>0</v>
      </c>
      <c r="CS208" s="2">
        <f t="shared" si="259"/>
        <v>0</v>
      </c>
      <c r="CT208" s="2">
        <f t="shared" si="260"/>
        <v>0</v>
      </c>
      <c r="CU208" s="2">
        <f t="shared" si="261"/>
        <v>0</v>
      </c>
      <c r="CV208" s="2">
        <f t="shared" si="262"/>
        <v>0</v>
      </c>
      <c r="CW208" s="2">
        <f t="shared" si="263"/>
        <v>0</v>
      </c>
      <c r="CX208" s="2">
        <f t="shared" si="264"/>
        <v>0</v>
      </c>
      <c r="CY208" s="2">
        <f t="shared" si="265"/>
        <v>0</v>
      </c>
      <c r="CZ208" s="2">
        <f t="shared" si="266"/>
        <v>0</v>
      </c>
      <c r="DA208" s="2"/>
      <c r="DB208" s="2"/>
      <c r="DC208" s="2" t="s">
        <v>3</v>
      </c>
      <c r="DD208" s="2" t="s">
        <v>3</v>
      </c>
      <c r="DE208" s="2" t="s">
        <v>3</v>
      </c>
      <c r="DF208" s="2" t="s">
        <v>3</v>
      </c>
      <c r="DG208" s="2" t="s">
        <v>3</v>
      </c>
      <c r="DH208" s="2" t="s">
        <v>3</v>
      </c>
      <c r="DI208" s="2" t="s">
        <v>3</v>
      </c>
      <c r="DJ208" s="2" t="s">
        <v>3</v>
      </c>
      <c r="DK208" s="2" t="s">
        <v>3</v>
      </c>
      <c r="DL208" s="2" t="s">
        <v>3</v>
      </c>
      <c r="DM208" s="2" t="s">
        <v>3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1003</v>
      </c>
      <c r="DV208" s="2" t="s">
        <v>66</v>
      </c>
      <c r="DW208" s="2" t="s">
        <v>66</v>
      </c>
      <c r="DX208" s="2">
        <v>1</v>
      </c>
      <c r="DY208" s="2"/>
      <c r="DZ208" s="2"/>
      <c r="EA208" s="2"/>
      <c r="EB208" s="2"/>
      <c r="EC208" s="2"/>
      <c r="ED208" s="2"/>
      <c r="EE208" s="2">
        <v>39174504</v>
      </c>
      <c r="EF208" s="2">
        <v>2</v>
      </c>
      <c r="EG208" s="2" t="s">
        <v>19</v>
      </c>
      <c r="EH208" s="2">
        <v>0</v>
      </c>
      <c r="EI208" s="2" t="s">
        <v>3</v>
      </c>
      <c r="EJ208" s="2">
        <v>1</v>
      </c>
      <c r="EK208" s="2">
        <v>11001</v>
      </c>
      <c r="EL208" s="2" t="s">
        <v>308</v>
      </c>
      <c r="EM208" s="2" t="s">
        <v>321</v>
      </c>
      <c r="EN208" s="2"/>
      <c r="EO208" s="2" t="s">
        <v>3</v>
      </c>
      <c r="EP208" s="2"/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67"/>
        <v>0</v>
      </c>
      <c r="FS208" s="2">
        <v>0</v>
      </c>
      <c r="FT208" s="2" t="s">
        <v>22</v>
      </c>
      <c r="FU208" s="2" t="s">
        <v>23</v>
      </c>
      <c r="FV208" s="2"/>
      <c r="FW208" s="2"/>
      <c r="FX208" s="2">
        <v>110.7</v>
      </c>
      <c r="FY208" s="2">
        <v>63.75</v>
      </c>
      <c r="FZ208" s="2"/>
      <c r="GA208" s="2" t="s">
        <v>3</v>
      </c>
      <c r="GB208" s="2"/>
      <c r="GC208" s="2"/>
      <c r="GD208" s="2">
        <v>0</v>
      </c>
      <c r="GE208" s="2"/>
      <c r="GF208" s="2">
        <v>-2049262376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68"/>
        <v>0</v>
      </c>
      <c r="GM208" s="2">
        <f t="shared" si="269"/>
        <v>0</v>
      </c>
      <c r="GN208" s="2">
        <f t="shared" si="270"/>
        <v>0</v>
      </c>
      <c r="GO208" s="2">
        <f t="shared" si="271"/>
        <v>0</v>
      </c>
      <c r="GP208" s="2">
        <f t="shared" si="272"/>
        <v>0</v>
      </c>
      <c r="GQ208" s="2"/>
      <c r="GR208" s="2">
        <v>0</v>
      </c>
      <c r="GS208" s="2">
        <v>3</v>
      </c>
      <c r="GT208" s="2">
        <v>0</v>
      </c>
      <c r="GU208" s="2" t="s">
        <v>3</v>
      </c>
      <c r="GV208" s="2">
        <f t="shared" si="273"/>
        <v>0</v>
      </c>
      <c r="GW208" s="2">
        <v>1</v>
      </c>
      <c r="GX208" s="2">
        <f t="shared" si="274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18</v>
      </c>
      <c r="B209">
        <v>1</v>
      </c>
      <c r="C209">
        <v>566</v>
      </c>
      <c r="E209" t="s">
        <v>380</v>
      </c>
      <c r="F209" t="s">
        <v>381</v>
      </c>
      <c r="G209" t="s">
        <v>382</v>
      </c>
      <c r="H209" t="s">
        <v>66</v>
      </c>
      <c r="I209">
        <f>I207*J209</f>
        <v>88.758799999999994</v>
      </c>
      <c r="J209">
        <v>100.99999999999999</v>
      </c>
      <c r="O209">
        <f t="shared" si="240"/>
        <v>0</v>
      </c>
      <c r="P209">
        <f t="shared" si="241"/>
        <v>0</v>
      </c>
      <c r="Q209">
        <f t="shared" si="242"/>
        <v>0</v>
      </c>
      <c r="R209">
        <f t="shared" si="243"/>
        <v>0</v>
      </c>
      <c r="S209">
        <f t="shared" si="244"/>
        <v>0</v>
      </c>
      <c r="T209">
        <f t="shared" si="245"/>
        <v>0</v>
      </c>
      <c r="U209">
        <f t="shared" si="246"/>
        <v>0</v>
      </c>
      <c r="V209">
        <f t="shared" si="247"/>
        <v>0</v>
      </c>
      <c r="W209">
        <f t="shared" si="248"/>
        <v>0</v>
      </c>
      <c r="X209">
        <f t="shared" si="249"/>
        <v>0</v>
      </c>
      <c r="Y209">
        <f t="shared" si="250"/>
        <v>0</v>
      </c>
      <c r="AA209">
        <v>39500386</v>
      </c>
      <c r="AB209">
        <f t="shared" si="251"/>
        <v>0</v>
      </c>
      <c r="AC209">
        <f t="shared" si="275"/>
        <v>0</v>
      </c>
      <c r="AD209">
        <f t="shared" si="281"/>
        <v>0</v>
      </c>
      <c r="AE209">
        <f t="shared" si="282"/>
        <v>0</v>
      </c>
      <c r="AF209">
        <f t="shared" si="283"/>
        <v>0</v>
      </c>
      <c r="AG209">
        <f t="shared" si="253"/>
        <v>0</v>
      </c>
      <c r="AH209">
        <f t="shared" si="284"/>
        <v>0</v>
      </c>
      <c r="AI209">
        <f t="shared" si="285"/>
        <v>0</v>
      </c>
      <c r="AJ209">
        <f t="shared" si="255"/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111</v>
      </c>
      <c r="AU209">
        <v>64</v>
      </c>
      <c r="AV209">
        <v>1</v>
      </c>
      <c r="AW209">
        <v>1</v>
      </c>
      <c r="AZ209">
        <v>6.66</v>
      </c>
      <c r="BA209">
        <v>1</v>
      </c>
      <c r="BB209">
        <v>1</v>
      </c>
      <c r="BC209">
        <v>6.66</v>
      </c>
      <c r="BD209" t="s">
        <v>3</v>
      </c>
      <c r="BE209" t="s">
        <v>3</v>
      </c>
      <c r="BF209" t="s">
        <v>3</v>
      </c>
      <c r="BG209" t="s">
        <v>3</v>
      </c>
      <c r="BH209">
        <v>3</v>
      </c>
      <c r="BI209">
        <v>1</v>
      </c>
      <c r="BJ209" t="s">
        <v>3</v>
      </c>
      <c r="BM209">
        <v>11001</v>
      </c>
      <c r="BN209">
        <v>0</v>
      </c>
      <c r="BO209" t="s">
        <v>3</v>
      </c>
      <c r="BP209">
        <v>0</v>
      </c>
      <c r="BQ209">
        <v>2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123</v>
      </c>
      <c r="CA209">
        <v>75</v>
      </c>
      <c r="CF209">
        <v>0</v>
      </c>
      <c r="CG209">
        <v>0</v>
      </c>
      <c r="CM209">
        <v>0</v>
      </c>
      <c r="CN209" t="s">
        <v>3</v>
      </c>
      <c r="CO209">
        <v>0</v>
      </c>
      <c r="CP209">
        <f t="shared" si="256"/>
        <v>0</v>
      </c>
      <c r="CQ209">
        <f t="shared" si="257"/>
        <v>0</v>
      </c>
      <c r="CR209">
        <f t="shared" si="258"/>
        <v>0</v>
      </c>
      <c r="CS209">
        <f t="shared" si="259"/>
        <v>0</v>
      </c>
      <c r="CT209">
        <f t="shared" si="260"/>
        <v>0</v>
      </c>
      <c r="CU209">
        <f t="shared" si="261"/>
        <v>0</v>
      </c>
      <c r="CV209">
        <f t="shared" si="262"/>
        <v>0</v>
      </c>
      <c r="CW209">
        <f t="shared" si="263"/>
        <v>0</v>
      </c>
      <c r="CX209">
        <f t="shared" si="264"/>
        <v>0</v>
      </c>
      <c r="CY209">
        <f t="shared" si="265"/>
        <v>0</v>
      </c>
      <c r="CZ209">
        <f t="shared" si="266"/>
        <v>0</v>
      </c>
      <c r="DC209" t="s">
        <v>3</v>
      </c>
      <c r="DD209" t="s">
        <v>3</v>
      </c>
      <c r="DE209" t="s">
        <v>3</v>
      </c>
      <c r="DF209" t="s">
        <v>3</v>
      </c>
      <c r="DG209" t="s">
        <v>3</v>
      </c>
      <c r="DH209" t="s">
        <v>3</v>
      </c>
      <c r="DI209" t="s">
        <v>3</v>
      </c>
      <c r="DJ209" t="s">
        <v>3</v>
      </c>
      <c r="DK209" t="s">
        <v>3</v>
      </c>
      <c r="DL209" t="s">
        <v>3</v>
      </c>
      <c r="DM209" t="s">
        <v>3</v>
      </c>
      <c r="DN209">
        <v>0</v>
      </c>
      <c r="DO209">
        <v>0</v>
      </c>
      <c r="DP209">
        <v>1</v>
      </c>
      <c r="DQ209">
        <v>1</v>
      </c>
      <c r="DU209">
        <v>1003</v>
      </c>
      <c r="DV209" t="s">
        <v>66</v>
      </c>
      <c r="DW209" t="s">
        <v>66</v>
      </c>
      <c r="DX209">
        <v>1</v>
      </c>
      <c r="EE209">
        <v>39174504</v>
      </c>
      <c r="EF209">
        <v>2</v>
      </c>
      <c r="EG209" t="s">
        <v>19</v>
      </c>
      <c r="EH209">
        <v>0</v>
      </c>
      <c r="EI209" t="s">
        <v>3</v>
      </c>
      <c r="EJ209">
        <v>1</v>
      </c>
      <c r="EK209">
        <v>11001</v>
      </c>
      <c r="EL209" t="s">
        <v>308</v>
      </c>
      <c r="EM209" t="s">
        <v>321</v>
      </c>
      <c r="EO209" t="s">
        <v>3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67"/>
        <v>0</v>
      </c>
      <c r="FS209">
        <v>0</v>
      </c>
      <c r="FT209" t="s">
        <v>22</v>
      </c>
      <c r="FU209" t="s">
        <v>23</v>
      </c>
      <c r="FX209">
        <v>110.7</v>
      </c>
      <c r="FY209">
        <v>63.75</v>
      </c>
      <c r="GA209" t="s">
        <v>3</v>
      </c>
      <c r="GD209">
        <v>0</v>
      </c>
      <c r="GF209">
        <v>-2049262376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268"/>
        <v>0</v>
      </c>
      <c r="GM209">
        <f t="shared" si="269"/>
        <v>0</v>
      </c>
      <c r="GN209">
        <f t="shared" si="270"/>
        <v>0</v>
      </c>
      <c r="GO209">
        <f t="shared" si="271"/>
        <v>0</v>
      </c>
      <c r="GP209">
        <f t="shared" si="272"/>
        <v>0</v>
      </c>
      <c r="GR209">
        <v>0</v>
      </c>
      <c r="GS209">
        <v>3</v>
      </c>
      <c r="GT209">
        <v>0</v>
      </c>
      <c r="GU209" t="s">
        <v>3</v>
      </c>
      <c r="GV209">
        <f t="shared" si="273"/>
        <v>0</v>
      </c>
      <c r="GW209">
        <v>1</v>
      </c>
      <c r="GX209">
        <f t="shared" si="274"/>
        <v>0</v>
      </c>
      <c r="HA209">
        <v>0</v>
      </c>
      <c r="HB209"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554</v>
      </c>
      <c r="D210" s="2"/>
      <c r="E210" s="2" t="s">
        <v>383</v>
      </c>
      <c r="F210" s="2" t="s">
        <v>384</v>
      </c>
      <c r="G210" s="2" t="s">
        <v>385</v>
      </c>
      <c r="H210" s="2" t="s">
        <v>66</v>
      </c>
      <c r="I210" s="2">
        <f>I206*J210</f>
        <v>88.758799999999994</v>
      </c>
      <c r="J210" s="2">
        <v>100.99999999999999</v>
      </c>
      <c r="K210" s="2"/>
      <c r="L210" s="2"/>
      <c r="M210" s="2"/>
      <c r="N210" s="2"/>
      <c r="O210" s="2">
        <f t="shared" si="240"/>
        <v>1091.73</v>
      </c>
      <c r="P210" s="2">
        <f t="shared" si="241"/>
        <v>1091.73</v>
      </c>
      <c r="Q210" s="2">
        <f t="shared" si="242"/>
        <v>0</v>
      </c>
      <c r="R210" s="2">
        <f t="shared" si="243"/>
        <v>0</v>
      </c>
      <c r="S210" s="2">
        <f t="shared" si="244"/>
        <v>0</v>
      </c>
      <c r="T210" s="2">
        <f t="shared" si="245"/>
        <v>0</v>
      </c>
      <c r="U210" s="2">
        <f t="shared" si="246"/>
        <v>0</v>
      </c>
      <c r="V210" s="2">
        <f t="shared" si="247"/>
        <v>0</v>
      </c>
      <c r="W210" s="2">
        <f t="shared" si="248"/>
        <v>0</v>
      </c>
      <c r="X210" s="2">
        <f t="shared" si="249"/>
        <v>0</v>
      </c>
      <c r="Y210" s="2">
        <f t="shared" si="250"/>
        <v>0</v>
      </c>
      <c r="Z210" s="2"/>
      <c r="AA210" s="2">
        <v>39500385</v>
      </c>
      <c r="AB210" s="2">
        <f t="shared" si="251"/>
        <v>12.3</v>
      </c>
      <c r="AC210" s="2">
        <f t="shared" si="275"/>
        <v>12.3</v>
      </c>
      <c r="AD210" s="2">
        <f t="shared" si="281"/>
        <v>0</v>
      </c>
      <c r="AE210" s="2">
        <f t="shared" si="282"/>
        <v>0</v>
      </c>
      <c r="AF210" s="2">
        <f t="shared" si="283"/>
        <v>0</v>
      </c>
      <c r="AG210" s="2">
        <f t="shared" si="253"/>
        <v>0</v>
      </c>
      <c r="AH210" s="2">
        <f t="shared" si="284"/>
        <v>0</v>
      </c>
      <c r="AI210" s="2">
        <f t="shared" si="285"/>
        <v>0</v>
      </c>
      <c r="AJ210" s="2">
        <f t="shared" si="255"/>
        <v>0</v>
      </c>
      <c r="AK210" s="2">
        <v>12.3</v>
      </c>
      <c r="AL210" s="2">
        <v>12.3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111</v>
      </c>
      <c r="AU210" s="2">
        <v>64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3</v>
      </c>
      <c r="BE210" s="2" t="s">
        <v>3</v>
      </c>
      <c r="BF210" s="2" t="s">
        <v>3</v>
      </c>
      <c r="BG210" s="2" t="s">
        <v>3</v>
      </c>
      <c r="BH210" s="2">
        <v>3</v>
      </c>
      <c r="BI210" s="2">
        <v>1</v>
      </c>
      <c r="BJ210" s="2" t="s">
        <v>386</v>
      </c>
      <c r="BK210" s="2"/>
      <c r="BL210" s="2"/>
      <c r="BM210" s="2">
        <v>11001</v>
      </c>
      <c r="BN210" s="2">
        <v>0</v>
      </c>
      <c r="BO210" s="2" t="s">
        <v>3</v>
      </c>
      <c r="BP210" s="2">
        <v>0</v>
      </c>
      <c r="BQ210" s="2">
        <v>2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3</v>
      </c>
      <c r="BZ210" s="2">
        <v>123</v>
      </c>
      <c r="CA210" s="2">
        <v>75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</v>
      </c>
      <c r="CO210" s="2">
        <v>0</v>
      </c>
      <c r="CP210" s="2">
        <f t="shared" si="256"/>
        <v>1091.73</v>
      </c>
      <c r="CQ210" s="2">
        <f t="shared" si="257"/>
        <v>12.3</v>
      </c>
      <c r="CR210" s="2">
        <f t="shared" si="258"/>
        <v>0</v>
      </c>
      <c r="CS210" s="2">
        <f t="shared" si="259"/>
        <v>0</v>
      </c>
      <c r="CT210" s="2">
        <f t="shared" si="260"/>
        <v>0</v>
      </c>
      <c r="CU210" s="2">
        <f t="shared" si="261"/>
        <v>0</v>
      </c>
      <c r="CV210" s="2">
        <f t="shared" si="262"/>
        <v>0</v>
      </c>
      <c r="CW210" s="2">
        <f t="shared" si="263"/>
        <v>0</v>
      </c>
      <c r="CX210" s="2">
        <f t="shared" si="264"/>
        <v>0</v>
      </c>
      <c r="CY210" s="2">
        <f t="shared" si="265"/>
        <v>0</v>
      </c>
      <c r="CZ210" s="2">
        <f t="shared" si="266"/>
        <v>0</v>
      </c>
      <c r="DA210" s="2"/>
      <c r="DB210" s="2"/>
      <c r="DC210" s="2" t="s">
        <v>3</v>
      </c>
      <c r="DD210" s="2" t="s">
        <v>3</v>
      </c>
      <c r="DE210" s="2" t="s">
        <v>3</v>
      </c>
      <c r="DF210" s="2" t="s">
        <v>3</v>
      </c>
      <c r="DG210" s="2" t="s">
        <v>3</v>
      </c>
      <c r="DH210" s="2" t="s">
        <v>3</v>
      </c>
      <c r="DI210" s="2" t="s">
        <v>3</v>
      </c>
      <c r="DJ210" s="2" t="s">
        <v>3</v>
      </c>
      <c r="DK210" s="2" t="s">
        <v>3</v>
      </c>
      <c r="DL210" s="2" t="s">
        <v>3</v>
      </c>
      <c r="DM210" s="2" t="s">
        <v>3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1003</v>
      </c>
      <c r="DV210" s="2" t="s">
        <v>66</v>
      </c>
      <c r="DW210" s="2" t="s">
        <v>66</v>
      </c>
      <c r="DX210" s="2">
        <v>1</v>
      </c>
      <c r="DY210" s="2"/>
      <c r="DZ210" s="2"/>
      <c r="EA210" s="2"/>
      <c r="EB210" s="2"/>
      <c r="EC210" s="2"/>
      <c r="ED210" s="2"/>
      <c r="EE210" s="2">
        <v>39174504</v>
      </c>
      <c r="EF210" s="2">
        <v>2</v>
      </c>
      <c r="EG210" s="2" t="s">
        <v>19</v>
      </c>
      <c r="EH210" s="2">
        <v>0</v>
      </c>
      <c r="EI210" s="2" t="s">
        <v>3</v>
      </c>
      <c r="EJ210" s="2">
        <v>1</v>
      </c>
      <c r="EK210" s="2">
        <v>11001</v>
      </c>
      <c r="EL210" s="2" t="s">
        <v>308</v>
      </c>
      <c r="EM210" s="2" t="s">
        <v>321</v>
      </c>
      <c r="EN210" s="2"/>
      <c r="EO210" s="2" t="s">
        <v>3</v>
      </c>
      <c r="EP210" s="2"/>
      <c r="EQ210" s="2">
        <v>0</v>
      </c>
      <c r="ER210" s="2">
        <v>12.3</v>
      </c>
      <c r="ES210" s="2">
        <v>12.3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67"/>
        <v>0</v>
      </c>
      <c r="FS210" s="2">
        <v>0</v>
      </c>
      <c r="FT210" s="2" t="s">
        <v>22</v>
      </c>
      <c r="FU210" s="2" t="s">
        <v>23</v>
      </c>
      <c r="FV210" s="2"/>
      <c r="FW210" s="2"/>
      <c r="FX210" s="2">
        <v>110.7</v>
      </c>
      <c r="FY210" s="2">
        <v>63.75</v>
      </c>
      <c r="FZ210" s="2"/>
      <c r="GA210" s="2" t="s">
        <v>3</v>
      </c>
      <c r="GB210" s="2"/>
      <c r="GC210" s="2"/>
      <c r="GD210" s="2">
        <v>0</v>
      </c>
      <c r="GE210" s="2"/>
      <c r="GF210" s="2">
        <v>26470480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68"/>
        <v>0</v>
      </c>
      <c r="GM210" s="2">
        <f t="shared" si="269"/>
        <v>1091.73</v>
      </c>
      <c r="GN210" s="2">
        <f t="shared" si="270"/>
        <v>1091.73</v>
      </c>
      <c r="GO210" s="2">
        <f t="shared" si="271"/>
        <v>0</v>
      </c>
      <c r="GP210" s="2">
        <f t="shared" si="272"/>
        <v>0</v>
      </c>
      <c r="GQ210" s="2"/>
      <c r="GR210" s="2">
        <v>0</v>
      </c>
      <c r="GS210" s="2">
        <v>3</v>
      </c>
      <c r="GT210" s="2">
        <v>0</v>
      </c>
      <c r="GU210" s="2" t="s">
        <v>3</v>
      </c>
      <c r="GV210" s="2">
        <f t="shared" si="273"/>
        <v>0</v>
      </c>
      <c r="GW210" s="2">
        <v>1</v>
      </c>
      <c r="GX210" s="2">
        <f t="shared" si="274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567</v>
      </c>
      <c r="E211" t="s">
        <v>383</v>
      </c>
      <c r="F211" t="s">
        <v>384</v>
      </c>
      <c r="G211" t="s">
        <v>385</v>
      </c>
      <c r="H211" t="s">
        <v>66</v>
      </c>
      <c r="I211">
        <f>I207*J211</f>
        <v>88.758799999999994</v>
      </c>
      <c r="J211">
        <v>100.99999999999999</v>
      </c>
      <c r="O211">
        <f t="shared" si="240"/>
        <v>7270.94</v>
      </c>
      <c r="P211">
        <f t="shared" si="241"/>
        <v>7270.94</v>
      </c>
      <c r="Q211">
        <f t="shared" si="242"/>
        <v>0</v>
      </c>
      <c r="R211">
        <f t="shared" si="243"/>
        <v>0</v>
      </c>
      <c r="S211">
        <f t="shared" si="244"/>
        <v>0</v>
      </c>
      <c r="T211">
        <f t="shared" si="245"/>
        <v>0</v>
      </c>
      <c r="U211">
        <f t="shared" si="246"/>
        <v>0</v>
      </c>
      <c r="V211">
        <f t="shared" si="247"/>
        <v>0</v>
      </c>
      <c r="W211">
        <f t="shared" si="248"/>
        <v>0</v>
      </c>
      <c r="X211">
        <f t="shared" si="249"/>
        <v>0</v>
      </c>
      <c r="Y211">
        <f t="shared" si="250"/>
        <v>0</v>
      </c>
      <c r="AA211">
        <v>39500386</v>
      </c>
      <c r="AB211">
        <f t="shared" si="251"/>
        <v>12.3</v>
      </c>
      <c r="AC211">
        <f t="shared" si="275"/>
        <v>12.3</v>
      </c>
      <c r="AD211">
        <f t="shared" si="281"/>
        <v>0</v>
      </c>
      <c r="AE211">
        <f t="shared" si="282"/>
        <v>0</v>
      </c>
      <c r="AF211">
        <f t="shared" si="283"/>
        <v>0</v>
      </c>
      <c r="AG211">
        <f t="shared" si="253"/>
        <v>0</v>
      </c>
      <c r="AH211">
        <f t="shared" si="284"/>
        <v>0</v>
      </c>
      <c r="AI211">
        <f t="shared" si="285"/>
        <v>0</v>
      </c>
      <c r="AJ211">
        <f t="shared" si="255"/>
        <v>0</v>
      </c>
      <c r="AK211">
        <v>12.3</v>
      </c>
      <c r="AL211">
        <v>12.3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111</v>
      </c>
      <c r="AU211">
        <v>64</v>
      </c>
      <c r="AV211">
        <v>1</v>
      </c>
      <c r="AW211">
        <v>1</v>
      </c>
      <c r="AZ211">
        <v>6.66</v>
      </c>
      <c r="BA211">
        <v>1</v>
      </c>
      <c r="BB211">
        <v>1</v>
      </c>
      <c r="BC211">
        <v>6.66</v>
      </c>
      <c r="BD211" t="s">
        <v>3</v>
      </c>
      <c r="BE211" t="s">
        <v>3</v>
      </c>
      <c r="BF211" t="s">
        <v>3</v>
      </c>
      <c r="BG211" t="s">
        <v>3</v>
      </c>
      <c r="BH211">
        <v>3</v>
      </c>
      <c r="BI211">
        <v>1</v>
      </c>
      <c r="BJ211" t="s">
        <v>386</v>
      </c>
      <c r="BM211">
        <v>11001</v>
      </c>
      <c r="BN211">
        <v>0</v>
      </c>
      <c r="BO211" t="s">
        <v>3</v>
      </c>
      <c r="BP211">
        <v>0</v>
      </c>
      <c r="BQ211">
        <v>2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123</v>
      </c>
      <c r="CA211">
        <v>75</v>
      </c>
      <c r="CF211">
        <v>0</v>
      </c>
      <c r="CG211">
        <v>0</v>
      </c>
      <c r="CM211">
        <v>0</v>
      </c>
      <c r="CN211" t="s">
        <v>3</v>
      </c>
      <c r="CO211">
        <v>0</v>
      </c>
      <c r="CP211">
        <f t="shared" si="256"/>
        <v>7270.94</v>
      </c>
      <c r="CQ211">
        <f t="shared" si="257"/>
        <v>81.918000000000006</v>
      </c>
      <c r="CR211">
        <f t="shared" si="258"/>
        <v>0</v>
      </c>
      <c r="CS211">
        <f t="shared" si="259"/>
        <v>0</v>
      </c>
      <c r="CT211">
        <f t="shared" si="260"/>
        <v>0</v>
      </c>
      <c r="CU211">
        <f t="shared" si="261"/>
        <v>0</v>
      </c>
      <c r="CV211">
        <f t="shared" si="262"/>
        <v>0</v>
      </c>
      <c r="CW211">
        <f t="shared" si="263"/>
        <v>0</v>
      </c>
      <c r="CX211">
        <f t="shared" si="264"/>
        <v>0</v>
      </c>
      <c r="CY211">
        <f t="shared" si="265"/>
        <v>0</v>
      </c>
      <c r="CZ211">
        <f t="shared" si="266"/>
        <v>0</v>
      </c>
      <c r="DC211" t="s">
        <v>3</v>
      </c>
      <c r="DD211" t="s">
        <v>3</v>
      </c>
      <c r="DE211" t="s">
        <v>3</v>
      </c>
      <c r="DF211" t="s">
        <v>3</v>
      </c>
      <c r="DG211" t="s">
        <v>3</v>
      </c>
      <c r="DH211" t="s">
        <v>3</v>
      </c>
      <c r="DI211" t="s">
        <v>3</v>
      </c>
      <c r="DJ211" t="s">
        <v>3</v>
      </c>
      <c r="DK211" t="s">
        <v>3</v>
      </c>
      <c r="DL211" t="s">
        <v>3</v>
      </c>
      <c r="DM211" t="s">
        <v>3</v>
      </c>
      <c r="DN211">
        <v>0</v>
      </c>
      <c r="DO211">
        <v>0</v>
      </c>
      <c r="DP211">
        <v>1</v>
      </c>
      <c r="DQ211">
        <v>1</v>
      </c>
      <c r="DU211">
        <v>1003</v>
      </c>
      <c r="DV211" t="s">
        <v>66</v>
      </c>
      <c r="DW211" t="s">
        <v>66</v>
      </c>
      <c r="DX211">
        <v>1</v>
      </c>
      <c r="EE211">
        <v>39174504</v>
      </c>
      <c r="EF211">
        <v>2</v>
      </c>
      <c r="EG211" t="s">
        <v>19</v>
      </c>
      <c r="EH211">
        <v>0</v>
      </c>
      <c r="EI211" t="s">
        <v>3</v>
      </c>
      <c r="EJ211">
        <v>1</v>
      </c>
      <c r="EK211">
        <v>11001</v>
      </c>
      <c r="EL211" t="s">
        <v>308</v>
      </c>
      <c r="EM211" t="s">
        <v>321</v>
      </c>
      <c r="EO211" t="s">
        <v>3</v>
      </c>
      <c r="EQ211">
        <v>0</v>
      </c>
      <c r="ER211">
        <v>12.3</v>
      </c>
      <c r="ES211">
        <v>12.3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67"/>
        <v>0</v>
      </c>
      <c r="FS211">
        <v>0</v>
      </c>
      <c r="FT211" t="s">
        <v>22</v>
      </c>
      <c r="FU211" t="s">
        <v>23</v>
      </c>
      <c r="FX211">
        <v>110.7</v>
      </c>
      <c r="FY211">
        <v>63.75</v>
      </c>
      <c r="GA211" t="s">
        <v>3</v>
      </c>
      <c r="GD211">
        <v>0</v>
      </c>
      <c r="GF211">
        <v>26470480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268"/>
        <v>0</v>
      </c>
      <c r="GM211">
        <f t="shared" si="269"/>
        <v>7270.94</v>
      </c>
      <c r="GN211">
        <f t="shared" si="270"/>
        <v>7270.94</v>
      </c>
      <c r="GO211">
        <f t="shared" si="271"/>
        <v>0</v>
      </c>
      <c r="GP211">
        <f t="shared" si="272"/>
        <v>0</v>
      </c>
      <c r="GR211">
        <v>0</v>
      </c>
      <c r="GS211">
        <v>3</v>
      </c>
      <c r="GT211">
        <v>0</v>
      </c>
      <c r="GU211" t="s">
        <v>3</v>
      </c>
      <c r="GV211">
        <f t="shared" si="273"/>
        <v>0</v>
      </c>
      <c r="GW211">
        <v>1</v>
      </c>
      <c r="GX211">
        <f t="shared" si="274"/>
        <v>0</v>
      </c>
      <c r="HA211">
        <v>0</v>
      </c>
      <c r="HB211">
        <v>0</v>
      </c>
      <c r="IK211">
        <v>0</v>
      </c>
    </row>
    <row r="212" spans="1:255" x14ac:dyDescent="0.2">
      <c r="A212" s="2">
        <v>18</v>
      </c>
      <c r="B212" s="2">
        <v>1</v>
      </c>
      <c r="C212" s="2">
        <v>555</v>
      </c>
      <c r="D212" s="2"/>
      <c r="E212" s="2" t="s">
        <v>387</v>
      </c>
      <c r="F212" s="2" t="s">
        <v>388</v>
      </c>
      <c r="G212" s="2" t="s">
        <v>389</v>
      </c>
      <c r="H212" s="2" t="s">
        <v>390</v>
      </c>
      <c r="I212" s="2">
        <f>I206*J212</f>
        <v>6.0000000000000005E-2</v>
      </c>
      <c r="J212" s="2">
        <v>6.8274920345926263E-2</v>
      </c>
      <c r="K212" s="2"/>
      <c r="L212" s="2"/>
      <c r="M212" s="2"/>
      <c r="N212" s="2"/>
      <c r="O212" s="2">
        <f t="shared" si="240"/>
        <v>3.78</v>
      </c>
      <c r="P212" s="2">
        <f t="shared" si="241"/>
        <v>3.78</v>
      </c>
      <c r="Q212" s="2">
        <f t="shared" si="242"/>
        <v>0</v>
      </c>
      <c r="R212" s="2">
        <f t="shared" si="243"/>
        <v>0</v>
      </c>
      <c r="S212" s="2">
        <f t="shared" si="244"/>
        <v>0</v>
      </c>
      <c r="T212" s="2">
        <f t="shared" si="245"/>
        <v>0</v>
      </c>
      <c r="U212" s="2">
        <f t="shared" si="246"/>
        <v>0</v>
      </c>
      <c r="V212" s="2">
        <f t="shared" si="247"/>
        <v>0</v>
      </c>
      <c r="W212" s="2">
        <f t="shared" si="248"/>
        <v>0</v>
      </c>
      <c r="X212" s="2">
        <f t="shared" si="249"/>
        <v>0</v>
      </c>
      <c r="Y212" s="2">
        <f t="shared" si="250"/>
        <v>0</v>
      </c>
      <c r="Z212" s="2"/>
      <c r="AA212" s="2">
        <v>39500385</v>
      </c>
      <c r="AB212" s="2">
        <f t="shared" si="251"/>
        <v>63</v>
      </c>
      <c r="AC212" s="2">
        <f t="shared" si="275"/>
        <v>63</v>
      </c>
      <c r="AD212" s="2">
        <f t="shared" si="281"/>
        <v>0</v>
      </c>
      <c r="AE212" s="2">
        <f t="shared" si="282"/>
        <v>0</v>
      </c>
      <c r="AF212" s="2">
        <f t="shared" si="283"/>
        <v>0</v>
      </c>
      <c r="AG212" s="2">
        <f t="shared" si="253"/>
        <v>0</v>
      </c>
      <c r="AH212" s="2">
        <f t="shared" si="284"/>
        <v>0</v>
      </c>
      <c r="AI212" s="2">
        <f t="shared" si="285"/>
        <v>0</v>
      </c>
      <c r="AJ212" s="2">
        <f t="shared" si="255"/>
        <v>0</v>
      </c>
      <c r="AK212" s="2">
        <v>63</v>
      </c>
      <c r="AL212" s="2">
        <v>63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111</v>
      </c>
      <c r="AU212" s="2">
        <v>64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3</v>
      </c>
      <c r="BE212" s="2" t="s">
        <v>3</v>
      </c>
      <c r="BF212" s="2" t="s">
        <v>3</v>
      </c>
      <c r="BG212" s="2" t="s">
        <v>3</v>
      </c>
      <c r="BH212" s="2">
        <v>3</v>
      </c>
      <c r="BI212" s="2">
        <v>1</v>
      </c>
      <c r="BJ212" s="2" t="s">
        <v>391</v>
      </c>
      <c r="BK212" s="2"/>
      <c r="BL212" s="2"/>
      <c r="BM212" s="2">
        <v>11001</v>
      </c>
      <c r="BN212" s="2">
        <v>0</v>
      </c>
      <c r="BO212" s="2" t="s">
        <v>3</v>
      </c>
      <c r="BP212" s="2">
        <v>0</v>
      </c>
      <c r="BQ212" s="2">
        <v>2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3</v>
      </c>
      <c r="BZ212" s="2">
        <v>123</v>
      </c>
      <c r="CA212" s="2">
        <v>75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3</v>
      </c>
      <c r="CO212" s="2">
        <v>0</v>
      </c>
      <c r="CP212" s="2">
        <f t="shared" si="256"/>
        <v>3.78</v>
      </c>
      <c r="CQ212" s="2">
        <f t="shared" si="257"/>
        <v>63</v>
      </c>
      <c r="CR212" s="2">
        <f t="shared" si="258"/>
        <v>0</v>
      </c>
      <c r="CS212" s="2">
        <f t="shared" si="259"/>
        <v>0</v>
      </c>
      <c r="CT212" s="2">
        <f t="shared" si="260"/>
        <v>0</v>
      </c>
      <c r="CU212" s="2">
        <f t="shared" si="261"/>
        <v>0</v>
      </c>
      <c r="CV212" s="2">
        <f t="shared" si="262"/>
        <v>0</v>
      </c>
      <c r="CW212" s="2">
        <f t="shared" si="263"/>
        <v>0</v>
      </c>
      <c r="CX212" s="2">
        <f t="shared" si="264"/>
        <v>0</v>
      </c>
      <c r="CY212" s="2">
        <f t="shared" si="265"/>
        <v>0</v>
      </c>
      <c r="CZ212" s="2">
        <f t="shared" si="266"/>
        <v>0</v>
      </c>
      <c r="DA212" s="2"/>
      <c r="DB212" s="2"/>
      <c r="DC212" s="2" t="s">
        <v>3</v>
      </c>
      <c r="DD212" s="2" t="s">
        <v>3</v>
      </c>
      <c r="DE212" s="2" t="s">
        <v>3</v>
      </c>
      <c r="DF212" s="2" t="s">
        <v>3</v>
      </c>
      <c r="DG212" s="2" t="s">
        <v>3</v>
      </c>
      <c r="DH212" s="2" t="s">
        <v>3</v>
      </c>
      <c r="DI212" s="2" t="s">
        <v>3</v>
      </c>
      <c r="DJ212" s="2" t="s">
        <v>3</v>
      </c>
      <c r="DK212" s="2" t="s">
        <v>3</v>
      </c>
      <c r="DL212" s="2" t="s">
        <v>3</v>
      </c>
      <c r="DM212" s="2" t="s">
        <v>3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1010</v>
      </c>
      <c r="DV212" s="2" t="s">
        <v>390</v>
      </c>
      <c r="DW212" s="2" t="s">
        <v>390</v>
      </c>
      <c r="DX212" s="2">
        <v>100</v>
      </c>
      <c r="DY212" s="2"/>
      <c r="DZ212" s="2"/>
      <c r="EA212" s="2"/>
      <c r="EB212" s="2"/>
      <c r="EC212" s="2"/>
      <c r="ED212" s="2"/>
      <c r="EE212" s="2">
        <v>39174504</v>
      </c>
      <c r="EF212" s="2">
        <v>2</v>
      </c>
      <c r="EG212" s="2" t="s">
        <v>19</v>
      </c>
      <c r="EH212" s="2">
        <v>0</v>
      </c>
      <c r="EI212" s="2" t="s">
        <v>3</v>
      </c>
      <c r="EJ212" s="2">
        <v>1</v>
      </c>
      <c r="EK212" s="2">
        <v>11001</v>
      </c>
      <c r="EL212" s="2" t="s">
        <v>308</v>
      </c>
      <c r="EM212" s="2" t="s">
        <v>321</v>
      </c>
      <c r="EN212" s="2"/>
      <c r="EO212" s="2" t="s">
        <v>3</v>
      </c>
      <c r="EP212" s="2"/>
      <c r="EQ212" s="2">
        <v>0</v>
      </c>
      <c r="ER212" s="2">
        <v>63</v>
      </c>
      <c r="ES212" s="2">
        <v>63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67"/>
        <v>0</v>
      </c>
      <c r="FS212" s="2">
        <v>0</v>
      </c>
      <c r="FT212" s="2" t="s">
        <v>22</v>
      </c>
      <c r="FU212" s="2" t="s">
        <v>23</v>
      </c>
      <c r="FV212" s="2"/>
      <c r="FW212" s="2"/>
      <c r="FX212" s="2">
        <v>110.7</v>
      </c>
      <c r="FY212" s="2">
        <v>63.75</v>
      </c>
      <c r="FZ212" s="2"/>
      <c r="GA212" s="2" t="s">
        <v>3</v>
      </c>
      <c r="GB212" s="2"/>
      <c r="GC212" s="2"/>
      <c r="GD212" s="2">
        <v>0</v>
      </c>
      <c r="GE212" s="2"/>
      <c r="GF212" s="2">
        <v>1345842772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268"/>
        <v>0</v>
      </c>
      <c r="GM212" s="2">
        <f t="shared" si="269"/>
        <v>3.78</v>
      </c>
      <c r="GN212" s="2">
        <f t="shared" si="270"/>
        <v>3.78</v>
      </c>
      <c r="GO212" s="2">
        <f t="shared" si="271"/>
        <v>0</v>
      </c>
      <c r="GP212" s="2">
        <f t="shared" si="272"/>
        <v>0</v>
      </c>
      <c r="GQ212" s="2"/>
      <c r="GR212" s="2">
        <v>0</v>
      </c>
      <c r="GS212" s="2">
        <v>3</v>
      </c>
      <c r="GT212" s="2">
        <v>0</v>
      </c>
      <c r="GU212" s="2" t="s">
        <v>3</v>
      </c>
      <c r="GV212" s="2">
        <f t="shared" si="273"/>
        <v>0</v>
      </c>
      <c r="GW212" s="2">
        <v>1</v>
      </c>
      <c r="GX212" s="2">
        <f t="shared" si="274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18</v>
      </c>
      <c r="B213">
        <v>1</v>
      </c>
      <c r="C213">
        <v>568</v>
      </c>
      <c r="E213" t="s">
        <v>387</v>
      </c>
      <c r="F213" t="s">
        <v>388</v>
      </c>
      <c r="G213" t="s">
        <v>389</v>
      </c>
      <c r="H213" t="s">
        <v>390</v>
      </c>
      <c r="I213">
        <f>I207*J213</f>
        <v>6.0000000000000005E-2</v>
      </c>
      <c r="J213">
        <v>6.8274920345926263E-2</v>
      </c>
      <c r="O213">
        <f t="shared" si="240"/>
        <v>25.17</v>
      </c>
      <c r="P213">
        <f t="shared" si="241"/>
        <v>25.17</v>
      </c>
      <c r="Q213">
        <f t="shared" si="242"/>
        <v>0</v>
      </c>
      <c r="R213">
        <f t="shared" si="243"/>
        <v>0</v>
      </c>
      <c r="S213">
        <f t="shared" si="244"/>
        <v>0</v>
      </c>
      <c r="T213">
        <f t="shared" si="245"/>
        <v>0</v>
      </c>
      <c r="U213">
        <f t="shared" si="246"/>
        <v>0</v>
      </c>
      <c r="V213">
        <f t="shared" si="247"/>
        <v>0</v>
      </c>
      <c r="W213">
        <f t="shared" si="248"/>
        <v>0</v>
      </c>
      <c r="X213">
        <f t="shared" si="249"/>
        <v>0</v>
      </c>
      <c r="Y213">
        <f t="shared" si="250"/>
        <v>0</v>
      </c>
      <c r="AA213">
        <v>39500386</v>
      </c>
      <c r="AB213">
        <f t="shared" si="251"/>
        <v>63</v>
      </c>
      <c r="AC213">
        <f t="shared" si="275"/>
        <v>63</v>
      </c>
      <c r="AD213">
        <f t="shared" si="281"/>
        <v>0</v>
      </c>
      <c r="AE213">
        <f t="shared" si="282"/>
        <v>0</v>
      </c>
      <c r="AF213">
        <f t="shared" si="283"/>
        <v>0</v>
      </c>
      <c r="AG213">
        <f t="shared" si="253"/>
        <v>0</v>
      </c>
      <c r="AH213">
        <f t="shared" si="284"/>
        <v>0</v>
      </c>
      <c r="AI213">
        <f t="shared" si="285"/>
        <v>0</v>
      </c>
      <c r="AJ213">
        <f t="shared" si="255"/>
        <v>0</v>
      </c>
      <c r="AK213">
        <v>63</v>
      </c>
      <c r="AL213">
        <v>63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111</v>
      </c>
      <c r="AU213">
        <v>64</v>
      </c>
      <c r="AV213">
        <v>1</v>
      </c>
      <c r="AW213">
        <v>1</v>
      </c>
      <c r="AZ213">
        <v>6.66</v>
      </c>
      <c r="BA213">
        <v>1</v>
      </c>
      <c r="BB213">
        <v>1</v>
      </c>
      <c r="BC213">
        <v>6.66</v>
      </c>
      <c r="BD213" t="s">
        <v>3</v>
      </c>
      <c r="BE213" t="s">
        <v>3</v>
      </c>
      <c r="BF213" t="s">
        <v>3</v>
      </c>
      <c r="BG213" t="s">
        <v>3</v>
      </c>
      <c r="BH213">
        <v>3</v>
      </c>
      <c r="BI213">
        <v>1</v>
      </c>
      <c r="BJ213" t="s">
        <v>391</v>
      </c>
      <c r="BM213">
        <v>11001</v>
      </c>
      <c r="BN213">
        <v>0</v>
      </c>
      <c r="BO213" t="s">
        <v>3</v>
      </c>
      <c r="BP213">
        <v>0</v>
      </c>
      <c r="BQ213">
        <v>2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3</v>
      </c>
      <c r="BZ213">
        <v>123</v>
      </c>
      <c r="CA213">
        <v>75</v>
      </c>
      <c r="CF213">
        <v>0</v>
      </c>
      <c r="CG213">
        <v>0</v>
      </c>
      <c r="CM213">
        <v>0</v>
      </c>
      <c r="CN213" t="s">
        <v>3</v>
      </c>
      <c r="CO213">
        <v>0</v>
      </c>
      <c r="CP213">
        <f t="shared" si="256"/>
        <v>25.17</v>
      </c>
      <c r="CQ213">
        <f t="shared" si="257"/>
        <v>419.58</v>
      </c>
      <c r="CR213">
        <f t="shared" si="258"/>
        <v>0</v>
      </c>
      <c r="CS213">
        <f t="shared" si="259"/>
        <v>0</v>
      </c>
      <c r="CT213">
        <f t="shared" si="260"/>
        <v>0</v>
      </c>
      <c r="CU213">
        <f t="shared" si="261"/>
        <v>0</v>
      </c>
      <c r="CV213">
        <f t="shared" si="262"/>
        <v>0</v>
      </c>
      <c r="CW213">
        <f t="shared" si="263"/>
        <v>0</v>
      </c>
      <c r="CX213">
        <f t="shared" si="264"/>
        <v>0</v>
      </c>
      <c r="CY213">
        <f t="shared" si="265"/>
        <v>0</v>
      </c>
      <c r="CZ213">
        <f t="shared" si="266"/>
        <v>0</v>
      </c>
      <c r="DC213" t="s">
        <v>3</v>
      </c>
      <c r="DD213" t="s">
        <v>3</v>
      </c>
      <c r="DE213" t="s">
        <v>3</v>
      </c>
      <c r="DF213" t="s">
        <v>3</v>
      </c>
      <c r="DG213" t="s">
        <v>3</v>
      </c>
      <c r="DH213" t="s">
        <v>3</v>
      </c>
      <c r="DI213" t="s">
        <v>3</v>
      </c>
      <c r="DJ213" t="s">
        <v>3</v>
      </c>
      <c r="DK213" t="s">
        <v>3</v>
      </c>
      <c r="DL213" t="s">
        <v>3</v>
      </c>
      <c r="DM213" t="s">
        <v>3</v>
      </c>
      <c r="DN213">
        <v>0</v>
      </c>
      <c r="DO213">
        <v>0</v>
      </c>
      <c r="DP213">
        <v>1</v>
      </c>
      <c r="DQ213">
        <v>1</v>
      </c>
      <c r="DU213">
        <v>1010</v>
      </c>
      <c r="DV213" t="s">
        <v>390</v>
      </c>
      <c r="DW213" t="s">
        <v>390</v>
      </c>
      <c r="DX213">
        <v>100</v>
      </c>
      <c r="EE213">
        <v>39174504</v>
      </c>
      <c r="EF213">
        <v>2</v>
      </c>
      <c r="EG213" t="s">
        <v>19</v>
      </c>
      <c r="EH213">
        <v>0</v>
      </c>
      <c r="EI213" t="s">
        <v>3</v>
      </c>
      <c r="EJ213">
        <v>1</v>
      </c>
      <c r="EK213">
        <v>11001</v>
      </c>
      <c r="EL213" t="s">
        <v>308</v>
      </c>
      <c r="EM213" t="s">
        <v>321</v>
      </c>
      <c r="EO213" t="s">
        <v>3</v>
      </c>
      <c r="EQ213">
        <v>0</v>
      </c>
      <c r="ER213">
        <v>63</v>
      </c>
      <c r="ES213">
        <v>63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267"/>
        <v>0</v>
      </c>
      <c r="FS213">
        <v>0</v>
      </c>
      <c r="FT213" t="s">
        <v>22</v>
      </c>
      <c r="FU213" t="s">
        <v>23</v>
      </c>
      <c r="FX213">
        <v>110.7</v>
      </c>
      <c r="FY213">
        <v>63.75</v>
      </c>
      <c r="GA213" t="s">
        <v>3</v>
      </c>
      <c r="GD213">
        <v>0</v>
      </c>
      <c r="GF213">
        <v>1345842772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268"/>
        <v>0</v>
      </c>
      <c r="GM213">
        <f t="shared" si="269"/>
        <v>25.17</v>
      </c>
      <c r="GN213">
        <f t="shared" si="270"/>
        <v>25.17</v>
      </c>
      <c r="GO213">
        <f t="shared" si="271"/>
        <v>0</v>
      </c>
      <c r="GP213">
        <f t="shared" si="272"/>
        <v>0</v>
      </c>
      <c r="GR213">
        <v>0</v>
      </c>
      <c r="GS213">
        <v>3</v>
      </c>
      <c r="GT213">
        <v>0</v>
      </c>
      <c r="GU213" t="s">
        <v>3</v>
      </c>
      <c r="GV213">
        <f t="shared" si="273"/>
        <v>0</v>
      </c>
      <c r="GW213">
        <v>1</v>
      </c>
      <c r="GX213">
        <f t="shared" si="274"/>
        <v>0</v>
      </c>
      <c r="HA213">
        <v>0</v>
      </c>
      <c r="HB213">
        <v>0</v>
      </c>
      <c r="IK213">
        <v>0</v>
      </c>
    </row>
    <row r="214" spans="1:255" x14ac:dyDescent="0.2">
      <c r="A214" s="2">
        <v>18</v>
      </c>
      <c r="B214" s="2">
        <v>1</v>
      </c>
      <c r="C214" s="2">
        <v>556</v>
      </c>
      <c r="D214" s="2"/>
      <c r="E214" s="2" t="s">
        <v>392</v>
      </c>
      <c r="F214" s="2" t="s">
        <v>393</v>
      </c>
      <c r="G214" s="2" t="s">
        <v>394</v>
      </c>
      <c r="H214" s="2" t="s">
        <v>390</v>
      </c>
      <c r="I214" s="2">
        <f>I206*J214</f>
        <v>6.0000000000000005E-2</v>
      </c>
      <c r="J214" s="2">
        <v>6.8274920345926263E-2</v>
      </c>
      <c r="K214" s="2"/>
      <c r="L214" s="2"/>
      <c r="M214" s="2"/>
      <c r="N214" s="2"/>
      <c r="O214" s="2">
        <f t="shared" si="240"/>
        <v>3.78</v>
      </c>
      <c r="P214" s="2">
        <f t="shared" si="241"/>
        <v>3.78</v>
      </c>
      <c r="Q214" s="2">
        <f t="shared" si="242"/>
        <v>0</v>
      </c>
      <c r="R214" s="2">
        <f t="shared" si="243"/>
        <v>0</v>
      </c>
      <c r="S214" s="2">
        <f t="shared" si="244"/>
        <v>0</v>
      </c>
      <c r="T214" s="2">
        <f t="shared" si="245"/>
        <v>0</v>
      </c>
      <c r="U214" s="2">
        <f t="shared" si="246"/>
        <v>0</v>
      </c>
      <c r="V214" s="2">
        <f t="shared" si="247"/>
        <v>0</v>
      </c>
      <c r="W214" s="2">
        <f t="shared" si="248"/>
        <v>0</v>
      </c>
      <c r="X214" s="2">
        <f t="shared" si="249"/>
        <v>0</v>
      </c>
      <c r="Y214" s="2">
        <f t="shared" si="250"/>
        <v>0</v>
      </c>
      <c r="Z214" s="2"/>
      <c r="AA214" s="2">
        <v>39500385</v>
      </c>
      <c r="AB214" s="2">
        <f t="shared" si="251"/>
        <v>63</v>
      </c>
      <c r="AC214" s="2">
        <f t="shared" si="275"/>
        <v>63</v>
      </c>
      <c r="AD214" s="2">
        <f t="shared" si="281"/>
        <v>0</v>
      </c>
      <c r="AE214" s="2">
        <f t="shared" si="282"/>
        <v>0</v>
      </c>
      <c r="AF214" s="2">
        <f t="shared" si="283"/>
        <v>0</v>
      </c>
      <c r="AG214" s="2">
        <f t="shared" si="253"/>
        <v>0</v>
      </c>
      <c r="AH214" s="2">
        <f t="shared" si="284"/>
        <v>0</v>
      </c>
      <c r="AI214" s="2">
        <f t="shared" si="285"/>
        <v>0</v>
      </c>
      <c r="AJ214" s="2">
        <f t="shared" si="255"/>
        <v>0</v>
      </c>
      <c r="AK214" s="2">
        <v>63</v>
      </c>
      <c r="AL214" s="2">
        <v>63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111</v>
      </c>
      <c r="AU214" s="2">
        <v>64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3</v>
      </c>
      <c r="BE214" s="2" t="s">
        <v>3</v>
      </c>
      <c r="BF214" s="2" t="s">
        <v>3</v>
      </c>
      <c r="BG214" s="2" t="s">
        <v>3</v>
      </c>
      <c r="BH214" s="2">
        <v>3</v>
      </c>
      <c r="BI214" s="2">
        <v>1</v>
      </c>
      <c r="BJ214" s="2" t="s">
        <v>395</v>
      </c>
      <c r="BK214" s="2"/>
      <c r="BL214" s="2"/>
      <c r="BM214" s="2">
        <v>11001</v>
      </c>
      <c r="BN214" s="2">
        <v>0</v>
      </c>
      <c r="BO214" s="2" t="s">
        <v>3</v>
      </c>
      <c r="BP214" s="2">
        <v>0</v>
      </c>
      <c r="BQ214" s="2">
        <v>2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3</v>
      </c>
      <c r="BZ214" s="2">
        <v>123</v>
      </c>
      <c r="CA214" s="2">
        <v>75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3</v>
      </c>
      <c r="CO214" s="2">
        <v>0</v>
      </c>
      <c r="CP214" s="2">
        <f t="shared" si="256"/>
        <v>3.78</v>
      </c>
      <c r="CQ214" s="2">
        <f t="shared" si="257"/>
        <v>63</v>
      </c>
      <c r="CR214" s="2">
        <f t="shared" si="258"/>
        <v>0</v>
      </c>
      <c r="CS214" s="2">
        <f t="shared" si="259"/>
        <v>0</v>
      </c>
      <c r="CT214" s="2">
        <f t="shared" si="260"/>
        <v>0</v>
      </c>
      <c r="CU214" s="2">
        <f t="shared" si="261"/>
        <v>0</v>
      </c>
      <c r="CV214" s="2">
        <f t="shared" si="262"/>
        <v>0</v>
      </c>
      <c r="CW214" s="2">
        <f t="shared" si="263"/>
        <v>0</v>
      </c>
      <c r="CX214" s="2">
        <f t="shared" si="264"/>
        <v>0</v>
      </c>
      <c r="CY214" s="2">
        <f t="shared" si="265"/>
        <v>0</v>
      </c>
      <c r="CZ214" s="2">
        <f t="shared" si="266"/>
        <v>0</v>
      </c>
      <c r="DA214" s="2"/>
      <c r="DB214" s="2"/>
      <c r="DC214" s="2" t="s">
        <v>3</v>
      </c>
      <c r="DD214" s="2" t="s">
        <v>3</v>
      </c>
      <c r="DE214" s="2" t="s">
        <v>3</v>
      </c>
      <c r="DF214" s="2" t="s">
        <v>3</v>
      </c>
      <c r="DG214" s="2" t="s">
        <v>3</v>
      </c>
      <c r="DH214" s="2" t="s">
        <v>3</v>
      </c>
      <c r="DI214" s="2" t="s">
        <v>3</v>
      </c>
      <c r="DJ214" s="2" t="s">
        <v>3</v>
      </c>
      <c r="DK214" s="2" t="s">
        <v>3</v>
      </c>
      <c r="DL214" s="2" t="s">
        <v>3</v>
      </c>
      <c r="DM214" s="2" t="s">
        <v>3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1010</v>
      </c>
      <c r="DV214" s="2" t="s">
        <v>390</v>
      </c>
      <c r="DW214" s="2" t="s">
        <v>390</v>
      </c>
      <c r="DX214" s="2">
        <v>100</v>
      </c>
      <c r="DY214" s="2"/>
      <c r="DZ214" s="2"/>
      <c r="EA214" s="2"/>
      <c r="EB214" s="2"/>
      <c r="EC214" s="2"/>
      <c r="ED214" s="2"/>
      <c r="EE214" s="2">
        <v>39174504</v>
      </c>
      <c r="EF214" s="2">
        <v>2</v>
      </c>
      <c r="EG214" s="2" t="s">
        <v>19</v>
      </c>
      <c r="EH214" s="2">
        <v>0</v>
      </c>
      <c r="EI214" s="2" t="s">
        <v>3</v>
      </c>
      <c r="EJ214" s="2">
        <v>1</v>
      </c>
      <c r="EK214" s="2">
        <v>11001</v>
      </c>
      <c r="EL214" s="2" t="s">
        <v>308</v>
      </c>
      <c r="EM214" s="2" t="s">
        <v>321</v>
      </c>
      <c r="EN214" s="2"/>
      <c r="EO214" s="2" t="s">
        <v>3</v>
      </c>
      <c r="EP214" s="2"/>
      <c r="EQ214" s="2">
        <v>0</v>
      </c>
      <c r="ER214" s="2">
        <v>63</v>
      </c>
      <c r="ES214" s="2">
        <v>63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267"/>
        <v>0</v>
      </c>
      <c r="FS214" s="2">
        <v>0</v>
      </c>
      <c r="FT214" s="2" t="s">
        <v>22</v>
      </c>
      <c r="FU214" s="2" t="s">
        <v>23</v>
      </c>
      <c r="FV214" s="2"/>
      <c r="FW214" s="2"/>
      <c r="FX214" s="2">
        <v>110.7</v>
      </c>
      <c r="FY214" s="2">
        <v>63.75</v>
      </c>
      <c r="FZ214" s="2"/>
      <c r="GA214" s="2" t="s">
        <v>3</v>
      </c>
      <c r="GB214" s="2"/>
      <c r="GC214" s="2"/>
      <c r="GD214" s="2">
        <v>0</v>
      </c>
      <c r="GE214" s="2"/>
      <c r="GF214" s="2">
        <v>1906340979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268"/>
        <v>0</v>
      </c>
      <c r="GM214" s="2">
        <f t="shared" si="269"/>
        <v>3.78</v>
      </c>
      <c r="GN214" s="2">
        <f t="shared" si="270"/>
        <v>3.78</v>
      </c>
      <c r="GO214" s="2">
        <f t="shared" si="271"/>
        <v>0</v>
      </c>
      <c r="GP214" s="2">
        <f t="shared" si="272"/>
        <v>0</v>
      </c>
      <c r="GQ214" s="2"/>
      <c r="GR214" s="2">
        <v>0</v>
      </c>
      <c r="GS214" s="2">
        <v>3</v>
      </c>
      <c r="GT214" s="2">
        <v>0</v>
      </c>
      <c r="GU214" s="2" t="s">
        <v>3</v>
      </c>
      <c r="GV214" s="2">
        <f t="shared" si="273"/>
        <v>0</v>
      </c>
      <c r="GW214" s="2">
        <v>1</v>
      </c>
      <c r="GX214" s="2">
        <f t="shared" si="274"/>
        <v>0</v>
      </c>
      <c r="GY214" s="2"/>
      <c r="GZ214" s="2"/>
      <c r="HA214" s="2">
        <v>0</v>
      </c>
      <c r="HB214" s="2">
        <v>0</v>
      </c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18</v>
      </c>
      <c r="B215">
        <v>1</v>
      </c>
      <c r="C215">
        <v>569</v>
      </c>
      <c r="E215" t="s">
        <v>392</v>
      </c>
      <c r="F215" t="s">
        <v>393</v>
      </c>
      <c r="G215" t="s">
        <v>394</v>
      </c>
      <c r="H215" t="s">
        <v>390</v>
      </c>
      <c r="I215">
        <f>I207*J215</f>
        <v>6.0000000000000005E-2</v>
      </c>
      <c r="J215">
        <v>6.8274920345926263E-2</v>
      </c>
      <c r="O215">
        <f t="shared" si="240"/>
        <v>25.17</v>
      </c>
      <c r="P215">
        <f t="shared" si="241"/>
        <v>25.17</v>
      </c>
      <c r="Q215">
        <f t="shared" si="242"/>
        <v>0</v>
      </c>
      <c r="R215">
        <f t="shared" si="243"/>
        <v>0</v>
      </c>
      <c r="S215">
        <f t="shared" si="244"/>
        <v>0</v>
      </c>
      <c r="T215">
        <f t="shared" si="245"/>
        <v>0</v>
      </c>
      <c r="U215">
        <f t="shared" si="246"/>
        <v>0</v>
      </c>
      <c r="V215">
        <f t="shared" si="247"/>
        <v>0</v>
      </c>
      <c r="W215">
        <f t="shared" si="248"/>
        <v>0</v>
      </c>
      <c r="X215">
        <f t="shared" si="249"/>
        <v>0</v>
      </c>
      <c r="Y215">
        <f t="shared" si="250"/>
        <v>0</v>
      </c>
      <c r="AA215">
        <v>39500386</v>
      </c>
      <c r="AB215">
        <f t="shared" si="251"/>
        <v>63</v>
      </c>
      <c r="AC215">
        <f t="shared" si="275"/>
        <v>63</v>
      </c>
      <c r="AD215">
        <f t="shared" si="281"/>
        <v>0</v>
      </c>
      <c r="AE215">
        <f t="shared" si="282"/>
        <v>0</v>
      </c>
      <c r="AF215">
        <f t="shared" si="283"/>
        <v>0</v>
      </c>
      <c r="AG215">
        <f t="shared" si="253"/>
        <v>0</v>
      </c>
      <c r="AH215">
        <f t="shared" si="284"/>
        <v>0</v>
      </c>
      <c r="AI215">
        <f t="shared" si="285"/>
        <v>0</v>
      </c>
      <c r="AJ215">
        <f t="shared" si="255"/>
        <v>0</v>
      </c>
      <c r="AK215">
        <v>63</v>
      </c>
      <c r="AL215">
        <v>63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111</v>
      </c>
      <c r="AU215">
        <v>64</v>
      </c>
      <c r="AV215">
        <v>1</v>
      </c>
      <c r="AW215">
        <v>1</v>
      </c>
      <c r="AZ215">
        <v>6.66</v>
      </c>
      <c r="BA215">
        <v>1</v>
      </c>
      <c r="BB215">
        <v>1</v>
      </c>
      <c r="BC215">
        <v>6.66</v>
      </c>
      <c r="BD215" t="s">
        <v>3</v>
      </c>
      <c r="BE215" t="s">
        <v>3</v>
      </c>
      <c r="BF215" t="s">
        <v>3</v>
      </c>
      <c r="BG215" t="s">
        <v>3</v>
      </c>
      <c r="BH215">
        <v>3</v>
      </c>
      <c r="BI215">
        <v>1</v>
      </c>
      <c r="BJ215" t="s">
        <v>395</v>
      </c>
      <c r="BM215">
        <v>11001</v>
      </c>
      <c r="BN215">
        <v>0</v>
      </c>
      <c r="BO215" t="s">
        <v>3</v>
      </c>
      <c r="BP215">
        <v>0</v>
      </c>
      <c r="BQ215">
        <v>2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3</v>
      </c>
      <c r="BZ215">
        <v>123</v>
      </c>
      <c r="CA215">
        <v>75</v>
      </c>
      <c r="CF215">
        <v>0</v>
      </c>
      <c r="CG215">
        <v>0</v>
      </c>
      <c r="CM215">
        <v>0</v>
      </c>
      <c r="CN215" t="s">
        <v>3</v>
      </c>
      <c r="CO215">
        <v>0</v>
      </c>
      <c r="CP215">
        <f t="shared" si="256"/>
        <v>25.17</v>
      </c>
      <c r="CQ215">
        <f t="shared" si="257"/>
        <v>419.58</v>
      </c>
      <c r="CR215">
        <f t="shared" si="258"/>
        <v>0</v>
      </c>
      <c r="CS215">
        <f t="shared" si="259"/>
        <v>0</v>
      </c>
      <c r="CT215">
        <f t="shared" si="260"/>
        <v>0</v>
      </c>
      <c r="CU215">
        <f t="shared" si="261"/>
        <v>0</v>
      </c>
      <c r="CV215">
        <f t="shared" si="262"/>
        <v>0</v>
      </c>
      <c r="CW215">
        <f t="shared" si="263"/>
        <v>0</v>
      </c>
      <c r="CX215">
        <f t="shared" si="264"/>
        <v>0</v>
      </c>
      <c r="CY215">
        <f t="shared" si="265"/>
        <v>0</v>
      </c>
      <c r="CZ215">
        <f t="shared" si="266"/>
        <v>0</v>
      </c>
      <c r="DC215" t="s">
        <v>3</v>
      </c>
      <c r="DD215" t="s">
        <v>3</v>
      </c>
      <c r="DE215" t="s">
        <v>3</v>
      </c>
      <c r="DF215" t="s">
        <v>3</v>
      </c>
      <c r="DG215" t="s">
        <v>3</v>
      </c>
      <c r="DH215" t="s">
        <v>3</v>
      </c>
      <c r="DI215" t="s">
        <v>3</v>
      </c>
      <c r="DJ215" t="s">
        <v>3</v>
      </c>
      <c r="DK215" t="s">
        <v>3</v>
      </c>
      <c r="DL215" t="s">
        <v>3</v>
      </c>
      <c r="DM215" t="s">
        <v>3</v>
      </c>
      <c r="DN215">
        <v>0</v>
      </c>
      <c r="DO215">
        <v>0</v>
      </c>
      <c r="DP215">
        <v>1</v>
      </c>
      <c r="DQ215">
        <v>1</v>
      </c>
      <c r="DU215">
        <v>1010</v>
      </c>
      <c r="DV215" t="s">
        <v>390</v>
      </c>
      <c r="DW215" t="s">
        <v>390</v>
      </c>
      <c r="DX215">
        <v>100</v>
      </c>
      <c r="EE215">
        <v>39174504</v>
      </c>
      <c r="EF215">
        <v>2</v>
      </c>
      <c r="EG215" t="s">
        <v>19</v>
      </c>
      <c r="EH215">
        <v>0</v>
      </c>
      <c r="EI215" t="s">
        <v>3</v>
      </c>
      <c r="EJ215">
        <v>1</v>
      </c>
      <c r="EK215">
        <v>11001</v>
      </c>
      <c r="EL215" t="s">
        <v>308</v>
      </c>
      <c r="EM215" t="s">
        <v>321</v>
      </c>
      <c r="EO215" t="s">
        <v>3</v>
      </c>
      <c r="EQ215">
        <v>0</v>
      </c>
      <c r="ER215">
        <v>63</v>
      </c>
      <c r="ES215">
        <v>63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267"/>
        <v>0</v>
      </c>
      <c r="FS215">
        <v>0</v>
      </c>
      <c r="FT215" t="s">
        <v>22</v>
      </c>
      <c r="FU215" t="s">
        <v>23</v>
      </c>
      <c r="FX215">
        <v>110.7</v>
      </c>
      <c r="FY215">
        <v>63.75</v>
      </c>
      <c r="GA215" t="s">
        <v>3</v>
      </c>
      <c r="GD215">
        <v>0</v>
      </c>
      <c r="GF215">
        <v>1906340979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268"/>
        <v>0</v>
      </c>
      <c r="GM215">
        <f t="shared" si="269"/>
        <v>25.17</v>
      </c>
      <c r="GN215">
        <f t="shared" si="270"/>
        <v>25.17</v>
      </c>
      <c r="GO215">
        <f t="shared" si="271"/>
        <v>0</v>
      </c>
      <c r="GP215">
        <f t="shared" si="272"/>
        <v>0</v>
      </c>
      <c r="GR215">
        <v>0</v>
      </c>
      <c r="GS215">
        <v>3</v>
      </c>
      <c r="GT215">
        <v>0</v>
      </c>
      <c r="GU215" t="s">
        <v>3</v>
      </c>
      <c r="GV215">
        <f t="shared" si="273"/>
        <v>0</v>
      </c>
      <c r="GW215">
        <v>1</v>
      </c>
      <c r="GX215">
        <f t="shared" si="274"/>
        <v>0</v>
      </c>
      <c r="HA215">
        <v>0</v>
      </c>
      <c r="HB215">
        <v>0</v>
      </c>
      <c r="IK215">
        <v>0</v>
      </c>
    </row>
    <row r="216" spans="1:255" x14ac:dyDescent="0.2">
      <c r="A216" s="2">
        <v>18</v>
      </c>
      <c r="B216" s="2">
        <v>1</v>
      </c>
      <c r="C216" s="2">
        <v>557</v>
      </c>
      <c r="D216" s="2"/>
      <c r="E216" s="2" t="s">
        <v>396</v>
      </c>
      <c r="F216" s="2" t="s">
        <v>397</v>
      </c>
      <c r="G216" s="2" t="s">
        <v>398</v>
      </c>
      <c r="H216" s="2" t="s">
        <v>390</v>
      </c>
      <c r="I216" s="2">
        <f>I206*J216</f>
        <v>0.34</v>
      </c>
      <c r="J216" s="2">
        <v>0.38689121529358217</v>
      </c>
      <c r="K216" s="2"/>
      <c r="L216" s="2"/>
      <c r="M216" s="2"/>
      <c r="N216" s="2"/>
      <c r="O216" s="2">
        <f t="shared" si="240"/>
        <v>43.52</v>
      </c>
      <c r="P216" s="2">
        <f t="shared" si="241"/>
        <v>43.52</v>
      </c>
      <c r="Q216" s="2">
        <f t="shared" si="242"/>
        <v>0</v>
      </c>
      <c r="R216" s="2">
        <f t="shared" si="243"/>
        <v>0</v>
      </c>
      <c r="S216" s="2">
        <f t="shared" si="244"/>
        <v>0</v>
      </c>
      <c r="T216" s="2">
        <f t="shared" si="245"/>
        <v>0</v>
      </c>
      <c r="U216" s="2">
        <f t="shared" si="246"/>
        <v>0</v>
      </c>
      <c r="V216" s="2">
        <f t="shared" si="247"/>
        <v>0</v>
      </c>
      <c r="W216" s="2">
        <f t="shared" si="248"/>
        <v>0</v>
      </c>
      <c r="X216" s="2">
        <f t="shared" si="249"/>
        <v>0</v>
      </c>
      <c r="Y216" s="2">
        <f t="shared" si="250"/>
        <v>0</v>
      </c>
      <c r="Z216" s="2"/>
      <c r="AA216" s="2">
        <v>39500385</v>
      </c>
      <c r="AB216" s="2">
        <f t="shared" si="251"/>
        <v>128</v>
      </c>
      <c r="AC216" s="2">
        <f t="shared" si="275"/>
        <v>128</v>
      </c>
      <c r="AD216" s="2">
        <f t="shared" si="281"/>
        <v>0</v>
      </c>
      <c r="AE216" s="2">
        <f t="shared" si="282"/>
        <v>0</v>
      </c>
      <c r="AF216" s="2">
        <f t="shared" si="283"/>
        <v>0</v>
      </c>
      <c r="AG216" s="2">
        <f t="shared" si="253"/>
        <v>0</v>
      </c>
      <c r="AH216" s="2">
        <f t="shared" si="284"/>
        <v>0</v>
      </c>
      <c r="AI216" s="2">
        <f t="shared" si="285"/>
        <v>0</v>
      </c>
      <c r="AJ216" s="2">
        <f t="shared" si="255"/>
        <v>0</v>
      </c>
      <c r="AK216" s="2">
        <v>128</v>
      </c>
      <c r="AL216" s="2">
        <v>128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111</v>
      </c>
      <c r="AU216" s="2">
        <v>64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3</v>
      </c>
      <c r="BE216" s="2" t="s">
        <v>3</v>
      </c>
      <c r="BF216" s="2" t="s">
        <v>3</v>
      </c>
      <c r="BG216" s="2" t="s">
        <v>3</v>
      </c>
      <c r="BH216" s="2">
        <v>3</v>
      </c>
      <c r="BI216" s="2">
        <v>1</v>
      </c>
      <c r="BJ216" s="2" t="s">
        <v>399</v>
      </c>
      <c r="BK216" s="2"/>
      <c r="BL216" s="2"/>
      <c r="BM216" s="2">
        <v>11001</v>
      </c>
      <c r="BN216" s="2">
        <v>0</v>
      </c>
      <c r="BO216" s="2" t="s">
        <v>3</v>
      </c>
      <c r="BP216" s="2">
        <v>0</v>
      </c>
      <c r="BQ216" s="2">
        <v>2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3</v>
      </c>
      <c r="BZ216" s="2">
        <v>123</v>
      </c>
      <c r="CA216" s="2">
        <v>75</v>
      </c>
      <c r="CB216" s="2"/>
      <c r="CC216" s="2"/>
      <c r="CD216" s="2"/>
      <c r="CE216" s="2"/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3</v>
      </c>
      <c r="CO216" s="2">
        <v>0</v>
      </c>
      <c r="CP216" s="2">
        <f t="shared" si="256"/>
        <v>43.52</v>
      </c>
      <c r="CQ216" s="2">
        <f t="shared" si="257"/>
        <v>128</v>
      </c>
      <c r="CR216" s="2">
        <f t="shared" si="258"/>
        <v>0</v>
      </c>
      <c r="CS216" s="2">
        <f t="shared" si="259"/>
        <v>0</v>
      </c>
      <c r="CT216" s="2">
        <f t="shared" si="260"/>
        <v>0</v>
      </c>
      <c r="CU216" s="2">
        <f t="shared" si="261"/>
        <v>0</v>
      </c>
      <c r="CV216" s="2">
        <f t="shared" si="262"/>
        <v>0</v>
      </c>
      <c r="CW216" s="2">
        <f t="shared" si="263"/>
        <v>0</v>
      </c>
      <c r="CX216" s="2">
        <f t="shared" si="264"/>
        <v>0</v>
      </c>
      <c r="CY216" s="2">
        <f t="shared" si="265"/>
        <v>0</v>
      </c>
      <c r="CZ216" s="2">
        <f t="shared" si="266"/>
        <v>0</v>
      </c>
      <c r="DA216" s="2"/>
      <c r="DB216" s="2"/>
      <c r="DC216" s="2" t="s">
        <v>3</v>
      </c>
      <c r="DD216" s="2" t="s">
        <v>3</v>
      </c>
      <c r="DE216" s="2" t="s">
        <v>3</v>
      </c>
      <c r="DF216" s="2" t="s">
        <v>3</v>
      </c>
      <c r="DG216" s="2" t="s">
        <v>3</v>
      </c>
      <c r="DH216" s="2" t="s">
        <v>3</v>
      </c>
      <c r="DI216" s="2" t="s">
        <v>3</v>
      </c>
      <c r="DJ216" s="2" t="s">
        <v>3</v>
      </c>
      <c r="DK216" s="2" t="s">
        <v>3</v>
      </c>
      <c r="DL216" s="2" t="s">
        <v>3</v>
      </c>
      <c r="DM216" s="2" t="s">
        <v>3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1010</v>
      </c>
      <c r="DV216" s="2" t="s">
        <v>390</v>
      </c>
      <c r="DW216" s="2" t="s">
        <v>390</v>
      </c>
      <c r="DX216" s="2">
        <v>100</v>
      </c>
      <c r="DY216" s="2"/>
      <c r="DZ216" s="2"/>
      <c r="EA216" s="2"/>
      <c r="EB216" s="2"/>
      <c r="EC216" s="2"/>
      <c r="ED216" s="2"/>
      <c r="EE216" s="2">
        <v>39174504</v>
      </c>
      <c r="EF216" s="2">
        <v>2</v>
      </c>
      <c r="EG216" s="2" t="s">
        <v>19</v>
      </c>
      <c r="EH216" s="2">
        <v>0</v>
      </c>
      <c r="EI216" s="2" t="s">
        <v>3</v>
      </c>
      <c r="EJ216" s="2">
        <v>1</v>
      </c>
      <c r="EK216" s="2">
        <v>11001</v>
      </c>
      <c r="EL216" s="2" t="s">
        <v>308</v>
      </c>
      <c r="EM216" s="2" t="s">
        <v>321</v>
      </c>
      <c r="EN216" s="2"/>
      <c r="EO216" s="2" t="s">
        <v>3</v>
      </c>
      <c r="EP216" s="2"/>
      <c r="EQ216" s="2">
        <v>0</v>
      </c>
      <c r="ER216" s="2">
        <v>128</v>
      </c>
      <c r="ES216" s="2">
        <v>128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267"/>
        <v>0</v>
      </c>
      <c r="FS216" s="2">
        <v>0</v>
      </c>
      <c r="FT216" s="2" t="s">
        <v>22</v>
      </c>
      <c r="FU216" s="2" t="s">
        <v>23</v>
      </c>
      <c r="FV216" s="2"/>
      <c r="FW216" s="2"/>
      <c r="FX216" s="2">
        <v>110.7</v>
      </c>
      <c r="FY216" s="2">
        <v>63.75</v>
      </c>
      <c r="FZ216" s="2"/>
      <c r="GA216" s="2" t="s">
        <v>3</v>
      </c>
      <c r="GB216" s="2"/>
      <c r="GC216" s="2"/>
      <c r="GD216" s="2">
        <v>0</v>
      </c>
      <c r="GE216" s="2"/>
      <c r="GF216" s="2">
        <v>848075668</v>
      </c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</v>
      </c>
      <c r="GL216" s="2">
        <f t="shared" si="268"/>
        <v>0</v>
      </c>
      <c r="GM216" s="2">
        <f t="shared" si="269"/>
        <v>43.52</v>
      </c>
      <c r="GN216" s="2">
        <f t="shared" si="270"/>
        <v>43.52</v>
      </c>
      <c r="GO216" s="2">
        <f t="shared" si="271"/>
        <v>0</v>
      </c>
      <c r="GP216" s="2">
        <f t="shared" si="272"/>
        <v>0</v>
      </c>
      <c r="GQ216" s="2"/>
      <c r="GR216" s="2">
        <v>0</v>
      </c>
      <c r="GS216" s="2">
        <v>3</v>
      </c>
      <c r="GT216" s="2">
        <v>0</v>
      </c>
      <c r="GU216" s="2" t="s">
        <v>3</v>
      </c>
      <c r="GV216" s="2">
        <f t="shared" si="273"/>
        <v>0</v>
      </c>
      <c r="GW216" s="2">
        <v>1</v>
      </c>
      <c r="GX216" s="2">
        <f t="shared" si="274"/>
        <v>0</v>
      </c>
      <c r="GY216" s="2"/>
      <c r="GZ216" s="2"/>
      <c r="HA216" s="2">
        <v>0</v>
      </c>
      <c r="HB216" s="2">
        <v>0</v>
      </c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18</v>
      </c>
      <c r="B217">
        <v>1</v>
      </c>
      <c r="C217">
        <v>570</v>
      </c>
      <c r="E217" t="s">
        <v>396</v>
      </c>
      <c r="F217" t="s">
        <v>397</v>
      </c>
      <c r="G217" t="s">
        <v>398</v>
      </c>
      <c r="H217" t="s">
        <v>390</v>
      </c>
      <c r="I217">
        <f>I207*J217</f>
        <v>0.34</v>
      </c>
      <c r="J217">
        <v>0.38689121529358217</v>
      </c>
      <c r="O217">
        <f t="shared" si="240"/>
        <v>289.83999999999997</v>
      </c>
      <c r="P217">
        <f t="shared" si="241"/>
        <v>289.83999999999997</v>
      </c>
      <c r="Q217">
        <f t="shared" si="242"/>
        <v>0</v>
      </c>
      <c r="R217">
        <f t="shared" si="243"/>
        <v>0</v>
      </c>
      <c r="S217">
        <f t="shared" si="244"/>
        <v>0</v>
      </c>
      <c r="T217">
        <f t="shared" si="245"/>
        <v>0</v>
      </c>
      <c r="U217">
        <f t="shared" si="246"/>
        <v>0</v>
      </c>
      <c r="V217">
        <f t="shared" si="247"/>
        <v>0</v>
      </c>
      <c r="W217">
        <f t="shared" si="248"/>
        <v>0</v>
      </c>
      <c r="X217">
        <f t="shared" si="249"/>
        <v>0</v>
      </c>
      <c r="Y217">
        <f t="shared" si="250"/>
        <v>0</v>
      </c>
      <c r="AA217">
        <v>39500386</v>
      </c>
      <c r="AB217">
        <f t="shared" si="251"/>
        <v>128</v>
      </c>
      <c r="AC217">
        <f t="shared" si="275"/>
        <v>128</v>
      </c>
      <c r="AD217">
        <f t="shared" si="281"/>
        <v>0</v>
      </c>
      <c r="AE217">
        <f t="shared" si="282"/>
        <v>0</v>
      </c>
      <c r="AF217">
        <f t="shared" si="283"/>
        <v>0</v>
      </c>
      <c r="AG217">
        <f t="shared" si="253"/>
        <v>0</v>
      </c>
      <c r="AH217">
        <f t="shared" si="284"/>
        <v>0</v>
      </c>
      <c r="AI217">
        <f t="shared" si="285"/>
        <v>0</v>
      </c>
      <c r="AJ217">
        <f t="shared" si="255"/>
        <v>0</v>
      </c>
      <c r="AK217">
        <v>128</v>
      </c>
      <c r="AL217">
        <v>128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111</v>
      </c>
      <c r="AU217">
        <v>64</v>
      </c>
      <c r="AV217">
        <v>1</v>
      </c>
      <c r="AW217">
        <v>1</v>
      </c>
      <c r="AZ217">
        <v>6.66</v>
      </c>
      <c r="BA217">
        <v>1</v>
      </c>
      <c r="BB217">
        <v>1</v>
      </c>
      <c r="BC217">
        <v>6.66</v>
      </c>
      <c r="BD217" t="s">
        <v>3</v>
      </c>
      <c r="BE217" t="s">
        <v>3</v>
      </c>
      <c r="BF217" t="s">
        <v>3</v>
      </c>
      <c r="BG217" t="s">
        <v>3</v>
      </c>
      <c r="BH217">
        <v>3</v>
      </c>
      <c r="BI217">
        <v>1</v>
      </c>
      <c r="BJ217" t="s">
        <v>399</v>
      </c>
      <c r="BM217">
        <v>11001</v>
      </c>
      <c r="BN217">
        <v>0</v>
      </c>
      <c r="BO217" t="s">
        <v>3</v>
      </c>
      <c r="BP217">
        <v>0</v>
      </c>
      <c r="BQ217">
        <v>2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3</v>
      </c>
      <c r="BZ217">
        <v>123</v>
      </c>
      <c r="CA217">
        <v>75</v>
      </c>
      <c r="CF217">
        <v>0</v>
      </c>
      <c r="CG217">
        <v>0</v>
      </c>
      <c r="CM217">
        <v>0</v>
      </c>
      <c r="CN217" t="s">
        <v>3</v>
      </c>
      <c r="CO217">
        <v>0</v>
      </c>
      <c r="CP217">
        <f t="shared" si="256"/>
        <v>289.83999999999997</v>
      </c>
      <c r="CQ217">
        <f t="shared" si="257"/>
        <v>852.48</v>
      </c>
      <c r="CR217">
        <f t="shared" si="258"/>
        <v>0</v>
      </c>
      <c r="CS217">
        <f t="shared" si="259"/>
        <v>0</v>
      </c>
      <c r="CT217">
        <f t="shared" si="260"/>
        <v>0</v>
      </c>
      <c r="CU217">
        <f t="shared" si="261"/>
        <v>0</v>
      </c>
      <c r="CV217">
        <f t="shared" si="262"/>
        <v>0</v>
      </c>
      <c r="CW217">
        <f t="shared" si="263"/>
        <v>0</v>
      </c>
      <c r="CX217">
        <f t="shared" si="264"/>
        <v>0</v>
      </c>
      <c r="CY217">
        <f t="shared" si="265"/>
        <v>0</v>
      </c>
      <c r="CZ217">
        <f t="shared" si="266"/>
        <v>0</v>
      </c>
      <c r="DC217" t="s">
        <v>3</v>
      </c>
      <c r="DD217" t="s">
        <v>3</v>
      </c>
      <c r="DE217" t="s">
        <v>3</v>
      </c>
      <c r="DF217" t="s">
        <v>3</v>
      </c>
      <c r="DG217" t="s">
        <v>3</v>
      </c>
      <c r="DH217" t="s">
        <v>3</v>
      </c>
      <c r="DI217" t="s">
        <v>3</v>
      </c>
      <c r="DJ217" t="s">
        <v>3</v>
      </c>
      <c r="DK217" t="s">
        <v>3</v>
      </c>
      <c r="DL217" t="s">
        <v>3</v>
      </c>
      <c r="DM217" t="s">
        <v>3</v>
      </c>
      <c r="DN217">
        <v>0</v>
      </c>
      <c r="DO217">
        <v>0</v>
      </c>
      <c r="DP217">
        <v>1</v>
      </c>
      <c r="DQ217">
        <v>1</v>
      </c>
      <c r="DU217">
        <v>1010</v>
      </c>
      <c r="DV217" t="s">
        <v>390</v>
      </c>
      <c r="DW217" t="s">
        <v>390</v>
      </c>
      <c r="DX217">
        <v>100</v>
      </c>
      <c r="EE217">
        <v>39174504</v>
      </c>
      <c r="EF217">
        <v>2</v>
      </c>
      <c r="EG217" t="s">
        <v>19</v>
      </c>
      <c r="EH217">
        <v>0</v>
      </c>
      <c r="EI217" t="s">
        <v>3</v>
      </c>
      <c r="EJ217">
        <v>1</v>
      </c>
      <c r="EK217">
        <v>11001</v>
      </c>
      <c r="EL217" t="s">
        <v>308</v>
      </c>
      <c r="EM217" t="s">
        <v>321</v>
      </c>
      <c r="EO217" t="s">
        <v>3</v>
      </c>
      <c r="EQ217">
        <v>0</v>
      </c>
      <c r="ER217">
        <v>128</v>
      </c>
      <c r="ES217">
        <v>128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267"/>
        <v>0</v>
      </c>
      <c r="FS217">
        <v>0</v>
      </c>
      <c r="FT217" t="s">
        <v>22</v>
      </c>
      <c r="FU217" t="s">
        <v>23</v>
      </c>
      <c r="FX217">
        <v>110.7</v>
      </c>
      <c r="FY217">
        <v>63.75</v>
      </c>
      <c r="GA217" t="s">
        <v>3</v>
      </c>
      <c r="GD217">
        <v>0</v>
      </c>
      <c r="GF217">
        <v>848075668</v>
      </c>
      <c r="GG217">
        <v>1</v>
      </c>
      <c r="GH217">
        <v>1</v>
      </c>
      <c r="GI217">
        <v>4</v>
      </c>
      <c r="GJ217">
        <v>0</v>
      </c>
      <c r="GK217">
        <f>ROUND(R217*(S12)/100,2)</f>
        <v>0</v>
      </c>
      <c r="GL217">
        <f t="shared" si="268"/>
        <v>0</v>
      </c>
      <c r="GM217">
        <f t="shared" si="269"/>
        <v>289.83999999999997</v>
      </c>
      <c r="GN217">
        <f t="shared" si="270"/>
        <v>289.83999999999997</v>
      </c>
      <c r="GO217">
        <f t="shared" si="271"/>
        <v>0</v>
      </c>
      <c r="GP217">
        <f t="shared" si="272"/>
        <v>0</v>
      </c>
      <c r="GR217">
        <v>0</v>
      </c>
      <c r="GS217">
        <v>3</v>
      </c>
      <c r="GT217">
        <v>0</v>
      </c>
      <c r="GU217" t="s">
        <v>3</v>
      </c>
      <c r="GV217">
        <f t="shared" si="273"/>
        <v>0</v>
      </c>
      <c r="GW217">
        <v>1</v>
      </c>
      <c r="GX217">
        <f t="shared" si="274"/>
        <v>0</v>
      </c>
      <c r="HA217">
        <v>0</v>
      </c>
      <c r="HB217">
        <v>0</v>
      </c>
      <c r="IK217">
        <v>0</v>
      </c>
    </row>
    <row r="218" spans="1:255" x14ac:dyDescent="0.2">
      <c r="A218" s="2">
        <v>18</v>
      </c>
      <c r="B218" s="2">
        <v>1</v>
      </c>
      <c r="C218" s="2">
        <v>558</v>
      </c>
      <c r="D218" s="2"/>
      <c r="E218" s="2" t="s">
        <v>400</v>
      </c>
      <c r="F218" s="2" t="s">
        <v>401</v>
      </c>
      <c r="G218" s="2" t="s">
        <v>402</v>
      </c>
      <c r="H218" s="2" t="s">
        <v>390</v>
      </c>
      <c r="I218" s="2">
        <f>I206*J218</f>
        <v>6.0000000000000005E-2</v>
      </c>
      <c r="J218" s="2">
        <v>6.8274920345926263E-2</v>
      </c>
      <c r="K218" s="2"/>
      <c r="L218" s="2"/>
      <c r="M218" s="2"/>
      <c r="N218" s="2"/>
      <c r="O218" s="2">
        <f t="shared" si="240"/>
        <v>7.68</v>
      </c>
      <c r="P218" s="2">
        <f t="shared" si="241"/>
        <v>7.68</v>
      </c>
      <c r="Q218" s="2">
        <f t="shared" si="242"/>
        <v>0</v>
      </c>
      <c r="R218" s="2">
        <f t="shared" si="243"/>
        <v>0</v>
      </c>
      <c r="S218" s="2">
        <f t="shared" si="244"/>
        <v>0</v>
      </c>
      <c r="T218" s="2">
        <f t="shared" si="245"/>
        <v>0</v>
      </c>
      <c r="U218" s="2">
        <f t="shared" si="246"/>
        <v>0</v>
      </c>
      <c r="V218" s="2">
        <f t="shared" si="247"/>
        <v>0</v>
      </c>
      <c r="W218" s="2">
        <f t="shared" si="248"/>
        <v>0</v>
      </c>
      <c r="X218" s="2">
        <f t="shared" si="249"/>
        <v>0</v>
      </c>
      <c r="Y218" s="2">
        <f t="shared" si="250"/>
        <v>0</v>
      </c>
      <c r="Z218" s="2"/>
      <c r="AA218" s="2">
        <v>39500385</v>
      </c>
      <c r="AB218" s="2">
        <f t="shared" si="251"/>
        <v>128</v>
      </c>
      <c r="AC218" s="2">
        <f t="shared" si="275"/>
        <v>128</v>
      </c>
      <c r="AD218" s="2">
        <f t="shared" si="281"/>
        <v>0</v>
      </c>
      <c r="AE218" s="2">
        <f t="shared" si="282"/>
        <v>0</v>
      </c>
      <c r="AF218" s="2">
        <f t="shared" si="283"/>
        <v>0</v>
      </c>
      <c r="AG218" s="2">
        <f t="shared" si="253"/>
        <v>0</v>
      </c>
      <c r="AH218" s="2">
        <f t="shared" si="284"/>
        <v>0</v>
      </c>
      <c r="AI218" s="2">
        <f t="shared" si="285"/>
        <v>0</v>
      </c>
      <c r="AJ218" s="2">
        <f t="shared" si="255"/>
        <v>0</v>
      </c>
      <c r="AK218" s="2">
        <v>128</v>
      </c>
      <c r="AL218" s="2">
        <v>128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111</v>
      </c>
      <c r="AU218" s="2">
        <v>64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3</v>
      </c>
      <c r="BE218" s="2" t="s">
        <v>3</v>
      </c>
      <c r="BF218" s="2" t="s">
        <v>3</v>
      </c>
      <c r="BG218" s="2" t="s">
        <v>3</v>
      </c>
      <c r="BH218" s="2">
        <v>3</v>
      </c>
      <c r="BI218" s="2">
        <v>1</v>
      </c>
      <c r="BJ218" s="2" t="s">
        <v>403</v>
      </c>
      <c r="BK218" s="2"/>
      <c r="BL218" s="2"/>
      <c r="BM218" s="2">
        <v>11001</v>
      </c>
      <c r="BN218" s="2">
        <v>0</v>
      </c>
      <c r="BO218" s="2" t="s">
        <v>3</v>
      </c>
      <c r="BP218" s="2">
        <v>0</v>
      </c>
      <c r="BQ218" s="2">
        <v>2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3</v>
      </c>
      <c r="BZ218" s="2">
        <v>123</v>
      </c>
      <c r="CA218" s="2">
        <v>75</v>
      </c>
      <c r="CB218" s="2"/>
      <c r="CC218" s="2"/>
      <c r="CD218" s="2"/>
      <c r="CE218" s="2"/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3</v>
      </c>
      <c r="CO218" s="2">
        <v>0</v>
      </c>
      <c r="CP218" s="2">
        <f t="shared" si="256"/>
        <v>7.68</v>
      </c>
      <c r="CQ218" s="2">
        <f t="shared" si="257"/>
        <v>128</v>
      </c>
      <c r="CR218" s="2">
        <f t="shared" si="258"/>
        <v>0</v>
      </c>
      <c r="CS218" s="2">
        <f t="shared" si="259"/>
        <v>0</v>
      </c>
      <c r="CT218" s="2">
        <f t="shared" si="260"/>
        <v>0</v>
      </c>
      <c r="CU218" s="2">
        <f t="shared" si="261"/>
        <v>0</v>
      </c>
      <c r="CV218" s="2">
        <f t="shared" si="262"/>
        <v>0</v>
      </c>
      <c r="CW218" s="2">
        <f t="shared" si="263"/>
        <v>0</v>
      </c>
      <c r="CX218" s="2">
        <f t="shared" si="264"/>
        <v>0</v>
      </c>
      <c r="CY218" s="2">
        <f t="shared" si="265"/>
        <v>0</v>
      </c>
      <c r="CZ218" s="2">
        <f t="shared" si="266"/>
        <v>0</v>
      </c>
      <c r="DA218" s="2"/>
      <c r="DB218" s="2"/>
      <c r="DC218" s="2" t="s">
        <v>3</v>
      </c>
      <c r="DD218" s="2" t="s">
        <v>3</v>
      </c>
      <c r="DE218" s="2" t="s">
        <v>3</v>
      </c>
      <c r="DF218" s="2" t="s">
        <v>3</v>
      </c>
      <c r="DG218" s="2" t="s">
        <v>3</v>
      </c>
      <c r="DH218" s="2" t="s">
        <v>3</v>
      </c>
      <c r="DI218" s="2" t="s">
        <v>3</v>
      </c>
      <c r="DJ218" s="2" t="s">
        <v>3</v>
      </c>
      <c r="DK218" s="2" t="s">
        <v>3</v>
      </c>
      <c r="DL218" s="2" t="s">
        <v>3</v>
      </c>
      <c r="DM218" s="2" t="s">
        <v>3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1010</v>
      </c>
      <c r="DV218" s="2" t="s">
        <v>390</v>
      </c>
      <c r="DW218" s="2" t="s">
        <v>390</v>
      </c>
      <c r="DX218" s="2">
        <v>100</v>
      </c>
      <c r="DY218" s="2"/>
      <c r="DZ218" s="2"/>
      <c r="EA218" s="2"/>
      <c r="EB218" s="2"/>
      <c r="EC218" s="2"/>
      <c r="ED218" s="2"/>
      <c r="EE218" s="2">
        <v>39174504</v>
      </c>
      <c r="EF218" s="2">
        <v>2</v>
      </c>
      <c r="EG218" s="2" t="s">
        <v>19</v>
      </c>
      <c r="EH218" s="2">
        <v>0</v>
      </c>
      <c r="EI218" s="2" t="s">
        <v>3</v>
      </c>
      <c r="EJ218" s="2">
        <v>1</v>
      </c>
      <c r="EK218" s="2">
        <v>11001</v>
      </c>
      <c r="EL218" s="2" t="s">
        <v>308</v>
      </c>
      <c r="EM218" s="2" t="s">
        <v>321</v>
      </c>
      <c r="EN218" s="2"/>
      <c r="EO218" s="2" t="s">
        <v>3</v>
      </c>
      <c r="EP218" s="2"/>
      <c r="EQ218" s="2">
        <v>0</v>
      </c>
      <c r="ER218" s="2">
        <v>128</v>
      </c>
      <c r="ES218" s="2">
        <v>128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267"/>
        <v>0</v>
      </c>
      <c r="FS218" s="2">
        <v>0</v>
      </c>
      <c r="FT218" s="2" t="s">
        <v>22</v>
      </c>
      <c r="FU218" s="2" t="s">
        <v>23</v>
      </c>
      <c r="FV218" s="2"/>
      <c r="FW218" s="2"/>
      <c r="FX218" s="2">
        <v>110.7</v>
      </c>
      <c r="FY218" s="2">
        <v>63.75</v>
      </c>
      <c r="FZ218" s="2"/>
      <c r="GA218" s="2" t="s">
        <v>3</v>
      </c>
      <c r="GB218" s="2"/>
      <c r="GC218" s="2"/>
      <c r="GD218" s="2">
        <v>0</v>
      </c>
      <c r="GE218" s="2"/>
      <c r="GF218" s="2">
        <v>1508644261</v>
      </c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268"/>
        <v>0</v>
      </c>
      <c r="GM218" s="2">
        <f t="shared" si="269"/>
        <v>7.68</v>
      </c>
      <c r="GN218" s="2">
        <f t="shared" si="270"/>
        <v>7.68</v>
      </c>
      <c r="GO218" s="2">
        <f t="shared" si="271"/>
        <v>0</v>
      </c>
      <c r="GP218" s="2">
        <f t="shared" si="272"/>
        <v>0</v>
      </c>
      <c r="GQ218" s="2"/>
      <c r="GR218" s="2">
        <v>0</v>
      </c>
      <c r="GS218" s="2">
        <v>3</v>
      </c>
      <c r="GT218" s="2">
        <v>0</v>
      </c>
      <c r="GU218" s="2" t="s">
        <v>3</v>
      </c>
      <c r="GV218" s="2">
        <f t="shared" si="273"/>
        <v>0</v>
      </c>
      <c r="GW218" s="2">
        <v>1</v>
      </c>
      <c r="GX218" s="2">
        <f t="shared" si="274"/>
        <v>0</v>
      </c>
      <c r="GY218" s="2"/>
      <c r="GZ218" s="2"/>
      <c r="HA218" s="2">
        <v>0</v>
      </c>
      <c r="HB218" s="2">
        <v>0</v>
      </c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18</v>
      </c>
      <c r="B219">
        <v>1</v>
      </c>
      <c r="C219">
        <v>571</v>
      </c>
      <c r="E219" t="s">
        <v>400</v>
      </c>
      <c r="F219" t="s">
        <v>401</v>
      </c>
      <c r="G219" t="s">
        <v>402</v>
      </c>
      <c r="H219" t="s">
        <v>390</v>
      </c>
      <c r="I219">
        <f>I207*J219</f>
        <v>6.0000000000000005E-2</v>
      </c>
      <c r="J219">
        <v>6.8274920345926263E-2</v>
      </c>
      <c r="O219">
        <f t="shared" si="240"/>
        <v>51.15</v>
      </c>
      <c r="P219">
        <f t="shared" si="241"/>
        <v>51.15</v>
      </c>
      <c r="Q219">
        <f t="shared" si="242"/>
        <v>0</v>
      </c>
      <c r="R219">
        <f t="shared" si="243"/>
        <v>0</v>
      </c>
      <c r="S219">
        <f t="shared" si="244"/>
        <v>0</v>
      </c>
      <c r="T219">
        <f t="shared" si="245"/>
        <v>0</v>
      </c>
      <c r="U219">
        <f t="shared" si="246"/>
        <v>0</v>
      </c>
      <c r="V219">
        <f t="shared" si="247"/>
        <v>0</v>
      </c>
      <c r="W219">
        <f t="shared" si="248"/>
        <v>0</v>
      </c>
      <c r="X219">
        <f t="shared" si="249"/>
        <v>0</v>
      </c>
      <c r="Y219">
        <f t="shared" si="250"/>
        <v>0</v>
      </c>
      <c r="AA219">
        <v>39500386</v>
      </c>
      <c r="AB219">
        <f t="shared" si="251"/>
        <v>128</v>
      </c>
      <c r="AC219">
        <f t="shared" si="275"/>
        <v>128</v>
      </c>
      <c r="AD219">
        <f t="shared" si="281"/>
        <v>0</v>
      </c>
      <c r="AE219">
        <f t="shared" si="282"/>
        <v>0</v>
      </c>
      <c r="AF219">
        <f t="shared" si="283"/>
        <v>0</v>
      </c>
      <c r="AG219">
        <f t="shared" si="253"/>
        <v>0</v>
      </c>
      <c r="AH219">
        <f t="shared" si="284"/>
        <v>0</v>
      </c>
      <c r="AI219">
        <f t="shared" si="285"/>
        <v>0</v>
      </c>
      <c r="AJ219">
        <f t="shared" si="255"/>
        <v>0</v>
      </c>
      <c r="AK219">
        <v>128</v>
      </c>
      <c r="AL219">
        <v>128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111</v>
      </c>
      <c r="AU219">
        <v>64</v>
      </c>
      <c r="AV219">
        <v>1</v>
      </c>
      <c r="AW219">
        <v>1</v>
      </c>
      <c r="AZ219">
        <v>6.66</v>
      </c>
      <c r="BA219">
        <v>1</v>
      </c>
      <c r="BB219">
        <v>1</v>
      </c>
      <c r="BC219">
        <v>6.66</v>
      </c>
      <c r="BD219" t="s">
        <v>3</v>
      </c>
      <c r="BE219" t="s">
        <v>3</v>
      </c>
      <c r="BF219" t="s">
        <v>3</v>
      </c>
      <c r="BG219" t="s">
        <v>3</v>
      </c>
      <c r="BH219">
        <v>3</v>
      </c>
      <c r="BI219">
        <v>1</v>
      </c>
      <c r="BJ219" t="s">
        <v>403</v>
      </c>
      <c r="BM219">
        <v>11001</v>
      </c>
      <c r="BN219">
        <v>0</v>
      </c>
      <c r="BO219" t="s">
        <v>3</v>
      </c>
      <c r="BP219">
        <v>0</v>
      </c>
      <c r="BQ219">
        <v>2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3</v>
      </c>
      <c r="BZ219">
        <v>123</v>
      </c>
      <c r="CA219">
        <v>75</v>
      </c>
      <c r="CF219">
        <v>0</v>
      </c>
      <c r="CG219">
        <v>0</v>
      </c>
      <c r="CM219">
        <v>0</v>
      </c>
      <c r="CN219" t="s">
        <v>3</v>
      </c>
      <c r="CO219">
        <v>0</v>
      </c>
      <c r="CP219">
        <f t="shared" si="256"/>
        <v>51.15</v>
      </c>
      <c r="CQ219">
        <f t="shared" si="257"/>
        <v>852.48</v>
      </c>
      <c r="CR219">
        <f t="shared" si="258"/>
        <v>0</v>
      </c>
      <c r="CS219">
        <f t="shared" si="259"/>
        <v>0</v>
      </c>
      <c r="CT219">
        <f t="shared" si="260"/>
        <v>0</v>
      </c>
      <c r="CU219">
        <f t="shared" si="261"/>
        <v>0</v>
      </c>
      <c r="CV219">
        <f t="shared" si="262"/>
        <v>0</v>
      </c>
      <c r="CW219">
        <f t="shared" si="263"/>
        <v>0</v>
      </c>
      <c r="CX219">
        <f t="shared" si="264"/>
        <v>0</v>
      </c>
      <c r="CY219">
        <f t="shared" si="265"/>
        <v>0</v>
      </c>
      <c r="CZ219">
        <f t="shared" si="266"/>
        <v>0</v>
      </c>
      <c r="DC219" t="s">
        <v>3</v>
      </c>
      <c r="DD219" t="s">
        <v>3</v>
      </c>
      <c r="DE219" t="s">
        <v>3</v>
      </c>
      <c r="DF219" t="s">
        <v>3</v>
      </c>
      <c r="DG219" t="s">
        <v>3</v>
      </c>
      <c r="DH219" t="s">
        <v>3</v>
      </c>
      <c r="DI219" t="s">
        <v>3</v>
      </c>
      <c r="DJ219" t="s">
        <v>3</v>
      </c>
      <c r="DK219" t="s">
        <v>3</v>
      </c>
      <c r="DL219" t="s">
        <v>3</v>
      </c>
      <c r="DM219" t="s">
        <v>3</v>
      </c>
      <c r="DN219">
        <v>0</v>
      </c>
      <c r="DO219">
        <v>0</v>
      </c>
      <c r="DP219">
        <v>1</v>
      </c>
      <c r="DQ219">
        <v>1</v>
      </c>
      <c r="DU219">
        <v>1010</v>
      </c>
      <c r="DV219" t="s">
        <v>390</v>
      </c>
      <c r="DW219" t="s">
        <v>390</v>
      </c>
      <c r="DX219">
        <v>100</v>
      </c>
      <c r="EE219">
        <v>39174504</v>
      </c>
      <c r="EF219">
        <v>2</v>
      </c>
      <c r="EG219" t="s">
        <v>19</v>
      </c>
      <c r="EH219">
        <v>0</v>
      </c>
      <c r="EI219" t="s">
        <v>3</v>
      </c>
      <c r="EJ219">
        <v>1</v>
      </c>
      <c r="EK219">
        <v>11001</v>
      </c>
      <c r="EL219" t="s">
        <v>308</v>
      </c>
      <c r="EM219" t="s">
        <v>321</v>
      </c>
      <c r="EO219" t="s">
        <v>3</v>
      </c>
      <c r="EQ219">
        <v>0</v>
      </c>
      <c r="ER219">
        <v>128</v>
      </c>
      <c r="ES219">
        <v>128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267"/>
        <v>0</v>
      </c>
      <c r="FS219">
        <v>0</v>
      </c>
      <c r="FT219" t="s">
        <v>22</v>
      </c>
      <c r="FU219" t="s">
        <v>23</v>
      </c>
      <c r="FX219">
        <v>110.7</v>
      </c>
      <c r="FY219">
        <v>63.75</v>
      </c>
      <c r="GA219" t="s">
        <v>3</v>
      </c>
      <c r="GD219">
        <v>0</v>
      </c>
      <c r="GF219">
        <v>1508644261</v>
      </c>
      <c r="GG219">
        <v>1</v>
      </c>
      <c r="GH219">
        <v>1</v>
      </c>
      <c r="GI219">
        <v>4</v>
      </c>
      <c r="GJ219">
        <v>0</v>
      </c>
      <c r="GK219">
        <f>ROUND(R219*(S12)/100,2)</f>
        <v>0</v>
      </c>
      <c r="GL219">
        <f t="shared" si="268"/>
        <v>0</v>
      </c>
      <c r="GM219">
        <f t="shared" si="269"/>
        <v>51.15</v>
      </c>
      <c r="GN219">
        <f t="shared" si="270"/>
        <v>51.15</v>
      </c>
      <c r="GO219">
        <f t="shared" si="271"/>
        <v>0</v>
      </c>
      <c r="GP219">
        <f t="shared" si="272"/>
        <v>0</v>
      </c>
      <c r="GR219">
        <v>0</v>
      </c>
      <c r="GS219">
        <v>3</v>
      </c>
      <c r="GT219">
        <v>0</v>
      </c>
      <c r="GU219" t="s">
        <v>3</v>
      </c>
      <c r="GV219">
        <f t="shared" si="273"/>
        <v>0</v>
      </c>
      <c r="GW219">
        <v>1</v>
      </c>
      <c r="GX219">
        <f t="shared" si="274"/>
        <v>0</v>
      </c>
      <c r="HA219">
        <v>0</v>
      </c>
      <c r="HB219">
        <v>0</v>
      </c>
      <c r="IK219">
        <v>0</v>
      </c>
    </row>
    <row r="220" spans="1:255" x14ac:dyDescent="0.2">
      <c r="A220" s="2">
        <v>18</v>
      </c>
      <c r="B220" s="2">
        <v>1</v>
      </c>
      <c r="C220" s="2">
        <v>559</v>
      </c>
      <c r="D220" s="2"/>
      <c r="E220" s="2" t="s">
        <v>404</v>
      </c>
      <c r="F220" s="2" t="s">
        <v>405</v>
      </c>
      <c r="G220" s="2" t="s">
        <v>406</v>
      </c>
      <c r="H220" s="2" t="s">
        <v>390</v>
      </c>
      <c r="I220" s="2">
        <f>I206*J220</f>
        <v>6.0000000000000005E-2</v>
      </c>
      <c r="J220" s="2">
        <v>6.8274920345926263E-2</v>
      </c>
      <c r="K220" s="2"/>
      <c r="L220" s="2"/>
      <c r="M220" s="2"/>
      <c r="N220" s="2"/>
      <c r="O220" s="2">
        <f t="shared" si="240"/>
        <v>7.68</v>
      </c>
      <c r="P220" s="2">
        <f t="shared" si="241"/>
        <v>7.68</v>
      </c>
      <c r="Q220" s="2">
        <f t="shared" si="242"/>
        <v>0</v>
      </c>
      <c r="R220" s="2">
        <f t="shared" si="243"/>
        <v>0</v>
      </c>
      <c r="S220" s="2">
        <f t="shared" si="244"/>
        <v>0</v>
      </c>
      <c r="T220" s="2">
        <f t="shared" si="245"/>
        <v>0</v>
      </c>
      <c r="U220" s="2">
        <f t="shared" si="246"/>
        <v>0</v>
      </c>
      <c r="V220" s="2">
        <f t="shared" si="247"/>
        <v>0</v>
      </c>
      <c r="W220" s="2">
        <f t="shared" si="248"/>
        <v>0</v>
      </c>
      <c r="X220" s="2">
        <f t="shared" si="249"/>
        <v>0</v>
      </c>
      <c r="Y220" s="2">
        <f t="shared" si="250"/>
        <v>0</v>
      </c>
      <c r="Z220" s="2"/>
      <c r="AA220" s="2">
        <v>39500385</v>
      </c>
      <c r="AB220" s="2">
        <f t="shared" ref="AB220:AB221" si="286">ROUND((AC220+AD220+AF220),2)</f>
        <v>128</v>
      </c>
      <c r="AC220" s="2">
        <f t="shared" si="275"/>
        <v>128</v>
      </c>
      <c r="AD220" s="2">
        <f t="shared" si="281"/>
        <v>0</v>
      </c>
      <c r="AE220" s="2">
        <f t="shared" si="282"/>
        <v>0</v>
      </c>
      <c r="AF220" s="2">
        <f t="shared" si="283"/>
        <v>0</v>
      </c>
      <c r="AG220" s="2">
        <f t="shared" si="253"/>
        <v>0</v>
      </c>
      <c r="AH220" s="2">
        <f t="shared" si="284"/>
        <v>0</v>
      </c>
      <c r="AI220" s="2">
        <f t="shared" si="285"/>
        <v>0</v>
      </c>
      <c r="AJ220" s="2">
        <f t="shared" si="255"/>
        <v>0</v>
      </c>
      <c r="AK220" s="2">
        <v>128</v>
      </c>
      <c r="AL220" s="2">
        <v>128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111</v>
      </c>
      <c r="AU220" s="2">
        <v>64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3</v>
      </c>
      <c r="BE220" s="2" t="s">
        <v>3</v>
      </c>
      <c r="BF220" s="2" t="s">
        <v>3</v>
      </c>
      <c r="BG220" s="2" t="s">
        <v>3</v>
      </c>
      <c r="BH220" s="2">
        <v>3</v>
      </c>
      <c r="BI220" s="2">
        <v>1</v>
      </c>
      <c r="BJ220" s="2" t="s">
        <v>407</v>
      </c>
      <c r="BK220" s="2"/>
      <c r="BL220" s="2"/>
      <c r="BM220" s="2">
        <v>11001</v>
      </c>
      <c r="BN220" s="2">
        <v>0</v>
      </c>
      <c r="BO220" s="2" t="s">
        <v>3</v>
      </c>
      <c r="BP220" s="2">
        <v>0</v>
      </c>
      <c r="BQ220" s="2">
        <v>2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3</v>
      </c>
      <c r="BZ220" s="2">
        <v>123</v>
      </c>
      <c r="CA220" s="2">
        <v>75</v>
      </c>
      <c r="CB220" s="2"/>
      <c r="CC220" s="2"/>
      <c r="CD220" s="2"/>
      <c r="CE220" s="2"/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3</v>
      </c>
      <c r="CO220" s="2">
        <v>0</v>
      </c>
      <c r="CP220" s="2">
        <f t="shared" si="256"/>
        <v>7.68</v>
      </c>
      <c r="CQ220" s="2">
        <f t="shared" si="257"/>
        <v>128</v>
      </c>
      <c r="CR220" s="2">
        <f t="shared" si="258"/>
        <v>0</v>
      </c>
      <c r="CS220" s="2">
        <f t="shared" si="259"/>
        <v>0</v>
      </c>
      <c r="CT220" s="2">
        <f t="shared" si="260"/>
        <v>0</v>
      </c>
      <c r="CU220" s="2">
        <f t="shared" si="261"/>
        <v>0</v>
      </c>
      <c r="CV220" s="2">
        <f t="shared" si="262"/>
        <v>0</v>
      </c>
      <c r="CW220" s="2">
        <f t="shared" si="263"/>
        <v>0</v>
      </c>
      <c r="CX220" s="2">
        <f t="shared" si="264"/>
        <v>0</v>
      </c>
      <c r="CY220" s="2">
        <f t="shared" si="265"/>
        <v>0</v>
      </c>
      <c r="CZ220" s="2">
        <f t="shared" si="266"/>
        <v>0</v>
      </c>
      <c r="DA220" s="2"/>
      <c r="DB220" s="2"/>
      <c r="DC220" s="2" t="s">
        <v>3</v>
      </c>
      <c r="DD220" s="2" t="s">
        <v>3</v>
      </c>
      <c r="DE220" s="2" t="s">
        <v>3</v>
      </c>
      <c r="DF220" s="2" t="s">
        <v>3</v>
      </c>
      <c r="DG220" s="2" t="s">
        <v>3</v>
      </c>
      <c r="DH220" s="2" t="s">
        <v>3</v>
      </c>
      <c r="DI220" s="2" t="s">
        <v>3</v>
      </c>
      <c r="DJ220" s="2" t="s">
        <v>3</v>
      </c>
      <c r="DK220" s="2" t="s">
        <v>3</v>
      </c>
      <c r="DL220" s="2" t="s">
        <v>3</v>
      </c>
      <c r="DM220" s="2" t="s">
        <v>3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1010</v>
      </c>
      <c r="DV220" s="2" t="s">
        <v>390</v>
      </c>
      <c r="DW220" s="2" t="s">
        <v>390</v>
      </c>
      <c r="DX220" s="2">
        <v>100</v>
      </c>
      <c r="DY220" s="2"/>
      <c r="DZ220" s="2"/>
      <c r="EA220" s="2"/>
      <c r="EB220" s="2"/>
      <c r="EC220" s="2"/>
      <c r="ED220" s="2"/>
      <c r="EE220" s="2">
        <v>39174504</v>
      </c>
      <c r="EF220" s="2">
        <v>2</v>
      </c>
      <c r="EG220" s="2" t="s">
        <v>19</v>
      </c>
      <c r="EH220" s="2">
        <v>0</v>
      </c>
      <c r="EI220" s="2" t="s">
        <v>3</v>
      </c>
      <c r="EJ220" s="2">
        <v>1</v>
      </c>
      <c r="EK220" s="2">
        <v>11001</v>
      </c>
      <c r="EL220" s="2" t="s">
        <v>308</v>
      </c>
      <c r="EM220" s="2" t="s">
        <v>321</v>
      </c>
      <c r="EN220" s="2"/>
      <c r="EO220" s="2" t="s">
        <v>3</v>
      </c>
      <c r="EP220" s="2"/>
      <c r="EQ220" s="2">
        <v>0</v>
      </c>
      <c r="ER220" s="2">
        <v>128</v>
      </c>
      <c r="ES220" s="2">
        <v>128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267"/>
        <v>0</v>
      </c>
      <c r="FS220" s="2">
        <v>0</v>
      </c>
      <c r="FT220" s="2" t="s">
        <v>22</v>
      </c>
      <c r="FU220" s="2" t="s">
        <v>23</v>
      </c>
      <c r="FV220" s="2"/>
      <c r="FW220" s="2"/>
      <c r="FX220" s="2">
        <v>110.7</v>
      </c>
      <c r="FY220" s="2">
        <v>63.75</v>
      </c>
      <c r="FZ220" s="2"/>
      <c r="GA220" s="2" t="s">
        <v>3</v>
      </c>
      <c r="GB220" s="2"/>
      <c r="GC220" s="2"/>
      <c r="GD220" s="2">
        <v>0</v>
      </c>
      <c r="GE220" s="2"/>
      <c r="GF220" s="2">
        <v>-1530028590</v>
      </c>
      <c r="GG220" s="2">
        <v>2</v>
      </c>
      <c r="GH220" s="2">
        <v>1</v>
      </c>
      <c r="GI220" s="2">
        <v>-2</v>
      </c>
      <c r="GJ220" s="2">
        <v>0</v>
      </c>
      <c r="GK220" s="2">
        <f>ROUND(R220*(R12)/100,2)</f>
        <v>0</v>
      </c>
      <c r="GL220" s="2">
        <f t="shared" si="268"/>
        <v>0</v>
      </c>
      <c r="GM220" s="2">
        <f t="shared" si="269"/>
        <v>7.68</v>
      </c>
      <c r="GN220" s="2">
        <f t="shared" si="270"/>
        <v>7.68</v>
      </c>
      <c r="GO220" s="2">
        <f t="shared" si="271"/>
        <v>0</v>
      </c>
      <c r="GP220" s="2">
        <f t="shared" si="272"/>
        <v>0</v>
      </c>
      <c r="GQ220" s="2"/>
      <c r="GR220" s="2">
        <v>0</v>
      </c>
      <c r="GS220" s="2">
        <v>3</v>
      </c>
      <c r="GT220" s="2">
        <v>0</v>
      </c>
      <c r="GU220" s="2" t="s">
        <v>3</v>
      </c>
      <c r="GV220" s="2">
        <f t="shared" si="273"/>
        <v>0</v>
      </c>
      <c r="GW220" s="2">
        <v>1</v>
      </c>
      <c r="GX220" s="2">
        <f t="shared" ref="GX220:GX221" si="287">ROUND(GV220*GW220*I220,2)</f>
        <v>0</v>
      </c>
      <c r="GY220" s="2"/>
      <c r="GZ220" s="2"/>
      <c r="HA220" s="2">
        <v>0</v>
      </c>
      <c r="HB220" s="2">
        <v>0</v>
      </c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18</v>
      </c>
      <c r="B221">
        <v>1</v>
      </c>
      <c r="C221">
        <v>572</v>
      </c>
      <c r="E221" t="s">
        <v>404</v>
      </c>
      <c r="F221" t="s">
        <v>405</v>
      </c>
      <c r="G221" t="s">
        <v>406</v>
      </c>
      <c r="H221" t="s">
        <v>390</v>
      </c>
      <c r="I221">
        <f>I207*J221</f>
        <v>6.0000000000000005E-2</v>
      </c>
      <c r="J221">
        <v>6.8274920345926263E-2</v>
      </c>
      <c r="O221">
        <f t="shared" si="240"/>
        <v>51.15</v>
      </c>
      <c r="P221">
        <f t="shared" si="241"/>
        <v>51.15</v>
      </c>
      <c r="Q221">
        <f t="shared" si="242"/>
        <v>0</v>
      </c>
      <c r="R221">
        <f t="shared" si="243"/>
        <v>0</v>
      </c>
      <c r="S221">
        <f t="shared" si="244"/>
        <v>0</v>
      </c>
      <c r="T221">
        <f t="shared" si="245"/>
        <v>0</v>
      </c>
      <c r="U221">
        <f t="shared" si="246"/>
        <v>0</v>
      </c>
      <c r="V221">
        <f t="shared" si="247"/>
        <v>0</v>
      </c>
      <c r="W221">
        <f t="shared" si="248"/>
        <v>0</v>
      </c>
      <c r="X221">
        <f t="shared" si="249"/>
        <v>0</v>
      </c>
      <c r="Y221">
        <f t="shared" si="250"/>
        <v>0</v>
      </c>
      <c r="AA221">
        <v>39500386</v>
      </c>
      <c r="AB221">
        <f t="shared" si="286"/>
        <v>128</v>
      </c>
      <c r="AC221">
        <f t="shared" si="275"/>
        <v>128</v>
      </c>
      <c r="AD221">
        <f t="shared" si="281"/>
        <v>0</v>
      </c>
      <c r="AE221">
        <f t="shared" si="282"/>
        <v>0</v>
      </c>
      <c r="AF221">
        <f t="shared" si="283"/>
        <v>0</v>
      </c>
      <c r="AG221">
        <f t="shared" si="253"/>
        <v>0</v>
      </c>
      <c r="AH221">
        <f t="shared" si="284"/>
        <v>0</v>
      </c>
      <c r="AI221">
        <f t="shared" si="285"/>
        <v>0</v>
      </c>
      <c r="AJ221">
        <f t="shared" si="255"/>
        <v>0</v>
      </c>
      <c r="AK221">
        <v>128</v>
      </c>
      <c r="AL221">
        <v>128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111</v>
      </c>
      <c r="AU221">
        <v>64</v>
      </c>
      <c r="AV221">
        <v>1</v>
      </c>
      <c r="AW221">
        <v>1</v>
      </c>
      <c r="AZ221">
        <v>6.66</v>
      </c>
      <c r="BA221">
        <v>1</v>
      </c>
      <c r="BB221">
        <v>1</v>
      </c>
      <c r="BC221">
        <v>6.66</v>
      </c>
      <c r="BD221" t="s">
        <v>3</v>
      </c>
      <c r="BE221" t="s">
        <v>3</v>
      </c>
      <c r="BF221" t="s">
        <v>3</v>
      </c>
      <c r="BG221" t="s">
        <v>3</v>
      </c>
      <c r="BH221">
        <v>3</v>
      </c>
      <c r="BI221">
        <v>1</v>
      </c>
      <c r="BJ221" t="s">
        <v>407</v>
      </c>
      <c r="BM221">
        <v>11001</v>
      </c>
      <c r="BN221">
        <v>0</v>
      </c>
      <c r="BO221" t="s">
        <v>3</v>
      </c>
      <c r="BP221">
        <v>0</v>
      </c>
      <c r="BQ221">
        <v>2</v>
      </c>
      <c r="BR221">
        <v>0</v>
      </c>
      <c r="BS221">
        <v>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3</v>
      </c>
      <c r="BZ221">
        <v>123</v>
      </c>
      <c r="CA221">
        <v>75</v>
      </c>
      <c r="CF221">
        <v>0</v>
      </c>
      <c r="CG221">
        <v>0</v>
      </c>
      <c r="CM221">
        <v>0</v>
      </c>
      <c r="CN221" t="s">
        <v>3</v>
      </c>
      <c r="CO221">
        <v>0</v>
      </c>
      <c r="CP221">
        <f t="shared" si="256"/>
        <v>51.15</v>
      </c>
      <c r="CQ221">
        <f t="shared" si="257"/>
        <v>852.48</v>
      </c>
      <c r="CR221">
        <f t="shared" si="258"/>
        <v>0</v>
      </c>
      <c r="CS221">
        <f t="shared" si="259"/>
        <v>0</v>
      </c>
      <c r="CT221">
        <f t="shared" si="260"/>
        <v>0</v>
      </c>
      <c r="CU221">
        <f t="shared" si="261"/>
        <v>0</v>
      </c>
      <c r="CV221">
        <f t="shared" si="262"/>
        <v>0</v>
      </c>
      <c r="CW221">
        <f t="shared" si="263"/>
        <v>0</v>
      </c>
      <c r="CX221">
        <f t="shared" si="264"/>
        <v>0</v>
      </c>
      <c r="CY221">
        <f t="shared" si="265"/>
        <v>0</v>
      </c>
      <c r="CZ221">
        <f t="shared" si="266"/>
        <v>0</v>
      </c>
      <c r="DC221" t="s">
        <v>3</v>
      </c>
      <c r="DD221" t="s">
        <v>3</v>
      </c>
      <c r="DE221" t="s">
        <v>3</v>
      </c>
      <c r="DF221" t="s">
        <v>3</v>
      </c>
      <c r="DG221" t="s">
        <v>3</v>
      </c>
      <c r="DH221" t="s">
        <v>3</v>
      </c>
      <c r="DI221" t="s">
        <v>3</v>
      </c>
      <c r="DJ221" t="s">
        <v>3</v>
      </c>
      <c r="DK221" t="s">
        <v>3</v>
      </c>
      <c r="DL221" t="s">
        <v>3</v>
      </c>
      <c r="DM221" t="s">
        <v>3</v>
      </c>
      <c r="DN221">
        <v>0</v>
      </c>
      <c r="DO221">
        <v>0</v>
      </c>
      <c r="DP221">
        <v>1</v>
      </c>
      <c r="DQ221">
        <v>1</v>
      </c>
      <c r="DU221">
        <v>1010</v>
      </c>
      <c r="DV221" t="s">
        <v>390</v>
      </c>
      <c r="DW221" t="s">
        <v>390</v>
      </c>
      <c r="DX221">
        <v>100</v>
      </c>
      <c r="EE221">
        <v>39174504</v>
      </c>
      <c r="EF221">
        <v>2</v>
      </c>
      <c r="EG221" t="s">
        <v>19</v>
      </c>
      <c r="EH221">
        <v>0</v>
      </c>
      <c r="EI221" t="s">
        <v>3</v>
      </c>
      <c r="EJ221">
        <v>1</v>
      </c>
      <c r="EK221">
        <v>11001</v>
      </c>
      <c r="EL221" t="s">
        <v>308</v>
      </c>
      <c r="EM221" t="s">
        <v>321</v>
      </c>
      <c r="EO221" t="s">
        <v>3</v>
      </c>
      <c r="EQ221">
        <v>0</v>
      </c>
      <c r="ER221">
        <v>128</v>
      </c>
      <c r="ES221">
        <v>128</v>
      </c>
      <c r="ET221">
        <v>0</v>
      </c>
      <c r="EU221">
        <v>0</v>
      </c>
      <c r="EV221">
        <v>0</v>
      </c>
      <c r="EW221">
        <v>0</v>
      </c>
      <c r="EX221">
        <v>0</v>
      </c>
      <c r="FQ221">
        <v>0</v>
      </c>
      <c r="FR221">
        <f t="shared" si="267"/>
        <v>0</v>
      </c>
      <c r="FS221">
        <v>0</v>
      </c>
      <c r="FT221" t="s">
        <v>22</v>
      </c>
      <c r="FU221" t="s">
        <v>23</v>
      </c>
      <c r="FX221">
        <v>110.7</v>
      </c>
      <c r="FY221">
        <v>63.75</v>
      </c>
      <c r="GA221" t="s">
        <v>3</v>
      </c>
      <c r="GD221">
        <v>0</v>
      </c>
      <c r="GF221">
        <v>-1530028590</v>
      </c>
      <c r="GG221">
        <v>1</v>
      </c>
      <c r="GH221">
        <v>1</v>
      </c>
      <c r="GI221">
        <v>4</v>
      </c>
      <c r="GJ221">
        <v>0</v>
      </c>
      <c r="GK221">
        <f>ROUND(R221*(S12)/100,2)</f>
        <v>0</v>
      </c>
      <c r="GL221">
        <f t="shared" si="268"/>
        <v>0</v>
      </c>
      <c r="GM221">
        <f t="shared" si="269"/>
        <v>51.15</v>
      </c>
      <c r="GN221">
        <f t="shared" si="270"/>
        <v>51.15</v>
      </c>
      <c r="GO221">
        <f t="shared" si="271"/>
        <v>0</v>
      </c>
      <c r="GP221">
        <f t="shared" si="272"/>
        <v>0</v>
      </c>
      <c r="GR221">
        <v>0</v>
      </c>
      <c r="GS221">
        <v>3</v>
      </c>
      <c r="GT221">
        <v>0</v>
      </c>
      <c r="GU221" t="s">
        <v>3</v>
      </c>
      <c r="GV221">
        <f t="shared" si="273"/>
        <v>0</v>
      </c>
      <c r="GW221">
        <v>1</v>
      </c>
      <c r="GX221">
        <f t="shared" si="287"/>
        <v>0</v>
      </c>
      <c r="HA221">
        <v>0</v>
      </c>
      <c r="HB221">
        <v>0</v>
      </c>
      <c r="IK221">
        <v>0</v>
      </c>
    </row>
    <row r="223" spans="1:255" x14ac:dyDescent="0.2">
      <c r="A223" s="3">
        <v>51</v>
      </c>
      <c r="B223" s="3">
        <f>B24</f>
        <v>1</v>
      </c>
      <c r="C223" s="3">
        <f>A24</f>
        <v>4</v>
      </c>
      <c r="D223" s="3">
        <f>ROW(A24)</f>
        <v>24</v>
      </c>
      <c r="E223" s="3"/>
      <c r="F223" s="3" t="str">
        <f>IF(F24&lt;&gt;"",F24,"")</f>
        <v/>
      </c>
      <c r="G223" s="3" t="str">
        <f>IF(G24&lt;&gt;"",G24,"")</f>
        <v>Раздел 1 Общестроительные работы</v>
      </c>
      <c r="H223" s="3">
        <v>0</v>
      </c>
      <c r="I223" s="3"/>
      <c r="J223" s="3"/>
      <c r="K223" s="3"/>
      <c r="L223" s="3"/>
      <c r="M223" s="3"/>
      <c r="N223" s="3"/>
      <c r="O223" s="3">
        <f t="shared" ref="O223:T223" si="288">ROUND(AB223,2)</f>
        <v>167483.01</v>
      </c>
      <c r="P223" s="3">
        <f t="shared" si="288"/>
        <v>153610.92000000001</v>
      </c>
      <c r="Q223" s="3">
        <f t="shared" si="288"/>
        <v>1423.14</v>
      </c>
      <c r="R223" s="3">
        <f t="shared" si="288"/>
        <v>381.15</v>
      </c>
      <c r="S223" s="3">
        <f t="shared" si="288"/>
        <v>12448.95</v>
      </c>
      <c r="T223" s="3">
        <f t="shared" si="288"/>
        <v>0</v>
      </c>
      <c r="U223" s="3">
        <f>AH223</f>
        <v>1394.8349701500001</v>
      </c>
      <c r="V223" s="3">
        <f>AI223</f>
        <v>33.574061499999999</v>
      </c>
      <c r="W223" s="3">
        <f>ROUND(AJ223,2)</f>
        <v>0</v>
      </c>
      <c r="X223" s="3">
        <f>ROUND(AK223,2)</f>
        <v>12840.6</v>
      </c>
      <c r="Y223" s="3">
        <f>ROUND(AL223,2)</f>
        <v>7421.93</v>
      </c>
      <c r="Z223" s="3"/>
      <c r="AA223" s="3"/>
      <c r="AB223" s="3">
        <f>ROUND(SUMIF(AA28:AA221,"=39500385",O28:O221),2)</f>
        <v>167483.01</v>
      </c>
      <c r="AC223" s="3">
        <f>ROUND(SUMIF(AA28:AA221,"=39500385",P28:P221),2)</f>
        <v>153610.92000000001</v>
      </c>
      <c r="AD223" s="3">
        <f>ROUND(SUMIF(AA28:AA221,"=39500385",Q28:Q221),2)</f>
        <v>1423.14</v>
      </c>
      <c r="AE223" s="3">
        <f>ROUND(SUMIF(AA28:AA221,"=39500385",R28:R221),2)</f>
        <v>381.15</v>
      </c>
      <c r="AF223" s="3">
        <f>ROUND(SUMIF(AA28:AA221,"=39500385",S28:S221),2)</f>
        <v>12448.95</v>
      </c>
      <c r="AG223" s="3">
        <f>ROUND(SUMIF(AA28:AA221,"=39500385",T28:T221),2)</f>
        <v>0</v>
      </c>
      <c r="AH223" s="3">
        <f>SUMIF(AA28:AA221,"=39500385",U28:U221)</f>
        <v>1394.8349701500001</v>
      </c>
      <c r="AI223" s="3">
        <f>SUMIF(AA28:AA221,"=39500385",V28:V221)</f>
        <v>33.574061499999999</v>
      </c>
      <c r="AJ223" s="3">
        <f>ROUND(SUMIF(AA28:AA221,"=39500385",W28:W221),2)</f>
        <v>0</v>
      </c>
      <c r="AK223" s="3">
        <f>ROUND(SUMIF(AA28:AA221,"=39500385",X28:X221),2)</f>
        <v>12840.6</v>
      </c>
      <c r="AL223" s="3">
        <f>ROUND(SUMIF(AA28:AA221,"=39500385",Y28:Y221),2)</f>
        <v>7421.93</v>
      </c>
      <c r="AM223" s="3"/>
      <c r="AN223" s="3"/>
      <c r="AO223" s="3">
        <f t="shared" ref="AO223:BC223" si="289">ROUND(BX223,2)</f>
        <v>0</v>
      </c>
      <c r="AP223" s="3">
        <f t="shared" si="289"/>
        <v>0</v>
      </c>
      <c r="AQ223" s="3">
        <f t="shared" si="289"/>
        <v>0</v>
      </c>
      <c r="AR223" s="3">
        <f t="shared" si="289"/>
        <v>187745.54</v>
      </c>
      <c r="AS223" s="3">
        <f t="shared" si="289"/>
        <v>187745.54</v>
      </c>
      <c r="AT223" s="3">
        <f t="shared" si="289"/>
        <v>0</v>
      </c>
      <c r="AU223" s="3">
        <f t="shared" si="289"/>
        <v>0</v>
      </c>
      <c r="AV223" s="3">
        <f t="shared" si="289"/>
        <v>153610.92000000001</v>
      </c>
      <c r="AW223" s="3">
        <f t="shared" si="289"/>
        <v>153610.92000000001</v>
      </c>
      <c r="AX223" s="3">
        <f t="shared" si="289"/>
        <v>0</v>
      </c>
      <c r="AY223" s="3">
        <f t="shared" si="289"/>
        <v>153610.92000000001</v>
      </c>
      <c r="AZ223" s="3">
        <f t="shared" si="289"/>
        <v>0</v>
      </c>
      <c r="BA223" s="3">
        <f t="shared" si="289"/>
        <v>0</v>
      </c>
      <c r="BB223" s="3">
        <f t="shared" si="289"/>
        <v>0</v>
      </c>
      <c r="BC223" s="3">
        <f t="shared" si="289"/>
        <v>0</v>
      </c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>
        <f>ROUND(SUMIF(AA28:AA221,"=39500385",FQ28:FQ221),2)</f>
        <v>0</v>
      </c>
      <c r="BY223" s="3">
        <f>ROUND(SUMIF(AA28:AA221,"=39500385",FR28:FR221),2)</f>
        <v>0</v>
      </c>
      <c r="BZ223" s="3">
        <f>ROUND(SUMIF(AA28:AA221,"=39500385",GL28:GL221),2)</f>
        <v>0</v>
      </c>
      <c r="CA223" s="3">
        <f>ROUND(SUMIF(AA28:AA221,"=39500385",GM28:GM221),2)</f>
        <v>187745.54</v>
      </c>
      <c r="CB223" s="3">
        <f>ROUND(SUMIF(AA28:AA221,"=39500385",GN28:GN221),2)</f>
        <v>187745.54</v>
      </c>
      <c r="CC223" s="3">
        <f>ROUND(SUMIF(AA28:AA221,"=39500385",GO28:GO221),2)</f>
        <v>0</v>
      </c>
      <c r="CD223" s="3">
        <f>ROUND(SUMIF(AA28:AA221,"=39500385",GP28:GP221),2)</f>
        <v>0</v>
      </c>
      <c r="CE223" s="3">
        <f>AC223-BX223</f>
        <v>153610.92000000001</v>
      </c>
      <c r="CF223" s="3">
        <f>AC223-BY223</f>
        <v>153610.92000000001</v>
      </c>
      <c r="CG223" s="3">
        <f>BX223-BZ223</f>
        <v>0</v>
      </c>
      <c r="CH223" s="3">
        <f>AC223-BX223-BY223+BZ223</f>
        <v>153610.92000000001</v>
      </c>
      <c r="CI223" s="3">
        <f>BY223-BZ223</f>
        <v>0</v>
      </c>
      <c r="CJ223" s="3">
        <f>ROUND(SUMIF(AA28:AA221,"=39500385",GX28:GX221),2)</f>
        <v>0</v>
      </c>
      <c r="CK223" s="3">
        <f>ROUND(SUMIF(AA28:AA221,"=39500385",GY28:GY221),2)</f>
        <v>0</v>
      </c>
      <c r="CL223" s="3">
        <f>ROUND(SUMIF(AA28:AA221,"=39500385",GZ28:GZ221),2)</f>
        <v>0</v>
      </c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4">
        <f t="shared" ref="DG223:DL223" si="290">ROUND(DT223,2)</f>
        <v>716741.23</v>
      </c>
      <c r="DH223" s="4">
        <f t="shared" si="290"/>
        <v>624352.93000000005</v>
      </c>
      <c r="DI223" s="4">
        <f t="shared" si="290"/>
        <v>9478.08</v>
      </c>
      <c r="DJ223" s="4">
        <f t="shared" si="290"/>
        <v>2538.4899999999998</v>
      </c>
      <c r="DK223" s="4">
        <f t="shared" si="290"/>
        <v>82910.22</v>
      </c>
      <c r="DL223" s="4">
        <f t="shared" si="290"/>
        <v>0</v>
      </c>
      <c r="DM223" s="4">
        <f>DZ223</f>
        <v>1394.8349701500001</v>
      </c>
      <c r="DN223" s="4">
        <f>EA223</f>
        <v>33.574061499999999</v>
      </c>
      <c r="DO223" s="4">
        <f>ROUND(EB223,2)</f>
        <v>0</v>
      </c>
      <c r="DP223" s="4">
        <f>ROUND(EC223,2)</f>
        <v>85518.48</v>
      </c>
      <c r="DQ223" s="4">
        <f>ROUND(ED223,2)</f>
        <v>49430.32</v>
      </c>
      <c r="DR223" s="4"/>
      <c r="DS223" s="4"/>
      <c r="DT223" s="4">
        <f>ROUND(SUMIF(AA28:AA221,"=39500386",O28:O221),2)</f>
        <v>716741.23</v>
      </c>
      <c r="DU223" s="4">
        <f>ROUND(SUMIF(AA28:AA221,"=39500386",P28:P221),2)</f>
        <v>624352.93000000005</v>
      </c>
      <c r="DV223" s="4">
        <f>ROUND(SUMIF(AA28:AA221,"=39500386",Q28:Q221),2)</f>
        <v>9478.08</v>
      </c>
      <c r="DW223" s="4">
        <f>ROUND(SUMIF(AA28:AA221,"=39500386",R28:R221),2)</f>
        <v>2538.4899999999998</v>
      </c>
      <c r="DX223" s="4">
        <f>ROUND(SUMIF(AA28:AA221,"=39500386",S28:S221),2)</f>
        <v>82910.22</v>
      </c>
      <c r="DY223" s="4">
        <f>ROUND(SUMIF(AA28:AA221,"=39500386",T28:T221),2)</f>
        <v>0</v>
      </c>
      <c r="DZ223" s="4">
        <f>SUMIF(AA28:AA221,"=39500386",U28:U221)</f>
        <v>1394.8349701500001</v>
      </c>
      <c r="EA223" s="4">
        <f>SUMIF(AA28:AA221,"=39500386",V28:V221)</f>
        <v>33.574061499999999</v>
      </c>
      <c r="EB223" s="4">
        <f>ROUND(SUMIF(AA28:AA221,"=39500386",W28:W221),2)</f>
        <v>0</v>
      </c>
      <c r="EC223" s="4">
        <f>ROUND(SUMIF(AA28:AA221,"=39500386",X28:X221),2)</f>
        <v>85518.48</v>
      </c>
      <c r="ED223" s="4">
        <f>ROUND(SUMIF(AA28:AA221,"=39500386",Y28:Y221),2)</f>
        <v>49430.32</v>
      </c>
      <c r="EE223" s="4"/>
      <c r="EF223" s="4"/>
      <c r="EG223" s="4">
        <f t="shared" ref="EG223:EU223" si="291">ROUND(FP223,2)</f>
        <v>0</v>
      </c>
      <c r="EH223" s="4">
        <f t="shared" si="291"/>
        <v>0</v>
      </c>
      <c r="EI223" s="4">
        <f t="shared" si="291"/>
        <v>0</v>
      </c>
      <c r="EJ223" s="4">
        <f t="shared" si="291"/>
        <v>851690.03</v>
      </c>
      <c r="EK223" s="4">
        <f t="shared" si="291"/>
        <v>851690.03</v>
      </c>
      <c r="EL223" s="4">
        <f t="shared" si="291"/>
        <v>0</v>
      </c>
      <c r="EM223" s="4">
        <f t="shared" si="291"/>
        <v>0</v>
      </c>
      <c r="EN223" s="4">
        <f t="shared" si="291"/>
        <v>624352.93000000005</v>
      </c>
      <c r="EO223" s="4">
        <f t="shared" si="291"/>
        <v>624352.93000000005</v>
      </c>
      <c r="EP223" s="4">
        <f t="shared" si="291"/>
        <v>0</v>
      </c>
      <c r="EQ223" s="4">
        <f t="shared" si="291"/>
        <v>624352.93000000005</v>
      </c>
      <c r="ER223" s="4">
        <f t="shared" si="291"/>
        <v>0</v>
      </c>
      <c r="ES223" s="4">
        <f t="shared" si="291"/>
        <v>0</v>
      </c>
      <c r="ET223" s="4">
        <f t="shared" si="291"/>
        <v>0</v>
      </c>
      <c r="EU223" s="4">
        <f t="shared" si="291"/>
        <v>0</v>
      </c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>
        <f>ROUND(SUMIF(AA28:AA221,"=39500386",FQ28:FQ221),2)</f>
        <v>0</v>
      </c>
      <c r="FQ223" s="4">
        <f>ROUND(SUMIF(AA28:AA221,"=39500386",FR28:FR221),2)</f>
        <v>0</v>
      </c>
      <c r="FR223" s="4">
        <f>ROUND(SUMIF(AA28:AA221,"=39500386",GL28:GL221),2)</f>
        <v>0</v>
      </c>
      <c r="FS223" s="4">
        <f>ROUND(SUMIF(AA28:AA221,"=39500386",GM28:GM221),2)</f>
        <v>851690.03</v>
      </c>
      <c r="FT223" s="4">
        <f>ROUND(SUMIF(AA28:AA221,"=39500386",GN28:GN221),2)</f>
        <v>851690.03</v>
      </c>
      <c r="FU223" s="4">
        <f>ROUND(SUMIF(AA28:AA221,"=39500386",GO28:GO221),2)</f>
        <v>0</v>
      </c>
      <c r="FV223" s="4">
        <f>ROUND(SUMIF(AA28:AA221,"=39500386",GP28:GP221),2)</f>
        <v>0</v>
      </c>
      <c r="FW223" s="4">
        <f>DU223-FP223</f>
        <v>624352.93000000005</v>
      </c>
      <c r="FX223" s="4">
        <f>DU223-FQ223</f>
        <v>624352.93000000005</v>
      </c>
      <c r="FY223" s="4">
        <f>FP223-FR223</f>
        <v>0</v>
      </c>
      <c r="FZ223" s="4">
        <f>DU223-FP223-FQ223+FR223</f>
        <v>624352.93000000005</v>
      </c>
      <c r="GA223" s="4">
        <f>FQ223-FR223</f>
        <v>0</v>
      </c>
      <c r="GB223" s="4">
        <f>ROUND(SUMIF(AA28:AA221,"=39500386",GX28:GX221),2)</f>
        <v>0</v>
      </c>
      <c r="GC223" s="4">
        <f>ROUND(SUMIF(AA28:AA221,"=39500386",GY28:GY221),2)</f>
        <v>0</v>
      </c>
      <c r="GD223" s="4">
        <f>ROUND(SUMIF(AA28:AA221,"=39500386",GZ28:GZ221),2)</f>
        <v>0</v>
      </c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>
        <v>0</v>
      </c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201</v>
      </c>
      <c r="F225" s="5">
        <f>ROUND(Source!O223,O225)</f>
        <v>167483.01</v>
      </c>
      <c r="G225" s="5" t="s">
        <v>408</v>
      </c>
      <c r="H225" s="5" t="s">
        <v>409</v>
      </c>
      <c r="I225" s="5"/>
      <c r="J225" s="5"/>
      <c r="K225" s="5">
        <v>201</v>
      </c>
      <c r="L225" s="5">
        <v>1</v>
      </c>
      <c r="M225" s="5">
        <v>3</v>
      </c>
      <c r="N225" s="5" t="s">
        <v>3</v>
      </c>
      <c r="O225" s="5">
        <v>2</v>
      </c>
      <c r="P225" s="5">
        <f>ROUND(Source!DG223,O225)</f>
        <v>716741.23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202</v>
      </c>
      <c r="F226" s="5">
        <f>ROUND(Source!P223,O226)</f>
        <v>153610.92000000001</v>
      </c>
      <c r="G226" s="5" t="s">
        <v>410</v>
      </c>
      <c r="H226" s="5" t="s">
        <v>411</v>
      </c>
      <c r="I226" s="5"/>
      <c r="J226" s="5"/>
      <c r="K226" s="5">
        <v>202</v>
      </c>
      <c r="L226" s="5">
        <v>2</v>
      </c>
      <c r="M226" s="5">
        <v>3</v>
      </c>
      <c r="N226" s="5" t="s">
        <v>3</v>
      </c>
      <c r="O226" s="5">
        <v>2</v>
      </c>
      <c r="P226" s="5">
        <f>ROUND(Source!DH223,O226)</f>
        <v>624352.93000000005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222</v>
      </c>
      <c r="F227" s="5">
        <f>ROUND(Source!AO223,O227)</f>
        <v>0</v>
      </c>
      <c r="G227" s="5" t="s">
        <v>412</v>
      </c>
      <c r="H227" s="5" t="s">
        <v>413</v>
      </c>
      <c r="I227" s="5"/>
      <c r="J227" s="5"/>
      <c r="K227" s="5">
        <v>222</v>
      </c>
      <c r="L227" s="5">
        <v>3</v>
      </c>
      <c r="M227" s="5">
        <v>3</v>
      </c>
      <c r="N227" s="5" t="s">
        <v>3</v>
      </c>
      <c r="O227" s="5">
        <v>2</v>
      </c>
      <c r="P227" s="5">
        <f>ROUND(Source!EG223,O227)</f>
        <v>0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225</v>
      </c>
      <c r="F228" s="5">
        <f>ROUND(Source!AV223,O228)</f>
        <v>153610.92000000001</v>
      </c>
      <c r="G228" s="5" t="s">
        <v>414</v>
      </c>
      <c r="H228" s="5" t="s">
        <v>415</v>
      </c>
      <c r="I228" s="5"/>
      <c r="J228" s="5"/>
      <c r="K228" s="5">
        <v>225</v>
      </c>
      <c r="L228" s="5">
        <v>4</v>
      </c>
      <c r="M228" s="5">
        <v>3</v>
      </c>
      <c r="N228" s="5" t="s">
        <v>3</v>
      </c>
      <c r="O228" s="5">
        <v>2</v>
      </c>
      <c r="P228" s="5">
        <f>ROUND(Source!EN223,O228)</f>
        <v>624352.93000000005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226</v>
      </c>
      <c r="F229" s="5">
        <f>ROUND(Source!AW223,O229)</f>
        <v>153610.92000000001</v>
      </c>
      <c r="G229" s="5" t="s">
        <v>416</v>
      </c>
      <c r="H229" s="5" t="s">
        <v>417</v>
      </c>
      <c r="I229" s="5"/>
      <c r="J229" s="5"/>
      <c r="K229" s="5">
        <v>226</v>
      </c>
      <c r="L229" s="5">
        <v>5</v>
      </c>
      <c r="M229" s="5">
        <v>3</v>
      </c>
      <c r="N229" s="5" t="s">
        <v>3</v>
      </c>
      <c r="O229" s="5">
        <v>2</v>
      </c>
      <c r="P229" s="5">
        <f>ROUND(Source!EO223,O229)</f>
        <v>624352.93000000005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227</v>
      </c>
      <c r="F230" s="5">
        <f>ROUND(Source!AX223,O230)</f>
        <v>0</v>
      </c>
      <c r="G230" s="5" t="s">
        <v>418</v>
      </c>
      <c r="H230" s="5" t="s">
        <v>419</v>
      </c>
      <c r="I230" s="5"/>
      <c r="J230" s="5"/>
      <c r="K230" s="5">
        <v>227</v>
      </c>
      <c r="L230" s="5">
        <v>6</v>
      </c>
      <c r="M230" s="5">
        <v>3</v>
      </c>
      <c r="N230" s="5" t="s">
        <v>3</v>
      </c>
      <c r="O230" s="5">
        <v>2</v>
      </c>
      <c r="P230" s="5">
        <f>ROUND(Source!EP223,O230)</f>
        <v>0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228</v>
      </c>
      <c r="F231" s="5">
        <f>ROUND(Source!AY223,O231)</f>
        <v>153610.92000000001</v>
      </c>
      <c r="G231" s="5" t="s">
        <v>420</v>
      </c>
      <c r="H231" s="5" t="s">
        <v>421</v>
      </c>
      <c r="I231" s="5"/>
      <c r="J231" s="5"/>
      <c r="K231" s="5">
        <v>228</v>
      </c>
      <c r="L231" s="5">
        <v>7</v>
      </c>
      <c r="M231" s="5">
        <v>3</v>
      </c>
      <c r="N231" s="5" t="s">
        <v>3</v>
      </c>
      <c r="O231" s="5">
        <v>2</v>
      </c>
      <c r="P231" s="5">
        <f>ROUND(Source!EQ223,O231)</f>
        <v>624352.93000000005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216</v>
      </c>
      <c r="F232" s="5">
        <f>ROUND(Source!AP223,O232)</f>
        <v>0</v>
      </c>
      <c r="G232" s="5" t="s">
        <v>422</v>
      </c>
      <c r="H232" s="5" t="s">
        <v>423</v>
      </c>
      <c r="I232" s="5"/>
      <c r="J232" s="5"/>
      <c r="K232" s="5">
        <v>216</v>
      </c>
      <c r="L232" s="5">
        <v>8</v>
      </c>
      <c r="M232" s="5">
        <v>3</v>
      </c>
      <c r="N232" s="5" t="s">
        <v>3</v>
      </c>
      <c r="O232" s="5">
        <v>2</v>
      </c>
      <c r="P232" s="5">
        <f>ROUND(Source!EH223,O232)</f>
        <v>0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223</v>
      </c>
      <c r="F233" s="5">
        <f>ROUND(Source!AQ223,O233)</f>
        <v>0</v>
      </c>
      <c r="G233" s="5" t="s">
        <v>424</v>
      </c>
      <c r="H233" s="5" t="s">
        <v>425</v>
      </c>
      <c r="I233" s="5"/>
      <c r="J233" s="5"/>
      <c r="K233" s="5">
        <v>223</v>
      </c>
      <c r="L233" s="5">
        <v>9</v>
      </c>
      <c r="M233" s="5">
        <v>3</v>
      </c>
      <c r="N233" s="5" t="s">
        <v>3</v>
      </c>
      <c r="O233" s="5">
        <v>2</v>
      </c>
      <c r="P233" s="5">
        <f>ROUND(Source!EI223,O233)</f>
        <v>0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229</v>
      </c>
      <c r="F234" s="5">
        <f>ROUND(Source!AZ223,O234)</f>
        <v>0</v>
      </c>
      <c r="G234" s="5" t="s">
        <v>426</v>
      </c>
      <c r="H234" s="5" t="s">
        <v>427</v>
      </c>
      <c r="I234" s="5"/>
      <c r="J234" s="5"/>
      <c r="K234" s="5">
        <v>229</v>
      </c>
      <c r="L234" s="5">
        <v>10</v>
      </c>
      <c r="M234" s="5">
        <v>3</v>
      </c>
      <c r="N234" s="5" t="s">
        <v>3</v>
      </c>
      <c r="O234" s="5">
        <v>2</v>
      </c>
      <c r="P234" s="5">
        <f>ROUND(Source!ER223,O234)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203</v>
      </c>
      <c r="F235" s="5">
        <f>ROUND(Source!Q223,O235)</f>
        <v>1423.14</v>
      </c>
      <c r="G235" s="5" t="s">
        <v>428</v>
      </c>
      <c r="H235" s="5" t="s">
        <v>429</v>
      </c>
      <c r="I235" s="5"/>
      <c r="J235" s="5"/>
      <c r="K235" s="5">
        <v>203</v>
      </c>
      <c r="L235" s="5">
        <v>11</v>
      </c>
      <c r="M235" s="5">
        <v>3</v>
      </c>
      <c r="N235" s="5" t="s">
        <v>3</v>
      </c>
      <c r="O235" s="5">
        <v>2</v>
      </c>
      <c r="P235" s="5">
        <f>ROUND(Source!DI223,O235)</f>
        <v>9478.08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231</v>
      </c>
      <c r="F236" s="5">
        <f>ROUND(Source!BB223,O236)</f>
        <v>0</v>
      </c>
      <c r="G236" s="5" t="s">
        <v>430</v>
      </c>
      <c r="H236" s="5" t="s">
        <v>431</v>
      </c>
      <c r="I236" s="5"/>
      <c r="J236" s="5"/>
      <c r="K236" s="5">
        <v>231</v>
      </c>
      <c r="L236" s="5">
        <v>12</v>
      </c>
      <c r="M236" s="5">
        <v>3</v>
      </c>
      <c r="N236" s="5" t="s">
        <v>3</v>
      </c>
      <c r="O236" s="5">
        <v>2</v>
      </c>
      <c r="P236" s="5">
        <f>ROUND(Source!ET223,O236)</f>
        <v>0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204</v>
      </c>
      <c r="F237" s="5">
        <f>ROUND(Source!R223,O237)</f>
        <v>381.15</v>
      </c>
      <c r="G237" s="5" t="s">
        <v>432</v>
      </c>
      <c r="H237" s="5" t="s">
        <v>433</v>
      </c>
      <c r="I237" s="5"/>
      <c r="J237" s="5"/>
      <c r="K237" s="5">
        <v>204</v>
      </c>
      <c r="L237" s="5">
        <v>13</v>
      </c>
      <c r="M237" s="5">
        <v>3</v>
      </c>
      <c r="N237" s="5" t="s">
        <v>3</v>
      </c>
      <c r="O237" s="5">
        <v>2</v>
      </c>
      <c r="P237" s="5">
        <f>ROUND(Source!DJ223,O237)</f>
        <v>2538.4899999999998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205</v>
      </c>
      <c r="F238" s="5">
        <f>ROUND(Source!S223,O238)</f>
        <v>12448.95</v>
      </c>
      <c r="G238" s="5" t="s">
        <v>434</v>
      </c>
      <c r="H238" s="5" t="s">
        <v>435</v>
      </c>
      <c r="I238" s="5"/>
      <c r="J238" s="5"/>
      <c r="K238" s="5">
        <v>205</v>
      </c>
      <c r="L238" s="5">
        <v>14</v>
      </c>
      <c r="M238" s="5">
        <v>3</v>
      </c>
      <c r="N238" s="5" t="s">
        <v>3</v>
      </c>
      <c r="O238" s="5">
        <v>2</v>
      </c>
      <c r="P238" s="5">
        <f>ROUND(Source!DK223,O238)</f>
        <v>82910.22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232</v>
      </c>
      <c r="F239" s="5">
        <f>ROUND(Source!BC223,O239)</f>
        <v>0</v>
      </c>
      <c r="G239" s="5" t="s">
        <v>436</v>
      </c>
      <c r="H239" s="5" t="s">
        <v>437</v>
      </c>
      <c r="I239" s="5"/>
      <c r="J239" s="5"/>
      <c r="K239" s="5">
        <v>232</v>
      </c>
      <c r="L239" s="5">
        <v>15</v>
      </c>
      <c r="M239" s="5">
        <v>3</v>
      </c>
      <c r="N239" s="5" t="s">
        <v>3</v>
      </c>
      <c r="O239" s="5">
        <v>2</v>
      </c>
      <c r="P239" s="5">
        <f>ROUND(Source!EU223,O239)</f>
        <v>0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214</v>
      </c>
      <c r="F240" s="5">
        <f>ROUND(Source!AS223,O240)</f>
        <v>187745.54</v>
      </c>
      <c r="G240" s="5" t="s">
        <v>438</v>
      </c>
      <c r="H240" s="5" t="s">
        <v>439</v>
      </c>
      <c r="I240" s="5"/>
      <c r="J240" s="5"/>
      <c r="K240" s="5">
        <v>214</v>
      </c>
      <c r="L240" s="5">
        <v>16</v>
      </c>
      <c r="M240" s="5">
        <v>3</v>
      </c>
      <c r="N240" s="5" t="s">
        <v>3</v>
      </c>
      <c r="O240" s="5">
        <v>2</v>
      </c>
      <c r="P240" s="5">
        <f>ROUND(Source!EK223,O240)</f>
        <v>851690.03</v>
      </c>
      <c r="Q240" s="5"/>
      <c r="R240" s="5"/>
      <c r="S240" s="5"/>
      <c r="T240" s="5"/>
      <c r="U240" s="5"/>
      <c r="V240" s="5"/>
      <c r="W240" s="5"/>
    </row>
    <row r="241" spans="1:88" x14ac:dyDescent="0.2">
      <c r="A241" s="5">
        <v>50</v>
      </c>
      <c r="B241" s="5">
        <v>0</v>
      </c>
      <c r="C241" s="5">
        <v>0</v>
      </c>
      <c r="D241" s="5">
        <v>1</v>
      </c>
      <c r="E241" s="5">
        <v>215</v>
      </c>
      <c r="F241" s="5">
        <f>ROUND(Source!AT223,O241)</f>
        <v>0</v>
      </c>
      <c r="G241" s="5" t="s">
        <v>440</v>
      </c>
      <c r="H241" s="5" t="s">
        <v>441</v>
      </c>
      <c r="I241" s="5"/>
      <c r="J241" s="5"/>
      <c r="K241" s="5">
        <v>215</v>
      </c>
      <c r="L241" s="5">
        <v>17</v>
      </c>
      <c r="M241" s="5">
        <v>3</v>
      </c>
      <c r="N241" s="5" t="s">
        <v>3</v>
      </c>
      <c r="O241" s="5">
        <v>2</v>
      </c>
      <c r="P241" s="5">
        <f>ROUND(Source!EL223,O241)</f>
        <v>0</v>
      </c>
      <c r="Q241" s="5"/>
      <c r="R241" s="5"/>
      <c r="S241" s="5"/>
      <c r="T241" s="5"/>
      <c r="U241" s="5"/>
      <c r="V241" s="5"/>
      <c r="W241" s="5"/>
    </row>
    <row r="242" spans="1:88" x14ac:dyDescent="0.2">
      <c r="A242" s="5">
        <v>50</v>
      </c>
      <c r="B242" s="5">
        <v>0</v>
      </c>
      <c r="C242" s="5">
        <v>0</v>
      </c>
      <c r="D242" s="5">
        <v>1</v>
      </c>
      <c r="E242" s="5">
        <v>217</v>
      </c>
      <c r="F242" s="5">
        <f>ROUND(Source!AU223,O242)</f>
        <v>0</v>
      </c>
      <c r="G242" s="5" t="s">
        <v>442</v>
      </c>
      <c r="H242" s="5" t="s">
        <v>443</v>
      </c>
      <c r="I242" s="5"/>
      <c r="J242" s="5"/>
      <c r="K242" s="5">
        <v>217</v>
      </c>
      <c r="L242" s="5">
        <v>18</v>
      </c>
      <c r="M242" s="5">
        <v>3</v>
      </c>
      <c r="N242" s="5" t="s">
        <v>3</v>
      </c>
      <c r="O242" s="5">
        <v>2</v>
      </c>
      <c r="P242" s="5">
        <f>ROUND(Source!EM223,O242)</f>
        <v>0</v>
      </c>
      <c r="Q242" s="5"/>
      <c r="R242" s="5"/>
      <c r="S242" s="5"/>
      <c r="T242" s="5"/>
      <c r="U242" s="5"/>
      <c r="V242" s="5"/>
      <c r="W242" s="5"/>
    </row>
    <row r="243" spans="1:88" x14ac:dyDescent="0.2">
      <c r="A243" s="5">
        <v>50</v>
      </c>
      <c r="B243" s="5">
        <v>0</v>
      </c>
      <c r="C243" s="5">
        <v>0</v>
      </c>
      <c r="D243" s="5">
        <v>1</v>
      </c>
      <c r="E243" s="5">
        <v>230</v>
      </c>
      <c r="F243" s="5">
        <f>ROUND(Source!BA223,O243)</f>
        <v>0</v>
      </c>
      <c r="G243" s="5" t="s">
        <v>444</v>
      </c>
      <c r="H243" s="5" t="s">
        <v>445</v>
      </c>
      <c r="I243" s="5"/>
      <c r="J243" s="5"/>
      <c r="K243" s="5">
        <v>230</v>
      </c>
      <c r="L243" s="5">
        <v>19</v>
      </c>
      <c r="M243" s="5">
        <v>3</v>
      </c>
      <c r="N243" s="5" t="s">
        <v>3</v>
      </c>
      <c r="O243" s="5">
        <v>2</v>
      </c>
      <c r="P243" s="5">
        <f>ROUND(Source!ES223,O243)</f>
        <v>0</v>
      </c>
      <c r="Q243" s="5"/>
      <c r="R243" s="5"/>
      <c r="S243" s="5"/>
      <c r="T243" s="5"/>
      <c r="U243" s="5"/>
      <c r="V243" s="5"/>
      <c r="W243" s="5"/>
    </row>
    <row r="244" spans="1:88" x14ac:dyDescent="0.2">
      <c r="A244" s="5">
        <v>50</v>
      </c>
      <c r="B244" s="5">
        <v>0</v>
      </c>
      <c r="C244" s="5">
        <v>0</v>
      </c>
      <c r="D244" s="5">
        <v>1</v>
      </c>
      <c r="E244" s="5">
        <v>206</v>
      </c>
      <c r="F244" s="5">
        <f>ROUND(Source!T223,O244)</f>
        <v>0</v>
      </c>
      <c r="G244" s="5" t="s">
        <v>446</v>
      </c>
      <c r="H244" s="5" t="s">
        <v>447</v>
      </c>
      <c r="I244" s="5"/>
      <c r="J244" s="5"/>
      <c r="K244" s="5">
        <v>206</v>
      </c>
      <c r="L244" s="5">
        <v>20</v>
      </c>
      <c r="M244" s="5">
        <v>3</v>
      </c>
      <c r="N244" s="5" t="s">
        <v>3</v>
      </c>
      <c r="O244" s="5">
        <v>2</v>
      </c>
      <c r="P244" s="5">
        <f>ROUND(Source!DL223,O244)</f>
        <v>0</v>
      </c>
      <c r="Q244" s="5"/>
      <c r="R244" s="5"/>
      <c r="S244" s="5"/>
      <c r="T244" s="5"/>
      <c r="U244" s="5"/>
      <c r="V244" s="5"/>
      <c r="W244" s="5"/>
    </row>
    <row r="245" spans="1:88" x14ac:dyDescent="0.2">
      <c r="A245" s="5">
        <v>50</v>
      </c>
      <c r="B245" s="5">
        <v>0</v>
      </c>
      <c r="C245" s="5">
        <v>0</v>
      </c>
      <c r="D245" s="5">
        <v>1</v>
      </c>
      <c r="E245" s="5">
        <v>207</v>
      </c>
      <c r="F245" s="5">
        <f>Source!U223</f>
        <v>1394.8349701500001</v>
      </c>
      <c r="G245" s="5" t="s">
        <v>448</v>
      </c>
      <c r="H245" s="5" t="s">
        <v>449</v>
      </c>
      <c r="I245" s="5"/>
      <c r="J245" s="5"/>
      <c r="K245" s="5">
        <v>207</v>
      </c>
      <c r="L245" s="5">
        <v>21</v>
      </c>
      <c r="M245" s="5">
        <v>3</v>
      </c>
      <c r="N245" s="5" t="s">
        <v>3</v>
      </c>
      <c r="O245" s="5">
        <v>-1</v>
      </c>
      <c r="P245" s="5">
        <f>Source!DM223</f>
        <v>1394.8349701500001</v>
      </c>
      <c r="Q245" s="5"/>
      <c r="R245" s="5"/>
      <c r="S245" s="5"/>
      <c r="T245" s="5"/>
      <c r="U245" s="5"/>
      <c r="V245" s="5"/>
      <c r="W245" s="5"/>
    </row>
    <row r="246" spans="1:88" x14ac:dyDescent="0.2">
      <c r="A246" s="5">
        <v>50</v>
      </c>
      <c r="B246" s="5">
        <v>0</v>
      </c>
      <c r="C246" s="5">
        <v>0</v>
      </c>
      <c r="D246" s="5">
        <v>1</v>
      </c>
      <c r="E246" s="5">
        <v>208</v>
      </c>
      <c r="F246" s="5">
        <f>Source!V223</f>
        <v>33.574061499999999</v>
      </c>
      <c r="G246" s="5" t="s">
        <v>450</v>
      </c>
      <c r="H246" s="5" t="s">
        <v>451</v>
      </c>
      <c r="I246" s="5"/>
      <c r="J246" s="5"/>
      <c r="K246" s="5">
        <v>208</v>
      </c>
      <c r="L246" s="5">
        <v>22</v>
      </c>
      <c r="M246" s="5">
        <v>3</v>
      </c>
      <c r="N246" s="5" t="s">
        <v>3</v>
      </c>
      <c r="O246" s="5">
        <v>-1</v>
      </c>
      <c r="P246" s="5">
        <f>Source!DN223</f>
        <v>33.574061499999999</v>
      </c>
      <c r="Q246" s="5"/>
      <c r="R246" s="5"/>
      <c r="S246" s="5"/>
      <c r="T246" s="5"/>
      <c r="U246" s="5"/>
      <c r="V246" s="5"/>
      <c r="W246" s="5"/>
    </row>
    <row r="247" spans="1:88" x14ac:dyDescent="0.2">
      <c r="A247" s="5">
        <v>50</v>
      </c>
      <c r="B247" s="5">
        <v>0</v>
      </c>
      <c r="C247" s="5">
        <v>0</v>
      </c>
      <c r="D247" s="5">
        <v>1</v>
      </c>
      <c r="E247" s="5">
        <v>209</v>
      </c>
      <c r="F247" s="5">
        <f>ROUND(Source!W223,O247)</f>
        <v>0</v>
      </c>
      <c r="G247" s="5" t="s">
        <v>452</v>
      </c>
      <c r="H247" s="5" t="s">
        <v>453</v>
      </c>
      <c r="I247" s="5"/>
      <c r="J247" s="5"/>
      <c r="K247" s="5">
        <v>209</v>
      </c>
      <c r="L247" s="5">
        <v>23</v>
      </c>
      <c r="M247" s="5">
        <v>3</v>
      </c>
      <c r="N247" s="5" t="s">
        <v>3</v>
      </c>
      <c r="O247" s="5">
        <v>2</v>
      </c>
      <c r="P247" s="5">
        <f>ROUND(Source!DO223,O247)</f>
        <v>0</v>
      </c>
      <c r="Q247" s="5"/>
      <c r="R247" s="5"/>
      <c r="S247" s="5"/>
      <c r="T247" s="5"/>
      <c r="U247" s="5"/>
      <c r="V247" s="5"/>
      <c r="W247" s="5"/>
    </row>
    <row r="248" spans="1:88" x14ac:dyDescent="0.2">
      <c r="A248" s="5">
        <v>50</v>
      </c>
      <c r="B248" s="5">
        <v>0</v>
      </c>
      <c r="C248" s="5">
        <v>0</v>
      </c>
      <c r="D248" s="5">
        <v>1</v>
      </c>
      <c r="E248" s="5">
        <v>210</v>
      </c>
      <c r="F248" s="5">
        <f>ROUND(Source!X223,O248)</f>
        <v>12840.6</v>
      </c>
      <c r="G248" s="5" t="s">
        <v>454</v>
      </c>
      <c r="H248" s="5" t="s">
        <v>455</v>
      </c>
      <c r="I248" s="5"/>
      <c r="J248" s="5"/>
      <c r="K248" s="5">
        <v>210</v>
      </c>
      <c r="L248" s="5">
        <v>24</v>
      </c>
      <c r="M248" s="5">
        <v>3</v>
      </c>
      <c r="N248" s="5" t="s">
        <v>3</v>
      </c>
      <c r="O248" s="5">
        <v>2</v>
      </c>
      <c r="P248" s="5">
        <f>ROUND(Source!DP223,O248)</f>
        <v>85518.48</v>
      </c>
      <c r="Q248" s="5"/>
      <c r="R248" s="5"/>
      <c r="S248" s="5"/>
      <c r="T248" s="5"/>
      <c r="U248" s="5"/>
      <c r="V248" s="5"/>
      <c r="W248" s="5"/>
    </row>
    <row r="249" spans="1:88" x14ac:dyDescent="0.2">
      <c r="A249" s="5">
        <v>50</v>
      </c>
      <c r="B249" s="5">
        <v>0</v>
      </c>
      <c r="C249" s="5">
        <v>0</v>
      </c>
      <c r="D249" s="5">
        <v>1</v>
      </c>
      <c r="E249" s="5">
        <v>211</v>
      </c>
      <c r="F249" s="5">
        <f>ROUND(Source!Y223,O249)</f>
        <v>7421.93</v>
      </c>
      <c r="G249" s="5" t="s">
        <v>456</v>
      </c>
      <c r="H249" s="5" t="s">
        <v>457</v>
      </c>
      <c r="I249" s="5"/>
      <c r="J249" s="5"/>
      <c r="K249" s="5">
        <v>211</v>
      </c>
      <c r="L249" s="5">
        <v>25</v>
      </c>
      <c r="M249" s="5">
        <v>3</v>
      </c>
      <c r="N249" s="5" t="s">
        <v>3</v>
      </c>
      <c r="O249" s="5">
        <v>2</v>
      </c>
      <c r="P249" s="5">
        <f>ROUND(Source!DQ223,O249)</f>
        <v>49430.32</v>
      </c>
      <c r="Q249" s="5"/>
      <c r="R249" s="5"/>
      <c r="S249" s="5"/>
      <c r="T249" s="5"/>
      <c r="U249" s="5"/>
      <c r="V249" s="5"/>
      <c r="W249" s="5"/>
    </row>
    <row r="250" spans="1:88" x14ac:dyDescent="0.2">
      <c r="A250" s="5">
        <v>50</v>
      </c>
      <c r="B250" s="5">
        <v>0</v>
      </c>
      <c r="C250" s="5">
        <v>0</v>
      </c>
      <c r="D250" s="5">
        <v>1</v>
      </c>
      <c r="E250" s="5">
        <v>0</v>
      </c>
      <c r="F250" s="5">
        <f>ROUND(Source!AR223,O250)</f>
        <v>187745.54</v>
      </c>
      <c r="G250" s="5" t="s">
        <v>458</v>
      </c>
      <c r="H250" s="5" t="s">
        <v>459</v>
      </c>
      <c r="I250" s="5"/>
      <c r="J250" s="5"/>
      <c r="K250" s="5">
        <v>224</v>
      </c>
      <c r="L250" s="5">
        <v>26</v>
      </c>
      <c r="M250" s="5">
        <v>3</v>
      </c>
      <c r="N250" s="5" t="s">
        <v>3</v>
      </c>
      <c r="O250" s="5">
        <v>2</v>
      </c>
      <c r="P250" s="5">
        <f>ROUND(Source!EJ223,O250)</f>
        <v>851690.03</v>
      </c>
      <c r="Q250" s="5"/>
      <c r="R250" s="5"/>
      <c r="S250" s="5"/>
      <c r="T250" s="5"/>
      <c r="U250" s="5"/>
      <c r="V250" s="5"/>
      <c r="W250" s="5"/>
    </row>
    <row r="251" spans="1:88" x14ac:dyDescent="0.2">
      <c r="A251" s="5">
        <v>50</v>
      </c>
      <c r="B251" s="5">
        <v>1</v>
      </c>
      <c r="C251" s="5">
        <v>0</v>
      </c>
      <c r="D251" s="5">
        <v>2</v>
      </c>
      <c r="E251" s="5">
        <v>0</v>
      </c>
      <c r="F251" s="5">
        <f>ROUND(F250,O251)</f>
        <v>187745.54</v>
      </c>
      <c r="G251" s="5" t="s">
        <v>460</v>
      </c>
      <c r="H251" s="5" t="s">
        <v>458</v>
      </c>
      <c r="I251" s="5"/>
      <c r="J251" s="5"/>
      <c r="K251" s="5">
        <v>212</v>
      </c>
      <c r="L251" s="5">
        <v>27</v>
      </c>
      <c r="M251" s="5">
        <v>0</v>
      </c>
      <c r="N251" s="5" t="s">
        <v>3</v>
      </c>
      <c r="O251" s="5">
        <v>2</v>
      </c>
      <c r="P251" s="5">
        <f>ROUND(P250,O251)</f>
        <v>851690.03</v>
      </c>
      <c r="Q251" s="5"/>
      <c r="R251" s="5"/>
      <c r="S251" s="5"/>
      <c r="T251" s="5"/>
      <c r="U251" s="5"/>
      <c r="V251" s="5"/>
      <c r="W251" s="5"/>
    </row>
    <row r="252" spans="1:88" x14ac:dyDescent="0.2">
      <c r="A252" s="5">
        <v>50</v>
      </c>
      <c r="B252" s="5">
        <v>0</v>
      </c>
      <c r="C252" s="5">
        <v>0</v>
      </c>
      <c r="D252" s="5">
        <v>2</v>
      </c>
      <c r="E252" s="5">
        <v>0</v>
      </c>
      <c r="F252" s="5">
        <f>ROUND(F251*0.18,O252)</f>
        <v>33794.199999999997</v>
      </c>
      <c r="G252" s="5" t="s">
        <v>461</v>
      </c>
      <c r="H252" s="5" t="s">
        <v>462</v>
      </c>
      <c r="I252" s="5"/>
      <c r="J252" s="5"/>
      <c r="K252" s="5">
        <v>212</v>
      </c>
      <c r="L252" s="5">
        <v>28</v>
      </c>
      <c r="M252" s="5">
        <v>3</v>
      </c>
      <c r="N252" s="5" t="s">
        <v>3</v>
      </c>
      <c r="O252" s="5">
        <v>2</v>
      </c>
      <c r="P252" s="5">
        <f>ROUND(P251*0.18,O252)</f>
        <v>153304.21</v>
      </c>
      <c r="Q252" s="5"/>
      <c r="R252" s="5"/>
      <c r="S252" s="5"/>
      <c r="T252" s="5"/>
      <c r="U252" s="5"/>
      <c r="V252" s="5"/>
      <c r="W252" s="5"/>
    </row>
    <row r="253" spans="1:88" x14ac:dyDescent="0.2">
      <c r="A253" s="5">
        <v>50</v>
      </c>
      <c r="B253" s="5">
        <v>0</v>
      </c>
      <c r="C253" s="5">
        <v>0</v>
      </c>
      <c r="D253" s="5">
        <v>2</v>
      </c>
      <c r="E253" s="5">
        <v>224</v>
      </c>
      <c r="F253" s="5">
        <f>ROUND(F251+F252,O253)</f>
        <v>221539.74</v>
      </c>
      <c r="G253" s="5" t="s">
        <v>463</v>
      </c>
      <c r="H253" s="5" t="s">
        <v>464</v>
      </c>
      <c r="I253" s="5"/>
      <c r="J253" s="5"/>
      <c r="K253" s="5">
        <v>212</v>
      </c>
      <c r="L253" s="5">
        <v>29</v>
      </c>
      <c r="M253" s="5">
        <v>3</v>
      </c>
      <c r="N253" s="5" t="s">
        <v>3</v>
      </c>
      <c r="O253" s="5">
        <v>2</v>
      </c>
      <c r="P253" s="5">
        <f>ROUND(P251+P252,O253)</f>
        <v>1004994.24</v>
      </c>
      <c r="Q253" s="5"/>
      <c r="R253" s="5"/>
      <c r="S253" s="5"/>
      <c r="T253" s="5"/>
      <c r="U253" s="5"/>
      <c r="V253" s="5"/>
      <c r="W253" s="5"/>
    </row>
    <row r="255" spans="1:88" x14ac:dyDescent="0.2">
      <c r="A255" s="1">
        <v>4</v>
      </c>
      <c r="B255" s="1">
        <v>1</v>
      </c>
      <c r="C255" s="1"/>
      <c r="D255" s="1">
        <f>ROW(A314)</f>
        <v>314</v>
      </c>
      <c r="E255" s="1"/>
      <c r="F255" s="1" t="s">
        <v>12</v>
      </c>
      <c r="G255" s="1" t="s">
        <v>465</v>
      </c>
      <c r="H255" s="1" t="s">
        <v>3</v>
      </c>
      <c r="I255" s="1">
        <v>0</v>
      </c>
      <c r="J255" s="1"/>
      <c r="K255" s="1">
        <v>0</v>
      </c>
      <c r="L255" s="1"/>
      <c r="M255" s="1"/>
      <c r="N255" s="1"/>
      <c r="O255" s="1"/>
      <c r="P255" s="1"/>
      <c r="Q255" s="1"/>
      <c r="R255" s="1"/>
      <c r="S255" s="1"/>
      <c r="T255" s="1"/>
      <c r="U255" s="1" t="s">
        <v>3</v>
      </c>
      <c r="V255" s="1">
        <v>0</v>
      </c>
      <c r="W255" s="1"/>
      <c r="X255" s="1"/>
      <c r="Y255" s="1"/>
      <c r="Z255" s="1"/>
      <c r="AA255" s="1"/>
      <c r="AB255" s="1" t="s">
        <v>3</v>
      </c>
      <c r="AC255" s="1" t="s">
        <v>3</v>
      </c>
      <c r="AD255" s="1" t="s">
        <v>3</v>
      </c>
      <c r="AE255" s="1" t="s">
        <v>3</v>
      </c>
      <c r="AF255" s="1" t="s">
        <v>3</v>
      </c>
      <c r="AG255" s="1" t="s">
        <v>3</v>
      </c>
      <c r="AH255" s="1"/>
      <c r="AI255" s="1"/>
      <c r="AJ255" s="1"/>
      <c r="AK255" s="1"/>
      <c r="AL255" s="1"/>
      <c r="AM255" s="1"/>
      <c r="AN255" s="1"/>
      <c r="AO255" s="1"/>
      <c r="AP255" s="1" t="s">
        <v>3</v>
      </c>
      <c r="AQ255" s="1" t="s">
        <v>3</v>
      </c>
      <c r="AR255" s="1" t="s">
        <v>3</v>
      </c>
      <c r="AS255" s="1"/>
      <c r="AT255" s="1"/>
      <c r="AU255" s="1"/>
      <c r="AV255" s="1"/>
      <c r="AW255" s="1"/>
      <c r="AX255" s="1"/>
      <c r="AY255" s="1"/>
      <c r="AZ255" s="1" t="s">
        <v>3</v>
      </c>
      <c r="BA255" s="1"/>
      <c r="BB255" s="1" t="s">
        <v>3</v>
      </c>
      <c r="BC255" s="1" t="s">
        <v>3</v>
      </c>
      <c r="BD255" s="1" t="s">
        <v>3</v>
      </c>
      <c r="BE255" s="1" t="s">
        <v>3</v>
      </c>
      <c r="BF255" s="1" t="s">
        <v>3</v>
      </c>
      <c r="BG255" s="1" t="s">
        <v>3</v>
      </c>
      <c r="BH255" s="1" t="s">
        <v>3</v>
      </c>
      <c r="BI255" s="1" t="s">
        <v>3</v>
      </c>
      <c r="BJ255" s="1" t="s">
        <v>3</v>
      </c>
      <c r="BK255" s="1" t="s">
        <v>3</v>
      </c>
      <c r="BL255" s="1" t="s">
        <v>3</v>
      </c>
      <c r="BM255" s="1" t="s">
        <v>3</v>
      </c>
      <c r="BN255" s="1" t="s">
        <v>3</v>
      </c>
      <c r="BO255" s="1" t="s">
        <v>3</v>
      </c>
      <c r="BP255" s="1" t="s">
        <v>3</v>
      </c>
      <c r="BQ255" s="1"/>
      <c r="BR255" s="1"/>
      <c r="BS255" s="1"/>
      <c r="BT255" s="1"/>
      <c r="BU255" s="1"/>
      <c r="BV255" s="1"/>
      <c r="BW255" s="1"/>
      <c r="BX255" s="1">
        <v>0</v>
      </c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>
        <v>0</v>
      </c>
    </row>
    <row r="257" spans="1:255" x14ac:dyDescent="0.2">
      <c r="A257" s="3">
        <v>52</v>
      </c>
      <c r="B257" s="3">
        <f t="shared" ref="B257:G257" si="292">B314</f>
        <v>1</v>
      </c>
      <c r="C257" s="3">
        <f t="shared" si="292"/>
        <v>4</v>
      </c>
      <c r="D257" s="3">
        <f t="shared" si="292"/>
        <v>255</v>
      </c>
      <c r="E257" s="3">
        <f t="shared" si="292"/>
        <v>0</v>
      </c>
      <c r="F257" s="3" t="str">
        <f t="shared" si="292"/>
        <v>Новый раздел</v>
      </c>
      <c r="G257" s="3" t="str">
        <f t="shared" si="292"/>
        <v>2 Водоснабжение</v>
      </c>
      <c r="H257" s="3"/>
      <c r="I257" s="3"/>
      <c r="J257" s="3"/>
      <c r="K257" s="3"/>
      <c r="L257" s="3"/>
      <c r="M257" s="3"/>
      <c r="N257" s="3"/>
      <c r="O257" s="3">
        <f t="shared" ref="O257:AT257" si="293">O314</f>
        <v>528.42999999999995</v>
      </c>
      <c r="P257" s="3">
        <f t="shared" si="293"/>
        <v>305.42</v>
      </c>
      <c r="Q257" s="3">
        <f t="shared" si="293"/>
        <v>28.88</v>
      </c>
      <c r="R257" s="3">
        <f t="shared" si="293"/>
        <v>0.73</v>
      </c>
      <c r="S257" s="3">
        <f t="shared" si="293"/>
        <v>194.13</v>
      </c>
      <c r="T257" s="3">
        <f t="shared" si="293"/>
        <v>0</v>
      </c>
      <c r="U257" s="3">
        <f t="shared" si="293"/>
        <v>21.76925</v>
      </c>
      <c r="V257" s="3">
        <f t="shared" si="293"/>
        <v>0.06</v>
      </c>
      <c r="W257" s="3">
        <f t="shared" si="293"/>
        <v>0</v>
      </c>
      <c r="X257" s="3">
        <f t="shared" si="293"/>
        <v>206.46</v>
      </c>
      <c r="Y257" s="3">
        <f t="shared" si="293"/>
        <v>129.33000000000001</v>
      </c>
      <c r="Z257" s="3">
        <f t="shared" si="293"/>
        <v>0</v>
      </c>
      <c r="AA257" s="3">
        <f t="shared" si="293"/>
        <v>0</v>
      </c>
      <c r="AB257" s="3">
        <f t="shared" si="293"/>
        <v>528.42999999999995</v>
      </c>
      <c r="AC257" s="3">
        <f t="shared" si="293"/>
        <v>305.42</v>
      </c>
      <c r="AD257" s="3">
        <f t="shared" si="293"/>
        <v>28.88</v>
      </c>
      <c r="AE257" s="3">
        <f t="shared" si="293"/>
        <v>0.73</v>
      </c>
      <c r="AF257" s="3">
        <f t="shared" si="293"/>
        <v>194.13</v>
      </c>
      <c r="AG257" s="3">
        <f t="shared" si="293"/>
        <v>0</v>
      </c>
      <c r="AH257" s="3">
        <f t="shared" si="293"/>
        <v>21.76925</v>
      </c>
      <c r="AI257" s="3">
        <f t="shared" si="293"/>
        <v>0.06</v>
      </c>
      <c r="AJ257" s="3">
        <f t="shared" si="293"/>
        <v>0</v>
      </c>
      <c r="AK257" s="3">
        <f t="shared" si="293"/>
        <v>206.46</v>
      </c>
      <c r="AL257" s="3">
        <f t="shared" si="293"/>
        <v>129.33000000000001</v>
      </c>
      <c r="AM257" s="3">
        <f t="shared" si="293"/>
        <v>0</v>
      </c>
      <c r="AN257" s="3">
        <f t="shared" si="293"/>
        <v>0</v>
      </c>
      <c r="AO257" s="3">
        <f t="shared" si="293"/>
        <v>0</v>
      </c>
      <c r="AP257" s="3">
        <f t="shared" si="293"/>
        <v>0</v>
      </c>
      <c r="AQ257" s="3">
        <f t="shared" si="293"/>
        <v>0</v>
      </c>
      <c r="AR257" s="3">
        <f t="shared" si="293"/>
        <v>864.22</v>
      </c>
      <c r="AS257" s="3">
        <f t="shared" si="293"/>
        <v>864.22</v>
      </c>
      <c r="AT257" s="3">
        <f t="shared" si="293"/>
        <v>0</v>
      </c>
      <c r="AU257" s="3">
        <f t="shared" ref="AU257:BZ257" si="294">AU314</f>
        <v>0</v>
      </c>
      <c r="AV257" s="3">
        <f t="shared" si="294"/>
        <v>305.42</v>
      </c>
      <c r="AW257" s="3">
        <f t="shared" si="294"/>
        <v>305.42</v>
      </c>
      <c r="AX257" s="3">
        <f t="shared" si="294"/>
        <v>0</v>
      </c>
      <c r="AY257" s="3">
        <f t="shared" si="294"/>
        <v>305.42</v>
      </c>
      <c r="AZ257" s="3">
        <f t="shared" si="294"/>
        <v>0</v>
      </c>
      <c r="BA257" s="3">
        <f t="shared" si="294"/>
        <v>0</v>
      </c>
      <c r="BB257" s="3">
        <f t="shared" si="294"/>
        <v>0</v>
      </c>
      <c r="BC257" s="3">
        <f t="shared" si="294"/>
        <v>0</v>
      </c>
      <c r="BD257" s="3">
        <f t="shared" si="294"/>
        <v>0</v>
      </c>
      <c r="BE257" s="3">
        <f t="shared" si="294"/>
        <v>0</v>
      </c>
      <c r="BF257" s="3">
        <f t="shared" si="294"/>
        <v>0</v>
      </c>
      <c r="BG257" s="3">
        <f t="shared" si="294"/>
        <v>0</v>
      </c>
      <c r="BH257" s="3">
        <f t="shared" si="294"/>
        <v>0</v>
      </c>
      <c r="BI257" s="3">
        <f t="shared" si="294"/>
        <v>0</v>
      </c>
      <c r="BJ257" s="3">
        <f t="shared" si="294"/>
        <v>0</v>
      </c>
      <c r="BK257" s="3">
        <f t="shared" si="294"/>
        <v>0</v>
      </c>
      <c r="BL257" s="3">
        <f t="shared" si="294"/>
        <v>0</v>
      </c>
      <c r="BM257" s="3">
        <f t="shared" si="294"/>
        <v>0</v>
      </c>
      <c r="BN257" s="3">
        <f t="shared" si="294"/>
        <v>0</v>
      </c>
      <c r="BO257" s="3">
        <f t="shared" si="294"/>
        <v>0</v>
      </c>
      <c r="BP257" s="3">
        <f t="shared" si="294"/>
        <v>0</v>
      </c>
      <c r="BQ257" s="3">
        <f t="shared" si="294"/>
        <v>0</v>
      </c>
      <c r="BR257" s="3">
        <f t="shared" si="294"/>
        <v>0</v>
      </c>
      <c r="BS257" s="3">
        <f t="shared" si="294"/>
        <v>0</v>
      </c>
      <c r="BT257" s="3">
        <f t="shared" si="294"/>
        <v>0</v>
      </c>
      <c r="BU257" s="3">
        <f t="shared" si="294"/>
        <v>0</v>
      </c>
      <c r="BV257" s="3">
        <f t="shared" si="294"/>
        <v>0</v>
      </c>
      <c r="BW257" s="3">
        <f t="shared" si="294"/>
        <v>0</v>
      </c>
      <c r="BX257" s="3">
        <f t="shared" si="294"/>
        <v>0</v>
      </c>
      <c r="BY257" s="3">
        <f t="shared" si="294"/>
        <v>0</v>
      </c>
      <c r="BZ257" s="3">
        <f t="shared" si="294"/>
        <v>0</v>
      </c>
      <c r="CA257" s="3">
        <f t="shared" ref="CA257:DF257" si="295">CA314</f>
        <v>864.22</v>
      </c>
      <c r="CB257" s="3">
        <f t="shared" si="295"/>
        <v>864.22</v>
      </c>
      <c r="CC257" s="3">
        <f t="shared" si="295"/>
        <v>0</v>
      </c>
      <c r="CD257" s="3">
        <f t="shared" si="295"/>
        <v>0</v>
      </c>
      <c r="CE257" s="3">
        <f t="shared" si="295"/>
        <v>305.42</v>
      </c>
      <c r="CF257" s="3">
        <f t="shared" si="295"/>
        <v>305.42</v>
      </c>
      <c r="CG257" s="3">
        <f t="shared" si="295"/>
        <v>0</v>
      </c>
      <c r="CH257" s="3">
        <f t="shared" si="295"/>
        <v>305.42</v>
      </c>
      <c r="CI257" s="3">
        <f t="shared" si="295"/>
        <v>0</v>
      </c>
      <c r="CJ257" s="3">
        <f t="shared" si="295"/>
        <v>0</v>
      </c>
      <c r="CK257" s="3">
        <f t="shared" si="295"/>
        <v>0</v>
      </c>
      <c r="CL257" s="3">
        <f t="shared" si="295"/>
        <v>0</v>
      </c>
      <c r="CM257" s="3">
        <f t="shared" si="295"/>
        <v>0</v>
      </c>
      <c r="CN257" s="3">
        <f t="shared" si="295"/>
        <v>0</v>
      </c>
      <c r="CO257" s="3">
        <f t="shared" si="295"/>
        <v>0</v>
      </c>
      <c r="CP257" s="3">
        <f t="shared" si="295"/>
        <v>0</v>
      </c>
      <c r="CQ257" s="3">
        <f t="shared" si="295"/>
        <v>0</v>
      </c>
      <c r="CR257" s="3">
        <f t="shared" si="295"/>
        <v>0</v>
      </c>
      <c r="CS257" s="3">
        <f t="shared" si="295"/>
        <v>0</v>
      </c>
      <c r="CT257" s="3">
        <f t="shared" si="295"/>
        <v>0</v>
      </c>
      <c r="CU257" s="3">
        <f t="shared" si="295"/>
        <v>0</v>
      </c>
      <c r="CV257" s="3">
        <f t="shared" si="295"/>
        <v>0</v>
      </c>
      <c r="CW257" s="3">
        <f t="shared" si="295"/>
        <v>0</v>
      </c>
      <c r="CX257" s="3">
        <f t="shared" si="295"/>
        <v>0</v>
      </c>
      <c r="CY257" s="3">
        <f t="shared" si="295"/>
        <v>0</v>
      </c>
      <c r="CZ257" s="3">
        <f t="shared" si="295"/>
        <v>0</v>
      </c>
      <c r="DA257" s="3">
        <f t="shared" si="295"/>
        <v>0</v>
      </c>
      <c r="DB257" s="3">
        <f t="shared" si="295"/>
        <v>0</v>
      </c>
      <c r="DC257" s="3">
        <f t="shared" si="295"/>
        <v>0</v>
      </c>
      <c r="DD257" s="3">
        <f t="shared" si="295"/>
        <v>0</v>
      </c>
      <c r="DE257" s="3">
        <f t="shared" si="295"/>
        <v>0</v>
      </c>
      <c r="DF257" s="3">
        <f t="shared" si="295"/>
        <v>0</v>
      </c>
      <c r="DG257" s="4">
        <f t="shared" ref="DG257:EL257" si="296">DG314</f>
        <v>3519.34</v>
      </c>
      <c r="DH257" s="4">
        <f t="shared" si="296"/>
        <v>2034.06</v>
      </c>
      <c r="DI257" s="4">
        <f t="shared" si="296"/>
        <v>192.33</v>
      </c>
      <c r="DJ257" s="4">
        <f t="shared" si="296"/>
        <v>5</v>
      </c>
      <c r="DK257" s="4">
        <f t="shared" si="296"/>
        <v>1292.95</v>
      </c>
      <c r="DL257" s="4">
        <f t="shared" si="296"/>
        <v>0</v>
      </c>
      <c r="DM257" s="4">
        <f t="shared" si="296"/>
        <v>21.76925</v>
      </c>
      <c r="DN257" s="4">
        <f t="shared" si="296"/>
        <v>0.06</v>
      </c>
      <c r="DO257" s="4">
        <f t="shared" si="296"/>
        <v>0</v>
      </c>
      <c r="DP257" s="4">
        <f t="shared" si="296"/>
        <v>1375.26</v>
      </c>
      <c r="DQ257" s="4">
        <f t="shared" si="296"/>
        <v>861.42</v>
      </c>
      <c r="DR257" s="4">
        <f t="shared" si="296"/>
        <v>0</v>
      </c>
      <c r="DS257" s="4">
        <f t="shared" si="296"/>
        <v>0</v>
      </c>
      <c r="DT257" s="4">
        <f t="shared" si="296"/>
        <v>3519.34</v>
      </c>
      <c r="DU257" s="4">
        <f t="shared" si="296"/>
        <v>2034.06</v>
      </c>
      <c r="DV257" s="4">
        <f t="shared" si="296"/>
        <v>192.33</v>
      </c>
      <c r="DW257" s="4">
        <f t="shared" si="296"/>
        <v>5</v>
      </c>
      <c r="DX257" s="4">
        <f t="shared" si="296"/>
        <v>1292.95</v>
      </c>
      <c r="DY257" s="4">
        <f t="shared" si="296"/>
        <v>0</v>
      </c>
      <c r="DZ257" s="4">
        <f t="shared" si="296"/>
        <v>21.76925</v>
      </c>
      <c r="EA257" s="4">
        <f t="shared" si="296"/>
        <v>0.06</v>
      </c>
      <c r="EB257" s="4">
        <f t="shared" si="296"/>
        <v>0</v>
      </c>
      <c r="EC257" s="4">
        <f t="shared" si="296"/>
        <v>1375.26</v>
      </c>
      <c r="ED257" s="4">
        <f t="shared" si="296"/>
        <v>861.42</v>
      </c>
      <c r="EE257" s="4">
        <f t="shared" si="296"/>
        <v>0</v>
      </c>
      <c r="EF257" s="4">
        <f t="shared" si="296"/>
        <v>0</v>
      </c>
      <c r="EG257" s="4">
        <f t="shared" si="296"/>
        <v>0</v>
      </c>
      <c r="EH257" s="4">
        <f t="shared" si="296"/>
        <v>0</v>
      </c>
      <c r="EI257" s="4">
        <f t="shared" si="296"/>
        <v>0</v>
      </c>
      <c r="EJ257" s="4">
        <f t="shared" si="296"/>
        <v>5756.02</v>
      </c>
      <c r="EK257" s="4">
        <f t="shared" si="296"/>
        <v>5756.02</v>
      </c>
      <c r="EL257" s="4">
        <f t="shared" si="296"/>
        <v>0</v>
      </c>
      <c r="EM257" s="4">
        <f t="shared" ref="EM257:FR257" si="297">EM314</f>
        <v>0</v>
      </c>
      <c r="EN257" s="4">
        <f t="shared" si="297"/>
        <v>2034.06</v>
      </c>
      <c r="EO257" s="4">
        <f t="shared" si="297"/>
        <v>2034.06</v>
      </c>
      <c r="EP257" s="4">
        <f t="shared" si="297"/>
        <v>0</v>
      </c>
      <c r="EQ257" s="4">
        <f t="shared" si="297"/>
        <v>2034.06</v>
      </c>
      <c r="ER257" s="4">
        <f t="shared" si="297"/>
        <v>0</v>
      </c>
      <c r="ES257" s="4">
        <f t="shared" si="297"/>
        <v>0</v>
      </c>
      <c r="ET257" s="4">
        <f t="shared" si="297"/>
        <v>0</v>
      </c>
      <c r="EU257" s="4">
        <f t="shared" si="297"/>
        <v>0</v>
      </c>
      <c r="EV257" s="4">
        <f t="shared" si="297"/>
        <v>0</v>
      </c>
      <c r="EW257" s="4">
        <f t="shared" si="297"/>
        <v>0</v>
      </c>
      <c r="EX257" s="4">
        <f t="shared" si="297"/>
        <v>0</v>
      </c>
      <c r="EY257" s="4">
        <f t="shared" si="297"/>
        <v>0</v>
      </c>
      <c r="EZ257" s="4">
        <f t="shared" si="297"/>
        <v>0</v>
      </c>
      <c r="FA257" s="4">
        <f t="shared" si="297"/>
        <v>0</v>
      </c>
      <c r="FB257" s="4">
        <f t="shared" si="297"/>
        <v>0</v>
      </c>
      <c r="FC257" s="4">
        <f t="shared" si="297"/>
        <v>0</v>
      </c>
      <c r="FD257" s="4">
        <f t="shared" si="297"/>
        <v>0</v>
      </c>
      <c r="FE257" s="4">
        <f t="shared" si="297"/>
        <v>0</v>
      </c>
      <c r="FF257" s="4">
        <f t="shared" si="297"/>
        <v>0</v>
      </c>
      <c r="FG257" s="4">
        <f t="shared" si="297"/>
        <v>0</v>
      </c>
      <c r="FH257" s="4">
        <f t="shared" si="297"/>
        <v>0</v>
      </c>
      <c r="FI257" s="4">
        <f t="shared" si="297"/>
        <v>0</v>
      </c>
      <c r="FJ257" s="4">
        <f t="shared" si="297"/>
        <v>0</v>
      </c>
      <c r="FK257" s="4">
        <f t="shared" si="297"/>
        <v>0</v>
      </c>
      <c r="FL257" s="4">
        <f t="shared" si="297"/>
        <v>0</v>
      </c>
      <c r="FM257" s="4">
        <f t="shared" si="297"/>
        <v>0</v>
      </c>
      <c r="FN257" s="4">
        <f t="shared" si="297"/>
        <v>0</v>
      </c>
      <c r="FO257" s="4">
        <f t="shared" si="297"/>
        <v>0</v>
      </c>
      <c r="FP257" s="4">
        <f t="shared" si="297"/>
        <v>0</v>
      </c>
      <c r="FQ257" s="4">
        <f t="shared" si="297"/>
        <v>0</v>
      </c>
      <c r="FR257" s="4">
        <f t="shared" si="297"/>
        <v>0</v>
      </c>
      <c r="FS257" s="4">
        <f t="shared" ref="FS257:GX257" si="298">FS314</f>
        <v>5756.02</v>
      </c>
      <c r="FT257" s="4">
        <f t="shared" si="298"/>
        <v>5756.02</v>
      </c>
      <c r="FU257" s="4">
        <f t="shared" si="298"/>
        <v>0</v>
      </c>
      <c r="FV257" s="4">
        <f t="shared" si="298"/>
        <v>0</v>
      </c>
      <c r="FW257" s="4">
        <f t="shared" si="298"/>
        <v>2034.06</v>
      </c>
      <c r="FX257" s="4">
        <f t="shared" si="298"/>
        <v>2034.06</v>
      </c>
      <c r="FY257" s="4">
        <f t="shared" si="298"/>
        <v>0</v>
      </c>
      <c r="FZ257" s="4">
        <f t="shared" si="298"/>
        <v>2034.06</v>
      </c>
      <c r="GA257" s="4">
        <f t="shared" si="298"/>
        <v>0</v>
      </c>
      <c r="GB257" s="4">
        <f t="shared" si="298"/>
        <v>0</v>
      </c>
      <c r="GC257" s="4">
        <f t="shared" si="298"/>
        <v>0</v>
      </c>
      <c r="GD257" s="4">
        <f t="shared" si="298"/>
        <v>0</v>
      </c>
      <c r="GE257" s="4">
        <f t="shared" si="298"/>
        <v>0</v>
      </c>
      <c r="GF257" s="4">
        <f t="shared" si="298"/>
        <v>0</v>
      </c>
      <c r="GG257" s="4">
        <f t="shared" si="298"/>
        <v>0</v>
      </c>
      <c r="GH257" s="4">
        <f t="shared" si="298"/>
        <v>0</v>
      </c>
      <c r="GI257" s="4">
        <f t="shared" si="298"/>
        <v>0</v>
      </c>
      <c r="GJ257" s="4">
        <f t="shared" si="298"/>
        <v>0</v>
      </c>
      <c r="GK257" s="4">
        <f t="shared" si="298"/>
        <v>0</v>
      </c>
      <c r="GL257" s="4">
        <f t="shared" si="298"/>
        <v>0</v>
      </c>
      <c r="GM257" s="4">
        <f t="shared" si="298"/>
        <v>0</v>
      </c>
      <c r="GN257" s="4">
        <f t="shared" si="298"/>
        <v>0</v>
      </c>
      <c r="GO257" s="4">
        <f t="shared" si="298"/>
        <v>0</v>
      </c>
      <c r="GP257" s="4">
        <f t="shared" si="298"/>
        <v>0</v>
      </c>
      <c r="GQ257" s="4">
        <f t="shared" si="298"/>
        <v>0</v>
      </c>
      <c r="GR257" s="4">
        <f t="shared" si="298"/>
        <v>0</v>
      </c>
      <c r="GS257" s="4">
        <f t="shared" si="298"/>
        <v>0</v>
      </c>
      <c r="GT257" s="4">
        <f t="shared" si="298"/>
        <v>0</v>
      </c>
      <c r="GU257" s="4">
        <f t="shared" si="298"/>
        <v>0</v>
      </c>
      <c r="GV257" s="4">
        <f t="shared" si="298"/>
        <v>0</v>
      </c>
      <c r="GW257" s="4">
        <f t="shared" si="298"/>
        <v>0</v>
      </c>
      <c r="GX257" s="4">
        <f t="shared" si="298"/>
        <v>0</v>
      </c>
    </row>
    <row r="259" spans="1:255" x14ac:dyDescent="0.2">
      <c r="A259" s="2">
        <v>17</v>
      </c>
      <c r="B259" s="2">
        <v>1</v>
      </c>
      <c r="C259" s="2">
        <f>ROW(SmtRes!A575)</f>
        <v>575</v>
      </c>
      <c r="D259" s="2">
        <f>ROW(EtalonRes!A556)</f>
        <v>556</v>
      </c>
      <c r="E259" s="2" t="s">
        <v>466</v>
      </c>
      <c r="F259" s="2" t="s">
        <v>467</v>
      </c>
      <c r="G259" s="2" t="s">
        <v>468</v>
      </c>
      <c r="H259" s="2" t="s">
        <v>287</v>
      </c>
      <c r="I259" s="2">
        <f>ROUND(1/100,9)</f>
        <v>0.01</v>
      </c>
      <c r="J259" s="2">
        <v>0</v>
      </c>
      <c r="K259" s="2"/>
      <c r="L259" s="2"/>
      <c r="M259" s="2"/>
      <c r="N259" s="2"/>
      <c r="O259" s="2">
        <f t="shared" ref="O259:O290" si="299">ROUND(CP259,2)</f>
        <v>9</v>
      </c>
      <c r="P259" s="2">
        <f t="shared" ref="P259:P290" si="300">ROUND(CQ259*I259,2)</f>
        <v>0</v>
      </c>
      <c r="Q259" s="2">
        <f t="shared" ref="Q259:Q290" si="301">ROUND(CR259*I259,2)</f>
        <v>0.25</v>
      </c>
      <c r="R259" s="2">
        <f t="shared" ref="R259:R290" si="302">ROUND(CS259*I259,2)</f>
        <v>0.11</v>
      </c>
      <c r="S259" s="2">
        <f t="shared" ref="S259:S290" si="303">ROUND(CT259*I259,2)</f>
        <v>8.75</v>
      </c>
      <c r="T259" s="2">
        <f t="shared" ref="T259:T290" si="304">ROUND(CU259*I259,2)</f>
        <v>0</v>
      </c>
      <c r="U259" s="2">
        <f t="shared" ref="U259:U290" si="305">CV259*I259</f>
        <v>1.026</v>
      </c>
      <c r="V259" s="2">
        <f t="shared" ref="V259:V290" si="306">CW259*I259</f>
        <v>7.9000000000000008E-3</v>
      </c>
      <c r="W259" s="2">
        <f t="shared" ref="W259:W290" si="307">ROUND(CX259*I259,2)</f>
        <v>0</v>
      </c>
      <c r="X259" s="2">
        <f t="shared" ref="X259:X290" si="308">ROUND(CY259,2)</f>
        <v>6.56</v>
      </c>
      <c r="Y259" s="2">
        <f t="shared" ref="Y259:Y290" si="309">ROUND(CZ259,2)</f>
        <v>4.43</v>
      </c>
      <c r="Z259" s="2"/>
      <c r="AA259" s="2">
        <v>39500385</v>
      </c>
      <c r="AB259" s="2">
        <f t="shared" ref="AB259:AB290" si="310">ROUND((AC259+AD259+AF259),2)</f>
        <v>899.88</v>
      </c>
      <c r="AC259" s="2">
        <f>ROUND((ES259),2)</f>
        <v>0</v>
      </c>
      <c r="AD259" s="2">
        <f t="shared" ref="AD259:AD266" si="311">ROUND((((ET259)-(EU259))+AE259),2)</f>
        <v>24.7</v>
      </c>
      <c r="AE259" s="2">
        <f t="shared" ref="AE259:AF266" si="312">ROUND((EU259),2)</f>
        <v>10.67</v>
      </c>
      <c r="AF259" s="2">
        <f t="shared" si="312"/>
        <v>875.18</v>
      </c>
      <c r="AG259" s="2">
        <f t="shared" ref="AG259:AG290" si="313">ROUND((AP259),2)</f>
        <v>0</v>
      </c>
      <c r="AH259" s="2">
        <f t="shared" ref="AH259:AI266" si="314">(EW259)</f>
        <v>102.6</v>
      </c>
      <c r="AI259" s="2">
        <f t="shared" si="314"/>
        <v>0.79</v>
      </c>
      <c r="AJ259" s="2">
        <f t="shared" ref="AJ259:AJ290" si="315">ROUND((AS259),2)</f>
        <v>0</v>
      </c>
      <c r="AK259" s="2">
        <v>899.88</v>
      </c>
      <c r="AL259" s="2">
        <v>0</v>
      </c>
      <c r="AM259" s="2">
        <v>24.7</v>
      </c>
      <c r="AN259" s="2">
        <v>10.67</v>
      </c>
      <c r="AO259" s="2">
        <v>875.18</v>
      </c>
      <c r="AP259" s="2">
        <v>0</v>
      </c>
      <c r="AQ259" s="2">
        <v>102.6</v>
      </c>
      <c r="AR259" s="2">
        <v>0.79</v>
      </c>
      <c r="AS259" s="2">
        <v>0</v>
      </c>
      <c r="AT259" s="2">
        <v>74</v>
      </c>
      <c r="AU259" s="2">
        <v>50</v>
      </c>
      <c r="AV259" s="2">
        <v>1</v>
      </c>
      <c r="AW259" s="2">
        <v>1</v>
      </c>
      <c r="AX259" s="2"/>
      <c r="AY259" s="2"/>
      <c r="AZ259" s="2">
        <v>1</v>
      </c>
      <c r="BA259" s="2">
        <v>1</v>
      </c>
      <c r="BB259" s="2">
        <v>1</v>
      </c>
      <c r="BC259" s="2">
        <v>1</v>
      </c>
      <c r="BD259" s="2" t="s">
        <v>3</v>
      </c>
      <c r="BE259" s="2" t="s">
        <v>3</v>
      </c>
      <c r="BF259" s="2" t="s">
        <v>3</v>
      </c>
      <c r="BG259" s="2" t="s">
        <v>3</v>
      </c>
      <c r="BH259" s="2">
        <v>0</v>
      </c>
      <c r="BI259" s="2">
        <v>1</v>
      </c>
      <c r="BJ259" s="2" t="s">
        <v>469</v>
      </c>
      <c r="BK259" s="2"/>
      <c r="BL259" s="2"/>
      <c r="BM259" s="2">
        <v>65001</v>
      </c>
      <c r="BN259" s="2">
        <v>0</v>
      </c>
      <c r="BO259" s="2" t="s">
        <v>3</v>
      </c>
      <c r="BP259" s="2">
        <v>0</v>
      </c>
      <c r="BQ259" s="2">
        <v>6</v>
      </c>
      <c r="BR259" s="2">
        <v>0</v>
      </c>
      <c r="BS259" s="2">
        <v>1</v>
      </c>
      <c r="BT259" s="2">
        <v>1</v>
      </c>
      <c r="BU259" s="2">
        <v>1</v>
      </c>
      <c r="BV259" s="2">
        <v>1</v>
      </c>
      <c r="BW259" s="2">
        <v>1</v>
      </c>
      <c r="BX259" s="2">
        <v>1</v>
      </c>
      <c r="BY259" s="2" t="s">
        <v>3</v>
      </c>
      <c r="BZ259" s="2">
        <v>74</v>
      </c>
      <c r="CA259" s="2">
        <v>50</v>
      </c>
      <c r="CB259" s="2"/>
      <c r="CC259" s="2"/>
      <c r="CD259" s="2"/>
      <c r="CE259" s="2"/>
      <c r="CF259" s="2">
        <v>0</v>
      </c>
      <c r="CG259" s="2">
        <v>0</v>
      </c>
      <c r="CH259" s="2"/>
      <c r="CI259" s="2"/>
      <c r="CJ259" s="2"/>
      <c r="CK259" s="2"/>
      <c r="CL259" s="2"/>
      <c r="CM259" s="2">
        <v>0</v>
      </c>
      <c r="CN259" s="2" t="s">
        <v>3</v>
      </c>
      <c r="CO259" s="2">
        <v>0</v>
      </c>
      <c r="CP259" s="2">
        <f t="shared" ref="CP259:CP290" si="316">(P259+Q259+S259)</f>
        <v>9</v>
      </c>
      <c r="CQ259" s="2">
        <f t="shared" ref="CQ259:CQ290" si="317">AC259*BC259</f>
        <v>0</v>
      </c>
      <c r="CR259" s="2">
        <f t="shared" ref="CR259:CR290" si="318">AD259*BB259</f>
        <v>24.7</v>
      </c>
      <c r="CS259" s="2">
        <f t="shared" ref="CS259:CS290" si="319">AE259*BS259</f>
        <v>10.67</v>
      </c>
      <c r="CT259" s="2">
        <f t="shared" ref="CT259:CT290" si="320">AF259*BA259</f>
        <v>875.18</v>
      </c>
      <c r="CU259" s="2">
        <f t="shared" ref="CU259:CU290" si="321">AG259</f>
        <v>0</v>
      </c>
      <c r="CV259" s="2">
        <f t="shared" ref="CV259:CV290" si="322">AH259</f>
        <v>102.6</v>
      </c>
      <c r="CW259" s="2">
        <f t="shared" ref="CW259:CW290" si="323">AI259</f>
        <v>0.79</v>
      </c>
      <c r="CX259" s="2">
        <f t="shared" ref="CX259:CX290" si="324">AJ259</f>
        <v>0</v>
      </c>
      <c r="CY259" s="2">
        <f t="shared" ref="CY259:CY290" si="325">(((S259+R259)*AT259)/100)</f>
        <v>6.5564</v>
      </c>
      <c r="CZ259" s="2">
        <f t="shared" ref="CZ259:CZ290" si="326">(((S259+R259)*AU259)/100)</f>
        <v>4.43</v>
      </c>
      <c r="DA259" s="2"/>
      <c r="DB259" s="2"/>
      <c r="DC259" s="2" t="s">
        <v>3</v>
      </c>
      <c r="DD259" s="2" t="s">
        <v>3</v>
      </c>
      <c r="DE259" s="2" t="s">
        <v>3</v>
      </c>
      <c r="DF259" s="2" t="s">
        <v>3</v>
      </c>
      <c r="DG259" s="2" t="s">
        <v>3</v>
      </c>
      <c r="DH259" s="2" t="s">
        <v>3</v>
      </c>
      <c r="DI259" s="2" t="s">
        <v>3</v>
      </c>
      <c r="DJ259" s="2" t="s">
        <v>3</v>
      </c>
      <c r="DK259" s="2" t="s">
        <v>3</v>
      </c>
      <c r="DL259" s="2" t="s">
        <v>3</v>
      </c>
      <c r="DM259" s="2" t="s">
        <v>3</v>
      </c>
      <c r="DN259" s="2">
        <v>0</v>
      </c>
      <c r="DO259" s="2">
        <v>0</v>
      </c>
      <c r="DP259" s="2">
        <v>1</v>
      </c>
      <c r="DQ259" s="2">
        <v>1</v>
      </c>
      <c r="DR259" s="2"/>
      <c r="DS259" s="2"/>
      <c r="DT259" s="2"/>
      <c r="DU259" s="2">
        <v>1013</v>
      </c>
      <c r="DV259" s="2" t="s">
        <v>287</v>
      </c>
      <c r="DW259" s="2" t="s">
        <v>287</v>
      </c>
      <c r="DX259" s="2">
        <v>1</v>
      </c>
      <c r="DY259" s="2"/>
      <c r="DZ259" s="2"/>
      <c r="EA259" s="2"/>
      <c r="EB259" s="2"/>
      <c r="EC259" s="2"/>
      <c r="ED259" s="2"/>
      <c r="EE259" s="2">
        <v>39174590</v>
      </c>
      <c r="EF259" s="2">
        <v>6</v>
      </c>
      <c r="EG259" s="2" t="s">
        <v>145</v>
      </c>
      <c r="EH259" s="2">
        <v>0</v>
      </c>
      <c r="EI259" s="2" t="s">
        <v>3</v>
      </c>
      <c r="EJ259" s="2">
        <v>1</v>
      </c>
      <c r="EK259" s="2">
        <v>65001</v>
      </c>
      <c r="EL259" s="2" t="s">
        <v>303</v>
      </c>
      <c r="EM259" s="2" t="s">
        <v>290</v>
      </c>
      <c r="EN259" s="2"/>
      <c r="EO259" s="2" t="s">
        <v>3</v>
      </c>
      <c r="EP259" s="2"/>
      <c r="EQ259" s="2">
        <v>0</v>
      </c>
      <c r="ER259" s="2">
        <v>899.88</v>
      </c>
      <c r="ES259" s="2">
        <v>0</v>
      </c>
      <c r="ET259" s="2">
        <v>24.7</v>
      </c>
      <c r="EU259" s="2">
        <v>10.67</v>
      </c>
      <c r="EV259" s="2">
        <v>875.18</v>
      </c>
      <c r="EW259" s="2">
        <v>102.6</v>
      </c>
      <c r="EX259" s="2">
        <v>0.79</v>
      </c>
      <c r="EY259" s="2">
        <v>0</v>
      </c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>
        <v>0</v>
      </c>
      <c r="FR259" s="2">
        <f t="shared" ref="FR259:FR290" si="327">ROUND(IF(AND(BH259=3,BI259=3),P259,0),2)</f>
        <v>0</v>
      </c>
      <c r="FS259" s="2">
        <v>0</v>
      </c>
      <c r="FT259" s="2"/>
      <c r="FU259" s="2"/>
      <c r="FV259" s="2"/>
      <c r="FW259" s="2"/>
      <c r="FX259" s="2">
        <v>74</v>
      </c>
      <c r="FY259" s="2">
        <v>50</v>
      </c>
      <c r="FZ259" s="2"/>
      <c r="GA259" s="2" t="s">
        <v>3</v>
      </c>
      <c r="GB259" s="2"/>
      <c r="GC259" s="2"/>
      <c r="GD259" s="2">
        <v>0</v>
      </c>
      <c r="GE259" s="2"/>
      <c r="GF259" s="2">
        <v>-2080478363</v>
      </c>
      <c r="GG259" s="2">
        <v>2</v>
      </c>
      <c r="GH259" s="2">
        <v>1</v>
      </c>
      <c r="GI259" s="2">
        <v>-2</v>
      </c>
      <c r="GJ259" s="2">
        <v>0</v>
      </c>
      <c r="GK259" s="2">
        <f>ROUND(R259*(R12)/100,2)</f>
        <v>0</v>
      </c>
      <c r="GL259" s="2">
        <f t="shared" ref="GL259:GL290" si="328">ROUND(IF(AND(BH259=3,BI259=3,FS259&lt;&gt;0),P259,0),2)</f>
        <v>0</v>
      </c>
      <c r="GM259" s="2">
        <f t="shared" ref="GM259:GM290" si="329">ROUND(O259+X259+Y259+GK259,2)+GX259</f>
        <v>19.989999999999998</v>
      </c>
      <c r="GN259" s="2">
        <f t="shared" ref="GN259:GN290" si="330">IF(OR(BI259=0,BI259=1),ROUND(O259+X259+Y259+GK259,2),0)</f>
        <v>19.989999999999998</v>
      </c>
      <c r="GO259" s="2">
        <f t="shared" ref="GO259:GO290" si="331">IF(BI259=2,ROUND(O259+X259+Y259+GK259,2),0)</f>
        <v>0</v>
      </c>
      <c r="GP259" s="2">
        <f t="shared" ref="GP259:GP290" si="332">IF(BI259=4,ROUND(O259+X259+Y259+GK259,2)+GX259,0)</f>
        <v>0</v>
      </c>
      <c r="GQ259" s="2"/>
      <c r="GR259" s="2">
        <v>0</v>
      </c>
      <c r="GS259" s="2">
        <v>3</v>
      </c>
      <c r="GT259" s="2">
        <v>0</v>
      </c>
      <c r="GU259" s="2" t="s">
        <v>3</v>
      </c>
      <c r="GV259" s="2">
        <f t="shared" ref="GV259:GV290" si="333">ROUND(GT259,2)</f>
        <v>0</v>
      </c>
      <c r="GW259" s="2">
        <v>1</v>
      </c>
      <c r="GX259" s="2">
        <f t="shared" ref="GX259:GX290" si="334">ROUND(GV259*GW259*I259,2)</f>
        <v>0</v>
      </c>
      <c r="GY259" s="2"/>
      <c r="GZ259" s="2"/>
      <c r="HA259" s="2">
        <v>0</v>
      </c>
      <c r="HB259" s="2">
        <v>0</v>
      </c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>
        <v>0</v>
      </c>
      <c r="IL259" s="2"/>
      <c r="IM259" s="2"/>
      <c r="IN259" s="2"/>
      <c r="IO259" s="2"/>
      <c r="IP259" s="2"/>
      <c r="IQ259" s="2"/>
      <c r="IR259" s="2"/>
      <c r="IS259" s="2"/>
      <c r="IT259" s="2"/>
      <c r="IU259" s="2"/>
    </row>
    <row r="260" spans="1:255" x14ac:dyDescent="0.2">
      <c r="A260">
        <v>17</v>
      </c>
      <c r="B260">
        <v>1</v>
      </c>
      <c r="C260">
        <f>ROW(SmtRes!A578)</f>
        <v>578</v>
      </c>
      <c r="D260">
        <f>ROW(EtalonRes!A560)</f>
        <v>560</v>
      </c>
      <c r="E260" t="s">
        <v>466</v>
      </c>
      <c r="F260" t="s">
        <v>467</v>
      </c>
      <c r="G260" t="s">
        <v>468</v>
      </c>
      <c r="H260" t="s">
        <v>287</v>
      </c>
      <c r="I260">
        <f>ROUND(1/100,9)</f>
        <v>0.01</v>
      </c>
      <c r="J260">
        <v>0</v>
      </c>
      <c r="O260">
        <f t="shared" si="299"/>
        <v>59.94</v>
      </c>
      <c r="P260">
        <f t="shared" si="300"/>
        <v>0</v>
      </c>
      <c r="Q260">
        <f t="shared" si="301"/>
        <v>1.65</v>
      </c>
      <c r="R260">
        <f t="shared" si="302"/>
        <v>0.71</v>
      </c>
      <c r="S260">
        <f t="shared" si="303"/>
        <v>58.29</v>
      </c>
      <c r="T260">
        <f t="shared" si="304"/>
        <v>0</v>
      </c>
      <c r="U260">
        <f t="shared" si="305"/>
        <v>1.026</v>
      </c>
      <c r="V260">
        <f t="shared" si="306"/>
        <v>7.9000000000000008E-3</v>
      </c>
      <c r="W260">
        <f t="shared" si="307"/>
        <v>0</v>
      </c>
      <c r="X260">
        <f t="shared" si="308"/>
        <v>43.66</v>
      </c>
      <c r="Y260">
        <f t="shared" si="309"/>
        <v>29.5</v>
      </c>
      <c r="AA260">
        <v>39500386</v>
      </c>
      <c r="AB260">
        <f t="shared" si="310"/>
        <v>899.88</v>
      </c>
      <c r="AC260">
        <f>ROUND((ES260),2)</f>
        <v>0</v>
      </c>
      <c r="AD260">
        <f t="shared" si="311"/>
        <v>24.7</v>
      </c>
      <c r="AE260">
        <f t="shared" si="312"/>
        <v>10.67</v>
      </c>
      <c r="AF260">
        <f t="shared" si="312"/>
        <v>875.18</v>
      </c>
      <c r="AG260">
        <f t="shared" si="313"/>
        <v>0</v>
      </c>
      <c r="AH260">
        <f t="shared" si="314"/>
        <v>102.6</v>
      </c>
      <c r="AI260">
        <f t="shared" si="314"/>
        <v>0.79</v>
      </c>
      <c r="AJ260">
        <f t="shared" si="315"/>
        <v>0</v>
      </c>
      <c r="AK260">
        <v>899.88</v>
      </c>
      <c r="AL260">
        <v>0</v>
      </c>
      <c r="AM260">
        <v>24.7</v>
      </c>
      <c r="AN260">
        <v>10.67</v>
      </c>
      <c r="AO260">
        <v>875.18</v>
      </c>
      <c r="AP260">
        <v>0</v>
      </c>
      <c r="AQ260">
        <v>102.6</v>
      </c>
      <c r="AR260">
        <v>0.79</v>
      </c>
      <c r="AS260">
        <v>0</v>
      </c>
      <c r="AT260">
        <v>74</v>
      </c>
      <c r="AU260">
        <v>50</v>
      </c>
      <c r="AV260">
        <v>1</v>
      </c>
      <c r="AW260">
        <v>1</v>
      </c>
      <c r="AZ260">
        <v>6.66</v>
      </c>
      <c r="BA260">
        <v>6.66</v>
      </c>
      <c r="BB260">
        <v>6.66</v>
      </c>
      <c r="BC260">
        <v>6.66</v>
      </c>
      <c r="BD260" t="s">
        <v>3</v>
      </c>
      <c r="BE260" t="s">
        <v>3</v>
      </c>
      <c r="BF260" t="s">
        <v>3</v>
      </c>
      <c r="BG260" t="s">
        <v>3</v>
      </c>
      <c r="BH260">
        <v>0</v>
      </c>
      <c r="BI260">
        <v>1</v>
      </c>
      <c r="BJ260" t="s">
        <v>469</v>
      </c>
      <c r="BM260">
        <v>65001</v>
      </c>
      <c r="BN260">
        <v>0</v>
      </c>
      <c r="BO260" t="s">
        <v>3</v>
      </c>
      <c r="BP260">
        <v>0</v>
      </c>
      <c r="BQ260">
        <v>6</v>
      </c>
      <c r="BR260">
        <v>0</v>
      </c>
      <c r="BS260">
        <v>6.66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74</v>
      </c>
      <c r="CA260">
        <v>50</v>
      </c>
      <c r="CF260">
        <v>0</v>
      </c>
      <c r="CG260">
        <v>0</v>
      </c>
      <c r="CM260">
        <v>0</v>
      </c>
      <c r="CN260" t="s">
        <v>3</v>
      </c>
      <c r="CO260">
        <v>0</v>
      </c>
      <c r="CP260">
        <f t="shared" si="316"/>
        <v>59.94</v>
      </c>
      <c r="CQ260">
        <f t="shared" si="317"/>
        <v>0</v>
      </c>
      <c r="CR260">
        <f t="shared" si="318"/>
        <v>164.50200000000001</v>
      </c>
      <c r="CS260">
        <f t="shared" si="319"/>
        <v>71.062200000000004</v>
      </c>
      <c r="CT260">
        <f t="shared" si="320"/>
        <v>5828.6988000000001</v>
      </c>
      <c r="CU260">
        <f t="shared" si="321"/>
        <v>0</v>
      </c>
      <c r="CV260">
        <f t="shared" si="322"/>
        <v>102.6</v>
      </c>
      <c r="CW260">
        <f t="shared" si="323"/>
        <v>0.79</v>
      </c>
      <c r="CX260">
        <f t="shared" si="324"/>
        <v>0</v>
      </c>
      <c r="CY260">
        <f t="shared" si="325"/>
        <v>43.66</v>
      </c>
      <c r="CZ260">
        <f t="shared" si="326"/>
        <v>29.5</v>
      </c>
      <c r="DC260" t="s">
        <v>3</v>
      </c>
      <c r="DD260" t="s">
        <v>3</v>
      </c>
      <c r="DE260" t="s">
        <v>3</v>
      </c>
      <c r="DF260" t="s">
        <v>3</v>
      </c>
      <c r="DG260" t="s">
        <v>3</v>
      </c>
      <c r="DH260" t="s">
        <v>3</v>
      </c>
      <c r="DI260" t="s">
        <v>3</v>
      </c>
      <c r="DJ260" t="s">
        <v>3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1013</v>
      </c>
      <c r="DV260" t="s">
        <v>287</v>
      </c>
      <c r="DW260" t="s">
        <v>287</v>
      </c>
      <c r="DX260">
        <v>1</v>
      </c>
      <c r="EE260">
        <v>39174590</v>
      </c>
      <c r="EF260">
        <v>6</v>
      </c>
      <c r="EG260" t="s">
        <v>145</v>
      </c>
      <c r="EH260">
        <v>0</v>
      </c>
      <c r="EI260" t="s">
        <v>3</v>
      </c>
      <c r="EJ260">
        <v>1</v>
      </c>
      <c r="EK260">
        <v>65001</v>
      </c>
      <c r="EL260" t="s">
        <v>303</v>
      </c>
      <c r="EM260" t="s">
        <v>290</v>
      </c>
      <c r="EO260" t="s">
        <v>3</v>
      </c>
      <c r="EQ260">
        <v>0</v>
      </c>
      <c r="ER260">
        <v>899.88</v>
      </c>
      <c r="ES260">
        <v>0</v>
      </c>
      <c r="ET260">
        <v>24.7</v>
      </c>
      <c r="EU260">
        <v>10.67</v>
      </c>
      <c r="EV260">
        <v>875.18</v>
      </c>
      <c r="EW260">
        <v>102.6</v>
      </c>
      <c r="EX260">
        <v>0.79</v>
      </c>
      <c r="EY260">
        <v>0</v>
      </c>
      <c r="FQ260">
        <v>0</v>
      </c>
      <c r="FR260">
        <f t="shared" si="327"/>
        <v>0</v>
      </c>
      <c r="FS260">
        <v>0</v>
      </c>
      <c r="FX260">
        <v>74</v>
      </c>
      <c r="FY260">
        <v>50</v>
      </c>
      <c r="GA260" t="s">
        <v>3</v>
      </c>
      <c r="GD260">
        <v>0</v>
      </c>
      <c r="GF260">
        <v>-2080478363</v>
      </c>
      <c r="GG260">
        <v>1</v>
      </c>
      <c r="GH260">
        <v>1</v>
      </c>
      <c r="GI260">
        <v>4</v>
      </c>
      <c r="GJ260">
        <v>0</v>
      </c>
      <c r="GK260">
        <f>ROUND(R260*(S12)/100,2)</f>
        <v>0</v>
      </c>
      <c r="GL260">
        <f t="shared" si="328"/>
        <v>0</v>
      </c>
      <c r="GM260">
        <f t="shared" si="329"/>
        <v>133.1</v>
      </c>
      <c r="GN260">
        <f t="shared" si="330"/>
        <v>133.1</v>
      </c>
      <c r="GO260">
        <f t="shared" si="331"/>
        <v>0</v>
      </c>
      <c r="GP260">
        <f t="shared" si="332"/>
        <v>0</v>
      </c>
      <c r="GR260">
        <v>0</v>
      </c>
      <c r="GS260">
        <v>3</v>
      </c>
      <c r="GT260">
        <v>0</v>
      </c>
      <c r="GU260" t="s">
        <v>3</v>
      </c>
      <c r="GV260">
        <f t="shared" si="333"/>
        <v>0</v>
      </c>
      <c r="GW260">
        <v>1</v>
      </c>
      <c r="GX260">
        <f t="shared" si="334"/>
        <v>0</v>
      </c>
      <c r="HA260">
        <v>0</v>
      </c>
      <c r="HB260">
        <v>0</v>
      </c>
      <c r="IK260">
        <v>0</v>
      </c>
    </row>
    <row r="261" spans="1:255" x14ac:dyDescent="0.2">
      <c r="A261" s="2">
        <v>17</v>
      </c>
      <c r="B261" s="2">
        <v>1</v>
      </c>
      <c r="C261" s="2">
        <f>ROW(SmtRes!A581)</f>
        <v>581</v>
      </c>
      <c r="D261" s="2">
        <f>ROW(EtalonRes!A564)</f>
        <v>564</v>
      </c>
      <c r="E261" s="2" t="s">
        <v>470</v>
      </c>
      <c r="F261" s="2" t="s">
        <v>471</v>
      </c>
      <c r="G261" s="2" t="s">
        <v>472</v>
      </c>
      <c r="H261" s="2" t="s">
        <v>287</v>
      </c>
      <c r="I261" s="2">
        <f>ROUND(1/100,9)</f>
        <v>0.01</v>
      </c>
      <c r="J261" s="2">
        <v>0</v>
      </c>
      <c r="K261" s="2"/>
      <c r="L261" s="2"/>
      <c r="M261" s="2"/>
      <c r="N261" s="2"/>
      <c r="O261" s="2">
        <f t="shared" si="299"/>
        <v>5.04</v>
      </c>
      <c r="P261" s="2">
        <f t="shared" si="300"/>
        <v>0</v>
      </c>
      <c r="Q261" s="2">
        <f t="shared" si="301"/>
        <v>0.01</v>
      </c>
      <c r="R261" s="2">
        <f t="shared" si="302"/>
        <v>0</v>
      </c>
      <c r="S261" s="2">
        <f t="shared" si="303"/>
        <v>5.03</v>
      </c>
      <c r="T261" s="2">
        <f t="shared" si="304"/>
        <v>0</v>
      </c>
      <c r="U261" s="2">
        <f t="shared" si="305"/>
        <v>0.58909999999999996</v>
      </c>
      <c r="V261" s="2">
        <f t="shared" si="306"/>
        <v>2.9999999999999997E-4</v>
      </c>
      <c r="W261" s="2">
        <f t="shared" si="307"/>
        <v>0</v>
      </c>
      <c r="X261" s="2">
        <f t="shared" si="308"/>
        <v>3.72</v>
      </c>
      <c r="Y261" s="2">
        <f t="shared" si="309"/>
        <v>2.52</v>
      </c>
      <c r="Z261" s="2"/>
      <c r="AA261" s="2">
        <v>39500385</v>
      </c>
      <c r="AB261" s="2">
        <f t="shared" si="310"/>
        <v>503.44</v>
      </c>
      <c r="AC261" s="2">
        <f>ROUND((ES261),2)</f>
        <v>0</v>
      </c>
      <c r="AD261" s="2">
        <f t="shared" si="311"/>
        <v>0.94</v>
      </c>
      <c r="AE261" s="2">
        <f t="shared" si="312"/>
        <v>0.41</v>
      </c>
      <c r="AF261" s="2">
        <f t="shared" si="312"/>
        <v>502.5</v>
      </c>
      <c r="AG261" s="2">
        <f t="shared" si="313"/>
        <v>0</v>
      </c>
      <c r="AH261" s="2">
        <f t="shared" si="314"/>
        <v>58.91</v>
      </c>
      <c r="AI261" s="2">
        <f t="shared" si="314"/>
        <v>0.03</v>
      </c>
      <c r="AJ261" s="2">
        <f t="shared" si="315"/>
        <v>0</v>
      </c>
      <c r="AK261" s="2">
        <v>503.44</v>
      </c>
      <c r="AL261" s="2">
        <v>0</v>
      </c>
      <c r="AM261" s="2">
        <v>0.94</v>
      </c>
      <c r="AN261" s="2">
        <v>0.41</v>
      </c>
      <c r="AO261" s="2">
        <v>502.5</v>
      </c>
      <c r="AP261" s="2">
        <v>0</v>
      </c>
      <c r="AQ261" s="2">
        <v>58.91</v>
      </c>
      <c r="AR261" s="2">
        <v>0.03</v>
      </c>
      <c r="AS261" s="2">
        <v>0</v>
      </c>
      <c r="AT261" s="2">
        <v>74</v>
      </c>
      <c r="AU261" s="2">
        <v>50</v>
      </c>
      <c r="AV261" s="2">
        <v>1</v>
      </c>
      <c r="AW261" s="2">
        <v>1</v>
      </c>
      <c r="AX261" s="2"/>
      <c r="AY261" s="2"/>
      <c r="AZ261" s="2">
        <v>1</v>
      </c>
      <c r="BA261" s="2">
        <v>1</v>
      </c>
      <c r="BB261" s="2">
        <v>1</v>
      </c>
      <c r="BC261" s="2">
        <v>1</v>
      </c>
      <c r="BD261" s="2" t="s">
        <v>3</v>
      </c>
      <c r="BE261" s="2" t="s">
        <v>3</v>
      </c>
      <c r="BF261" s="2" t="s">
        <v>3</v>
      </c>
      <c r="BG261" s="2" t="s">
        <v>3</v>
      </c>
      <c r="BH261" s="2">
        <v>0</v>
      </c>
      <c r="BI261" s="2">
        <v>1</v>
      </c>
      <c r="BJ261" s="2" t="s">
        <v>473</v>
      </c>
      <c r="BK261" s="2"/>
      <c r="BL261" s="2"/>
      <c r="BM261" s="2">
        <v>65001</v>
      </c>
      <c r="BN261" s="2">
        <v>0</v>
      </c>
      <c r="BO261" s="2" t="s">
        <v>3</v>
      </c>
      <c r="BP261" s="2">
        <v>0</v>
      </c>
      <c r="BQ261" s="2">
        <v>6</v>
      </c>
      <c r="BR261" s="2">
        <v>0</v>
      </c>
      <c r="BS261" s="2">
        <v>1</v>
      </c>
      <c r="BT261" s="2">
        <v>1</v>
      </c>
      <c r="BU261" s="2">
        <v>1</v>
      </c>
      <c r="BV261" s="2">
        <v>1</v>
      </c>
      <c r="BW261" s="2">
        <v>1</v>
      </c>
      <c r="BX261" s="2">
        <v>1</v>
      </c>
      <c r="BY261" s="2" t="s">
        <v>3</v>
      </c>
      <c r="BZ261" s="2">
        <v>74</v>
      </c>
      <c r="CA261" s="2">
        <v>50</v>
      </c>
      <c r="CB261" s="2"/>
      <c r="CC261" s="2"/>
      <c r="CD261" s="2"/>
      <c r="CE261" s="2"/>
      <c r="CF261" s="2">
        <v>0</v>
      </c>
      <c r="CG261" s="2">
        <v>0</v>
      </c>
      <c r="CH261" s="2"/>
      <c r="CI261" s="2"/>
      <c r="CJ261" s="2"/>
      <c r="CK261" s="2"/>
      <c r="CL261" s="2"/>
      <c r="CM261" s="2">
        <v>0</v>
      </c>
      <c r="CN261" s="2" t="s">
        <v>3</v>
      </c>
      <c r="CO261" s="2">
        <v>0</v>
      </c>
      <c r="CP261" s="2">
        <f t="shared" si="316"/>
        <v>5.04</v>
      </c>
      <c r="CQ261" s="2">
        <f t="shared" si="317"/>
        <v>0</v>
      </c>
      <c r="CR261" s="2">
        <f t="shared" si="318"/>
        <v>0.94</v>
      </c>
      <c r="CS261" s="2">
        <f t="shared" si="319"/>
        <v>0.41</v>
      </c>
      <c r="CT261" s="2">
        <f t="shared" si="320"/>
        <v>502.5</v>
      </c>
      <c r="CU261" s="2">
        <f t="shared" si="321"/>
        <v>0</v>
      </c>
      <c r="CV261" s="2">
        <f t="shared" si="322"/>
        <v>58.91</v>
      </c>
      <c r="CW261" s="2">
        <f t="shared" si="323"/>
        <v>0.03</v>
      </c>
      <c r="CX261" s="2">
        <f t="shared" si="324"/>
        <v>0</v>
      </c>
      <c r="CY261" s="2">
        <f t="shared" si="325"/>
        <v>3.7222000000000004</v>
      </c>
      <c r="CZ261" s="2">
        <f t="shared" si="326"/>
        <v>2.5150000000000001</v>
      </c>
      <c r="DA261" s="2"/>
      <c r="DB261" s="2"/>
      <c r="DC261" s="2" t="s">
        <v>3</v>
      </c>
      <c r="DD261" s="2" t="s">
        <v>3</v>
      </c>
      <c r="DE261" s="2" t="s">
        <v>3</v>
      </c>
      <c r="DF261" s="2" t="s">
        <v>3</v>
      </c>
      <c r="DG261" s="2" t="s">
        <v>3</v>
      </c>
      <c r="DH261" s="2" t="s">
        <v>3</v>
      </c>
      <c r="DI261" s="2" t="s">
        <v>3</v>
      </c>
      <c r="DJ261" s="2" t="s">
        <v>3</v>
      </c>
      <c r="DK261" s="2" t="s">
        <v>3</v>
      </c>
      <c r="DL261" s="2" t="s">
        <v>3</v>
      </c>
      <c r="DM261" s="2" t="s">
        <v>3</v>
      </c>
      <c r="DN261" s="2">
        <v>0</v>
      </c>
      <c r="DO261" s="2">
        <v>0</v>
      </c>
      <c r="DP261" s="2">
        <v>1</v>
      </c>
      <c r="DQ261" s="2">
        <v>1</v>
      </c>
      <c r="DR261" s="2"/>
      <c r="DS261" s="2"/>
      <c r="DT261" s="2"/>
      <c r="DU261" s="2">
        <v>1013</v>
      </c>
      <c r="DV261" s="2" t="s">
        <v>287</v>
      </c>
      <c r="DW261" s="2" t="s">
        <v>287</v>
      </c>
      <c r="DX261" s="2">
        <v>1</v>
      </c>
      <c r="DY261" s="2"/>
      <c r="DZ261" s="2"/>
      <c r="EA261" s="2"/>
      <c r="EB261" s="2"/>
      <c r="EC261" s="2"/>
      <c r="ED261" s="2"/>
      <c r="EE261" s="2">
        <v>39174590</v>
      </c>
      <c r="EF261" s="2">
        <v>6</v>
      </c>
      <c r="EG261" s="2" t="s">
        <v>145</v>
      </c>
      <c r="EH261" s="2">
        <v>0</v>
      </c>
      <c r="EI261" s="2" t="s">
        <v>3</v>
      </c>
      <c r="EJ261" s="2">
        <v>1</v>
      </c>
      <c r="EK261" s="2">
        <v>65001</v>
      </c>
      <c r="EL261" s="2" t="s">
        <v>303</v>
      </c>
      <c r="EM261" s="2" t="s">
        <v>290</v>
      </c>
      <c r="EN261" s="2"/>
      <c r="EO261" s="2" t="s">
        <v>3</v>
      </c>
      <c r="EP261" s="2"/>
      <c r="EQ261" s="2">
        <v>0</v>
      </c>
      <c r="ER261" s="2">
        <v>503.44</v>
      </c>
      <c r="ES261" s="2">
        <v>0</v>
      </c>
      <c r="ET261" s="2">
        <v>0.94</v>
      </c>
      <c r="EU261" s="2">
        <v>0.41</v>
      </c>
      <c r="EV261" s="2">
        <v>502.5</v>
      </c>
      <c r="EW261" s="2">
        <v>58.91</v>
      </c>
      <c r="EX261" s="2">
        <v>0.03</v>
      </c>
      <c r="EY261" s="2">
        <v>0</v>
      </c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>
        <v>0</v>
      </c>
      <c r="FR261" s="2">
        <f t="shared" si="327"/>
        <v>0</v>
      </c>
      <c r="FS261" s="2">
        <v>0</v>
      </c>
      <c r="FT261" s="2"/>
      <c r="FU261" s="2"/>
      <c r="FV261" s="2"/>
      <c r="FW261" s="2"/>
      <c r="FX261" s="2">
        <v>74</v>
      </c>
      <c r="FY261" s="2">
        <v>50</v>
      </c>
      <c r="FZ261" s="2"/>
      <c r="GA261" s="2" t="s">
        <v>3</v>
      </c>
      <c r="GB261" s="2"/>
      <c r="GC261" s="2"/>
      <c r="GD261" s="2">
        <v>0</v>
      </c>
      <c r="GE261" s="2"/>
      <c r="GF261" s="2">
        <v>-1544266453</v>
      </c>
      <c r="GG261" s="2">
        <v>2</v>
      </c>
      <c r="GH261" s="2">
        <v>1</v>
      </c>
      <c r="GI261" s="2">
        <v>-2</v>
      </c>
      <c r="GJ261" s="2">
        <v>0</v>
      </c>
      <c r="GK261" s="2">
        <f>ROUND(R261*(R12)/100,2)</f>
        <v>0</v>
      </c>
      <c r="GL261" s="2">
        <f t="shared" si="328"/>
        <v>0</v>
      </c>
      <c r="GM261" s="2">
        <f t="shared" si="329"/>
        <v>11.28</v>
      </c>
      <c r="GN261" s="2">
        <f t="shared" si="330"/>
        <v>11.28</v>
      </c>
      <c r="GO261" s="2">
        <f t="shared" si="331"/>
        <v>0</v>
      </c>
      <c r="GP261" s="2">
        <f t="shared" si="332"/>
        <v>0</v>
      </c>
      <c r="GQ261" s="2"/>
      <c r="GR261" s="2">
        <v>0</v>
      </c>
      <c r="GS261" s="2">
        <v>3</v>
      </c>
      <c r="GT261" s="2">
        <v>0</v>
      </c>
      <c r="GU261" s="2" t="s">
        <v>3</v>
      </c>
      <c r="GV261" s="2">
        <f t="shared" si="333"/>
        <v>0</v>
      </c>
      <c r="GW261" s="2">
        <v>1</v>
      </c>
      <c r="GX261" s="2">
        <f t="shared" si="334"/>
        <v>0</v>
      </c>
      <c r="GY261" s="2"/>
      <c r="GZ261" s="2"/>
      <c r="HA261" s="2">
        <v>0</v>
      </c>
      <c r="HB261" s="2">
        <v>0</v>
      </c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>
        <v>0</v>
      </c>
      <c r="IL261" s="2"/>
      <c r="IM261" s="2"/>
      <c r="IN261" s="2"/>
      <c r="IO261" s="2"/>
      <c r="IP261" s="2"/>
      <c r="IQ261" s="2"/>
      <c r="IR261" s="2"/>
      <c r="IS261" s="2"/>
      <c r="IT261" s="2"/>
      <c r="IU261" s="2"/>
    </row>
    <row r="262" spans="1:255" x14ac:dyDescent="0.2">
      <c r="A262">
        <v>17</v>
      </c>
      <c r="B262">
        <v>1</v>
      </c>
      <c r="C262">
        <f>ROW(SmtRes!A584)</f>
        <v>584</v>
      </c>
      <c r="D262">
        <f>ROW(EtalonRes!A568)</f>
        <v>568</v>
      </c>
      <c r="E262" t="s">
        <v>470</v>
      </c>
      <c r="F262" t="s">
        <v>471</v>
      </c>
      <c r="G262" t="s">
        <v>472</v>
      </c>
      <c r="H262" t="s">
        <v>287</v>
      </c>
      <c r="I262">
        <f>ROUND(1/100,9)</f>
        <v>0.01</v>
      </c>
      <c r="J262">
        <v>0</v>
      </c>
      <c r="O262">
        <f t="shared" si="299"/>
        <v>33.53</v>
      </c>
      <c r="P262">
        <f t="shared" si="300"/>
        <v>0</v>
      </c>
      <c r="Q262">
        <f t="shared" si="301"/>
        <v>0.06</v>
      </c>
      <c r="R262">
        <f t="shared" si="302"/>
        <v>0.03</v>
      </c>
      <c r="S262">
        <f t="shared" si="303"/>
        <v>33.47</v>
      </c>
      <c r="T262">
        <f t="shared" si="304"/>
        <v>0</v>
      </c>
      <c r="U262">
        <f t="shared" si="305"/>
        <v>0.58909999999999996</v>
      </c>
      <c r="V262">
        <f t="shared" si="306"/>
        <v>2.9999999999999997E-4</v>
      </c>
      <c r="W262">
        <f t="shared" si="307"/>
        <v>0</v>
      </c>
      <c r="X262">
        <f t="shared" si="308"/>
        <v>24.79</v>
      </c>
      <c r="Y262">
        <f t="shared" si="309"/>
        <v>16.75</v>
      </c>
      <c r="AA262">
        <v>39500386</v>
      </c>
      <c r="AB262">
        <f t="shared" si="310"/>
        <v>503.44</v>
      </c>
      <c r="AC262">
        <f>ROUND((ES262),2)</f>
        <v>0</v>
      </c>
      <c r="AD262">
        <f t="shared" si="311"/>
        <v>0.94</v>
      </c>
      <c r="AE262">
        <f t="shared" si="312"/>
        <v>0.41</v>
      </c>
      <c r="AF262">
        <f t="shared" si="312"/>
        <v>502.5</v>
      </c>
      <c r="AG262">
        <f t="shared" si="313"/>
        <v>0</v>
      </c>
      <c r="AH262">
        <f t="shared" si="314"/>
        <v>58.91</v>
      </c>
      <c r="AI262">
        <f t="shared" si="314"/>
        <v>0.03</v>
      </c>
      <c r="AJ262">
        <f t="shared" si="315"/>
        <v>0</v>
      </c>
      <c r="AK262">
        <v>503.44</v>
      </c>
      <c r="AL262">
        <v>0</v>
      </c>
      <c r="AM262">
        <v>0.94</v>
      </c>
      <c r="AN262">
        <v>0.41</v>
      </c>
      <c r="AO262">
        <v>502.5</v>
      </c>
      <c r="AP262">
        <v>0</v>
      </c>
      <c r="AQ262">
        <v>58.91</v>
      </c>
      <c r="AR262">
        <v>0.03</v>
      </c>
      <c r="AS262">
        <v>0</v>
      </c>
      <c r="AT262">
        <v>74</v>
      </c>
      <c r="AU262">
        <v>50</v>
      </c>
      <c r="AV262">
        <v>1</v>
      </c>
      <c r="AW262">
        <v>1</v>
      </c>
      <c r="AZ262">
        <v>6.66</v>
      </c>
      <c r="BA262">
        <v>6.66</v>
      </c>
      <c r="BB262">
        <v>6.66</v>
      </c>
      <c r="BC262">
        <v>6.66</v>
      </c>
      <c r="BD262" t="s">
        <v>3</v>
      </c>
      <c r="BE262" t="s">
        <v>3</v>
      </c>
      <c r="BF262" t="s">
        <v>3</v>
      </c>
      <c r="BG262" t="s">
        <v>3</v>
      </c>
      <c r="BH262">
        <v>0</v>
      </c>
      <c r="BI262">
        <v>1</v>
      </c>
      <c r="BJ262" t="s">
        <v>473</v>
      </c>
      <c r="BM262">
        <v>65001</v>
      </c>
      <c r="BN262">
        <v>0</v>
      </c>
      <c r="BO262" t="s">
        <v>3</v>
      </c>
      <c r="BP262">
        <v>0</v>
      </c>
      <c r="BQ262">
        <v>6</v>
      </c>
      <c r="BR262">
        <v>0</v>
      </c>
      <c r="BS262">
        <v>6.66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74</v>
      </c>
      <c r="CA262">
        <v>50</v>
      </c>
      <c r="CF262">
        <v>0</v>
      </c>
      <c r="CG262">
        <v>0</v>
      </c>
      <c r="CM262">
        <v>0</v>
      </c>
      <c r="CN262" t="s">
        <v>3</v>
      </c>
      <c r="CO262">
        <v>0</v>
      </c>
      <c r="CP262">
        <f t="shared" si="316"/>
        <v>33.53</v>
      </c>
      <c r="CQ262">
        <f t="shared" si="317"/>
        <v>0</v>
      </c>
      <c r="CR262">
        <f t="shared" si="318"/>
        <v>6.2603999999999997</v>
      </c>
      <c r="CS262">
        <f t="shared" si="319"/>
        <v>2.7305999999999999</v>
      </c>
      <c r="CT262">
        <f t="shared" si="320"/>
        <v>3346.65</v>
      </c>
      <c r="CU262">
        <f t="shared" si="321"/>
        <v>0</v>
      </c>
      <c r="CV262">
        <f t="shared" si="322"/>
        <v>58.91</v>
      </c>
      <c r="CW262">
        <f t="shared" si="323"/>
        <v>0.03</v>
      </c>
      <c r="CX262">
        <f t="shared" si="324"/>
        <v>0</v>
      </c>
      <c r="CY262">
        <f t="shared" si="325"/>
        <v>24.79</v>
      </c>
      <c r="CZ262">
        <f t="shared" si="326"/>
        <v>16.75</v>
      </c>
      <c r="DC262" t="s">
        <v>3</v>
      </c>
      <c r="DD262" t="s">
        <v>3</v>
      </c>
      <c r="DE262" t="s">
        <v>3</v>
      </c>
      <c r="DF262" t="s">
        <v>3</v>
      </c>
      <c r="DG262" t="s">
        <v>3</v>
      </c>
      <c r="DH262" t="s">
        <v>3</v>
      </c>
      <c r="DI262" t="s">
        <v>3</v>
      </c>
      <c r="DJ262" t="s">
        <v>3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1013</v>
      </c>
      <c r="DV262" t="s">
        <v>287</v>
      </c>
      <c r="DW262" t="s">
        <v>287</v>
      </c>
      <c r="DX262">
        <v>1</v>
      </c>
      <c r="EE262">
        <v>39174590</v>
      </c>
      <c r="EF262">
        <v>6</v>
      </c>
      <c r="EG262" t="s">
        <v>145</v>
      </c>
      <c r="EH262">
        <v>0</v>
      </c>
      <c r="EI262" t="s">
        <v>3</v>
      </c>
      <c r="EJ262">
        <v>1</v>
      </c>
      <c r="EK262">
        <v>65001</v>
      </c>
      <c r="EL262" t="s">
        <v>303</v>
      </c>
      <c r="EM262" t="s">
        <v>290</v>
      </c>
      <c r="EO262" t="s">
        <v>3</v>
      </c>
      <c r="EQ262">
        <v>0</v>
      </c>
      <c r="ER262">
        <v>503.44</v>
      </c>
      <c r="ES262">
        <v>0</v>
      </c>
      <c r="ET262">
        <v>0.94</v>
      </c>
      <c r="EU262">
        <v>0.41</v>
      </c>
      <c r="EV262">
        <v>502.5</v>
      </c>
      <c r="EW262">
        <v>58.91</v>
      </c>
      <c r="EX262">
        <v>0.03</v>
      </c>
      <c r="EY262">
        <v>0</v>
      </c>
      <c r="FQ262">
        <v>0</v>
      </c>
      <c r="FR262">
        <f t="shared" si="327"/>
        <v>0</v>
      </c>
      <c r="FS262">
        <v>0</v>
      </c>
      <c r="FX262">
        <v>74</v>
      </c>
      <c r="FY262">
        <v>50</v>
      </c>
      <c r="GA262" t="s">
        <v>3</v>
      </c>
      <c r="GD262">
        <v>0</v>
      </c>
      <c r="GF262">
        <v>-1544266453</v>
      </c>
      <c r="GG262">
        <v>1</v>
      </c>
      <c r="GH262">
        <v>1</v>
      </c>
      <c r="GI262">
        <v>4</v>
      </c>
      <c r="GJ262">
        <v>0</v>
      </c>
      <c r="GK262">
        <f>ROUND(R262*(S12)/100,2)</f>
        <v>0</v>
      </c>
      <c r="GL262">
        <f t="shared" si="328"/>
        <v>0</v>
      </c>
      <c r="GM262">
        <f t="shared" si="329"/>
        <v>75.069999999999993</v>
      </c>
      <c r="GN262">
        <f t="shared" si="330"/>
        <v>75.069999999999993</v>
      </c>
      <c r="GO262">
        <f t="shared" si="331"/>
        <v>0</v>
      </c>
      <c r="GP262">
        <f t="shared" si="332"/>
        <v>0</v>
      </c>
      <c r="GR262">
        <v>0</v>
      </c>
      <c r="GS262">
        <v>3</v>
      </c>
      <c r="GT262">
        <v>0</v>
      </c>
      <c r="GU262" t="s">
        <v>3</v>
      </c>
      <c r="GV262">
        <f t="shared" si="333"/>
        <v>0</v>
      </c>
      <c r="GW262">
        <v>1</v>
      </c>
      <c r="GX262">
        <f t="shared" si="334"/>
        <v>0</v>
      </c>
      <c r="HA262">
        <v>0</v>
      </c>
      <c r="HB262">
        <v>0</v>
      </c>
      <c r="IK262">
        <v>0</v>
      </c>
    </row>
    <row r="263" spans="1:255" x14ac:dyDescent="0.2">
      <c r="A263" s="2">
        <v>17</v>
      </c>
      <c r="B263" s="2">
        <v>1</v>
      </c>
      <c r="C263" s="2">
        <f>ROW(SmtRes!A590)</f>
        <v>590</v>
      </c>
      <c r="D263" s="2">
        <f>ROW(EtalonRes!A575)</f>
        <v>575</v>
      </c>
      <c r="E263" s="2" t="s">
        <v>474</v>
      </c>
      <c r="F263" s="2" t="s">
        <v>475</v>
      </c>
      <c r="G263" s="2" t="s">
        <v>476</v>
      </c>
      <c r="H263" s="2" t="s">
        <v>61</v>
      </c>
      <c r="I263" s="2">
        <f>ROUND(4/100,9)</f>
        <v>0.04</v>
      </c>
      <c r="J263" s="2">
        <v>0</v>
      </c>
      <c r="K263" s="2"/>
      <c r="L263" s="2"/>
      <c r="M263" s="2"/>
      <c r="N263" s="2"/>
      <c r="O263" s="2">
        <f t="shared" si="299"/>
        <v>11.8</v>
      </c>
      <c r="P263" s="2">
        <f t="shared" si="300"/>
        <v>0</v>
      </c>
      <c r="Q263" s="2">
        <f t="shared" si="301"/>
        <v>0.28000000000000003</v>
      </c>
      <c r="R263" s="2">
        <f t="shared" si="302"/>
        <v>0.05</v>
      </c>
      <c r="S263" s="2">
        <f t="shared" si="303"/>
        <v>11.52</v>
      </c>
      <c r="T263" s="2">
        <f t="shared" si="304"/>
        <v>0</v>
      </c>
      <c r="U263" s="2">
        <f t="shared" si="305"/>
        <v>1.3863999999999999</v>
      </c>
      <c r="V263" s="2">
        <f t="shared" si="306"/>
        <v>4.0000000000000001E-3</v>
      </c>
      <c r="W263" s="2">
        <f t="shared" si="307"/>
        <v>0</v>
      </c>
      <c r="X263" s="2">
        <f t="shared" si="308"/>
        <v>8.56</v>
      </c>
      <c r="Y263" s="2">
        <f t="shared" si="309"/>
        <v>5.79</v>
      </c>
      <c r="Z263" s="2"/>
      <c r="AA263" s="2">
        <v>39500385</v>
      </c>
      <c r="AB263" s="2">
        <f t="shared" si="310"/>
        <v>295.11</v>
      </c>
      <c r="AC263" s="2">
        <f>ROUND(((ES263*0)),2)</f>
        <v>0</v>
      </c>
      <c r="AD263" s="2">
        <f t="shared" si="311"/>
        <v>7.09</v>
      </c>
      <c r="AE263" s="2">
        <f t="shared" si="312"/>
        <v>1.35</v>
      </c>
      <c r="AF263" s="2">
        <f t="shared" si="312"/>
        <v>288.02</v>
      </c>
      <c r="AG263" s="2">
        <f t="shared" si="313"/>
        <v>0</v>
      </c>
      <c r="AH263" s="2">
        <f t="shared" si="314"/>
        <v>34.659999999999997</v>
      </c>
      <c r="AI263" s="2">
        <f t="shared" si="314"/>
        <v>0.1</v>
      </c>
      <c r="AJ263" s="2">
        <f t="shared" si="315"/>
        <v>0</v>
      </c>
      <c r="AK263" s="2">
        <v>328.71</v>
      </c>
      <c r="AL263" s="2">
        <v>33.6</v>
      </c>
      <c r="AM263" s="2">
        <v>7.09</v>
      </c>
      <c r="AN263" s="2">
        <v>1.35</v>
      </c>
      <c r="AO263" s="2">
        <v>288.02</v>
      </c>
      <c r="AP263" s="2">
        <v>0</v>
      </c>
      <c r="AQ263" s="2">
        <v>34.659999999999997</v>
      </c>
      <c r="AR263" s="2">
        <v>0.1</v>
      </c>
      <c r="AS263" s="2">
        <v>0</v>
      </c>
      <c r="AT263" s="2">
        <v>74</v>
      </c>
      <c r="AU263" s="2">
        <v>50</v>
      </c>
      <c r="AV263" s="2">
        <v>1</v>
      </c>
      <c r="AW263" s="2">
        <v>1</v>
      </c>
      <c r="AX263" s="2"/>
      <c r="AY263" s="2"/>
      <c r="AZ263" s="2">
        <v>1</v>
      </c>
      <c r="BA263" s="2">
        <v>1</v>
      </c>
      <c r="BB263" s="2">
        <v>1</v>
      </c>
      <c r="BC263" s="2">
        <v>1</v>
      </c>
      <c r="BD263" s="2" t="s">
        <v>3</v>
      </c>
      <c r="BE263" s="2" t="s">
        <v>3</v>
      </c>
      <c r="BF263" s="2" t="s">
        <v>3</v>
      </c>
      <c r="BG263" s="2" t="s">
        <v>3</v>
      </c>
      <c r="BH263" s="2">
        <v>0</v>
      </c>
      <c r="BI263" s="2">
        <v>1</v>
      </c>
      <c r="BJ263" s="2" t="s">
        <v>477</v>
      </c>
      <c r="BK263" s="2"/>
      <c r="BL263" s="2"/>
      <c r="BM263" s="2">
        <v>65001</v>
      </c>
      <c r="BN263" s="2">
        <v>0</v>
      </c>
      <c r="BO263" s="2" t="s">
        <v>3</v>
      </c>
      <c r="BP263" s="2">
        <v>0</v>
      </c>
      <c r="BQ263" s="2">
        <v>6</v>
      </c>
      <c r="BR263" s="2">
        <v>0</v>
      </c>
      <c r="BS263" s="2">
        <v>1</v>
      </c>
      <c r="BT263" s="2">
        <v>1</v>
      </c>
      <c r="BU263" s="2">
        <v>1</v>
      </c>
      <c r="BV263" s="2">
        <v>1</v>
      </c>
      <c r="BW263" s="2">
        <v>1</v>
      </c>
      <c r="BX263" s="2">
        <v>1</v>
      </c>
      <c r="BY263" s="2" t="s">
        <v>3</v>
      </c>
      <c r="BZ263" s="2">
        <v>74</v>
      </c>
      <c r="CA263" s="2">
        <v>50</v>
      </c>
      <c r="CB263" s="2"/>
      <c r="CC263" s="2"/>
      <c r="CD263" s="2"/>
      <c r="CE263" s="2"/>
      <c r="CF263" s="2">
        <v>0</v>
      </c>
      <c r="CG263" s="2">
        <v>0</v>
      </c>
      <c r="CH263" s="2"/>
      <c r="CI263" s="2"/>
      <c r="CJ263" s="2"/>
      <c r="CK263" s="2"/>
      <c r="CL263" s="2"/>
      <c r="CM263" s="2">
        <v>0</v>
      </c>
      <c r="CN263" s="2" t="s">
        <v>3</v>
      </c>
      <c r="CO263" s="2">
        <v>0</v>
      </c>
      <c r="CP263" s="2">
        <f t="shared" si="316"/>
        <v>11.799999999999999</v>
      </c>
      <c r="CQ263" s="2">
        <f t="shared" si="317"/>
        <v>0</v>
      </c>
      <c r="CR263" s="2">
        <f t="shared" si="318"/>
        <v>7.09</v>
      </c>
      <c r="CS263" s="2">
        <f t="shared" si="319"/>
        <v>1.35</v>
      </c>
      <c r="CT263" s="2">
        <f t="shared" si="320"/>
        <v>288.02</v>
      </c>
      <c r="CU263" s="2">
        <f t="shared" si="321"/>
        <v>0</v>
      </c>
      <c r="CV263" s="2">
        <f t="shared" si="322"/>
        <v>34.659999999999997</v>
      </c>
      <c r="CW263" s="2">
        <f t="shared" si="323"/>
        <v>0.1</v>
      </c>
      <c r="CX263" s="2">
        <f t="shared" si="324"/>
        <v>0</v>
      </c>
      <c r="CY263" s="2">
        <f t="shared" si="325"/>
        <v>8.5617999999999999</v>
      </c>
      <c r="CZ263" s="2">
        <f t="shared" si="326"/>
        <v>5.7850000000000001</v>
      </c>
      <c r="DA263" s="2"/>
      <c r="DB263" s="2"/>
      <c r="DC263" s="2" t="s">
        <v>3</v>
      </c>
      <c r="DD263" s="2" t="s">
        <v>478</v>
      </c>
      <c r="DE263" s="2" t="s">
        <v>3</v>
      </c>
      <c r="DF263" s="2" t="s">
        <v>3</v>
      </c>
      <c r="DG263" s="2" t="s">
        <v>3</v>
      </c>
      <c r="DH263" s="2" t="s">
        <v>3</v>
      </c>
      <c r="DI263" s="2" t="s">
        <v>3</v>
      </c>
      <c r="DJ263" s="2" t="s">
        <v>3</v>
      </c>
      <c r="DK263" s="2" t="s">
        <v>3</v>
      </c>
      <c r="DL263" s="2" t="s">
        <v>3</v>
      </c>
      <c r="DM263" s="2" t="s">
        <v>3</v>
      </c>
      <c r="DN263" s="2">
        <v>0</v>
      </c>
      <c r="DO263" s="2">
        <v>0</v>
      </c>
      <c r="DP263" s="2">
        <v>1</v>
      </c>
      <c r="DQ263" s="2">
        <v>1</v>
      </c>
      <c r="DR263" s="2"/>
      <c r="DS263" s="2"/>
      <c r="DT263" s="2"/>
      <c r="DU263" s="2">
        <v>1003</v>
      </c>
      <c r="DV263" s="2" t="s">
        <v>61</v>
      </c>
      <c r="DW263" s="2" t="s">
        <v>61</v>
      </c>
      <c r="DX263" s="2">
        <v>100</v>
      </c>
      <c r="DY263" s="2"/>
      <c r="DZ263" s="2"/>
      <c r="EA263" s="2"/>
      <c r="EB263" s="2"/>
      <c r="EC263" s="2"/>
      <c r="ED263" s="2"/>
      <c r="EE263" s="2">
        <v>39174590</v>
      </c>
      <c r="EF263" s="2">
        <v>6</v>
      </c>
      <c r="EG263" s="2" t="s">
        <v>145</v>
      </c>
      <c r="EH263" s="2">
        <v>0</v>
      </c>
      <c r="EI263" s="2" t="s">
        <v>3</v>
      </c>
      <c r="EJ263" s="2">
        <v>1</v>
      </c>
      <c r="EK263" s="2">
        <v>65001</v>
      </c>
      <c r="EL263" s="2" t="s">
        <v>303</v>
      </c>
      <c r="EM263" s="2" t="s">
        <v>290</v>
      </c>
      <c r="EN263" s="2"/>
      <c r="EO263" s="2" t="s">
        <v>3</v>
      </c>
      <c r="EP263" s="2"/>
      <c r="EQ263" s="2">
        <v>0</v>
      </c>
      <c r="ER263" s="2">
        <v>328.71</v>
      </c>
      <c r="ES263" s="2">
        <v>33.6</v>
      </c>
      <c r="ET263" s="2">
        <v>7.09</v>
      </c>
      <c r="EU263" s="2">
        <v>1.35</v>
      </c>
      <c r="EV263" s="2">
        <v>288.02</v>
      </c>
      <c r="EW263" s="2">
        <v>34.659999999999997</v>
      </c>
      <c r="EX263" s="2">
        <v>0.1</v>
      </c>
      <c r="EY263" s="2">
        <v>0</v>
      </c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>
        <v>0</v>
      </c>
      <c r="FR263" s="2">
        <f t="shared" si="327"/>
        <v>0</v>
      </c>
      <c r="FS263" s="2">
        <v>0</v>
      </c>
      <c r="FT263" s="2"/>
      <c r="FU263" s="2"/>
      <c r="FV263" s="2"/>
      <c r="FW263" s="2"/>
      <c r="FX263" s="2">
        <v>74</v>
      </c>
      <c r="FY263" s="2">
        <v>50</v>
      </c>
      <c r="FZ263" s="2"/>
      <c r="GA263" s="2" t="s">
        <v>3</v>
      </c>
      <c r="GB263" s="2"/>
      <c r="GC263" s="2"/>
      <c r="GD263" s="2">
        <v>0</v>
      </c>
      <c r="GE263" s="2"/>
      <c r="GF263" s="2">
        <v>-319600296</v>
      </c>
      <c r="GG263" s="2">
        <v>2</v>
      </c>
      <c r="GH263" s="2">
        <v>1</v>
      </c>
      <c r="GI263" s="2">
        <v>-2</v>
      </c>
      <c r="GJ263" s="2">
        <v>0</v>
      </c>
      <c r="GK263" s="2">
        <f>ROUND(R263*(R12)/100,2)</f>
        <v>0</v>
      </c>
      <c r="GL263" s="2">
        <f t="shared" si="328"/>
        <v>0</v>
      </c>
      <c r="GM263" s="2">
        <f t="shared" si="329"/>
        <v>26.15</v>
      </c>
      <c r="GN263" s="2">
        <f t="shared" si="330"/>
        <v>26.15</v>
      </c>
      <c r="GO263" s="2">
        <f t="shared" si="331"/>
        <v>0</v>
      </c>
      <c r="GP263" s="2">
        <f t="shared" si="332"/>
        <v>0</v>
      </c>
      <c r="GQ263" s="2"/>
      <c r="GR263" s="2">
        <v>0</v>
      </c>
      <c r="GS263" s="2">
        <v>3</v>
      </c>
      <c r="GT263" s="2">
        <v>0</v>
      </c>
      <c r="GU263" s="2" t="s">
        <v>3</v>
      </c>
      <c r="GV263" s="2">
        <f t="shared" si="333"/>
        <v>0</v>
      </c>
      <c r="GW263" s="2">
        <v>1</v>
      </c>
      <c r="GX263" s="2">
        <f t="shared" si="334"/>
        <v>0</v>
      </c>
      <c r="GY263" s="2"/>
      <c r="GZ263" s="2"/>
      <c r="HA263" s="2">
        <v>0</v>
      </c>
      <c r="HB263" s="2">
        <v>0</v>
      </c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>
        <v>0</v>
      </c>
      <c r="IL263" s="2"/>
      <c r="IM263" s="2"/>
      <c r="IN263" s="2"/>
      <c r="IO263" s="2"/>
      <c r="IP263" s="2"/>
      <c r="IQ263" s="2"/>
      <c r="IR263" s="2"/>
      <c r="IS263" s="2"/>
      <c r="IT263" s="2"/>
      <c r="IU263" s="2"/>
    </row>
    <row r="264" spans="1:255" x14ac:dyDescent="0.2">
      <c r="A264">
        <v>17</v>
      </c>
      <c r="B264">
        <v>1</v>
      </c>
      <c r="C264">
        <f>ROW(SmtRes!A596)</f>
        <v>596</v>
      </c>
      <c r="D264">
        <f>ROW(EtalonRes!A582)</f>
        <v>582</v>
      </c>
      <c r="E264" t="s">
        <v>474</v>
      </c>
      <c r="F264" t="s">
        <v>475</v>
      </c>
      <c r="G264" t="s">
        <v>476</v>
      </c>
      <c r="H264" t="s">
        <v>61</v>
      </c>
      <c r="I264">
        <f>ROUND(4/100,9)</f>
        <v>0.04</v>
      </c>
      <c r="J264">
        <v>0</v>
      </c>
      <c r="O264">
        <f t="shared" si="299"/>
        <v>78.62</v>
      </c>
      <c r="P264">
        <f t="shared" si="300"/>
        <v>0</v>
      </c>
      <c r="Q264">
        <f t="shared" si="301"/>
        <v>1.89</v>
      </c>
      <c r="R264">
        <f t="shared" si="302"/>
        <v>0.36</v>
      </c>
      <c r="S264">
        <f t="shared" si="303"/>
        <v>76.73</v>
      </c>
      <c r="T264">
        <f t="shared" si="304"/>
        <v>0</v>
      </c>
      <c r="U264">
        <f t="shared" si="305"/>
        <v>1.3863999999999999</v>
      </c>
      <c r="V264">
        <f t="shared" si="306"/>
        <v>4.0000000000000001E-3</v>
      </c>
      <c r="W264">
        <f t="shared" si="307"/>
        <v>0</v>
      </c>
      <c r="X264">
        <f t="shared" si="308"/>
        <v>57.05</v>
      </c>
      <c r="Y264">
        <f t="shared" si="309"/>
        <v>38.549999999999997</v>
      </c>
      <c r="AA264">
        <v>39500386</v>
      </c>
      <c r="AB264">
        <f t="shared" si="310"/>
        <v>295.11</v>
      </c>
      <c r="AC264">
        <f>ROUND(((ES264*0)),2)</f>
        <v>0</v>
      </c>
      <c r="AD264">
        <f t="shared" si="311"/>
        <v>7.09</v>
      </c>
      <c r="AE264">
        <f t="shared" si="312"/>
        <v>1.35</v>
      </c>
      <c r="AF264">
        <f t="shared" si="312"/>
        <v>288.02</v>
      </c>
      <c r="AG264">
        <f t="shared" si="313"/>
        <v>0</v>
      </c>
      <c r="AH264">
        <f t="shared" si="314"/>
        <v>34.659999999999997</v>
      </c>
      <c r="AI264">
        <f t="shared" si="314"/>
        <v>0.1</v>
      </c>
      <c r="AJ264">
        <f t="shared" si="315"/>
        <v>0</v>
      </c>
      <c r="AK264">
        <v>328.71</v>
      </c>
      <c r="AL264">
        <v>33.6</v>
      </c>
      <c r="AM264">
        <v>7.09</v>
      </c>
      <c r="AN264">
        <v>1.35</v>
      </c>
      <c r="AO264">
        <v>288.02</v>
      </c>
      <c r="AP264">
        <v>0</v>
      </c>
      <c r="AQ264">
        <v>34.659999999999997</v>
      </c>
      <c r="AR264">
        <v>0.1</v>
      </c>
      <c r="AS264">
        <v>0</v>
      </c>
      <c r="AT264">
        <v>74</v>
      </c>
      <c r="AU264">
        <v>50</v>
      </c>
      <c r="AV264">
        <v>1</v>
      </c>
      <c r="AW264">
        <v>1</v>
      </c>
      <c r="AZ264">
        <v>6.66</v>
      </c>
      <c r="BA264">
        <v>6.66</v>
      </c>
      <c r="BB264">
        <v>6.66</v>
      </c>
      <c r="BC264">
        <v>6.66</v>
      </c>
      <c r="BD264" t="s">
        <v>3</v>
      </c>
      <c r="BE264" t="s">
        <v>3</v>
      </c>
      <c r="BF264" t="s">
        <v>3</v>
      </c>
      <c r="BG264" t="s">
        <v>3</v>
      </c>
      <c r="BH264">
        <v>0</v>
      </c>
      <c r="BI264">
        <v>1</v>
      </c>
      <c r="BJ264" t="s">
        <v>477</v>
      </c>
      <c r="BM264">
        <v>65001</v>
      </c>
      <c r="BN264">
        <v>0</v>
      </c>
      <c r="BO264" t="s">
        <v>3</v>
      </c>
      <c r="BP264">
        <v>0</v>
      </c>
      <c r="BQ264">
        <v>6</v>
      </c>
      <c r="BR264">
        <v>0</v>
      </c>
      <c r="BS264">
        <v>6.66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74</v>
      </c>
      <c r="CA264">
        <v>50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316"/>
        <v>78.62</v>
      </c>
      <c r="CQ264">
        <f t="shared" si="317"/>
        <v>0</v>
      </c>
      <c r="CR264">
        <f t="shared" si="318"/>
        <v>47.2194</v>
      </c>
      <c r="CS264">
        <f t="shared" si="319"/>
        <v>8.9910000000000014</v>
      </c>
      <c r="CT264">
        <f t="shared" si="320"/>
        <v>1918.2131999999999</v>
      </c>
      <c r="CU264">
        <f t="shared" si="321"/>
        <v>0</v>
      </c>
      <c r="CV264">
        <f t="shared" si="322"/>
        <v>34.659999999999997</v>
      </c>
      <c r="CW264">
        <f t="shared" si="323"/>
        <v>0.1</v>
      </c>
      <c r="CX264">
        <f t="shared" si="324"/>
        <v>0</v>
      </c>
      <c r="CY264">
        <f t="shared" si="325"/>
        <v>57.046599999999998</v>
      </c>
      <c r="CZ264">
        <f t="shared" si="326"/>
        <v>38.545000000000002</v>
      </c>
      <c r="DC264" t="s">
        <v>3</v>
      </c>
      <c r="DD264" t="s">
        <v>478</v>
      </c>
      <c r="DE264" t="s">
        <v>3</v>
      </c>
      <c r="DF264" t="s">
        <v>3</v>
      </c>
      <c r="DG264" t="s">
        <v>3</v>
      </c>
      <c r="DH264" t="s">
        <v>3</v>
      </c>
      <c r="DI264" t="s">
        <v>3</v>
      </c>
      <c r="DJ264" t="s">
        <v>3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1003</v>
      </c>
      <c r="DV264" t="s">
        <v>61</v>
      </c>
      <c r="DW264" t="s">
        <v>61</v>
      </c>
      <c r="DX264">
        <v>100</v>
      </c>
      <c r="EE264">
        <v>39174590</v>
      </c>
      <c r="EF264">
        <v>6</v>
      </c>
      <c r="EG264" t="s">
        <v>145</v>
      </c>
      <c r="EH264">
        <v>0</v>
      </c>
      <c r="EI264" t="s">
        <v>3</v>
      </c>
      <c r="EJ264">
        <v>1</v>
      </c>
      <c r="EK264">
        <v>65001</v>
      </c>
      <c r="EL264" t="s">
        <v>303</v>
      </c>
      <c r="EM264" t="s">
        <v>290</v>
      </c>
      <c r="EO264" t="s">
        <v>3</v>
      </c>
      <c r="EQ264">
        <v>0</v>
      </c>
      <c r="ER264">
        <v>328.71</v>
      </c>
      <c r="ES264">
        <v>33.6</v>
      </c>
      <c r="ET264">
        <v>7.09</v>
      </c>
      <c r="EU264">
        <v>1.35</v>
      </c>
      <c r="EV264">
        <v>288.02</v>
      </c>
      <c r="EW264">
        <v>34.659999999999997</v>
      </c>
      <c r="EX264">
        <v>0.1</v>
      </c>
      <c r="EY264">
        <v>0</v>
      </c>
      <c r="FQ264">
        <v>0</v>
      </c>
      <c r="FR264">
        <f t="shared" si="327"/>
        <v>0</v>
      </c>
      <c r="FS264">
        <v>0</v>
      </c>
      <c r="FX264">
        <v>74</v>
      </c>
      <c r="FY264">
        <v>50</v>
      </c>
      <c r="GA264" t="s">
        <v>3</v>
      </c>
      <c r="GD264">
        <v>0</v>
      </c>
      <c r="GF264">
        <v>-319600296</v>
      </c>
      <c r="GG264">
        <v>1</v>
      </c>
      <c r="GH264">
        <v>1</v>
      </c>
      <c r="GI264">
        <v>4</v>
      </c>
      <c r="GJ264">
        <v>0</v>
      </c>
      <c r="GK264">
        <f>ROUND(R264*(S12)/100,2)</f>
        <v>0</v>
      </c>
      <c r="GL264">
        <f t="shared" si="328"/>
        <v>0</v>
      </c>
      <c r="GM264">
        <f t="shared" si="329"/>
        <v>174.22</v>
      </c>
      <c r="GN264">
        <f t="shared" si="330"/>
        <v>174.22</v>
      </c>
      <c r="GO264">
        <f t="shared" si="331"/>
        <v>0</v>
      </c>
      <c r="GP264">
        <f t="shared" si="332"/>
        <v>0</v>
      </c>
      <c r="GR264">
        <v>0</v>
      </c>
      <c r="GS264">
        <v>3</v>
      </c>
      <c r="GT264">
        <v>0</v>
      </c>
      <c r="GU264" t="s">
        <v>3</v>
      </c>
      <c r="GV264">
        <f t="shared" si="333"/>
        <v>0</v>
      </c>
      <c r="GW264">
        <v>1</v>
      </c>
      <c r="GX264">
        <f t="shared" si="334"/>
        <v>0</v>
      </c>
      <c r="HA264">
        <v>0</v>
      </c>
      <c r="HB264">
        <v>0</v>
      </c>
      <c r="IK264">
        <v>0</v>
      </c>
    </row>
    <row r="265" spans="1:255" x14ac:dyDescent="0.2">
      <c r="A265" s="2">
        <v>17</v>
      </c>
      <c r="B265" s="2">
        <v>1</v>
      </c>
      <c r="C265" s="2">
        <f>ROW(SmtRes!A599)</f>
        <v>599</v>
      </c>
      <c r="D265" s="2">
        <f>ROW(EtalonRes!A586)</f>
        <v>586</v>
      </c>
      <c r="E265" s="2" t="s">
        <v>479</v>
      </c>
      <c r="F265" s="2" t="s">
        <v>480</v>
      </c>
      <c r="G265" s="2" t="s">
        <v>481</v>
      </c>
      <c r="H265" s="2" t="s">
        <v>61</v>
      </c>
      <c r="I265" s="2">
        <f>ROUND(3/100,9)</f>
        <v>0.03</v>
      </c>
      <c r="J265" s="2">
        <v>0</v>
      </c>
      <c r="K265" s="2"/>
      <c r="L265" s="2"/>
      <c r="M265" s="2"/>
      <c r="N265" s="2"/>
      <c r="O265" s="2">
        <f t="shared" si="299"/>
        <v>17.61</v>
      </c>
      <c r="P265" s="2">
        <f t="shared" si="300"/>
        <v>0</v>
      </c>
      <c r="Q265" s="2">
        <f t="shared" si="301"/>
        <v>0.15</v>
      </c>
      <c r="R265" s="2">
        <f t="shared" si="302"/>
        <v>0.06</v>
      </c>
      <c r="S265" s="2">
        <f t="shared" si="303"/>
        <v>17.46</v>
      </c>
      <c r="T265" s="2">
        <f t="shared" si="304"/>
        <v>0</v>
      </c>
      <c r="U265" s="2">
        <f t="shared" si="305"/>
        <v>2.0640000000000001</v>
      </c>
      <c r="V265" s="2">
        <f t="shared" si="306"/>
        <v>4.7999999999999996E-3</v>
      </c>
      <c r="W265" s="2">
        <f t="shared" si="307"/>
        <v>0</v>
      </c>
      <c r="X265" s="2">
        <f t="shared" si="308"/>
        <v>12.96</v>
      </c>
      <c r="Y265" s="2">
        <f t="shared" si="309"/>
        <v>8.76</v>
      </c>
      <c r="Z265" s="2"/>
      <c r="AA265" s="2">
        <v>39500385</v>
      </c>
      <c r="AB265" s="2">
        <f t="shared" si="310"/>
        <v>587.04999999999995</v>
      </c>
      <c r="AC265" s="2">
        <f t="shared" ref="AC265:AC312" si="335">ROUND((ES265),2)</f>
        <v>0</v>
      </c>
      <c r="AD265" s="2">
        <f t="shared" si="311"/>
        <v>5</v>
      </c>
      <c r="AE265" s="2">
        <f t="shared" si="312"/>
        <v>2.16</v>
      </c>
      <c r="AF265" s="2">
        <f t="shared" si="312"/>
        <v>582.04999999999995</v>
      </c>
      <c r="AG265" s="2">
        <f t="shared" si="313"/>
        <v>0</v>
      </c>
      <c r="AH265" s="2">
        <f t="shared" si="314"/>
        <v>68.8</v>
      </c>
      <c r="AI265" s="2">
        <f t="shared" si="314"/>
        <v>0.16</v>
      </c>
      <c r="AJ265" s="2">
        <f t="shared" si="315"/>
        <v>0</v>
      </c>
      <c r="AK265" s="2">
        <v>587.04999999999995</v>
      </c>
      <c r="AL265" s="2">
        <v>0</v>
      </c>
      <c r="AM265" s="2">
        <v>5</v>
      </c>
      <c r="AN265" s="2">
        <v>2.16</v>
      </c>
      <c r="AO265" s="2">
        <v>582.04999999999995</v>
      </c>
      <c r="AP265" s="2">
        <v>0</v>
      </c>
      <c r="AQ265" s="2">
        <v>68.8</v>
      </c>
      <c r="AR265" s="2">
        <v>0.16</v>
      </c>
      <c r="AS265" s="2">
        <v>0</v>
      </c>
      <c r="AT265" s="2">
        <v>74</v>
      </c>
      <c r="AU265" s="2">
        <v>50</v>
      </c>
      <c r="AV265" s="2">
        <v>1</v>
      </c>
      <c r="AW265" s="2">
        <v>1</v>
      </c>
      <c r="AX265" s="2"/>
      <c r="AY265" s="2"/>
      <c r="AZ265" s="2">
        <v>1</v>
      </c>
      <c r="BA265" s="2">
        <v>1</v>
      </c>
      <c r="BB265" s="2">
        <v>1</v>
      </c>
      <c r="BC265" s="2">
        <v>1</v>
      </c>
      <c r="BD265" s="2" t="s">
        <v>3</v>
      </c>
      <c r="BE265" s="2" t="s">
        <v>3</v>
      </c>
      <c r="BF265" s="2" t="s">
        <v>3</v>
      </c>
      <c r="BG265" s="2" t="s">
        <v>3</v>
      </c>
      <c r="BH265" s="2">
        <v>0</v>
      </c>
      <c r="BI265" s="2">
        <v>1</v>
      </c>
      <c r="BJ265" s="2" t="s">
        <v>482</v>
      </c>
      <c r="BK265" s="2"/>
      <c r="BL265" s="2"/>
      <c r="BM265" s="2">
        <v>65001</v>
      </c>
      <c r="BN265" s="2">
        <v>0</v>
      </c>
      <c r="BO265" s="2" t="s">
        <v>3</v>
      </c>
      <c r="BP265" s="2">
        <v>0</v>
      </c>
      <c r="BQ265" s="2">
        <v>6</v>
      </c>
      <c r="BR265" s="2">
        <v>0</v>
      </c>
      <c r="BS265" s="2">
        <v>1</v>
      </c>
      <c r="BT265" s="2">
        <v>1</v>
      </c>
      <c r="BU265" s="2">
        <v>1</v>
      </c>
      <c r="BV265" s="2">
        <v>1</v>
      </c>
      <c r="BW265" s="2">
        <v>1</v>
      </c>
      <c r="BX265" s="2">
        <v>1</v>
      </c>
      <c r="BY265" s="2" t="s">
        <v>3</v>
      </c>
      <c r="BZ265" s="2">
        <v>74</v>
      </c>
      <c r="CA265" s="2">
        <v>50</v>
      </c>
      <c r="CB265" s="2"/>
      <c r="CC265" s="2"/>
      <c r="CD265" s="2"/>
      <c r="CE265" s="2"/>
      <c r="CF265" s="2">
        <v>0</v>
      </c>
      <c r="CG265" s="2">
        <v>0</v>
      </c>
      <c r="CH265" s="2"/>
      <c r="CI265" s="2"/>
      <c r="CJ265" s="2"/>
      <c r="CK265" s="2"/>
      <c r="CL265" s="2"/>
      <c r="CM265" s="2">
        <v>0</v>
      </c>
      <c r="CN265" s="2" t="s">
        <v>3</v>
      </c>
      <c r="CO265" s="2">
        <v>0</v>
      </c>
      <c r="CP265" s="2">
        <f t="shared" si="316"/>
        <v>17.61</v>
      </c>
      <c r="CQ265" s="2">
        <f t="shared" si="317"/>
        <v>0</v>
      </c>
      <c r="CR265" s="2">
        <f t="shared" si="318"/>
        <v>5</v>
      </c>
      <c r="CS265" s="2">
        <f t="shared" si="319"/>
        <v>2.16</v>
      </c>
      <c r="CT265" s="2">
        <f t="shared" si="320"/>
        <v>582.04999999999995</v>
      </c>
      <c r="CU265" s="2">
        <f t="shared" si="321"/>
        <v>0</v>
      </c>
      <c r="CV265" s="2">
        <f t="shared" si="322"/>
        <v>68.8</v>
      </c>
      <c r="CW265" s="2">
        <f t="shared" si="323"/>
        <v>0.16</v>
      </c>
      <c r="CX265" s="2">
        <f t="shared" si="324"/>
        <v>0</v>
      </c>
      <c r="CY265" s="2">
        <f t="shared" si="325"/>
        <v>12.9648</v>
      </c>
      <c r="CZ265" s="2">
        <f t="shared" si="326"/>
        <v>8.76</v>
      </c>
      <c r="DA265" s="2"/>
      <c r="DB265" s="2"/>
      <c r="DC265" s="2" t="s">
        <v>3</v>
      </c>
      <c r="DD265" s="2" t="s">
        <v>3</v>
      </c>
      <c r="DE265" s="2" t="s">
        <v>3</v>
      </c>
      <c r="DF265" s="2" t="s">
        <v>3</v>
      </c>
      <c r="DG265" s="2" t="s">
        <v>3</v>
      </c>
      <c r="DH265" s="2" t="s">
        <v>3</v>
      </c>
      <c r="DI265" s="2" t="s">
        <v>3</v>
      </c>
      <c r="DJ265" s="2" t="s">
        <v>3</v>
      </c>
      <c r="DK265" s="2" t="s">
        <v>3</v>
      </c>
      <c r="DL265" s="2" t="s">
        <v>3</v>
      </c>
      <c r="DM265" s="2" t="s">
        <v>3</v>
      </c>
      <c r="DN265" s="2">
        <v>0</v>
      </c>
      <c r="DO265" s="2">
        <v>0</v>
      </c>
      <c r="DP265" s="2">
        <v>1</v>
      </c>
      <c r="DQ265" s="2">
        <v>1</v>
      </c>
      <c r="DR265" s="2"/>
      <c r="DS265" s="2"/>
      <c r="DT265" s="2"/>
      <c r="DU265" s="2">
        <v>1003</v>
      </c>
      <c r="DV265" s="2" t="s">
        <v>61</v>
      </c>
      <c r="DW265" s="2" t="s">
        <v>61</v>
      </c>
      <c r="DX265" s="2">
        <v>100</v>
      </c>
      <c r="DY265" s="2"/>
      <c r="DZ265" s="2"/>
      <c r="EA265" s="2"/>
      <c r="EB265" s="2"/>
      <c r="EC265" s="2"/>
      <c r="ED265" s="2"/>
      <c r="EE265" s="2">
        <v>39174590</v>
      </c>
      <c r="EF265" s="2">
        <v>6</v>
      </c>
      <c r="EG265" s="2" t="s">
        <v>145</v>
      </c>
      <c r="EH265" s="2">
        <v>0</v>
      </c>
      <c r="EI265" s="2" t="s">
        <v>3</v>
      </c>
      <c r="EJ265" s="2">
        <v>1</v>
      </c>
      <c r="EK265" s="2">
        <v>65001</v>
      </c>
      <c r="EL265" s="2" t="s">
        <v>303</v>
      </c>
      <c r="EM265" s="2" t="s">
        <v>290</v>
      </c>
      <c r="EN265" s="2"/>
      <c r="EO265" s="2" t="s">
        <v>3</v>
      </c>
      <c r="EP265" s="2"/>
      <c r="EQ265" s="2">
        <v>0</v>
      </c>
      <c r="ER265" s="2">
        <v>587.04999999999995</v>
      </c>
      <c r="ES265" s="2">
        <v>0</v>
      </c>
      <c r="ET265" s="2">
        <v>5</v>
      </c>
      <c r="EU265" s="2">
        <v>2.16</v>
      </c>
      <c r="EV265" s="2">
        <v>582.04999999999995</v>
      </c>
      <c r="EW265" s="2">
        <v>68.8</v>
      </c>
      <c r="EX265" s="2">
        <v>0.16</v>
      </c>
      <c r="EY265" s="2">
        <v>0</v>
      </c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>
        <v>0</v>
      </c>
      <c r="FR265" s="2">
        <f t="shared" si="327"/>
        <v>0</v>
      </c>
      <c r="FS265" s="2">
        <v>0</v>
      </c>
      <c r="FT265" s="2"/>
      <c r="FU265" s="2"/>
      <c r="FV265" s="2"/>
      <c r="FW265" s="2"/>
      <c r="FX265" s="2">
        <v>74</v>
      </c>
      <c r="FY265" s="2">
        <v>50</v>
      </c>
      <c r="FZ265" s="2"/>
      <c r="GA265" s="2" t="s">
        <v>3</v>
      </c>
      <c r="GB265" s="2"/>
      <c r="GC265" s="2"/>
      <c r="GD265" s="2">
        <v>0</v>
      </c>
      <c r="GE265" s="2"/>
      <c r="GF265" s="2">
        <v>2103085353</v>
      </c>
      <c r="GG265" s="2">
        <v>2</v>
      </c>
      <c r="GH265" s="2">
        <v>1</v>
      </c>
      <c r="GI265" s="2">
        <v>-2</v>
      </c>
      <c r="GJ265" s="2">
        <v>0</v>
      </c>
      <c r="GK265" s="2">
        <f>ROUND(R265*(R12)/100,2)</f>
        <v>0</v>
      </c>
      <c r="GL265" s="2">
        <f t="shared" si="328"/>
        <v>0</v>
      </c>
      <c r="GM265" s="2">
        <f t="shared" si="329"/>
        <v>39.33</v>
      </c>
      <c r="GN265" s="2">
        <f t="shared" si="330"/>
        <v>39.33</v>
      </c>
      <c r="GO265" s="2">
        <f t="shared" si="331"/>
        <v>0</v>
      </c>
      <c r="GP265" s="2">
        <f t="shared" si="332"/>
        <v>0</v>
      </c>
      <c r="GQ265" s="2"/>
      <c r="GR265" s="2">
        <v>0</v>
      </c>
      <c r="GS265" s="2">
        <v>3</v>
      </c>
      <c r="GT265" s="2">
        <v>0</v>
      </c>
      <c r="GU265" s="2" t="s">
        <v>3</v>
      </c>
      <c r="GV265" s="2">
        <f t="shared" si="333"/>
        <v>0</v>
      </c>
      <c r="GW265" s="2">
        <v>1</v>
      </c>
      <c r="GX265" s="2">
        <f t="shared" si="334"/>
        <v>0</v>
      </c>
      <c r="GY265" s="2"/>
      <c r="GZ265" s="2"/>
      <c r="HA265" s="2">
        <v>0</v>
      </c>
      <c r="HB265" s="2">
        <v>0</v>
      </c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>
        <v>0</v>
      </c>
      <c r="IL265" s="2"/>
      <c r="IM265" s="2"/>
      <c r="IN265" s="2"/>
      <c r="IO265" s="2"/>
      <c r="IP265" s="2"/>
      <c r="IQ265" s="2"/>
      <c r="IR265" s="2"/>
      <c r="IS265" s="2"/>
      <c r="IT265" s="2"/>
      <c r="IU265" s="2"/>
    </row>
    <row r="266" spans="1:255" x14ac:dyDescent="0.2">
      <c r="A266">
        <v>17</v>
      </c>
      <c r="B266">
        <v>1</v>
      </c>
      <c r="C266">
        <f>ROW(SmtRes!A602)</f>
        <v>602</v>
      </c>
      <c r="D266">
        <f>ROW(EtalonRes!A590)</f>
        <v>590</v>
      </c>
      <c r="E266" t="s">
        <v>479</v>
      </c>
      <c r="F266" t="s">
        <v>480</v>
      </c>
      <c r="G266" t="s">
        <v>481</v>
      </c>
      <c r="H266" t="s">
        <v>61</v>
      </c>
      <c r="I266">
        <f>ROUND(3/100,9)</f>
        <v>0.03</v>
      </c>
      <c r="J266">
        <v>0</v>
      </c>
      <c r="O266">
        <f t="shared" si="299"/>
        <v>117.29</v>
      </c>
      <c r="P266">
        <f t="shared" si="300"/>
        <v>0</v>
      </c>
      <c r="Q266">
        <f t="shared" si="301"/>
        <v>1</v>
      </c>
      <c r="R266">
        <f t="shared" si="302"/>
        <v>0.43</v>
      </c>
      <c r="S266">
        <f t="shared" si="303"/>
        <v>116.29</v>
      </c>
      <c r="T266">
        <f t="shared" si="304"/>
        <v>0</v>
      </c>
      <c r="U266">
        <f t="shared" si="305"/>
        <v>2.0640000000000001</v>
      </c>
      <c r="V266">
        <f t="shared" si="306"/>
        <v>4.7999999999999996E-3</v>
      </c>
      <c r="W266">
        <f t="shared" si="307"/>
        <v>0</v>
      </c>
      <c r="X266">
        <f t="shared" si="308"/>
        <v>86.37</v>
      </c>
      <c r="Y266">
        <f t="shared" si="309"/>
        <v>58.36</v>
      </c>
      <c r="AA266">
        <v>39500386</v>
      </c>
      <c r="AB266">
        <f t="shared" si="310"/>
        <v>587.04999999999995</v>
      </c>
      <c r="AC266">
        <f t="shared" si="335"/>
        <v>0</v>
      </c>
      <c r="AD266">
        <f t="shared" si="311"/>
        <v>5</v>
      </c>
      <c r="AE266">
        <f t="shared" si="312"/>
        <v>2.16</v>
      </c>
      <c r="AF266">
        <f t="shared" si="312"/>
        <v>582.04999999999995</v>
      </c>
      <c r="AG266">
        <f t="shared" si="313"/>
        <v>0</v>
      </c>
      <c r="AH266">
        <f t="shared" si="314"/>
        <v>68.8</v>
      </c>
      <c r="AI266">
        <f t="shared" si="314"/>
        <v>0.16</v>
      </c>
      <c r="AJ266">
        <f t="shared" si="315"/>
        <v>0</v>
      </c>
      <c r="AK266">
        <v>587.04999999999995</v>
      </c>
      <c r="AL266">
        <v>0</v>
      </c>
      <c r="AM266">
        <v>5</v>
      </c>
      <c r="AN266">
        <v>2.16</v>
      </c>
      <c r="AO266">
        <v>582.04999999999995</v>
      </c>
      <c r="AP266">
        <v>0</v>
      </c>
      <c r="AQ266">
        <v>68.8</v>
      </c>
      <c r="AR266">
        <v>0.16</v>
      </c>
      <c r="AS266">
        <v>0</v>
      </c>
      <c r="AT266">
        <v>74</v>
      </c>
      <c r="AU266">
        <v>50</v>
      </c>
      <c r="AV266">
        <v>1</v>
      </c>
      <c r="AW266">
        <v>1</v>
      </c>
      <c r="AZ266">
        <v>6.66</v>
      </c>
      <c r="BA266">
        <v>6.66</v>
      </c>
      <c r="BB266">
        <v>6.66</v>
      </c>
      <c r="BC266">
        <v>6.66</v>
      </c>
      <c r="BD266" t="s">
        <v>3</v>
      </c>
      <c r="BE266" t="s">
        <v>3</v>
      </c>
      <c r="BF266" t="s">
        <v>3</v>
      </c>
      <c r="BG266" t="s">
        <v>3</v>
      </c>
      <c r="BH266">
        <v>0</v>
      </c>
      <c r="BI266">
        <v>1</v>
      </c>
      <c r="BJ266" t="s">
        <v>482</v>
      </c>
      <c r="BM266">
        <v>65001</v>
      </c>
      <c r="BN266">
        <v>0</v>
      </c>
      <c r="BO266" t="s">
        <v>3</v>
      </c>
      <c r="BP266">
        <v>0</v>
      </c>
      <c r="BQ266">
        <v>6</v>
      </c>
      <c r="BR266">
        <v>0</v>
      </c>
      <c r="BS266">
        <v>6.66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74</v>
      </c>
      <c r="CA266">
        <v>50</v>
      </c>
      <c r="CF266">
        <v>0</v>
      </c>
      <c r="CG266">
        <v>0</v>
      </c>
      <c r="CM266">
        <v>0</v>
      </c>
      <c r="CN266" t="s">
        <v>3</v>
      </c>
      <c r="CO266">
        <v>0</v>
      </c>
      <c r="CP266">
        <f t="shared" si="316"/>
        <v>117.29</v>
      </c>
      <c r="CQ266">
        <f t="shared" si="317"/>
        <v>0</v>
      </c>
      <c r="CR266">
        <f t="shared" si="318"/>
        <v>33.299999999999997</v>
      </c>
      <c r="CS266">
        <f t="shared" si="319"/>
        <v>14.385600000000002</v>
      </c>
      <c r="CT266">
        <f t="shared" si="320"/>
        <v>3876.453</v>
      </c>
      <c r="CU266">
        <f t="shared" si="321"/>
        <v>0</v>
      </c>
      <c r="CV266">
        <f t="shared" si="322"/>
        <v>68.8</v>
      </c>
      <c r="CW266">
        <f t="shared" si="323"/>
        <v>0.16</v>
      </c>
      <c r="CX266">
        <f t="shared" si="324"/>
        <v>0</v>
      </c>
      <c r="CY266">
        <f t="shared" si="325"/>
        <v>86.372800000000012</v>
      </c>
      <c r="CZ266">
        <f t="shared" si="326"/>
        <v>58.360000000000007</v>
      </c>
      <c r="DC266" t="s">
        <v>3</v>
      </c>
      <c r="DD266" t="s">
        <v>3</v>
      </c>
      <c r="DE266" t="s">
        <v>3</v>
      </c>
      <c r="DF266" t="s">
        <v>3</v>
      </c>
      <c r="DG266" t="s">
        <v>3</v>
      </c>
      <c r="DH266" t="s">
        <v>3</v>
      </c>
      <c r="DI266" t="s">
        <v>3</v>
      </c>
      <c r="DJ266" t="s">
        <v>3</v>
      </c>
      <c r="DK266" t="s">
        <v>3</v>
      </c>
      <c r="DL266" t="s">
        <v>3</v>
      </c>
      <c r="DM266" t="s">
        <v>3</v>
      </c>
      <c r="DN266">
        <v>0</v>
      </c>
      <c r="DO266">
        <v>0</v>
      </c>
      <c r="DP266">
        <v>1</v>
      </c>
      <c r="DQ266">
        <v>1</v>
      </c>
      <c r="DU266">
        <v>1003</v>
      </c>
      <c r="DV266" t="s">
        <v>61</v>
      </c>
      <c r="DW266" t="s">
        <v>61</v>
      </c>
      <c r="DX266">
        <v>100</v>
      </c>
      <c r="EE266">
        <v>39174590</v>
      </c>
      <c r="EF266">
        <v>6</v>
      </c>
      <c r="EG266" t="s">
        <v>145</v>
      </c>
      <c r="EH266">
        <v>0</v>
      </c>
      <c r="EI266" t="s">
        <v>3</v>
      </c>
      <c r="EJ266">
        <v>1</v>
      </c>
      <c r="EK266">
        <v>65001</v>
      </c>
      <c r="EL266" t="s">
        <v>303</v>
      </c>
      <c r="EM266" t="s">
        <v>290</v>
      </c>
      <c r="EO266" t="s">
        <v>3</v>
      </c>
      <c r="EQ266">
        <v>0</v>
      </c>
      <c r="ER266">
        <v>587.04999999999995</v>
      </c>
      <c r="ES266">
        <v>0</v>
      </c>
      <c r="ET266">
        <v>5</v>
      </c>
      <c r="EU266">
        <v>2.16</v>
      </c>
      <c r="EV266">
        <v>582.04999999999995</v>
      </c>
      <c r="EW266">
        <v>68.8</v>
      </c>
      <c r="EX266">
        <v>0.16</v>
      </c>
      <c r="EY266">
        <v>0</v>
      </c>
      <c r="FQ266">
        <v>0</v>
      </c>
      <c r="FR266">
        <f t="shared" si="327"/>
        <v>0</v>
      </c>
      <c r="FS266">
        <v>0</v>
      </c>
      <c r="FX266">
        <v>74</v>
      </c>
      <c r="FY266">
        <v>50</v>
      </c>
      <c r="GA266" t="s">
        <v>3</v>
      </c>
      <c r="GD266">
        <v>0</v>
      </c>
      <c r="GF266">
        <v>2103085353</v>
      </c>
      <c r="GG266">
        <v>1</v>
      </c>
      <c r="GH266">
        <v>1</v>
      </c>
      <c r="GI266">
        <v>4</v>
      </c>
      <c r="GJ266">
        <v>0</v>
      </c>
      <c r="GK266">
        <f>ROUND(R266*(S12)/100,2)</f>
        <v>0</v>
      </c>
      <c r="GL266">
        <f t="shared" si="328"/>
        <v>0</v>
      </c>
      <c r="GM266">
        <f t="shared" si="329"/>
        <v>262.02</v>
      </c>
      <c r="GN266">
        <f t="shared" si="330"/>
        <v>262.02</v>
      </c>
      <c r="GO266">
        <f t="shared" si="331"/>
        <v>0</v>
      </c>
      <c r="GP266">
        <f t="shared" si="332"/>
        <v>0</v>
      </c>
      <c r="GR266">
        <v>0</v>
      </c>
      <c r="GS266">
        <v>3</v>
      </c>
      <c r="GT266">
        <v>0</v>
      </c>
      <c r="GU266" t="s">
        <v>3</v>
      </c>
      <c r="GV266">
        <f t="shared" si="333"/>
        <v>0</v>
      </c>
      <c r="GW266">
        <v>1</v>
      </c>
      <c r="GX266">
        <f t="shared" si="334"/>
        <v>0</v>
      </c>
      <c r="HA266">
        <v>0</v>
      </c>
      <c r="HB266">
        <v>0</v>
      </c>
      <c r="IK266">
        <v>0</v>
      </c>
    </row>
    <row r="267" spans="1:255" x14ac:dyDescent="0.2">
      <c r="A267" s="2">
        <v>17</v>
      </c>
      <c r="B267" s="2">
        <v>1</v>
      </c>
      <c r="C267" s="2">
        <f>ROW(SmtRes!A615)</f>
        <v>615</v>
      </c>
      <c r="D267" s="2">
        <f>ROW(EtalonRes!A603)</f>
        <v>603</v>
      </c>
      <c r="E267" s="2" t="s">
        <v>483</v>
      </c>
      <c r="F267" s="2" t="s">
        <v>484</v>
      </c>
      <c r="G267" s="2" t="s">
        <v>485</v>
      </c>
      <c r="H267" s="2" t="s">
        <v>486</v>
      </c>
      <c r="I267" s="2">
        <f>ROUND(1/10,9)</f>
        <v>0.1</v>
      </c>
      <c r="J267" s="2">
        <v>0</v>
      </c>
      <c r="K267" s="2"/>
      <c r="L267" s="2"/>
      <c r="M267" s="2"/>
      <c r="N267" s="2"/>
      <c r="O267" s="2">
        <f t="shared" si="299"/>
        <v>16.96</v>
      </c>
      <c r="P267" s="2">
        <f t="shared" si="300"/>
        <v>5.59</v>
      </c>
      <c r="Q267" s="2">
        <f t="shared" si="301"/>
        <v>1.42</v>
      </c>
      <c r="R267" s="2">
        <f t="shared" si="302"/>
        <v>0.32</v>
      </c>
      <c r="S267" s="2">
        <f t="shared" si="303"/>
        <v>9.9499999999999993</v>
      </c>
      <c r="T267" s="2">
        <f t="shared" si="304"/>
        <v>0</v>
      </c>
      <c r="U267" s="2">
        <f t="shared" si="305"/>
        <v>1.0338499999999999</v>
      </c>
      <c r="V267" s="2">
        <f t="shared" si="306"/>
        <v>2.6250000000000002E-2</v>
      </c>
      <c r="W267" s="2">
        <f t="shared" si="307"/>
        <v>0</v>
      </c>
      <c r="X267" s="2">
        <f t="shared" si="308"/>
        <v>11.81</v>
      </c>
      <c r="Y267" s="2">
        <f t="shared" si="309"/>
        <v>7.29</v>
      </c>
      <c r="Z267" s="2"/>
      <c r="AA267" s="2">
        <v>39500385</v>
      </c>
      <c r="AB267" s="2">
        <f t="shared" si="310"/>
        <v>169.59</v>
      </c>
      <c r="AC267" s="2">
        <f t="shared" si="335"/>
        <v>55.9</v>
      </c>
      <c r="AD267" s="2">
        <f>ROUND(((((ET267*1.25))-((EU267*1.25)))+AE267),2)</f>
        <v>14.24</v>
      </c>
      <c r="AE267" s="2">
        <f>ROUND(((EU267*1.25)),2)</f>
        <v>3.21</v>
      </c>
      <c r="AF267" s="2">
        <f>ROUND(((EV267*1.15)),2)</f>
        <v>99.45</v>
      </c>
      <c r="AG267" s="2">
        <f t="shared" si="313"/>
        <v>0</v>
      </c>
      <c r="AH267" s="2">
        <f>((EW267*1.15))</f>
        <v>10.3385</v>
      </c>
      <c r="AI267" s="2">
        <f>((EX267*1.25))</f>
        <v>0.26250000000000001</v>
      </c>
      <c r="AJ267" s="2">
        <f t="shared" si="315"/>
        <v>0</v>
      </c>
      <c r="AK267" s="2">
        <v>153.77000000000001</v>
      </c>
      <c r="AL267" s="2">
        <v>55.9</v>
      </c>
      <c r="AM267" s="2">
        <v>11.39</v>
      </c>
      <c r="AN267" s="2">
        <v>2.57</v>
      </c>
      <c r="AO267" s="2">
        <v>86.48</v>
      </c>
      <c r="AP267" s="2">
        <v>0</v>
      </c>
      <c r="AQ267" s="2">
        <v>8.99</v>
      </c>
      <c r="AR267" s="2">
        <v>0.21</v>
      </c>
      <c r="AS267" s="2">
        <v>0</v>
      </c>
      <c r="AT267" s="2">
        <v>115</v>
      </c>
      <c r="AU267" s="2">
        <v>71</v>
      </c>
      <c r="AV267" s="2">
        <v>1</v>
      </c>
      <c r="AW267" s="2">
        <v>1</v>
      </c>
      <c r="AX267" s="2"/>
      <c r="AY267" s="2"/>
      <c r="AZ267" s="2">
        <v>1</v>
      </c>
      <c r="BA267" s="2">
        <v>1</v>
      </c>
      <c r="BB267" s="2">
        <v>1</v>
      </c>
      <c r="BC267" s="2">
        <v>1</v>
      </c>
      <c r="BD267" s="2" t="s">
        <v>3</v>
      </c>
      <c r="BE267" s="2" t="s">
        <v>3</v>
      </c>
      <c r="BF267" s="2" t="s">
        <v>3</v>
      </c>
      <c r="BG267" s="2" t="s">
        <v>3</v>
      </c>
      <c r="BH267" s="2">
        <v>0</v>
      </c>
      <c r="BI267" s="2">
        <v>1</v>
      </c>
      <c r="BJ267" s="2" t="s">
        <v>487</v>
      </c>
      <c r="BK267" s="2"/>
      <c r="BL267" s="2"/>
      <c r="BM267" s="2">
        <v>17001</v>
      </c>
      <c r="BN267" s="2">
        <v>0</v>
      </c>
      <c r="BO267" s="2" t="s">
        <v>3</v>
      </c>
      <c r="BP267" s="2">
        <v>0</v>
      </c>
      <c r="BQ267" s="2">
        <v>2</v>
      </c>
      <c r="BR267" s="2">
        <v>0</v>
      </c>
      <c r="BS267" s="2">
        <v>1</v>
      </c>
      <c r="BT267" s="2">
        <v>1</v>
      </c>
      <c r="BU267" s="2">
        <v>1</v>
      </c>
      <c r="BV267" s="2">
        <v>1</v>
      </c>
      <c r="BW267" s="2">
        <v>1</v>
      </c>
      <c r="BX267" s="2">
        <v>1</v>
      </c>
      <c r="BY267" s="2" t="s">
        <v>3</v>
      </c>
      <c r="BZ267" s="2">
        <v>128</v>
      </c>
      <c r="CA267" s="2">
        <v>83</v>
      </c>
      <c r="CB267" s="2"/>
      <c r="CC267" s="2"/>
      <c r="CD267" s="2"/>
      <c r="CE267" s="2"/>
      <c r="CF267" s="2">
        <v>0</v>
      </c>
      <c r="CG267" s="2">
        <v>0</v>
      </c>
      <c r="CH267" s="2"/>
      <c r="CI267" s="2"/>
      <c r="CJ267" s="2"/>
      <c r="CK267" s="2"/>
      <c r="CL267" s="2"/>
      <c r="CM267" s="2">
        <v>0</v>
      </c>
      <c r="CN267" s="2" t="s">
        <v>1605</v>
      </c>
      <c r="CO267" s="2">
        <v>0</v>
      </c>
      <c r="CP267" s="2">
        <f t="shared" si="316"/>
        <v>16.96</v>
      </c>
      <c r="CQ267" s="2">
        <f t="shared" si="317"/>
        <v>55.9</v>
      </c>
      <c r="CR267" s="2">
        <f t="shared" si="318"/>
        <v>14.24</v>
      </c>
      <c r="CS267" s="2">
        <f t="shared" si="319"/>
        <v>3.21</v>
      </c>
      <c r="CT267" s="2">
        <f t="shared" si="320"/>
        <v>99.45</v>
      </c>
      <c r="CU267" s="2">
        <f t="shared" si="321"/>
        <v>0</v>
      </c>
      <c r="CV267" s="2">
        <f t="shared" si="322"/>
        <v>10.3385</v>
      </c>
      <c r="CW267" s="2">
        <f t="shared" si="323"/>
        <v>0.26250000000000001</v>
      </c>
      <c r="CX267" s="2">
        <f t="shared" si="324"/>
        <v>0</v>
      </c>
      <c r="CY267" s="2">
        <f t="shared" si="325"/>
        <v>11.810499999999999</v>
      </c>
      <c r="CZ267" s="2">
        <f t="shared" si="326"/>
        <v>7.2916999999999996</v>
      </c>
      <c r="DA267" s="2"/>
      <c r="DB267" s="2"/>
      <c r="DC267" s="2" t="s">
        <v>3</v>
      </c>
      <c r="DD267" s="2" t="s">
        <v>3</v>
      </c>
      <c r="DE267" s="2" t="s">
        <v>32</v>
      </c>
      <c r="DF267" s="2" t="s">
        <v>32</v>
      </c>
      <c r="DG267" s="2" t="s">
        <v>33</v>
      </c>
      <c r="DH267" s="2" t="s">
        <v>3</v>
      </c>
      <c r="DI267" s="2" t="s">
        <v>33</v>
      </c>
      <c r="DJ267" s="2" t="s">
        <v>32</v>
      </c>
      <c r="DK267" s="2" t="s">
        <v>3</v>
      </c>
      <c r="DL267" s="2" t="s">
        <v>3</v>
      </c>
      <c r="DM267" s="2" t="s">
        <v>3</v>
      </c>
      <c r="DN267" s="2">
        <v>0</v>
      </c>
      <c r="DO267" s="2">
        <v>0</v>
      </c>
      <c r="DP267" s="2">
        <v>1</v>
      </c>
      <c r="DQ267" s="2">
        <v>1</v>
      </c>
      <c r="DR267" s="2"/>
      <c r="DS267" s="2"/>
      <c r="DT267" s="2"/>
      <c r="DU267" s="2">
        <v>1013</v>
      </c>
      <c r="DV267" s="2" t="s">
        <v>486</v>
      </c>
      <c r="DW267" s="2" t="s">
        <v>486</v>
      </c>
      <c r="DX267" s="2">
        <v>1</v>
      </c>
      <c r="DY267" s="2"/>
      <c r="DZ267" s="2"/>
      <c r="EA267" s="2"/>
      <c r="EB267" s="2"/>
      <c r="EC267" s="2"/>
      <c r="ED267" s="2"/>
      <c r="EE267" s="2">
        <v>39174531</v>
      </c>
      <c r="EF267" s="2">
        <v>2</v>
      </c>
      <c r="EG267" s="2" t="s">
        <v>19</v>
      </c>
      <c r="EH267" s="2">
        <v>0</v>
      </c>
      <c r="EI267" s="2" t="s">
        <v>3</v>
      </c>
      <c r="EJ267" s="2">
        <v>1</v>
      </c>
      <c r="EK267" s="2">
        <v>17001</v>
      </c>
      <c r="EL267" s="2" t="s">
        <v>488</v>
      </c>
      <c r="EM267" s="2" t="s">
        <v>489</v>
      </c>
      <c r="EN267" s="2"/>
      <c r="EO267" s="2" t="s">
        <v>36</v>
      </c>
      <c r="EP267" s="2"/>
      <c r="EQ267" s="2">
        <v>0</v>
      </c>
      <c r="ER267" s="2">
        <v>153.77000000000001</v>
      </c>
      <c r="ES267" s="2">
        <v>55.9</v>
      </c>
      <c r="ET267" s="2">
        <v>11.39</v>
      </c>
      <c r="EU267" s="2">
        <v>2.57</v>
      </c>
      <c r="EV267" s="2">
        <v>86.48</v>
      </c>
      <c r="EW267" s="2">
        <v>8.99</v>
      </c>
      <c r="EX267" s="2">
        <v>0.21</v>
      </c>
      <c r="EY267" s="2">
        <v>0</v>
      </c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>
        <v>0</v>
      </c>
      <c r="FR267" s="2">
        <f t="shared" si="327"/>
        <v>0</v>
      </c>
      <c r="FS267" s="2">
        <v>0</v>
      </c>
      <c r="FT267" s="2" t="s">
        <v>22</v>
      </c>
      <c r="FU267" s="2" t="s">
        <v>23</v>
      </c>
      <c r="FV267" s="2"/>
      <c r="FW267" s="2"/>
      <c r="FX267" s="2">
        <v>115.2</v>
      </c>
      <c r="FY267" s="2">
        <v>70.55</v>
      </c>
      <c r="FZ267" s="2"/>
      <c r="GA267" s="2" t="s">
        <v>3</v>
      </c>
      <c r="GB267" s="2"/>
      <c r="GC267" s="2"/>
      <c r="GD267" s="2">
        <v>0</v>
      </c>
      <c r="GE267" s="2"/>
      <c r="GF267" s="2">
        <v>63448781</v>
      </c>
      <c r="GG267" s="2">
        <v>2</v>
      </c>
      <c r="GH267" s="2">
        <v>1</v>
      </c>
      <c r="GI267" s="2">
        <v>-2</v>
      </c>
      <c r="GJ267" s="2">
        <v>0</v>
      </c>
      <c r="GK267" s="2">
        <f>ROUND(R267*(R12)/100,2)</f>
        <v>0</v>
      </c>
      <c r="GL267" s="2">
        <f t="shared" si="328"/>
        <v>0</v>
      </c>
      <c r="GM267" s="2">
        <f t="shared" si="329"/>
        <v>36.06</v>
      </c>
      <c r="GN267" s="2">
        <f t="shared" si="330"/>
        <v>36.06</v>
      </c>
      <c r="GO267" s="2">
        <f t="shared" si="331"/>
        <v>0</v>
      </c>
      <c r="GP267" s="2">
        <f t="shared" si="332"/>
        <v>0</v>
      </c>
      <c r="GQ267" s="2"/>
      <c r="GR267" s="2">
        <v>0</v>
      </c>
      <c r="GS267" s="2">
        <v>3</v>
      </c>
      <c r="GT267" s="2">
        <v>0</v>
      </c>
      <c r="GU267" s="2" t="s">
        <v>3</v>
      </c>
      <c r="GV267" s="2">
        <f t="shared" si="333"/>
        <v>0</v>
      </c>
      <c r="GW267" s="2">
        <v>1</v>
      </c>
      <c r="GX267" s="2">
        <f t="shared" si="334"/>
        <v>0</v>
      </c>
      <c r="GY267" s="2"/>
      <c r="GZ267" s="2"/>
      <c r="HA267" s="2">
        <v>0</v>
      </c>
      <c r="HB267" s="2">
        <v>0</v>
      </c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>
        <v>0</v>
      </c>
      <c r="IL267" s="2"/>
      <c r="IM267" s="2"/>
      <c r="IN267" s="2"/>
      <c r="IO267" s="2"/>
      <c r="IP267" s="2"/>
      <c r="IQ267" s="2"/>
      <c r="IR267" s="2"/>
      <c r="IS267" s="2"/>
      <c r="IT267" s="2"/>
      <c r="IU267" s="2"/>
    </row>
    <row r="268" spans="1:255" x14ac:dyDescent="0.2">
      <c r="A268">
        <v>17</v>
      </c>
      <c r="B268">
        <v>1</v>
      </c>
      <c r="C268">
        <f>ROW(SmtRes!A628)</f>
        <v>628</v>
      </c>
      <c r="D268">
        <f>ROW(EtalonRes!A616)</f>
        <v>616</v>
      </c>
      <c r="E268" t="s">
        <v>483</v>
      </c>
      <c r="F268" t="s">
        <v>484</v>
      </c>
      <c r="G268" t="s">
        <v>485</v>
      </c>
      <c r="H268" t="s">
        <v>486</v>
      </c>
      <c r="I268">
        <f>ROUND(1/10,9)</f>
        <v>0.1</v>
      </c>
      <c r="J268">
        <v>0</v>
      </c>
      <c r="O268">
        <f t="shared" si="299"/>
        <v>112.94</v>
      </c>
      <c r="P268">
        <f t="shared" si="300"/>
        <v>37.229999999999997</v>
      </c>
      <c r="Q268">
        <f t="shared" si="301"/>
        <v>9.48</v>
      </c>
      <c r="R268">
        <f t="shared" si="302"/>
        <v>2.14</v>
      </c>
      <c r="S268">
        <f t="shared" si="303"/>
        <v>66.23</v>
      </c>
      <c r="T268">
        <f t="shared" si="304"/>
        <v>0</v>
      </c>
      <c r="U268">
        <f t="shared" si="305"/>
        <v>1.0338499999999999</v>
      </c>
      <c r="V268">
        <f t="shared" si="306"/>
        <v>2.6250000000000002E-2</v>
      </c>
      <c r="W268">
        <f t="shared" si="307"/>
        <v>0</v>
      </c>
      <c r="X268">
        <f t="shared" si="308"/>
        <v>78.63</v>
      </c>
      <c r="Y268">
        <f t="shared" si="309"/>
        <v>48.54</v>
      </c>
      <c r="AA268">
        <v>39500386</v>
      </c>
      <c r="AB268">
        <f t="shared" si="310"/>
        <v>169.59</v>
      </c>
      <c r="AC268">
        <f t="shared" si="335"/>
        <v>55.9</v>
      </c>
      <c r="AD268">
        <f>ROUND(((((ET268*1.25))-((EU268*1.25)))+AE268),2)</f>
        <v>14.24</v>
      </c>
      <c r="AE268">
        <f>ROUND(((EU268*1.25)),2)</f>
        <v>3.21</v>
      </c>
      <c r="AF268">
        <f>ROUND(((EV268*1.15)),2)</f>
        <v>99.45</v>
      </c>
      <c r="AG268">
        <f t="shared" si="313"/>
        <v>0</v>
      </c>
      <c r="AH268">
        <f>((EW268*1.15))</f>
        <v>10.3385</v>
      </c>
      <c r="AI268">
        <f>((EX268*1.25))</f>
        <v>0.26250000000000001</v>
      </c>
      <c r="AJ268">
        <f t="shared" si="315"/>
        <v>0</v>
      </c>
      <c r="AK268">
        <v>153.77000000000001</v>
      </c>
      <c r="AL268">
        <v>55.9</v>
      </c>
      <c r="AM268">
        <v>11.39</v>
      </c>
      <c r="AN268">
        <v>2.57</v>
      </c>
      <c r="AO268">
        <v>86.48</v>
      </c>
      <c r="AP268">
        <v>0</v>
      </c>
      <c r="AQ268">
        <v>8.99</v>
      </c>
      <c r="AR268">
        <v>0.21</v>
      </c>
      <c r="AS268">
        <v>0</v>
      </c>
      <c r="AT268">
        <v>115</v>
      </c>
      <c r="AU268">
        <v>71</v>
      </c>
      <c r="AV268">
        <v>1</v>
      </c>
      <c r="AW268">
        <v>1</v>
      </c>
      <c r="AZ268">
        <v>6.66</v>
      </c>
      <c r="BA268">
        <v>6.66</v>
      </c>
      <c r="BB268">
        <v>6.66</v>
      </c>
      <c r="BC268">
        <v>6.66</v>
      </c>
      <c r="BD268" t="s">
        <v>3</v>
      </c>
      <c r="BE268" t="s">
        <v>3</v>
      </c>
      <c r="BF268" t="s">
        <v>3</v>
      </c>
      <c r="BG268" t="s">
        <v>3</v>
      </c>
      <c r="BH268">
        <v>0</v>
      </c>
      <c r="BI268">
        <v>1</v>
      </c>
      <c r="BJ268" t="s">
        <v>487</v>
      </c>
      <c r="BM268">
        <v>17001</v>
      </c>
      <c r="BN268">
        <v>0</v>
      </c>
      <c r="BO268" t="s">
        <v>3</v>
      </c>
      <c r="BP268">
        <v>0</v>
      </c>
      <c r="BQ268">
        <v>2</v>
      </c>
      <c r="BR268">
        <v>0</v>
      </c>
      <c r="BS268">
        <v>6.66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128</v>
      </c>
      <c r="CA268">
        <v>83</v>
      </c>
      <c r="CF268">
        <v>0</v>
      </c>
      <c r="CG268">
        <v>0</v>
      </c>
      <c r="CM268">
        <v>0</v>
      </c>
      <c r="CN268" t="s">
        <v>1605</v>
      </c>
      <c r="CO268">
        <v>0</v>
      </c>
      <c r="CP268">
        <f t="shared" si="316"/>
        <v>112.94</v>
      </c>
      <c r="CQ268">
        <f t="shared" si="317"/>
        <v>372.29399999999998</v>
      </c>
      <c r="CR268">
        <f t="shared" si="318"/>
        <v>94.838400000000007</v>
      </c>
      <c r="CS268">
        <f t="shared" si="319"/>
        <v>21.378599999999999</v>
      </c>
      <c r="CT268">
        <f t="shared" si="320"/>
        <v>662.33699999999999</v>
      </c>
      <c r="CU268">
        <f t="shared" si="321"/>
        <v>0</v>
      </c>
      <c r="CV268">
        <f t="shared" si="322"/>
        <v>10.3385</v>
      </c>
      <c r="CW268">
        <f t="shared" si="323"/>
        <v>0.26250000000000001</v>
      </c>
      <c r="CX268">
        <f t="shared" si="324"/>
        <v>0</v>
      </c>
      <c r="CY268">
        <f t="shared" si="325"/>
        <v>78.625500000000002</v>
      </c>
      <c r="CZ268">
        <f t="shared" si="326"/>
        <v>48.542700000000004</v>
      </c>
      <c r="DC268" t="s">
        <v>3</v>
      </c>
      <c r="DD268" t="s">
        <v>3</v>
      </c>
      <c r="DE268" t="s">
        <v>32</v>
      </c>
      <c r="DF268" t="s">
        <v>32</v>
      </c>
      <c r="DG268" t="s">
        <v>33</v>
      </c>
      <c r="DH268" t="s">
        <v>3</v>
      </c>
      <c r="DI268" t="s">
        <v>33</v>
      </c>
      <c r="DJ268" t="s">
        <v>32</v>
      </c>
      <c r="DK268" t="s">
        <v>3</v>
      </c>
      <c r="DL268" t="s">
        <v>3</v>
      </c>
      <c r="DM268" t="s">
        <v>3</v>
      </c>
      <c r="DN268">
        <v>0</v>
      </c>
      <c r="DO268">
        <v>0</v>
      </c>
      <c r="DP268">
        <v>1</v>
      </c>
      <c r="DQ268">
        <v>1</v>
      </c>
      <c r="DU268">
        <v>1013</v>
      </c>
      <c r="DV268" t="s">
        <v>486</v>
      </c>
      <c r="DW268" t="s">
        <v>486</v>
      </c>
      <c r="DX268">
        <v>1</v>
      </c>
      <c r="EE268">
        <v>39174531</v>
      </c>
      <c r="EF268">
        <v>2</v>
      </c>
      <c r="EG268" t="s">
        <v>19</v>
      </c>
      <c r="EH268">
        <v>0</v>
      </c>
      <c r="EI268" t="s">
        <v>3</v>
      </c>
      <c r="EJ268">
        <v>1</v>
      </c>
      <c r="EK268">
        <v>17001</v>
      </c>
      <c r="EL268" t="s">
        <v>488</v>
      </c>
      <c r="EM268" t="s">
        <v>489</v>
      </c>
      <c r="EO268" t="s">
        <v>36</v>
      </c>
      <c r="EQ268">
        <v>0</v>
      </c>
      <c r="ER268">
        <v>153.77000000000001</v>
      </c>
      <c r="ES268">
        <v>55.9</v>
      </c>
      <c r="ET268">
        <v>11.39</v>
      </c>
      <c r="EU268">
        <v>2.57</v>
      </c>
      <c r="EV268">
        <v>86.48</v>
      </c>
      <c r="EW268">
        <v>8.99</v>
      </c>
      <c r="EX268">
        <v>0.21</v>
      </c>
      <c r="EY268">
        <v>0</v>
      </c>
      <c r="FQ268">
        <v>0</v>
      </c>
      <c r="FR268">
        <f t="shared" si="327"/>
        <v>0</v>
      </c>
      <c r="FS268">
        <v>0</v>
      </c>
      <c r="FT268" t="s">
        <v>22</v>
      </c>
      <c r="FU268" t="s">
        <v>23</v>
      </c>
      <c r="FX268">
        <v>115.2</v>
      </c>
      <c r="FY268">
        <v>70.55</v>
      </c>
      <c r="GA268" t="s">
        <v>3</v>
      </c>
      <c r="GD268">
        <v>0</v>
      </c>
      <c r="GF268">
        <v>63448781</v>
      </c>
      <c r="GG268">
        <v>1</v>
      </c>
      <c r="GH268">
        <v>1</v>
      </c>
      <c r="GI268">
        <v>4</v>
      </c>
      <c r="GJ268">
        <v>0</v>
      </c>
      <c r="GK268">
        <f>ROUND(R268*(S12)/100,2)</f>
        <v>0</v>
      </c>
      <c r="GL268">
        <f t="shared" si="328"/>
        <v>0</v>
      </c>
      <c r="GM268">
        <f t="shared" si="329"/>
        <v>240.11</v>
      </c>
      <c r="GN268">
        <f t="shared" si="330"/>
        <v>240.11</v>
      </c>
      <c r="GO268">
        <f t="shared" si="331"/>
        <v>0</v>
      </c>
      <c r="GP268">
        <f t="shared" si="332"/>
        <v>0</v>
      </c>
      <c r="GR268">
        <v>0</v>
      </c>
      <c r="GS268">
        <v>3</v>
      </c>
      <c r="GT268">
        <v>0</v>
      </c>
      <c r="GU268" t="s">
        <v>3</v>
      </c>
      <c r="GV268">
        <f t="shared" si="333"/>
        <v>0</v>
      </c>
      <c r="GW268">
        <v>1</v>
      </c>
      <c r="GX268">
        <f t="shared" si="334"/>
        <v>0</v>
      </c>
      <c r="HA268">
        <v>0</v>
      </c>
      <c r="HB268">
        <v>0</v>
      </c>
      <c r="IK268">
        <v>0</v>
      </c>
    </row>
    <row r="269" spans="1:255" x14ac:dyDescent="0.2">
      <c r="A269" s="2">
        <v>18</v>
      </c>
      <c r="B269" s="2">
        <v>1</v>
      </c>
      <c r="C269" s="2">
        <v>609</v>
      </c>
      <c r="D269" s="2"/>
      <c r="E269" s="2" t="s">
        <v>490</v>
      </c>
      <c r="F269" s="2" t="s">
        <v>491</v>
      </c>
      <c r="G269" s="2" t="s">
        <v>492</v>
      </c>
      <c r="H269" s="2" t="s">
        <v>390</v>
      </c>
      <c r="I269" s="2">
        <f>I267*J269</f>
        <v>0.04</v>
      </c>
      <c r="J269" s="2">
        <v>0.39999999999999997</v>
      </c>
      <c r="K269" s="2"/>
      <c r="L269" s="2"/>
      <c r="M269" s="2"/>
      <c r="N269" s="2"/>
      <c r="O269" s="2">
        <f t="shared" si="299"/>
        <v>3.32</v>
      </c>
      <c r="P269" s="2">
        <f t="shared" si="300"/>
        <v>3.32</v>
      </c>
      <c r="Q269" s="2">
        <f t="shared" si="301"/>
        <v>0</v>
      </c>
      <c r="R269" s="2">
        <f t="shared" si="302"/>
        <v>0</v>
      </c>
      <c r="S269" s="2">
        <f t="shared" si="303"/>
        <v>0</v>
      </c>
      <c r="T269" s="2">
        <f t="shared" si="304"/>
        <v>0</v>
      </c>
      <c r="U269" s="2">
        <f t="shared" si="305"/>
        <v>0</v>
      </c>
      <c r="V269" s="2">
        <f t="shared" si="306"/>
        <v>0</v>
      </c>
      <c r="W269" s="2">
        <f t="shared" si="307"/>
        <v>0</v>
      </c>
      <c r="X269" s="2">
        <f t="shared" si="308"/>
        <v>0</v>
      </c>
      <c r="Y269" s="2">
        <f t="shared" si="309"/>
        <v>0</v>
      </c>
      <c r="Z269" s="2"/>
      <c r="AA269" s="2">
        <v>39500385</v>
      </c>
      <c r="AB269" s="2">
        <f t="shared" si="310"/>
        <v>83</v>
      </c>
      <c r="AC269" s="2">
        <f t="shared" si="335"/>
        <v>83</v>
      </c>
      <c r="AD269" s="2">
        <f t="shared" ref="AD269:AD276" si="336">ROUND((((ET269)-(EU269))+AE269),2)</f>
        <v>0</v>
      </c>
      <c r="AE269" s="2">
        <f t="shared" ref="AE269:AF276" si="337">ROUND((EU269),2)</f>
        <v>0</v>
      </c>
      <c r="AF269" s="2">
        <f t="shared" si="337"/>
        <v>0</v>
      </c>
      <c r="AG269" s="2">
        <f t="shared" si="313"/>
        <v>0</v>
      </c>
      <c r="AH269" s="2">
        <f t="shared" ref="AH269:AI276" si="338">(EW269)</f>
        <v>0</v>
      </c>
      <c r="AI269" s="2">
        <f t="shared" si="338"/>
        <v>0</v>
      </c>
      <c r="AJ269" s="2">
        <f t="shared" si="315"/>
        <v>0</v>
      </c>
      <c r="AK269" s="2">
        <v>83</v>
      </c>
      <c r="AL269" s="2">
        <v>83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115</v>
      </c>
      <c r="AU269" s="2">
        <v>71</v>
      </c>
      <c r="AV269" s="2">
        <v>1</v>
      </c>
      <c r="AW269" s="2">
        <v>1</v>
      </c>
      <c r="AX269" s="2"/>
      <c r="AY269" s="2"/>
      <c r="AZ269" s="2">
        <v>1</v>
      </c>
      <c r="BA269" s="2">
        <v>1</v>
      </c>
      <c r="BB269" s="2">
        <v>1</v>
      </c>
      <c r="BC269" s="2">
        <v>1</v>
      </c>
      <c r="BD269" s="2" t="s">
        <v>3</v>
      </c>
      <c r="BE269" s="2" t="s">
        <v>3</v>
      </c>
      <c r="BF269" s="2" t="s">
        <v>3</v>
      </c>
      <c r="BG269" s="2" t="s">
        <v>3</v>
      </c>
      <c r="BH269" s="2">
        <v>3</v>
      </c>
      <c r="BI269" s="2">
        <v>1</v>
      </c>
      <c r="BJ269" s="2" t="s">
        <v>493</v>
      </c>
      <c r="BK269" s="2"/>
      <c r="BL269" s="2"/>
      <c r="BM269" s="2">
        <v>17001</v>
      </c>
      <c r="BN269" s="2">
        <v>0</v>
      </c>
      <c r="BO269" s="2" t="s">
        <v>3</v>
      </c>
      <c r="BP269" s="2">
        <v>0</v>
      </c>
      <c r="BQ269" s="2">
        <v>2</v>
      </c>
      <c r="BR269" s="2">
        <v>0</v>
      </c>
      <c r="BS269" s="2">
        <v>1</v>
      </c>
      <c r="BT269" s="2">
        <v>1</v>
      </c>
      <c r="BU269" s="2">
        <v>1</v>
      </c>
      <c r="BV269" s="2">
        <v>1</v>
      </c>
      <c r="BW269" s="2">
        <v>1</v>
      </c>
      <c r="BX269" s="2">
        <v>1</v>
      </c>
      <c r="BY269" s="2" t="s">
        <v>3</v>
      </c>
      <c r="BZ269" s="2">
        <v>128</v>
      </c>
      <c r="CA269" s="2">
        <v>83</v>
      </c>
      <c r="CB269" s="2"/>
      <c r="CC269" s="2"/>
      <c r="CD269" s="2"/>
      <c r="CE269" s="2"/>
      <c r="CF269" s="2">
        <v>0</v>
      </c>
      <c r="CG269" s="2">
        <v>0</v>
      </c>
      <c r="CH269" s="2"/>
      <c r="CI269" s="2"/>
      <c r="CJ269" s="2"/>
      <c r="CK269" s="2"/>
      <c r="CL269" s="2"/>
      <c r="CM269" s="2">
        <v>0</v>
      </c>
      <c r="CN269" s="2" t="s">
        <v>3</v>
      </c>
      <c r="CO269" s="2">
        <v>0</v>
      </c>
      <c r="CP269" s="2">
        <f t="shared" si="316"/>
        <v>3.32</v>
      </c>
      <c r="CQ269" s="2">
        <f t="shared" si="317"/>
        <v>83</v>
      </c>
      <c r="CR269" s="2">
        <f t="shared" si="318"/>
        <v>0</v>
      </c>
      <c r="CS269" s="2">
        <f t="shared" si="319"/>
        <v>0</v>
      </c>
      <c r="CT269" s="2">
        <f t="shared" si="320"/>
        <v>0</v>
      </c>
      <c r="CU269" s="2">
        <f t="shared" si="321"/>
        <v>0</v>
      </c>
      <c r="CV269" s="2">
        <f t="shared" si="322"/>
        <v>0</v>
      </c>
      <c r="CW269" s="2">
        <f t="shared" si="323"/>
        <v>0</v>
      </c>
      <c r="CX269" s="2">
        <f t="shared" si="324"/>
        <v>0</v>
      </c>
      <c r="CY269" s="2">
        <f t="shared" si="325"/>
        <v>0</v>
      </c>
      <c r="CZ269" s="2">
        <f t="shared" si="326"/>
        <v>0</v>
      </c>
      <c r="DA269" s="2"/>
      <c r="DB269" s="2"/>
      <c r="DC269" s="2" t="s">
        <v>3</v>
      </c>
      <c r="DD269" s="2" t="s">
        <v>3</v>
      </c>
      <c r="DE269" s="2" t="s">
        <v>3</v>
      </c>
      <c r="DF269" s="2" t="s">
        <v>3</v>
      </c>
      <c r="DG269" s="2" t="s">
        <v>3</v>
      </c>
      <c r="DH269" s="2" t="s">
        <v>3</v>
      </c>
      <c r="DI269" s="2" t="s">
        <v>3</v>
      </c>
      <c r="DJ269" s="2" t="s">
        <v>3</v>
      </c>
      <c r="DK269" s="2" t="s">
        <v>3</v>
      </c>
      <c r="DL269" s="2" t="s">
        <v>3</v>
      </c>
      <c r="DM269" s="2" t="s">
        <v>3</v>
      </c>
      <c r="DN269" s="2">
        <v>0</v>
      </c>
      <c r="DO269" s="2">
        <v>0</v>
      </c>
      <c r="DP269" s="2">
        <v>1</v>
      </c>
      <c r="DQ269" s="2">
        <v>1</v>
      </c>
      <c r="DR269" s="2"/>
      <c r="DS269" s="2"/>
      <c r="DT269" s="2"/>
      <c r="DU269" s="2">
        <v>1010</v>
      </c>
      <c r="DV269" s="2" t="s">
        <v>390</v>
      </c>
      <c r="DW269" s="2" t="s">
        <v>390</v>
      </c>
      <c r="DX269" s="2">
        <v>100</v>
      </c>
      <c r="DY269" s="2"/>
      <c r="DZ269" s="2"/>
      <c r="EA269" s="2"/>
      <c r="EB269" s="2"/>
      <c r="EC269" s="2"/>
      <c r="ED269" s="2"/>
      <c r="EE269" s="2">
        <v>39174531</v>
      </c>
      <c r="EF269" s="2">
        <v>2</v>
      </c>
      <c r="EG269" s="2" t="s">
        <v>19</v>
      </c>
      <c r="EH269" s="2">
        <v>0</v>
      </c>
      <c r="EI269" s="2" t="s">
        <v>3</v>
      </c>
      <c r="EJ269" s="2">
        <v>1</v>
      </c>
      <c r="EK269" s="2">
        <v>17001</v>
      </c>
      <c r="EL269" s="2" t="s">
        <v>488</v>
      </c>
      <c r="EM269" s="2" t="s">
        <v>489</v>
      </c>
      <c r="EN269" s="2"/>
      <c r="EO269" s="2" t="s">
        <v>3</v>
      </c>
      <c r="EP269" s="2"/>
      <c r="EQ269" s="2">
        <v>0</v>
      </c>
      <c r="ER269" s="2">
        <v>83</v>
      </c>
      <c r="ES269" s="2">
        <v>83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>
        <v>0</v>
      </c>
      <c r="FR269" s="2">
        <f t="shared" si="327"/>
        <v>0</v>
      </c>
      <c r="FS269" s="2">
        <v>0</v>
      </c>
      <c r="FT269" s="2" t="s">
        <v>22</v>
      </c>
      <c r="FU269" s="2" t="s">
        <v>23</v>
      </c>
      <c r="FV269" s="2"/>
      <c r="FW269" s="2"/>
      <c r="FX269" s="2">
        <v>115.2</v>
      </c>
      <c r="FY269" s="2">
        <v>70.55</v>
      </c>
      <c r="FZ269" s="2"/>
      <c r="GA269" s="2" t="s">
        <v>3</v>
      </c>
      <c r="GB269" s="2"/>
      <c r="GC269" s="2"/>
      <c r="GD269" s="2">
        <v>0</v>
      </c>
      <c r="GE269" s="2"/>
      <c r="GF269" s="2">
        <v>-66531260</v>
      </c>
      <c r="GG269" s="2">
        <v>2</v>
      </c>
      <c r="GH269" s="2">
        <v>1</v>
      </c>
      <c r="GI269" s="2">
        <v>-2</v>
      </c>
      <c r="GJ269" s="2">
        <v>0</v>
      </c>
      <c r="GK269" s="2">
        <f>ROUND(R269*(R12)/100,2)</f>
        <v>0</v>
      </c>
      <c r="GL269" s="2">
        <f t="shared" si="328"/>
        <v>0</v>
      </c>
      <c r="GM269" s="2">
        <f t="shared" si="329"/>
        <v>3.32</v>
      </c>
      <c r="GN269" s="2">
        <f t="shared" si="330"/>
        <v>3.32</v>
      </c>
      <c r="GO269" s="2">
        <f t="shared" si="331"/>
        <v>0</v>
      </c>
      <c r="GP269" s="2">
        <f t="shared" si="332"/>
        <v>0</v>
      </c>
      <c r="GQ269" s="2"/>
      <c r="GR269" s="2">
        <v>0</v>
      </c>
      <c r="GS269" s="2">
        <v>3</v>
      </c>
      <c r="GT269" s="2">
        <v>0</v>
      </c>
      <c r="GU269" s="2" t="s">
        <v>3</v>
      </c>
      <c r="GV269" s="2">
        <f t="shared" si="333"/>
        <v>0</v>
      </c>
      <c r="GW269" s="2">
        <v>1</v>
      </c>
      <c r="GX269" s="2">
        <f t="shared" si="334"/>
        <v>0</v>
      </c>
      <c r="GY269" s="2"/>
      <c r="GZ269" s="2"/>
      <c r="HA269" s="2">
        <v>0</v>
      </c>
      <c r="HB269" s="2">
        <v>0</v>
      </c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>
        <v>0</v>
      </c>
      <c r="IL269" s="2"/>
      <c r="IM269" s="2"/>
      <c r="IN269" s="2"/>
      <c r="IO269" s="2"/>
      <c r="IP269" s="2"/>
      <c r="IQ269" s="2"/>
      <c r="IR269" s="2"/>
      <c r="IS269" s="2"/>
      <c r="IT269" s="2"/>
      <c r="IU269" s="2"/>
    </row>
    <row r="270" spans="1:255" x14ac:dyDescent="0.2">
      <c r="A270">
        <v>18</v>
      </c>
      <c r="B270">
        <v>1</v>
      </c>
      <c r="C270">
        <v>622</v>
      </c>
      <c r="E270" t="s">
        <v>490</v>
      </c>
      <c r="F270" t="s">
        <v>491</v>
      </c>
      <c r="G270" t="s">
        <v>492</v>
      </c>
      <c r="H270" t="s">
        <v>390</v>
      </c>
      <c r="I270">
        <f>I268*J270</f>
        <v>0.04</v>
      </c>
      <c r="J270">
        <v>0.39999999999999997</v>
      </c>
      <c r="O270">
        <f t="shared" si="299"/>
        <v>22.11</v>
      </c>
      <c r="P270">
        <f t="shared" si="300"/>
        <v>22.11</v>
      </c>
      <c r="Q270">
        <f t="shared" si="301"/>
        <v>0</v>
      </c>
      <c r="R270">
        <f t="shared" si="302"/>
        <v>0</v>
      </c>
      <c r="S270">
        <f t="shared" si="303"/>
        <v>0</v>
      </c>
      <c r="T270">
        <f t="shared" si="304"/>
        <v>0</v>
      </c>
      <c r="U270">
        <f t="shared" si="305"/>
        <v>0</v>
      </c>
      <c r="V270">
        <f t="shared" si="306"/>
        <v>0</v>
      </c>
      <c r="W270">
        <f t="shared" si="307"/>
        <v>0</v>
      </c>
      <c r="X270">
        <f t="shared" si="308"/>
        <v>0</v>
      </c>
      <c r="Y270">
        <f t="shared" si="309"/>
        <v>0</v>
      </c>
      <c r="AA270">
        <v>39500386</v>
      </c>
      <c r="AB270">
        <f t="shared" si="310"/>
        <v>83</v>
      </c>
      <c r="AC270">
        <f t="shared" si="335"/>
        <v>83</v>
      </c>
      <c r="AD270">
        <f t="shared" si="336"/>
        <v>0</v>
      </c>
      <c r="AE270">
        <f t="shared" si="337"/>
        <v>0</v>
      </c>
      <c r="AF270">
        <f t="shared" si="337"/>
        <v>0</v>
      </c>
      <c r="AG270">
        <f t="shared" si="313"/>
        <v>0</v>
      </c>
      <c r="AH270">
        <f t="shared" si="338"/>
        <v>0</v>
      </c>
      <c r="AI270">
        <f t="shared" si="338"/>
        <v>0</v>
      </c>
      <c r="AJ270">
        <f t="shared" si="315"/>
        <v>0</v>
      </c>
      <c r="AK270">
        <v>83</v>
      </c>
      <c r="AL270">
        <v>83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115</v>
      </c>
      <c r="AU270">
        <v>71</v>
      </c>
      <c r="AV270">
        <v>1</v>
      </c>
      <c r="AW270">
        <v>1</v>
      </c>
      <c r="AZ270">
        <v>6.66</v>
      </c>
      <c r="BA270">
        <v>1</v>
      </c>
      <c r="BB270">
        <v>1</v>
      </c>
      <c r="BC270">
        <v>6.66</v>
      </c>
      <c r="BD270" t="s">
        <v>3</v>
      </c>
      <c r="BE270" t="s">
        <v>3</v>
      </c>
      <c r="BF270" t="s">
        <v>3</v>
      </c>
      <c r="BG270" t="s">
        <v>3</v>
      </c>
      <c r="BH270">
        <v>3</v>
      </c>
      <c r="BI270">
        <v>1</v>
      </c>
      <c r="BJ270" t="s">
        <v>493</v>
      </c>
      <c r="BM270">
        <v>17001</v>
      </c>
      <c r="BN270">
        <v>0</v>
      </c>
      <c r="BO270" t="s">
        <v>3</v>
      </c>
      <c r="BP270">
        <v>0</v>
      </c>
      <c r="BQ270">
        <v>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128</v>
      </c>
      <c r="CA270">
        <v>83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316"/>
        <v>22.11</v>
      </c>
      <c r="CQ270">
        <f t="shared" si="317"/>
        <v>552.78</v>
      </c>
      <c r="CR270">
        <f t="shared" si="318"/>
        <v>0</v>
      </c>
      <c r="CS270">
        <f t="shared" si="319"/>
        <v>0</v>
      </c>
      <c r="CT270">
        <f t="shared" si="320"/>
        <v>0</v>
      </c>
      <c r="CU270">
        <f t="shared" si="321"/>
        <v>0</v>
      </c>
      <c r="CV270">
        <f t="shared" si="322"/>
        <v>0</v>
      </c>
      <c r="CW270">
        <f t="shared" si="323"/>
        <v>0</v>
      </c>
      <c r="CX270">
        <f t="shared" si="324"/>
        <v>0</v>
      </c>
      <c r="CY270">
        <f t="shared" si="325"/>
        <v>0</v>
      </c>
      <c r="CZ270">
        <f t="shared" si="326"/>
        <v>0</v>
      </c>
      <c r="DC270" t="s">
        <v>3</v>
      </c>
      <c r="DD270" t="s">
        <v>3</v>
      </c>
      <c r="DE270" t="s">
        <v>3</v>
      </c>
      <c r="DF270" t="s">
        <v>3</v>
      </c>
      <c r="DG270" t="s">
        <v>3</v>
      </c>
      <c r="DH270" t="s">
        <v>3</v>
      </c>
      <c r="DI270" t="s">
        <v>3</v>
      </c>
      <c r="DJ270" t="s">
        <v>3</v>
      </c>
      <c r="DK270" t="s">
        <v>3</v>
      </c>
      <c r="DL270" t="s">
        <v>3</v>
      </c>
      <c r="DM270" t="s">
        <v>3</v>
      </c>
      <c r="DN270">
        <v>0</v>
      </c>
      <c r="DO270">
        <v>0</v>
      </c>
      <c r="DP270">
        <v>1</v>
      </c>
      <c r="DQ270">
        <v>1</v>
      </c>
      <c r="DU270">
        <v>1010</v>
      </c>
      <c r="DV270" t="s">
        <v>390</v>
      </c>
      <c r="DW270" t="s">
        <v>390</v>
      </c>
      <c r="DX270">
        <v>100</v>
      </c>
      <c r="EE270">
        <v>39174531</v>
      </c>
      <c r="EF270">
        <v>2</v>
      </c>
      <c r="EG270" t="s">
        <v>19</v>
      </c>
      <c r="EH270">
        <v>0</v>
      </c>
      <c r="EI270" t="s">
        <v>3</v>
      </c>
      <c r="EJ270">
        <v>1</v>
      </c>
      <c r="EK270">
        <v>17001</v>
      </c>
      <c r="EL270" t="s">
        <v>488</v>
      </c>
      <c r="EM270" t="s">
        <v>489</v>
      </c>
      <c r="EO270" t="s">
        <v>3</v>
      </c>
      <c r="EQ270">
        <v>0</v>
      </c>
      <c r="ER270">
        <v>83</v>
      </c>
      <c r="ES270">
        <v>83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327"/>
        <v>0</v>
      </c>
      <c r="FS270">
        <v>0</v>
      </c>
      <c r="FT270" t="s">
        <v>22</v>
      </c>
      <c r="FU270" t="s">
        <v>23</v>
      </c>
      <c r="FX270">
        <v>115.2</v>
      </c>
      <c r="FY270">
        <v>70.55</v>
      </c>
      <c r="GA270" t="s">
        <v>3</v>
      </c>
      <c r="GD270">
        <v>0</v>
      </c>
      <c r="GF270">
        <v>-66531260</v>
      </c>
      <c r="GG270">
        <v>1</v>
      </c>
      <c r="GH270">
        <v>1</v>
      </c>
      <c r="GI270">
        <v>4</v>
      </c>
      <c r="GJ270">
        <v>0</v>
      </c>
      <c r="GK270">
        <f>ROUND(R270*(S12)/100,2)</f>
        <v>0</v>
      </c>
      <c r="GL270">
        <f t="shared" si="328"/>
        <v>0</v>
      </c>
      <c r="GM270">
        <f t="shared" si="329"/>
        <v>22.11</v>
      </c>
      <c r="GN270">
        <f t="shared" si="330"/>
        <v>22.11</v>
      </c>
      <c r="GO270">
        <f t="shared" si="331"/>
        <v>0</v>
      </c>
      <c r="GP270">
        <f t="shared" si="332"/>
        <v>0</v>
      </c>
      <c r="GR270">
        <v>0</v>
      </c>
      <c r="GS270">
        <v>3</v>
      </c>
      <c r="GT270">
        <v>0</v>
      </c>
      <c r="GU270" t="s">
        <v>3</v>
      </c>
      <c r="GV270">
        <f t="shared" si="333"/>
        <v>0</v>
      </c>
      <c r="GW270">
        <v>1</v>
      </c>
      <c r="GX270">
        <f t="shared" si="334"/>
        <v>0</v>
      </c>
      <c r="HA270">
        <v>0</v>
      </c>
      <c r="HB270">
        <v>0</v>
      </c>
      <c r="IK270">
        <v>0</v>
      </c>
    </row>
    <row r="271" spans="1:255" x14ac:dyDescent="0.2">
      <c r="A271" s="2">
        <v>18</v>
      </c>
      <c r="B271" s="2">
        <v>1</v>
      </c>
      <c r="C271" s="2">
        <v>613</v>
      </c>
      <c r="D271" s="2"/>
      <c r="E271" s="2" t="s">
        <v>494</v>
      </c>
      <c r="F271" s="2" t="s">
        <v>495</v>
      </c>
      <c r="G271" s="2" t="s">
        <v>496</v>
      </c>
      <c r="H271" s="2" t="s">
        <v>497</v>
      </c>
      <c r="I271" s="2">
        <f>I267*J271</f>
        <v>1</v>
      </c>
      <c r="J271" s="2">
        <v>10</v>
      </c>
      <c r="K271" s="2"/>
      <c r="L271" s="2"/>
      <c r="M271" s="2"/>
      <c r="N271" s="2"/>
      <c r="O271" s="2">
        <f t="shared" si="299"/>
        <v>101.7</v>
      </c>
      <c r="P271" s="2">
        <f t="shared" si="300"/>
        <v>101.7</v>
      </c>
      <c r="Q271" s="2">
        <f t="shared" si="301"/>
        <v>0</v>
      </c>
      <c r="R271" s="2">
        <f t="shared" si="302"/>
        <v>0</v>
      </c>
      <c r="S271" s="2">
        <f t="shared" si="303"/>
        <v>0</v>
      </c>
      <c r="T271" s="2">
        <f t="shared" si="304"/>
        <v>0</v>
      </c>
      <c r="U271" s="2">
        <f t="shared" si="305"/>
        <v>0</v>
      </c>
      <c r="V271" s="2">
        <f t="shared" si="306"/>
        <v>0</v>
      </c>
      <c r="W271" s="2">
        <f t="shared" si="307"/>
        <v>0</v>
      </c>
      <c r="X271" s="2">
        <f t="shared" si="308"/>
        <v>0</v>
      </c>
      <c r="Y271" s="2">
        <f t="shared" si="309"/>
        <v>0</v>
      </c>
      <c r="Z271" s="2"/>
      <c r="AA271" s="2">
        <v>39500385</v>
      </c>
      <c r="AB271" s="2">
        <f t="shared" si="310"/>
        <v>101.7</v>
      </c>
      <c r="AC271" s="2">
        <f t="shared" si="335"/>
        <v>101.7</v>
      </c>
      <c r="AD271" s="2">
        <f t="shared" si="336"/>
        <v>0</v>
      </c>
      <c r="AE271" s="2">
        <f t="shared" si="337"/>
        <v>0</v>
      </c>
      <c r="AF271" s="2">
        <f t="shared" si="337"/>
        <v>0</v>
      </c>
      <c r="AG271" s="2">
        <f t="shared" si="313"/>
        <v>0</v>
      </c>
      <c r="AH271" s="2">
        <f t="shared" si="338"/>
        <v>0</v>
      </c>
      <c r="AI271" s="2">
        <f t="shared" si="338"/>
        <v>0</v>
      </c>
      <c r="AJ271" s="2">
        <f t="shared" si="315"/>
        <v>0</v>
      </c>
      <c r="AK271" s="2">
        <v>101.7</v>
      </c>
      <c r="AL271" s="2">
        <v>101.7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115</v>
      </c>
      <c r="AU271" s="2">
        <v>71</v>
      </c>
      <c r="AV271" s="2">
        <v>1</v>
      </c>
      <c r="AW271" s="2">
        <v>1</v>
      </c>
      <c r="AX271" s="2"/>
      <c r="AY271" s="2"/>
      <c r="AZ271" s="2">
        <v>1</v>
      </c>
      <c r="BA271" s="2">
        <v>1</v>
      </c>
      <c r="BB271" s="2">
        <v>1</v>
      </c>
      <c r="BC271" s="2">
        <v>1</v>
      </c>
      <c r="BD271" s="2" t="s">
        <v>3</v>
      </c>
      <c r="BE271" s="2" t="s">
        <v>3</v>
      </c>
      <c r="BF271" s="2" t="s">
        <v>3</v>
      </c>
      <c r="BG271" s="2" t="s">
        <v>3</v>
      </c>
      <c r="BH271" s="2">
        <v>3</v>
      </c>
      <c r="BI271" s="2">
        <v>1</v>
      </c>
      <c r="BJ271" s="2" t="s">
        <v>498</v>
      </c>
      <c r="BK271" s="2"/>
      <c r="BL271" s="2"/>
      <c r="BM271" s="2">
        <v>17001</v>
      </c>
      <c r="BN271" s="2">
        <v>0</v>
      </c>
      <c r="BO271" s="2" t="s">
        <v>3</v>
      </c>
      <c r="BP271" s="2">
        <v>0</v>
      </c>
      <c r="BQ271" s="2">
        <v>2</v>
      </c>
      <c r="BR271" s="2">
        <v>0</v>
      </c>
      <c r="BS271" s="2">
        <v>1</v>
      </c>
      <c r="BT271" s="2">
        <v>1</v>
      </c>
      <c r="BU271" s="2">
        <v>1</v>
      </c>
      <c r="BV271" s="2">
        <v>1</v>
      </c>
      <c r="BW271" s="2">
        <v>1</v>
      </c>
      <c r="BX271" s="2">
        <v>1</v>
      </c>
      <c r="BY271" s="2" t="s">
        <v>3</v>
      </c>
      <c r="BZ271" s="2">
        <v>128</v>
      </c>
      <c r="CA271" s="2">
        <v>83</v>
      </c>
      <c r="CB271" s="2"/>
      <c r="CC271" s="2"/>
      <c r="CD271" s="2"/>
      <c r="CE271" s="2"/>
      <c r="CF271" s="2">
        <v>0</v>
      </c>
      <c r="CG271" s="2">
        <v>0</v>
      </c>
      <c r="CH271" s="2"/>
      <c r="CI271" s="2"/>
      <c r="CJ271" s="2"/>
      <c r="CK271" s="2"/>
      <c r="CL271" s="2"/>
      <c r="CM271" s="2">
        <v>0</v>
      </c>
      <c r="CN271" s="2" t="s">
        <v>3</v>
      </c>
      <c r="CO271" s="2">
        <v>0</v>
      </c>
      <c r="CP271" s="2">
        <f t="shared" si="316"/>
        <v>101.7</v>
      </c>
      <c r="CQ271" s="2">
        <f t="shared" si="317"/>
        <v>101.7</v>
      </c>
      <c r="CR271" s="2">
        <f t="shared" si="318"/>
        <v>0</v>
      </c>
      <c r="CS271" s="2">
        <f t="shared" si="319"/>
        <v>0</v>
      </c>
      <c r="CT271" s="2">
        <f t="shared" si="320"/>
        <v>0</v>
      </c>
      <c r="CU271" s="2">
        <f t="shared" si="321"/>
        <v>0</v>
      </c>
      <c r="CV271" s="2">
        <f t="shared" si="322"/>
        <v>0</v>
      </c>
      <c r="CW271" s="2">
        <f t="shared" si="323"/>
        <v>0</v>
      </c>
      <c r="CX271" s="2">
        <f t="shared" si="324"/>
        <v>0</v>
      </c>
      <c r="CY271" s="2">
        <f t="shared" si="325"/>
        <v>0</v>
      </c>
      <c r="CZ271" s="2">
        <f t="shared" si="326"/>
        <v>0</v>
      </c>
      <c r="DA271" s="2"/>
      <c r="DB271" s="2"/>
      <c r="DC271" s="2" t="s">
        <v>3</v>
      </c>
      <c r="DD271" s="2" t="s">
        <v>3</v>
      </c>
      <c r="DE271" s="2" t="s">
        <v>3</v>
      </c>
      <c r="DF271" s="2" t="s">
        <v>3</v>
      </c>
      <c r="DG271" s="2" t="s">
        <v>3</v>
      </c>
      <c r="DH271" s="2" t="s">
        <v>3</v>
      </c>
      <c r="DI271" s="2" t="s">
        <v>3</v>
      </c>
      <c r="DJ271" s="2" t="s">
        <v>3</v>
      </c>
      <c r="DK271" s="2" t="s">
        <v>3</v>
      </c>
      <c r="DL271" s="2" t="s">
        <v>3</v>
      </c>
      <c r="DM271" s="2" t="s">
        <v>3</v>
      </c>
      <c r="DN271" s="2">
        <v>0</v>
      </c>
      <c r="DO271" s="2">
        <v>0</v>
      </c>
      <c r="DP271" s="2">
        <v>1</v>
      </c>
      <c r="DQ271" s="2">
        <v>1</v>
      </c>
      <c r="DR271" s="2"/>
      <c r="DS271" s="2"/>
      <c r="DT271" s="2"/>
      <c r="DU271" s="2">
        <v>1013</v>
      </c>
      <c r="DV271" s="2" t="s">
        <v>497</v>
      </c>
      <c r="DW271" s="2" t="s">
        <v>497</v>
      </c>
      <c r="DX271" s="2">
        <v>1</v>
      </c>
      <c r="DY271" s="2"/>
      <c r="DZ271" s="2"/>
      <c r="EA271" s="2"/>
      <c r="EB271" s="2"/>
      <c r="EC271" s="2"/>
      <c r="ED271" s="2"/>
      <c r="EE271" s="2">
        <v>39174531</v>
      </c>
      <c r="EF271" s="2">
        <v>2</v>
      </c>
      <c r="EG271" s="2" t="s">
        <v>19</v>
      </c>
      <c r="EH271" s="2">
        <v>0</v>
      </c>
      <c r="EI271" s="2" t="s">
        <v>3</v>
      </c>
      <c r="EJ271" s="2">
        <v>1</v>
      </c>
      <c r="EK271" s="2">
        <v>17001</v>
      </c>
      <c r="EL271" s="2" t="s">
        <v>488</v>
      </c>
      <c r="EM271" s="2" t="s">
        <v>489</v>
      </c>
      <c r="EN271" s="2"/>
      <c r="EO271" s="2" t="s">
        <v>3</v>
      </c>
      <c r="EP271" s="2"/>
      <c r="EQ271" s="2">
        <v>0</v>
      </c>
      <c r="ER271" s="2">
        <v>101.7</v>
      </c>
      <c r="ES271" s="2">
        <v>101.7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>
        <v>0</v>
      </c>
      <c r="FR271" s="2">
        <f t="shared" si="327"/>
        <v>0</v>
      </c>
      <c r="FS271" s="2">
        <v>0</v>
      </c>
      <c r="FT271" s="2" t="s">
        <v>22</v>
      </c>
      <c r="FU271" s="2" t="s">
        <v>23</v>
      </c>
      <c r="FV271" s="2"/>
      <c r="FW271" s="2"/>
      <c r="FX271" s="2">
        <v>115.2</v>
      </c>
      <c r="FY271" s="2">
        <v>70.55</v>
      </c>
      <c r="FZ271" s="2"/>
      <c r="GA271" s="2" t="s">
        <v>3</v>
      </c>
      <c r="GB271" s="2"/>
      <c r="GC271" s="2"/>
      <c r="GD271" s="2">
        <v>0</v>
      </c>
      <c r="GE271" s="2"/>
      <c r="GF271" s="2">
        <v>596368426</v>
      </c>
      <c r="GG271" s="2">
        <v>2</v>
      </c>
      <c r="GH271" s="2">
        <v>1</v>
      </c>
      <c r="GI271" s="2">
        <v>-2</v>
      </c>
      <c r="GJ271" s="2">
        <v>0</v>
      </c>
      <c r="GK271" s="2">
        <f>ROUND(R271*(R12)/100,2)</f>
        <v>0</v>
      </c>
      <c r="GL271" s="2">
        <f t="shared" si="328"/>
        <v>0</v>
      </c>
      <c r="GM271" s="2">
        <f t="shared" si="329"/>
        <v>101.7</v>
      </c>
      <c r="GN271" s="2">
        <f t="shared" si="330"/>
        <v>101.7</v>
      </c>
      <c r="GO271" s="2">
        <f t="shared" si="331"/>
        <v>0</v>
      </c>
      <c r="GP271" s="2">
        <f t="shared" si="332"/>
        <v>0</v>
      </c>
      <c r="GQ271" s="2"/>
      <c r="GR271" s="2">
        <v>0</v>
      </c>
      <c r="GS271" s="2">
        <v>3</v>
      </c>
      <c r="GT271" s="2">
        <v>0</v>
      </c>
      <c r="GU271" s="2" t="s">
        <v>3</v>
      </c>
      <c r="GV271" s="2">
        <f t="shared" si="333"/>
        <v>0</v>
      </c>
      <c r="GW271" s="2">
        <v>1</v>
      </c>
      <c r="GX271" s="2">
        <f t="shared" si="334"/>
        <v>0</v>
      </c>
      <c r="GY271" s="2"/>
      <c r="GZ271" s="2"/>
      <c r="HA271" s="2">
        <v>0</v>
      </c>
      <c r="HB271" s="2">
        <v>0</v>
      </c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>
        <v>0</v>
      </c>
      <c r="IL271" s="2"/>
      <c r="IM271" s="2"/>
      <c r="IN271" s="2"/>
      <c r="IO271" s="2"/>
      <c r="IP271" s="2"/>
      <c r="IQ271" s="2"/>
      <c r="IR271" s="2"/>
      <c r="IS271" s="2"/>
      <c r="IT271" s="2"/>
      <c r="IU271" s="2"/>
    </row>
    <row r="272" spans="1:255" x14ac:dyDescent="0.2">
      <c r="A272">
        <v>18</v>
      </c>
      <c r="B272">
        <v>1</v>
      </c>
      <c r="C272">
        <v>626</v>
      </c>
      <c r="E272" t="s">
        <v>494</v>
      </c>
      <c r="F272" t="s">
        <v>495</v>
      </c>
      <c r="G272" t="s">
        <v>496</v>
      </c>
      <c r="H272" t="s">
        <v>497</v>
      </c>
      <c r="I272">
        <f>I268*J272</f>
        <v>1</v>
      </c>
      <c r="J272">
        <v>10</v>
      </c>
      <c r="O272">
        <f t="shared" si="299"/>
        <v>677.32</v>
      </c>
      <c r="P272">
        <f t="shared" si="300"/>
        <v>677.32</v>
      </c>
      <c r="Q272">
        <f t="shared" si="301"/>
        <v>0</v>
      </c>
      <c r="R272">
        <f t="shared" si="302"/>
        <v>0</v>
      </c>
      <c r="S272">
        <f t="shared" si="303"/>
        <v>0</v>
      </c>
      <c r="T272">
        <f t="shared" si="304"/>
        <v>0</v>
      </c>
      <c r="U272">
        <f t="shared" si="305"/>
        <v>0</v>
      </c>
      <c r="V272">
        <f t="shared" si="306"/>
        <v>0</v>
      </c>
      <c r="W272">
        <f t="shared" si="307"/>
        <v>0</v>
      </c>
      <c r="X272">
        <f t="shared" si="308"/>
        <v>0</v>
      </c>
      <c r="Y272">
        <f t="shared" si="309"/>
        <v>0</v>
      </c>
      <c r="AA272">
        <v>39500386</v>
      </c>
      <c r="AB272">
        <f t="shared" si="310"/>
        <v>101.7</v>
      </c>
      <c r="AC272">
        <f t="shared" si="335"/>
        <v>101.7</v>
      </c>
      <c r="AD272">
        <f t="shared" si="336"/>
        <v>0</v>
      </c>
      <c r="AE272">
        <f t="shared" si="337"/>
        <v>0</v>
      </c>
      <c r="AF272">
        <f t="shared" si="337"/>
        <v>0</v>
      </c>
      <c r="AG272">
        <f t="shared" si="313"/>
        <v>0</v>
      </c>
      <c r="AH272">
        <f t="shared" si="338"/>
        <v>0</v>
      </c>
      <c r="AI272">
        <f t="shared" si="338"/>
        <v>0</v>
      </c>
      <c r="AJ272">
        <f t="shared" si="315"/>
        <v>0</v>
      </c>
      <c r="AK272">
        <v>101.7</v>
      </c>
      <c r="AL272">
        <v>101.7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115</v>
      </c>
      <c r="AU272">
        <v>71</v>
      </c>
      <c r="AV272">
        <v>1</v>
      </c>
      <c r="AW272">
        <v>1</v>
      </c>
      <c r="AZ272">
        <v>6.66</v>
      </c>
      <c r="BA272">
        <v>1</v>
      </c>
      <c r="BB272">
        <v>1</v>
      </c>
      <c r="BC272">
        <v>6.66</v>
      </c>
      <c r="BD272" t="s">
        <v>3</v>
      </c>
      <c r="BE272" t="s">
        <v>3</v>
      </c>
      <c r="BF272" t="s">
        <v>3</v>
      </c>
      <c r="BG272" t="s">
        <v>3</v>
      </c>
      <c r="BH272">
        <v>3</v>
      </c>
      <c r="BI272">
        <v>1</v>
      </c>
      <c r="BJ272" t="s">
        <v>498</v>
      </c>
      <c r="BM272">
        <v>17001</v>
      </c>
      <c r="BN272">
        <v>0</v>
      </c>
      <c r="BO272" t="s">
        <v>3</v>
      </c>
      <c r="BP272">
        <v>0</v>
      </c>
      <c r="BQ272">
        <v>2</v>
      </c>
      <c r="BR272">
        <v>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128</v>
      </c>
      <c r="CA272">
        <v>83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316"/>
        <v>677.32</v>
      </c>
      <c r="CQ272">
        <f t="shared" si="317"/>
        <v>677.322</v>
      </c>
      <c r="CR272">
        <f t="shared" si="318"/>
        <v>0</v>
      </c>
      <c r="CS272">
        <f t="shared" si="319"/>
        <v>0</v>
      </c>
      <c r="CT272">
        <f t="shared" si="320"/>
        <v>0</v>
      </c>
      <c r="CU272">
        <f t="shared" si="321"/>
        <v>0</v>
      </c>
      <c r="CV272">
        <f t="shared" si="322"/>
        <v>0</v>
      </c>
      <c r="CW272">
        <f t="shared" si="323"/>
        <v>0</v>
      </c>
      <c r="CX272">
        <f t="shared" si="324"/>
        <v>0</v>
      </c>
      <c r="CY272">
        <f t="shared" si="325"/>
        <v>0</v>
      </c>
      <c r="CZ272">
        <f t="shared" si="326"/>
        <v>0</v>
      </c>
      <c r="DC272" t="s">
        <v>3</v>
      </c>
      <c r="DD272" t="s">
        <v>3</v>
      </c>
      <c r="DE272" t="s">
        <v>3</v>
      </c>
      <c r="DF272" t="s">
        <v>3</v>
      </c>
      <c r="DG272" t="s">
        <v>3</v>
      </c>
      <c r="DH272" t="s">
        <v>3</v>
      </c>
      <c r="DI272" t="s">
        <v>3</v>
      </c>
      <c r="DJ272" t="s">
        <v>3</v>
      </c>
      <c r="DK272" t="s">
        <v>3</v>
      </c>
      <c r="DL272" t="s">
        <v>3</v>
      </c>
      <c r="DM272" t="s">
        <v>3</v>
      </c>
      <c r="DN272">
        <v>0</v>
      </c>
      <c r="DO272">
        <v>0</v>
      </c>
      <c r="DP272">
        <v>1</v>
      </c>
      <c r="DQ272">
        <v>1</v>
      </c>
      <c r="DU272">
        <v>1013</v>
      </c>
      <c r="DV272" t="s">
        <v>497</v>
      </c>
      <c r="DW272" t="s">
        <v>497</v>
      </c>
      <c r="DX272">
        <v>1</v>
      </c>
      <c r="EE272">
        <v>39174531</v>
      </c>
      <c r="EF272">
        <v>2</v>
      </c>
      <c r="EG272" t="s">
        <v>19</v>
      </c>
      <c r="EH272">
        <v>0</v>
      </c>
      <c r="EI272" t="s">
        <v>3</v>
      </c>
      <c r="EJ272">
        <v>1</v>
      </c>
      <c r="EK272">
        <v>17001</v>
      </c>
      <c r="EL272" t="s">
        <v>488</v>
      </c>
      <c r="EM272" t="s">
        <v>489</v>
      </c>
      <c r="EO272" t="s">
        <v>3</v>
      </c>
      <c r="EQ272">
        <v>0</v>
      </c>
      <c r="ER272">
        <v>101.7</v>
      </c>
      <c r="ES272">
        <v>101.7</v>
      </c>
      <c r="ET272">
        <v>0</v>
      </c>
      <c r="EU272">
        <v>0</v>
      </c>
      <c r="EV272">
        <v>0</v>
      </c>
      <c r="EW272">
        <v>0</v>
      </c>
      <c r="EX272">
        <v>0</v>
      </c>
      <c r="FQ272">
        <v>0</v>
      </c>
      <c r="FR272">
        <f t="shared" si="327"/>
        <v>0</v>
      </c>
      <c r="FS272">
        <v>0</v>
      </c>
      <c r="FT272" t="s">
        <v>22</v>
      </c>
      <c r="FU272" t="s">
        <v>23</v>
      </c>
      <c r="FX272">
        <v>115.2</v>
      </c>
      <c r="FY272">
        <v>70.55</v>
      </c>
      <c r="GA272" t="s">
        <v>3</v>
      </c>
      <c r="GD272">
        <v>0</v>
      </c>
      <c r="GF272">
        <v>596368426</v>
      </c>
      <c r="GG272">
        <v>1</v>
      </c>
      <c r="GH272">
        <v>1</v>
      </c>
      <c r="GI272">
        <v>4</v>
      </c>
      <c r="GJ272">
        <v>0</v>
      </c>
      <c r="GK272">
        <f>ROUND(R272*(S12)/100,2)</f>
        <v>0</v>
      </c>
      <c r="GL272">
        <f t="shared" si="328"/>
        <v>0</v>
      </c>
      <c r="GM272">
        <f t="shared" si="329"/>
        <v>677.32</v>
      </c>
      <c r="GN272">
        <f t="shared" si="330"/>
        <v>677.32</v>
      </c>
      <c r="GO272">
        <f t="shared" si="331"/>
        <v>0</v>
      </c>
      <c r="GP272">
        <f t="shared" si="332"/>
        <v>0</v>
      </c>
      <c r="GR272">
        <v>0</v>
      </c>
      <c r="GS272">
        <v>3</v>
      </c>
      <c r="GT272">
        <v>0</v>
      </c>
      <c r="GU272" t="s">
        <v>3</v>
      </c>
      <c r="GV272">
        <f t="shared" si="333"/>
        <v>0</v>
      </c>
      <c r="GW272">
        <v>1</v>
      </c>
      <c r="GX272">
        <f t="shared" si="334"/>
        <v>0</v>
      </c>
      <c r="HA272">
        <v>0</v>
      </c>
      <c r="HB272">
        <v>0</v>
      </c>
      <c r="IK272">
        <v>0</v>
      </c>
    </row>
    <row r="273" spans="1:255" x14ac:dyDescent="0.2">
      <c r="A273" s="2">
        <v>18</v>
      </c>
      <c r="B273" s="2">
        <v>1</v>
      </c>
      <c r="C273" s="2">
        <v>614</v>
      </c>
      <c r="D273" s="2"/>
      <c r="E273" s="2" t="s">
        <v>499</v>
      </c>
      <c r="F273" s="2" t="s">
        <v>500</v>
      </c>
      <c r="G273" s="2" t="s">
        <v>501</v>
      </c>
      <c r="H273" s="2" t="s">
        <v>497</v>
      </c>
      <c r="I273" s="2">
        <f>I267*J273</f>
        <v>1</v>
      </c>
      <c r="J273" s="2">
        <v>10</v>
      </c>
      <c r="K273" s="2"/>
      <c r="L273" s="2"/>
      <c r="M273" s="2"/>
      <c r="N273" s="2"/>
      <c r="O273" s="2">
        <f t="shared" si="299"/>
        <v>20.95</v>
      </c>
      <c r="P273" s="2">
        <f t="shared" si="300"/>
        <v>20.95</v>
      </c>
      <c r="Q273" s="2">
        <f t="shared" si="301"/>
        <v>0</v>
      </c>
      <c r="R273" s="2">
        <f t="shared" si="302"/>
        <v>0</v>
      </c>
      <c r="S273" s="2">
        <f t="shared" si="303"/>
        <v>0</v>
      </c>
      <c r="T273" s="2">
        <f t="shared" si="304"/>
        <v>0</v>
      </c>
      <c r="U273" s="2">
        <f t="shared" si="305"/>
        <v>0</v>
      </c>
      <c r="V273" s="2">
        <f t="shared" si="306"/>
        <v>0</v>
      </c>
      <c r="W273" s="2">
        <f t="shared" si="307"/>
        <v>0</v>
      </c>
      <c r="X273" s="2">
        <f t="shared" si="308"/>
        <v>0</v>
      </c>
      <c r="Y273" s="2">
        <f t="shared" si="309"/>
        <v>0</v>
      </c>
      <c r="Z273" s="2"/>
      <c r="AA273" s="2">
        <v>39500385</v>
      </c>
      <c r="AB273" s="2">
        <f t="shared" si="310"/>
        <v>20.95</v>
      </c>
      <c r="AC273" s="2">
        <f t="shared" si="335"/>
        <v>20.95</v>
      </c>
      <c r="AD273" s="2">
        <f t="shared" si="336"/>
        <v>0</v>
      </c>
      <c r="AE273" s="2">
        <f t="shared" si="337"/>
        <v>0</v>
      </c>
      <c r="AF273" s="2">
        <f t="shared" si="337"/>
        <v>0</v>
      </c>
      <c r="AG273" s="2">
        <f t="shared" si="313"/>
        <v>0</v>
      </c>
      <c r="AH273" s="2">
        <f t="shared" si="338"/>
        <v>0</v>
      </c>
      <c r="AI273" s="2">
        <f t="shared" si="338"/>
        <v>0</v>
      </c>
      <c r="AJ273" s="2">
        <f t="shared" si="315"/>
        <v>0</v>
      </c>
      <c r="AK273" s="2">
        <v>20.95</v>
      </c>
      <c r="AL273" s="2">
        <v>20.95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115</v>
      </c>
      <c r="AU273" s="2">
        <v>71</v>
      </c>
      <c r="AV273" s="2">
        <v>1</v>
      </c>
      <c r="AW273" s="2">
        <v>1</v>
      </c>
      <c r="AX273" s="2"/>
      <c r="AY273" s="2"/>
      <c r="AZ273" s="2">
        <v>1</v>
      </c>
      <c r="BA273" s="2">
        <v>1</v>
      </c>
      <c r="BB273" s="2">
        <v>1</v>
      </c>
      <c r="BC273" s="2">
        <v>1</v>
      </c>
      <c r="BD273" s="2" t="s">
        <v>3</v>
      </c>
      <c r="BE273" s="2" t="s">
        <v>3</v>
      </c>
      <c r="BF273" s="2" t="s">
        <v>3</v>
      </c>
      <c r="BG273" s="2" t="s">
        <v>3</v>
      </c>
      <c r="BH273" s="2">
        <v>3</v>
      </c>
      <c r="BI273" s="2">
        <v>1</v>
      </c>
      <c r="BJ273" s="2" t="s">
        <v>502</v>
      </c>
      <c r="BK273" s="2"/>
      <c r="BL273" s="2"/>
      <c r="BM273" s="2">
        <v>17001</v>
      </c>
      <c r="BN273" s="2">
        <v>0</v>
      </c>
      <c r="BO273" s="2" t="s">
        <v>3</v>
      </c>
      <c r="BP273" s="2">
        <v>0</v>
      </c>
      <c r="BQ273" s="2">
        <v>2</v>
      </c>
      <c r="BR273" s="2">
        <v>0</v>
      </c>
      <c r="BS273" s="2">
        <v>1</v>
      </c>
      <c r="BT273" s="2">
        <v>1</v>
      </c>
      <c r="BU273" s="2">
        <v>1</v>
      </c>
      <c r="BV273" s="2">
        <v>1</v>
      </c>
      <c r="BW273" s="2">
        <v>1</v>
      </c>
      <c r="BX273" s="2">
        <v>1</v>
      </c>
      <c r="BY273" s="2" t="s">
        <v>3</v>
      </c>
      <c r="BZ273" s="2">
        <v>128</v>
      </c>
      <c r="CA273" s="2">
        <v>83</v>
      </c>
      <c r="CB273" s="2"/>
      <c r="CC273" s="2"/>
      <c r="CD273" s="2"/>
      <c r="CE273" s="2"/>
      <c r="CF273" s="2">
        <v>0</v>
      </c>
      <c r="CG273" s="2">
        <v>0</v>
      </c>
      <c r="CH273" s="2"/>
      <c r="CI273" s="2"/>
      <c r="CJ273" s="2"/>
      <c r="CK273" s="2"/>
      <c r="CL273" s="2"/>
      <c r="CM273" s="2">
        <v>0</v>
      </c>
      <c r="CN273" s="2" t="s">
        <v>3</v>
      </c>
      <c r="CO273" s="2">
        <v>0</v>
      </c>
      <c r="CP273" s="2">
        <f t="shared" si="316"/>
        <v>20.95</v>
      </c>
      <c r="CQ273" s="2">
        <f t="shared" si="317"/>
        <v>20.95</v>
      </c>
      <c r="CR273" s="2">
        <f t="shared" si="318"/>
        <v>0</v>
      </c>
      <c r="CS273" s="2">
        <f t="shared" si="319"/>
        <v>0</v>
      </c>
      <c r="CT273" s="2">
        <f t="shared" si="320"/>
        <v>0</v>
      </c>
      <c r="CU273" s="2">
        <f t="shared" si="321"/>
        <v>0</v>
      </c>
      <c r="CV273" s="2">
        <f t="shared" si="322"/>
        <v>0</v>
      </c>
      <c r="CW273" s="2">
        <f t="shared" si="323"/>
        <v>0</v>
      </c>
      <c r="CX273" s="2">
        <f t="shared" si="324"/>
        <v>0</v>
      </c>
      <c r="CY273" s="2">
        <f t="shared" si="325"/>
        <v>0</v>
      </c>
      <c r="CZ273" s="2">
        <f t="shared" si="326"/>
        <v>0</v>
      </c>
      <c r="DA273" s="2"/>
      <c r="DB273" s="2"/>
      <c r="DC273" s="2" t="s">
        <v>3</v>
      </c>
      <c r="DD273" s="2" t="s">
        <v>3</v>
      </c>
      <c r="DE273" s="2" t="s">
        <v>3</v>
      </c>
      <c r="DF273" s="2" t="s">
        <v>3</v>
      </c>
      <c r="DG273" s="2" t="s">
        <v>3</v>
      </c>
      <c r="DH273" s="2" t="s">
        <v>3</v>
      </c>
      <c r="DI273" s="2" t="s">
        <v>3</v>
      </c>
      <c r="DJ273" s="2" t="s">
        <v>3</v>
      </c>
      <c r="DK273" s="2" t="s">
        <v>3</v>
      </c>
      <c r="DL273" s="2" t="s">
        <v>3</v>
      </c>
      <c r="DM273" s="2" t="s">
        <v>3</v>
      </c>
      <c r="DN273" s="2">
        <v>0</v>
      </c>
      <c r="DO273" s="2">
        <v>0</v>
      </c>
      <c r="DP273" s="2">
        <v>1</v>
      </c>
      <c r="DQ273" s="2">
        <v>1</v>
      </c>
      <c r="DR273" s="2"/>
      <c r="DS273" s="2"/>
      <c r="DT273" s="2"/>
      <c r="DU273" s="2">
        <v>1013</v>
      </c>
      <c r="DV273" s="2" t="s">
        <v>497</v>
      </c>
      <c r="DW273" s="2" t="s">
        <v>497</v>
      </c>
      <c r="DX273" s="2">
        <v>1</v>
      </c>
      <c r="DY273" s="2"/>
      <c r="DZ273" s="2"/>
      <c r="EA273" s="2"/>
      <c r="EB273" s="2"/>
      <c r="EC273" s="2"/>
      <c r="ED273" s="2"/>
      <c r="EE273" s="2">
        <v>39174531</v>
      </c>
      <c r="EF273" s="2">
        <v>2</v>
      </c>
      <c r="EG273" s="2" t="s">
        <v>19</v>
      </c>
      <c r="EH273" s="2">
        <v>0</v>
      </c>
      <c r="EI273" s="2" t="s">
        <v>3</v>
      </c>
      <c r="EJ273" s="2">
        <v>1</v>
      </c>
      <c r="EK273" s="2">
        <v>17001</v>
      </c>
      <c r="EL273" s="2" t="s">
        <v>488</v>
      </c>
      <c r="EM273" s="2" t="s">
        <v>489</v>
      </c>
      <c r="EN273" s="2"/>
      <c r="EO273" s="2" t="s">
        <v>3</v>
      </c>
      <c r="EP273" s="2"/>
      <c r="EQ273" s="2">
        <v>0</v>
      </c>
      <c r="ER273" s="2">
        <v>20.95</v>
      </c>
      <c r="ES273" s="2">
        <v>20.95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>
        <v>0</v>
      </c>
      <c r="FR273" s="2">
        <f t="shared" si="327"/>
        <v>0</v>
      </c>
      <c r="FS273" s="2">
        <v>0</v>
      </c>
      <c r="FT273" s="2" t="s">
        <v>22</v>
      </c>
      <c r="FU273" s="2" t="s">
        <v>23</v>
      </c>
      <c r="FV273" s="2"/>
      <c r="FW273" s="2"/>
      <c r="FX273" s="2">
        <v>115.2</v>
      </c>
      <c r="FY273" s="2">
        <v>70.55</v>
      </c>
      <c r="FZ273" s="2"/>
      <c r="GA273" s="2" t="s">
        <v>3</v>
      </c>
      <c r="GB273" s="2"/>
      <c r="GC273" s="2"/>
      <c r="GD273" s="2">
        <v>0</v>
      </c>
      <c r="GE273" s="2"/>
      <c r="GF273" s="2">
        <v>-2063439716</v>
      </c>
      <c r="GG273" s="2">
        <v>2</v>
      </c>
      <c r="GH273" s="2">
        <v>1</v>
      </c>
      <c r="GI273" s="2">
        <v>-2</v>
      </c>
      <c r="GJ273" s="2">
        <v>0</v>
      </c>
      <c r="GK273" s="2">
        <f>ROUND(R273*(R12)/100,2)</f>
        <v>0</v>
      </c>
      <c r="GL273" s="2">
        <f t="shared" si="328"/>
        <v>0</v>
      </c>
      <c r="GM273" s="2">
        <f t="shared" si="329"/>
        <v>20.95</v>
      </c>
      <c r="GN273" s="2">
        <f t="shared" si="330"/>
        <v>20.95</v>
      </c>
      <c r="GO273" s="2">
        <f t="shared" si="331"/>
        <v>0</v>
      </c>
      <c r="GP273" s="2">
        <f t="shared" si="332"/>
        <v>0</v>
      </c>
      <c r="GQ273" s="2"/>
      <c r="GR273" s="2">
        <v>0</v>
      </c>
      <c r="GS273" s="2">
        <v>3</v>
      </c>
      <c r="GT273" s="2">
        <v>0</v>
      </c>
      <c r="GU273" s="2" t="s">
        <v>3</v>
      </c>
      <c r="GV273" s="2">
        <f t="shared" si="333"/>
        <v>0</v>
      </c>
      <c r="GW273" s="2">
        <v>1</v>
      </c>
      <c r="GX273" s="2">
        <f t="shared" si="334"/>
        <v>0</v>
      </c>
      <c r="GY273" s="2"/>
      <c r="GZ273" s="2"/>
      <c r="HA273" s="2">
        <v>0</v>
      </c>
      <c r="HB273" s="2">
        <v>0</v>
      </c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>
        <v>0</v>
      </c>
      <c r="IL273" s="2"/>
      <c r="IM273" s="2"/>
      <c r="IN273" s="2"/>
      <c r="IO273" s="2"/>
      <c r="IP273" s="2"/>
      <c r="IQ273" s="2"/>
      <c r="IR273" s="2"/>
      <c r="IS273" s="2"/>
      <c r="IT273" s="2"/>
      <c r="IU273" s="2"/>
    </row>
    <row r="274" spans="1:255" x14ac:dyDescent="0.2">
      <c r="A274">
        <v>18</v>
      </c>
      <c r="B274">
        <v>1</v>
      </c>
      <c r="C274">
        <v>627</v>
      </c>
      <c r="E274" t="s">
        <v>499</v>
      </c>
      <c r="F274" t="s">
        <v>500</v>
      </c>
      <c r="G274" t="s">
        <v>501</v>
      </c>
      <c r="H274" t="s">
        <v>497</v>
      </c>
      <c r="I274">
        <f>I268*J274</f>
        <v>1</v>
      </c>
      <c r="J274">
        <v>10</v>
      </c>
      <c r="O274">
        <f t="shared" si="299"/>
        <v>139.53</v>
      </c>
      <c r="P274">
        <f t="shared" si="300"/>
        <v>139.53</v>
      </c>
      <c r="Q274">
        <f t="shared" si="301"/>
        <v>0</v>
      </c>
      <c r="R274">
        <f t="shared" si="302"/>
        <v>0</v>
      </c>
      <c r="S274">
        <f t="shared" si="303"/>
        <v>0</v>
      </c>
      <c r="T274">
        <f t="shared" si="304"/>
        <v>0</v>
      </c>
      <c r="U274">
        <f t="shared" si="305"/>
        <v>0</v>
      </c>
      <c r="V274">
        <f t="shared" si="306"/>
        <v>0</v>
      </c>
      <c r="W274">
        <f t="shared" si="307"/>
        <v>0</v>
      </c>
      <c r="X274">
        <f t="shared" si="308"/>
        <v>0</v>
      </c>
      <c r="Y274">
        <f t="shared" si="309"/>
        <v>0</v>
      </c>
      <c r="AA274">
        <v>39500386</v>
      </c>
      <c r="AB274">
        <f t="shared" si="310"/>
        <v>20.95</v>
      </c>
      <c r="AC274">
        <f t="shared" si="335"/>
        <v>20.95</v>
      </c>
      <c r="AD274">
        <f t="shared" si="336"/>
        <v>0</v>
      </c>
      <c r="AE274">
        <f t="shared" si="337"/>
        <v>0</v>
      </c>
      <c r="AF274">
        <f t="shared" si="337"/>
        <v>0</v>
      </c>
      <c r="AG274">
        <f t="shared" si="313"/>
        <v>0</v>
      </c>
      <c r="AH274">
        <f t="shared" si="338"/>
        <v>0</v>
      </c>
      <c r="AI274">
        <f t="shared" si="338"/>
        <v>0</v>
      </c>
      <c r="AJ274">
        <f t="shared" si="315"/>
        <v>0</v>
      </c>
      <c r="AK274">
        <v>20.95</v>
      </c>
      <c r="AL274">
        <v>20.95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115</v>
      </c>
      <c r="AU274">
        <v>71</v>
      </c>
      <c r="AV274">
        <v>1</v>
      </c>
      <c r="AW274">
        <v>1</v>
      </c>
      <c r="AZ274">
        <v>6.66</v>
      </c>
      <c r="BA274">
        <v>1</v>
      </c>
      <c r="BB274">
        <v>1</v>
      </c>
      <c r="BC274">
        <v>6.66</v>
      </c>
      <c r="BD274" t="s">
        <v>3</v>
      </c>
      <c r="BE274" t="s">
        <v>3</v>
      </c>
      <c r="BF274" t="s">
        <v>3</v>
      </c>
      <c r="BG274" t="s">
        <v>3</v>
      </c>
      <c r="BH274">
        <v>3</v>
      </c>
      <c r="BI274">
        <v>1</v>
      </c>
      <c r="BJ274" t="s">
        <v>502</v>
      </c>
      <c r="BM274">
        <v>17001</v>
      </c>
      <c r="BN274">
        <v>0</v>
      </c>
      <c r="BO274" t="s">
        <v>3</v>
      </c>
      <c r="BP274">
        <v>0</v>
      </c>
      <c r="BQ274">
        <v>2</v>
      </c>
      <c r="BR274">
        <v>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128</v>
      </c>
      <c r="CA274">
        <v>83</v>
      </c>
      <c r="CF274">
        <v>0</v>
      </c>
      <c r="CG274">
        <v>0</v>
      </c>
      <c r="CM274">
        <v>0</v>
      </c>
      <c r="CN274" t="s">
        <v>3</v>
      </c>
      <c r="CO274">
        <v>0</v>
      </c>
      <c r="CP274">
        <f t="shared" si="316"/>
        <v>139.53</v>
      </c>
      <c r="CQ274">
        <f t="shared" si="317"/>
        <v>139.52699999999999</v>
      </c>
      <c r="CR274">
        <f t="shared" si="318"/>
        <v>0</v>
      </c>
      <c r="CS274">
        <f t="shared" si="319"/>
        <v>0</v>
      </c>
      <c r="CT274">
        <f t="shared" si="320"/>
        <v>0</v>
      </c>
      <c r="CU274">
        <f t="shared" si="321"/>
        <v>0</v>
      </c>
      <c r="CV274">
        <f t="shared" si="322"/>
        <v>0</v>
      </c>
      <c r="CW274">
        <f t="shared" si="323"/>
        <v>0</v>
      </c>
      <c r="CX274">
        <f t="shared" si="324"/>
        <v>0</v>
      </c>
      <c r="CY274">
        <f t="shared" si="325"/>
        <v>0</v>
      </c>
      <c r="CZ274">
        <f t="shared" si="326"/>
        <v>0</v>
      </c>
      <c r="DC274" t="s">
        <v>3</v>
      </c>
      <c r="DD274" t="s">
        <v>3</v>
      </c>
      <c r="DE274" t="s">
        <v>3</v>
      </c>
      <c r="DF274" t="s">
        <v>3</v>
      </c>
      <c r="DG274" t="s">
        <v>3</v>
      </c>
      <c r="DH274" t="s">
        <v>3</v>
      </c>
      <c r="DI274" t="s">
        <v>3</v>
      </c>
      <c r="DJ274" t="s">
        <v>3</v>
      </c>
      <c r="DK274" t="s">
        <v>3</v>
      </c>
      <c r="DL274" t="s">
        <v>3</v>
      </c>
      <c r="DM274" t="s">
        <v>3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497</v>
      </c>
      <c r="DW274" t="s">
        <v>497</v>
      </c>
      <c r="DX274">
        <v>1</v>
      </c>
      <c r="EE274">
        <v>39174531</v>
      </c>
      <c r="EF274">
        <v>2</v>
      </c>
      <c r="EG274" t="s">
        <v>19</v>
      </c>
      <c r="EH274">
        <v>0</v>
      </c>
      <c r="EI274" t="s">
        <v>3</v>
      </c>
      <c r="EJ274">
        <v>1</v>
      </c>
      <c r="EK274">
        <v>17001</v>
      </c>
      <c r="EL274" t="s">
        <v>488</v>
      </c>
      <c r="EM274" t="s">
        <v>489</v>
      </c>
      <c r="EO274" t="s">
        <v>3</v>
      </c>
      <c r="EQ274">
        <v>0</v>
      </c>
      <c r="ER274">
        <v>20.95</v>
      </c>
      <c r="ES274">
        <v>20.95</v>
      </c>
      <c r="ET274">
        <v>0</v>
      </c>
      <c r="EU274">
        <v>0</v>
      </c>
      <c r="EV274">
        <v>0</v>
      </c>
      <c r="EW274">
        <v>0</v>
      </c>
      <c r="EX274">
        <v>0</v>
      </c>
      <c r="FQ274">
        <v>0</v>
      </c>
      <c r="FR274">
        <f t="shared" si="327"/>
        <v>0</v>
      </c>
      <c r="FS274">
        <v>0</v>
      </c>
      <c r="FT274" t="s">
        <v>22</v>
      </c>
      <c r="FU274" t="s">
        <v>23</v>
      </c>
      <c r="FX274">
        <v>115.2</v>
      </c>
      <c r="FY274">
        <v>70.55</v>
      </c>
      <c r="GA274" t="s">
        <v>3</v>
      </c>
      <c r="GD274">
        <v>0</v>
      </c>
      <c r="GF274">
        <v>-2063439716</v>
      </c>
      <c r="GG274">
        <v>1</v>
      </c>
      <c r="GH274">
        <v>1</v>
      </c>
      <c r="GI274">
        <v>4</v>
      </c>
      <c r="GJ274">
        <v>0</v>
      </c>
      <c r="GK274">
        <f>ROUND(R274*(S12)/100,2)</f>
        <v>0</v>
      </c>
      <c r="GL274">
        <f t="shared" si="328"/>
        <v>0</v>
      </c>
      <c r="GM274">
        <f t="shared" si="329"/>
        <v>139.53</v>
      </c>
      <c r="GN274">
        <f t="shared" si="330"/>
        <v>139.53</v>
      </c>
      <c r="GO274">
        <f t="shared" si="331"/>
        <v>0</v>
      </c>
      <c r="GP274">
        <f t="shared" si="332"/>
        <v>0</v>
      </c>
      <c r="GR274">
        <v>0</v>
      </c>
      <c r="GS274">
        <v>3</v>
      </c>
      <c r="GT274">
        <v>0</v>
      </c>
      <c r="GU274" t="s">
        <v>3</v>
      </c>
      <c r="GV274">
        <f t="shared" si="333"/>
        <v>0</v>
      </c>
      <c r="GW274">
        <v>1</v>
      </c>
      <c r="GX274">
        <f t="shared" si="334"/>
        <v>0</v>
      </c>
      <c r="HA274">
        <v>0</v>
      </c>
      <c r="HB274">
        <v>0</v>
      </c>
      <c r="IK274">
        <v>0</v>
      </c>
    </row>
    <row r="275" spans="1:255" x14ac:dyDescent="0.2">
      <c r="A275" s="2">
        <v>18</v>
      </c>
      <c r="B275" s="2">
        <v>1</v>
      </c>
      <c r="C275" s="2">
        <v>615</v>
      </c>
      <c r="D275" s="2"/>
      <c r="E275" s="2" t="s">
        <v>503</v>
      </c>
      <c r="F275" s="2" t="s">
        <v>504</v>
      </c>
      <c r="G275" s="2" t="s">
        <v>505</v>
      </c>
      <c r="H275" s="2" t="s">
        <v>497</v>
      </c>
      <c r="I275" s="2">
        <f>I267*J275</f>
        <v>1</v>
      </c>
      <c r="J275" s="2">
        <v>10</v>
      </c>
      <c r="K275" s="2"/>
      <c r="L275" s="2"/>
      <c r="M275" s="2"/>
      <c r="N275" s="2"/>
      <c r="O275" s="2">
        <f t="shared" si="299"/>
        <v>0</v>
      </c>
      <c r="P275" s="2">
        <f t="shared" si="300"/>
        <v>0</v>
      </c>
      <c r="Q275" s="2">
        <f t="shared" si="301"/>
        <v>0</v>
      </c>
      <c r="R275" s="2">
        <f t="shared" si="302"/>
        <v>0</v>
      </c>
      <c r="S275" s="2">
        <f t="shared" si="303"/>
        <v>0</v>
      </c>
      <c r="T275" s="2">
        <f t="shared" si="304"/>
        <v>0</v>
      </c>
      <c r="U275" s="2">
        <f t="shared" si="305"/>
        <v>0</v>
      </c>
      <c r="V275" s="2">
        <f t="shared" si="306"/>
        <v>0</v>
      </c>
      <c r="W275" s="2">
        <f t="shared" si="307"/>
        <v>0</v>
      </c>
      <c r="X275" s="2">
        <f t="shared" si="308"/>
        <v>0</v>
      </c>
      <c r="Y275" s="2">
        <f t="shared" si="309"/>
        <v>0</v>
      </c>
      <c r="Z275" s="2"/>
      <c r="AA275" s="2">
        <v>39500385</v>
      </c>
      <c r="AB275" s="2">
        <f t="shared" si="310"/>
        <v>0</v>
      </c>
      <c r="AC275" s="2">
        <f t="shared" si="335"/>
        <v>0</v>
      </c>
      <c r="AD275" s="2">
        <f t="shared" si="336"/>
        <v>0</v>
      </c>
      <c r="AE275" s="2">
        <f t="shared" si="337"/>
        <v>0</v>
      </c>
      <c r="AF275" s="2">
        <f t="shared" si="337"/>
        <v>0</v>
      </c>
      <c r="AG275" s="2">
        <f t="shared" si="313"/>
        <v>0</v>
      </c>
      <c r="AH275" s="2">
        <f t="shared" si="338"/>
        <v>0</v>
      </c>
      <c r="AI275" s="2">
        <f t="shared" si="338"/>
        <v>0</v>
      </c>
      <c r="AJ275" s="2">
        <f t="shared" si="315"/>
        <v>0</v>
      </c>
      <c r="AK275" s="2">
        <v>0</v>
      </c>
      <c r="AL275" s="2">
        <v>0</v>
      </c>
      <c r="AM275" s="2">
        <v>0</v>
      </c>
      <c r="AN275" s="2">
        <v>0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115</v>
      </c>
      <c r="AU275" s="2">
        <v>71</v>
      </c>
      <c r="AV275" s="2">
        <v>1</v>
      </c>
      <c r="AW275" s="2">
        <v>1</v>
      </c>
      <c r="AX275" s="2"/>
      <c r="AY275" s="2"/>
      <c r="AZ275" s="2">
        <v>1</v>
      </c>
      <c r="BA275" s="2">
        <v>1</v>
      </c>
      <c r="BB275" s="2">
        <v>1</v>
      </c>
      <c r="BC275" s="2">
        <v>1</v>
      </c>
      <c r="BD275" s="2" t="s">
        <v>3</v>
      </c>
      <c r="BE275" s="2" t="s">
        <v>3</v>
      </c>
      <c r="BF275" s="2" t="s">
        <v>3</v>
      </c>
      <c r="BG275" s="2" t="s">
        <v>3</v>
      </c>
      <c r="BH275" s="2">
        <v>3</v>
      </c>
      <c r="BI275" s="2">
        <v>1</v>
      </c>
      <c r="BJ275" s="2" t="s">
        <v>3</v>
      </c>
      <c r="BK275" s="2"/>
      <c r="BL275" s="2"/>
      <c r="BM275" s="2">
        <v>17001</v>
      </c>
      <c r="BN275" s="2">
        <v>0</v>
      </c>
      <c r="BO275" s="2" t="s">
        <v>3</v>
      </c>
      <c r="BP275" s="2">
        <v>0</v>
      </c>
      <c r="BQ275" s="2">
        <v>2</v>
      </c>
      <c r="BR275" s="2">
        <v>0</v>
      </c>
      <c r="BS275" s="2">
        <v>1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 t="s">
        <v>3</v>
      </c>
      <c r="BZ275" s="2">
        <v>128</v>
      </c>
      <c r="CA275" s="2">
        <v>83</v>
      </c>
      <c r="CB275" s="2"/>
      <c r="CC275" s="2"/>
      <c r="CD275" s="2"/>
      <c r="CE275" s="2"/>
      <c r="CF275" s="2">
        <v>0</v>
      </c>
      <c r="CG275" s="2">
        <v>0</v>
      </c>
      <c r="CH275" s="2"/>
      <c r="CI275" s="2"/>
      <c r="CJ275" s="2"/>
      <c r="CK275" s="2"/>
      <c r="CL275" s="2"/>
      <c r="CM275" s="2">
        <v>0</v>
      </c>
      <c r="CN275" s="2" t="s">
        <v>3</v>
      </c>
      <c r="CO275" s="2">
        <v>0</v>
      </c>
      <c r="CP275" s="2">
        <f t="shared" si="316"/>
        <v>0</v>
      </c>
      <c r="CQ275" s="2">
        <f t="shared" si="317"/>
        <v>0</v>
      </c>
      <c r="CR275" s="2">
        <f t="shared" si="318"/>
        <v>0</v>
      </c>
      <c r="CS275" s="2">
        <f t="shared" si="319"/>
        <v>0</v>
      </c>
      <c r="CT275" s="2">
        <f t="shared" si="320"/>
        <v>0</v>
      </c>
      <c r="CU275" s="2">
        <f t="shared" si="321"/>
        <v>0</v>
      </c>
      <c r="CV275" s="2">
        <f t="shared" si="322"/>
        <v>0</v>
      </c>
      <c r="CW275" s="2">
        <f t="shared" si="323"/>
        <v>0</v>
      </c>
      <c r="CX275" s="2">
        <f t="shared" si="324"/>
        <v>0</v>
      </c>
      <c r="CY275" s="2">
        <f t="shared" si="325"/>
        <v>0</v>
      </c>
      <c r="CZ275" s="2">
        <f t="shared" si="326"/>
        <v>0</v>
      </c>
      <c r="DA275" s="2"/>
      <c r="DB275" s="2"/>
      <c r="DC275" s="2" t="s">
        <v>3</v>
      </c>
      <c r="DD275" s="2" t="s">
        <v>3</v>
      </c>
      <c r="DE275" s="2" t="s">
        <v>3</v>
      </c>
      <c r="DF275" s="2" t="s">
        <v>3</v>
      </c>
      <c r="DG275" s="2" t="s">
        <v>3</v>
      </c>
      <c r="DH275" s="2" t="s">
        <v>3</v>
      </c>
      <c r="DI275" s="2" t="s">
        <v>3</v>
      </c>
      <c r="DJ275" s="2" t="s">
        <v>3</v>
      </c>
      <c r="DK275" s="2" t="s">
        <v>3</v>
      </c>
      <c r="DL275" s="2" t="s">
        <v>3</v>
      </c>
      <c r="DM275" s="2" t="s">
        <v>3</v>
      </c>
      <c r="DN275" s="2">
        <v>0</v>
      </c>
      <c r="DO275" s="2">
        <v>0</v>
      </c>
      <c r="DP275" s="2">
        <v>1</v>
      </c>
      <c r="DQ275" s="2">
        <v>1</v>
      </c>
      <c r="DR275" s="2"/>
      <c r="DS275" s="2"/>
      <c r="DT275" s="2"/>
      <c r="DU275" s="2">
        <v>1013</v>
      </c>
      <c r="DV275" s="2" t="s">
        <v>497</v>
      </c>
      <c r="DW275" s="2" t="s">
        <v>497</v>
      </c>
      <c r="DX275" s="2">
        <v>1</v>
      </c>
      <c r="DY275" s="2"/>
      <c r="DZ275" s="2"/>
      <c r="EA275" s="2"/>
      <c r="EB275" s="2"/>
      <c r="EC275" s="2"/>
      <c r="ED275" s="2"/>
      <c r="EE275" s="2">
        <v>39174531</v>
      </c>
      <c r="EF275" s="2">
        <v>2</v>
      </c>
      <c r="EG275" s="2" t="s">
        <v>19</v>
      </c>
      <c r="EH275" s="2">
        <v>0</v>
      </c>
      <c r="EI275" s="2" t="s">
        <v>3</v>
      </c>
      <c r="EJ275" s="2">
        <v>1</v>
      </c>
      <c r="EK275" s="2">
        <v>17001</v>
      </c>
      <c r="EL275" s="2" t="s">
        <v>488</v>
      </c>
      <c r="EM275" s="2" t="s">
        <v>489</v>
      </c>
      <c r="EN275" s="2"/>
      <c r="EO275" s="2" t="s">
        <v>3</v>
      </c>
      <c r="EP275" s="2"/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>
        <v>0</v>
      </c>
      <c r="FR275" s="2">
        <f t="shared" si="327"/>
        <v>0</v>
      </c>
      <c r="FS275" s="2">
        <v>0</v>
      </c>
      <c r="FT275" s="2" t="s">
        <v>22</v>
      </c>
      <c r="FU275" s="2" t="s">
        <v>23</v>
      </c>
      <c r="FV275" s="2"/>
      <c r="FW275" s="2"/>
      <c r="FX275" s="2">
        <v>115.2</v>
      </c>
      <c r="FY275" s="2">
        <v>70.55</v>
      </c>
      <c r="FZ275" s="2"/>
      <c r="GA275" s="2" t="s">
        <v>3</v>
      </c>
      <c r="GB275" s="2"/>
      <c r="GC275" s="2"/>
      <c r="GD275" s="2">
        <v>0</v>
      </c>
      <c r="GE275" s="2"/>
      <c r="GF275" s="2">
        <v>195171381</v>
      </c>
      <c r="GG275" s="2">
        <v>2</v>
      </c>
      <c r="GH275" s="2">
        <v>1</v>
      </c>
      <c r="GI275" s="2">
        <v>-2</v>
      </c>
      <c r="GJ275" s="2">
        <v>0</v>
      </c>
      <c r="GK275" s="2">
        <f>ROUND(R275*(R12)/100,2)</f>
        <v>0</v>
      </c>
      <c r="GL275" s="2">
        <f t="shared" si="328"/>
        <v>0</v>
      </c>
      <c r="GM275" s="2">
        <f t="shared" si="329"/>
        <v>0</v>
      </c>
      <c r="GN275" s="2">
        <f t="shared" si="330"/>
        <v>0</v>
      </c>
      <c r="GO275" s="2">
        <f t="shared" si="331"/>
        <v>0</v>
      </c>
      <c r="GP275" s="2">
        <f t="shared" si="332"/>
        <v>0</v>
      </c>
      <c r="GQ275" s="2"/>
      <c r="GR275" s="2">
        <v>0</v>
      </c>
      <c r="GS275" s="2">
        <v>3</v>
      </c>
      <c r="GT275" s="2">
        <v>0</v>
      </c>
      <c r="GU275" s="2" t="s">
        <v>3</v>
      </c>
      <c r="GV275" s="2">
        <f t="shared" si="333"/>
        <v>0</v>
      </c>
      <c r="GW275" s="2">
        <v>1</v>
      </c>
      <c r="GX275" s="2">
        <f t="shared" si="334"/>
        <v>0</v>
      </c>
      <c r="GY275" s="2"/>
      <c r="GZ275" s="2"/>
      <c r="HA275" s="2">
        <v>0</v>
      </c>
      <c r="HB275" s="2">
        <v>0</v>
      </c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>
        <v>0</v>
      </c>
      <c r="IL275" s="2"/>
      <c r="IM275" s="2"/>
      <c r="IN275" s="2"/>
      <c r="IO275" s="2"/>
      <c r="IP275" s="2"/>
      <c r="IQ275" s="2"/>
      <c r="IR275" s="2"/>
      <c r="IS275" s="2"/>
      <c r="IT275" s="2"/>
      <c r="IU275" s="2"/>
    </row>
    <row r="276" spans="1:255" x14ac:dyDescent="0.2">
      <c r="A276">
        <v>18</v>
      </c>
      <c r="B276">
        <v>1</v>
      </c>
      <c r="C276">
        <v>628</v>
      </c>
      <c r="E276" t="s">
        <v>503</v>
      </c>
      <c r="F276" t="s">
        <v>504</v>
      </c>
      <c r="G276" t="s">
        <v>505</v>
      </c>
      <c r="H276" t="s">
        <v>497</v>
      </c>
      <c r="I276">
        <f>I268*J276</f>
        <v>1</v>
      </c>
      <c r="J276">
        <v>10</v>
      </c>
      <c r="O276">
        <f t="shared" si="299"/>
        <v>0</v>
      </c>
      <c r="P276">
        <f t="shared" si="300"/>
        <v>0</v>
      </c>
      <c r="Q276">
        <f t="shared" si="301"/>
        <v>0</v>
      </c>
      <c r="R276">
        <f t="shared" si="302"/>
        <v>0</v>
      </c>
      <c r="S276">
        <f t="shared" si="303"/>
        <v>0</v>
      </c>
      <c r="T276">
        <f t="shared" si="304"/>
        <v>0</v>
      </c>
      <c r="U276">
        <f t="shared" si="305"/>
        <v>0</v>
      </c>
      <c r="V276">
        <f t="shared" si="306"/>
        <v>0</v>
      </c>
      <c r="W276">
        <f t="shared" si="307"/>
        <v>0</v>
      </c>
      <c r="X276">
        <f t="shared" si="308"/>
        <v>0</v>
      </c>
      <c r="Y276">
        <f t="shared" si="309"/>
        <v>0</v>
      </c>
      <c r="AA276">
        <v>39500386</v>
      </c>
      <c r="AB276">
        <f t="shared" si="310"/>
        <v>0</v>
      </c>
      <c r="AC276">
        <f t="shared" si="335"/>
        <v>0</v>
      </c>
      <c r="AD276">
        <f t="shared" si="336"/>
        <v>0</v>
      </c>
      <c r="AE276">
        <f t="shared" si="337"/>
        <v>0</v>
      </c>
      <c r="AF276">
        <f t="shared" si="337"/>
        <v>0</v>
      </c>
      <c r="AG276">
        <f t="shared" si="313"/>
        <v>0</v>
      </c>
      <c r="AH276">
        <f t="shared" si="338"/>
        <v>0</v>
      </c>
      <c r="AI276">
        <f t="shared" si="338"/>
        <v>0</v>
      </c>
      <c r="AJ276">
        <f t="shared" si="315"/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115</v>
      </c>
      <c r="AU276">
        <v>71</v>
      </c>
      <c r="AV276">
        <v>1</v>
      </c>
      <c r="AW276">
        <v>1</v>
      </c>
      <c r="AZ276">
        <v>6.66</v>
      </c>
      <c r="BA276">
        <v>1</v>
      </c>
      <c r="BB276">
        <v>1</v>
      </c>
      <c r="BC276">
        <v>6.66</v>
      </c>
      <c r="BD276" t="s">
        <v>3</v>
      </c>
      <c r="BE276" t="s">
        <v>3</v>
      </c>
      <c r="BF276" t="s">
        <v>3</v>
      </c>
      <c r="BG276" t="s">
        <v>3</v>
      </c>
      <c r="BH276">
        <v>3</v>
      </c>
      <c r="BI276">
        <v>1</v>
      </c>
      <c r="BJ276" t="s">
        <v>3</v>
      </c>
      <c r="BM276">
        <v>17001</v>
      </c>
      <c r="BN276">
        <v>0</v>
      </c>
      <c r="BO276" t="s">
        <v>3</v>
      </c>
      <c r="BP276">
        <v>0</v>
      </c>
      <c r="BQ276">
        <v>2</v>
      </c>
      <c r="BR276">
        <v>0</v>
      </c>
      <c r="BS276">
        <v>1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128</v>
      </c>
      <c r="CA276">
        <v>83</v>
      </c>
      <c r="CF276">
        <v>0</v>
      </c>
      <c r="CG276">
        <v>0</v>
      </c>
      <c r="CM276">
        <v>0</v>
      </c>
      <c r="CN276" t="s">
        <v>3</v>
      </c>
      <c r="CO276">
        <v>0</v>
      </c>
      <c r="CP276">
        <f t="shared" si="316"/>
        <v>0</v>
      </c>
      <c r="CQ276">
        <f t="shared" si="317"/>
        <v>0</v>
      </c>
      <c r="CR276">
        <f t="shared" si="318"/>
        <v>0</v>
      </c>
      <c r="CS276">
        <f t="shared" si="319"/>
        <v>0</v>
      </c>
      <c r="CT276">
        <f t="shared" si="320"/>
        <v>0</v>
      </c>
      <c r="CU276">
        <f t="shared" si="321"/>
        <v>0</v>
      </c>
      <c r="CV276">
        <f t="shared" si="322"/>
        <v>0</v>
      </c>
      <c r="CW276">
        <f t="shared" si="323"/>
        <v>0</v>
      </c>
      <c r="CX276">
        <f t="shared" si="324"/>
        <v>0</v>
      </c>
      <c r="CY276">
        <f t="shared" si="325"/>
        <v>0</v>
      </c>
      <c r="CZ276">
        <f t="shared" si="326"/>
        <v>0</v>
      </c>
      <c r="DC276" t="s">
        <v>3</v>
      </c>
      <c r="DD276" t="s">
        <v>3</v>
      </c>
      <c r="DE276" t="s">
        <v>3</v>
      </c>
      <c r="DF276" t="s">
        <v>3</v>
      </c>
      <c r="DG276" t="s">
        <v>3</v>
      </c>
      <c r="DH276" t="s">
        <v>3</v>
      </c>
      <c r="DI276" t="s">
        <v>3</v>
      </c>
      <c r="DJ276" t="s">
        <v>3</v>
      </c>
      <c r="DK276" t="s">
        <v>3</v>
      </c>
      <c r="DL276" t="s">
        <v>3</v>
      </c>
      <c r="DM276" t="s">
        <v>3</v>
      </c>
      <c r="DN276">
        <v>0</v>
      </c>
      <c r="DO276">
        <v>0</v>
      </c>
      <c r="DP276">
        <v>1</v>
      </c>
      <c r="DQ276">
        <v>1</v>
      </c>
      <c r="DU276">
        <v>1013</v>
      </c>
      <c r="DV276" t="s">
        <v>497</v>
      </c>
      <c r="DW276" t="s">
        <v>497</v>
      </c>
      <c r="DX276">
        <v>1</v>
      </c>
      <c r="EE276">
        <v>39174531</v>
      </c>
      <c r="EF276">
        <v>2</v>
      </c>
      <c r="EG276" t="s">
        <v>19</v>
      </c>
      <c r="EH276">
        <v>0</v>
      </c>
      <c r="EI276" t="s">
        <v>3</v>
      </c>
      <c r="EJ276">
        <v>1</v>
      </c>
      <c r="EK276">
        <v>17001</v>
      </c>
      <c r="EL276" t="s">
        <v>488</v>
      </c>
      <c r="EM276" t="s">
        <v>489</v>
      </c>
      <c r="EO276" t="s">
        <v>3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FQ276">
        <v>0</v>
      </c>
      <c r="FR276">
        <f t="shared" si="327"/>
        <v>0</v>
      </c>
      <c r="FS276">
        <v>0</v>
      </c>
      <c r="FT276" t="s">
        <v>22</v>
      </c>
      <c r="FU276" t="s">
        <v>23</v>
      </c>
      <c r="FX276">
        <v>115.2</v>
      </c>
      <c r="FY276">
        <v>70.55</v>
      </c>
      <c r="GA276" t="s">
        <v>3</v>
      </c>
      <c r="GD276">
        <v>0</v>
      </c>
      <c r="GF276">
        <v>195171381</v>
      </c>
      <c r="GG276">
        <v>1</v>
      </c>
      <c r="GH276">
        <v>1</v>
      </c>
      <c r="GI276">
        <v>4</v>
      </c>
      <c r="GJ276">
        <v>0</v>
      </c>
      <c r="GK276">
        <f>ROUND(R276*(S12)/100,2)</f>
        <v>0</v>
      </c>
      <c r="GL276">
        <f t="shared" si="328"/>
        <v>0</v>
      </c>
      <c r="GM276">
        <f t="shared" si="329"/>
        <v>0</v>
      </c>
      <c r="GN276">
        <f t="shared" si="330"/>
        <v>0</v>
      </c>
      <c r="GO276">
        <f t="shared" si="331"/>
        <v>0</v>
      </c>
      <c r="GP276">
        <f t="shared" si="332"/>
        <v>0</v>
      </c>
      <c r="GR276">
        <v>0</v>
      </c>
      <c r="GS276">
        <v>3</v>
      </c>
      <c r="GT276">
        <v>0</v>
      </c>
      <c r="GU276" t="s">
        <v>3</v>
      </c>
      <c r="GV276">
        <f t="shared" si="333"/>
        <v>0</v>
      </c>
      <c r="GW276">
        <v>1</v>
      </c>
      <c r="GX276">
        <f t="shared" si="334"/>
        <v>0</v>
      </c>
      <c r="HA276">
        <v>0</v>
      </c>
      <c r="HB276">
        <v>0</v>
      </c>
      <c r="IK276">
        <v>0</v>
      </c>
    </row>
    <row r="277" spans="1:255" x14ac:dyDescent="0.2">
      <c r="A277" s="2">
        <v>17</v>
      </c>
      <c r="B277" s="2">
        <v>1</v>
      </c>
      <c r="C277" s="2">
        <f>ROW(SmtRes!A634)</f>
        <v>634</v>
      </c>
      <c r="D277" s="2">
        <f>ROW(EtalonRes!A623)</f>
        <v>623</v>
      </c>
      <c r="E277" s="2" t="s">
        <v>506</v>
      </c>
      <c r="F277" s="2" t="s">
        <v>507</v>
      </c>
      <c r="G277" s="2" t="s">
        <v>508</v>
      </c>
      <c r="H277" s="2" t="s">
        <v>509</v>
      </c>
      <c r="I277" s="2">
        <f>ROUND(1/10,9)</f>
        <v>0.1</v>
      </c>
      <c r="J277" s="2">
        <v>0</v>
      </c>
      <c r="K277" s="2"/>
      <c r="L277" s="2"/>
      <c r="M277" s="2"/>
      <c r="N277" s="2"/>
      <c r="O277" s="2">
        <f t="shared" si="299"/>
        <v>8.84</v>
      </c>
      <c r="P277" s="2">
        <f t="shared" si="300"/>
        <v>1.1000000000000001</v>
      </c>
      <c r="Q277" s="2">
        <f t="shared" si="301"/>
        <v>0</v>
      </c>
      <c r="R277" s="2">
        <f t="shared" si="302"/>
        <v>0</v>
      </c>
      <c r="S277" s="2">
        <f t="shared" si="303"/>
        <v>7.74</v>
      </c>
      <c r="T277" s="2">
        <f t="shared" si="304"/>
        <v>0</v>
      </c>
      <c r="U277" s="2">
        <f t="shared" si="305"/>
        <v>0.80499999999999994</v>
      </c>
      <c r="V277" s="2">
        <f t="shared" si="306"/>
        <v>0</v>
      </c>
      <c r="W277" s="2">
        <f t="shared" si="307"/>
        <v>0</v>
      </c>
      <c r="X277" s="2">
        <f t="shared" si="308"/>
        <v>8.9</v>
      </c>
      <c r="Y277" s="2">
        <f t="shared" si="309"/>
        <v>5.5</v>
      </c>
      <c r="Z277" s="2"/>
      <c r="AA277" s="2">
        <v>39500385</v>
      </c>
      <c r="AB277" s="2">
        <f t="shared" si="310"/>
        <v>88.42</v>
      </c>
      <c r="AC277" s="2">
        <f t="shared" si="335"/>
        <v>10.98</v>
      </c>
      <c r="AD277" s="2">
        <f>ROUND(((((ET277*1.25))-((EU277*1.25)))+AE277),2)</f>
        <v>0</v>
      </c>
      <c r="AE277" s="2">
        <f>ROUND(((EU277*1.25)),2)</f>
        <v>0</v>
      </c>
      <c r="AF277" s="2">
        <f>ROUND(((EV277*1.15)),2)</f>
        <v>77.44</v>
      </c>
      <c r="AG277" s="2">
        <f t="shared" si="313"/>
        <v>0</v>
      </c>
      <c r="AH277" s="2">
        <f>((EW277*1.15))</f>
        <v>8.0499999999999989</v>
      </c>
      <c r="AI277" s="2">
        <f>((EX277*1.25))</f>
        <v>0</v>
      </c>
      <c r="AJ277" s="2">
        <f t="shared" si="315"/>
        <v>0</v>
      </c>
      <c r="AK277" s="2">
        <v>78.319999999999993</v>
      </c>
      <c r="AL277" s="2">
        <v>10.98</v>
      </c>
      <c r="AM277" s="2">
        <v>0</v>
      </c>
      <c r="AN277" s="2">
        <v>0</v>
      </c>
      <c r="AO277" s="2">
        <v>67.34</v>
      </c>
      <c r="AP277" s="2">
        <v>0</v>
      </c>
      <c r="AQ277" s="2">
        <v>7</v>
      </c>
      <c r="AR277" s="2">
        <v>0</v>
      </c>
      <c r="AS277" s="2">
        <v>0</v>
      </c>
      <c r="AT277" s="2">
        <v>115</v>
      </c>
      <c r="AU277" s="2">
        <v>71</v>
      </c>
      <c r="AV277" s="2">
        <v>1</v>
      </c>
      <c r="AW277" s="2">
        <v>1</v>
      </c>
      <c r="AX277" s="2"/>
      <c r="AY277" s="2"/>
      <c r="AZ277" s="2">
        <v>1</v>
      </c>
      <c r="BA277" s="2">
        <v>1</v>
      </c>
      <c r="BB277" s="2">
        <v>1</v>
      </c>
      <c r="BC277" s="2">
        <v>1</v>
      </c>
      <c r="BD277" s="2" t="s">
        <v>3</v>
      </c>
      <c r="BE277" s="2" t="s">
        <v>3</v>
      </c>
      <c r="BF277" s="2" t="s">
        <v>3</v>
      </c>
      <c r="BG277" s="2" t="s">
        <v>3</v>
      </c>
      <c r="BH277" s="2">
        <v>0</v>
      </c>
      <c r="BI277" s="2">
        <v>1</v>
      </c>
      <c r="BJ277" s="2" t="s">
        <v>510</v>
      </c>
      <c r="BK277" s="2"/>
      <c r="BL277" s="2"/>
      <c r="BM277" s="2">
        <v>17001</v>
      </c>
      <c r="BN277" s="2">
        <v>0</v>
      </c>
      <c r="BO277" s="2" t="s">
        <v>3</v>
      </c>
      <c r="BP277" s="2">
        <v>0</v>
      </c>
      <c r="BQ277" s="2">
        <v>2</v>
      </c>
      <c r="BR277" s="2">
        <v>0</v>
      </c>
      <c r="BS277" s="2">
        <v>1</v>
      </c>
      <c r="BT277" s="2">
        <v>1</v>
      </c>
      <c r="BU277" s="2">
        <v>1</v>
      </c>
      <c r="BV277" s="2">
        <v>1</v>
      </c>
      <c r="BW277" s="2">
        <v>1</v>
      </c>
      <c r="BX277" s="2">
        <v>1</v>
      </c>
      <c r="BY277" s="2" t="s">
        <v>3</v>
      </c>
      <c r="BZ277" s="2">
        <v>128</v>
      </c>
      <c r="CA277" s="2">
        <v>83</v>
      </c>
      <c r="CB277" s="2"/>
      <c r="CC277" s="2"/>
      <c r="CD277" s="2"/>
      <c r="CE277" s="2"/>
      <c r="CF277" s="2">
        <v>0</v>
      </c>
      <c r="CG277" s="2">
        <v>0</v>
      </c>
      <c r="CH277" s="2"/>
      <c r="CI277" s="2"/>
      <c r="CJ277" s="2"/>
      <c r="CK277" s="2"/>
      <c r="CL277" s="2"/>
      <c r="CM277" s="2">
        <v>0</v>
      </c>
      <c r="CN277" s="2" t="s">
        <v>1605</v>
      </c>
      <c r="CO277" s="2">
        <v>0</v>
      </c>
      <c r="CP277" s="2">
        <f t="shared" si="316"/>
        <v>8.84</v>
      </c>
      <c r="CQ277" s="2">
        <f t="shared" si="317"/>
        <v>10.98</v>
      </c>
      <c r="CR277" s="2">
        <f t="shared" si="318"/>
        <v>0</v>
      </c>
      <c r="CS277" s="2">
        <f t="shared" si="319"/>
        <v>0</v>
      </c>
      <c r="CT277" s="2">
        <f t="shared" si="320"/>
        <v>77.44</v>
      </c>
      <c r="CU277" s="2">
        <f t="shared" si="321"/>
        <v>0</v>
      </c>
      <c r="CV277" s="2">
        <f t="shared" si="322"/>
        <v>8.0499999999999989</v>
      </c>
      <c r="CW277" s="2">
        <f t="shared" si="323"/>
        <v>0</v>
      </c>
      <c r="CX277" s="2">
        <f t="shared" si="324"/>
        <v>0</v>
      </c>
      <c r="CY277" s="2">
        <f t="shared" si="325"/>
        <v>8.9009999999999998</v>
      </c>
      <c r="CZ277" s="2">
        <f t="shared" si="326"/>
        <v>5.4954000000000001</v>
      </c>
      <c r="DA277" s="2"/>
      <c r="DB277" s="2"/>
      <c r="DC277" s="2" t="s">
        <v>3</v>
      </c>
      <c r="DD277" s="2" t="s">
        <v>3</v>
      </c>
      <c r="DE277" s="2" t="s">
        <v>32</v>
      </c>
      <c r="DF277" s="2" t="s">
        <v>32</v>
      </c>
      <c r="DG277" s="2" t="s">
        <v>33</v>
      </c>
      <c r="DH277" s="2" t="s">
        <v>3</v>
      </c>
      <c r="DI277" s="2" t="s">
        <v>33</v>
      </c>
      <c r="DJ277" s="2" t="s">
        <v>32</v>
      </c>
      <c r="DK277" s="2" t="s">
        <v>3</v>
      </c>
      <c r="DL277" s="2" t="s">
        <v>3</v>
      </c>
      <c r="DM277" s="2" t="s">
        <v>3</v>
      </c>
      <c r="DN277" s="2">
        <v>0</v>
      </c>
      <c r="DO277" s="2">
        <v>0</v>
      </c>
      <c r="DP277" s="2">
        <v>1</v>
      </c>
      <c r="DQ277" s="2">
        <v>1</v>
      </c>
      <c r="DR277" s="2"/>
      <c r="DS277" s="2"/>
      <c r="DT277" s="2"/>
      <c r="DU277" s="2">
        <v>1013</v>
      </c>
      <c r="DV277" s="2" t="s">
        <v>509</v>
      </c>
      <c r="DW277" s="2" t="s">
        <v>509</v>
      </c>
      <c r="DX277" s="2">
        <v>1</v>
      </c>
      <c r="DY277" s="2"/>
      <c r="DZ277" s="2"/>
      <c r="EA277" s="2"/>
      <c r="EB277" s="2"/>
      <c r="EC277" s="2"/>
      <c r="ED277" s="2"/>
      <c r="EE277" s="2">
        <v>39174531</v>
      </c>
      <c r="EF277" s="2">
        <v>2</v>
      </c>
      <c r="EG277" s="2" t="s">
        <v>19</v>
      </c>
      <c r="EH277" s="2">
        <v>0</v>
      </c>
      <c r="EI277" s="2" t="s">
        <v>3</v>
      </c>
      <c r="EJ277" s="2">
        <v>1</v>
      </c>
      <c r="EK277" s="2">
        <v>17001</v>
      </c>
      <c r="EL277" s="2" t="s">
        <v>488</v>
      </c>
      <c r="EM277" s="2" t="s">
        <v>489</v>
      </c>
      <c r="EN277" s="2"/>
      <c r="EO277" s="2" t="s">
        <v>36</v>
      </c>
      <c r="EP277" s="2"/>
      <c r="EQ277" s="2">
        <v>0</v>
      </c>
      <c r="ER277" s="2">
        <v>78.319999999999993</v>
      </c>
      <c r="ES277" s="2">
        <v>10.98</v>
      </c>
      <c r="ET277" s="2">
        <v>0</v>
      </c>
      <c r="EU277" s="2">
        <v>0</v>
      </c>
      <c r="EV277" s="2">
        <v>67.34</v>
      </c>
      <c r="EW277" s="2">
        <v>7</v>
      </c>
      <c r="EX277" s="2">
        <v>0</v>
      </c>
      <c r="EY277" s="2">
        <v>0</v>
      </c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>
        <v>0</v>
      </c>
      <c r="FR277" s="2">
        <f t="shared" si="327"/>
        <v>0</v>
      </c>
      <c r="FS277" s="2">
        <v>0</v>
      </c>
      <c r="FT277" s="2" t="s">
        <v>22</v>
      </c>
      <c r="FU277" s="2" t="s">
        <v>23</v>
      </c>
      <c r="FV277" s="2"/>
      <c r="FW277" s="2"/>
      <c r="FX277" s="2">
        <v>115.2</v>
      </c>
      <c r="FY277" s="2">
        <v>70.55</v>
      </c>
      <c r="FZ277" s="2"/>
      <c r="GA277" s="2" t="s">
        <v>3</v>
      </c>
      <c r="GB277" s="2"/>
      <c r="GC277" s="2"/>
      <c r="GD277" s="2">
        <v>0</v>
      </c>
      <c r="GE277" s="2"/>
      <c r="GF277" s="2">
        <v>725969486</v>
      </c>
      <c r="GG277" s="2">
        <v>2</v>
      </c>
      <c r="GH277" s="2">
        <v>1</v>
      </c>
      <c r="GI277" s="2">
        <v>-2</v>
      </c>
      <c r="GJ277" s="2">
        <v>0</v>
      </c>
      <c r="GK277" s="2">
        <f>ROUND(R277*(R12)/100,2)</f>
        <v>0</v>
      </c>
      <c r="GL277" s="2">
        <f t="shared" si="328"/>
        <v>0</v>
      </c>
      <c r="GM277" s="2">
        <f t="shared" si="329"/>
        <v>23.24</v>
      </c>
      <c r="GN277" s="2">
        <f t="shared" si="330"/>
        <v>23.24</v>
      </c>
      <c r="GO277" s="2">
        <f t="shared" si="331"/>
        <v>0</v>
      </c>
      <c r="GP277" s="2">
        <f t="shared" si="332"/>
        <v>0</v>
      </c>
      <c r="GQ277" s="2"/>
      <c r="GR277" s="2">
        <v>0</v>
      </c>
      <c r="GS277" s="2">
        <v>3</v>
      </c>
      <c r="GT277" s="2">
        <v>0</v>
      </c>
      <c r="GU277" s="2" t="s">
        <v>3</v>
      </c>
      <c r="GV277" s="2">
        <f t="shared" si="333"/>
        <v>0</v>
      </c>
      <c r="GW277" s="2">
        <v>1</v>
      </c>
      <c r="GX277" s="2">
        <f t="shared" si="334"/>
        <v>0</v>
      </c>
      <c r="GY277" s="2"/>
      <c r="GZ277" s="2"/>
      <c r="HA277" s="2">
        <v>0</v>
      </c>
      <c r="HB277" s="2">
        <v>0</v>
      </c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>
        <v>0</v>
      </c>
      <c r="IL277" s="2"/>
      <c r="IM277" s="2"/>
      <c r="IN277" s="2"/>
      <c r="IO277" s="2"/>
      <c r="IP277" s="2"/>
      <c r="IQ277" s="2"/>
      <c r="IR277" s="2"/>
      <c r="IS277" s="2"/>
      <c r="IT277" s="2"/>
      <c r="IU277" s="2"/>
    </row>
    <row r="278" spans="1:255" x14ac:dyDescent="0.2">
      <c r="A278">
        <v>17</v>
      </c>
      <c r="B278">
        <v>1</v>
      </c>
      <c r="C278">
        <f>ROW(SmtRes!A640)</f>
        <v>640</v>
      </c>
      <c r="D278">
        <f>ROW(EtalonRes!A630)</f>
        <v>630</v>
      </c>
      <c r="E278" t="s">
        <v>506</v>
      </c>
      <c r="F278" t="s">
        <v>507</v>
      </c>
      <c r="G278" t="s">
        <v>508</v>
      </c>
      <c r="H278" t="s">
        <v>509</v>
      </c>
      <c r="I278">
        <f>ROUND(1/10,9)</f>
        <v>0.1</v>
      </c>
      <c r="J278">
        <v>0</v>
      </c>
      <c r="O278">
        <f t="shared" si="299"/>
        <v>58.89</v>
      </c>
      <c r="P278">
        <f t="shared" si="300"/>
        <v>7.31</v>
      </c>
      <c r="Q278">
        <f t="shared" si="301"/>
        <v>0</v>
      </c>
      <c r="R278">
        <f t="shared" si="302"/>
        <v>0</v>
      </c>
      <c r="S278">
        <f t="shared" si="303"/>
        <v>51.58</v>
      </c>
      <c r="T278">
        <f t="shared" si="304"/>
        <v>0</v>
      </c>
      <c r="U278">
        <f t="shared" si="305"/>
        <v>0.80499999999999994</v>
      </c>
      <c r="V278">
        <f t="shared" si="306"/>
        <v>0</v>
      </c>
      <c r="W278">
        <f t="shared" si="307"/>
        <v>0</v>
      </c>
      <c r="X278">
        <f t="shared" si="308"/>
        <v>59.32</v>
      </c>
      <c r="Y278">
        <f t="shared" si="309"/>
        <v>36.619999999999997</v>
      </c>
      <c r="AA278">
        <v>39500386</v>
      </c>
      <c r="AB278">
        <f t="shared" si="310"/>
        <v>88.42</v>
      </c>
      <c r="AC278">
        <f t="shared" si="335"/>
        <v>10.98</v>
      </c>
      <c r="AD278">
        <f>ROUND(((((ET278*1.25))-((EU278*1.25)))+AE278),2)</f>
        <v>0</v>
      </c>
      <c r="AE278">
        <f>ROUND(((EU278*1.25)),2)</f>
        <v>0</v>
      </c>
      <c r="AF278">
        <f>ROUND(((EV278*1.15)),2)</f>
        <v>77.44</v>
      </c>
      <c r="AG278">
        <f t="shared" si="313"/>
        <v>0</v>
      </c>
      <c r="AH278">
        <f>((EW278*1.15))</f>
        <v>8.0499999999999989</v>
      </c>
      <c r="AI278">
        <f>((EX278*1.25))</f>
        <v>0</v>
      </c>
      <c r="AJ278">
        <f t="shared" si="315"/>
        <v>0</v>
      </c>
      <c r="AK278">
        <v>78.319999999999993</v>
      </c>
      <c r="AL278">
        <v>10.98</v>
      </c>
      <c r="AM278">
        <v>0</v>
      </c>
      <c r="AN278">
        <v>0</v>
      </c>
      <c r="AO278">
        <v>67.34</v>
      </c>
      <c r="AP278">
        <v>0</v>
      </c>
      <c r="AQ278">
        <v>7</v>
      </c>
      <c r="AR278">
        <v>0</v>
      </c>
      <c r="AS278">
        <v>0</v>
      </c>
      <c r="AT278">
        <v>115</v>
      </c>
      <c r="AU278">
        <v>71</v>
      </c>
      <c r="AV278">
        <v>1</v>
      </c>
      <c r="AW278">
        <v>1</v>
      </c>
      <c r="AZ278">
        <v>6.66</v>
      </c>
      <c r="BA278">
        <v>6.66</v>
      </c>
      <c r="BB278">
        <v>6.66</v>
      </c>
      <c r="BC278">
        <v>6.66</v>
      </c>
      <c r="BD278" t="s">
        <v>3</v>
      </c>
      <c r="BE278" t="s">
        <v>3</v>
      </c>
      <c r="BF278" t="s">
        <v>3</v>
      </c>
      <c r="BG278" t="s">
        <v>3</v>
      </c>
      <c r="BH278">
        <v>0</v>
      </c>
      <c r="BI278">
        <v>1</v>
      </c>
      <c r="BJ278" t="s">
        <v>510</v>
      </c>
      <c r="BM278">
        <v>17001</v>
      </c>
      <c r="BN278">
        <v>0</v>
      </c>
      <c r="BO278" t="s">
        <v>3</v>
      </c>
      <c r="BP278">
        <v>0</v>
      </c>
      <c r="BQ278">
        <v>2</v>
      </c>
      <c r="BR278">
        <v>0</v>
      </c>
      <c r="BS278">
        <v>6.66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3</v>
      </c>
      <c r="BZ278">
        <v>128</v>
      </c>
      <c r="CA278">
        <v>83</v>
      </c>
      <c r="CF278">
        <v>0</v>
      </c>
      <c r="CG278">
        <v>0</v>
      </c>
      <c r="CM278">
        <v>0</v>
      </c>
      <c r="CN278" t="s">
        <v>1605</v>
      </c>
      <c r="CO278">
        <v>0</v>
      </c>
      <c r="CP278">
        <f t="shared" si="316"/>
        <v>58.89</v>
      </c>
      <c r="CQ278">
        <f t="shared" si="317"/>
        <v>73.126800000000003</v>
      </c>
      <c r="CR278">
        <f t="shared" si="318"/>
        <v>0</v>
      </c>
      <c r="CS278">
        <f t="shared" si="319"/>
        <v>0</v>
      </c>
      <c r="CT278">
        <f t="shared" si="320"/>
        <v>515.75040000000001</v>
      </c>
      <c r="CU278">
        <f t="shared" si="321"/>
        <v>0</v>
      </c>
      <c r="CV278">
        <f t="shared" si="322"/>
        <v>8.0499999999999989</v>
      </c>
      <c r="CW278">
        <f t="shared" si="323"/>
        <v>0</v>
      </c>
      <c r="CX278">
        <f t="shared" si="324"/>
        <v>0</v>
      </c>
      <c r="CY278">
        <f t="shared" si="325"/>
        <v>59.317</v>
      </c>
      <c r="CZ278">
        <f t="shared" si="326"/>
        <v>36.6218</v>
      </c>
      <c r="DC278" t="s">
        <v>3</v>
      </c>
      <c r="DD278" t="s">
        <v>3</v>
      </c>
      <c r="DE278" t="s">
        <v>32</v>
      </c>
      <c r="DF278" t="s">
        <v>32</v>
      </c>
      <c r="DG278" t="s">
        <v>33</v>
      </c>
      <c r="DH278" t="s">
        <v>3</v>
      </c>
      <c r="DI278" t="s">
        <v>33</v>
      </c>
      <c r="DJ278" t="s">
        <v>32</v>
      </c>
      <c r="DK278" t="s">
        <v>3</v>
      </c>
      <c r="DL278" t="s">
        <v>3</v>
      </c>
      <c r="DM278" t="s">
        <v>3</v>
      </c>
      <c r="DN278">
        <v>0</v>
      </c>
      <c r="DO278">
        <v>0</v>
      </c>
      <c r="DP278">
        <v>1</v>
      </c>
      <c r="DQ278">
        <v>1</v>
      </c>
      <c r="DU278">
        <v>1013</v>
      </c>
      <c r="DV278" t="s">
        <v>509</v>
      </c>
      <c r="DW278" t="s">
        <v>509</v>
      </c>
      <c r="DX278">
        <v>1</v>
      </c>
      <c r="EE278">
        <v>39174531</v>
      </c>
      <c r="EF278">
        <v>2</v>
      </c>
      <c r="EG278" t="s">
        <v>19</v>
      </c>
      <c r="EH278">
        <v>0</v>
      </c>
      <c r="EI278" t="s">
        <v>3</v>
      </c>
      <c r="EJ278">
        <v>1</v>
      </c>
      <c r="EK278">
        <v>17001</v>
      </c>
      <c r="EL278" t="s">
        <v>488</v>
      </c>
      <c r="EM278" t="s">
        <v>489</v>
      </c>
      <c r="EO278" t="s">
        <v>36</v>
      </c>
      <c r="EQ278">
        <v>0</v>
      </c>
      <c r="ER278">
        <v>78.319999999999993</v>
      </c>
      <c r="ES278">
        <v>10.98</v>
      </c>
      <c r="ET278">
        <v>0</v>
      </c>
      <c r="EU278">
        <v>0</v>
      </c>
      <c r="EV278">
        <v>67.34</v>
      </c>
      <c r="EW278">
        <v>7</v>
      </c>
      <c r="EX278">
        <v>0</v>
      </c>
      <c r="EY278">
        <v>0</v>
      </c>
      <c r="FQ278">
        <v>0</v>
      </c>
      <c r="FR278">
        <f t="shared" si="327"/>
        <v>0</v>
      </c>
      <c r="FS278">
        <v>0</v>
      </c>
      <c r="FT278" t="s">
        <v>22</v>
      </c>
      <c r="FU278" t="s">
        <v>23</v>
      </c>
      <c r="FX278">
        <v>115.2</v>
      </c>
      <c r="FY278">
        <v>70.55</v>
      </c>
      <c r="GA278" t="s">
        <v>3</v>
      </c>
      <c r="GD278">
        <v>0</v>
      </c>
      <c r="GF278">
        <v>725969486</v>
      </c>
      <c r="GG278">
        <v>1</v>
      </c>
      <c r="GH278">
        <v>1</v>
      </c>
      <c r="GI278">
        <v>4</v>
      </c>
      <c r="GJ278">
        <v>0</v>
      </c>
      <c r="GK278">
        <f>ROUND(R278*(S12)/100,2)</f>
        <v>0</v>
      </c>
      <c r="GL278">
        <f t="shared" si="328"/>
        <v>0</v>
      </c>
      <c r="GM278">
        <f t="shared" si="329"/>
        <v>154.83000000000001</v>
      </c>
      <c r="GN278">
        <f t="shared" si="330"/>
        <v>154.83000000000001</v>
      </c>
      <c r="GO278">
        <f t="shared" si="331"/>
        <v>0</v>
      </c>
      <c r="GP278">
        <f t="shared" si="332"/>
        <v>0</v>
      </c>
      <c r="GR278">
        <v>0</v>
      </c>
      <c r="GS278">
        <v>3</v>
      </c>
      <c r="GT278">
        <v>0</v>
      </c>
      <c r="GU278" t="s">
        <v>3</v>
      </c>
      <c r="GV278">
        <f t="shared" si="333"/>
        <v>0</v>
      </c>
      <c r="GW278">
        <v>1</v>
      </c>
      <c r="GX278">
        <f t="shared" si="334"/>
        <v>0</v>
      </c>
      <c r="HA278">
        <v>0</v>
      </c>
      <c r="HB278">
        <v>0</v>
      </c>
      <c r="IK278">
        <v>0</v>
      </c>
    </row>
    <row r="279" spans="1:255" x14ac:dyDescent="0.2">
      <c r="A279" s="2">
        <v>18</v>
      </c>
      <c r="B279" s="2">
        <v>1</v>
      </c>
      <c r="C279" s="2">
        <v>634</v>
      </c>
      <c r="D279" s="2"/>
      <c r="E279" s="2" t="s">
        <v>511</v>
      </c>
      <c r="F279" s="2" t="s">
        <v>512</v>
      </c>
      <c r="G279" s="2" t="s">
        <v>513</v>
      </c>
      <c r="H279" s="2" t="s">
        <v>497</v>
      </c>
      <c r="I279" s="2">
        <f>I277*J279</f>
        <v>1</v>
      </c>
      <c r="J279" s="2">
        <v>10</v>
      </c>
      <c r="K279" s="2"/>
      <c r="L279" s="2"/>
      <c r="M279" s="2"/>
      <c r="N279" s="2"/>
      <c r="O279" s="2">
        <f t="shared" si="299"/>
        <v>87.17</v>
      </c>
      <c r="P279" s="2">
        <f t="shared" si="300"/>
        <v>87.17</v>
      </c>
      <c r="Q279" s="2">
        <f t="shared" si="301"/>
        <v>0</v>
      </c>
      <c r="R279" s="2">
        <f t="shared" si="302"/>
        <v>0</v>
      </c>
      <c r="S279" s="2">
        <f t="shared" si="303"/>
        <v>0</v>
      </c>
      <c r="T279" s="2">
        <f t="shared" si="304"/>
        <v>0</v>
      </c>
      <c r="U279" s="2">
        <f t="shared" si="305"/>
        <v>0</v>
      </c>
      <c r="V279" s="2">
        <f t="shared" si="306"/>
        <v>0</v>
      </c>
      <c r="W279" s="2">
        <f t="shared" si="307"/>
        <v>0</v>
      </c>
      <c r="X279" s="2">
        <f t="shared" si="308"/>
        <v>0</v>
      </c>
      <c r="Y279" s="2">
        <f t="shared" si="309"/>
        <v>0</v>
      </c>
      <c r="Z279" s="2"/>
      <c r="AA279" s="2">
        <v>39500385</v>
      </c>
      <c r="AB279" s="2">
        <f t="shared" si="310"/>
        <v>87.17</v>
      </c>
      <c r="AC279" s="2">
        <f t="shared" si="335"/>
        <v>87.17</v>
      </c>
      <c r="AD279" s="2">
        <f>ROUND((((ET279)-(EU279))+AE279),2)</f>
        <v>0</v>
      </c>
      <c r="AE279" s="2">
        <f t="shared" ref="AE279:AF282" si="339">ROUND((EU279),2)</f>
        <v>0</v>
      </c>
      <c r="AF279" s="2">
        <f t="shared" si="339"/>
        <v>0</v>
      </c>
      <c r="AG279" s="2">
        <f t="shared" si="313"/>
        <v>0</v>
      </c>
      <c r="AH279" s="2">
        <f t="shared" ref="AH279:AI282" si="340">(EW279)</f>
        <v>0</v>
      </c>
      <c r="AI279" s="2">
        <f t="shared" si="340"/>
        <v>0</v>
      </c>
      <c r="AJ279" s="2">
        <f t="shared" si="315"/>
        <v>0</v>
      </c>
      <c r="AK279" s="2">
        <v>87.17</v>
      </c>
      <c r="AL279" s="2">
        <v>87.17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115</v>
      </c>
      <c r="AU279" s="2">
        <v>71</v>
      </c>
      <c r="AV279" s="2">
        <v>1</v>
      </c>
      <c r="AW279" s="2">
        <v>1</v>
      </c>
      <c r="AX279" s="2"/>
      <c r="AY279" s="2"/>
      <c r="AZ279" s="2">
        <v>1</v>
      </c>
      <c r="BA279" s="2">
        <v>1</v>
      </c>
      <c r="BB279" s="2">
        <v>1</v>
      </c>
      <c r="BC279" s="2">
        <v>1</v>
      </c>
      <c r="BD279" s="2" t="s">
        <v>3</v>
      </c>
      <c r="BE279" s="2" t="s">
        <v>3</v>
      </c>
      <c r="BF279" s="2" t="s">
        <v>3</v>
      </c>
      <c r="BG279" s="2" t="s">
        <v>3</v>
      </c>
      <c r="BH279" s="2">
        <v>3</v>
      </c>
      <c r="BI279" s="2">
        <v>1</v>
      </c>
      <c r="BJ279" s="2" t="s">
        <v>514</v>
      </c>
      <c r="BK279" s="2"/>
      <c r="BL279" s="2"/>
      <c r="BM279" s="2">
        <v>17001</v>
      </c>
      <c r="BN279" s="2">
        <v>0</v>
      </c>
      <c r="BO279" s="2" t="s">
        <v>3</v>
      </c>
      <c r="BP279" s="2">
        <v>0</v>
      </c>
      <c r="BQ279" s="2">
        <v>2</v>
      </c>
      <c r="BR279" s="2">
        <v>0</v>
      </c>
      <c r="BS279" s="2">
        <v>1</v>
      </c>
      <c r="BT279" s="2">
        <v>1</v>
      </c>
      <c r="BU279" s="2">
        <v>1</v>
      </c>
      <c r="BV279" s="2">
        <v>1</v>
      </c>
      <c r="BW279" s="2">
        <v>1</v>
      </c>
      <c r="BX279" s="2">
        <v>1</v>
      </c>
      <c r="BY279" s="2" t="s">
        <v>3</v>
      </c>
      <c r="BZ279" s="2">
        <v>128</v>
      </c>
      <c r="CA279" s="2">
        <v>83</v>
      </c>
      <c r="CB279" s="2"/>
      <c r="CC279" s="2"/>
      <c r="CD279" s="2"/>
      <c r="CE279" s="2"/>
      <c r="CF279" s="2">
        <v>0</v>
      </c>
      <c r="CG279" s="2">
        <v>0</v>
      </c>
      <c r="CH279" s="2"/>
      <c r="CI279" s="2"/>
      <c r="CJ279" s="2"/>
      <c r="CK279" s="2"/>
      <c r="CL279" s="2"/>
      <c r="CM279" s="2">
        <v>0</v>
      </c>
      <c r="CN279" s="2" t="s">
        <v>3</v>
      </c>
      <c r="CO279" s="2">
        <v>0</v>
      </c>
      <c r="CP279" s="2">
        <f t="shared" si="316"/>
        <v>87.17</v>
      </c>
      <c r="CQ279" s="2">
        <f t="shared" si="317"/>
        <v>87.17</v>
      </c>
      <c r="CR279" s="2">
        <f t="shared" si="318"/>
        <v>0</v>
      </c>
      <c r="CS279" s="2">
        <f t="shared" si="319"/>
        <v>0</v>
      </c>
      <c r="CT279" s="2">
        <f t="shared" si="320"/>
        <v>0</v>
      </c>
      <c r="CU279" s="2">
        <f t="shared" si="321"/>
        <v>0</v>
      </c>
      <c r="CV279" s="2">
        <f t="shared" si="322"/>
        <v>0</v>
      </c>
      <c r="CW279" s="2">
        <f t="shared" si="323"/>
        <v>0</v>
      </c>
      <c r="CX279" s="2">
        <f t="shared" si="324"/>
        <v>0</v>
      </c>
      <c r="CY279" s="2">
        <f t="shared" si="325"/>
        <v>0</v>
      </c>
      <c r="CZ279" s="2">
        <f t="shared" si="326"/>
        <v>0</v>
      </c>
      <c r="DA279" s="2"/>
      <c r="DB279" s="2"/>
      <c r="DC279" s="2" t="s">
        <v>3</v>
      </c>
      <c r="DD279" s="2" t="s">
        <v>3</v>
      </c>
      <c r="DE279" s="2" t="s">
        <v>3</v>
      </c>
      <c r="DF279" s="2" t="s">
        <v>3</v>
      </c>
      <c r="DG279" s="2" t="s">
        <v>3</v>
      </c>
      <c r="DH279" s="2" t="s">
        <v>3</v>
      </c>
      <c r="DI279" s="2" t="s">
        <v>3</v>
      </c>
      <c r="DJ279" s="2" t="s">
        <v>3</v>
      </c>
      <c r="DK279" s="2" t="s">
        <v>3</v>
      </c>
      <c r="DL279" s="2" t="s">
        <v>3</v>
      </c>
      <c r="DM279" s="2" t="s">
        <v>3</v>
      </c>
      <c r="DN279" s="2">
        <v>0</v>
      </c>
      <c r="DO279" s="2">
        <v>0</v>
      </c>
      <c r="DP279" s="2">
        <v>1</v>
      </c>
      <c r="DQ279" s="2">
        <v>1</v>
      </c>
      <c r="DR279" s="2"/>
      <c r="DS279" s="2"/>
      <c r="DT279" s="2"/>
      <c r="DU279" s="2">
        <v>1013</v>
      </c>
      <c r="DV279" s="2" t="s">
        <v>497</v>
      </c>
      <c r="DW279" s="2" t="s">
        <v>497</v>
      </c>
      <c r="DX279" s="2">
        <v>1</v>
      </c>
      <c r="DY279" s="2"/>
      <c r="DZ279" s="2"/>
      <c r="EA279" s="2"/>
      <c r="EB279" s="2"/>
      <c r="EC279" s="2"/>
      <c r="ED279" s="2"/>
      <c r="EE279" s="2">
        <v>39174531</v>
      </c>
      <c r="EF279" s="2">
        <v>2</v>
      </c>
      <c r="EG279" s="2" t="s">
        <v>19</v>
      </c>
      <c r="EH279" s="2">
        <v>0</v>
      </c>
      <c r="EI279" s="2" t="s">
        <v>3</v>
      </c>
      <c r="EJ279" s="2">
        <v>1</v>
      </c>
      <c r="EK279" s="2">
        <v>17001</v>
      </c>
      <c r="EL279" s="2" t="s">
        <v>488</v>
      </c>
      <c r="EM279" s="2" t="s">
        <v>489</v>
      </c>
      <c r="EN279" s="2"/>
      <c r="EO279" s="2" t="s">
        <v>3</v>
      </c>
      <c r="EP279" s="2"/>
      <c r="EQ279" s="2">
        <v>0</v>
      </c>
      <c r="ER279" s="2">
        <v>87.17</v>
      </c>
      <c r="ES279" s="2">
        <v>87.17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>
        <v>0</v>
      </c>
      <c r="FR279" s="2">
        <f t="shared" si="327"/>
        <v>0</v>
      </c>
      <c r="FS279" s="2">
        <v>0</v>
      </c>
      <c r="FT279" s="2" t="s">
        <v>22</v>
      </c>
      <c r="FU279" s="2" t="s">
        <v>23</v>
      </c>
      <c r="FV279" s="2"/>
      <c r="FW279" s="2"/>
      <c r="FX279" s="2">
        <v>115.2</v>
      </c>
      <c r="FY279" s="2">
        <v>70.55</v>
      </c>
      <c r="FZ279" s="2"/>
      <c r="GA279" s="2" t="s">
        <v>3</v>
      </c>
      <c r="GB279" s="2"/>
      <c r="GC279" s="2"/>
      <c r="GD279" s="2">
        <v>0</v>
      </c>
      <c r="GE279" s="2"/>
      <c r="GF279" s="2">
        <v>-518659730</v>
      </c>
      <c r="GG279" s="2">
        <v>2</v>
      </c>
      <c r="GH279" s="2">
        <v>1</v>
      </c>
      <c r="GI279" s="2">
        <v>-2</v>
      </c>
      <c r="GJ279" s="2">
        <v>0</v>
      </c>
      <c r="GK279" s="2">
        <f>ROUND(R279*(R12)/100,2)</f>
        <v>0</v>
      </c>
      <c r="GL279" s="2">
        <f t="shared" si="328"/>
        <v>0</v>
      </c>
      <c r="GM279" s="2">
        <f t="shared" si="329"/>
        <v>87.17</v>
      </c>
      <c r="GN279" s="2">
        <f t="shared" si="330"/>
        <v>87.17</v>
      </c>
      <c r="GO279" s="2">
        <f t="shared" si="331"/>
        <v>0</v>
      </c>
      <c r="GP279" s="2">
        <f t="shared" si="332"/>
        <v>0</v>
      </c>
      <c r="GQ279" s="2"/>
      <c r="GR279" s="2">
        <v>0</v>
      </c>
      <c r="GS279" s="2">
        <v>3</v>
      </c>
      <c r="GT279" s="2">
        <v>0</v>
      </c>
      <c r="GU279" s="2" t="s">
        <v>3</v>
      </c>
      <c r="GV279" s="2">
        <f t="shared" si="333"/>
        <v>0</v>
      </c>
      <c r="GW279" s="2">
        <v>1</v>
      </c>
      <c r="GX279" s="2">
        <f t="shared" si="334"/>
        <v>0</v>
      </c>
      <c r="GY279" s="2"/>
      <c r="GZ279" s="2"/>
      <c r="HA279" s="2">
        <v>0</v>
      </c>
      <c r="HB279" s="2">
        <v>0</v>
      </c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>
        <v>0</v>
      </c>
      <c r="IL279" s="2"/>
      <c r="IM279" s="2"/>
      <c r="IN279" s="2"/>
      <c r="IO279" s="2"/>
      <c r="IP279" s="2"/>
      <c r="IQ279" s="2"/>
      <c r="IR279" s="2"/>
      <c r="IS279" s="2"/>
      <c r="IT279" s="2"/>
      <c r="IU279" s="2"/>
    </row>
    <row r="280" spans="1:255" x14ac:dyDescent="0.2">
      <c r="A280">
        <v>18</v>
      </c>
      <c r="B280">
        <v>1</v>
      </c>
      <c r="C280">
        <v>640</v>
      </c>
      <c r="E280" t="s">
        <v>511</v>
      </c>
      <c r="F280" t="s">
        <v>512</v>
      </c>
      <c r="G280" t="s">
        <v>513</v>
      </c>
      <c r="H280" t="s">
        <v>497</v>
      </c>
      <c r="I280">
        <f>I278*J280</f>
        <v>1</v>
      </c>
      <c r="J280">
        <v>10</v>
      </c>
      <c r="O280">
        <f t="shared" si="299"/>
        <v>580.54999999999995</v>
      </c>
      <c r="P280">
        <f t="shared" si="300"/>
        <v>580.54999999999995</v>
      </c>
      <c r="Q280">
        <f t="shared" si="301"/>
        <v>0</v>
      </c>
      <c r="R280">
        <f t="shared" si="302"/>
        <v>0</v>
      </c>
      <c r="S280">
        <f t="shared" si="303"/>
        <v>0</v>
      </c>
      <c r="T280">
        <f t="shared" si="304"/>
        <v>0</v>
      </c>
      <c r="U280">
        <f t="shared" si="305"/>
        <v>0</v>
      </c>
      <c r="V280">
        <f t="shared" si="306"/>
        <v>0</v>
      </c>
      <c r="W280">
        <f t="shared" si="307"/>
        <v>0</v>
      </c>
      <c r="X280">
        <f t="shared" si="308"/>
        <v>0</v>
      </c>
      <c r="Y280">
        <f t="shared" si="309"/>
        <v>0</v>
      </c>
      <c r="AA280">
        <v>39500386</v>
      </c>
      <c r="AB280">
        <f t="shared" si="310"/>
        <v>87.17</v>
      </c>
      <c r="AC280">
        <f t="shared" si="335"/>
        <v>87.17</v>
      </c>
      <c r="AD280">
        <f>ROUND((((ET280)-(EU280))+AE280),2)</f>
        <v>0</v>
      </c>
      <c r="AE280">
        <f t="shared" si="339"/>
        <v>0</v>
      </c>
      <c r="AF280">
        <f t="shared" si="339"/>
        <v>0</v>
      </c>
      <c r="AG280">
        <f t="shared" si="313"/>
        <v>0</v>
      </c>
      <c r="AH280">
        <f t="shared" si="340"/>
        <v>0</v>
      </c>
      <c r="AI280">
        <f t="shared" si="340"/>
        <v>0</v>
      </c>
      <c r="AJ280">
        <f t="shared" si="315"/>
        <v>0</v>
      </c>
      <c r="AK280">
        <v>87.17</v>
      </c>
      <c r="AL280">
        <v>87.17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115</v>
      </c>
      <c r="AU280">
        <v>71</v>
      </c>
      <c r="AV280">
        <v>1</v>
      </c>
      <c r="AW280">
        <v>1</v>
      </c>
      <c r="AZ280">
        <v>6.66</v>
      </c>
      <c r="BA280">
        <v>1</v>
      </c>
      <c r="BB280">
        <v>1</v>
      </c>
      <c r="BC280">
        <v>6.66</v>
      </c>
      <c r="BD280" t="s">
        <v>3</v>
      </c>
      <c r="BE280" t="s">
        <v>3</v>
      </c>
      <c r="BF280" t="s">
        <v>3</v>
      </c>
      <c r="BG280" t="s">
        <v>3</v>
      </c>
      <c r="BH280">
        <v>3</v>
      </c>
      <c r="BI280">
        <v>1</v>
      </c>
      <c r="BJ280" t="s">
        <v>514</v>
      </c>
      <c r="BM280">
        <v>17001</v>
      </c>
      <c r="BN280">
        <v>0</v>
      </c>
      <c r="BO280" t="s">
        <v>3</v>
      </c>
      <c r="BP280">
        <v>0</v>
      </c>
      <c r="BQ280">
        <v>2</v>
      </c>
      <c r="BR280">
        <v>0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128</v>
      </c>
      <c r="CA280">
        <v>83</v>
      </c>
      <c r="CF280">
        <v>0</v>
      </c>
      <c r="CG280">
        <v>0</v>
      </c>
      <c r="CM280">
        <v>0</v>
      </c>
      <c r="CN280" t="s">
        <v>3</v>
      </c>
      <c r="CO280">
        <v>0</v>
      </c>
      <c r="CP280">
        <f t="shared" si="316"/>
        <v>580.54999999999995</v>
      </c>
      <c r="CQ280">
        <f t="shared" si="317"/>
        <v>580.55219999999997</v>
      </c>
      <c r="CR280">
        <f t="shared" si="318"/>
        <v>0</v>
      </c>
      <c r="CS280">
        <f t="shared" si="319"/>
        <v>0</v>
      </c>
      <c r="CT280">
        <f t="shared" si="320"/>
        <v>0</v>
      </c>
      <c r="CU280">
        <f t="shared" si="321"/>
        <v>0</v>
      </c>
      <c r="CV280">
        <f t="shared" si="322"/>
        <v>0</v>
      </c>
      <c r="CW280">
        <f t="shared" si="323"/>
        <v>0</v>
      </c>
      <c r="CX280">
        <f t="shared" si="324"/>
        <v>0</v>
      </c>
      <c r="CY280">
        <f t="shared" si="325"/>
        <v>0</v>
      </c>
      <c r="CZ280">
        <f t="shared" si="326"/>
        <v>0</v>
      </c>
      <c r="DC280" t="s">
        <v>3</v>
      </c>
      <c r="DD280" t="s">
        <v>3</v>
      </c>
      <c r="DE280" t="s">
        <v>3</v>
      </c>
      <c r="DF280" t="s">
        <v>3</v>
      </c>
      <c r="DG280" t="s">
        <v>3</v>
      </c>
      <c r="DH280" t="s">
        <v>3</v>
      </c>
      <c r="DI280" t="s">
        <v>3</v>
      </c>
      <c r="DJ280" t="s">
        <v>3</v>
      </c>
      <c r="DK280" t="s">
        <v>3</v>
      </c>
      <c r="DL280" t="s">
        <v>3</v>
      </c>
      <c r="DM280" t="s">
        <v>3</v>
      </c>
      <c r="DN280">
        <v>0</v>
      </c>
      <c r="DO280">
        <v>0</v>
      </c>
      <c r="DP280">
        <v>1</v>
      </c>
      <c r="DQ280">
        <v>1</v>
      </c>
      <c r="DU280">
        <v>1013</v>
      </c>
      <c r="DV280" t="s">
        <v>497</v>
      </c>
      <c r="DW280" t="s">
        <v>497</v>
      </c>
      <c r="DX280">
        <v>1</v>
      </c>
      <c r="EE280">
        <v>39174531</v>
      </c>
      <c r="EF280">
        <v>2</v>
      </c>
      <c r="EG280" t="s">
        <v>19</v>
      </c>
      <c r="EH280">
        <v>0</v>
      </c>
      <c r="EI280" t="s">
        <v>3</v>
      </c>
      <c r="EJ280">
        <v>1</v>
      </c>
      <c r="EK280">
        <v>17001</v>
      </c>
      <c r="EL280" t="s">
        <v>488</v>
      </c>
      <c r="EM280" t="s">
        <v>489</v>
      </c>
      <c r="EO280" t="s">
        <v>3</v>
      </c>
      <c r="EQ280">
        <v>0</v>
      </c>
      <c r="ER280">
        <v>87.17</v>
      </c>
      <c r="ES280">
        <v>87.17</v>
      </c>
      <c r="ET280">
        <v>0</v>
      </c>
      <c r="EU280">
        <v>0</v>
      </c>
      <c r="EV280">
        <v>0</v>
      </c>
      <c r="EW280">
        <v>0</v>
      </c>
      <c r="EX280">
        <v>0</v>
      </c>
      <c r="FQ280">
        <v>0</v>
      </c>
      <c r="FR280">
        <f t="shared" si="327"/>
        <v>0</v>
      </c>
      <c r="FS280">
        <v>0</v>
      </c>
      <c r="FT280" t="s">
        <v>22</v>
      </c>
      <c r="FU280" t="s">
        <v>23</v>
      </c>
      <c r="FX280">
        <v>115.2</v>
      </c>
      <c r="FY280">
        <v>70.55</v>
      </c>
      <c r="GA280" t="s">
        <v>3</v>
      </c>
      <c r="GD280">
        <v>0</v>
      </c>
      <c r="GF280">
        <v>-518659730</v>
      </c>
      <c r="GG280">
        <v>1</v>
      </c>
      <c r="GH280">
        <v>1</v>
      </c>
      <c r="GI280">
        <v>4</v>
      </c>
      <c r="GJ280">
        <v>0</v>
      </c>
      <c r="GK280">
        <f>ROUND(R280*(S12)/100,2)</f>
        <v>0</v>
      </c>
      <c r="GL280">
        <f t="shared" si="328"/>
        <v>0</v>
      </c>
      <c r="GM280">
        <f t="shared" si="329"/>
        <v>580.54999999999995</v>
      </c>
      <c r="GN280">
        <f t="shared" si="330"/>
        <v>580.54999999999995</v>
      </c>
      <c r="GO280">
        <f t="shared" si="331"/>
        <v>0</v>
      </c>
      <c r="GP280">
        <f t="shared" si="332"/>
        <v>0</v>
      </c>
      <c r="GR280">
        <v>0</v>
      </c>
      <c r="GS280">
        <v>3</v>
      </c>
      <c r="GT280">
        <v>0</v>
      </c>
      <c r="GU280" t="s">
        <v>3</v>
      </c>
      <c r="GV280">
        <f t="shared" si="333"/>
        <v>0</v>
      </c>
      <c r="GW280">
        <v>1</v>
      </c>
      <c r="GX280">
        <f t="shared" si="334"/>
        <v>0</v>
      </c>
      <c r="HA280">
        <v>0</v>
      </c>
      <c r="HB280">
        <v>0</v>
      </c>
      <c r="IK280">
        <v>0</v>
      </c>
    </row>
    <row r="281" spans="1:255" x14ac:dyDescent="0.2">
      <c r="A281" s="2">
        <v>18</v>
      </c>
      <c r="B281" s="2">
        <v>1</v>
      </c>
      <c r="C281" s="2">
        <v>633</v>
      </c>
      <c r="D281" s="2"/>
      <c r="E281" s="2" t="s">
        <v>515</v>
      </c>
      <c r="F281" s="2" t="s">
        <v>516</v>
      </c>
      <c r="G281" s="2" t="s">
        <v>517</v>
      </c>
      <c r="H281" s="2" t="s">
        <v>132</v>
      </c>
      <c r="I281" s="2">
        <f>I277*J281</f>
        <v>1</v>
      </c>
      <c r="J281" s="2">
        <v>10</v>
      </c>
      <c r="K281" s="2"/>
      <c r="L281" s="2"/>
      <c r="M281" s="2"/>
      <c r="N281" s="2"/>
      <c r="O281" s="2">
        <f t="shared" si="299"/>
        <v>0</v>
      </c>
      <c r="P281" s="2">
        <f t="shared" si="300"/>
        <v>0</v>
      </c>
      <c r="Q281" s="2">
        <f t="shared" si="301"/>
        <v>0</v>
      </c>
      <c r="R281" s="2">
        <f t="shared" si="302"/>
        <v>0</v>
      </c>
      <c r="S281" s="2">
        <f t="shared" si="303"/>
        <v>0</v>
      </c>
      <c r="T281" s="2">
        <f t="shared" si="304"/>
        <v>0</v>
      </c>
      <c r="U281" s="2">
        <f t="shared" si="305"/>
        <v>0</v>
      </c>
      <c r="V281" s="2">
        <f t="shared" si="306"/>
        <v>0</v>
      </c>
      <c r="W281" s="2">
        <f t="shared" si="307"/>
        <v>0</v>
      </c>
      <c r="X281" s="2">
        <f t="shared" si="308"/>
        <v>0</v>
      </c>
      <c r="Y281" s="2">
        <f t="shared" si="309"/>
        <v>0</v>
      </c>
      <c r="Z281" s="2"/>
      <c r="AA281" s="2">
        <v>39500385</v>
      </c>
      <c r="AB281" s="2">
        <f t="shared" si="310"/>
        <v>0</v>
      </c>
      <c r="AC281" s="2">
        <f t="shared" si="335"/>
        <v>0</v>
      </c>
      <c r="AD281" s="2">
        <f>ROUND((((ET281)-(EU281))+AE281),2)</f>
        <v>0</v>
      </c>
      <c r="AE281" s="2">
        <f t="shared" si="339"/>
        <v>0</v>
      </c>
      <c r="AF281" s="2">
        <f t="shared" si="339"/>
        <v>0</v>
      </c>
      <c r="AG281" s="2">
        <f t="shared" si="313"/>
        <v>0</v>
      </c>
      <c r="AH281" s="2">
        <f t="shared" si="340"/>
        <v>0</v>
      </c>
      <c r="AI281" s="2">
        <f t="shared" si="340"/>
        <v>0</v>
      </c>
      <c r="AJ281" s="2">
        <f t="shared" si="315"/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115</v>
      </c>
      <c r="AU281" s="2">
        <v>71</v>
      </c>
      <c r="AV281" s="2">
        <v>1</v>
      </c>
      <c r="AW281" s="2">
        <v>1</v>
      </c>
      <c r="AX281" s="2"/>
      <c r="AY281" s="2"/>
      <c r="AZ281" s="2">
        <v>1</v>
      </c>
      <c r="BA281" s="2">
        <v>1</v>
      </c>
      <c r="BB281" s="2">
        <v>1</v>
      </c>
      <c r="BC281" s="2">
        <v>1</v>
      </c>
      <c r="BD281" s="2" t="s">
        <v>3</v>
      </c>
      <c r="BE281" s="2" t="s">
        <v>3</v>
      </c>
      <c r="BF281" s="2" t="s">
        <v>3</v>
      </c>
      <c r="BG281" s="2" t="s">
        <v>3</v>
      </c>
      <c r="BH281" s="2">
        <v>3</v>
      </c>
      <c r="BI281" s="2">
        <v>1</v>
      </c>
      <c r="BJ281" s="2" t="s">
        <v>3</v>
      </c>
      <c r="BK281" s="2"/>
      <c r="BL281" s="2"/>
      <c r="BM281" s="2">
        <v>17001</v>
      </c>
      <c r="BN281" s="2">
        <v>0</v>
      </c>
      <c r="BO281" s="2" t="s">
        <v>3</v>
      </c>
      <c r="BP281" s="2">
        <v>0</v>
      </c>
      <c r="BQ281" s="2">
        <v>2</v>
      </c>
      <c r="BR281" s="2">
        <v>0</v>
      </c>
      <c r="BS281" s="2">
        <v>1</v>
      </c>
      <c r="BT281" s="2">
        <v>1</v>
      </c>
      <c r="BU281" s="2">
        <v>1</v>
      </c>
      <c r="BV281" s="2">
        <v>1</v>
      </c>
      <c r="BW281" s="2">
        <v>1</v>
      </c>
      <c r="BX281" s="2">
        <v>1</v>
      </c>
      <c r="BY281" s="2" t="s">
        <v>3</v>
      </c>
      <c r="BZ281" s="2">
        <v>128</v>
      </c>
      <c r="CA281" s="2">
        <v>83</v>
      </c>
      <c r="CB281" s="2"/>
      <c r="CC281" s="2"/>
      <c r="CD281" s="2"/>
      <c r="CE281" s="2"/>
      <c r="CF281" s="2">
        <v>0</v>
      </c>
      <c r="CG281" s="2">
        <v>0</v>
      </c>
      <c r="CH281" s="2"/>
      <c r="CI281" s="2"/>
      <c r="CJ281" s="2"/>
      <c r="CK281" s="2"/>
      <c r="CL281" s="2"/>
      <c r="CM281" s="2">
        <v>0</v>
      </c>
      <c r="CN281" s="2" t="s">
        <v>3</v>
      </c>
      <c r="CO281" s="2">
        <v>0</v>
      </c>
      <c r="CP281" s="2">
        <f t="shared" si="316"/>
        <v>0</v>
      </c>
      <c r="CQ281" s="2">
        <f t="shared" si="317"/>
        <v>0</v>
      </c>
      <c r="CR281" s="2">
        <f t="shared" si="318"/>
        <v>0</v>
      </c>
      <c r="CS281" s="2">
        <f t="shared" si="319"/>
        <v>0</v>
      </c>
      <c r="CT281" s="2">
        <f t="shared" si="320"/>
        <v>0</v>
      </c>
      <c r="CU281" s="2">
        <f t="shared" si="321"/>
        <v>0</v>
      </c>
      <c r="CV281" s="2">
        <f t="shared" si="322"/>
        <v>0</v>
      </c>
      <c r="CW281" s="2">
        <f t="shared" si="323"/>
        <v>0</v>
      </c>
      <c r="CX281" s="2">
        <f t="shared" si="324"/>
        <v>0</v>
      </c>
      <c r="CY281" s="2">
        <f t="shared" si="325"/>
        <v>0</v>
      </c>
      <c r="CZ281" s="2">
        <f t="shared" si="326"/>
        <v>0</v>
      </c>
      <c r="DA281" s="2"/>
      <c r="DB281" s="2"/>
      <c r="DC281" s="2" t="s">
        <v>3</v>
      </c>
      <c r="DD281" s="2" t="s">
        <v>3</v>
      </c>
      <c r="DE281" s="2" t="s">
        <v>3</v>
      </c>
      <c r="DF281" s="2" t="s">
        <v>3</v>
      </c>
      <c r="DG281" s="2" t="s">
        <v>3</v>
      </c>
      <c r="DH281" s="2" t="s">
        <v>3</v>
      </c>
      <c r="DI281" s="2" t="s">
        <v>3</v>
      </c>
      <c r="DJ281" s="2" t="s">
        <v>3</v>
      </c>
      <c r="DK281" s="2" t="s">
        <v>3</v>
      </c>
      <c r="DL281" s="2" t="s">
        <v>3</v>
      </c>
      <c r="DM281" s="2" t="s">
        <v>3</v>
      </c>
      <c r="DN281" s="2">
        <v>0</v>
      </c>
      <c r="DO281" s="2">
        <v>0</v>
      </c>
      <c r="DP281" s="2">
        <v>1</v>
      </c>
      <c r="DQ281" s="2">
        <v>1</v>
      </c>
      <c r="DR281" s="2"/>
      <c r="DS281" s="2"/>
      <c r="DT281" s="2"/>
      <c r="DU281" s="2">
        <v>1010</v>
      </c>
      <c r="DV281" s="2" t="s">
        <v>132</v>
      </c>
      <c r="DW281" s="2" t="s">
        <v>132</v>
      </c>
      <c r="DX281" s="2">
        <v>1</v>
      </c>
      <c r="DY281" s="2"/>
      <c r="DZ281" s="2"/>
      <c r="EA281" s="2"/>
      <c r="EB281" s="2"/>
      <c r="EC281" s="2"/>
      <c r="ED281" s="2"/>
      <c r="EE281" s="2">
        <v>39174531</v>
      </c>
      <c r="EF281" s="2">
        <v>2</v>
      </c>
      <c r="EG281" s="2" t="s">
        <v>19</v>
      </c>
      <c r="EH281" s="2">
        <v>0</v>
      </c>
      <c r="EI281" s="2" t="s">
        <v>3</v>
      </c>
      <c r="EJ281" s="2">
        <v>1</v>
      </c>
      <c r="EK281" s="2">
        <v>17001</v>
      </c>
      <c r="EL281" s="2" t="s">
        <v>488</v>
      </c>
      <c r="EM281" s="2" t="s">
        <v>489</v>
      </c>
      <c r="EN281" s="2"/>
      <c r="EO281" s="2" t="s">
        <v>3</v>
      </c>
      <c r="EP281" s="2"/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>
        <v>0</v>
      </c>
      <c r="FR281" s="2">
        <f t="shared" si="327"/>
        <v>0</v>
      </c>
      <c r="FS281" s="2">
        <v>0</v>
      </c>
      <c r="FT281" s="2" t="s">
        <v>22</v>
      </c>
      <c r="FU281" s="2" t="s">
        <v>23</v>
      </c>
      <c r="FV281" s="2"/>
      <c r="FW281" s="2"/>
      <c r="FX281" s="2">
        <v>115.2</v>
      </c>
      <c r="FY281" s="2">
        <v>70.55</v>
      </c>
      <c r="FZ281" s="2"/>
      <c r="GA281" s="2" t="s">
        <v>3</v>
      </c>
      <c r="GB281" s="2"/>
      <c r="GC281" s="2"/>
      <c r="GD281" s="2">
        <v>0</v>
      </c>
      <c r="GE281" s="2"/>
      <c r="GF281" s="2">
        <v>-1335221296</v>
      </c>
      <c r="GG281" s="2">
        <v>2</v>
      </c>
      <c r="GH281" s="2">
        <v>1</v>
      </c>
      <c r="GI281" s="2">
        <v>-2</v>
      </c>
      <c r="GJ281" s="2">
        <v>0</v>
      </c>
      <c r="GK281" s="2">
        <f>ROUND(R281*(R12)/100,2)</f>
        <v>0</v>
      </c>
      <c r="GL281" s="2">
        <f t="shared" si="328"/>
        <v>0</v>
      </c>
      <c r="GM281" s="2">
        <f t="shared" si="329"/>
        <v>0</v>
      </c>
      <c r="GN281" s="2">
        <f t="shared" si="330"/>
        <v>0</v>
      </c>
      <c r="GO281" s="2">
        <f t="shared" si="331"/>
        <v>0</v>
      </c>
      <c r="GP281" s="2">
        <f t="shared" si="332"/>
        <v>0</v>
      </c>
      <c r="GQ281" s="2"/>
      <c r="GR281" s="2">
        <v>0</v>
      </c>
      <c r="GS281" s="2">
        <v>3</v>
      </c>
      <c r="GT281" s="2">
        <v>0</v>
      </c>
      <c r="GU281" s="2" t="s">
        <v>3</v>
      </c>
      <c r="GV281" s="2">
        <f t="shared" si="333"/>
        <v>0</v>
      </c>
      <c r="GW281" s="2">
        <v>1</v>
      </c>
      <c r="GX281" s="2">
        <f t="shared" si="334"/>
        <v>0</v>
      </c>
      <c r="GY281" s="2"/>
      <c r="GZ281" s="2"/>
      <c r="HA281" s="2">
        <v>0</v>
      </c>
      <c r="HB281" s="2">
        <v>0</v>
      </c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>
        <v>0</v>
      </c>
      <c r="IL281" s="2"/>
      <c r="IM281" s="2"/>
      <c r="IN281" s="2"/>
      <c r="IO281" s="2"/>
      <c r="IP281" s="2"/>
      <c r="IQ281" s="2"/>
      <c r="IR281" s="2"/>
      <c r="IS281" s="2"/>
      <c r="IT281" s="2"/>
      <c r="IU281" s="2"/>
    </row>
    <row r="282" spans="1:255" x14ac:dyDescent="0.2">
      <c r="A282">
        <v>18</v>
      </c>
      <c r="B282">
        <v>1</v>
      </c>
      <c r="C282">
        <v>639</v>
      </c>
      <c r="E282" t="s">
        <v>515</v>
      </c>
      <c r="F282" t="s">
        <v>516</v>
      </c>
      <c r="G282" t="s">
        <v>517</v>
      </c>
      <c r="H282" t="s">
        <v>132</v>
      </c>
      <c r="I282">
        <f>I278*J282</f>
        <v>1</v>
      </c>
      <c r="J282">
        <v>10</v>
      </c>
      <c r="O282">
        <f t="shared" si="299"/>
        <v>0</v>
      </c>
      <c r="P282">
        <f t="shared" si="300"/>
        <v>0</v>
      </c>
      <c r="Q282">
        <f t="shared" si="301"/>
        <v>0</v>
      </c>
      <c r="R282">
        <f t="shared" si="302"/>
        <v>0</v>
      </c>
      <c r="S282">
        <f t="shared" si="303"/>
        <v>0</v>
      </c>
      <c r="T282">
        <f t="shared" si="304"/>
        <v>0</v>
      </c>
      <c r="U282">
        <f t="shared" si="305"/>
        <v>0</v>
      </c>
      <c r="V282">
        <f t="shared" si="306"/>
        <v>0</v>
      </c>
      <c r="W282">
        <f t="shared" si="307"/>
        <v>0</v>
      </c>
      <c r="X282">
        <f t="shared" si="308"/>
        <v>0</v>
      </c>
      <c r="Y282">
        <f t="shared" si="309"/>
        <v>0</v>
      </c>
      <c r="AA282">
        <v>39500386</v>
      </c>
      <c r="AB282">
        <f t="shared" si="310"/>
        <v>0</v>
      </c>
      <c r="AC282">
        <f t="shared" si="335"/>
        <v>0</v>
      </c>
      <c r="AD282">
        <f>ROUND((((ET282)-(EU282))+AE282),2)</f>
        <v>0</v>
      </c>
      <c r="AE282">
        <f t="shared" si="339"/>
        <v>0</v>
      </c>
      <c r="AF282">
        <f t="shared" si="339"/>
        <v>0</v>
      </c>
      <c r="AG282">
        <f t="shared" si="313"/>
        <v>0</v>
      </c>
      <c r="AH282">
        <f t="shared" si="340"/>
        <v>0</v>
      </c>
      <c r="AI282">
        <f t="shared" si="340"/>
        <v>0</v>
      </c>
      <c r="AJ282">
        <f t="shared" si="315"/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115</v>
      </c>
      <c r="AU282">
        <v>71</v>
      </c>
      <c r="AV282">
        <v>1</v>
      </c>
      <c r="AW282">
        <v>1</v>
      </c>
      <c r="AZ282">
        <v>6.66</v>
      </c>
      <c r="BA282">
        <v>1</v>
      </c>
      <c r="BB282">
        <v>1</v>
      </c>
      <c r="BC282">
        <v>6.66</v>
      </c>
      <c r="BD282" t="s">
        <v>3</v>
      </c>
      <c r="BE282" t="s">
        <v>3</v>
      </c>
      <c r="BF282" t="s">
        <v>3</v>
      </c>
      <c r="BG282" t="s">
        <v>3</v>
      </c>
      <c r="BH282">
        <v>3</v>
      </c>
      <c r="BI282">
        <v>1</v>
      </c>
      <c r="BJ282" t="s">
        <v>3</v>
      </c>
      <c r="BM282">
        <v>17001</v>
      </c>
      <c r="BN282">
        <v>0</v>
      </c>
      <c r="BO282" t="s">
        <v>3</v>
      </c>
      <c r="BP282">
        <v>0</v>
      </c>
      <c r="BQ282">
        <v>2</v>
      </c>
      <c r="BR282">
        <v>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128</v>
      </c>
      <c r="CA282">
        <v>83</v>
      </c>
      <c r="CF282">
        <v>0</v>
      </c>
      <c r="CG282">
        <v>0</v>
      </c>
      <c r="CM282">
        <v>0</v>
      </c>
      <c r="CN282" t="s">
        <v>3</v>
      </c>
      <c r="CO282">
        <v>0</v>
      </c>
      <c r="CP282">
        <f t="shared" si="316"/>
        <v>0</v>
      </c>
      <c r="CQ282">
        <f t="shared" si="317"/>
        <v>0</v>
      </c>
      <c r="CR282">
        <f t="shared" si="318"/>
        <v>0</v>
      </c>
      <c r="CS282">
        <f t="shared" si="319"/>
        <v>0</v>
      </c>
      <c r="CT282">
        <f t="shared" si="320"/>
        <v>0</v>
      </c>
      <c r="CU282">
        <f t="shared" si="321"/>
        <v>0</v>
      </c>
      <c r="CV282">
        <f t="shared" si="322"/>
        <v>0</v>
      </c>
      <c r="CW282">
        <f t="shared" si="323"/>
        <v>0</v>
      </c>
      <c r="CX282">
        <f t="shared" si="324"/>
        <v>0</v>
      </c>
      <c r="CY282">
        <f t="shared" si="325"/>
        <v>0</v>
      </c>
      <c r="CZ282">
        <f t="shared" si="326"/>
        <v>0</v>
      </c>
      <c r="DC282" t="s">
        <v>3</v>
      </c>
      <c r="DD282" t="s">
        <v>3</v>
      </c>
      <c r="DE282" t="s">
        <v>3</v>
      </c>
      <c r="DF282" t="s">
        <v>3</v>
      </c>
      <c r="DG282" t="s">
        <v>3</v>
      </c>
      <c r="DH282" t="s">
        <v>3</v>
      </c>
      <c r="DI282" t="s">
        <v>3</v>
      </c>
      <c r="DJ282" t="s">
        <v>3</v>
      </c>
      <c r="DK282" t="s">
        <v>3</v>
      </c>
      <c r="DL282" t="s">
        <v>3</v>
      </c>
      <c r="DM282" t="s">
        <v>3</v>
      </c>
      <c r="DN282">
        <v>0</v>
      </c>
      <c r="DO282">
        <v>0</v>
      </c>
      <c r="DP282">
        <v>1</v>
      </c>
      <c r="DQ282">
        <v>1</v>
      </c>
      <c r="DU282">
        <v>1010</v>
      </c>
      <c r="DV282" t="s">
        <v>132</v>
      </c>
      <c r="DW282" t="s">
        <v>132</v>
      </c>
      <c r="DX282">
        <v>1</v>
      </c>
      <c r="EE282">
        <v>39174531</v>
      </c>
      <c r="EF282">
        <v>2</v>
      </c>
      <c r="EG282" t="s">
        <v>19</v>
      </c>
      <c r="EH282">
        <v>0</v>
      </c>
      <c r="EI282" t="s">
        <v>3</v>
      </c>
      <c r="EJ282">
        <v>1</v>
      </c>
      <c r="EK282">
        <v>17001</v>
      </c>
      <c r="EL282" t="s">
        <v>488</v>
      </c>
      <c r="EM282" t="s">
        <v>489</v>
      </c>
      <c r="EO282" t="s">
        <v>3</v>
      </c>
      <c r="EQ282">
        <v>0</v>
      </c>
      <c r="ER282">
        <v>0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  <c r="FQ282">
        <v>0</v>
      </c>
      <c r="FR282">
        <f t="shared" si="327"/>
        <v>0</v>
      </c>
      <c r="FS282">
        <v>0</v>
      </c>
      <c r="FT282" t="s">
        <v>22</v>
      </c>
      <c r="FU282" t="s">
        <v>23</v>
      </c>
      <c r="FX282">
        <v>115.2</v>
      </c>
      <c r="FY282">
        <v>70.55</v>
      </c>
      <c r="GA282" t="s">
        <v>3</v>
      </c>
      <c r="GD282">
        <v>0</v>
      </c>
      <c r="GF282">
        <v>-1335221296</v>
      </c>
      <c r="GG282">
        <v>1</v>
      </c>
      <c r="GH282">
        <v>1</v>
      </c>
      <c r="GI282">
        <v>4</v>
      </c>
      <c r="GJ282">
        <v>0</v>
      </c>
      <c r="GK282">
        <f>ROUND(R282*(S12)/100,2)</f>
        <v>0</v>
      </c>
      <c r="GL282">
        <f t="shared" si="328"/>
        <v>0</v>
      </c>
      <c r="GM282">
        <f t="shared" si="329"/>
        <v>0</v>
      </c>
      <c r="GN282">
        <f t="shared" si="330"/>
        <v>0</v>
      </c>
      <c r="GO282">
        <f t="shared" si="331"/>
        <v>0</v>
      </c>
      <c r="GP282">
        <f t="shared" si="332"/>
        <v>0</v>
      </c>
      <c r="GR282">
        <v>0</v>
      </c>
      <c r="GS282">
        <v>3</v>
      </c>
      <c r="GT282">
        <v>0</v>
      </c>
      <c r="GU282" t="s">
        <v>3</v>
      </c>
      <c r="GV282">
        <f t="shared" si="333"/>
        <v>0</v>
      </c>
      <c r="GW282">
        <v>1</v>
      </c>
      <c r="GX282">
        <f t="shared" si="334"/>
        <v>0</v>
      </c>
      <c r="HA282">
        <v>0</v>
      </c>
      <c r="HB282">
        <v>0</v>
      </c>
      <c r="IK282">
        <v>0</v>
      </c>
    </row>
    <row r="283" spans="1:255" x14ac:dyDescent="0.2">
      <c r="A283" s="2">
        <v>17</v>
      </c>
      <c r="B283" s="2">
        <v>1</v>
      </c>
      <c r="C283" s="2">
        <f>ROW(SmtRes!A653)</f>
        <v>653</v>
      </c>
      <c r="D283" s="2">
        <f>ROW(EtalonRes!A644)</f>
        <v>644</v>
      </c>
      <c r="E283" s="2" t="s">
        <v>518</v>
      </c>
      <c r="F283" s="2" t="s">
        <v>519</v>
      </c>
      <c r="G283" s="2" t="s">
        <v>520</v>
      </c>
      <c r="H283" s="2" t="s">
        <v>61</v>
      </c>
      <c r="I283" s="2">
        <f>ROUND(4/100,9)</f>
        <v>0.04</v>
      </c>
      <c r="J283" s="2">
        <v>0</v>
      </c>
      <c r="K283" s="2"/>
      <c r="L283" s="2"/>
      <c r="M283" s="2"/>
      <c r="N283" s="2"/>
      <c r="O283" s="2">
        <f t="shared" si="299"/>
        <v>67.34</v>
      </c>
      <c r="P283" s="2">
        <f t="shared" si="300"/>
        <v>1.52</v>
      </c>
      <c r="Q283" s="2">
        <f t="shared" si="301"/>
        <v>23.41</v>
      </c>
      <c r="R283" s="2">
        <f t="shared" si="302"/>
        <v>0</v>
      </c>
      <c r="S283" s="2">
        <f t="shared" si="303"/>
        <v>42.41</v>
      </c>
      <c r="T283" s="2">
        <f t="shared" si="304"/>
        <v>0</v>
      </c>
      <c r="U283" s="2">
        <f t="shared" si="305"/>
        <v>4.4596999999999998</v>
      </c>
      <c r="V283" s="2">
        <f t="shared" si="306"/>
        <v>5.0000000000000001E-4</v>
      </c>
      <c r="W283" s="2">
        <f t="shared" si="307"/>
        <v>0</v>
      </c>
      <c r="X283" s="2">
        <f t="shared" si="308"/>
        <v>48.77</v>
      </c>
      <c r="Y283" s="2">
        <f t="shared" si="309"/>
        <v>30.11</v>
      </c>
      <c r="Z283" s="2"/>
      <c r="AA283" s="2">
        <v>39500385</v>
      </c>
      <c r="AB283" s="2">
        <f t="shared" si="310"/>
        <v>1683.57</v>
      </c>
      <c r="AC283" s="2">
        <f t="shared" si="335"/>
        <v>37.96</v>
      </c>
      <c r="AD283" s="2">
        <f>ROUND(((((ET283*1.25))-((EU283*1.25)))+AE283),2)</f>
        <v>585.32000000000005</v>
      </c>
      <c r="AE283" s="2">
        <f>ROUND(((EU283*1.25)),2)</f>
        <v>0.11</v>
      </c>
      <c r="AF283" s="2">
        <f>ROUND(((EV283*1.15)),2)</f>
        <v>1060.29</v>
      </c>
      <c r="AG283" s="2">
        <f t="shared" si="313"/>
        <v>0</v>
      </c>
      <c r="AH283" s="2">
        <f>((EW283*1.15))</f>
        <v>111.49249999999999</v>
      </c>
      <c r="AI283" s="2">
        <f>((EX283*1.25))</f>
        <v>1.2500000000000001E-2</v>
      </c>
      <c r="AJ283" s="2">
        <f t="shared" si="315"/>
        <v>0</v>
      </c>
      <c r="AK283" s="2">
        <v>1428.21</v>
      </c>
      <c r="AL283" s="2">
        <v>37.96</v>
      </c>
      <c r="AM283" s="2">
        <v>468.26</v>
      </c>
      <c r="AN283" s="2">
        <v>0.09</v>
      </c>
      <c r="AO283" s="2">
        <v>921.99</v>
      </c>
      <c r="AP283" s="2">
        <v>0</v>
      </c>
      <c r="AQ283" s="2">
        <v>96.95</v>
      </c>
      <c r="AR283" s="2">
        <v>0.01</v>
      </c>
      <c r="AS283" s="2">
        <v>0</v>
      </c>
      <c r="AT283" s="2">
        <v>115</v>
      </c>
      <c r="AU283" s="2">
        <v>71</v>
      </c>
      <c r="AV283" s="2">
        <v>1</v>
      </c>
      <c r="AW283" s="2">
        <v>1</v>
      </c>
      <c r="AX283" s="2"/>
      <c r="AY283" s="2"/>
      <c r="AZ283" s="2">
        <v>1</v>
      </c>
      <c r="BA283" s="2">
        <v>1</v>
      </c>
      <c r="BB283" s="2">
        <v>1</v>
      </c>
      <c r="BC283" s="2">
        <v>1</v>
      </c>
      <c r="BD283" s="2" t="s">
        <v>3</v>
      </c>
      <c r="BE283" s="2" t="s">
        <v>3</v>
      </c>
      <c r="BF283" s="2" t="s">
        <v>3</v>
      </c>
      <c r="BG283" s="2" t="s">
        <v>3</v>
      </c>
      <c r="BH283" s="2">
        <v>0</v>
      </c>
      <c r="BI283" s="2">
        <v>1</v>
      </c>
      <c r="BJ283" s="2" t="s">
        <v>521</v>
      </c>
      <c r="BK283" s="2"/>
      <c r="BL283" s="2"/>
      <c r="BM283" s="2">
        <v>16001</v>
      </c>
      <c r="BN283" s="2">
        <v>0</v>
      </c>
      <c r="BO283" s="2" t="s">
        <v>3</v>
      </c>
      <c r="BP283" s="2">
        <v>0</v>
      </c>
      <c r="BQ283" s="2">
        <v>2</v>
      </c>
      <c r="BR283" s="2">
        <v>0</v>
      </c>
      <c r="BS283" s="2">
        <v>1</v>
      </c>
      <c r="BT283" s="2">
        <v>1</v>
      </c>
      <c r="BU283" s="2">
        <v>1</v>
      </c>
      <c r="BV283" s="2">
        <v>1</v>
      </c>
      <c r="BW283" s="2">
        <v>1</v>
      </c>
      <c r="BX283" s="2">
        <v>1</v>
      </c>
      <c r="BY283" s="2" t="s">
        <v>3</v>
      </c>
      <c r="BZ283" s="2">
        <v>128</v>
      </c>
      <c r="CA283" s="2">
        <v>83</v>
      </c>
      <c r="CB283" s="2"/>
      <c r="CC283" s="2"/>
      <c r="CD283" s="2"/>
      <c r="CE283" s="2"/>
      <c r="CF283" s="2">
        <v>0</v>
      </c>
      <c r="CG283" s="2">
        <v>0</v>
      </c>
      <c r="CH283" s="2"/>
      <c r="CI283" s="2"/>
      <c r="CJ283" s="2"/>
      <c r="CK283" s="2"/>
      <c r="CL283" s="2"/>
      <c r="CM283" s="2">
        <v>0</v>
      </c>
      <c r="CN283" s="2" t="s">
        <v>1605</v>
      </c>
      <c r="CO283" s="2">
        <v>0</v>
      </c>
      <c r="CP283" s="2">
        <f t="shared" si="316"/>
        <v>67.34</v>
      </c>
      <c r="CQ283" s="2">
        <f t="shared" si="317"/>
        <v>37.96</v>
      </c>
      <c r="CR283" s="2">
        <f t="shared" si="318"/>
        <v>585.32000000000005</v>
      </c>
      <c r="CS283" s="2">
        <f t="shared" si="319"/>
        <v>0.11</v>
      </c>
      <c r="CT283" s="2">
        <f t="shared" si="320"/>
        <v>1060.29</v>
      </c>
      <c r="CU283" s="2">
        <f t="shared" si="321"/>
        <v>0</v>
      </c>
      <c r="CV283" s="2">
        <f t="shared" si="322"/>
        <v>111.49249999999999</v>
      </c>
      <c r="CW283" s="2">
        <f t="shared" si="323"/>
        <v>1.2500000000000001E-2</v>
      </c>
      <c r="CX283" s="2">
        <f t="shared" si="324"/>
        <v>0</v>
      </c>
      <c r="CY283" s="2">
        <f t="shared" si="325"/>
        <v>48.771499999999996</v>
      </c>
      <c r="CZ283" s="2">
        <f t="shared" si="326"/>
        <v>30.111099999999997</v>
      </c>
      <c r="DA283" s="2"/>
      <c r="DB283" s="2"/>
      <c r="DC283" s="2" t="s">
        <v>3</v>
      </c>
      <c r="DD283" s="2" t="s">
        <v>3</v>
      </c>
      <c r="DE283" s="2" t="s">
        <v>32</v>
      </c>
      <c r="DF283" s="2" t="s">
        <v>32</v>
      </c>
      <c r="DG283" s="2" t="s">
        <v>33</v>
      </c>
      <c r="DH283" s="2" t="s">
        <v>3</v>
      </c>
      <c r="DI283" s="2" t="s">
        <v>33</v>
      </c>
      <c r="DJ283" s="2" t="s">
        <v>32</v>
      </c>
      <c r="DK283" s="2" t="s">
        <v>3</v>
      </c>
      <c r="DL283" s="2" t="s">
        <v>3</v>
      </c>
      <c r="DM283" s="2" t="s">
        <v>3</v>
      </c>
      <c r="DN283" s="2">
        <v>0</v>
      </c>
      <c r="DO283" s="2">
        <v>0</v>
      </c>
      <c r="DP283" s="2">
        <v>1</v>
      </c>
      <c r="DQ283" s="2">
        <v>1</v>
      </c>
      <c r="DR283" s="2"/>
      <c r="DS283" s="2"/>
      <c r="DT283" s="2"/>
      <c r="DU283" s="2">
        <v>1003</v>
      </c>
      <c r="DV283" s="2" t="s">
        <v>61</v>
      </c>
      <c r="DW283" s="2" t="s">
        <v>61</v>
      </c>
      <c r="DX283" s="2">
        <v>100</v>
      </c>
      <c r="DY283" s="2"/>
      <c r="DZ283" s="2"/>
      <c r="EA283" s="2"/>
      <c r="EB283" s="2"/>
      <c r="EC283" s="2"/>
      <c r="ED283" s="2"/>
      <c r="EE283" s="2">
        <v>39174530</v>
      </c>
      <c r="EF283" s="2">
        <v>2</v>
      </c>
      <c r="EG283" s="2" t="s">
        <v>19</v>
      </c>
      <c r="EH283" s="2">
        <v>0</v>
      </c>
      <c r="EI283" s="2" t="s">
        <v>3</v>
      </c>
      <c r="EJ283" s="2">
        <v>1</v>
      </c>
      <c r="EK283" s="2">
        <v>16001</v>
      </c>
      <c r="EL283" s="2" t="s">
        <v>522</v>
      </c>
      <c r="EM283" s="2" t="s">
        <v>523</v>
      </c>
      <c r="EN283" s="2"/>
      <c r="EO283" s="2" t="s">
        <v>36</v>
      </c>
      <c r="EP283" s="2"/>
      <c r="EQ283" s="2">
        <v>0</v>
      </c>
      <c r="ER283" s="2">
        <v>1428.21</v>
      </c>
      <c r="ES283" s="2">
        <v>37.96</v>
      </c>
      <c r="ET283" s="2">
        <v>468.26</v>
      </c>
      <c r="EU283" s="2">
        <v>0.09</v>
      </c>
      <c r="EV283" s="2">
        <v>921.99</v>
      </c>
      <c r="EW283" s="2">
        <v>96.95</v>
      </c>
      <c r="EX283" s="2">
        <v>0.01</v>
      </c>
      <c r="EY283" s="2">
        <v>0</v>
      </c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>
        <v>0</v>
      </c>
      <c r="FR283" s="2">
        <f t="shared" si="327"/>
        <v>0</v>
      </c>
      <c r="FS283" s="2">
        <v>0</v>
      </c>
      <c r="FT283" s="2" t="s">
        <v>22</v>
      </c>
      <c r="FU283" s="2" t="s">
        <v>23</v>
      </c>
      <c r="FV283" s="2"/>
      <c r="FW283" s="2"/>
      <c r="FX283" s="2">
        <v>115.2</v>
      </c>
      <c r="FY283" s="2">
        <v>70.55</v>
      </c>
      <c r="FZ283" s="2"/>
      <c r="GA283" s="2" t="s">
        <v>3</v>
      </c>
      <c r="GB283" s="2"/>
      <c r="GC283" s="2"/>
      <c r="GD283" s="2">
        <v>0</v>
      </c>
      <c r="GE283" s="2"/>
      <c r="GF283" s="2">
        <v>-93700583</v>
      </c>
      <c r="GG283" s="2">
        <v>2</v>
      </c>
      <c r="GH283" s="2">
        <v>1</v>
      </c>
      <c r="GI283" s="2">
        <v>-2</v>
      </c>
      <c r="GJ283" s="2">
        <v>0</v>
      </c>
      <c r="GK283" s="2">
        <f>ROUND(R283*(R12)/100,2)</f>
        <v>0</v>
      </c>
      <c r="GL283" s="2">
        <f t="shared" si="328"/>
        <v>0</v>
      </c>
      <c r="GM283" s="2">
        <f t="shared" si="329"/>
        <v>146.22</v>
      </c>
      <c r="GN283" s="2">
        <f t="shared" si="330"/>
        <v>146.22</v>
      </c>
      <c r="GO283" s="2">
        <f t="shared" si="331"/>
        <v>0</v>
      </c>
      <c r="GP283" s="2">
        <f t="shared" si="332"/>
        <v>0</v>
      </c>
      <c r="GQ283" s="2"/>
      <c r="GR283" s="2">
        <v>0</v>
      </c>
      <c r="GS283" s="2">
        <v>3</v>
      </c>
      <c r="GT283" s="2">
        <v>0</v>
      </c>
      <c r="GU283" s="2" t="s">
        <v>3</v>
      </c>
      <c r="GV283" s="2">
        <f t="shared" si="333"/>
        <v>0</v>
      </c>
      <c r="GW283" s="2">
        <v>1</v>
      </c>
      <c r="GX283" s="2">
        <f t="shared" si="334"/>
        <v>0</v>
      </c>
      <c r="GY283" s="2"/>
      <c r="GZ283" s="2"/>
      <c r="HA283" s="2">
        <v>0</v>
      </c>
      <c r="HB283" s="2">
        <v>0</v>
      </c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>
        <v>0</v>
      </c>
      <c r="IL283" s="2"/>
      <c r="IM283" s="2"/>
      <c r="IN283" s="2"/>
      <c r="IO283" s="2"/>
      <c r="IP283" s="2"/>
      <c r="IQ283" s="2"/>
      <c r="IR283" s="2"/>
      <c r="IS283" s="2"/>
      <c r="IT283" s="2"/>
      <c r="IU283" s="2"/>
    </row>
    <row r="284" spans="1:255" x14ac:dyDescent="0.2">
      <c r="A284">
        <v>17</v>
      </c>
      <c r="B284">
        <v>1</v>
      </c>
      <c r="C284">
        <f>ROW(SmtRes!A666)</f>
        <v>666</v>
      </c>
      <c r="D284">
        <f>ROW(EtalonRes!A658)</f>
        <v>658</v>
      </c>
      <c r="E284" t="s">
        <v>518</v>
      </c>
      <c r="F284" t="s">
        <v>519</v>
      </c>
      <c r="G284" t="s">
        <v>520</v>
      </c>
      <c r="H284" t="s">
        <v>61</v>
      </c>
      <c r="I284">
        <f>ROUND(4/100,9)</f>
        <v>0.04</v>
      </c>
      <c r="J284">
        <v>0</v>
      </c>
      <c r="O284">
        <f t="shared" si="299"/>
        <v>448.5</v>
      </c>
      <c r="P284">
        <f t="shared" si="300"/>
        <v>10.11</v>
      </c>
      <c r="Q284">
        <f t="shared" si="301"/>
        <v>155.93</v>
      </c>
      <c r="R284">
        <f t="shared" si="302"/>
        <v>0.03</v>
      </c>
      <c r="S284">
        <f t="shared" si="303"/>
        <v>282.45999999999998</v>
      </c>
      <c r="T284">
        <f t="shared" si="304"/>
        <v>0</v>
      </c>
      <c r="U284">
        <f t="shared" si="305"/>
        <v>4.4596999999999998</v>
      </c>
      <c r="V284">
        <f t="shared" si="306"/>
        <v>5.0000000000000001E-4</v>
      </c>
      <c r="W284">
        <f t="shared" si="307"/>
        <v>0</v>
      </c>
      <c r="X284">
        <f t="shared" si="308"/>
        <v>324.86</v>
      </c>
      <c r="Y284">
        <f t="shared" si="309"/>
        <v>200.57</v>
      </c>
      <c r="AA284">
        <v>39500386</v>
      </c>
      <c r="AB284">
        <f t="shared" si="310"/>
        <v>1683.57</v>
      </c>
      <c r="AC284">
        <f t="shared" si="335"/>
        <v>37.96</v>
      </c>
      <c r="AD284">
        <f>ROUND(((((ET284*1.25))-((EU284*1.25)))+AE284),2)</f>
        <v>585.32000000000005</v>
      </c>
      <c r="AE284">
        <f>ROUND(((EU284*1.25)),2)</f>
        <v>0.11</v>
      </c>
      <c r="AF284">
        <f>ROUND(((EV284*1.15)),2)</f>
        <v>1060.29</v>
      </c>
      <c r="AG284">
        <f t="shared" si="313"/>
        <v>0</v>
      </c>
      <c r="AH284">
        <f>((EW284*1.15))</f>
        <v>111.49249999999999</v>
      </c>
      <c r="AI284">
        <f>((EX284*1.25))</f>
        <v>1.2500000000000001E-2</v>
      </c>
      <c r="AJ284">
        <f t="shared" si="315"/>
        <v>0</v>
      </c>
      <c r="AK284">
        <v>1428.21</v>
      </c>
      <c r="AL284">
        <v>37.96</v>
      </c>
      <c r="AM284">
        <v>468.26</v>
      </c>
      <c r="AN284">
        <v>0.09</v>
      </c>
      <c r="AO284">
        <v>921.99</v>
      </c>
      <c r="AP284">
        <v>0</v>
      </c>
      <c r="AQ284">
        <v>96.95</v>
      </c>
      <c r="AR284">
        <v>0.01</v>
      </c>
      <c r="AS284">
        <v>0</v>
      </c>
      <c r="AT284">
        <v>115</v>
      </c>
      <c r="AU284">
        <v>71</v>
      </c>
      <c r="AV284">
        <v>1</v>
      </c>
      <c r="AW284">
        <v>1</v>
      </c>
      <c r="AZ284">
        <v>6.66</v>
      </c>
      <c r="BA284">
        <v>6.66</v>
      </c>
      <c r="BB284">
        <v>6.66</v>
      </c>
      <c r="BC284">
        <v>6.66</v>
      </c>
      <c r="BD284" t="s">
        <v>3</v>
      </c>
      <c r="BE284" t="s">
        <v>3</v>
      </c>
      <c r="BF284" t="s">
        <v>3</v>
      </c>
      <c r="BG284" t="s">
        <v>3</v>
      </c>
      <c r="BH284">
        <v>0</v>
      </c>
      <c r="BI284">
        <v>1</v>
      </c>
      <c r="BJ284" t="s">
        <v>521</v>
      </c>
      <c r="BM284">
        <v>16001</v>
      </c>
      <c r="BN284">
        <v>0</v>
      </c>
      <c r="BO284" t="s">
        <v>3</v>
      </c>
      <c r="BP284">
        <v>0</v>
      </c>
      <c r="BQ284">
        <v>2</v>
      </c>
      <c r="BR284">
        <v>0</v>
      </c>
      <c r="BS284">
        <v>6.66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3</v>
      </c>
      <c r="BZ284">
        <v>128</v>
      </c>
      <c r="CA284">
        <v>83</v>
      </c>
      <c r="CF284">
        <v>0</v>
      </c>
      <c r="CG284">
        <v>0</v>
      </c>
      <c r="CM284">
        <v>0</v>
      </c>
      <c r="CN284" t="s">
        <v>1605</v>
      </c>
      <c r="CO284">
        <v>0</v>
      </c>
      <c r="CP284">
        <f t="shared" si="316"/>
        <v>448.5</v>
      </c>
      <c r="CQ284">
        <f t="shared" si="317"/>
        <v>252.81360000000001</v>
      </c>
      <c r="CR284">
        <f t="shared" si="318"/>
        <v>3898.2312000000006</v>
      </c>
      <c r="CS284">
        <f t="shared" si="319"/>
        <v>0.73260000000000003</v>
      </c>
      <c r="CT284">
        <f t="shared" si="320"/>
        <v>7061.5313999999998</v>
      </c>
      <c r="CU284">
        <f t="shared" si="321"/>
        <v>0</v>
      </c>
      <c r="CV284">
        <f t="shared" si="322"/>
        <v>111.49249999999999</v>
      </c>
      <c r="CW284">
        <f t="shared" si="323"/>
        <v>1.2500000000000001E-2</v>
      </c>
      <c r="CX284">
        <f t="shared" si="324"/>
        <v>0</v>
      </c>
      <c r="CY284">
        <f t="shared" si="325"/>
        <v>324.86349999999993</v>
      </c>
      <c r="CZ284">
        <f t="shared" si="326"/>
        <v>200.56789999999998</v>
      </c>
      <c r="DC284" t="s">
        <v>3</v>
      </c>
      <c r="DD284" t="s">
        <v>3</v>
      </c>
      <c r="DE284" t="s">
        <v>32</v>
      </c>
      <c r="DF284" t="s">
        <v>32</v>
      </c>
      <c r="DG284" t="s">
        <v>33</v>
      </c>
      <c r="DH284" t="s">
        <v>3</v>
      </c>
      <c r="DI284" t="s">
        <v>33</v>
      </c>
      <c r="DJ284" t="s">
        <v>32</v>
      </c>
      <c r="DK284" t="s">
        <v>3</v>
      </c>
      <c r="DL284" t="s">
        <v>3</v>
      </c>
      <c r="DM284" t="s">
        <v>3</v>
      </c>
      <c r="DN284">
        <v>0</v>
      </c>
      <c r="DO284">
        <v>0</v>
      </c>
      <c r="DP284">
        <v>1</v>
      </c>
      <c r="DQ284">
        <v>1</v>
      </c>
      <c r="DU284">
        <v>1003</v>
      </c>
      <c r="DV284" t="s">
        <v>61</v>
      </c>
      <c r="DW284" t="s">
        <v>61</v>
      </c>
      <c r="DX284">
        <v>100</v>
      </c>
      <c r="EE284">
        <v>39174530</v>
      </c>
      <c r="EF284">
        <v>2</v>
      </c>
      <c r="EG284" t="s">
        <v>19</v>
      </c>
      <c r="EH284">
        <v>0</v>
      </c>
      <c r="EI284" t="s">
        <v>3</v>
      </c>
      <c r="EJ284">
        <v>1</v>
      </c>
      <c r="EK284">
        <v>16001</v>
      </c>
      <c r="EL284" t="s">
        <v>522</v>
      </c>
      <c r="EM284" t="s">
        <v>523</v>
      </c>
      <c r="EO284" t="s">
        <v>36</v>
      </c>
      <c r="EQ284">
        <v>0</v>
      </c>
      <c r="ER284">
        <v>1428.21</v>
      </c>
      <c r="ES284">
        <v>37.96</v>
      </c>
      <c r="ET284">
        <v>468.26</v>
      </c>
      <c r="EU284">
        <v>0.09</v>
      </c>
      <c r="EV284">
        <v>921.99</v>
      </c>
      <c r="EW284">
        <v>96.95</v>
      </c>
      <c r="EX284">
        <v>0.01</v>
      </c>
      <c r="EY284">
        <v>0</v>
      </c>
      <c r="FQ284">
        <v>0</v>
      </c>
      <c r="FR284">
        <f t="shared" si="327"/>
        <v>0</v>
      </c>
      <c r="FS284">
        <v>0</v>
      </c>
      <c r="FT284" t="s">
        <v>22</v>
      </c>
      <c r="FU284" t="s">
        <v>23</v>
      </c>
      <c r="FX284">
        <v>115.2</v>
      </c>
      <c r="FY284">
        <v>70.55</v>
      </c>
      <c r="GA284" t="s">
        <v>3</v>
      </c>
      <c r="GD284">
        <v>0</v>
      </c>
      <c r="GF284">
        <v>-93700583</v>
      </c>
      <c r="GG284">
        <v>1</v>
      </c>
      <c r="GH284">
        <v>1</v>
      </c>
      <c r="GI284">
        <v>4</v>
      </c>
      <c r="GJ284">
        <v>0</v>
      </c>
      <c r="GK284">
        <f>ROUND(R284*(S12)/100,2)</f>
        <v>0</v>
      </c>
      <c r="GL284">
        <f t="shared" si="328"/>
        <v>0</v>
      </c>
      <c r="GM284">
        <f t="shared" si="329"/>
        <v>973.93</v>
      </c>
      <c r="GN284">
        <f t="shared" si="330"/>
        <v>973.93</v>
      </c>
      <c r="GO284">
        <f t="shared" si="331"/>
        <v>0</v>
      </c>
      <c r="GP284">
        <f t="shared" si="332"/>
        <v>0</v>
      </c>
      <c r="GR284">
        <v>0</v>
      </c>
      <c r="GS284">
        <v>3</v>
      </c>
      <c r="GT284">
        <v>0</v>
      </c>
      <c r="GU284" t="s">
        <v>3</v>
      </c>
      <c r="GV284">
        <f t="shared" si="333"/>
        <v>0</v>
      </c>
      <c r="GW284">
        <v>1</v>
      </c>
      <c r="GX284">
        <f t="shared" si="334"/>
        <v>0</v>
      </c>
      <c r="HA284">
        <v>0</v>
      </c>
      <c r="HB284">
        <v>0</v>
      </c>
      <c r="IK284">
        <v>0</v>
      </c>
    </row>
    <row r="285" spans="1:255" x14ac:dyDescent="0.2">
      <c r="A285" s="2">
        <v>18</v>
      </c>
      <c r="B285" s="2">
        <v>1</v>
      </c>
      <c r="C285" s="2">
        <v>651</v>
      </c>
      <c r="D285" s="2"/>
      <c r="E285" s="2" t="s">
        <v>524</v>
      </c>
      <c r="F285" s="2" t="s">
        <v>525</v>
      </c>
      <c r="G285" s="2" t="s">
        <v>526</v>
      </c>
      <c r="H285" s="2" t="s">
        <v>132</v>
      </c>
      <c r="I285" s="2">
        <f>I283*J285</f>
        <v>2</v>
      </c>
      <c r="J285" s="2">
        <v>50</v>
      </c>
      <c r="K285" s="2"/>
      <c r="L285" s="2"/>
      <c r="M285" s="2"/>
      <c r="N285" s="2"/>
      <c r="O285" s="2">
        <f t="shared" si="299"/>
        <v>31.42</v>
      </c>
      <c r="P285" s="2">
        <f t="shared" si="300"/>
        <v>31.42</v>
      </c>
      <c r="Q285" s="2">
        <f t="shared" si="301"/>
        <v>0</v>
      </c>
      <c r="R285" s="2">
        <f t="shared" si="302"/>
        <v>0</v>
      </c>
      <c r="S285" s="2">
        <f t="shared" si="303"/>
        <v>0</v>
      </c>
      <c r="T285" s="2">
        <f t="shared" si="304"/>
        <v>0</v>
      </c>
      <c r="U285" s="2">
        <f t="shared" si="305"/>
        <v>0</v>
      </c>
      <c r="V285" s="2">
        <f t="shared" si="306"/>
        <v>0</v>
      </c>
      <c r="W285" s="2">
        <f t="shared" si="307"/>
        <v>0</v>
      </c>
      <c r="X285" s="2">
        <f t="shared" si="308"/>
        <v>0</v>
      </c>
      <c r="Y285" s="2">
        <f t="shared" si="309"/>
        <v>0</v>
      </c>
      <c r="Z285" s="2"/>
      <c r="AA285" s="2">
        <v>39500385</v>
      </c>
      <c r="AB285" s="2">
        <f t="shared" si="310"/>
        <v>15.71</v>
      </c>
      <c r="AC285" s="2">
        <f t="shared" si="335"/>
        <v>15.71</v>
      </c>
      <c r="AD285" s="2">
        <f t="shared" ref="AD285:AD290" si="341">ROUND((((ET285)-(EU285))+AE285),2)</f>
        <v>0</v>
      </c>
      <c r="AE285" s="2">
        <f t="shared" ref="AE285:AF290" si="342">ROUND((EU285),2)</f>
        <v>0</v>
      </c>
      <c r="AF285" s="2">
        <f t="shared" si="342"/>
        <v>0</v>
      </c>
      <c r="AG285" s="2">
        <f t="shared" si="313"/>
        <v>0</v>
      </c>
      <c r="AH285" s="2">
        <f t="shared" ref="AH285:AI290" si="343">(EW285)</f>
        <v>0</v>
      </c>
      <c r="AI285" s="2">
        <f t="shared" si="343"/>
        <v>0</v>
      </c>
      <c r="AJ285" s="2">
        <f t="shared" si="315"/>
        <v>0</v>
      </c>
      <c r="AK285" s="2">
        <v>15.71</v>
      </c>
      <c r="AL285" s="2">
        <v>15.71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115</v>
      </c>
      <c r="AU285" s="2">
        <v>71</v>
      </c>
      <c r="AV285" s="2">
        <v>1</v>
      </c>
      <c r="AW285" s="2">
        <v>1</v>
      </c>
      <c r="AX285" s="2"/>
      <c r="AY285" s="2"/>
      <c r="AZ285" s="2">
        <v>1</v>
      </c>
      <c r="BA285" s="2">
        <v>1</v>
      </c>
      <c r="BB285" s="2">
        <v>1</v>
      </c>
      <c r="BC285" s="2">
        <v>1</v>
      </c>
      <c r="BD285" s="2" t="s">
        <v>3</v>
      </c>
      <c r="BE285" s="2" t="s">
        <v>3</v>
      </c>
      <c r="BF285" s="2" t="s">
        <v>3</v>
      </c>
      <c r="BG285" s="2" t="s">
        <v>3</v>
      </c>
      <c r="BH285" s="2">
        <v>3</v>
      </c>
      <c r="BI285" s="2">
        <v>1</v>
      </c>
      <c r="BJ285" s="2" t="s">
        <v>527</v>
      </c>
      <c r="BK285" s="2"/>
      <c r="BL285" s="2"/>
      <c r="BM285" s="2">
        <v>16001</v>
      </c>
      <c r="BN285" s="2">
        <v>0</v>
      </c>
      <c r="BO285" s="2" t="s">
        <v>3</v>
      </c>
      <c r="BP285" s="2">
        <v>0</v>
      </c>
      <c r="BQ285" s="2">
        <v>2</v>
      </c>
      <c r="BR285" s="2">
        <v>0</v>
      </c>
      <c r="BS285" s="2">
        <v>1</v>
      </c>
      <c r="BT285" s="2">
        <v>1</v>
      </c>
      <c r="BU285" s="2">
        <v>1</v>
      </c>
      <c r="BV285" s="2">
        <v>1</v>
      </c>
      <c r="BW285" s="2">
        <v>1</v>
      </c>
      <c r="BX285" s="2">
        <v>1</v>
      </c>
      <c r="BY285" s="2" t="s">
        <v>3</v>
      </c>
      <c r="BZ285" s="2">
        <v>128</v>
      </c>
      <c r="CA285" s="2">
        <v>83</v>
      </c>
      <c r="CB285" s="2"/>
      <c r="CC285" s="2"/>
      <c r="CD285" s="2"/>
      <c r="CE285" s="2"/>
      <c r="CF285" s="2">
        <v>0</v>
      </c>
      <c r="CG285" s="2">
        <v>0</v>
      </c>
      <c r="CH285" s="2"/>
      <c r="CI285" s="2"/>
      <c r="CJ285" s="2"/>
      <c r="CK285" s="2"/>
      <c r="CL285" s="2"/>
      <c r="CM285" s="2">
        <v>0</v>
      </c>
      <c r="CN285" s="2" t="s">
        <v>3</v>
      </c>
      <c r="CO285" s="2">
        <v>0</v>
      </c>
      <c r="CP285" s="2">
        <f t="shared" si="316"/>
        <v>31.42</v>
      </c>
      <c r="CQ285" s="2">
        <f t="shared" si="317"/>
        <v>15.71</v>
      </c>
      <c r="CR285" s="2">
        <f t="shared" si="318"/>
        <v>0</v>
      </c>
      <c r="CS285" s="2">
        <f t="shared" si="319"/>
        <v>0</v>
      </c>
      <c r="CT285" s="2">
        <f t="shared" si="320"/>
        <v>0</v>
      </c>
      <c r="CU285" s="2">
        <f t="shared" si="321"/>
        <v>0</v>
      </c>
      <c r="CV285" s="2">
        <f t="shared" si="322"/>
        <v>0</v>
      </c>
      <c r="CW285" s="2">
        <f t="shared" si="323"/>
        <v>0</v>
      </c>
      <c r="CX285" s="2">
        <f t="shared" si="324"/>
        <v>0</v>
      </c>
      <c r="CY285" s="2">
        <f t="shared" si="325"/>
        <v>0</v>
      </c>
      <c r="CZ285" s="2">
        <f t="shared" si="326"/>
        <v>0</v>
      </c>
      <c r="DA285" s="2"/>
      <c r="DB285" s="2"/>
      <c r="DC285" s="2" t="s">
        <v>3</v>
      </c>
      <c r="DD285" s="2" t="s">
        <v>3</v>
      </c>
      <c r="DE285" s="2" t="s">
        <v>3</v>
      </c>
      <c r="DF285" s="2" t="s">
        <v>3</v>
      </c>
      <c r="DG285" s="2" t="s">
        <v>3</v>
      </c>
      <c r="DH285" s="2" t="s">
        <v>3</v>
      </c>
      <c r="DI285" s="2" t="s">
        <v>3</v>
      </c>
      <c r="DJ285" s="2" t="s">
        <v>3</v>
      </c>
      <c r="DK285" s="2" t="s">
        <v>3</v>
      </c>
      <c r="DL285" s="2" t="s">
        <v>3</v>
      </c>
      <c r="DM285" s="2" t="s">
        <v>3</v>
      </c>
      <c r="DN285" s="2">
        <v>0</v>
      </c>
      <c r="DO285" s="2">
        <v>0</v>
      </c>
      <c r="DP285" s="2">
        <v>1</v>
      </c>
      <c r="DQ285" s="2">
        <v>1</v>
      </c>
      <c r="DR285" s="2"/>
      <c r="DS285" s="2"/>
      <c r="DT285" s="2"/>
      <c r="DU285" s="2">
        <v>1010</v>
      </c>
      <c r="DV285" s="2" t="s">
        <v>132</v>
      </c>
      <c r="DW285" s="2" t="s">
        <v>132</v>
      </c>
      <c r="DX285" s="2">
        <v>1</v>
      </c>
      <c r="DY285" s="2"/>
      <c r="DZ285" s="2"/>
      <c r="EA285" s="2"/>
      <c r="EB285" s="2"/>
      <c r="EC285" s="2"/>
      <c r="ED285" s="2"/>
      <c r="EE285" s="2">
        <v>39174530</v>
      </c>
      <c r="EF285" s="2">
        <v>2</v>
      </c>
      <c r="EG285" s="2" t="s">
        <v>19</v>
      </c>
      <c r="EH285" s="2">
        <v>0</v>
      </c>
      <c r="EI285" s="2" t="s">
        <v>3</v>
      </c>
      <c r="EJ285" s="2">
        <v>1</v>
      </c>
      <c r="EK285" s="2">
        <v>16001</v>
      </c>
      <c r="EL285" s="2" t="s">
        <v>522</v>
      </c>
      <c r="EM285" s="2" t="s">
        <v>523</v>
      </c>
      <c r="EN285" s="2"/>
      <c r="EO285" s="2" t="s">
        <v>3</v>
      </c>
      <c r="EP285" s="2"/>
      <c r="EQ285" s="2">
        <v>0</v>
      </c>
      <c r="ER285" s="2">
        <v>15.71</v>
      </c>
      <c r="ES285" s="2">
        <v>15.71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>
        <v>0</v>
      </c>
      <c r="FR285" s="2">
        <f t="shared" si="327"/>
        <v>0</v>
      </c>
      <c r="FS285" s="2">
        <v>0</v>
      </c>
      <c r="FT285" s="2" t="s">
        <v>22</v>
      </c>
      <c r="FU285" s="2" t="s">
        <v>23</v>
      </c>
      <c r="FV285" s="2"/>
      <c r="FW285" s="2"/>
      <c r="FX285" s="2">
        <v>115.2</v>
      </c>
      <c r="FY285" s="2">
        <v>70.55</v>
      </c>
      <c r="FZ285" s="2"/>
      <c r="GA285" s="2" t="s">
        <v>3</v>
      </c>
      <c r="GB285" s="2"/>
      <c r="GC285" s="2"/>
      <c r="GD285" s="2">
        <v>0</v>
      </c>
      <c r="GE285" s="2"/>
      <c r="GF285" s="2">
        <v>-1159073890</v>
      </c>
      <c r="GG285" s="2">
        <v>2</v>
      </c>
      <c r="GH285" s="2">
        <v>1</v>
      </c>
      <c r="GI285" s="2">
        <v>-2</v>
      </c>
      <c r="GJ285" s="2">
        <v>0</v>
      </c>
      <c r="GK285" s="2">
        <f>ROUND(R285*(R12)/100,2)</f>
        <v>0</v>
      </c>
      <c r="GL285" s="2">
        <f t="shared" si="328"/>
        <v>0</v>
      </c>
      <c r="GM285" s="2">
        <f t="shared" si="329"/>
        <v>31.42</v>
      </c>
      <c r="GN285" s="2">
        <f t="shared" si="330"/>
        <v>31.42</v>
      </c>
      <c r="GO285" s="2">
        <f t="shared" si="331"/>
        <v>0</v>
      </c>
      <c r="GP285" s="2">
        <f t="shared" si="332"/>
        <v>0</v>
      </c>
      <c r="GQ285" s="2"/>
      <c r="GR285" s="2">
        <v>0</v>
      </c>
      <c r="GS285" s="2">
        <v>3</v>
      </c>
      <c r="GT285" s="2">
        <v>0</v>
      </c>
      <c r="GU285" s="2" t="s">
        <v>3</v>
      </c>
      <c r="GV285" s="2">
        <f t="shared" si="333"/>
        <v>0</v>
      </c>
      <c r="GW285" s="2">
        <v>1</v>
      </c>
      <c r="GX285" s="2">
        <f t="shared" si="334"/>
        <v>0</v>
      </c>
      <c r="GY285" s="2"/>
      <c r="GZ285" s="2"/>
      <c r="HA285" s="2">
        <v>0</v>
      </c>
      <c r="HB285" s="2">
        <v>0</v>
      </c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>
        <v>0</v>
      </c>
      <c r="IL285" s="2"/>
      <c r="IM285" s="2"/>
      <c r="IN285" s="2"/>
      <c r="IO285" s="2"/>
      <c r="IP285" s="2"/>
      <c r="IQ285" s="2"/>
      <c r="IR285" s="2"/>
      <c r="IS285" s="2"/>
      <c r="IT285" s="2"/>
      <c r="IU285" s="2"/>
    </row>
    <row r="286" spans="1:255" x14ac:dyDescent="0.2">
      <c r="A286">
        <v>18</v>
      </c>
      <c r="B286">
        <v>1</v>
      </c>
      <c r="C286">
        <v>664</v>
      </c>
      <c r="E286" t="s">
        <v>524</v>
      </c>
      <c r="F286" t="s">
        <v>525</v>
      </c>
      <c r="G286" t="s">
        <v>526</v>
      </c>
      <c r="H286" t="s">
        <v>132</v>
      </c>
      <c r="I286">
        <f>I284*J286</f>
        <v>2</v>
      </c>
      <c r="J286">
        <v>50</v>
      </c>
      <c r="O286">
        <f t="shared" si="299"/>
        <v>209.26</v>
      </c>
      <c r="P286">
        <f t="shared" si="300"/>
        <v>209.26</v>
      </c>
      <c r="Q286">
        <f t="shared" si="301"/>
        <v>0</v>
      </c>
      <c r="R286">
        <f t="shared" si="302"/>
        <v>0</v>
      </c>
      <c r="S286">
        <f t="shared" si="303"/>
        <v>0</v>
      </c>
      <c r="T286">
        <f t="shared" si="304"/>
        <v>0</v>
      </c>
      <c r="U286">
        <f t="shared" si="305"/>
        <v>0</v>
      </c>
      <c r="V286">
        <f t="shared" si="306"/>
        <v>0</v>
      </c>
      <c r="W286">
        <f t="shared" si="307"/>
        <v>0</v>
      </c>
      <c r="X286">
        <f t="shared" si="308"/>
        <v>0</v>
      </c>
      <c r="Y286">
        <f t="shared" si="309"/>
        <v>0</v>
      </c>
      <c r="AA286">
        <v>39500386</v>
      </c>
      <c r="AB286">
        <f t="shared" si="310"/>
        <v>15.71</v>
      </c>
      <c r="AC286">
        <f t="shared" si="335"/>
        <v>15.71</v>
      </c>
      <c r="AD286">
        <f t="shared" si="341"/>
        <v>0</v>
      </c>
      <c r="AE286">
        <f t="shared" si="342"/>
        <v>0</v>
      </c>
      <c r="AF286">
        <f t="shared" si="342"/>
        <v>0</v>
      </c>
      <c r="AG286">
        <f t="shared" si="313"/>
        <v>0</v>
      </c>
      <c r="AH286">
        <f t="shared" si="343"/>
        <v>0</v>
      </c>
      <c r="AI286">
        <f t="shared" si="343"/>
        <v>0</v>
      </c>
      <c r="AJ286">
        <f t="shared" si="315"/>
        <v>0</v>
      </c>
      <c r="AK286">
        <v>15.71</v>
      </c>
      <c r="AL286">
        <v>15.71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115</v>
      </c>
      <c r="AU286">
        <v>71</v>
      </c>
      <c r="AV286">
        <v>1</v>
      </c>
      <c r="AW286">
        <v>1</v>
      </c>
      <c r="AZ286">
        <v>6.66</v>
      </c>
      <c r="BA286">
        <v>1</v>
      </c>
      <c r="BB286">
        <v>1</v>
      </c>
      <c r="BC286">
        <v>6.66</v>
      </c>
      <c r="BD286" t="s">
        <v>3</v>
      </c>
      <c r="BE286" t="s">
        <v>3</v>
      </c>
      <c r="BF286" t="s">
        <v>3</v>
      </c>
      <c r="BG286" t="s">
        <v>3</v>
      </c>
      <c r="BH286">
        <v>3</v>
      </c>
      <c r="BI286">
        <v>1</v>
      </c>
      <c r="BJ286" t="s">
        <v>527</v>
      </c>
      <c r="BM286">
        <v>16001</v>
      </c>
      <c r="BN286">
        <v>0</v>
      </c>
      <c r="BO286" t="s">
        <v>3</v>
      </c>
      <c r="BP286">
        <v>0</v>
      </c>
      <c r="BQ286">
        <v>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3</v>
      </c>
      <c r="BZ286">
        <v>128</v>
      </c>
      <c r="CA286">
        <v>83</v>
      </c>
      <c r="CF286">
        <v>0</v>
      </c>
      <c r="CG286">
        <v>0</v>
      </c>
      <c r="CM286">
        <v>0</v>
      </c>
      <c r="CN286" t="s">
        <v>3</v>
      </c>
      <c r="CO286">
        <v>0</v>
      </c>
      <c r="CP286">
        <f t="shared" si="316"/>
        <v>209.26</v>
      </c>
      <c r="CQ286">
        <f t="shared" si="317"/>
        <v>104.62860000000001</v>
      </c>
      <c r="CR286">
        <f t="shared" si="318"/>
        <v>0</v>
      </c>
      <c r="CS286">
        <f t="shared" si="319"/>
        <v>0</v>
      </c>
      <c r="CT286">
        <f t="shared" si="320"/>
        <v>0</v>
      </c>
      <c r="CU286">
        <f t="shared" si="321"/>
        <v>0</v>
      </c>
      <c r="CV286">
        <f t="shared" si="322"/>
        <v>0</v>
      </c>
      <c r="CW286">
        <f t="shared" si="323"/>
        <v>0</v>
      </c>
      <c r="CX286">
        <f t="shared" si="324"/>
        <v>0</v>
      </c>
      <c r="CY286">
        <f t="shared" si="325"/>
        <v>0</v>
      </c>
      <c r="CZ286">
        <f t="shared" si="326"/>
        <v>0</v>
      </c>
      <c r="DC286" t="s">
        <v>3</v>
      </c>
      <c r="DD286" t="s">
        <v>3</v>
      </c>
      <c r="DE286" t="s">
        <v>3</v>
      </c>
      <c r="DF286" t="s">
        <v>3</v>
      </c>
      <c r="DG286" t="s">
        <v>3</v>
      </c>
      <c r="DH286" t="s">
        <v>3</v>
      </c>
      <c r="DI286" t="s">
        <v>3</v>
      </c>
      <c r="DJ286" t="s">
        <v>3</v>
      </c>
      <c r="DK286" t="s">
        <v>3</v>
      </c>
      <c r="DL286" t="s">
        <v>3</v>
      </c>
      <c r="DM286" t="s">
        <v>3</v>
      </c>
      <c r="DN286">
        <v>0</v>
      </c>
      <c r="DO286">
        <v>0</v>
      </c>
      <c r="DP286">
        <v>1</v>
      </c>
      <c r="DQ286">
        <v>1</v>
      </c>
      <c r="DU286">
        <v>1010</v>
      </c>
      <c r="DV286" t="s">
        <v>132</v>
      </c>
      <c r="DW286" t="s">
        <v>132</v>
      </c>
      <c r="DX286">
        <v>1</v>
      </c>
      <c r="EE286">
        <v>39174530</v>
      </c>
      <c r="EF286">
        <v>2</v>
      </c>
      <c r="EG286" t="s">
        <v>19</v>
      </c>
      <c r="EH286">
        <v>0</v>
      </c>
      <c r="EI286" t="s">
        <v>3</v>
      </c>
      <c r="EJ286">
        <v>1</v>
      </c>
      <c r="EK286">
        <v>16001</v>
      </c>
      <c r="EL286" t="s">
        <v>522</v>
      </c>
      <c r="EM286" t="s">
        <v>523</v>
      </c>
      <c r="EO286" t="s">
        <v>3</v>
      </c>
      <c r="EQ286">
        <v>0</v>
      </c>
      <c r="ER286">
        <v>15.71</v>
      </c>
      <c r="ES286">
        <v>15.71</v>
      </c>
      <c r="ET286">
        <v>0</v>
      </c>
      <c r="EU286">
        <v>0</v>
      </c>
      <c r="EV286">
        <v>0</v>
      </c>
      <c r="EW286">
        <v>0</v>
      </c>
      <c r="EX286">
        <v>0</v>
      </c>
      <c r="FQ286">
        <v>0</v>
      </c>
      <c r="FR286">
        <f t="shared" si="327"/>
        <v>0</v>
      </c>
      <c r="FS286">
        <v>0</v>
      </c>
      <c r="FT286" t="s">
        <v>22</v>
      </c>
      <c r="FU286" t="s">
        <v>23</v>
      </c>
      <c r="FX286">
        <v>115.2</v>
      </c>
      <c r="FY286">
        <v>70.55</v>
      </c>
      <c r="GA286" t="s">
        <v>3</v>
      </c>
      <c r="GD286">
        <v>0</v>
      </c>
      <c r="GF286">
        <v>-1159073890</v>
      </c>
      <c r="GG286">
        <v>1</v>
      </c>
      <c r="GH286">
        <v>1</v>
      </c>
      <c r="GI286">
        <v>4</v>
      </c>
      <c r="GJ286">
        <v>0</v>
      </c>
      <c r="GK286">
        <f>ROUND(R286*(S12)/100,2)</f>
        <v>0</v>
      </c>
      <c r="GL286">
        <f t="shared" si="328"/>
        <v>0</v>
      </c>
      <c r="GM286">
        <f t="shared" si="329"/>
        <v>209.26</v>
      </c>
      <c r="GN286">
        <f t="shared" si="330"/>
        <v>209.26</v>
      </c>
      <c r="GO286">
        <f t="shared" si="331"/>
        <v>0</v>
      </c>
      <c r="GP286">
        <f t="shared" si="332"/>
        <v>0</v>
      </c>
      <c r="GR286">
        <v>0</v>
      </c>
      <c r="GS286">
        <v>3</v>
      </c>
      <c r="GT286">
        <v>0</v>
      </c>
      <c r="GU286" t="s">
        <v>3</v>
      </c>
      <c r="GV286">
        <f t="shared" si="333"/>
        <v>0</v>
      </c>
      <c r="GW286">
        <v>1</v>
      </c>
      <c r="GX286">
        <f t="shared" si="334"/>
        <v>0</v>
      </c>
      <c r="HA286">
        <v>0</v>
      </c>
      <c r="HB286">
        <v>0</v>
      </c>
      <c r="IK286">
        <v>0</v>
      </c>
    </row>
    <row r="287" spans="1:255" x14ac:dyDescent="0.2">
      <c r="A287" s="2">
        <v>18</v>
      </c>
      <c r="B287" s="2">
        <v>1</v>
      </c>
      <c r="C287" s="2">
        <v>653</v>
      </c>
      <c r="D287" s="2"/>
      <c r="E287" s="2" t="s">
        <v>528</v>
      </c>
      <c r="F287" s="2" t="s">
        <v>529</v>
      </c>
      <c r="G287" s="2" t="s">
        <v>530</v>
      </c>
      <c r="H287" s="2" t="s">
        <v>66</v>
      </c>
      <c r="I287" s="2">
        <f>I283*J287</f>
        <v>4.0199999999999996</v>
      </c>
      <c r="J287" s="2">
        <v>100.49999999999999</v>
      </c>
      <c r="K287" s="2"/>
      <c r="L287" s="2"/>
      <c r="M287" s="2"/>
      <c r="N287" s="2"/>
      <c r="O287" s="2">
        <f t="shared" si="299"/>
        <v>14.03</v>
      </c>
      <c r="P287" s="2">
        <f t="shared" si="300"/>
        <v>14.03</v>
      </c>
      <c r="Q287" s="2">
        <f t="shared" si="301"/>
        <v>0</v>
      </c>
      <c r="R287" s="2">
        <f t="shared" si="302"/>
        <v>0</v>
      </c>
      <c r="S287" s="2">
        <f t="shared" si="303"/>
        <v>0</v>
      </c>
      <c r="T287" s="2">
        <f t="shared" si="304"/>
        <v>0</v>
      </c>
      <c r="U287" s="2">
        <f t="shared" si="305"/>
        <v>0</v>
      </c>
      <c r="V287" s="2">
        <f t="shared" si="306"/>
        <v>0</v>
      </c>
      <c r="W287" s="2">
        <f t="shared" si="307"/>
        <v>0</v>
      </c>
      <c r="X287" s="2">
        <f t="shared" si="308"/>
        <v>0</v>
      </c>
      <c r="Y287" s="2">
        <f t="shared" si="309"/>
        <v>0</v>
      </c>
      <c r="Z287" s="2"/>
      <c r="AA287" s="2">
        <v>39500385</v>
      </c>
      <c r="AB287" s="2">
        <f t="shared" si="310"/>
        <v>3.49</v>
      </c>
      <c r="AC287" s="2">
        <f t="shared" si="335"/>
        <v>3.49</v>
      </c>
      <c r="AD287" s="2">
        <f t="shared" si="341"/>
        <v>0</v>
      </c>
      <c r="AE287" s="2">
        <f t="shared" si="342"/>
        <v>0</v>
      </c>
      <c r="AF287" s="2">
        <f t="shared" si="342"/>
        <v>0</v>
      </c>
      <c r="AG287" s="2">
        <f t="shared" si="313"/>
        <v>0</v>
      </c>
      <c r="AH287" s="2">
        <f t="shared" si="343"/>
        <v>0</v>
      </c>
      <c r="AI287" s="2">
        <f t="shared" si="343"/>
        <v>0</v>
      </c>
      <c r="AJ287" s="2">
        <f t="shared" si="315"/>
        <v>0</v>
      </c>
      <c r="AK287" s="2">
        <v>3.49</v>
      </c>
      <c r="AL287" s="2">
        <v>3.49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115</v>
      </c>
      <c r="AU287" s="2">
        <v>71</v>
      </c>
      <c r="AV287" s="2">
        <v>1</v>
      </c>
      <c r="AW287" s="2">
        <v>1</v>
      </c>
      <c r="AX287" s="2"/>
      <c r="AY287" s="2"/>
      <c r="AZ287" s="2">
        <v>1</v>
      </c>
      <c r="BA287" s="2">
        <v>1</v>
      </c>
      <c r="BB287" s="2">
        <v>1</v>
      </c>
      <c r="BC287" s="2">
        <v>1</v>
      </c>
      <c r="BD287" s="2" t="s">
        <v>3</v>
      </c>
      <c r="BE287" s="2" t="s">
        <v>3</v>
      </c>
      <c r="BF287" s="2" t="s">
        <v>3</v>
      </c>
      <c r="BG287" s="2" t="s">
        <v>3</v>
      </c>
      <c r="BH287" s="2">
        <v>3</v>
      </c>
      <c r="BI287" s="2">
        <v>1</v>
      </c>
      <c r="BJ287" s="2" t="s">
        <v>531</v>
      </c>
      <c r="BK287" s="2"/>
      <c r="BL287" s="2"/>
      <c r="BM287" s="2">
        <v>16001</v>
      </c>
      <c r="BN287" s="2">
        <v>0</v>
      </c>
      <c r="BO287" s="2" t="s">
        <v>3</v>
      </c>
      <c r="BP287" s="2">
        <v>0</v>
      </c>
      <c r="BQ287" s="2">
        <v>2</v>
      </c>
      <c r="BR287" s="2">
        <v>0</v>
      </c>
      <c r="BS287" s="2">
        <v>1</v>
      </c>
      <c r="BT287" s="2">
        <v>1</v>
      </c>
      <c r="BU287" s="2">
        <v>1</v>
      </c>
      <c r="BV287" s="2">
        <v>1</v>
      </c>
      <c r="BW287" s="2">
        <v>1</v>
      </c>
      <c r="BX287" s="2">
        <v>1</v>
      </c>
      <c r="BY287" s="2" t="s">
        <v>3</v>
      </c>
      <c r="BZ287" s="2">
        <v>128</v>
      </c>
      <c r="CA287" s="2">
        <v>83</v>
      </c>
      <c r="CB287" s="2"/>
      <c r="CC287" s="2"/>
      <c r="CD287" s="2"/>
      <c r="CE287" s="2"/>
      <c r="CF287" s="2">
        <v>0</v>
      </c>
      <c r="CG287" s="2">
        <v>0</v>
      </c>
      <c r="CH287" s="2"/>
      <c r="CI287" s="2"/>
      <c r="CJ287" s="2"/>
      <c r="CK287" s="2"/>
      <c r="CL287" s="2"/>
      <c r="CM287" s="2">
        <v>0</v>
      </c>
      <c r="CN287" s="2" t="s">
        <v>3</v>
      </c>
      <c r="CO287" s="2">
        <v>0</v>
      </c>
      <c r="CP287" s="2">
        <f t="shared" si="316"/>
        <v>14.03</v>
      </c>
      <c r="CQ287" s="2">
        <f t="shared" si="317"/>
        <v>3.49</v>
      </c>
      <c r="CR287" s="2">
        <f t="shared" si="318"/>
        <v>0</v>
      </c>
      <c r="CS287" s="2">
        <f t="shared" si="319"/>
        <v>0</v>
      </c>
      <c r="CT287" s="2">
        <f t="shared" si="320"/>
        <v>0</v>
      </c>
      <c r="CU287" s="2">
        <f t="shared" si="321"/>
        <v>0</v>
      </c>
      <c r="CV287" s="2">
        <f t="shared" si="322"/>
        <v>0</v>
      </c>
      <c r="CW287" s="2">
        <f t="shared" si="323"/>
        <v>0</v>
      </c>
      <c r="CX287" s="2">
        <f t="shared" si="324"/>
        <v>0</v>
      </c>
      <c r="CY287" s="2">
        <f t="shared" si="325"/>
        <v>0</v>
      </c>
      <c r="CZ287" s="2">
        <f t="shared" si="326"/>
        <v>0</v>
      </c>
      <c r="DA287" s="2"/>
      <c r="DB287" s="2"/>
      <c r="DC287" s="2" t="s">
        <v>3</v>
      </c>
      <c r="DD287" s="2" t="s">
        <v>3</v>
      </c>
      <c r="DE287" s="2" t="s">
        <v>3</v>
      </c>
      <c r="DF287" s="2" t="s">
        <v>3</v>
      </c>
      <c r="DG287" s="2" t="s">
        <v>3</v>
      </c>
      <c r="DH287" s="2" t="s">
        <v>3</v>
      </c>
      <c r="DI287" s="2" t="s">
        <v>3</v>
      </c>
      <c r="DJ287" s="2" t="s">
        <v>3</v>
      </c>
      <c r="DK287" s="2" t="s">
        <v>3</v>
      </c>
      <c r="DL287" s="2" t="s">
        <v>3</v>
      </c>
      <c r="DM287" s="2" t="s">
        <v>3</v>
      </c>
      <c r="DN287" s="2">
        <v>0</v>
      </c>
      <c r="DO287" s="2">
        <v>0</v>
      </c>
      <c r="DP287" s="2">
        <v>1</v>
      </c>
      <c r="DQ287" s="2">
        <v>1</v>
      </c>
      <c r="DR287" s="2"/>
      <c r="DS287" s="2"/>
      <c r="DT287" s="2"/>
      <c r="DU287" s="2">
        <v>1003</v>
      </c>
      <c r="DV287" s="2" t="s">
        <v>66</v>
      </c>
      <c r="DW287" s="2" t="s">
        <v>66</v>
      </c>
      <c r="DX287" s="2">
        <v>1</v>
      </c>
      <c r="DY287" s="2"/>
      <c r="DZ287" s="2"/>
      <c r="EA287" s="2"/>
      <c r="EB287" s="2"/>
      <c r="EC287" s="2"/>
      <c r="ED287" s="2"/>
      <c r="EE287" s="2">
        <v>39174530</v>
      </c>
      <c r="EF287" s="2">
        <v>2</v>
      </c>
      <c r="EG287" s="2" t="s">
        <v>19</v>
      </c>
      <c r="EH287" s="2">
        <v>0</v>
      </c>
      <c r="EI287" s="2" t="s">
        <v>3</v>
      </c>
      <c r="EJ287" s="2">
        <v>1</v>
      </c>
      <c r="EK287" s="2">
        <v>16001</v>
      </c>
      <c r="EL287" s="2" t="s">
        <v>522</v>
      </c>
      <c r="EM287" s="2" t="s">
        <v>523</v>
      </c>
      <c r="EN287" s="2"/>
      <c r="EO287" s="2" t="s">
        <v>3</v>
      </c>
      <c r="EP287" s="2"/>
      <c r="EQ287" s="2">
        <v>0</v>
      </c>
      <c r="ER287" s="2">
        <v>3.49</v>
      </c>
      <c r="ES287" s="2">
        <v>3.49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>
        <v>0</v>
      </c>
      <c r="FR287" s="2">
        <f t="shared" si="327"/>
        <v>0</v>
      </c>
      <c r="FS287" s="2">
        <v>0</v>
      </c>
      <c r="FT287" s="2" t="s">
        <v>22</v>
      </c>
      <c r="FU287" s="2" t="s">
        <v>23</v>
      </c>
      <c r="FV287" s="2"/>
      <c r="FW287" s="2"/>
      <c r="FX287" s="2">
        <v>115.2</v>
      </c>
      <c r="FY287" s="2">
        <v>70.55</v>
      </c>
      <c r="FZ287" s="2"/>
      <c r="GA287" s="2" t="s">
        <v>3</v>
      </c>
      <c r="GB287" s="2"/>
      <c r="GC287" s="2"/>
      <c r="GD287" s="2">
        <v>0</v>
      </c>
      <c r="GE287" s="2"/>
      <c r="GF287" s="2">
        <v>810245137</v>
      </c>
      <c r="GG287" s="2">
        <v>2</v>
      </c>
      <c r="GH287" s="2">
        <v>1</v>
      </c>
      <c r="GI287" s="2">
        <v>-2</v>
      </c>
      <c r="GJ287" s="2">
        <v>0</v>
      </c>
      <c r="GK287" s="2">
        <f>ROUND(R287*(R12)/100,2)</f>
        <v>0</v>
      </c>
      <c r="GL287" s="2">
        <f t="shared" si="328"/>
        <v>0</v>
      </c>
      <c r="GM287" s="2">
        <f t="shared" si="329"/>
        <v>14.03</v>
      </c>
      <c r="GN287" s="2">
        <f t="shared" si="330"/>
        <v>14.03</v>
      </c>
      <c r="GO287" s="2">
        <f t="shared" si="331"/>
        <v>0</v>
      </c>
      <c r="GP287" s="2">
        <f t="shared" si="332"/>
        <v>0</v>
      </c>
      <c r="GQ287" s="2"/>
      <c r="GR287" s="2">
        <v>0</v>
      </c>
      <c r="GS287" s="2">
        <v>3</v>
      </c>
      <c r="GT287" s="2">
        <v>0</v>
      </c>
      <c r="GU287" s="2" t="s">
        <v>3</v>
      </c>
      <c r="GV287" s="2">
        <f t="shared" si="333"/>
        <v>0</v>
      </c>
      <c r="GW287" s="2">
        <v>1</v>
      </c>
      <c r="GX287" s="2">
        <f t="shared" si="334"/>
        <v>0</v>
      </c>
      <c r="GY287" s="2"/>
      <c r="GZ287" s="2"/>
      <c r="HA287" s="2">
        <v>0</v>
      </c>
      <c r="HB287" s="2">
        <v>0</v>
      </c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>
        <v>0</v>
      </c>
      <c r="IL287" s="2"/>
      <c r="IM287" s="2"/>
      <c r="IN287" s="2"/>
      <c r="IO287" s="2"/>
      <c r="IP287" s="2"/>
      <c r="IQ287" s="2"/>
      <c r="IR287" s="2"/>
      <c r="IS287" s="2"/>
      <c r="IT287" s="2"/>
      <c r="IU287" s="2"/>
    </row>
    <row r="288" spans="1:255" x14ac:dyDescent="0.2">
      <c r="A288">
        <v>18</v>
      </c>
      <c r="B288">
        <v>1</v>
      </c>
      <c r="C288">
        <v>666</v>
      </c>
      <c r="E288" t="s">
        <v>528</v>
      </c>
      <c r="F288" t="s">
        <v>529</v>
      </c>
      <c r="G288" t="s">
        <v>530</v>
      </c>
      <c r="H288" t="s">
        <v>66</v>
      </c>
      <c r="I288">
        <f>I284*J288</f>
        <v>4.0199999999999996</v>
      </c>
      <c r="J288">
        <v>100.49999999999999</v>
      </c>
      <c r="O288">
        <f t="shared" si="299"/>
        <v>93.44</v>
      </c>
      <c r="P288">
        <f t="shared" si="300"/>
        <v>93.44</v>
      </c>
      <c r="Q288">
        <f t="shared" si="301"/>
        <v>0</v>
      </c>
      <c r="R288">
        <f t="shared" si="302"/>
        <v>0</v>
      </c>
      <c r="S288">
        <f t="shared" si="303"/>
        <v>0</v>
      </c>
      <c r="T288">
        <f t="shared" si="304"/>
        <v>0</v>
      </c>
      <c r="U288">
        <f t="shared" si="305"/>
        <v>0</v>
      </c>
      <c r="V288">
        <f t="shared" si="306"/>
        <v>0</v>
      </c>
      <c r="W288">
        <f t="shared" si="307"/>
        <v>0</v>
      </c>
      <c r="X288">
        <f t="shared" si="308"/>
        <v>0</v>
      </c>
      <c r="Y288">
        <f t="shared" si="309"/>
        <v>0</v>
      </c>
      <c r="AA288">
        <v>39500386</v>
      </c>
      <c r="AB288">
        <f t="shared" si="310"/>
        <v>3.49</v>
      </c>
      <c r="AC288">
        <f t="shared" si="335"/>
        <v>3.49</v>
      </c>
      <c r="AD288">
        <f t="shared" si="341"/>
        <v>0</v>
      </c>
      <c r="AE288">
        <f t="shared" si="342"/>
        <v>0</v>
      </c>
      <c r="AF288">
        <f t="shared" si="342"/>
        <v>0</v>
      </c>
      <c r="AG288">
        <f t="shared" si="313"/>
        <v>0</v>
      </c>
      <c r="AH288">
        <f t="shared" si="343"/>
        <v>0</v>
      </c>
      <c r="AI288">
        <f t="shared" si="343"/>
        <v>0</v>
      </c>
      <c r="AJ288">
        <f t="shared" si="315"/>
        <v>0</v>
      </c>
      <c r="AK288">
        <v>3.49</v>
      </c>
      <c r="AL288">
        <v>3.49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115</v>
      </c>
      <c r="AU288">
        <v>71</v>
      </c>
      <c r="AV288">
        <v>1</v>
      </c>
      <c r="AW288">
        <v>1</v>
      </c>
      <c r="AZ288">
        <v>6.66</v>
      </c>
      <c r="BA288">
        <v>1</v>
      </c>
      <c r="BB288">
        <v>1</v>
      </c>
      <c r="BC288">
        <v>6.66</v>
      </c>
      <c r="BD288" t="s">
        <v>3</v>
      </c>
      <c r="BE288" t="s">
        <v>3</v>
      </c>
      <c r="BF288" t="s">
        <v>3</v>
      </c>
      <c r="BG288" t="s">
        <v>3</v>
      </c>
      <c r="BH288">
        <v>3</v>
      </c>
      <c r="BI288">
        <v>1</v>
      </c>
      <c r="BJ288" t="s">
        <v>531</v>
      </c>
      <c r="BM288">
        <v>16001</v>
      </c>
      <c r="BN288">
        <v>0</v>
      </c>
      <c r="BO288" t="s">
        <v>3</v>
      </c>
      <c r="BP288">
        <v>0</v>
      </c>
      <c r="BQ288">
        <v>2</v>
      </c>
      <c r="BR288">
        <v>0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3</v>
      </c>
      <c r="BZ288">
        <v>128</v>
      </c>
      <c r="CA288">
        <v>83</v>
      </c>
      <c r="CF288">
        <v>0</v>
      </c>
      <c r="CG288">
        <v>0</v>
      </c>
      <c r="CM288">
        <v>0</v>
      </c>
      <c r="CN288" t="s">
        <v>3</v>
      </c>
      <c r="CO288">
        <v>0</v>
      </c>
      <c r="CP288">
        <f t="shared" si="316"/>
        <v>93.44</v>
      </c>
      <c r="CQ288">
        <f t="shared" si="317"/>
        <v>23.243400000000001</v>
      </c>
      <c r="CR288">
        <f t="shared" si="318"/>
        <v>0</v>
      </c>
      <c r="CS288">
        <f t="shared" si="319"/>
        <v>0</v>
      </c>
      <c r="CT288">
        <f t="shared" si="320"/>
        <v>0</v>
      </c>
      <c r="CU288">
        <f t="shared" si="321"/>
        <v>0</v>
      </c>
      <c r="CV288">
        <f t="shared" si="322"/>
        <v>0</v>
      </c>
      <c r="CW288">
        <f t="shared" si="323"/>
        <v>0</v>
      </c>
      <c r="CX288">
        <f t="shared" si="324"/>
        <v>0</v>
      </c>
      <c r="CY288">
        <f t="shared" si="325"/>
        <v>0</v>
      </c>
      <c r="CZ288">
        <f t="shared" si="326"/>
        <v>0</v>
      </c>
      <c r="DC288" t="s">
        <v>3</v>
      </c>
      <c r="DD288" t="s">
        <v>3</v>
      </c>
      <c r="DE288" t="s">
        <v>3</v>
      </c>
      <c r="DF288" t="s">
        <v>3</v>
      </c>
      <c r="DG288" t="s">
        <v>3</v>
      </c>
      <c r="DH288" t="s">
        <v>3</v>
      </c>
      <c r="DI288" t="s">
        <v>3</v>
      </c>
      <c r="DJ288" t="s">
        <v>3</v>
      </c>
      <c r="DK288" t="s">
        <v>3</v>
      </c>
      <c r="DL288" t="s">
        <v>3</v>
      </c>
      <c r="DM288" t="s">
        <v>3</v>
      </c>
      <c r="DN288">
        <v>0</v>
      </c>
      <c r="DO288">
        <v>0</v>
      </c>
      <c r="DP288">
        <v>1</v>
      </c>
      <c r="DQ288">
        <v>1</v>
      </c>
      <c r="DU288">
        <v>1003</v>
      </c>
      <c r="DV288" t="s">
        <v>66</v>
      </c>
      <c r="DW288" t="s">
        <v>66</v>
      </c>
      <c r="DX288">
        <v>1</v>
      </c>
      <c r="EE288">
        <v>39174530</v>
      </c>
      <c r="EF288">
        <v>2</v>
      </c>
      <c r="EG288" t="s">
        <v>19</v>
      </c>
      <c r="EH288">
        <v>0</v>
      </c>
      <c r="EI288" t="s">
        <v>3</v>
      </c>
      <c r="EJ288">
        <v>1</v>
      </c>
      <c r="EK288">
        <v>16001</v>
      </c>
      <c r="EL288" t="s">
        <v>522</v>
      </c>
      <c r="EM288" t="s">
        <v>523</v>
      </c>
      <c r="EO288" t="s">
        <v>3</v>
      </c>
      <c r="EQ288">
        <v>0</v>
      </c>
      <c r="ER288">
        <v>3.49</v>
      </c>
      <c r="ES288">
        <v>3.49</v>
      </c>
      <c r="ET288">
        <v>0</v>
      </c>
      <c r="EU288">
        <v>0</v>
      </c>
      <c r="EV288">
        <v>0</v>
      </c>
      <c r="EW288">
        <v>0</v>
      </c>
      <c r="EX288">
        <v>0</v>
      </c>
      <c r="FQ288">
        <v>0</v>
      </c>
      <c r="FR288">
        <f t="shared" si="327"/>
        <v>0</v>
      </c>
      <c r="FS288">
        <v>0</v>
      </c>
      <c r="FT288" t="s">
        <v>22</v>
      </c>
      <c r="FU288" t="s">
        <v>23</v>
      </c>
      <c r="FX288">
        <v>115.2</v>
      </c>
      <c r="FY288">
        <v>70.55</v>
      </c>
      <c r="GA288" t="s">
        <v>3</v>
      </c>
      <c r="GD288">
        <v>0</v>
      </c>
      <c r="GF288">
        <v>810245137</v>
      </c>
      <c r="GG288">
        <v>1</v>
      </c>
      <c r="GH288">
        <v>1</v>
      </c>
      <c r="GI288">
        <v>4</v>
      </c>
      <c r="GJ288">
        <v>0</v>
      </c>
      <c r="GK288">
        <f>ROUND(R288*(S12)/100,2)</f>
        <v>0</v>
      </c>
      <c r="GL288">
        <f t="shared" si="328"/>
        <v>0</v>
      </c>
      <c r="GM288">
        <f t="shared" si="329"/>
        <v>93.44</v>
      </c>
      <c r="GN288">
        <f t="shared" si="330"/>
        <v>93.44</v>
      </c>
      <c r="GO288">
        <f t="shared" si="331"/>
        <v>0</v>
      </c>
      <c r="GP288">
        <f t="shared" si="332"/>
        <v>0</v>
      </c>
      <c r="GR288">
        <v>0</v>
      </c>
      <c r="GS288">
        <v>3</v>
      </c>
      <c r="GT288">
        <v>0</v>
      </c>
      <c r="GU288" t="s">
        <v>3</v>
      </c>
      <c r="GV288">
        <f t="shared" si="333"/>
        <v>0</v>
      </c>
      <c r="GW288">
        <v>1</v>
      </c>
      <c r="GX288">
        <f t="shared" si="334"/>
        <v>0</v>
      </c>
      <c r="HA288">
        <v>0</v>
      </c>
      <c r="HB288">
        <v>0</v>
      </c>
      <c r="IK288">
        <v>0</v>
      </c>
    </row>
    <row r="289" spans="1:255" x14ac:dyDescent="0.2">
      <c r="A289" s="2">
        <v>18</v>
      </c>
      <c r="B289" s="2">
        <v>1</v>
      </c>
      <c r="C289" s="2">
        <v>652</v>
      </c>
      <c r="D289" s="2"/>
      <c r="E289" s="2" t="s">
        <v>532</v>
      </c>
      <c r="F289" s="2" t="s">
        <v>533</v>
      </c>
      <c r="G289" s="2" t="s">
        <v>534</v>
      </c>
      <c r="H289" s="2" t="s">
        <v>535</v>
      </c>
      <c r="I289" s="2">
        <f>I283*J289</f>
        <v>0.40200000000000002</v>
      </c>
      <c r="J289" s="2">
        <v>10.050000000000001</v>
      </c>
      <c r="K289" s="2"/>
      <c r="L289" s="2"/>
      <c r="M289" s="2"/>
      <c r="N289" s="2"/>
      <c r="O289" s="2">
        <f t="shared" si="299"/>
        <v>0</v>
      </c>
      <c r="P289" s="2">
        <f t="shared" si="300"/>
        <v>0</v>
      </c>
      <c r="Q289" s="2">
        <f t="shared" si="301"/>
        <v>0</v>
      </c>
      <c r="R289" s="2">
        <f t="shared" si="302"/>
        <v>0</v>
      </c>
      <c r="S289" s="2">
        <f t="shared" si="303"/>
        <v>0</v>
      </c>
      <c r="T289" s="2">
        <f t="shared" si="304"/>
        <v>0</v>
      </c>
      <c r="U289" s="2">
        <f t="shared" si="305"/>
        <v>0</v>
      </c>
      <c r="V289" s="2">
        <f t="shared" si="306"/>
        <v>0</v>
      </c>
      <c r="W289" s="2">
        <f t="shared" si="307"/>
        <v>0</v>
      </c>
      <c r="X289" s="2">
        <f t="shared" si="308"/>
        <v>0</v>
      </c>
      <c r="Y289" s="2">
        <f t="shared" si="309"/>
        <v>0</v>
      </c>
      <c r="Z289" s="2"/>
      <c r="AA289" s="2">
        <v>39500385</v>
      </c>
      <c r="AB289" s="2">
        <f t="shared" si="310"/>
        <v>0</v>
      </c>
      <c r="AC289" s="2">
        <f t="shared" si="335"/>
        <v>0</v>
      </c>
      <c r="AD289" s="2">
        <f t="shared" si="341"/>
        <v>0</v>
      </c>
      <c r="AE289" s="2">
        <f t="shared" si="342"/>
        <v>0</v>
      </c>
      <c r="AF289" s="2">
        <f t="shared" si="342"/>
        <v>0</v>
      </c>
      <c r="AG289" s="2">
        <f t="shared" si="313"/>
        <v>0</v>
      </c>
      <c r="AH289" s="2">
        <f t="shared" si="343"/>
        <v>0</v>
      </c>
      <c r="AI289" s="2">
        <f t="shared" si="343"/>
        <v>0</v>
      </c>
      <c r="AJ289" s="2">
        <f t="shared" si="315"/>
        <v>0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115</v>
      </c>
      <c r="AU289" s="2">
        <v>71</v>
      </c>
      <c r="AV289" s="2">
        <v>1</v>
      </c>
      <c r="AW289" s="2">
        <v>1</v>
      </c>
      <c r="AX289" s="2"/>
      <c r="AY289" s="2"/>
      <c r="AZ289" s="2">
        <v>1</v>
      </c>
      <c r="BA289" s="2">
        <v>1</v>
      </c>
      <c r="BB289" s="2">
        <v>1</v>
      </c>
      <c r="BC289" s="2">
        <v>1</v>
      </c>
      <c r="BD289" s="2" t="s">
        <v>3</v>
      </c>
      <c r="BE289" s="2" t="s">
        <v>3</v>
      </c>
      <c r="BF289" s="2" t="s">
        <v>3</v>
      </c>
      <c r="BG289" s="2" t="s">
        <v>3</v>
      </c>
      <c r="BH289" s="2">
        <v>3</v>
      </c>
      <c r="BI289" s="2">
        <v>1</v>
      </c>
      <c r="BJ289" s="2" t="s">
        <v>3</v>
      </c>
      <c r="BK289" s="2"/>
      <c r="BL289" s="2"/>
      <c r="BM289" s="2">
        <v>16001</v>
      </c>
      <c r="BN289" s="2">
        <v>0</v>
      </c>
      <c r="BO289" s="2" t="s">
        <v>3</v>
      </c>
      <c r="BP289" s="2">
        <v>0</v>
      </c>
      <c r="BQ289" s="2">
        <v>2</v>
      </c>
      <c r="BR289" s="2">
        <v>0</v>
      </c>
      <c r="BS289" s="2">
        <v>1</v>
      </c>
      <c r="BT289" s="2">
        <v>1</v>
      </c>
      <c r="BU289" s="2">
        <v>1</v>
      </c>
      <c r="BV289" s="2">
        <v>1</v>
      </c>
      <c r="BW289" s="2">
        <v>1</v>
      </c>
      <c r="BX289" s="2">
        <v>1</v>
      </c>
      <c r="BY289" s="2" t="s">
        <v>3</v>
      </c>
      <c r="BZ289" s="2">
        <v>128</v>
      </c>
      <c r="CA289" s="2">
        <v>83</v>
      </c>
      <c r="CB289" s="2"/>
      <c r="CC289" s="2"/>
      <c r="CD289" s="2"/>
      <c r="CE289" s="2"/>
      <c r="CF289" s="2">
        <v>0</v>
      </c>
      <c r="CG289" s="2">
        <v>0</v>
      </c>
      <c r="CH289" s="2"/>
      <c r="CI289" s="2"/>
      <c r="CJ289" s="2"/>
      <c r="CK289" s="2"/>
      <c r="CL289" s="2"/>
      <c r="CM289" s="2">
        <v>0</v>
      </c>
      <c r="CN289" s="2" t="s">
        <v>3</v>
      </c>
      <c r="CO289" s="2">
        <v>0</v>
      </c>
      <c r="CP289" s="2">
        <f t="shared" si="316"/>
        <v>0</v>
      </c>
      <c r="CQ289" s="2">
        <f t="shared" si="317"/>
        <v>0</v>
      </c>
      <c r="CR289" s="2">
        <f t="shared" si="318"/>
        <v>0</v>
      </c>
      <c r="CS289" s="2">
        <f t="shared" si="319"/>
        <v>0</v>
      </c>
      <c r="CT289" s="2">
        <f t="shared" si="320"/>
        <v>0</v>
      </c>
      <c r="CU289" s="2">
        <f t="shared" si="321"/>
        <v>0</v>
      </c>
      <c r="CV289" s="2">
        <f t="shared" si="322"/>
        <v>0</v>
      </c>
      <c r="CW289" s="2">
        <f t="shared" si="323"/>
        <v>0</v>
      </c>
      <c r="CX289" s="2">
        <f t="shared" si="324"/>
        <v>0</v>
      </c>
      <c r="CY289" s="2">
        <f t="shared" si="325"/>
        <v>0</v>
      </c>
      <c r="CZ289" s="2">
        <f t="shared" si="326"/>
        <v>0</v>
      </c>
      <c r="DA289" s="2"/>
      <c r="DB289" s="2"/>
      <c r="DC289" s="2" t="s">
        <v>3</v>
      </c>
      <c r="DD289" s="2" t="s">
        <v>3</v>
      </c>
      <c r="DE289" s="2" t="s">
        <v>3</v>
      </c>
      <c r="DF289" s="2" t="s">
        <v>3</v>
      </c>
      <c r="DG289" s="2" t="s">
        <v>3</v>
      </c>
      <c r="DH289" s="2" t="s">
        <v>3</v>
      </c>
      <c r="DI289" s="2" t="s">
        <v>3</v>
      </c>
      <c r="DJ289" s="2" t="s">
        <v>3</v>
      </c>
      <c r="DK289" s="2" t="s">
        <v>3</v>
      </c>
      <c r="DL289" s="2" t="s">
        <v>3</v>
      </c>
      <c r="DM289" s="2" t="s">
        <v>3</v>
      </c>
      <c r="DN289" s="2">
        <v>0</v>
      </c>
      <c r="DO289" s="2">
        <v>0</v>
      </c>
      <c r="DP289" s="2">
        <v>1</v>
      </c>
      <c r="DQ289" s="2">
        <v>1</v>
      </c>
      <c r="DR289" s="2"/>
      <c r="DS289" s="2"/>
      <c r="DT289" s="2"/>
      <c r="DU289" s="2">
        <v>1013</v>
      </c>
      <c r="DV289" s="2" t="s">
        <v>535</v>
      </c>
      <c r="DW289" s="2" t="s">
        <v>535</v>
      </c>
      <c r="DX289" s="2">
        <v>1</v>
      </c>
      <c r="DY289" s="2"/>
      <c r="DZ289" s="2"/>
      <c r="EA289" s="2"/>
      <c r="EB289" s="2"/>
      <c r="EC289" s="2"/>
      <c r="ED289" s="2"/>
      <c r="EE289" s="2">
        <v>39174530</v>
      </c>
      <c r="EF289" s="2">
        <v>2</v>
      </c>
      <c r="EG289" s="2" t="s">
        <v>19</v>
      </c>
      <c r="EH289" s="2">
        <v>0</v>
      </c>
      <c r="EI289" s="2" t="s">
        <v>3</v>
      </c>
      <c r="EJ289" s="2">
        <v>1</v>
      </c>
      <c r="EK289" s="2">
        <v>16001</v>
      </c>
      <c r="EL289" s="2" t="s">
        <v>522</v>
      </c>
      <c r="EM289" s="2" t="s">
        <v>523</v>
      </c>
      <c r="EN289" s="2"/>
      <c r="EO289" s="2" t="s">
        <v>3</v>
      </c>
      <c r="EP289" s="2"/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>
        <v>0</v>
      </c>
      <c r="FR289" s="2">
        <f t="shared" si="327"/>
        <v>0</v>
      </c>
      <c r="FS289" s="2">
        <v>0</v>
      </c>
      <c r="FT289" s="2" t="s">
        <v>22</v>
      </c>
      <c r="FU289" s="2" t="s">
        <v>23</v>
      </c>
      <c r="FV289" s="2"/>
      <c r="FW289" s="2"/>
      <c r="FX289" s="2">
        <v>115.2</v>
      </c>
      <c r="FY289" s="2">
        <v>70.55</v>
      </c>
      <c r="FZ289" s="2"/>
      <c r="GA289" s="2" t="s">
        <v>3</v>
      </c>
      <c r="GB289" s="2"/>
      <c r="GC289" s="2"/>
      <c r="GD289" s="2">
        <v>0</v>
      </c>
      <c r="GE289" s="2"/>
      <c r="GF289" s="2">
        <v>-748842798</v>
      </c>
      <c r="GG289" s="2">
        <v>2</v>
      </c>
      <c r="GH289" s="2">
        <v>1</v>
      </c>
      <c r="GI289" s="2">
        <v>-2</v>
      </c>
      <c r="GJ289" s="2">
        <v>0</v>
      </c>
      <c r="GK289" s="2">
        <f>ROUND(R289*(R12)/100,2)</f>
        <v>0</v>
      </c>
      <c r="GL289" s="2">
        <f t="shared" si="328"/>
        <v>0</v>
      </c>
      <c r="GM289" s="2">
        <f t="shared" si="329"/>
        <v>0</v>
      </c>
      <c r="GN289" s="2">
        <f t="shared" si="330"/>
        <v>0</v>
      </c>
      <c r="GO289" s="2">
        <f t="shared" si="331"/>
        <v>0</v>
      </c>
      <c r="GP289" s="2">
        <f t="shared" si="332"/>
        <v>0</v>
      </c>
      <c r="GQ289" s="2"/>
      <c r="GR289" s="2">
        <v>0</v>
      </c>
      <c r="GS289" s="2">
        <v>3</v>
      </c>
      <c r="GT289" s="2">
        <v>0</v>
      </c>
      <c r="GU289" s="2" t="s">
        <v>3</v>
      </c>
      <c r="GV289" s="2">
        <f t="shared" si="333"/>
        <v>0</v>
      </c>
      <c r="GW289" s="2">
        <v>1</v>
      </c>
      <c r="GX289" s="2">
        <f t="shared" si="334"/>
        <v>0</v>
      </c>
      <c r="GY289" s="2"/>
      <c r="GZ289" s="2"/>
      <c r="HA289" s="2">
        <v>0</v>
      </c>
      <c r="HB289" s="2">
        <v>0</v>
      </c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>
        <v>0</v>
      </c>
      <c r="IL289" s="2"/>
      <c r="IM289" s="2"/>
      <c r="IN289" s="2"/>
      <c r="IO289" s="2"/>
      <c r="IP289" s="2"/>
      <c r="IQ289" s="2"/>
      <c r="IR289" s="2"/>
      <c r="IS289" s="2"/>
      <c r="IT289" s="2"/>
      <c r="IU289" s="2"/>
    </row>
    <row r="290" spans="1:255" x14ac:dyDescent="0.2">
      <c r="A290">
        <v>18</v>
      </c>
      <c r="B290">
        <v>1</v>
      </c>
      <c r="C290">
        <v>665</v>
      </c>
      <c r="E290" t="s">
        <v>532</v>
      </c>
      <c r="F290" t="s">
        <v>533</v>
      </c>
      <c r="G290" t="s">
        <v>534</v>
      </c>
      <c r="H290" t="s">
        <v>535</v>
      </c>
      <c r="I290">
        <f>I284*J290</f>
        <v>0.40200000000000002</v>
      </c>
      <c r="J290">
        <v>10.050000000000001</v>
      </c>
      <c r="O290">
        <f t="shared" si="299"/>
        <v>0</v>
      </c>
      <c r="P290">
        <f t="shared" si="300"/>
        <v>0</v>
      </c>
      <c r="Q290">
        <f t="shared" si="301"/>
        <v>0</v>
      </c>
      <c r="R290">
        <f t="shared" si="302"/>
        <v>0</v>
      </c>
      <c r="S290">
        <f t="shared" si="303"/>
        <v>0</v>
      </c>
      <c r="T290">
        <f t="shared" si="304"/>
        <v>0</v>
      </c>
      <c r="U290">
        <f t="shared" si="305"/>
        <v>0</v>
      </c>
      <c r="V290">
        <f t="shared" si="306"/>
        <v>0</v>
      </c>
      <c r="W290">
        <f t="shared" si="307"/>
        <v>0</v>
      </c>
      <c r="X290">
        <f t="shared" si="308"/>
        <v>0</v>
      </c>
      <c r="Y290">
        <f t="shared" si="309"/>
        <v>0</v>
      </c>
      <c r="AA290">
        <v>39500386</v>
      </c>
      <c r="AB290">
        <f t="shared" si="310"/>
        <v>0</v>
      </c>
      <c r="AC290">
        <f t="shared" si="335"/>
        <v>0</v>
      </c>
      <c r="AD290">
        <f t="shared" si="341"/>
        <v>0</v>
      </c>
      <c r="AE290">
        <f t="shared" si="342"/>
        <v>0</v>
      </c>
      <c r="AF290">
        <f t="shared" si="342"/>
        <v>0</v>
      </c>
      <c r="AG290">
        <f t="shared" si="313"/>
        <v>0</v>
      </c>
      <c r="AH290">
        <f t="shared" si="343"/>
        <v>0</v>
      </c>
      <c r="AI290">
        <f t="shared" si="343"/>
        <v>0</v>
      </c>
      <c r="AJ290">
        <f t="shared" si="315"/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115</v>
      </c>
      <c r="AU290">
        <v>71</v>
      </c>
      <c r="AV290">
        <v>1</v>
      </c>
      <c r="AW290">
        <v>1</v>
      </c>
      <c r="AZ290">
        <v>6.66</v>
      </c>
      <c r="BA290">
        <v>1</v>
      </c>
      <c r="BB290">
        <v>1</v>
      </c>
      <c r="BC290">
        <v>6.66</v>
      </c>
      <c r="BD290" t="s">
        <v>3</v>
      </c>
      <c r="BE290" t="s">
        <v>3</v>
      </c>
      <c r="BF290" t="s">
        <v>3</v>
      </c>
      <c r="BG290" t="s">
        <v>3</v>
      </c>
      <c r="BH290">
        <v>3</v>
      </c>
      <c r="BI290">
        <v>1</v>
      </c>
      <c r="BJ290" t="s">
        <v>3</v>
      </c>
      <c r="BM290">
        <v>16001</v>
      </c>
      <c r="BN290">
        <v>0</v>
      </c>
      <c r="BO290" t="s">
        <v>3</v>
      </c>
      <c r="BP290">
        <v>0</v>
      </c>
      <c r="BQ290">
        <v>2</v>
      </c>
      <c r="BR290">
        <v>0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3</v>
      </c>
      <c r="BZ290">
        <v>128</v>
      </c>
      <c r="CA290">
        <v>83</v>
      </c>
      <c r="CF290">
        <v>0</v>
      </c>
      <c r="CG290">
        <v>0</v>
      </c>
      <c r="CM290">
        <v>0</v>
      </c>
      <c r="CN290" t="s">
        <v>3</v>
      </c>
      <c r="CO290">
        <v>0</v>
      </c>
      <c r="CP290">
        <f t="shared" si="316"/>
        <v>0</v>
      </c>
      <c r="CQ290">
        <f t="shared" si="317"/>
        <v>0</v>
      </c>
      <c r="CR290">
        <f t="shared" si="318"/>
        <v>0</v>
      </c>
      <c r="CS290">
        <f t="shared" si="319"/>
        <v>0</v>
      </c>
      <c r="CT290">
        <f t="shared" si="320"/>
        <v>0</v>
      </c>
      <c r="CU290">
        <f t="shared" si="321"/>
        <v>0</v>
      </c>
      <c r="CV290">
        <f t="shared" si="322"/>
        <v>0</v>
      </c>
      <c r="CW290">
        <f t="shared" si="323"/>
        <v>0</v>
      </c>
      <c r="CX290">
        <f t="shared" si="324"/>
        <v>0</v>
      </c>
      <c r="CY290">
        <f t="shared" si="325"/>
        <v>0</v>
      </c>
      <c r="CZ290">
        <f t="shared" si="326"/>
        <v>0</v>
      </c>
      <c r="DC290" t="s">
        <v>3</v>
      </c>
      <c r="DD290" t="s">
        <v>3</v>
      </c>
      <c r="DE290" t="s">
        <v>3</v>
      </c>
      <c r="DF290" t="s">
        <v>3</v>
      </c>
      <c r="DG290" t="s">
        <v>3</v>
      </c>
      <c r="DH290" t="s">
        <v>3</v>
      </c>
      <c r="DI290" t="s">
        <v>3</v>
      </c>
      <c r="DJ290" t="s">
        <v>3</v>
      </c>
      <c r="DK290" t="s">
        <v>3</v>
      </c>
      <c r="DL290" t="s">
        <v>3</v>
      </c>
      <c r="DM290" t="s">
        <v>3</v>
      </c>
      <c r="DN290">
        <v>0</v>
      </c>
      <c r="DO290">
        <v>0</v>
      </c>
      <c r="DP290">
        <v>1</v>
      </c>
      <c r="DQ290">
        <v>1</v>
      </c>
      <c r="DU290">
        <v>1013</v>
      </c>
      <c r="DV290" t="s">
        <v>535</v>
      </c>
      <c r="DW290" t="s">
        <v>535</v>
      </c>
      <c r="DX290">
        <v>1</v>
      </c>
      <c r="EE290">
        <v>39174530</v>
      </c>
      <c r="EF290">
        <v>2</v>
      </c>
      <c r="EG290" t="s">
        <v>19</v>
      </c>
      <c r="EH290">
        <v>0</v>
      </c>
      <c r="EI290" t="s">
        <v>3</v>
      </c>
      <c r="EJ290">
        <v>1</v>
      </c>
      <c r="EK290">
        <v>16001</v>
      </c>
      <c r="EL290" t="s">
        <v>522</v>
      </c>
      <c r="EM290" t="s">
        <v>523</v>
      </c>
      <c r="EO290" t="s">
        <v>3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FQ290">
        <v>0</v>
      </c>
      <c r="FR290">
        <f t="shared" si="327"/>
        <v>0</v>
      </c>
      <c r="FS290">
        <v>0</v>
      </c>
      <c r="FT290" t="s">
        <v>22</v>
      </c>
      <c r="FU290" t="s">
        <v>23</v>
      </c>
      <c r="FX290">
        <v>115.2</v>
      </c>
      <c r="FY290">
        <v>70.55</v>
      </c>
      <c r="GA290" t="s">
        <v>3</v>
      </c>
      <c r="GD290">
        <v>0</v>
      </c>
      <c r="GF290">
        <v>-748842798</v>
      </c>
      <c r="GG290">
        <v>1</v>
      </c>
      <c r="GH290">
        <v>1</v>
      </c>
      <c r="GI290">
        <v>4</v>
      </c>
      <c r="GJ290">
        <v>0</v>
      </c>
      <c r="GK290">
        <f>ROUND(R290*(S12)/100,2)</f>
        <v>0</v>
      </c>
      <c r="GL290">
        <f t="shared" si="328"/>
        <v>0</v>
      </c>
      <c r="GM290">
        <f t="shared" si="329"/>
        <v>0</v>
      </c>
      <c r="GN290">
        <f t="shared" si="330"/>
        <v>0</v>
      </c>
      <c r="GO290">
        <f t="shared" si="331"/>
        <v>0</v>
      </c>
      <c r="GP290">
        <f t="shared" si="332"/>
        <v>0</v>
      </c>
      <c r="GR290">
        <v>0</v>
      </c>
      <c r="GS290">
        <v>3</v>
      </c>
      <c r="GT290">
        <v>0</v>
      </c>
      <c r="GU290" t="s">
        <v>3</v>
      </c>
      <c r="GV290">
        <f t="shared" si="333"/>
        <v>0</v>
      </c>
      <c r="GW290">
        <v>1</v>
      </c>
      <c r="GX290">
        <f t="shared" si="334"/>
        <v>0</v>
      </c>
      <c r="HA290">
        <v>0</v>
      </c>
      <c r="HB290">
        <v>0</v>
      </c>
      <c r="IK290">
        <v>0</v>
      </c>
    </row>
    <row r="291" spans="1:255" x14ac:dyDescent="0.2">
      <c r="A291" s="2">
        <v>17</v>
      </c>
      <c r="B291" s="2">
        <v>1</v>
      </c>
      <c r="C291" s="2">
        <f>ROW(SmtRes!A672)</f>
        <v>672</v>
      </c>
      <c r="D291" s="2">
        <f>ROW(EtalonRes!A664)</f>
        <v>664</v>
      </c>
      <c r="E291" s="2" t="s">
        <v>536</v>
      </c>
      <c r="F291" s="2" t="s">
        <v>537</v>
      </c>
      <c r="G291" s="2" t="s">
        <v>538</v>
      </c>
      <c r="H291" s="2" t="s">
        <v>61</v>
      </c>
      <c r="I291" s="2">
        <f>ROUND(4/100,9)</f>
        <v>0.04</v>
      </c>
      <c r="J291" s="2">
        <v>0</v>
      </c>
      <c r="K291" s="2"/>
      <c r="L291" s="2"/>
      <c r="M291" s="2"/>
      <c r="N291" s="2"/>
      <c r="O291" s="2">
        <f t="shared" ref="O291:O312" si="344">ROUND(CP291,2)</f>
        <v>5.08</v>
      </c>
      <c r="P291" s="2">
        <f t="shared" ref="P291:P312" si="345">ROUND(CQ291*I291,2)</f>
        <v>0.17</v>
      </c>
      <c r="Q291" s="2">
        <f t="shared" ref="Q291:Q312" si="346">ROUND(CR291*I291,2)</f>
        <v>2.23</v>
      </c>
      <c r="R291" s="2">
        <f t="shared" ref="R291:R312" si="347">ROUND(CS291*I291,2)</f>
        <v>0</v>
      </c>
      <c r="S291" s="2">
        <f t="shared" ref="S291:S312" si="348">ROUND(CT291*I291,2)</f>
        <v>2.68</v>
      </c>
      <c r="T291" s="2">
        <f t="shared" ref="T291:T312" si="349">ROUND(CU291*I291,2)</f>
        <v>0</v>
      </c>
      <c r="U291" s="2">
        <f t="shared" ref="U291:U312" si="350">CV291*I291</f>
        <v>0.23045999999999997</v>
      </c>
      <c r="V291" s="2">
        <f t="shared" ref="V291:V312" si="351">CW291*I291</f>
        <v>0</v>
      </c>
      <c r="W291" s="2">
        <f t="shared" ref="W291:W312" si="352">ROUND(CX291*I291,2)</f>
        <v>0</v>
      </c>
      <c r="X291" s="2">
        <f t="shared" ref="X291:X312" si="353">ROUND(CY291,2)</f>
        <v>3.08</v>
      </c>
      <c r="Y291" s="2">
        <f t="shared" ref="Y291:Y312" si="354">ROUND(CZ291,2)</f>
        <v>1.9</v>
      </c>
      <c r="Z291" s="2"/>
      <c r="AA291" s="2">
        <v>39500385</v>
      </c>
      <c r="AB291" s="2">
        <f t="shared" ref="AB291:AB312" si="355">ROUND((AC291+AD291+AF291),2)</f>
        <v>127</v>
      </c>
      <c r="AC291" s="2">
        <f t="shared" si="335"/>
        <v>4.29</v>
      </c>
      <c r="AD291" s="2">
        <f>ROUND(((((ET291*1.25))-((EU291*1.25)))+AE291),2)</f>
        <v>55.64</v>
      </c>
      <c r="AE291" s="2">
        <f>ROUND(((EU291*1.25)),2)</f>
        <v>0</v>
      </c>
      <c r="AF291" s="2">
        <f>ROUND(((EV291*1.15)),2)</f>
        <v>67.069999999999993</v>
      </c>
      <c r="AG291" s="2">
        <f t="shared" ref="AG291:AG312" si="356">ROUND((AP291),2)</f>
        <v>0</v>
      </c>
      <c r="AH291" s="2">
        <f>((EW291*1.15))</f>
        <v>5.761499999999999</v>
      </c>
      <c r="AI291" s="2">
        <f>((EX291*1.25))</f>
        <v>0</v>
      </c>
      <c r="AJ291" s="2">
        <f t="shared" ref="AJ291:AJ312" si="357">ROUND((AS291),2)</f>
        <v>0</v>
      </c>
      <c r="AK291" s="2">
        <v>107.12</v>
      </c>
      <c r="AL291" s="2">
        <v>4.29</v>
      </c>
      <c r="AM291" s="2">
        <v>44.51</v>
      </c>
      <c r="AN291" s="2">
        <v>0</v>
      </c>
      <c r="AO291" s="2">
        <v>58.32</v>
      </c>
      <c r="AP291" s="2">
        <v>0</v>
      </c>
      <c r="AQ291" s="2">
        <v>5.01</v>
      </c>
      <c r="AR291" s="2">
        <v>0</v>
      </c>
      <c r="AS291" s="2">
        <v>0</v>
      </c>
      <c r="AT291" s="2">
        <v>115</v>
      </c>
      <c r="AU291" s="2">
        <v>71</v>
      </c>
      <c r="AV291" s="2">
        <v>1</v>
      </c>
      <c r="AW291" s="2">
        <v>1</v>
      </c>
      <c r="AX291" s="2"/>
      <c r="AY291" s="2"/>
      <c r="AZ291" s="2">
        <v>1</v>
      </c>
      <c r="BA291" s="2">
        <v>1</v>
      </c>
      <c r="BB291" s="2">
        <v>1</v>
      </c>
      <c r="BC291" s="2">
        <v>1</v>
      </c>
      <c r="BD291" s="2" t="s">
        <v>3</v>
      </c>
      <c r="BE291" s="2" t="s">
        <v>3</v>
      </c>
      <c r="BF291" s="2" t="s">
        <v>3</v>
      </c>
      <c r="BG291" s="2" t="s">
        <v>3</v>
      </c>
      <c r="BH291" s="2">
        <v>0</v>
      </c>
      <c r="BI291" s="2">
        <v>1</v>
      </c>
      <c r="BJ291" s="2" t="s">
        <v>539</v>
      </c>
      <c r="BK291" s="2"/>
      <c r="BL291" s="2"/>
      <c r="BM291" s="2">
        <v>16001</v>
      </c>
      <c r="BN291" s="2">
        <v>0</v>
      </c>
      <c r="BO291" s="2" t="s">
        <v>3</v>
      </c>
      <c r="BP291" s="2">
        <v>0</v>
      </c>
      <c r="BQ291" s="2">
        <v>2</v>
      </c>
      <c r="BR291" s="2">
        <v>0</v>
      </c>
      <c r="BS291" s="2">
        <v>1</v>
      </c>
      <c r="BT291" s="2">
        <v>1</v>
      </c>
      <c r="BU291" s="2">
        <v>1</v>
      </c>
      <c r="BV291" s="2">
        <v>1</v>
      </c>
      <c r="BW291" s="2">
        <v>1</v>
      </c>
      <c r="BX291" s="2">
        <v>1</v>
      </c>
      <c r="BY291" s="2" t="s">
        <v>3</v>
      </c>
      <c r="BZ291" s="2">
        <v>128</v>
      </c>
      <c r="CA291" s="2">
        <v>83</v>
      </c>
      <c r="CB291" s="2"/>
      <c r="CC291" s="2"/>
      <c r="CD291" s="2"/>
      <c r="CE291" s="2"/>
      <c r="CF291" s="2">
        <v>0</v>
      </c>
      <c r="CG291" s="2">
        <v>0</v>
      </c>
      <c r="CH291" s="2"/>
      <c r="CI291" s="2"/>
      <c r="CJ291" s="2"/>
      <c r="CK291" s="2"/>
      <c r="CL291" s="2"/>
      <c r="CM291" s="2">
        <v>0</v>
      </c>
      <c r="CN291" s="2" t="s">
        <v>1605</v>
      </c>
      <c r="CO291" s="2">
        <v>0</v>
      </c>
      <c r="CP291" s="2">
        <f t="shared" ref="CP291:CP312" si="358">(P291+Q291+S291)</f>
        <v>5.08</v>
      </c>
      <c r="CQ291" s="2">
        <f t="shared" ref="CQ291:CQ312" si="359">AC291*BC291</f>
        <v>4.29</v>
      </c>
      <c r="CR291" s="2">
        <f t="shared" ref="CR291:CR312" si="360">AD291*BB291</f>
        <v>55.64</v>
      </c>
      <c r="CS291" s="2">
        <f t="shared" ref="CS291:CS312" si="361">AE291*BS291</f>
        <v>0</v>
      </c>
      <c r="CT291" s="2">
        <f t="shared" ref="CT291:CT312" si="362">AF291*BA291</f>
        <v>67.069999999999993</v>
      </c>
      <c r="CU291" s="2">
        <f t="shared" ref="CU291:CU312" si="363">AG291</f>
        <v>0</v>
      </c>
      <c r="CV291" s="2">
        <f t="shared" ref="CV291:CV312" si="364">AH291</f>
        <v>5.761499999999999</v>
      </c>
      <c r="CW291" s="2">
        <f t="shared" ref="CW291:CW312" si="365">AI291</f>
        <v>0</v>
      </c>
      <c r="CX291" s="2">
        <f t="shared" ref="CX291:CX312" si="366">AJ291</f>
        <v>0</v>
      </c>
      <c r="CY291" s="2">
        <f t="shared" ref="CY291:CY312" si="367">(((S291+R291)*AT291)/100)</f>
        <v>3.0820000000000003</v>
      </c>
      <c r="CZ291" s="2">
        <f t="shared" ref="CZ291:CZ312" si="368">(((S291+R291)*AU291)/100)</f>
        <v>1.9028</v>
      </c>
      <c r="DA291" s="2"/>
      <c r="DB291" s="2"/>
      <c r="DC291" s="2" t="s">
        <v>3</v>
      </c>
      <c r="DD291" s="2" t="s">
        <v>3</v>
      </c>
      <c r="DE291" s="2" t="s">
        <v>32</v>
      </c>
      <c r="DF291" s="2" t="s">
        <v>32</v>
      </c>
      <c r="DG291" s="2" t="s">
        <v>33</v>
      </c>
      <c r="DH291" s="2" t="s">
        <v>3</v>
      </c>
      <c r="DI291" s="2" t="s">
        <v>33</v>
      </c>
      <c r="DJ291" s="2" t="s">
        <v>32</v>
      </c>
      <c r="DK291" s="2" t="s">
        <v>3</v>
      </c>
      <c r="DL291" s="2" t="s">
        <v>3</v>
      </c>
      <c r="DM291" s="2" t="s">
        <v>3</v>
      </c>
      <c r="DN291" s="2">
        <v>0</v>
      </c>
      <c r="DO291" s="2">
        <v>0</v>
      </c>
      <c r="DP291" s="2">
        <v>1</v>
      </c>
      <c r="DQ291" s="2">
        <v>1</v>
      </c>
      <c r="DR291" s="2"/>
      <c r="DS291" s="2"/>
      <c r="DT291" s="2"/>
      <c r="DU291" s="2">
        <v>1003</v>
      </c>
      <c r="DV291" s="2" t="s">
        <v>61</v>
      </c>
      <c r="DW291" s="2" t="s">
        <v>61</v>
      </c>
      <c r="DX291" s="2">
        <v>100</v>
      </c>
      <c r="DY291" s="2"/>
      <c r="DZ291" s="2"/>
      <c r="EA291" s="2"/>
      <c r="EB291" s="2"/>
      <c r="EC291" s="2"/>
      <c r="ED291" s="2"/>
      <c r="EE291" s="2">
        <v>39174530</v>
      </c>
      <c r="EF291" s="2">
        <v>2</v>
      </c>
      <c r="EG291" s="2" t="s">
        <v>19</v>
      </c>
      <c r="EH291" s="2">
        <v>0</v>
      </c>
      <c r="EI291" s="2" t="s">
        <v>3</v>
      </c>
      <c r="EJ291" s="2">
        <v>1</v>
      </c>
      <c r="EK291" s="2">
        <v>16001</v>
      </c>
      <c r="EL291" s="2" t="s">
        <v>522</v>
      </c>
      <c r="EM291" s="2" t="s">
        <v>523</v>
      </c>
      <c r="EN291" s="2"/>
      <c r="EO291" s="2" t="s">
        <v>36</v>
      </c>
      <c r="EP291" s="2"/>
      <c r="EQ291" s="2">
        <v>0</v>
      </c>
      <c r="ER291" s="2">
        <v>107.12</v>
      </c>
      <c r="ES291" s="2">
        <v>4.29</v>
      </c>
      <c r="ET291" s="2">
        <v>44.51</v>
      </c>
      <c r="EU291" s="2">
        <v>0</v>
      </c>
      <c r="EV291" s="2">
        <v>58.32</v>
      </c>
      <c r="EW291" s="2">
        <v>5.01</v>
      </c>
      <c r="EX291" s="2">
        <v>0</v>
      </c>
      <c r="EY291" s="2">
        <v>0</v>
      </c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>
        <v>0</v>
      </c>
      <c r="FR291" s="2">
        <f t="shared" ref="FR291:FR312" si="369">ROUND(IF(AND(BH291=3,BI291=3),P291,0),2)</f>
        <v>0</v>
      </c>
      <c r="FS291" s="2">
        <v>0</v>
      </c>
      <c r="FT291" s="2" t="s">
        <v>22</v>
      </c>
      <c r="FU291" s="2" t="s">
        <v>23</v>
      </c>
      <c r="FV291" s="2"/>
      <c r="FW291" s="2"/>
      <c r="FX291" s="2">
        <v>115.2</v>
      </c>
      <c r="FY291" s="2">
        <v>70.55</v>
      </c>
      <c r="FZ291" s="2"/>
      <c r="GA291" s="2" t="s">
        <v>3</v>
      </c>
      <c r="GB291" s="2"/>
      <c r="GC291" s="2"/>
      <c r="GD291" s="2">
        <v>0</v>
      </c>
      <c r="GE291" s="2"/>
      <c r="GF291" s="2">
        <v>1667606600</v>
      </c>
      <c r="GG291" s="2">
        <v>2</v>
      </c>
      <c r="GH291" s="2">
        <v>1</v>
      </c>
      <c r="GI291" s="2">
        <v>-2</v>
      </c>
      <c r="GJ291" s="2">
        <v>0</v>
      </c>
      <c r="GK291" s="2">
        <f>ROUND(R291*(R12)/100,2)</f>
        <v>0</v>
      </c>
      <c r="GL291" s="2">
        <f t="shared" ref="GL291:GL312" si="370">ROUND(IF(AND(BH291=3,BI291=3,FS291&lt;&gt;0),P291,0),2)</f>
        <v>0</v>
      </c>
      <c r="GM291" s="2">
        <f t="shared" ref="GM291:GM312" si="371">ROUND(O291+X291+Y291+GK291,2)+GX291</f>
        <v>10.06</v>
      </c>
      <c r="GN291" s="2">
        <f t="shared" ref="GN291:GN312" si="372">IF(OR(BI291=0,BI291=1),ROUND(O291+X291+Y291+GK291,2),0)</f>
        <v>10.06</v>
      </c>
      <c r="GO291" s="2">
        <f t="shared" ref="GO291:GO312" si="373">IF(BI291=2,ROUND(O291+X291+Y291+GK291,2),0)</f>
        <v>0</v>
      </c>
      <c r="GP291" s="2">
        <f t="shared" ref="GP291:GP312" si="374">IF(BI291=4,ROUND(O291+X291+Y291+GK291,2)+GX291,0)</f>
        <v>0</v>
      </c>
      <c r="GQ291" s="2"/>
      <c r="GR291" s="2">
        <v>0</v>
      </c>
      <c r="GS291" s="2">
        <v>3</v>
      </c>
      <c r="GT291" s="2">
        <v>0</v>
      </c>
      <c r="GU291" s="2" t="s">
        <v>3</v>
      </c>
      <c r="GV291" s="2">
        <f t="shared" ref="GV291:GV312" si="375">ROUND(GT291,2)</f>
        <v>0</v>
      </c>
      <c r="GW291" s="2">
        <v>1</v>
      </c>
      <c r="GX291" s="2">
        <f t="shared" ref="GX291:GX312" si="376">ROUND(GV291*GW291*I291,2)</f>
        <v>0</v>
      </c>
      <c r="GY291" s="2"/>
      <c r="GZ291" s="2"/>
      <c r="HA291" s="2">
        <v>0</v>
      </c>
      <c r="HB291" s="2">
        <v>0</v>
      </c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>
        <v>0</v>
      </c>
      <c r="IL291" s="2"/>
      <c r="IM291" s="2"/>
      <c r="IN291" s="2"/>
      <c r="IO291" s="2"/>
      <c r="IP291" s="2"/>
      <c r="IQ291" s="2"/>
      <c r="IR291" s="2"/>
      <c r="IS291" s="2"/>
      <c r="IT291" s="2"/>
      <c r="IU291" s="2"/>
    </row>
    <row r="292" spans="1:255" x14ac:dyDescent="0.2">
      <c r="A292">
        <v>17</v>
      </c>
      <c r="B292">
        <v>1</v>
      </c>
      <c r="C292">
        <f>ROW(SmtRes!A678)</f>
        <v>678</v>
      </c>
      <c r="D292">
        <f>ROW(EtalonRes!A670)</f>
        <v>670</v>
      </c>
      <c r="E292" t="s">
        <v>536</v>
      </c>
      <c r="F292" t="s">
        <v>537</v>
      </c>
      <c r="G292" t="s">
        <v>538</v>
      </c>
      <c r="H292" t="s">
        <v>61</v>
      </c>
      <c r="I292">
        <f>ROUND(4/100,9)</f>
        <v>0.04</v>
      </c>
      <c r="J292">
        <v>0</v>
      </c>
      <c r="O292">
        <f t="shared" si="344"/>
        <v>33.83</v>
      </c>
      <c r="P292">
        <f t="shared" si="345"/>
        <v>1.1399999999999999</v>
      </c>
      <c r="Q292">
        <f t="shared" si="346"/>
        <v>14.82</v>
      </c>
      <c r="R292">
        <f t="shared" si="347"/>
        <v>0</v>
      </c>
      <c r="S292">
        <f t="shared" si="348"/>
        <v>17.87</v>
      </c>
      <c r="T292">
        <f t="shared" si="349"/>
        <v>0</v>
      </c>
      <c r="U292">
        <f t="shared" si="350"/>
        <v>0.23045999999999997</v>
      </c>
      <c r="V292">
        <f t="shared" si="351"/>
        <v>0</v>
      </c>
      <c r="W292">
        <f t="shared" si="352"/>
        <v>0</v>
      </c>
      <c r="X292">
        <f t="shared" si="353"/>
        <v>20.55</v>
      </c>
      <c r="Y292">
        <f t="shared" si="354"/>
        <v>12.69</v>
      </c>
      <c r="AA292">
        <v>39500386</v>
      </c>
      <c r="AB292">
        <f t="shared" si="355"/>
        <v>127</v>
      </c>
      <c r="AC292">
        <f t="shared" si="335"/>
        <v>4.29</v>
      </c>
      <c r="AD292">
        <f>ROUND(((((ET292*1.25))-((EU292*1.25)))+AE292),2)</f>
        <v>55.64</v>
      </c>
      <c r="AE292">
        <f>ROUND(((EU292*1.25)),2)</f>
        <v>0</v>
      </c>
      <c r="AF292">
        <f>ROUND(((EV292*1.15)),2)</f>
        <v>67.069999999999993</v>
      </c>
      <c r="AG292">
        <f t="shared" si="356"/>
        <v>0</v>
      </c>
      <c r="AH292">
        <f>((EW292*1.15))</f>
        <v>5.761499999999999</v>
      </c>
      <c r="AI292">
        <f>((EX292*1.25))</f>
        <v>0</v>
      </c>
      <c r="AJ292">
        <f t="shared" si="357"/>
        <v>0</v>
      </c>
      <c r="AK292">
        <v>107.12</v>
      </c>
      <c r="AL292">
        <v>4.29</v>
      </c>
      <c r="AM292">
        <v>44.51</v>
      </c>
      <c r="AN292">
        <v>0</v>
      </c>
      <c r="AO292">
        <v>58.32</v>
      </c>
      <c r="AP292">
        <v>0</v>
      </c>
      <c r="AQ292">
        <v>5.01</v>
      </c>
      <c r="AR292">
        <v>0</v>
      </c>
      <c r="AS292">
        <v>0</v>
      </c>
      <c r="AT292">
        <v>115</v>
      </c>
      <c r="AU292">
        <v>71</v>
      </c>
      <c r="AV292">
        <v>1</v>
      </c>
      <c r="AW292">
        <v>1</v>
      </c>
      <c r="AZ292">
        <v>6.66</v>
      </c>
      <c r="BA292">
        <v>6.66</v>
      </c>
      <c r="BB292">
        <v>6.66</v>
      </c>
      <c r="BC292">
        <v>6.66</v>
      </c>
      <c r="BD292" t="s">
        <v>3</v>
      </c>
      <c r="BE292" t="s">
        <v>3</v>
      </c>
      <c r="BF292" t="s">
        <v>3</v>
      </c>
      <c r="BG292" t="s">
        <v>3</v>
      </c>
      <c r="BH292">
        <v>0</v>
      </c>
      <c r="BI292">
        <v>1</v>
      </c>
      <c r="BJ292" t="s">
        <v>539</v>
      </c>
      <c r="BM292">
        <v>16001</v>
      </c>
      <c r="BN292">
        <v>0</v>
      </c>
      <c r="BO292" t="s">
        <v>3</v>
      </c>
      <c r="BP292">
        <v>0</v>
      </c>
      <c r="BQ292">
        <v>2</v>
      </c>
      <c r="BR292">
        <v>0</v>
      </c>
      <c r="BS292">
        <v>6.66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3</v>
      </c>
      <c r="BZ292">
        <v>128</v>
      </c>
      <c r="CA292">
        <v>83</v>
      </c>
      <c r="CF292">
        <v>0</v>
      </c>
      <c r="CG292">
        <v>0</v>
      </c>
      <c r="CM292">
        <v>0</v>
      </c>
      <c r="CN292" t="s">
        <v>1605</v>
      </c>
      <c r="CO292">
        <v>0</v>
      </c>
      <c r="CP292">
        <f t="shared" si="358"/>
        <v>33.83</v>
      </c>
      <c r="CQ292">
        <f t="shared" si="359"/>
        <v>28.571400000000001</v>
      </c>
      <c r="CR292">
        <f t="shared" si="360"/>
        <v>370.56240000000003</v>
      </c>
      <c r="CS292">
        <f t="shared" si="361"/>
        <v>0</v>
      </c>
      <c r="CT292">
        <f t="shared" si="362"/>
        <v>446.68619999999999</v>
      </c>
      <c r="CU292">
        <f t="shared" si="363"/>
        <v>0</v>
      </c>
      <c r="CV292">
        <f t="shared" si="364"/>
        <v>5.761499999999999</v>
      </c>
      <c r="CW292">
        <f t="shared" si="365"/>
        <v>0</v>
      </c>
      <c r="CX292">
        <f t="shared" si="366"/>
        <v>0</v>
      </c>
      <c r="CY292">
        <f t="shared" si="367"/>
        <v>20.550500000000003</v>
      </c>
      <c r="CZ292">
        <f t="shared" si="368"/>
        <v>12.6877</v>
      </c>
      <c r="DC292" t="s">
        <v>3</v>
      </c>
      <c r="DD292" t="s">
        <v>3</v>
      </c>
      <c r="DE292" t="s">
        <v>32</v>
      </c>
      <c r="DF292" t="s">
        <v>32</v>
      </c>
      <c r="DG292" t="s">
        <v>33</v>
      </c>
      <c r="DH292" t="s">
        <v>3</v>
      </c>
      <c r="DI292" t="s">
        <v>33</v>
      </c>
      <c r="DJ292" t="s">
        <v>32</v>
      </c>
      <c r="DK292" t="s">
        <v>3</v>
      </c>
      <c r="DL292" t="s">
        <v>3</v>
      </c>
      <c r="DM292" t="s">
        <v>3</v>
      </c>
      <c r="DN292">
        <v>0</v>
      </c>
      <c r="DO292">
        <v>0</v>
      </c>
      <c r="DP292">
        <v>1</v>
      </c>
      <c r="DQ292">
        <v>1</v>
      </c>
      <c r="DU292">
        <v>1003</v>
      </c>
      <c r="DV292" t="s">
        <v>61</v>
      </c>
      <c r="DW292" t="s">
        <v>61</v>
      </c>
      <c r="DX292">
        <v>100</v>
      </c>
      <c r="EE292">
        <v>39174530</v>
      </c>
      <c r="EF292">
        <v>2</v>
      </c>
      <c r="EG292" t="s">
        <v>19</v>
      </c>
      <c r="EH292">
        <v>0</v>
      </c>
      <c r="EI292" t="s">
        <v>3</v>
      </c>
      <c r="EJ292">
        <v>1</v>
      </c>
      <c r="EK292">
        <v>16001</v>
      </c>
      <c r="EL292" t="s">
        <v>522</v>
      </c>
      <c r="EM292" t="s">
        <v>523</v>
      </c>
      <c r="EO292" t="s">
        <v>36</v>
      </c>
      <c r="EQ292">
        <v>0</v>
      </c>
      <c r="ER292">
        <v>107.12</v>
      </c>
      <c r="ES292">
        <v>4.29</v>
      </c>
      <c r="ET292">
        <v>44.51</v>
      </c>
      <c r="EU292">
        <v>0</v>
      </c>
      <c r="EV292">
        <v>58.32</v>
      </c>
      <c r="EW292">
        <v>5.01</v>
      </c>
      <c r="EX292">
        <v>0</v>
      </c>
      <c r="EY292">
        <v>0</v>
      </c>
      <c r="FQ292">
        <v>0</v>
      </c>
      <c r="FR292">
        <f t="shared" si="369"/>
        <v>0</v>
      </c>
      <c r="FS292">
        <v>0</v>
      </c>
      <c r="FT292" t="s">
        <v>22</v>
      </c>
      <c r="FU292" t="s">
        <v>23</v>
      </c>
      <c r="FX292">
        <v>115.2</v>
      </c>
      <c r="FY292">
        <v>70.55</v>
      </c>
      <c r="GA292" t="s">
        <v>3</v>
      </c>
      <c r="GD292">
        <v>0</v>
      </c>
      <c r="GF292">
        <v>1667606600</v>
      </c>
      <c r="GG292">
        <v>1</v>
      </c>
      <c r="GH292">
        <v>1</v>
      </c>
      <c r="GI292">
        <v>4</v>
      </c>
      <c r="GJ292">
        <v>0</v>
      </c>
      <c r="GK292">
        <f>ROUND(R292*(S12)/100,2)</f>
        <v>0</v>
      </c>
      <c r="GL292">
        <f t="shared" si="370"/>
        <v>0</v>
      </c>
      <c r="GM292">
        <f t="shared" si="371"/>
        <v>67.069999999999993</v>
      </c>
      <c r="GN292">
        <f t="shared" si="372"/>
        <v>67.069999999999993</v>
      </c>
      <c r="GO292">
        <f t="shared" si="373"/>
        <v>0</v>
      </c>
      <c r="GP292">
        <f t="shared" si="374"/>
        <v>0</v>
      </c>
      <c r="GR292">
        <v>0</v>
      </c>
      <c r="GS292">
        <v>3</v>
      </c>
      <c r="GT292">
        <v>0</v>
      </c>
      <c r="GU292" t="s">
        <v>3</v>
      </c>
      <c r="GV292">
        <f t="shared" si="375"/>
        <v>0</v>
      </c>
      <c r="GW292">
        <v>1</v>
      </c>
      <c r="GX292">
        <f t="shared" si="376"/>
        <v>0</v>
      </c>
      <c r="HA292">
        <v>0</v>
      </c>
      <c r="HB292">
        <v>0</v>
      </c>
      <c r="IK292">
        <v>0</v>
      </c>
    </row>
    <row r="293" spans="1:255" x14ac:dyDescent="0.2">
      <c r="A293" s="2">
        <v>17</v>
      </c>
      <c r="B293" s="2">
        <v>1</v>
      </c>
      <c r="C293" s="2">
        <f>ROW(SmtRes!A689)</f>
        <v>689</v>
      </c>
      <c r="D293" s="2">
        <f>ROW(EtalonRes!A682)</f>
        <v>682</v>
      </c>
      <c r="E293" s="2" t="s">
        <v>540</v>
      </c>
      <c r="F293" s="2" t="s">
        <v>541</v>
      </c>
      <c r="G293" s="2" t="s">
        <v>542</v>
      </c>
      <c r="H293" s="2" t="s">
        <v>61</v>
      </c>
      <c r="I293" s="2">
        <f>ROUND(3/100,9)</f>
        <v>0.03</v>
      </c>
      <c r="J293" s="2">
        <v>0</v>
      </c>
      <c r="K293" s="2"/>
      <c r="L293" s="2"/>
      <c r="M293" s="2"/>
      <c r="N293" s="2"/>
      <c r="O293" s="2">
        <f t="shared" si="344"/>
        <v>20.28</v>
      </c>
      <c r="P293" s="2">
        <f t="shared" si="345"/>
        <v>0.55000000000000004</v>
      </c>
      <c r="Q293" s="2">
        <f t="shared" si="346"/>
        <v>0.3</v>
      </c>
      <c r="R293" s="2">
        <f t="shared" si="347"/>
        <v>0.04</v>
      </c>
      <c r="S293" s="2">
        <f t="shared" si="348"/>
        <v>19.43</v>
      </c>
      <c r="T293" s="2">
        <f t="shared" si="349"/>
        <v>0</v>
      </c>
      <c r="U293" s="2">
        <f t="shared" si="350"/>
        <v>2.06724</v>
      </c>
      <c r="V293" s="2">
        <f t="shared" si="351"/>
        <v>3.7499999999999999E-3</v>
      </c>
      <c r="W293" s="2">
        <f t="shared" si="352"/>
        <v>0</v>
      </c>
      <c r="X293" s="2">
        <f t="shared" si="353"/>
        <v>22.39</v>
      </c>
      <c r="Y293" s="2">
        <f t="shared" si="354"/>
        <v>13.82</v>
      </c>
      <c r="Z293" s="2"/>
      <c r="AA293" s="2">
        <v>39500385</v>
      </c>
      <c r="AB293" s="2">
        <f t="shared" si="355"/>
        <v>675.87</v>
      </c>
      <c r="AC293" s="2">
        <f t="shared" si="335"/>
        <v>18.28</v>
      </c>
      <c r="AD293" s="2">
        <f>ROUND(((((ET293*1.25))-((EU293*1.25)))+AE293),2)</f>
        <v>9.85</v>
      </c>
      <c r="AE293" s="2">
        <f>ROUND(((EU293*1.25)),2)</f>
        <v>1.49</v>
      </c>
      <c r="AF293" s="2">
        <f>ROUND(((EV293*1.15)),2)</f>
        <v>647.74</v>
      </c>
      <c r="AG293" s="2">
        <f t="shared" si="356"/>
        <v>0</v>
      </c>
      <c r="AH293" s="2">
        <f>((EW293*1.15))</f>
        <v>68.908000000000001</v>
      </c>
      <c r="AI293" s="2">
        <f>((EX293*1.25))</f>
        <v>0.125</v>
      </c>
      <c r="AJ293" s="2">
        <f t="shared" si="357"/>
        <v>0</v>
      </c>
      <c r="AK293" s="2">
        <v>589.41</v>
      </c>
      <c r="AL293" s="2">
        <v>18.28</v>
      </c>
      <c r="AM293" s="2">
        <v>7.88</v>
      </c>
      <c r="AN293" s="2">
        <v>1.19</v>
      </c>
      <c r="AO293" s="2">
        <v>563.25</v>
      </c>
      <c r="AP293" s="2">
        <v>0</v>
      </c>
      <c r="AQ293" s="2">
        <v>59.92</v>
      </c>
      <c r="AR293" s="2">
        <v>0.1</v>
      </c>
      <c r="AS293" s="2">
        <v>0</v>
      </c>
      <c r="AT293" s="2">
        <v>115</v>
      </c>
      <c r="AU293" s="2">
        <v>71</v>
      </c>
      <c r="AV293" s="2">
        <v>1</v>
      </c>
      <c r="AW293" s="2">
        <v>1</v>
      </c>
      <c r="AX293" s="2"/>
      <c r="AY293" s="2"/>
      <c r="AZ293" s="2">
        <v>1</v>
      </c>
      <c r="BA293" s="2">
        <v>1</v>
      </c>
      <c r="BB293" s="2">
        <v>1</v>
      </c>
      <c r="BC293" s="2">
        <v>1</v>
      </c>
      <c r="BD293" s="2" t="s">
        <v>3</v>
      </c>
      <c r="BE293" s="2" t="s">
        <v>3</v>
      </c>
      <c r="BF293" s="2" t="s">
        <v>3</v>
      </c>
      <c r="BG293" s="2" t="s">
        <v>3</v>
      </c>
      <c r="BH293" s="2">
        <v>0</v>
      </c>
      <c r="BI293" s="2">
        <v>1</v>
      </c>
      <c r="BJ293" s="2" t="s">
        <v>543</v>
      </c>
      <c r="BK293" s="2"/>
      <c r="BL293" s="2"/>
      <c r="BM293" s="2">
        <v>16001</v>
      </c>
      <c r="BN293" s="2">
        <v>0</v>
      </c>
      <c r="BO293" s="2" t="s">
        <v>3</v>
      </c>
      <c r="BP293" s="2">
        <v>0</v>
      </c>
      <c r="BQ293" s="2">
        <v>2</v>
      </c>
      <c r="BR293" s="2">
        <v>0</v>
      </c>
      <c r="BS293" s="2">
        <v>1</v>
      </c>
      <c r="BT293" s="2">
        <v>1</v>
      </c>
      <c r="BU293" s="2">
        <v>1</v>
      </c>
      <c r="BV293" s="2">
        <v>1</v>
      </c>
      <c r="BW293" s="2">
        <v>1</v>
      </c>
      <c r="BX293" s="2">
        <v>1</v>
      </c>
      <c r="BY293" s="2" t="s">
        <v>3</v>
      </c>
      <c r="BZ293" s="2">
        <v>128</v>
      </c>
      <c r="CA293" s="2">
        <v>83</v>
      </c>
      <c r="CB293" s="2"/>
      <c r="CC293" s="2"/>
      <c r="CD293" s="2"/>
      <c r="CE293" s="2"/>
      <c r="CF293" s="2">
        <v>0</v>
      </c>
      <c r="CG293" s="2">
        <v>0</v>
      </c>
      <c r="CH293" s="2"/>
      <c r="CI293" s="2"/>
      <c r="CJ293" s="2"/>
      <c r="CK293" s="2"/>
      <c r="CL293" s="2"/>
      <c r="CM293" s="2">
        <v>0</v>
      </c>
      <c r="CN293" s="2" t="s">
        <v>1605</v>
      </c>
      <c r="CO293" s="2">
        <v>0</v>
      </c>
      <c r="CP293" s="2">
        <f t="shared" si="358"/>
        <v>20.28</v>
      </c>
      <c r="CQ293" s="2">
        <f t="shared" si="359"/>
        <v>18.28</v>
      </c>
      <c r="CR293" s="2">
        <f t="shared" si="360"/>
        <v>9.85</v>
      </c>
      <c r="CS293" s="2">
        <f t="shared" si="361"/>
        <v>1.49</v>
      </c>
      <c r="CT293" s="2">
        <f t="shared" si="362"/>
        <v>647.74</v>
      </c>
      <c r="CU293" s="2">
        <f t="shared" si="363"/>
        <v>0</v>
      </c>
      <c r="CV293" s="2">
        <f t="shared" si="364"/>
        <v>68.908000000000001</v>
      </c>
      <c r="CW293" s="2">
        <f t="shared" si="365"/>
        <v>0.125</v>
      </c>
      <c r="CX293" s="2">
        <f t="shared" si="366"/>
        <v>0</v>
      </c>
      <c r="CY293" s="2">
        <f t="shared" si="367"/>
        <v>22.390499999999996</v>
      </c>
      <c r="CZ293" s="2">
        <f t="shared" si="368"/>
        <v>13.823699999999999</v>
      </c>
      <c r="DA293" s="2"/>
      <c r="DB293" s="2"/>
      <c r="DC293" s="2" t="s">
        <v>3</v>
      </c>
      <c r="DD293" s="2" t="s">
        <v>3</v>
      </c>
      <c r="DE293" s="2" t="s">
        <v>32</v>
      </c>
      <c r="DF293" s="2" t="s">
        <v>32</v>
      </c>
      <c r="DG293" s="2" t="s">
        <v>33</v>
      </c>
      <c r="DH293" s="2" t="s">
        <v>3</v>
      </c>
      <c r="DI293" s="2" t="s">
        <v>33</v>
      </c>
      <c r="DJ293" s="2" t="s">
        <v>32</v>
      </c>
      <c r="DK293" s="2" t="s">
        <v>3</v>
      </c>
      <c r="DL293" s="2" t="s">
        <v>3</v>
      </c>
      <c r="DM293" s="2" t="s">
        <v>3</v>
      </c>
      <c r="DN293" s="2">
        <v>0</v>
      </c>
      <c r="DO293" s="2">
        <v>0</v>
      </c>
      <c r="DP293" s="2">
        <v>1</v>
      </c>
      <c r="DQ293" s="2">
        <v>1</v>
      </c>
      <c r="DR293" s="2"/>
      <c r="DS293" s="2"/>
      <c r="DT293" s="2"/>
      <c r="DU293" s="2">
        <v>1003</v>
      </c>
      <c r="DV293" s="2" t="s">
        <v>61</v>
      </c>
      <c r="DW293" s="2" t="s">
        <v>61</v>
      </c>
      <c r="DX293" s="2">
        <v>100</v>
      </c>
      <c r="DY293" s="2"/>
      <c r="DZ293" s="2"/>
      <c r="EA293" s="2"/>
      <c r="EB293" s="2"/>
      <c r="EC293" s="2"/>
      <c r="ED293" s="2"/>
      <c r="EE293" s="2">
        <v>39174530</v>
      </c>
      <c r="EF293" s="2">
        <v>2</v>
      </c>
      <c r="EG293" s="2" t="s">
        <v>19</v>
      </c>
      <c r="EH293" s="2">
        <v>0</v>
      </c>
      <c r="EI293" s="2" t="s">
        <v>3</v>
      </c>
      <c r="EJ293" s="2">
        <v>1</v>
      </c>
      <c r="EK293" s="2">
        <v>16001</v>
      </c>
      <c r="EL293" s="2" t="s">
        <v>522</v>
      </c>
      <c r="EM293" s="2" t="s">
        <v>523</v>
      </c>
      <c r="EN293" s="2"/>
      <c r="EO293" s="2" t="s">
        <v>36</v>
      </c>
      <c r="EP293" s="2"/>
      <c r="EQ293" s="2">
        <v>0</v>
      </c>
      <c r="ER293" s="2">
        <v>589.41</v>
      </c>
      <c r="ES293" s="2">
        <v>18.28</v>
      </c>
      <c r="ET293" s="2">
        <v>7.88</v>
      </c>
      <c r="EU293" s="2">
        <v>1.19</v>
      </c>
      <c r="EV293" s="2">
        <v>563.25</v>
      </c>
      <c r="EW293" s="2">
        <v>59.92</v>
      </c>
      <c r="EX293" s="2">
        <v>0.1</v>
      </c>
      <c r="EY293" s="2">
        <v>0</v>
      </c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>
        <v>0</v>
      </c>
      <c r="FR293" s="2">
        <f t="shared" si="369"/>
        <v>0</v>
      </c>
      <c r="FS293" s="2">
        <v>0</v>
      </c>
      <c r="FT293" s="2" t="s">
        <v>22</v>
      </c>
      <c r="FU293" s="2" t="s">
        <v>23</v>
      </c>
      <c r="FV293" s="2"/>
      <c r="FW293" s="2"/>
      <c r="FX293" s="2">
        <v>115.2</v>
      </c>
      <c r="FY293" s="2">
        <v>70.55</v>
      </c>
      <c r="FZ293" s="2"/>
      <c r="GA293" s="2" t="s">
        <v>3</v>
      </c>
      <c r="GB293" s="2"/>
      <c r="GC293" s="2"/>
      <c r="GD293" s="2">
        <v>0</v>
      </c>
      <c r="GE293" s="2"/>
      <c r="GF293" s="2">
        <v>1207626138</v>
      </c>
      <c r="GG293" s="2">
        <v>2</v>
      </c>
      <c r="GH293" s="2">
        <v>1</v>
      </c>
      <c r="GI293" s="2">
        <v>-2</v>
      </c>
      <c r="GJ293" s="2">
        <v>0</v>
      </c>
      <c r="GK293" s="2">
        <f>ROUND(R293*(R12)/100,2)</f>
        <v>0</v>
      </c>
      <c r="GL293" s="2">
        <f t="shared" si="370"/>
        <v>0</v>
      </c>
      <c r="GM293" s="2">
        <f t="shared" si="371"/>
        <v>56.49</v>
      </c>
      <c r="GN293" s="2">
        <f t="shared" si="372"/>
        <v>56.49</v>
      </c>
      <c r="GO293" s="2">
        <f t="shared" si="373"/>
        <v>0</v>
      </c>
      <c r="GP293" s="2">
        <f t="shared" si="374"/>
        <v>0</v>
      </c>
      <c r="GQ293" s="2"/>
      <c r="GR293" s="2">
        <v>0</v>
      </c>
      <c r="GS293" s="2">
        <v>3</v>
      </c>
      <c r="GT293" s="2">
        <v>0</v>
      </c>
      <c r="GU293" s="2" t="s">
        <v>3</v>
      </c>
      <c r="GV293" s="2">
        <f t="shared" si="375"/>
        <v>0</v>
      </c>
      <c r="GW293" s="2">
        <v>1</v>
      </c>
      <c r="GX293" s="2">
        <f t="shared" si="376"/>
        <v>0</v>
      </c>
      <c r="GY293" s="2"/>
      <c r="GZ293" s="2"/>
      <c r="HA293" s="2">
        <v>0</v>
      </c>
      <c r="HB293" s="2">
        <v>0</v>
      </c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>
        <v>0</v>
      </c>
      <c r="IL293" s="2"/>
      <c r="IM293" s="2"/>
      <c r="IN293" s="2"/>
      <c r="IO293" s="2"/>
      <c r="IP293" s="2"/>
      <c r="IQ293" s="2"/>
      <c r="IR293" s="2"/>
      <c r="IS293" s="2"/>
      <c r="IT293" s="2"/>
      <c r="IU293" s="2"/>
    </row>
    <row r="294" spans="1:255" x14ac:dyDescent="0.2">
      <c r="A294">
        <v>17</v>
      </c>
      <c r="B294">
        <v>1</v>
      </c>
      <c r="C294">
        <f>ROW(SmtRes!A700)</f>
        <v>700</v>
      </c>
      <c r="D294">
        <f>ROW(EtalonRes!A694)</f>
        <v>694</v>
      </c>
      <c r="E294" t="s">
        <v>540</v>
      </c>
      <c r="F294" t="s">
        <v>541</v>
      </c>
      <c r="G294" t="s">
        <v>542</v>
      </c>
      <c r="H294" t="s">
        <v>61</v>
      </c>
      <c r="I294">
        <f>ROUND(3/100,9)</f>
        <v>0.03</v>
      </c>
      <c r="J294">
        <v>0</v>
      </c>
      <c r="O294">
        <f t="shared" si="344"/>
        <v>135.04</v>
      </c>
      <c r="P294">
        <f t="shared" si="345"/>
        <v>3.65</v>
      </c>
      <c r="Q294">
        <f t="shared" si="346"/>
        <v>1.97</v>
      </c>
      <c r="R294">
        <f t="shared" si="347"/>
        <v>0.3</v>
      </c>
      <c r="S294">
        <f t="shared" si="348"/>
        <v>129.41999999999999</v>
      </c>
      <c r="T294">
        <f t="shared" si="349"/>
        <v>0</v>
      </c>
      <c r="U294">
        <f t="shared" si="350"/>
        <v>2.06724</v>
      </c>
      <c r="V294">
        <f t="shared" si="351"/>
        <v>3.7499999999999999E-3</v>
      </c>
      <c r="W294">
        <f t="shared" si="352"/>
        <v>0</v>
      </c>
      <c r="X294">
        <f t="shared" si="353"/>
        <v>149.18</v>
      </c>
      <c r="Y294">
        <f t="shared" si="354"/>
        <v>92.1</v>
      </c>
      <c r="AA294">
        <v>39500386</v>
      </c>
      <c r="AB294">
        <f t="shared" si="355"/>
        <v>675.87</v>
      </c>
      <c r="AC294">
        <f t="shared" si="335"/>
        <v>18.28</v>
      </c>
      <c r="AD294">
        <f>ROUND(((((ET294*1.25))-((EU294*1.25)))+AE294),2)</f>
        <v>9.85</v>
      </c>
      <c r="AE294">
        <f>ROUND(((EU294*1.25)),2)</f>
        <v>1.49</v>
      </c>
      <c r="AF294">
        <f>ROUND(((EV294*1.15)),2)</f>
        <v>647.74</v>
      </c>
      <c r="AG294">
        <f t="shared" si="356"/>
        <v>0</v>
      </c>
      <c r="AH294">
        <f>((EW294*1.15))</f>
        <v>68.908000000000001</v>
      </c>
      <c r="AI294">
        <f>((EX294*1.25))</f>
        <v>0.125</v>
      </c>
      <c r="AJ294">
        <f t="shared" si="357"/>
        <v>0</v>
      </c>
      <c r="AK294">
        <v>589.41</v>
      </c>
      <c r="AL294">
        <v>18.28</v>
      </c>
      <c r="AM294">
        <v>7.88</v>
      </c>
      <c r="AN294">
        <v>1.19</v>
      </c>
      <c r="AO294">
        <v>563.25</v>
      </c>
      <c r="AP294">
        <v>0</v>
      </c>
      <c r="AQ294">
        <v>59.92</v>
      </c>
      <c r="AR294">
        <v>0.1</v>
      </c>
      <c r="AS294">
        <v>0</v>
      </c>
      <c r="AT294">
        <v>115</v>
      </c>
      <c r="AU294">
        <v>71</v>
      </c>
      <c r="AV294">
        <v>1</v>
      </c>
      <c r="AW294">
        <v>1</v>
      </c>
      <c r="AZ294">
        <v>6.66</v>
      </c>
      <c r="BA294">
        <v>6.66</v>
      </c>
      <c r="BB294">
        <v>6.66</v>
      </c>
      <c r="BC294">
        <v>6.66</v>
      </c>
      <c r="BD294" t="s">
        <v>3</v>
      </c>
      <c r="BE294" t="s">
        <v>3</v>
      </c>
      <c r="BF294" t="s">
        <v>3</v>
      </c>
      <c r="BG294" t="s">
        <v>3</v>
      </c>
      <c r="BH294">
        <v>0</v>
      </c>
      <c r="BI294">
        <v>1</v>
      </c>
      <c r="BJ294" t="s">
        <v>543</v>
      </c>
      <c r="BM294">
        <v>16001</v>
      </c>
      <c r="BN294">
        <v>0</v>
      </c>
      <c r="BO294" t="s">
        <v>3</v>
      </c>
      <c r="BP294">
        <v>0</v>
      </c>
      <c r="BQ294">
        <v>2</v>
      </c>
      <c r="BR294">
        <v>0</v>
      </c>
      <c r="BS294">
        <v>6.66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3</v>
      </c>
      <c r="BZ294">
        <v>128</v>
      </c>
      <c r="CA294">
        <v>83</v>
      </c>
      <c r="CF294">
        <v>0</v>
      </c>
      <c r="CG294">
        <v>0</v>
      </c>
      <c r="CM294">
        <v>0</v>
      </c>
      <c r="CN294" t="s">
        <v>1605</v>
      </c>
      <c r="CO294">
        <v>0</v>
      </c>
      <c r="CP294">
        <f t="shared" si="358"/>
        <v>135.04</v>
      </c>
      <c r="CQ294">
        <f t="shared" si="359"/>
        <v>121.74480000000001</v>
      </c>
      <c r="CR294">
        <f t="shared" si="360"/>
        <v>65.600999999999999</v>
      </c>
      <c r="CS294">
        <f t="shared" si="361"/>
        <v>9.9234000000000009</v>
      </c>
      <c r="CT294">
        <f t="shared" si="362"/>
        <v>4313.9484000000002</v>
      </c>
      <c r="CU294">
        <f t="shared" si="363"/>
        <v>0</v>
      </c>
      <c r="CV294">
        <f t="shared" si="364"/>
        <v>68.908000000000001</v>
      </c>
      <c r="CW294">
        <f t="shared" si="365"/>
        <v>0.125</v>
      </c>
      <c r="CX294">
        <f t="shared" si="366"/>
        <v>0</v>
      </c>
      <c r="CY294">
        <f t="shared" si="367"/>
        <v>149.178</v>
      </c>
      <c r="CZ294">
        <f t="shared" si="368"/>
        <v>92.101200000000006</v>
      </c>
      <c r="DC294" t="s">
        <v>3</v>
      </c>
      <c r="DD294" t="s">
        <v>3</v>
      </c>
      <c r="DE294" t="s">
        <v>32</v>
      </c>
      <c r="DF294" t="s">
        <v>32</v>
      </c>
      <c r="DG294" t="s">
        <v>33</v>
      </c>
      <c r="DH294" t="s">
        <v>3</v>
      </c>
      <c r="DI294" t="s">
        <v>33</v>
      </c>
      <c r="DJ294" t="s">
        <v>32</v>
      </c>
      <c r="DK294" t="s">
        <v>3</v>
      </c>
      <c r="DL294" t="s">
        <v>3</v>
      </c>
      <c r="DM294" t="s">
        <v>3</v>
      </c>
      <c r="DN294">
        <v>0</v>
      </c>
      <c r="DO294">
        <v>0</v>
      </c>
      <c r="DP294">
        <v>1</v>
      </c>
      <c r="DQ294">
        <v>1</v>
      </c>
      <c r="DU294">
        <v>1003</v>
      </c>
      <c r="DV294" t="s">
        <v>61</v>
      </c>
      <c r="DW294" t="s">
        <v>61</v>
      </c>
      <c r="DX294">
        <v>100</v>
      </c>
      <c r="EE294">
        <v>39174530</v>
      </c>
      <c r="EF294">
        <v>2</v>
      </c>
      <c r="EG294" t="s">
        <v>19</v>
      </c>
      <c r="EH294">
        <v>0</v>
      </c>
      <c r="EI294" t="s">
        <v>3</v>
      </c>
      <c r="EJ294">
        <v>1</v>
      </c>
      <c r="EK294">
        <v>16001</v>
      </c>
      <c r="EL294" t="s">
        <v>522</v>
      </c>
      <c r="EM294" t="s">
        <v>523</v>
      </c>
      <c r="EO294" t="s">
        <v>36</v>
      </c>
      <c r="EQ294">
        <v>0</v>
      </c>
      <c r="ER294">
        <v>589.41</v>
      </c>
      <c r="ES294">
        <v>18.28</v>
      </c>
      <c r="ET294">
        <v>7.88</v>
      </c>
      <c r="EU294">
        <v>1.19</v>
      </c>
      <c r="EV294">
        <v>563.25</v>
      </c>
      <c r="EW294">
        <v>59.92</v>
      </c>
      <c r="EX294">
        <v>0.1</v>
      </c>
      <c r="EY294">
        <v>0</v>
      </c>
      <c r="FQ294">
        <v>0</v>
      </c>
      <c r="FR294">
        <f t="shared" si="369"/>
        <v>0</v>
      </c>
      <c r="FS294">
        <v>0</v>
      </c>
      <c r="FT294" t="s">
        <v>22</v>
      </c>
      <c r="FU294" t="s">
        <v>23</v>
      </c>
      <c r="FX294">
        <v>115.2</v>
      </c>
      <c r="FY294">
        <v>70.55</v>
      </c>
      <c r="GA294" t="s">
        <v>3</v>
      </c>
      <c r="GD294">
        <v>0</v>
      </c>
      <c r="GF294">
        <v>1207626138</v>
      </c>
      <c r="GG294">
        <v>1</v>
      </c>
      <c r="GH294">
        <v>1</v>
      </c>
      <c r="GI294">
        <v>4</v>
      </c>
      <c r="GJ294">
        <v>0</v>
      </c>
      <c r="GK294">
        <f>ROUND(R294*(S12)/100,2)</f>
        <v>0</v>
      </c>
      <c r="GL294">
        <f t="shared" si="370"/>
        <v>0</v>
      </c>
      <c r="GM294">
        <f t="shared" si="371"/>
        <v>376.32</v>
      </c>
      <c r="GN294">
        <f t="shared" si="372"/>
        <v>376.32</v>
      </c>
      <c r="GO294">
        <f t="shared" si="373"/>
        <v>0</v>
      </c>
      <c r="GP294">
        <f t="shared" si="374"/>
        <v>0</v>
      </c>
      <c r="GR294">
        <v>0</v>
      </c>
      <c r="GS294">
        <v>3</v>
      </c>
      <c r="GT294">
        <v>0</v>
      </c>
      <c r="GU294" t="s">
        <v>3</v>
      </c>
      <c r="GV294">
        <f t="shared" si="375"/>
        <v>0</v>
      </c>
      <c r="GW294">
        <v>1</v>
      </c>
      <c r="GX294">
        <f t="shared" si="376"/>
        <v>0</v>
      </c>
      <c r="HA294">
        <v>0</v>
      </c>
      <c r="HB294">
        <v>0</v>
      </c>
      <c r="IK294">
        <v>0</v>
      </c>
    </row>
    <row r="295" spans="1:255" x14ac:dyDescent="0.2">
      <c r="A295" s="2">
        <v>18</v>
      </c>
      <c r="B295" s="2">
        <v>1</v>
      </c>
      <c r="C295" s="2">
        <v>687</v>
      </c>
      <c r="D295" s="2"/>
      <c r="E295" s="2" t="s">
        <v>544</v>
      </c>
      <c r="F295" s="2" t="s">
        <v>545</v>
      </c>
      <c r="G295" s="2" t="s">
        <v>546</v>
      </c>
      <c r="H295" s="2" t="s">
        <v>390</v>
      </c>
      <c r="I295" s="2">
        <f>I293*J295</f>
        <v>0.01</v>
      </c>
      <c r="J295" s="2">
        <v>0.33333333333333337</v>
      </c>
      <c r="K295" s="2"/>
      <c r="L295" s="2"/>
      <c r="M295" s="2"/>
      <c r="N295" s="2"/>
      <c r="O295" s="2">
        <f t="shared" si="344"/>
        <v>1.69</v>
      </c>
      <c r="P295" s="2">
        <f t="shared" si="345"/>
        <v>1.69</v>
      </c>
      <c r="Q295" s="2">
        <f t="shared" si="346"/>
        <v>0</v>
      </c>
      <c r="R295" s="2">
        <f t="shared" si="347"/>
        <v>0</v>
      </c>
      <c r="S295" s="2">
        <f t="shared" si="348"/>
        <v>0</v>
      </c>
      <c r="T295" s="2">
        <f t="shared" si="349"/>
        <v>0</v>
      </c>
      <c r="U295" s="2">
        <f t="shared" si="350"/>
        <v>0</v>
      </c>
      <c r="V295" s="2">
        <f t="shared" si="351"/>
        <v>0</v>
      </c>
      <c r="W295" s="2">
        <f t="shared" si="352"/>
        <v>0</v>
      </c>
      <c r="X295" s="2">
        <f t="shared" si="353"/>
        <v>0</v>
      </c>
      <c r="Y295" s="2">
        <f t="shared" si="354"/>
        <v>0</v>
      </c>
      <c r="Z295" s="2"/>
      <c r="AA295" s="2">
        <v>39500385</v>
      </c>
      <c r="AB295" s="2">
        <f t="shared" si="355"/>
        <v>169</v>
      </c>
      <c r="AC295" s="2">
        <f t="shared" si="335"/>
        <v>169</v>
      </c>
      <c r="AD295" s="2">
        <f t="shared" ref="AD295:AD302" si="377">ROUND((((ET295)-(EU295))+AE295),2)</f>
        <v>0</v>
      </c>
      <c r="AE295" s="2">
        <f t="shared" ref="AE295:AF302" si="378">ROUND((EU295),2)</f>
        <v>0</v>
      </c>
      <c r="AF295" s="2">
        <f t="shared" si="378"/>
        <v>0</v>
      </c>
      <c r="AG295" s="2">
        <f t="shared" si="356"/>
        <v>0</v>
      </c>
      <c r="AH295" s="2">
        <f t="shared" ref="AH295:AI302" si="379">(EW295)</f>
        <v>0</v>
      </c>
      <c r="AI295" s="2">
        <f t="shared" si="379"/>
        <v>0</v>
      </c>
      <c r="AJ295" s="2">
        <f t="shared" si="357"/>
        <v>0</v>
      </c>
      <c r="AK295" s="2">
        <v>169</v>
      </c>
      <c r="AL295" s="2">
        <v>169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115</v>
      </c>
      <c r="AU295" s="2">
        <v>71</v>
      </c>
      <c r="AV295" s="2">
        <v>1</v>
      </c>
      <c r="AW295" s="2">
        <v>1</v>
      </c>
      <c r="AX295" s="2"/>
      <c r="AY295" s="2"/>
      <c r="AZ295" s="2">
        <v>1</v>
      </c>
      <c r="BA295" s="2">
        <v>1</v>
      </c>
      <c r="BB295" s="2">
        <v>1</v>
      </c>
      <c r="BC295" s="2">
        <v>1</v>
      </c>
      <c r="BD295" s="2" t="s">
        <v>3</v>
      </c>
      <c r="BE295" s="2" t="s">
        <v>3</v>
      </c>
      <c r="BF295" s="2" t="s">
        <v>3</v>
      </c>
      <c r="BG295" s="2" t="s">
        <v>3</v>
      </c>
      <c r="BH295" s="2">
        <v>3</v>
      </c>
      <c r="BI295" s="2">
        <v>1</v>
      </c>
      <c r="BJ295" s="2" t="s">
        <v>547</v>
      </c>
      <c r="BK295" s="2"/>
      <c r="BL295" s="2"/>
      <c r="BM295" s="2">
        <v>16001</v>
      </c>
      <c r="BN295" s="2">
        <v>0</v>
      </c>
      <c r="BO295" s="2" t="s">
        <v>3</v>
      </c>
      <c r="BP295" s="2">
        <v>0</v>
      </c>
      <c r="BQ295" s="2">
        <v>2</v>
      </c>
      <c r="BR295" s="2">
        <v>0</v>
      </c>
      <c r="BS295" s="2">
        <v>1</v>
      </c>
      <c r="BT295" s="2">
        <v>1</v>
      </c>
      <c r="BU295" s="2">
        <v>1</v>
      </c>
      <c r="BV295" s="2">
        <v>1</v>
      </c>
      <c r="BW295" s="2">
        <v>1</v>
      </c>
      <c r="BX295" s="2">
        <v>1</v>
      </c>
      <c r="BY295" s="2" t="s">
        <v>3</v>
      </c>
      <c r="BZ295" s="2">
        <v>128</v>
      </c>
      <c r="CA295" s="2">
        <v>83</v>
      </c>
      <c r="CB295" s="2"/>
      <c r="CC295" s="2"/>
      <c r="CD295" s="2"/>
      <c r="CE295" s="2"/>
      <c r="CF295" s="2">
        <v>0</v>
      </c>
      <c r="CG295" s="2">
        <v>0</v>
      </c>
      <c r="CH295" s="2"/>
      <c r="CI295" s="2"/>
      <c r="CJ295" s="2"/>
      <c r="CK295" s="2"/>
      <c r="CL295" s="2"/>
      <c r="CM295" s="2">
        <v>0</v>
      </c>
      <c r="CN295" s="2" t="s">
        <v>3</v>
      </c>
      <c r="CO295" s="2">
        <v>0</v>
      </c>
      <c r="CP295" s="2">
        <f t="shared" si="358"/>
        <v>1.69</v>
      </c>
      <c r="CQ295" s="2">
        <f t="shared" si="359"/>
        <v>169</v>
      </c>
      <c r="CR295" s="2">
        <f t="shared" si="360"/>
        <v>0</v>
      </c>
      <c r="CS295" s="2">
        <f t="shared" si="361"/>
        <v>0</v>
      </c>
      <c r="CT295" s="2">
        <f t="shared" si="362"/>
        <v>0</v>
      </c>
      <c r="CU295" s="2">
        <f t="shared" si="363"/>
        <v>0</v>
      </c>
      <c r="CV295" s="2">
        <f t="shared" si="364"/>
        <v>0</v>
      </c>
      <c r="CW295" s="2">
        <f t="shared" si="365"/>
        <v>0</v>
      </c>
      <c r="CX295" s="2">
        <f t="shared" si="366"/>
        <v>0</v>
      </c>
      <c r="CY295" s="2">
        <f t="shared" si="367"/>
        <v>0</v>
      </c>
      <c r="CZ295" s="2">
        <f t="shared" si="368"/>
        <v>0</v>
      </c>
      <c r="DA295" s="2"/>
      <c r="DB295" s="2"/>
      <c r="DC295" s="2" t="s">
        <v>3</v>
      </c>
      <c r="DD295" s="2" t="s">
        <v>3</v>
      </c>
      <c r="DE295" s="2" t="s">
        <v>3</v>
      </c>
      <c r="DF295" s="2" t="s">
        <v>3</v>
      </c>
      <c r="DG295" s="2" t="s">
        <v>3</v>
      </c>
      <c r="DH295" s="2" t="s">
        <v>3</v>
      </c>
      <c r="DI295" s="2" t="s">
        <v>3</v>
      </c>
      <c r="DJ295" s="2" t="s">
        <v>3</v>
      </c>
      <c r="DK295" s="2" t="s">
        <v>3</v>
      </c>
      <c r="DL295" s="2" t="s">
        <v>3</v>
      </c>
      <c r="DM295" s="2" t="s">
        <v>3</v>
      </c>
      <c r="DN295" s="2">
        <v>0</v>
      </c>
      <c r="DO295" s="2">
        <v>0</v>
      </c>
      <c r="DP295" s="2">
        <v>1</v>
      </c>
      <c r="DQ295" s="2">
        <v>1</v>
      </c>
      <c r="DR295" s="2"/>
      <c r="DS295" s="2"/>
      <c r="DT295" s="2"/>
      <c r="DU295" s="2">
        <v>1010</v>
      </c>
      <c r="DV295" s="2" t="s">
        <v>390</v>
      </c>
      <c r="DW295" s="2" t="s">
        <v>390</v>
      </c>
      <c r="DX295" s="2">
        <v>100</v>
      </c>
      <c r="DY295" s="2"/>
      <c r="DZ295" s="2"/>
      <c r="EA295" s="2"/>
      <c r="EB295" s="2"/>
      <c r="EC295" s="2"/>
      <c r="ED295" s="2"/>
      <c r="EE295" s="2">
        <v>39174530</v>
      </c>
      <c r="EF295" s="2">
        <v>2</v>
      </c>
      <c r="EG295" s="2" t="s">
        <v>19</v>
      </c>
      <c r="EH295" s="2">
        <v>0</v>
      </c>
      <c r="EI295" s="2" t="s">
        <v>3</v>
      </c>
      <c r="EJ295" s="2">
        <v>1</v>
      </c>
      <c r="EK295" s="2">
        <v>16001</v>
      </c>
      <c r="EL295" s="2" t="s">
        <v>522</v>
      </c>
      <c r="EM295" s="2" t="s">
        <v>523</v>
      </c>
      <c r="EN295" s="2"/>
      <c r="EO295" s="2" t="s">
        <v>3</v>
      </c>
      <c r="EP295" s="2"/>
      <c r="EQ295" s="2">
        <v>0</v>
      </c>
      <c r="ER295" s="2">
        <v>169</v>
      </c>
      <c r="ES295" s="2">
        <v>169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>
        <v>0</v>
      </c>
      <c r="FR295" s="2">
        <f t="shared" si="369"/>
        <v>0</v>
      </c>
      <c r="FS295" s="2">
        <v>0</v>
      </c>
      <c r="FT295" s="2" t="s">
        <v>22</v>
      </c>
      <c r="FU295" s="2" t="s">
        <v>23</v>
      </c>
      <c r="FV295" s="2"/>
      <c r="FW295" s="2"/>
      <c r="FX295" s="2">
        <v>115.2</v>
      </c>
      <c r="FY295" s="2">
        <v>70.55</v>
      </c>
      <c r="FZ295" s="2"/>
      <c r="GA295" s="2" t="s">
        <v>3</v>
      </c>
      <c r="GB295" s="2"/>
      <c r="GC295" s="2"/>
      <c r="GD295" s="2">
        <v>0</v>
      </c>
      <c r="GE295" s="2"/>
      <c r="GF295" s="2">
        <v>376969252</v>
      </c>
      <c r="GG295" s="2">
        <v>2</v>
      </c>
      <c r="GH295" s="2">
        <v>1</v>
      </c>
      <c r="GI295" s="2">
        <v>-2</v>
      </c>
      <c r="GJ295" s="2">
        <v>0</v>
      </c>
      <c r="GK295" s="2">
        <f>ROUND(R295*(R12)/100,2)</f>
        <v>0</v>
      </c>
      <c r="GL295" s="2">
        <f t="shared" si="370"/>
        <v>0</v>
      </c>
      <c r="GM295" s="2">
        <f t="shared" si="371"/>
        <v>1.69</v>
      </c>
      <c r="GN295" s="2">
        <f t="shared" si="372"/>
        <v>1.69</v>
      </c>
      <c r="GO295" s="2">
        <f t="shared" si="373"/>
        <v>0</v>
      </c>
      <c r="GP295" s="2">
        <f t="shared" si="374"/>
        <v>0</v>
      </c>
      <c r="GQ295" s="2"/>
      <c r="GR295" s="2">
        <v>0</v>
      </c>
      <c r="GS295" s="2">
        <v>3</v>
      </c>
      <c r="GT295" s="2">
        <v>0</v>
      </c>
      <c r="GU295" s="2" t="s">
        <v>3</v>
      </c>
      <c r="GV295" s="2">
        <f t="shared" si="375"/>
        <v>0</v>
      </c>
      <c r="GW295" s="2">
        <v>1</v>
      </c>
      <c r="GX295" s="2">
        <f t="shared" si="376"/>
        <v>0</v>
      </c>
      <c r="GY295" s="2"/>
      <c r="GZ295" s="2"/>
      <c r="HA295" s="2">
        <v>0</v>
      </c>
      <c r="HB295" s="2">
        <v>0</v>
      </c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>
        <v>0</v>
      </c>
      <c r="IL295" s="2"/>
      <c r="IM295" s="2"/>
      <c r="IN295" s="2"/>
      <c r="IO295" s="2"/>
      <c r="IP295" s="2"/>
      <c r="IQ295" s="2"/>
      <c r="IR295" s="2"/>
      <c r="IS295" s="2"/>
      <c r="IT295" s="2"/>
      <c r="IU295" s="2"/>
    </row>
    <row r="296" spans="1:255" x14ac:dyDescent="0.2">
      <c r="A296">
        <v>18</v>
      </c>
      <c r="B296">
        <v>1</v>
      </c>
      <c r="C296">
        <v>698</v>
      </c>
      <c r="E296" t="s">
        <v>544</v>
      </c>
      <c r="F296" t="s">
        <v>545</v>
      </c>
      <c r="G296" t="s">
        <v>546</v>
      </c>
      <c r="H296" t="s">
        <v>390</v>
      </c>
      <c r="I296">
        <f>I294*J296</f>
        <v>0.01</v>
      </c>
      <c r="J296">
        <v>0.33333333333333337</v>
      </c>
      <c r="O296">
        <f t="shared" si="344"/>
        <v>11.26</v>
      </c>
      <c r="P296">
        <f t="shared" si="345"/>
        <v>11.26</v>
      </c>
      <c r="Q296">
        <f t="shared" si="346"/>
        <v>0</v>
      </c>
      <c r="R296">
        <f t="shared" si="347"/>
        <v>0</v>
      </c>
      <c r="S296">
        <f t="shared" si="348"/>
        <v>0</v>
      </c>
      <c r="T296">
        <f t="shared" si="349"/>
        <v>0</v>
      </c>
      <c r="U296">
        <f t="shared" si="350"/>
        <v>0</v>
      </c>
      <c r="V296">
        <f t="shared" si="351"/>
        <v>0</v>
      </c>
      <c r="W296">
        <f t="shared" si="352"/>
        <v>0</v>
      </c>
      <c r="X296">
        <f t="shared" si="353"/>
        <v>0</v>
      </c>
      <c r="Y296">
        <f t="shared" si="354"/>
        <v>0</v>
      </c>
      <c r="AA296">
        <v>39500386</v>
      </c>
      <c r="AB296">
        <f t="shared" si="355"/>
        <v>169</v>
      </c>
      <c r="AC296">
        <f t="shared" si="335"/>
        <v>169</v>
      </c>
      <c r="AD296">
        <f t="shared" si="377"/>
        <v>0</v>
      </c>
      <c r="AE296">
        <f t="shared" si="378"/>
        <v>0</v>
      </c>
      <c r="AF296">
        <f t="shared" si="378"/>
        <v>0</v>
      </c>
      <c r="AG296">
        <f t="shared" si="356"/>
        <v>0</v>
      </c>
      <c r="AH296">
        <f t="shared" si="379"/>
        <v>0</v>
      </c>
      <c r="AI296">
        <f t="shared" si="379"/>
        <v>0</v>
      </c>
      <c r="AJ296">
        <f t="shared" si="357"/>
        <v>0</v>
      </c>
      <c r="AK296">
        <v>169</v>
      </c>
      <c r="AL296">
        <v>169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115</v>
      </c>
      <c r="AU296">
        <v>71</v>
      </c>
      <c r="AV296">
        <v>1</v>
      </c>
      <c r="AW296">
        <v>1</v>
      </c>
      <c r="AZ296">
        <v>6.66</v>
      </c>
      <c r="BA296">
        <v>1</v>
      </c>
      <c r="BB296">
        <v>1</v>
      </c>
      <c r="BC296">
        <v>6.66</v>
      </c>
      <c r="BD296" t="s">
        <v>3</v>
      </c>
      <c r="BE296" t="s">
        <v>3</v>
      </c>
      <c r="BF296" t="s">
        <v>3</v>
      </c>
      <c r="BG296" t="s">
        <v>3</v>
      </c>
      <c r="BH296">
        <v>3</v>
      </c>
      <c r="BI296">
        <v>1</v>
      </c>
      <c r="BJ296" t="s">
        <v>547</v>
      </c>
      <c r="BM296">
        <v>16001</v>
      </c>
      <c r="BN296">
        <v>0</v>
      </c>
      <c r="BO296" t="s">
        <v>3</v>
      </c>
      <c r="BP296">
        <v>0</v>
      </c>
      <c r="BQ296">
        <v>2</v>
      </c>
      <c r="BR296">
        <v>0</v>
      </c>
      <c r="BS296">
        <v>1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3</v>
      </c>
      <c r="BZ296">
        <v>128</v>
      </c>
      <c r="CA296">
        <v>83</v>
      </c>
      <c r="CF296">
        <v>0</v>
      </c>
      <c r="CG296">
        <v>0</v>
      </c>
      <c r="CM296">
        <v>0</v>
      </c>
      <c r="CN296" t="s">
        <v>3</v>
      </c>
      <c r="CO296">
        <v>0</v>
      </c>
      <c r="CP296">
        <f t="shared" si="358"/>
        <v>11.26</v>
      </c>
      <c r="CQ296">
        <f t="shared" si="359"/>
        <v>1125.54</v>
      </c>
      <c r="CR296">
        <f t="shared" si="360"/>
        <v>0</v>
      </c>
      <c r="CS296">
        <f t="shared" si="361"/>
        <v>0</v>
      </c>
      <c r="CT296">
        <f t="shared" si="362"/>
        <v>0</v>
      </c>
      <c r="CU296">
        <f t="shared" si="363"/>
        <v>0</v>
      </c>
      <c r="CV296">
        <f t="shared" si="364"/>
        <v>0</v>
      </c>
      <c r="CW296">
        <f t="shared" si="365"/>
        <v>0</v>
      </c>
      <c r="CX296">
        <f t="shared" si="366"/>
        <v>0</v>
      </c>
      <c r="CY296">
        <f t="shared" si="367"/>
        <v>0</v>
      </c>
      <c r="CZ296">
        <f t="shared" si="368"/>
        <v>0</v>
      </c>
      <c r="DC296" t="s">
        <v>3</v>
      </c>
      <c r="DD296" t="s">
        <v>3</v>
      </c>
      <c r="DE296" t="s">
        <v>3</v>
      </c>
      <c r="DF296" t="s">
        <v>3</v>
      </c>
      <c r="DG296" t="s">
        <v>3</v>
      </c>
      <c r="DH296" t="s">
        <v>3</v>
      </c>
      <c r="DI296" t="s">
        <v>3</v>
      </c>
      <c r="DJ296" t="s">
        <v>3</v>
      </c>
      <c r="DK296" t="s">
        <v>3</v>
      </c>
      <c r="DL296" t="s">
        <v>3</v>
      </c>
      <c r="DM296" t="s">
        <v>3</v>
      </c>
      <c r="DN296">
        <v>0</v>
      </c>
      <c r="DO296">
        <v>0</v>
      </c>
      <c r="DP296">
        <v>1</v>
      </c>
      <c r="DQ296">
        <v>1</v>
      </c>
      <c r="DU296">
        <v>1010</v>
      </c>
      <c r="DV296" t="s">
        <v>390</v>
      </c>
      <c r="DW296" t="s">
        <v>390</v>
      </c>
      <c r="DX296">
        <v>100</v>
      </c>
      <c r="EE296">
        <v>39174530</v>
      </c>
      <c r="EF296">
        <v>2</v>
      </c>
      <c r="EG296" t="s">
        <v>19</v>
      </c>
      <c r="EH296">
        <v>0</v>
      </c>
      <c r="EI296" t="s">
        <v>3</v>
      </c>
      <c r="EJ296">
        <v>1</v>
      </c>
      <c r="EK296">
        <v>16001</v>
      </c>
      <c r="EL296" t="s">
        <v>522</v>
      </c>
      <c r="EM296" t="s">
        <v>523</v>
      </c>
      <c r="EO296" t="s">
        <v>3</v>
      </c>
      <c r="EQ296">
        <v>0</v>
      </c>
      <c r="ER296">
        <v>169</v>
      </c>
      <c r="ES296">
        <v>169</v>
      </c>
      <c r="ET296">
        <v>0</v>
      </c>
      <c r="EU296">
        <v>0</v>
      </c>
      <c r="EV296">
        <v>0</v>
      </c>
      <c r="EW296">
        <v>0</v>
      </c>
      <c r="EX296">
        <v>0</v>
      </c>
      <c r="FQ296">
        <v>0</v>
      </c>
      <c r="FR296">
        <f t="shared" si="369"/>
        <v>0</v>
      </c>
      <c r="FS296">
        <v>0</v>
      </c>
      <c r="FT296" t="s">
        <v>22</v>
      </c>
      <c r="FU296" t="s">
        <v>23</v>
      </c>
      <c r="FX296">
        <v>115.2</v>
      </c>
      <c r="FY296">
        <v>70.55</v>
      </c>
      <c r="GA296" t="s">
        <v>3</v>
      </c>
      <c r="GD296">
        <v>0</v>
      </c>
      <c r="GF296">
        <v>376969252</v>
      </c>
      <c r="GG296">
        <v>1</v>
      </c>
      <c r="GH296">
        <v>1</v>
      </c>
      <c r="GI296">
        <v>4</v>
      </c>
      <c r="GJ296">
        <v>0</v>
      </c>
      <c r="GK296">
        <f>ROUND(R296*(S12)/100,2)</f>
        <v>0</v>
      </c>
      <c r="GL296">
        <f t="shared" si="370"/>
        <v>0</v>
      </c>
      <c r="GM296">
        <f t="shared" si="371"/>
        <v>11.26</v>
      </c>
      <c r="GN296">
        <f t="shared" si="372"/>
        <v>11.26</v>
      </c>
      <c r="GO296">
        <f t="shared" si="373"/>
        <v>0</v>
      </c>
      <c r="GP296">
        <f t="shared" si="374"/>
        <v>0</v>
      </c>
      <c r="GR296">
        <v>0</v>
      </c>
      <c r="GS296">
        <v>3</v>
      </c>
      <c r="GT296">
        <v>0</v>
      </c>
      <c r="GU296" t="s">
        <v>3</v>
      </c>
      <c r="GV296">
        <f t="shared" si="375"/>
        <v>0</v>
      </c>
      <c r="GW296">
        <v>1</v>
      </c>
      <c r="GX296">
        <f t="shared" si="376"/>
        <v>0</v>
      </c>
      <c r="HA296">
        <v>0</v>
      </c>
      <c r="HB296">
        <v>0</v>
      </c>
      <c r="IK296">
        <v>0</v>
      </c>
    </row>
    <row r="297" spans="1:255" x14ac:dyDescent="0.2">
      <c r="A297" s="2">
        <v>18</v>
      </c>
      <c r="B297" s="2">
        <v>1</v>
      </c>
      <c r="C297" s="2">
        <v>689</v>
      </c>
      <c r="D297" s="2"/>
      <c r="E297" s="2" t="s">
        <v>548</v>
      </c>
      <c r="F297" s="2" t="s">
        <v>549</v>
      </c>
      <c r="G297" s="2" t="s">
        <v>550</v>
      </c>
      <c r="H297" s="2" t="s">
        <v>66</v>
      </c>
      <c r="I297" s="2">
        <f>I293*J297</f>
        <v>3</v>
      </c>
      <c r="J297" s="2">
        <v>100</v>
      </c>
      <c r="K297" s="2"/>
      <c r="L297" s="2"/>
      <c r="M297" s="2"/>
      <c r="N297" s="2"/>
      <c r="O297" s="2">
        <f t="shared" si="344"/>
        <v>31.14</v>
      </c>
      <c r="P297" s="2">
        <f t="shared" si="345"/>
        <v>31.14</v>
      </c>
      <c r="Q297" s="2">
        <f t="shared" si="346"/>
        <v>0</v>
      </c>
      <c r="R297" s="2">
        <f t="shared" si="347"/>
        <v>0</v>
      </c>
      <c r="S297" s="2">
        <f t="shared" si="348"/>
        <v>0</v>
      </c>
      <c r="T297" s="2">
        <f t="shared" si="349"/>
        <v>0</v>
      </c>
      <c r="U297" s="2">
        <f t="shared" si="350"/>
        <v>0</v>
      </c>
      <c r="V297" s="2">
        <f t="shared" si="351"/>
        <v>0</v>
      </c>
      <c r="W297" s="2">
        <f t="shared" si="352"/>
        <v>0</v>
      </c>
      <c r="X297" s="2">
        <f t="shared" si="353"/>
        <v>0</v>
      </c>
      <c r="Y297" s="2">
        <f t="shared" si="354"/>
        <v>0</v>
      </c>
      <c r="Z297" s="2"/>
      <c r="AA297" s="2">
        <v>39500385</v>
      </c>
      <c r="AB297" s="2">
        <f t="shared" si="355"/>
        <v>10.38</v>
      </c>
      <c r="AC297" s="2">
        <f t="shared" si="335"/>
        <v>10.38</v>
      </c>
      <c r="AD297" s="2">
        <f t="shared" si="377"/>
        <v>0</v>
      </c>
      <c r="AE297" s="2">
        <f t="shared" si="378"/>
        <v>0</v>
      </c>
      <c r="AF297" s="2">
        <f t="shared" si="378"/>
        <v>0</v>
      </c>
      <c r="AG297" s="2">
        <f t="shared" si="356"/>
        <v>0</v>
      </c>
      <c r="AH297" s="2">
        <f t="shared" si="379"/>
        <v>0</v>
      </c>
      <c r="AI297" s="2">
        <f t="shared" si="379"/>
        <v>0</v>
      </c>
      <c r="AJ297" s="2">
        <f t="shared" si="357"/>
        <v>0</v>
      </c>
      <c r="AK297" s="2">
        <v>10.38</v>
      </c>
      <c r="AL297" s="2">
        <v>10.38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115</v>
      </c>
      <c r="AU297" s="2">
        <v>71</v>
      </c>
      <c r="AV297" s="2">
        <v>1</v>
      </c>
      <c r="AW297" s="2">
        <v>1</v>
      </c>
      <c r="AX297" s="2"/>
      <c r="AY297" s="2"/>
      <c r="AZ297" s="2">
        <v>1</v>
      </c>
      <c r="BA297" s="2">
        <v>1</v>
      </c>
      <c r="BB297" s="2">
        <v>1</v>
      </c>
      <c r="BC297" s="2">
        <v>1</v>
      </c>
      <c r="BD297" s="2" t="s">
        <v>3</v>
      </c>
      <c r="BE297" s="2" t="s">
        <v>3</v>
      </c>
      <c r="BF297" s="2" t="s">
        <v>3</v>
      </c>
      <c r="BG297" s="2" t="s">
        <v>3</v>
      </c>
      <c r="BH297" s="2">
        <v>3</v>
      </c>
      <c r="BI297" s="2">
        <v>1</v>
      </c>
      <c r="BJ297" s="2" t="s">
        <v>551</v>
      </c>
      <c r="BK297" s="2"/>
      <c r="BL297" s="2"/>
      <c r="BM297" s="2">
        <v>16001</v>
      </c>
      <c r="BN297" s="2">
        <v>0</v>
      </c>
      <c r="BO297" s="2" t="s">
        <v>3</v>
      </c>
      <c r="BP297" s="2">
        <v>0</v>
      </c>
      <c r="BQ297" s="2">
        <v>2</v>
      </c>
      <c r="BR297" s="2">
        <v>0</v>
      </c>
      <c r="BS297" s="2">
        <v>1</v>
      </c>
      <c r="BT297" s="2">
        <v>1</v>
      </c>
      <c r="BU297" s="2">
        <v>1</v>
      </c>
      <c r="BV297" s="2">
        <v>1</v>
      </c>
      <c r="BW297" s="2">
        <v>1</v>
      </c>
      <c r="BX297" s="2">
        <v>1</v>
      </c>
      <c r="BY297" s="2" t="s">
        <v>3</v>
      </c>
      <c r="BZ297" s="2">
        <v>128</v>
      </c>
      <c r="CA297" s="2">
        <v>83</v>
      </c>
      <c r="CB297" s="2"/>
      <c r="CC297" s="2"/>
      <c r="CD297" s="2"/>
      <c r="CE297" s="2"/>
      <c r="CF297" s="2">
        <v>0</v>
      </c>
      <c r="CG297" s="2">
        <v>0</v>
      </c>
      <c r="CH297" s="2"/>
      <c r="CI297" s="2"/>
      <c r="CJ297" s="2"/>
      <c r="CK297" s="2"/>
      <c r="CL297" s="2"/>
      <c r="CM297" s="2">
        <v>0</v>
      </c>
      <c r="CN297" s="2" t="s">
        <v>3</v>
      </c>
      <c r="CO297" s="2">
        <v>0</v>
      </c>
      <c r="CP297" s="2">
        <f t="shared" si="358"/>
        <v>31.14</v>
      </c>
      <c r="CQ297" s="2">
        <f t="shared" si="359"/>
        <v>10.38</v>
      </c>
      <c r="CR297" s="2">
        <f t="shared" si="360"/>
        <v>0</v>
      </c>
      <c r="CS297" s="2">
        <f t="shared" si="361"/>
        <v>0</v>
      </c>
      <c r="CT297" s="2">
        <f t="shared" si="362"/>
        <v>0</v>
      </c>
      <c r="CU297" s="2">
        <f t="shared" si="363"/>
        <v>0</v>
      </c>
      <c r="CV297" s="2">
        <f t="shared" si="364"/>
        <v>0</v>
      </c>
      <c r="CW297" s="2">
        <f t="shared" si="365"/>
        <v>0</v>
      </c>
      <c r="CX297" s="2">
        <f t="shared" si="366"/>
        <v>0</v>
      </c>
      <c r="CY297" s="2">
        <f t="shared" si="367"/>
        <v>0</v>
      </c>
      <c r="CZ297" s="2">
        <f t="shared" si="368"/>
        <v>0</v>
      </c>
      <c r="DA297" s="2"/>
      <c r="DB297" s="2"/>
      <c r="DC297" s="2" t="s">
        <v>3</v>
      </c>
      <c r="DD297" s="2" t="s">
        <v>3</v>
      </c>
      <c r="DE297" s="2" t="s">
        <v>3</v>
      </c>
      <c r="DF297" s="2" t="s">
        <v>3</v>
      </c>
      <c r="DG297" s="2" t="s">
        <v>3</v>
      </c>
      <c r="DH297" s="2" t="s">
        <v>3</v>
      </c>
      <c r="DI297" s="2" t="s">
        <v>3</v>
      </c>
      <c r="DJ297" s="2" t="s">
        <v>3</v>
      </c>
      <c r="DK297" s="2" t="s">
        <v>3</v>
      </c>
      <c r="DL297" s="2" t="s">
        <v>3</v>
      </c>
      <c r="DM297" s="2" t="s">
        <v>3</v>
      </c>
      <c r="DN297" s="2">
        <v>0</v>
      </c>
      <c r="DO297" s="2">
        <v>0</v>
      </c>
      <c r="DP297" s="2">
        <v>1</v>
      </c>
      <c r="DQ297" s="2">
        <v>1</v>
      </c>
      <c r="DR297" s="2"/>
      <c r="DS297" s="2"/>
      <c r="DT297" s="2"/>
      <c r="DU297" s="2">
        <v>1003</v>
      </c>
      <c r="DV297" s="2" t="s">
        <v>66</v>
      </c>
      <c r="DW297" s="2" t="s">
        <v>66</v>
      </c>
      <c r="DX297" s="2">
        <v>1</v>
      </c>
      <c r="DY297" s="2"/>
      <c r="DZ297" s="2"/>
      <c r="EA297" s="2"/>
      <c r="EB297" s="2"/>
      <c r="EC297" s="2"/>
      <c r="ED297" s="2"/>
      <c r="EE297" s="2">
        <v>39174530</v>
      </c>
      <c r="EF297" s="2">
        <v>2</v>
      </c>
      <c r="EG297" s="2" t="s">
        <v>19</v>
      </c>
      <c r="EH297" s="2">
        <v>0</v>
      </c>
      <c r="EI297" s="2" t="s">
        <v>3</v>
      </c>
      <c r="EJ297" s="2">
        <v>1</v>
      </c>
      <c r="EK297" s="2">
        <v>16001</v>
      </c>
      <c r="EL297" s="2" t="s">
        <v>522</v>
      </c>
      <c r="EM297" s="2" t="s">
        <v>523</v>
      </c>
      <c r="EN297" s="2"/>
      <c r="EO297" s="2" t="s">
        <v>3</v>
      </c>
      <c r="EP297" s="2"/>
      <c r="EQ297" s="2">
        <v>0</v>
      </c>
      <c r="ER297" s="2">
        <v>10.38</v>
      </c>
      <c r="ES297" s="2">
        <v>10.38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>
        <v>0</v>
      </c>
      <c r="FR297" s="2">
        <f t="shared" si="369"/>
        <v>0</v>
      </c>
      <c r="FS297" s="2">
        <v>0</v>
      </c>
      <c r="FT297" s="2" t="s">
        <v>22</v>
      </c>
      <c r="FU297" s="2" t="s">
        <v>23</v>
      </c>
      <c r="FV297" s="2"/>
      <c r="FW297" s="2"/>
      <c r="FX297" s="2">
        <v>115.2</v>
      </c>
      <c r="FY297" s="2">
        <v>70.55</v>
      </c>
      <c r="FZ297" s="2"/>
      <c r="GA297" s="2" t="s">
        <v>3</v>
      </c>
      <c r="GB297" s="2"/>
      <c r="GC297" s="2"/>
      <c r="GD297" s="2">
        <v>0</v>
      </c>
      <c r="GE297" s="2"/>
      <c r="GF297" s="2">
        <v>555726028</v>
      </c>
      <c r="GG297" s="2">
        <v>2</v>
      </c>
      <c r="GH297" s="2">
        <v>1</v>
      </c>
      <c r="GI297" s="2">
        <v>-2</v>
      </c>
      <c r="GJ297" s="2">
        <v>0</v>
      </c>
      <c r="GK297" s="2">
        <f>ROUND(R297*(R12)/100,2)</f>
        <v>0</v>
      </c>
      <c r="GL297" s="2">
        <f t="shared" si="370"/>
        <v>0</v>
      </c>
      <c r="GM297" s="2">
        <f t="shared" si="371"/>
        <v>31.14</v>
      </c>
      <c r="GN297" s="2">
        <f t="shared" si="372"/>
        <v>31.14</v>
      </c>
      <c r="GO297" s="2">
        <f t="shared" si="373"/>
        <v>0</v>
      </c>
      <c r="GP297" s="2">
        <f t="shared" si="374"/>
        <v>0</v>
      </c>
      <c r="GQ297" s="2"/>
      <c r="GR297" s="2">
        <v>0</v>
      </c>
      <c r="GS297" s="2">
        <v>3</v>
      </c>
      <c r="GT297" s="2">
        <v>0</v>
      </c>
      <c r="GU297" s="2" t="s">
        <v>3</v>
      </c>
      <c r="GV297" s="2">
        <f t="shared" si="375"/>
        <v>0</v>
      </c>
      <c r="GW297" s="2">
        <v>1</v>
      </c>
      <c r="GX297" s="2">
        <f t="shared" si="376"/>
        <v>0</v>
      </c>
      <c r="GY297" s="2"/>
      <c r="GZ297" s="2"/>
      <c r="HA297" s="2">
        <v>0</v>
      </c>
      <c r="HB297" s="2">
        <v>0</v>
      </c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>
        <v>0</v>
      </c>
      <c r="IL297" s="2"/>
      <c r="IM297" s="2"/>
      <c r="IN297" s="2"/>
      <c r="IO297" s="2"/>
      <c r="IP297" s="2"/>
      <c r="IQ297" s="2"/>
      <c r="IR297" s="2"/>
      <c r="IS297" s="2"/>
      <c r="IT297" s="2"/>
      <c r="IU297" s="2"/>
    </row>
    <row r="298" spans="1:255" x14ac:dyDescent="0.2">
      <c r="A298">
        <v>18</v>
      </c>
      <c r="B298">
        <v>1</v>
      </c>
      <c r="C298">
        <v>700</v>
      </c>
      <c r="E298" t="s">
        <v>548</v>
      </c>
      <c r="F298" t="s">
        <v>549</v>
      </c>
      <c r="G298" t="s">
        <v>550</v>
      </c>
      <c r="H298" t="s">
        <v>66</v>
      </c>
      <c r="I298">
        <f>I294*J298</f>
        <v>3</v>
      </c>
      <c r="J298">
        <v>100</v>
      </c>
      <c r="O298">
        <f t="shared" si="344"/>
        <v>207.39</v>
      </c>
      <c r="P298">
        <f t="shared" si="345"/>
        <v>207.39</v>
      </c>
      <c r="Q298">
        <f t="shared" si="346"/>
        <v>0</v>
      </c>
      <c r="R298">
        <f t="shared" si="347"/>
        <v>0</v>
      </c>
      <c r="S298">
        <f t="shared" si="348"/>
        <v>0</v>
      </c>
      <c r="T298">
        <f t="shared" si="349"/>
        <v>0</v>
      </c>
      <c r="U298">
        <f t="shared" si="350"/>
        <v>0</v>
      </c>
      <c r="V298">
        <f t="shared" si="351"/>
        <v>0</v>
      </c>
      <c r="W298">
        <f t="shared" si="352"/>
        <v>0</v>
      </c>
      <c r="X298">
        <f t="shared" si="353"/>
        <v>0</v>
      </c>
      <c r="Y298">
        <f t="shared" si="354"/>
        <v>0</v>
      </c>
      <c r="AA298">
        <v>39500386</v>
      </c>
      <c r="AB298">
        <f t="shared" si="355"/>
        <v>10.38</v>
      </c>
      <c r="AC298">
        <f t="shared" si="335"/>
        <v>10.38</v>
      </c>
      <c r="AD298">
        <f t="shared" si="377"/>
        <v>0</v>
      </c>
      <c r="AE298">
        <f t="shared" si="378"/>
        <v>0</v>
      </c>
      <c r="AF298">
        <f t="shared" si="378"/>
        <v>0</v>
      </c>
      <c r="AG298">
        <f t="shared" si="356"/>
        <v>0</v>
      </c>
      <c r="AH298">
        <f t="shared" si="379"/>
        <v>0</v>
      </c>
      <c r="AI298">
        <f t="shared" si="379"/>
        <v>0</v>
      </c>
      <c r="AJ298">
        <f t="shared" si="357"/>
        <v>0</v>
      </c>
      <c r="AK298">
        <v>10.38</v>
      </c>
      <c r="AL298">
        <v>10.38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115</v>
      </c>
      <c r="AU298">
        <v>71</v>
      </c>
      <c r="AV298">
        <v>1</v>
      </c>
      <c r="AW298">
        <v>1</v>
      </c>
      <c r="AZ298">
        <v>6.66</v>
      </c>
      <c r="BA298">
        <v>1</v>
      </c>
      <c r="BB298">
        <v>1</v>
      </c>
      <c r="BC298">
        <v>6.66</v>
      </c>
      <c r="BD298" t="s">
        <v>3</v>
      </c>
      <c r="BE298" t="s">
        <v>3</v>
      </c>
      <c r="BF298" t="s">
        <v>3</v>
      </c>
      <c r="BG298" t="s">
        <v>3</v>
      </c>
      <c r="BH298">
        <v>3</v>
      </c>
      <c r="BI298">
        <v>1</v>
      </c>
      <c r="BJ298" t="s">
        <v>551</v>
      </c>
      <c r="BM298">
        <v>16001</v>
      </c>
      <c r="BN298">
        <v>0</v>
      </c>
      <c r="BO298" t="s">
        <v>3</v>
      </c>
      <c r="BP298">
        <v>0</v>
      </c>
      <c r="BQ298">
        <v>2</v>
      </c>
      <c r="BR298">
        <v>0</v>
      </c>
      <c r="BS298">
        <v>1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3</v>
      </c>
      <c r="BZ298">
        <v>128</v>
      </c>
      <c r="CA298">
        <v>83</v>
      </c>
      <c r="CF298">
        <v>0</v>
      </c>
      <c r="CG298">
        <v>0</v>
      </c>
      <c r="CM298">
        <v>0</v>
      </c>
      <c r="CN298" t="s">
        <v>3</v>
      </c>
      <c r="CO298">
        <v>0</v>
      </c>
      <c r="CP298">
        <f t="shared" si="358"/>
        <v>207.39</v>
      </c>
      <c r="CQ298">
        <f t="shared" si="359"/>
        <v>69.130800000000008</v>
      </c>
      <c r="CR298">
        <f t="shared" si="360"/>
        <v>0</v>
      </c>
      <c r="CS298">
        <f t="shared" si="361"/>
        <v>0</v>
      </c>
      <c r="CT298">
        <f t="shared" si="362"/>
        <v>0</v>
      </c>
      <c r="CU298">
        <f t="shared" si="363"/>
        <v>0</v>
      </c>
      <c r="CV298">
        <f t="shared" si="364"/>
        <v>0</v>
      </c>
      <c r="CW298">
        <f t="shared" si="365"/>
        <v>0</v>
      </c>
      <c r="CX298">
        <f t="shared" si="366"/>
        <v>0</v>
      </c>
      <c r="CY298">
        <f t="shared" si="367"/>
        <v>0</v>
      </c>
      <c r="CZ298">
        <f t="shared" si="368"/>
        <v>0</v>
      </c>
      <c r="DC298" t="s">
        <v>3</v>
      </c>
      <c r="DD298" t="s">
        <v>3</v>
      </c>
      <c r="DE298" t="s">
        <v>3</v>
      </c>
      <c r="DF298" t="s">
        <v>3</v>
      </c>
      <c r="DG298" t="s">
        <v>3</v>
      </c>
      <c r="DH298" t="s">
        <v>3</v>
      </c>
      <c r="DI298" t="s">
        <v>3</v>
      </c>
      <c r="DJ298" t="s">
        <v>3</v>
      </c>
      <c r="DK298" t="s">
        <v>3</v>
      </c>
      <c r="DL298" t="s">
        <v>3</v>
      </c>
      <c r="DM298" t="s">
        <v>3</v>
      </c>
      <c r="DN298">
        <v>0</v>
      </c>
      <c r="DO298">
        <v>0</v>
      </c>
      <c r="DP298">
        <v>1</v>
      </c>
      <c r="DQ298">
        <v>1</v>
      </c>
      <c r="DU298">
        <v>1003</v>
      </c>
      <c r="DV298" t="s">
        <v>66</v>
      </c>
      <c r="DW298" t="s">
        <v>66</v>
      </c>
      <c r="DX298">
        <v>1</v>
      </c>
      <c r="EE298">
        <v>39174530</v>
      </c>
      <c r="EF298">
        <v>2</v>
      </c>
      <c r="EG298" t="s">
        <v>19</v>
      </c>
      <c r="EH298">
        <v>0</v>
      </c>
      <c r="EI298" t="s">
        <v>3</v>
      </c>
      <c r="EJ298">
        <v>1</v>
      </c>
      <c r="EK298">
        <v>16001</v>
      </c>
      <c r="EL298" t="s">
        <v>522</v>
      </c>
      <c r="EM298" t="s">
        <v>523</v>
      </c>
      <c r="EO298" t="s">
        <v>3</v>
      </c>
      <c r="EQ298">
        <v>0</v>
      </c>
      <c r="ER298">
        <v>10.38</v>
      </c>
      <c r="ES298">
        <v>10.38</v>
      </c>
      <c r="ET298">
        <v>0</v>
      </c>
      <c r="EU298">
        <v>0</v>
      </c>
      <c r="EV298">
        <v>0</v>
      </c>
      <c r="EW298">
        <v>0</v>
      </c>
      <c r="EX298">
        <v>0</v>
      </c>
      <c r="FQ298">
        <v>0</v>
      </c>
      <c r="FR298">
        <f t="shared" si="369"/>
        <v>0</v>
      </c>
      <c r="FS298">
        <v>0</v>
      </c>
      <c r="FT298" t="s">
        <v>22</v>
      </c>
      <c r="FU298" t="s">
        <v>23</v>
      </c>
      <c r="FX298">
        <v>115.2</v>
      </c>
      <c r="FY298">
        <v>70.55</v>
      </c>
      <c r="GA298" t="s">
        <v>3</v>
      </c>
      <c r="GD298">
        <v>0</v>
      </c>
      <c r="GF298">
        <v>555726028</v>
      </c>
      <c r="GG298">
        <v>1</v>
      </c>
      <c r="GH298">
        <v>1</v>
      </c>
      <c r="GI298">
        <v>4</v>
      </c>
      <c r="GJ298">
        <v>0</v>
      </c>
      <c r="GK298">
        <f>ROUND(R298*(S12)/100,2)</f>
        <v>0</v>
      </c>
      <c r="GL298">
        <f t="shared" si="370"/>
        <v>0</v>
      </c>
      <c r="GM298">
        <f t="shared" si="371"/>
        <v>207.39</v>
      </c>
      <c r="GN298">
        <f t="shared" si="372"/>
        <v>207.39</v>
      </c>
      <c r="GO298">
        <f t="shared" si="373"/>
        <v>0</v>
      </c>
      <c r="GP298">
        <f t="shared" si="374"/>
        <v>0</v>
      </c>
      <c r="GR298">
        <v>0</v>
      </c>
      <c r="GS298">
        <v>3</v>
      </c>
      <c r="GT298">
        <v>0</v>
      </c>
      <c r="GU298" t="s">
        <v>3</v>
      </c>
      <c r="GV298">
        <f t="shared" si="375"/>
        <v>0</v>
      </c>
      <c r="GW298">
        <v>1</v>
      </c>
      <c r="GX298">
        <f t="shared" si="376"/>
        <v>0</v>
      </c>
      <c r="HA298">
        <v>0</v>
      </c>
      <c r="HB298">
        <v>0</v>
      </c>
      <c r="IK298">
        <v>0</v>
      </c>
    </row>
    <row r="299" spans="1:255" x14ac:dyDescent="0.2">
      <c r="A299" s="2">
        <v>18</v>
      </c>
      <c r="B299" s="2">
        <v>1</v>
      </c>
      <c r="C299" s="2">
        <v>686</v>
      </c>
      <c r="D299" s="2"/>
      <c r="E299" s="2" t="s">
        <v>552</v>
      </c>
      <c r="F299" s="2" t="s">
        <v>553</v>
      </c>
      <c r="G299" s="2" t="s">
        <v>554</v>
      </c>
      <c r="H299" s="2" t="s">
        <v>132</v>
      </c>
      <c r="I299" s="2">
        <f>I293*J299</f>
        <v>1</v>
      </c>
      <c r="J299" s="2">
        <v>33.333333333333336</v>
      </c>
      <c r="K299" s="2"/>
      <c r="L299" s="2"/>
      <c r="M299" s="2"/>
      <c r="N299" s="2"/>
      <c r="O299" s="2">
        <f t="shared" si="344"/>
        <v>0</v>
      </c>
      <c r="P299" s="2">
        <f t="shared" si="345"/>
        <v>0</v>
      </c>
      <c r="Q299" s="2">
        <f t="shared" si="346"/>
        <v>0</v>
      </c>
      <c r="R299" s="2">
        <f t="shared" si="347"/>
        <v>0</v>
      </c>
      <c r="S299" s="2">
        <f t="shared" si="348"/>
        <v>0</v>
      </c>
      <c r="T299" s="2">
        <f t="shared" si="349"/>
        <v>0</v>
      </c>
      <c r="U299" s="2">
        <f t="shared" si="350"/>
        <v>0</v>
      </c>
      <c r="V299" s="2">
        <f t="shared" si="351"/>
        <v>0</v>
      </c>
      <c r="W299" s="2">
        <f t="shared" si="352"/>
        <v>0</v>
      </c>
      <c r="X299" s="2">
        <f t="shared" si="353"/>
        <v>0</v>
      </c>
      <c r="Y299" s="2">
        <f t="shared" si="354"/>
        <v>0</v>
      </c>
      <c r="Z299" s="2"/>
      <c r="AA299" s="2">
        <v>39500385</v>
      </c>
      <c r="AB299" s="2">
        <f t="shared" si="355"/>
        <v>0</v>
      </c>
      <c r="AC299" s="2">
        <f t="shared" si="335"/>
        <v>0</v>
      </c>
      <c r="AD299" s="2">
        <f t="shared" si="377"/>
        <v>0</v>
      </c>
      <c r="AE299" s="2">
        <f t="shared" si="378"/>
        <v>0</v>
      </c>
      <c r="AF299" s="2">
        <f t="shared" si="378"/>
        <v>0</v>
      </c>
      <c r="AG299" s="2">
        <f t="shared" si="356"/>
        <v>0</v>
      </c>
      <c r="AH299" s="2">
        <f t="shared" si="379"/>
        <v>0</v>
      </c>
      <c r="AI299" s="2">
        <f t="shared" si="379"/>
        <v>0</v>
      </c>
      <c r="AJ299" s="2">
        <f t="shared" si="357"/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115</v>
      </c>
      <c r="AU299" s="2">
        <v>71</v>
      </c>
      <c r="AV299" s="2">
        <v>1</v>
      </c>
      <c r="AW299" s="2">
        <v>1</v>
      </c>
      <c r="AX299" s="2"/>
      <c r="AY299" s="2"/>
      <c r="AZ299" s="2">
        <v>1</v>
      </c>
      <c r="BA299" s="2">
        <v>1</v>
      </c>
      <c r="BB299" s="2">
        <v>1</v>
      </c>
      <c r="BC299" s="2">
        <v>1</v>
      </c>
      <c r="BD299" s="2" t="s">
        <v>3</v>
      </c>
      <c r="BE299" s="2" t="s">
        <v>3</v>
      </c>
      <c r="BF299" s="2" t="s">
        <v>3</v>
      </c>
      <c r="BG299" s="2" t="s">
        <v>3</v>
      </c>
      <c r="BH299" s="2">
        <v>3</v>
      </c>
      <c r="BI299" s="2">
        <v>1</v>
      </c>
      <c r="BJ299" s="2" t="s">
        <v>3</v>
      </c>
      <c r="BK299" s="2"/>
      <c r="BL299" s="2"/>
      <c r="BM299" s="2">
        <v>16001</v>
      </c>
      <c r="BN299" s="2">
        <v>0</v>
      </c>
      <c r="BO299" s="2" t="s">
        <v>3</v>
      </c>
      <c r="BP299" s="2">
        <v>0</v>
      </c>
      <c r="BQ299" s="2">
        <v>2</v>
      </c>
      <c r="BR299" s="2">
        <v>0</v>
      </c>
      <c r="BS299" s="2">
        <v>1</v>
      </c>
      <c r="BT299" s="2">
        <v>1</v>
      </c>
      <c r="BU299" s="2">
        <v>1</v>
      </c>
      <c r="BV299" s="2">
        <v>1</v>
      </c>
      <c r="BW299" s="2">
        <v>1</v>
      </c>
      <c r="BX299" s="2">
        <v>1</v>
      </c>
      <c r="BY299" s="2" t="s">
        <v>3</v>
      </c>
      <c r="BZ299" s="2">
        <v>128</v>
      </c>
      <c r="CA299" s="2">
        <v>83</v>
      </c>
      <c r="CB299" s="2"/>
      <c r="CC299" s="2"/>
      <c r="CD299" s="2"/>
      <c r="CE299" s="2"/>
      <c r="CF299" s="2">
        <v>0</v>
      </c>
      <c r="CG299" s="2">
        <v>0</v>
      </c>
      <c r="CH299" s="2"/>
      <c r="CI299" s="2"/>
      <c r="CJ299" s="2"/>
      <c r="CK299" s="2"/>
      <c r="CL299" s="2"/>
      <c r="CM299" s="2">
        <v>0</v>
      </c>
      <c r="CN299" s="2" t="s">
        <v>3</v>
      </c>
      <c r="CO299" s="2">
        <v>0</v>
      </c>
      <c r="CP299" s="2">
        <f t="shared" si="358"/>
        <v>0</v>
      </c>
      <c r="CQ299" s="2">
        <f t="shared" si="359"/>
        <v>0</v>
      </c>
      <c r="CR299" s="2">
        <f t="shared" si="360"/>
        <v>0</v>
      </c>
      <c r="CS299" s="2">
        <f t="shared" si="361"/>
        <v>0</v>
      </c>
      <c r="CT299" s="2">
        <f t="shared" si="362"/>
        <v>0</v>
      </c>
      <c r="CU299" s="2">
        <f t="shared" si="363"/>
        <v>0</v>
      </c>
      <c r="CV299" s="2">
        <f t="shared" si="364"/>
        <v>0</v>
      </c>
      <c r="CW299" s="2">
        <f t="shared" si="365"/>
        <v>0</v>
      </c>
      <c r="CX299" s="2">
        <f t="shared" si="366"/>
        <v>0</v>
      </c>
      <c r="CY299" s="2">
        <f t="shared" si="367"/>
        <v>0</v>
      </c>
      <c r="CZ299" s="2">
        <f t="shared" si="368"/>
        <v>0</v>
      </c>
      <c r="DA299" s="2"/>
      <c r="DB299" s="2"/>
      <c r="DC299" s="2" t="s">
        <v>3</v>
      </c>
      <c r="DD299" s="2" t="s">
        <v>3</v>
      </c>
      <c r="DE299" s="2" t="s">
        <v>3</v>
      </c>
      <c r="DF299" s="2" t="s">
        <v>3</v>
      </c>
      <c r="DG299" s="2" t="s">
        <v>3</v>
      </c>
      <c r="DH299" s="2" t="s">
        <v>3</v>
      </c>
      <c r="DI299" s="2" t="s">
        <v>3</v>
      </c>
      <c r="DJ299" s="2" t="s">
        <v>3</v>
      </c>
      <c r="DK299" s="2" t="s">
        <v>3</v>
      </c>
      <c r="DL299" s="2" t="s">
        <v>3</v>
      </c>
      <c r="DM299" s="2" t="s">
        <v>3</v>
      </c>
      <c r="DN299" s="2">
        <v>0</v>
      </c>
      <c r="DO299" s="2">
        <v>0</v>
      </c>
      <c r="DP299" s="2">
        <v>1</v>
      </c>
      <c r="DQ299" s="2">
        <v>1</v>
      </c>
      <c r="DR299" s="2"/>
      <c r="DS299" s="2"/>
      <c r="DT299" s="2"/>
      <c r="DU299" s="2">
        <v>1010</v>
      </c>
      <c r="DV299" s="2" t="s">
        <v>132</v>
      </c>
      <c r="DW299" s="2" t="s">
        <v>132</v>
      </c>
      <c r="DX299" s="2">
        <v>1</v>
      </c>
      <c r="DY299" s="2"/>
      <c r="DZ299" s="2"/>
      <c r="EA299" s="2"/>
      <c r="EB299" s="2"/>
      <c r="EC299" s="2"/>
      <c r="ED299" s="2"/>
      <c r="EE299" s="2">
        <v>39174530</v>
      </c>
      <c r="EF299" s="2">
        <v>2</v>
      </c>
      <c r="EG299" s="2" t="s">
        <v>19</v>
      </c>
      <c r="EH299" s="2">
        <v>0</v>
      </c>
      <c r="EI299" s="2" t="s">
        <v>3</v>
      </c>
      <c r="EJ299" s="2">
        <v>1</v>
      </c>
      <c r="EK299" s="2">
        <v>16001</v>
      </c>
      <c r="EL299" s="2" t="s">
        <v>522</v>
      </c>
      <c r="EM299" s="2" t="s">
        <v>523</v>
      </c>
      <c r="EN299" s="2"/>
      <c r="EO299" s="2" t="s">
        <v>3</v>
      </c>
      <c r="EP299" s="2"/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>
        <v>0</v>
      </c>
      <c r="FR299" s="2">
        <f t="shared" si="369"/>
        <v>0</v>
      </c>
      <c r="FS299" s="2">
        <v>0</v>
      </c>
      <c r="FT299" s="2" t="s">
        <v>22</v>
      </c>
      <c r="FU299" s="2" t="s">
        <v>23</v>
      </c>
      <c r="FV299" s="2"/>
      <c r="FW299" s="2"/>
      <c r="FX299" s="2">
        <v>115.2</v>
      </c>
      <c r="FY299" s="2">
        <v>70.55</v>
      </c>
      <c r="FZ299" s="2"/>
      <c r="GA299" s="2" t="s">
        <v>3</v>
      </c>
      <c r="GB299" s="2"/>
      <c r="GC299" s="2"/>
      <c r="GD299" s="2">
        <v>0</v>
      </c>
      <c r="GE299" s="2"/>
      <c r="GF299" s="2">
        <v>1807565466</v>
      </c>
      <c r="GG299" s="2">
        <v>2</v>
      </c>
      <c r="GH299" s="2">
        <v>1</v>
      </c>
      <c r="GI299" s="2">
        <v>-2</v>
      </c>
      <c r="GJ299" s="2">
        <v>0</v>
      </c>
      <c r="GK299" s="2">
        <f>ROUND(R299*(R12)/100,2)</f>
        <v>0</v>
      </c>
      <c r="GL299" s="2">
        <f t="shared" si="370"/>
        <v>0</v>
      </c>
      <c r="GM299" s="2">
        <f t="shared" si="371"/>
        <v>0</v>
      </c>
      <c r="GN299" s="2">
        <f t="shared" si="372"/>
        <v>0</v>
      </c>
      <c r="GO299" s="2">
        <f t="shared" si="373"/>
        <v>0</v>
      </c>
      <c r="GP299" s="2">
        <f t="shared" si="374"/>
        <v>0</v>
      </c>
      <c r="GQ299" s="2"/>
      <c r="GR299" s="2">
        <v>0</v>
      </c>
      <c r="GS299" s="2">
        <v>3</v>
      </c>
      <c r="GT299" s="2">
        <v>0</v>
      </c>
      <c r="GU299" s="2" t="s">
        <v>3</v>
      </c>
      <c r="GV299" s="2">
        <f t="shared" si="375"/>
        <v>0</v>
      </c>
      <c r="GW299" s="2">
        <v>1</v>
      </c>
      <c r="GX299" s="2">
        <f t="shared" si="376"/>
        <v>0</v>
      </c>
      <c r="GY299" s="2"/>
      <c r="GZ299" s="2"/>
      <c r="HA299" s="2">
        <v>0</v>
      </c>
      <c r="HB299" s="2">
        <v>0</v>
      </c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>
        <v>0</v>
      </c>
      <c r="IL299" s="2"/>
      <c r="IM299" s="2"/>
      <c r="IN299" s="2"/>
      <c r="IO299" s="2"/>
      <c r="IP299" s="2"/>
      <c r="IQ299" s="2"/>
      <c r="IR299" s="2"/>
      <c r="IS299" s="2"/>
      <c r="IT299" s="2"/>
      <c r="IU299" s="2"/>
    </row>
    <row r="300" spans="1:255" x14ac:dyDescent="0.2">
      <c r="A300">
        <v>18</v>
      </c>
      <c r="B300">
        <v>1</v>
      </c>
      <c r="C300">
        <v>697</v>
      </c>
      <c r="E300" t="s">
        <v>552</v>
      </c>
      <c r="F300" t="s">
        <v>553</v>
      </c>
      <c r="G300" t="s">
        <v>554</v>
      </c>
      <c r="H300" t="s">
        <v>132</v>
      </c>
      <c r="I300">
        <f>I294*J300</f>
        <v>1</v>
      </c>
      <c r="J300">
        <v>33.333333333333336</v>
      </c>
      <c r="O300">
        <f t="shared" si="344"/>
        <v>0</v>
      </c>
      <c r="P300">
        <f t="shared" si="345"/>
        <v>0</v>
      </c>
      <c r="Q300">
        <f t="shared" si="346"/>
        <v>0</v>
      </c>
      <c r="R300">
        <f t="shared" si="347"/>
        <v>0</v>
      </c>
      <c r="S300">
        <f t="shared" si="348"/>
        <v>0</v>
      </c>
      <c r="T300">
        <f t="shared" si="349"/>
        <v>0</v>
      </c>
      <c r="U300">
        <f t="shared" si="350"/>
        <v>0</v>
      </c>
      <c r="V300">
        <f t="shared" si="351"/>
        <v>0</v>
      </c>
      <c r="W300">
        <f t="shared" si="352"/>
        <v>0</v>
      </c>
      <c r="X300">
        <f t="shared" si="353"/>
        <v>0</v>
      </c>
      <c r="Y300">
        <f t="shared" si="354"/>
        <v>0</v>
      </c>
      <c r="AA300">
        <v>39500386</v>
      </c>
      <c r="AB300">
        <f t="shared" si="355"/>
        <v>0</v>
      </c>
      <c r="AC300">
        <f t="shared" si="335"/>
        <v>0</v>
      </c>
      <c r="AD300">
        <f t="shared" si="377"/>
        <v>0</v>
      </c>
      <c r="AE300">
        <f t="shared" si="378"/>
        <v>0</v>
      </c>
      <c r="AF300">
        <f t="shared" si="378"/>
        <v>0</v>
      </c>
      <c r="AG300">
        <f t="shared" si="356"/>
        <v>0</v>
      </c>
      <c r="AH300">
        <f t="shared" si="379"/>
        <v>0</v>
      </c>
      <c r="AI300">
        <f t="shared" si="379"/>
        <v>0</v>
      </c>
      <c r="AJ300">
        <f t="shared" si="357"/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115</v>
      </c>
      <c r="AU300">
        <v>71</v>
      </c>
      <c r="AV300">
        <v>1</v>
      </c>
      <c r="AW300">
        <v>1</v>
      </c>
      <c r="AZ300">
        <v>6.66</v>
      </c>
      <c r="BA300">
        <v>1</v>
      </c>
      <c r="BB300">
        <v>1</v>
      </c>
      <c r="BC300">
        <v>6.66</v>
      </c>
      <c r="BD300" t="s">
        <v>3</v>
      </c>
      <c r="BE300" t="s">
        <v>3</v>
      </c>
      <c r="BF300" t="s">
        <v>3</v>
      </c>
      <c r="BG300" t="s">
        <v>3</v>
      </c>
      <c r="BH300">
        <v>3</v>
      </c>
      <c r="BI300">
        <v>1</v>
      </c>
      <c r="BJ300" t="s">
        <v>3</v>
      </c>
      <c r="BM300">
        <v>16001</v>
      </c>
      <c r="BN300">
        <v>0</v>
      </c>
      <c r="BO300" t="s">
        <v>3</v>
      </c>
      <c r="BP300">
        <v>0</v>
      </c>
      <c r="BQ300">
        <v>2</v>
      </c>
      <c r="BR300">
        <v>0</v>
      </c>
      <c r="BS300">
        <v>1</v>
      </c>
      <c r="BT300">
        <v>1</v>
      </c>
      <c r="BU300">
        <v>1</v>
      </c>
      <c r="BV300">
        <v>1</v>
      </c>
      <c r="BW300">
        <v>1</v>
      </c>
      <c r="BX300">
        <v>1</v>
      </c>
      <c r="BY300" t="s">
        <v>3</v>
      </c>
      <c r="BZ300">
        <v>128</v>
      </c>
      <c r="CA300">
        <v>83</v>
      </c>
      <c r="CF300">
        <v>0</v>
      </c>
      <c r="CG300">
        <v>0</v>
      </c>
      <c r="CM300">
        <v>0</v>
      </c>
      <c r="CN300" t="s">
        <v>3</v>
      </c>
      <c r="CO300">
        <v>0</v>
      </c>
      <c r="CP300">
        <f t="shared" si="358"/>
        <v>0</v>
      </c>
      <c r="CQ300">
        <f t="shared" si="359"/>
        <v>0</v>
      </c>
      <c r="CR300">
        <f t="shared" si="360"/>
        <v>0</v>
      </c>
      <c r="CS300">
        <f t="shared" si="361"/>
        <v>0</v>
      </c>
      <c r="CT300">
        <f t="shared" si="362"/>
        <v>0</v>
      </c>
      <c r="CU300">
        <f t="shared" si="363"/>
        <v>0</v>
      </c>
      <c r="CV300">
        <f t="shared" si="364"/>
        <v>0</v>
      </c>
      <c r="CW300">
        <f t="shared" si="365"/>
        <v>0</v>
      </c>
      <c r="CX300">
        <f t="shared" si="366"/>
        <v>0</v>
      </c>
      <c r="CY300">
        <f t="shared" si="367"/>
        <v>0</v>
      </c>
      <c r="CZ300">
        <f t="shared" si="368"/>
        <v>0</v>
      </c>
      <c r="DC300" t="s">
        <v>3</v>
      </c>
      <c r="DD300" t="s">
        <v>3</v>
      </c>
      <c r="DE300" t="s">
        <v>3</v>
      </c>
      <c r="DF300" t="s">
        <v>3</v>
      </c>
      <c r="DG300" t="s">
        <v>3</v>
      </c>
      <c r="DH300" t="s">
        <v>3</v>
      </c>
      <c r="DI300" t="s">
        <v>3</v>
      </c>
      <c r="DJ300" t="s">
        <v>3</v>
      </c>
      <c r="DK300" t="s">
        <v>3</v>
      </c>
      <c r="DL300" t="s">
        <v>3</v>
      </c>
      <c r="DM300" t="s">
        <v>3</v>
      </c>
      <c r="DN300">
        <v>0</v>
      </c>
      <c r="DO300">
        <v>0</v>
      </c>
      <c r="DP300">
        <v>1</v>
      </c>
      <c r="DQ300">
        <v>1</v>
      </c>
      <c r="DU300">
        <v>1010</v>
      </c>
      <c r="DV300" t="s">
        <v>132</v>
      </c>
      <c r="DW300" t="s">
        <v>132</v>
      </c>
      <c r="DX300">
        <v>1</v>
      </c>
      <c r="EE300">
        <v>39174530</v>
      </c>
      <c r="EF300">
        <v>2</v>
      </c>
      <c r="EG300" t="s">
        <v>19</v>
      </c>
      <c r="EH300">
        <v>0</v>
      </c>
      <c r="EI300" t="s">
        <v>3</v>
      </c>
      <c r="EJ300">
        <v>1</v>
      </c>
      <c r="EK300">
        <v>16001</v>
      </c>
      <c r="EL300" t="s">
        <v>522</v>
      </c>
      <c r="EM300" t="s">
        <v>523</v>
      </c>
      <c r="EO300" t="s">
        <v>3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FQ300">
        <v>0</v>
      </c>
      <c r="FR300">
        <f t="shared" si="369"/>
        <v>0</v>
      </c>
      <c r="FS300">
        <v>0</v>
      </c>
      <c r="FT300" t="s">
        <v>22</v>
      </c>
      <c r="FU300" t="s">
        <v>23</v>
      </c>
      <c r="FX300">
        <v>115.2</v>
      </c>
      <c r="FY300">
        <v>70.55</v>
      </c>
      <c r="GA300" t="s">
        <v>3</v>
      </c>
      <c r="GD300">
        <v>0</v>
      </c>
      <c r="GF300">
        <v>1807565466</v>
      </c>
      <c r="GG300">
        <v>1</v>
      </c>
      <c r="GH300">
        <v>1</v>
      </c>
      <c r="GI300">
        <v>4</v>
      </c>
      <c r="GJ300">
        <v>0</v>
      </c>
      <c r="GK300">
        <f>ROUND(R300*(S12)/100,2)</f>
        <v>0</v>
      </c>
      <c r="GL300">
        <f t="shared" si="370"/>
        <v>0</v>
      </c>
      <c r="GM300">
        <f t="shared" si="371"/>
        <v>0</v>
      </c>
      <c r="GN300">
        <f t="shared" si="372"/>
        <v>0</v>
      </c>
      <c r="GO300">
        <f t="shared" si="373"/>
        <v>0</v>
      </c>
      <c r="GP300">
        <f t="shared" si="374"/>
        <v>0</v>
      </c>
      <c r="GR300">
        <v>0</v>
      </c>
      <c r="GS300">
        <v>3</v>
      </c>
      <c r="GT300">
        <v>0</v>
      </c>
      <c r="GU300" t="s">
        <v>3</v>
      </c>
      <c r="GV300">
        <f t="shared" si="375"/>
        <v>0</v>
      </c>
      <c r="GW300">
        <v>1</v>
      </c>
      <c r="GX300">
        <f t="shared" si="376"/>
        <v>0</v>
      </c>
      <c r="HA300">
        <v>0</v>
      </c>
      <c r="HB300">
        <v>0</v>
      </c>
      <c r="IK300">
        <v>0</v>
      </c>
    </row>
    <row r="301" spans="1:255" x14ac:dyDescent="0.2">
      <c r="A301" s="2">
        <v>18</v>
      </c>
      <c r="B301" s="2">
        <v>1</v>
      </c>
      <c r="C301" s="2">
        <v>688</v>
      </c>
      <c r="D301" s="2"/>
      <c r="E301" s="2" t="s">
        <v>555</v>
      </c>
      <c r="F301" s="2" t="s">
        <v>556</v>
      </c>
      <c r="G301" s="2" t="s">
        <v>557</v>
      </c>
      <c r="H301" s="2" t="s">
        <v>66</v>
      </c>
      <c r="I301" s="2">
        <f>I293*J301</f>
        <v>3</v>
      </c>
      <c r="J301" s="2">
        <v>100</v>
      </c>
      <c r="K301" s="2"/>
      <c r="L301" s="2"/>
      <c r="M301" s="2"/>
      <c r="N301" s="2"/>
      <c r="O301" s="2">
        <f t="shared" si="344"/>
        <v>0</v>
      </c>
      <c r="P301" s="2">
        <f t="shared" si="345"/>
        <v>0</v>
      </c>
      <c r="Q301" s="2">
        <f t="shared" si="346"/>
        <v>0</v>
      </c>
      <c r="R301" s="2">
        <f t="shared" si="347"/>
        <v>0</v>
      </c>
      <c r="S301" s="2">
        <f t="shared" si="348"/>
        <v>0</v>
      </c>
      <c r="T301" s="2">
        <f t="shared" si="349"/>
        <v>0</v>
      </c>
      <c r="U301" s="2">
        <f t="shared" si="350"/>
        <v>0</v>
      </c>
      <c r="V301" s="2">
        <f t="shared" si="351"/>
        <v>0</v>
      </c>
      <c r="W301" s="2">
        <f t="shared" si="352"/>
        <v>0</v>
      </c>
      <c r="X301" s="2">
        <f t="shared" si="353"/>
        <v>0</v>
      </c>
      <c r="Y301" s="2">
        <f t="shared" si="354"/>
        <v>0</v>
      </c>
      <c r="Z301" s="2"/>
      <c r="AA301" s="2">
        <v>39500385</v>
      </c>
      <c r="AB301" s="2">
        <f t="shared" si="355"/>
        <v>0</v>
      </c>
      <c r="AC301" s="2">
        <f t="shared" si="335"/>
        <v>0</v>
      </c>
      <c r="AD301" s="2">
        <f t="shared" si="377"/>
        <v>0</v>
      </c>
      <c r="AE301" s="2">
        <f t="shared" si="378"/>
        <v>0</v>
      </c>
      <c r="AF301" s="2">
        <f t="shared" si="378"/>
        <v>0</v>
      </c>
      <c r="AG301" s="2">
        <f t="shared" si="356"/>
        <v>0</v>
      </c>
      <c r="AH301" s="2">
        <f t="shared" si="379"/>
        <v>0</v>
      </c>
      <c r="AI301" s="2">
        <f t="shared" si="379"/>
        <v>0</v>
      </c>
      <c r="AJ301" s="2">
        <f t="shared" si="357"/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115</v>
      </c>
      <c r="AU301" s="2">
        <v>71</v>
      </c>
      <c r="AV301" s="2">
        <v>1</v>
      </c>
      <c r="AW301" s="2">
        <v>1</v>
      </c>
      <c r="AX301" s="2"/>
      <c r="AY301" s="2"/>
      <c r="AZ301" s="2">
        <v>1</v>
      </c>
      <c r="BA301" s="2">
        <v>1</v>
      </c>
      <c r="BB301" s="2">
        <v>1</v>
      </c>
      <c r="BC301" s="2">
        <v>1</v>
      </c>
      <c r="BD301" s="2" t="s">
        <v>3</v>
      </c>
      <c r="BE301" s="2" t="s">
        <v>3</v>
      </c>
      <c r="BF301" s="2" t="s">
        <v>3</v>
      </c>
      <c r="BG301" s="2" t="s">
        <v>3</v>
      </c>
      <c r="BH301" s="2">
        <v>3</v>
      </c>
      <c r="BI301" s="2">
        <v>1</v>
      </c>
      <c r="BJ301" s="2" t="s">
        <v>3</v>
      </c>
      <c r="BK301" s="2"/>
      <c r="BL301" s="2"/>
      <c r="BM301" s="2">
        <v>16001</v>
      </c>
      <c r="BN301" s="2">
        <v>0</v>
      </c>
      <c r="BO301" s="2" t="s">
        <v>3</v>
      </c>
      <c r="BP301" s="2">
        <v>0</v>
      </c>
      <c r="BQ301" s="2">
        <v>2</v>
      </c>
      <c r="BR301" s="2">
        <v>0</v>
      </c>
      <c r="BS301" s="2">
        <v>1</v>
      </c>
      <c r="BT301" s="2">
        <v>1</v>
      </c>
      <c r="BU301" s="2">
        <v>1</v>
      </c>
      <c r="BV301" s="2">
        <v>1</v>
      </c>
      <c r="BW301" s="2">
        <v>1</v>
      </c>
      <c r="BX301" s="2">
        <v>1</v>
      </c>
      <c r="BY301" s="2" t="s">
        <v>3</v>
      </c>
      <c r="BZ301" s="2">
        <v>128</v>
      </c>
      <c r="CA301" s="2">
        <v>83</v>
      </c>
      <c r="CB301" s="2"/>
      <c r="CC301" s="2"/>
      <c r="CD301" s="2"/>
      <c r="CE301" s="2"/>
      <c r="CF301" s="2">
        <v>0</v>
      </c>
      <c r="CG301" s="2">
        <v>0</v>
      </c>
      <c r="CH301" s="2"/>
      <c r="CI301" s="2"/>
      <c r="CJ301" s="2"/>
      <c r="CK301" s="2"/>
      <c r="CL301" s="2"/>
      <c r="CM301" s="2">
        <v>0</v>
      </c>
      <c r="CN301" s="2" t="s">
        <v>3</v>
      </c>
      <c r="CO301" s="2">
        <v>0</v>
      </c>
      <c r="CP301" s="2">
        <f t="shared" si="358"/>
        <v>0</v>
      </c>
      <c r="CQ301" s="2">
        <f t="shared" si="359"/>
        <v>0</v>
      </c>
      <c r="CR301" s="2">
        <f t="shared" si="360"/>
        <v>0</v>
      </c>
      <c r="CS301" s="2">
        <f t="shared" si="361"/>
        <v>0</v>
      </c>
      <c r="CT301" s="2">
        <f t="shared" si="362"/>
        <v>0</v>
      </c>
      <c r="CU301" s="2">
        <f t="shared" si="363"/>
        <v>0</v>
      </c>
      <c r="CV301" s="2">
        <f t="shared" si="364"/>
        <v>0</v>
      </c>
      <c r="CW301" s="2">
        <f t="shared" si="365"/>
        <v>0</v>
      </c>
      <c r="CX301" s="2">
        <f t="shared" si="366"/>
        <v>0</v>
      </c>
      <c r="CY301" s="2">
        <f t="shared" si="367"/>
        <v>0</v>
      </c>
      <c r="CZ301" s="2">
        <f t="shared" si="368"/>
        <v>0</v>
      </c>
      <c r="DA301" s="2"/>
      <c r="DB301" s="2"/>
      <c r="DC301" s="2" t="s">
        <v>3</v>
      </c>
      <c r="DD301" s="2" t="s">
        <v>3</v>
      </c>
      <c r="DE301" s="2" t="s">
        <v>3</v>
      </c>
      <c r="DF301" s="2" t="s">
        <v>3</v>
      </c>
      <c r="DG301" s="2" t="s">
        <v>3</v>
      </c>
      <c r="DH301" s="2" t="s">
        <v>3</v>
      </c>
      <c r="DI301" s="2" t="s">
        <v>3</v>
      </c>
      <c r="DJ301" s="2" t="s">
        <v>3</v>
      </c>
      <c r="DK301" s="2" t="s">
        <v>3</v>
      </c>
      <c r="DL301" s="2" t="s">
        <v>3</v>
      </c>
      <c r="DM301" s="2" t="s">
        <v>3</v>
      </c>
      <c r="DN301" s="2">
        <v>0</v>
      </c>
      <c r="DO301" s="2">
        <v>0</v>
      </c>
      <c r="DP301" s="2">
        <v>1</v>
      </c>
      <c r="DQ301" s="2">
        <v>1</v>
      </c>
      <c r="DR301" s="2"/>
      <c r="DS301" s="2"/>
      <c r="DT301" s="2"/>
      <c r="DU301" s="2">
        <v>1003</v>
      </c>
      <c r="DV301" s="2" t="s">
        <v>66</v>
      </c>
      <c r="DW301" s="2" t="s">
        <v>66</v>
      </c>
      <c r="DX301" s="2">
        <v>1</v>
      </c>
      <c r="DY301" s="2"/>
      <c r="DZ301" s="2"/>
      <c r="EA301" s="2"/>
      <c r="EB301" s="2"/>
      <c r="EC301" s="2"/>
      <c r="ED301" s="2"/>
      <c r="EE301" s="2">
        <v>39174530</v>
      </c>
      <c r="EF301" s="2">
        <v>2</v>
      </c>
      <c r="EG301" s="2" t="s">
        <v>19</v>
      </c>
      <c r="EH301" s="2">
        <v>0</v>
      </c>
      <c r="EI301" s="2" t="s">
        <v>3</v>
      </c>
      <c r="EJ301" s="2">
        <v>1</v>
      </c>
      <c r="EK301" s="2">
        <v>16001</v>
      </c>
      <c r="EL301" s="2" t="s">
        <v>522</v>
      </c>
      <c r="EM301" s="2" t="s">
        <v>523</v>
      </c>
      <c r="EN301" s="2"/>
      <c r="EO301" s="2" t="s">
        <v>3</v>
      </c>
      <c r="EP301" s="2"/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>
        <v>0</v>
      </c>
      <c r="FR301" s="2">
        <f t="shared" si="369"/>
        <v>0</v>
      </c>
      <c r="FS301" s="2">
        <v>0</v>
      </c>
      <c r="FT301" s="2" t="s">
        <v>22</v>
      </c>
      <c r="FU301" s="2" t="s">
        <v>23</v>
      </c>
      <c r="FV301" s="2"/>
      <c r="FW301" s="2"/>
      <c r="FX301" s="2">
        <v>115.2</v>
      </c>
      <c r="FY301" s="2">
        <v>70.55</v>
      </c>
      <c r="FZ301" s="2"/>
      <c r="GA301" s="2" t="s">
        <v>3</v>
      </c>
      <c r="GB301" s="2"/>
      <c r="GC301" s="2"/>
      <c r="GD301" s="2">
        <v>0</v>
      </c>
      <c r="GE301" s="2"/>
      <c r="GF301" s="2">
        <v>812714132</v>
      </c>
      <c r="GG301" s="2">
        <v>2</v>
      </c>
      <c r="GH301" s="2">
        <v>1</v>
      </c>
      <c r="GI301" s="2">
        <v>-2</v>
      </c>
      <c r="GJ301" s="2">
        <v>0</v>
      </c>
      <c r="GK301" s="2">
        <f>ROUND(R301*(R12)/100,2)</f>
        <v>0</v>
      </c>
      <c r="GL301" s="2">
        <f t="shared" si="370"/>
        <v>0</v>
      </c>
      <c r="GM301" s="2">
        <f t="shared" si="371"/>
        <v>0</v>
      </c>
      <c r="GN301" s="2">
        <f t="shared" si="372"/>
        <v>0</v>
      </c>
      <c r="GO301" s="2">
        <f t="shared" si="373"/>
        <v>0</v>
      </c>
      <c r="GP301" s="2">
        <f t="shared" si="374"/>
        <v>0</v>
      </c>
      <c r="GQ301" s="2"/>
      <c r="GR301" s="2">
        <v>0</v>
      </c>
      <c r="GS301" s="2">
        <v>3</v>
      </c>
      <c r="GT301" s="2">
        <v>0</v>
      </c>
      <c r="GU301" s="2" t="s">
        <v>3</v>
      </c>
      <c r="GV301" s="2">
        <f t="shared" si="375"/>
        <v>0</v>
      </c>
      <c r="GW301" s="2">
        <v>1</v>
      </c>
      <c r="GX301" s="2">
        <f t="shared" si="376"/>
        <v>0</v>
      </c>
      <c r="GY301" s="2"/>
      <c r="GZ301" s="2"/>
      <c r="HA301" s="2">
        <v>0</v>
      </c>
      <c r="HB301" s="2">
        <v>0</v>
      </c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>
        <v>0</v>
      </c>
      <c r="IL301" s="2"/>
      <c r="IM301" s="2"/>
      <c r="IN301" s="2"/>
      <c r="IO301" s="2"/>
      <c r="IP301" s="2"/>
      <c r="IQ301" s="2"/>
      <c r="IR301" s="2"/>
      <c r="IS301" s="2"/>
      <c r="IT301" s="2"/>
      <c r="IU301" s="2"/>
    </row>
    <row r="302" spans="1:255" x14ac:dyDescent="0.2">
      <c r="A302">
        <v>18</v>
      </c>
      <c r="B302">
        <v>1</v>
      </c>
      <c r="C302">
        <v>699</v>
      </c>
      <c r="E302" t="s">
        <v>555</v>
      </c>
      <c r="F302" t="s">
        <v>556</v>
      </c>
      <c r="G302" t="s">
        <v>557</v>
      </c>
      <c r="H302" t="s">
        <v>66</v>
      </c>
      <c r="I302">
        <f>I294*J302</f>
        <v>3</v>
      </c>
      <c r="J302">
        <v>100</v>
      </c>
      <c r="O302">
        <f t="shared" si="344"/>
        <v>0</v>
      </c>
      <c r="P302">
        <f t="shared" si="345"/>
        <v>0</v>
      </c>
      <c r="Q302">
        <f t="shared" si="346"/>
        <v>0</v>
      </c>
      <c r="R302">
        <f t="shared" si="347"/>
        <v>0</v>
      </c>
      <c r="S302">
        <f t="shared" si="348"/>
        <v>0</v>
      </c>
      <c r="T302">
        <f t="shared" si="349"/>
        <v>0</v>
      </c>
      <c r="U302">
        <f t="shared" si="350"/>
        <v>0</v>
      </c>
      <c r="V302">
        <f t="shared" si="351"/>
        <v>0</v>
      </c>
      <c r="W302">
        <f t="shared" si="352"/>
        <v>0</v>
      </c>
      <c r="X302">
        <f t="shared" si="353"/>
        <v>0</v>
      </c>
      <c r="Y302">
        <f t="shared" si="354"/>
        <v>0</v>
      </c>
      <c r="AA302">
        <v>39500386</v>
      </c>
      <c r="AB302">
        <f t="shared" si="355"/>
        <v>0</v>
      </c>
      <c r="AC302">
        <f t="shared" si="335"/>
        <v>0</v>
      </c>
      <c r="AD302">
        <f t="shared" si="377"/>
        <v>0</v>
      </c>
      <c r="AE302">
        <f t="shared" si="378"/>
        <v>0</v>
      </c>
      <c r="AF302">
        <f t="shared" si="378"/>
        <v>0</v>
      </c>
      <c r="AG302">
        <f t="shared" si="356"/>
        <v>0</v>
      </c>
      <c r="AH302">
        <f t="shared" si="379"/>
        <v>0</v>
      </c>
      <c r="AI302">
        <f t="shared" si="379"/>
        <v>0</v>
      </c>
      <c r="AJ302">
        <f t="shared" si="357"/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115</v>
      </c>
      <c r="AU302">
        <v>71</v>
      </c>
      <c r="AV302">
        <v>1</v>
      </c>
      <c r="AW302">
        <v>1</v>
      </c>
      <c r="AZ302">
        <v>6.66</v>
      </c>
      <c r="BA302">
        <v>1</v>
      </c>
      <c r="BB302">
        <v>1</v>
      </c>
      <c r="BC302">
        <v>6.66</v>
      </c>
      <c r="BD302" t="s">
        <v>3</v>
      </c>
      <c r="BE302" t="s">
        <v>3</v>
      </c>
      <c r="BF302" t="s">
        <v>3</v>
      </c>
      <c r="BG302" t="s">
        <v>3</v>
      </c>
      <c r="BH302">
        <v>3</v>
      </c>
      <c r="BI302">
        <v>1</v>
      </c>
      <c r="BJ302" t="s">
        <v>3</v>
      </c>
      <c r="BM302">
        <v>16001</v>
      </c>
      <c r="BN302">
        <v>0</v>
      </c>
      <c r="BO302" t="s">
        <v>3</v>
      </c>
      <c r="BP302">
        <v>0</v>
      </c>
      <c r="BQ302">
        <v>2</v>
      </c>
      <c r="BR302">
        <v>0</v>
      </c>
      <c r="BS302">
        <v>1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3</v>
      </c>
      <c r="BZ302">
        <v>128</v>
      </c>
      <c r="CA302">
        <v>83</v>
      </c>
      <c r="CF302">
        <v>0</v>
      </c>
      <c r="CG302">
        <v>0</v>
      </c>
      <c r="CM302">
        <v>0</v>
      </c>
      <c r="CN302" t="s">
        <v>3</v>
      </c>
      <c r="CO302">
        <v>0</v>
      </c>
      <c r="CP302">
        <f t="shared" si="358"/>
        <v>0</v>
      </c>
      <c r="CQ302">
        <f t="shared" si="359"/>
        <v>0</v>
      </c>
      <c r="CR302">
        <f t="shared" si="360"/>
        <v>0</v>
      </c>
      <c r="CS302">
        <f t="shared" si="361"/>
        <v>0</v>
      </c>
      <c r="CT302">
        <f t="shared" si="362"/>
        <v>0</v>
      </c>
      <c r="CU302">
        <f t="shared" si="363"/>
        <v>0</v>
      </c>
      <c r="CV302">
        <f t="shared" si="364"/>
        <v>0</v>
      </c>
      <c r="CW302">
        <f t="shared" si="365"/>
        <v>0</v>
      </c>
      <c r="CX302">
        <f t="shared" si="366"/>
        <v>0</v>
      </c>
      <c r="CY302">
        <f t="shared" si="367"/>
        <v>0</v>
      </c>
      <c r="CZ302">
        <f t="shared" si="368"/>
        <v>0</v>
      </c>
      <c r="DC302" t="s">
        <v>3</v>
      </c>
      <c r="DD302" t="s">
        <v>3</v>
      </c>
      <c r="DE302" t="s">
        <v>3</v>
      </c>
      <c r="DF302" t="s">
        <v>3</v>
      </c>
      <c r="DG302" t="s">
        <v>3</v>
      </c>
      <c r="DH302" t="s">
        <v>3</v>
      </c>
      <c r="DI302" t="s">
        <v>3</v>
      </c>
      <c r="DJ302" t="s">
        <v>3</v>
      </c>
      <c r="DK302" t="s">
        <v>3</v>
      </c>
      <c r="DL302" t="s">
        <v>3</v>
      </c>
      <c r="DM302" t="s">
        <v>3</v>
      </c>
      <c r="DN302">
        <v>0</v>
      </c>
      <c r="DO302">
        <v>0</v>
      </c>
      <c r="DP302">
        <v>1</v>
      </c>
      <c r="DQ302">
        <v>1</v>
      </c>
      <c r="DU302">
        <v>1003</v>
      </c>
      <c r="DV302" t="s">
        <v>66</v>
      </c>
      <c r="DW302" t="s">
        <v>66</v>
      </c>
      <c r="DX302">
        <v>1</v>
      </c>
      <c r="EE302">
        <v>39174530</v>
      </c>
      <c r="EF302">
        <v>2</v>
      </c>
      <c r="EG302" t="s">
        <v>19</v>
      </c>
      <c r="EH302">
        <v>0</v>
      </c>
      <c r="EI302" t="s">
        <v>3</v>
      </c>
      <c r="EJ302">
        <v>1</v>
      </c>
      <c r="EK302">
        <v>16001</v>
      </c>
      <c r="EL302" t="s">
        <v>522</v>
      </c>
      <c r="EM302" t="s">
        <v>523</v>
      </c>
      <c r="EO302" t="s">
        <v>3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FQ302">
        <v>0</v>
      </c>
      <c r="FR302">
        <f t="shared" si="369"/>
        <v>0</v>
      </c>
      <c r="FS302">
        <v>0</v>
      </c>
      <c r="FT302" t="s">
        <v>22</v>
      </c>
      <c r="FU302" t="s">
        <v>23</v>
      </c>
      <c r="FX302">
        <v>115.2</v>
      </c>
      <c r="FY302">
        <v>70.55</v>
      </c>
      <c r="GA302" t="s">
        <v>3</v>
      </c>
      <c r="GD302">
        <v>0</v>
      </c>
      <c r="GF302">
        <v>812714132</v>
      </c>
      <c r="GG302">
        <v>1</v>
      </c>
      <c r="GH302">
        <v>1</v>
      </c>
      <c r="GI302">
        <v>4</v>
      </c>
      <c r="GJ302">
        <v>0</v>
      </c>
      <c r="GK302">
        <f>ROUND(R302*(S12)/100,2)</f>
        <v>0</v>
      </c>
      <c r="GL302">
        <f t="shared" si="370"/>
        <v>0</v>
      </c>
      <c r="GM302">
        <f t="shared" si="371"/>
        <v>0</v>
      </c>
      <c r="GN302">
        <f t="shared" si="372"/>
        <v>0</v>
      </c>
      <c r="GO302">
        <f t="shared" si="373"/>
        <v>0</v>
      </c>
      <c r="GP302">
        <f t="shared" si="374"/>
        <v>0</v>
      </c>
      <c r="GR302">
        <v>0</v>
      </c>
      <c r="GS302">
        <v>3</v>
      </c>
      <c r="GT302">
        <v>0</v>
      </c>
      <c r="GU302" t="s">
        <v>3</v>
      </c>
      <c r="GV302">
        <f t="shared" si="375"/>
        <v>0</v>
      </c>
      <c r="GW302">
        <v>1</v>
      </c>
      <c r="GX302">
        <f t="shared" si="376"/>
        <v>0</v>
      </c>
      <c r="HA302">
        <v>0</v>
      </c>
      <c r="HB302">
        <v>0</v>
      </c>
      <c r="IK302">
        <v>0</v>
      </c>
    </row>
    <row r="303" spans="1:255" x14ac:dyDescent="0.2">
      <c r="A303" s="2">
        <v>17</v>
      </c>
      <c r="B303" s="2">
        <v>1</v>
      </c>
      <c r="C303" s="2">
        <f>ROW(SmtRes!A709)</f>
        <v>709</v>
      </c>
      <c r="D303" s="2">
        <f>ROW(EtalonRes!A702)</f>
        <v>702</v>
      </c>
      <c r="E303" s="2" t="s">
        <v>558</v>
      </c>
      <c r="F303" s="2" t="s">
        <v>559</v>
      </c>
      <c r="G303" s="2" t="s">
        <v>560</v>
      </c>
      <c r="H303" s="2" t="s">
        <v>561</v>
      </c>
      <c r="I303" s="2">
        <v>1</v>
      </c>
      <c r="J303" s="2">
        <v>0</v>
      </c>
      <c r="K303" s="2"/>
      <c r="L303" s="2"/>
      <c r="M303" s="2"/>
      <c r="N303" s="2"/>
      <c r="O303" s="2">
        <f t="shared" si="344"/>
        <v>140.09</v>
      </c>
      <c r="P303" s="2">
        <f t="shared" si="345"/>
        <v>70.099999999999994</v>
      </c>
      <c r="Q303" s="2">
        <f t="shared" si="346"/>
        <v>0.83</v>
      </c>
      <c r="R303" s="2">
        <f t="shared" si="347"/>
        <v>0.15</v>
      </c>
      <c r="S303" s="2">
        <f t="shared" si="348"/>
        <v>69.16</v>
      </c>
      <c r="T303" s="2">
        <f t="shared" si="349"/>
        <v>0</v>
      </c>
      <c r="U303" s="2">
        <f t="shared" si="350"/>
        <v>8.1074999999999999</v>
      </c>
      <c r="V303" s="2">
        <f t="shared" si="351"/>
        <v>1.2500000000000001E-2</v>
      </c>
      <c r="W303" s="2">
        <f t="shared" si="352"/>
        <v>0</v>
      </c>
      <c r="X303" s="2">
        <f t="shared" si="353"/>
        <v>79.709999999999994</v>
      </c>
      <c r="Y303" s="2">
        <f t="shared" si="354"/>
        <v>49.21</v>
      </c>
      <c r="Z303" s="2"/>
      <c r="AA303" s="2">
        <v>39500385</v>
      </c>
      <c r="AB303" s="2">
        <f t="shared" si="355"/>
        <v>140.09</v>
      </c>
      <c r="AC303" s="2">
        <f t="shared" si="335"/>
        <v>70.099999999999994</v>
      </c>
      <c r="AD303" s="2">
        <f>ROUND(((((ET303*1.25))-((EU303*1.25)))+AE303),2)</f>
        <v>0.83</v>
      </c>
      <c r="AE303" s="2">
        <f>ROUND(((EU303*1.25)),2)</f>
        <v>0.15</v>
      </c>
      <c r="AF303" s="2">
        <f>ROUND(((EV303*1.15)),2)</f>
        <v>69.16</v>
      </c>
      <c r="AG303" s="2">
        <f t="shared" si="356"/>
        <v>0</v>
      </c>
      <c r="AH303" s="2">
        <f>((EW303*1.15))</f>
        <v>8.1074999999999999</v>
      </c>
      <c r="AI303" s="2">
        <f>((EX303*1.25))</f>
        <v>1.2500000000000001E-2</v>
      </c>
      <c r="AJ303" s="2">
        <f t="shared" si="357"/>
        <v>0</v>
      </c>
      <c r="AK303" s="2">
        <v>130.9</v>
      </c>
      <c r="AL303" s="2">
        <v>70.099999999999994</v>
      </c>
      <c r="AM303" s="2">
        <v>0.66</v>
      </c>
      <c r="AN303" s="2">
        <v>0.12</v>
      </c>
      <c r="AO303" s="2">
        <v>60.14</v>
      </c>
      <c r="AP303" s="2">
        <v>0</v>
      </c>
      <c r="AQ303" s="2">
        <v>7.05</v>
      </c>
      <c r="AR303" s="2">
        <v>0.01</v>
      </c>
      <c r="AS303" s="2">
        <v>0</v>
      </c>
      <c r="AT303" s="2">
        <v>115</v>
      </c>
      <c r="AU303" s="2">
        <v>71</v>
      </c>
      <c r="AV303" s="2">
        <v>1</v>
      </c>
      <c r="AW303" s="2">
        <v>1</v>
      </c>
      <c r="AX303" s="2"/>
      <c r="AY303" s="2"/>
      <c r="AZ303" s="2">
        <v>1</v>
      </c>
      <c r="BA303" s="2">
        <v>1</v>
      </c>
      <c r="BB303" s="2">
        <v>1</v>
      </c>
      <c r="BC303" s="2">
        <v>1</v>
      </c>
      <c r="BD303" s="2" t="s">
        <v>3</v>
      </c>
      <c r="BE303" s="2" t="s">
        <v>3</v>
      </c>
      <c r="BF303" s="2" t="s">
        <v>3</v>
      </c>
      <c r="BG303" s="2" t="s">
        <v>3</v>
      </c>
      <c r="BH303" s="2">
        <v>0</v>
      </c>
      <c r="BI303" s="2">
        <v>1</v>
      </c>
      <c r="BJ303" s="2" t="s">
        <v>562</v>
      </c>
      <c r="BK303" s="2"/>
      <c r="BL303" s="2"/>
      <c r="BM303" s="2">
        <v>16001</v>
      </c>
      <c r="BN303" s="2">
        <v>0</v>
      </c>
      <c r="BO303" s="2" t="s">
        <v>3</v>
      </c>
      <c r="BP303" s="2">
        <v>0</v>
      </c>
      <c r="BQ303" s="2">
        <v>2</v>
      </c>
      <c r="BR303" s="2">
        <v>0</v>
      </c>
      <c r="BS303" s="2">
        <v>1</v>
      </c>
      <c r="BT303" s="2">
        <v>1</v>
      </c>
      <c r="BU303" s="2">
        <v>1</v>
      </c>
      <c r="BV303" s="2">
        <v>1</v>
      </c>
      <c r="BW303" s="2">
        <v>1</v>
      </c>
      <c r="BX303" s="2">
        <v>1</v>
      </c>
      <c r="BY303" s="2" t="s">
        <v>3</v>
      </c>
      <c r="BZ303" s="2">
        <v>128</v>
      </c>
      <c r="CA303" s="2">
        <v>83</v>
      </c>
      <c r="CB303" s="2"/>
      <c r="CC303" s="2"/>
      <c r="CD303" s="2"/>
      <c r="CE303" s="2"/>
      <c r="CF303" s="2">
        <v>0</v>
      </c>
      <c r="CG303" s="2">
        <v>0</v>
      </c>
      <c r="CH303" s="2"/>
      <c r="CI303" s="2"/>
      <c r="CJ303" s="2"/>
      <c r="CK303" s="2"/>
      <c r="CL303" s="2"/>
      <c r="CM303" s="2">
        <v>0</v>
      </c>
      <c r="CN303" s="2" t="s">
        <v>1605</v>
      </c>
      <c r="CO303" s="2">
        <v>0</v>
      </c>
      <c r="CP303" s="2">
        <f t="shared" si="358"/>
        <v>140.08999999999997</v>
      </c>
      <c r="CQ303" s="2">
        <f t="shared" si="359"/>
        <v>70.099999999999994</v>
      </c>
      <c r="CR303" s="2">
        <f t="shared" si="360"/>
        <v>0.83</v>
      </c>
      <c r="CS303" s="2">
        <f t="shared" si="361"/>
        <v>0.15</v>
      </c>
      <c r="CT303" s="2">
        <f t="shared" si="362"/>
        <v>69.16</v>
      </c>
      <c r="CU303" s="2">
        <f t="shared" si="363"/>
        <v>0</v>
      </c>
      <c r="CV303" s="2">
        <f t="shared" si="364"/>
        <v>8.1074999999999999</v>
      </c>
      <c r="CW303" s="2">
        <f t="shared" si="365"/>
        <v>1.2500000000000001E-2</v>
      </c>
      <c r="CX303" s="2">
        <f t="shared" si="366"/>
        <v>0</v>
      </c>
      <c r="CY303" s="2">
        <f t="shared" si="367"/>
        <v>79.706500000000005</v>
      </c>
      <c r="CZ303" s="2">
        <f t="shared" si="368"/>
        <v>49.210100000000004</v>
      </c>
      <c r="DA303" s="2"/>
      <c r="DB303" s="2"/>
      <c r="DC303" s="2" t="s">
        <v>3</v>
      </c>
      <c r="DD303" s="2" t="s">
        <v>3</v>
      </c>
      <c r="DE303" s="2" t="s">
        <v>32</v>
      </c>
      <c r="DF303" s="2" t="s">
        <v>32</v>
      </c>
      <c r="DG303" s="2" t="s">
        <v>33</v>
      </c>
      <c r="DH303" s="2" t="s">
        <v>3</v>
      </c>
      <c r="DI303" s="2" t="s">
        <v>33</v>
      </c>
      <c r="DJ303" s="2" t="s">
        <v>32</v>
      </c>
      <c r="DK303" s="2" t="s">
        <v>3</v>
      </c>
      <c r="DL303" s="2" t="s">
        <v>3</v>
      </c>
      <c r="DM303" s="2" t="s">
        <v>3</v>
      </c>
      <c r="DN303" s="2">
        <v>0</v>
      </c>
      <c r="DO303" s="2">
        <v>0</v>
      </c>
      <c r="DP303" s="2">
        <v>1</v>
      </c>
      <c r="DQ303" s="2">
        <v>1</v>
      </c>
      <c r="DR303" s="2"/>
      <c r="DS303" s="2"/>
      <c r="DT303" s="2"/>
      <c r="DU303" s="2">
        <v>1013</v>
      </c>
      <c r="DV303" s="2" t="s">
        <v>561</v>
      </c>
      <c r="DW303" s="2" t="s">
        <v>561</v>
      </c>
      <c r="DX303" s="2">
        <v>1</v>
      </c>
      <c r="DY303" s="2"/>
      <c r="DZ303" s="2"/>
      <c r="EA303" s="2"/>
      <c r="EB303" s="2"/>
      <c r="EC303" s="2"/>
      <c r="ED303" s="2"/>
      <c r="EE303" s="2">
        <v>39174530</v>
      </c>
      <c r="EF303" s="2">
        <v>2</v>
      </c>
      <c r="EG303" s="2" t="s">
        <v>19</v>
      </c>
      <c r="EH303" s="2">
        <v>0</v>
      </c>
      <c r="EI303" s="2" t="s">
        <v>3</v>
      </c>
      <c r="EJ303" s="2">
        <v>1</v>
      </c>
      <c r="EK303" s="2">
        <v>16001</v>
      </c>
      <c r="EL303" s="2" t="s">
        <v>522</v>
      </c>
      <c r="EM303" s="2" t="s">
        <v>523</v>
      </c>
      <c r="EN303" s="2"/>
      <c r="EO303" s="2" t="s">
        <v>36</v>
      </c>
      <c r="EP303" s="2"/>
      <c r="EQ303" s="2">
        <v>0</v>
      </c>
      <c r="ER303" s="2">
        <v>130.9</v>
      </c>
      <c r="ES303" s="2">
        <v>70.099999999999994</v>
      </c>
      <c r="ET303" s="2">
        <v>0.66</v>
      </c>
      <c r="EU303" s="2">
        <v>0.12</v>
      </c>
      <c r="EV303" s="2">
        <v>60.14</v>
      </c>
      <c r="EW303" s="2">
        <v>7.05</v>
      </c>
      <c r="EX303" s="2">
        <v>0.01</v>
      </c>
      <c r="EY303" s="2">
        <v>0</v>
      </c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>
        <v>0</v>
      </c>
      <c r="FR303" s="2">
        <f t="shared" si="369"/>
        <v>0</v>
      </c>
      <c r="FS303" s="2">
        <v>0</v>
      </c>
      <c r="FT303" s="2" t="s">
        <v>22</v>
      </c>
      <c r="FU303" s="2" t="s">
        <v>23</v>
      </c>
      <c r="FV303" s="2"/>
      <c r="FW303" s="2"/>
      <c r="FX303" s="2">
        <v>115.2</v>
      </c>
      <c r="FY303" s="2">
        <v>70.55</v>
      </c>
      <c r="FZ303" s="2"/>
      <c r="GA303" s="2" t="s">
        <v>3</v>
      </c>
      <c r="GB303" s="2"/>
      <c r="GC303" s="2"/>
      <c r="GD303" s="2">
        <v>0</v>
      </c>
      <c r="GE303" s="2"/>
      <c r="GF303" s="2">
        <v>-2103294421</v>
      </c>
      <c r="GG303" s="2">
        <v>2</v>
      </c>
      <c r="GH303" s="2">
        <v>1</v>
      </c>
      <c r="GI303" s="2">
        <v>-2</v>
      </c>
      <c r="GJ303" s="2">
        <v>0</v>
      </c>
      <c r="GK303" s="2">
        <f>ROUND(R303*(R12)/100,2)</f>
        <v>0</v>
      </c>
      <c r="GL303" s="2">
        <f t="shared" si="370"/>
        <v>0</v>
      </c>
      <c r="GM303" s="2">
        <f t="shared" si="371"/>
        <v>269.01</v>
      </c>
      <c r="GN303" s="2">
        <f t="shared" si="372"/>
        <v>269.01</v>
      </c>
      <c r="GO303" s="2">
        <f t="shared" si="373"/>
        <v>0</v>
      </c>
      <c r="GP303" s="2">
        <f t="shared" si="374"/>
        <v>0</v>
      </c>
      <c r="GQ303" s="2"/>
      <c r="GR303" s="2">
        <v>0</v>
      </c>
      <c r="GS303" s="2">
        <v>3</v>
      </c>
      <c r="GT303" s="2">
        <v>0</v>
      </c>
      <c r="GU303" s="2" t="s">
        <v>3</v>
      </c>
      <c r="GV303" s="2">
        <f t="shared" si="375"/>
        <v>0</v>
      </c>
      <c r="GW303" s="2">
        <v>1</v>
      </c>
      <c r="GX303" s="2">
        <f t="shared" si="376"/>
        <v>0</v>
      </c>
      <c r="GY303" s="2"/>
      <c r="GZ303" s="2"/>
      <c r="HA303" s="2">
        <v>0</v>
      </c>
      <c r="HB303" s="2">
        <v>0</v>
      </c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>
        <v>0</v>
      </c>
      <c r="IL303" s="2"/>
      <c r="IM303" s="2"/>
      <c r="IN303" s="2"/>
      <c r="IO303" s="2"/>
      <c r="IP303" s="2"/>
      <c r="IQ303" s="2"/>
      <c r="IR303" s="2"/>
      <c r="IS303" s="2"/>
      <c r="IT303" s="2"/>
      <c r="IU303" s="2"/>
    </row>
    <row r="304" spans="1:255" x14ac:dyDescent="0.2">
      <c r="A304">
        <v>17</v>
      </c>
      <c r="B304">
        <v>1</v>
      </c>
      <c r="C304">
        <f>ROW(SmtRes!A718)</f>
        <v>718</v>
      </c>
      <c r="D304">
        <f>ROW(EtalonRes!A710)</f>
        <v>710</v>
      </c>
      <c r="E304" t="s">
        <v>558</v>
      </c>
      <c r="F304" t="s">
        <v>559</v>
      </c>
      <c r="G304" t="s">
        <v>560</v>
      </c>
      <c r="H304" t="s">
        <v>561</v>
      </c>
      <c r="I304">
        <v>1</v>
      </c>
      <c r="J304">
        <v>0</v>
      </c>
      <c r="O304">
        <f t="shared" si="344"/>
        <v>933.01</v>
      </c>
      <c r="P304">
        <f t="shared" si="345"/>
        <v>466.87</v>
      </c>
      <c r="Q304">
        <f t="shared" si="346"/>
        <v>5.53</v>
      </c>
      <c r="R304">
        <f t="shared" si="347"/>
        <v>1</v>
      </c>
      <c r="S304">
        <f t="shared" si="348"/>
        <v>460.61</v>
      </c>
      <c r="T304">
        <f t="shared" si="349"/>
        <v>0</v>
      </c>
      <c r="U304">
        <f t="shared" si="350"/>
        <v>8.1074999999999999</v>
      </c>
      <c r="V304">
        <f t="shared" si="351"/>
        <v>1.2500000000000001E-2</v>
      </c>
      <c r="W304">
        <f t="shared" si="352"/>
        <v>0</v>
      </c>
      <c r="X304">
        <f t="shared" si="353"/>
        <v>530.85</v>
      </c>
      <c r="Y304">
        <f t="shared" si="354"/>
        <v>327.74</v>
      </c>
      <c r="AA304">
        <v>39500386</v>
      </c>
      <c r="AB304">
        <f t="shared" si="355"/>
        <v>140.09</v>
      </c>
      <c r="AC304">
        <f t="shared" si="335"/>
        <v>70.099999999999994</v>
      </c>
      <c r="AD304">
        <f>ROUND(((((ET304*1.25))-((EU304*1.25)))+AE304),2)</f>
        <v>0.83</v>
      </c>
      <c r="AE304">
        <f>ROUND(((EU304*1.25)),2)</f>
        <v>0.15</v>
      </c>
      <c r="AF304">
        <f>ROUND(((EV304*1.15)),2)</f>
        <v>69.16</v>
      </c>
      <c r="AG304">
        <f t="shared" si="356"/>
        <v>0</v>
      </c>
      <c r="AH304">
        <f>((EW304*1.15))</f>
        <v>8.1074999999999999</v>
      </c>
      <c r="AI304">
        <f>((EX304*1.25))</f>
        <v>1.2500000000000001E-2</v>
      </c>
      <c r="AJ304">
        <f t="shared" si="357"/>
        <v>0</v>
      </c>
      <c r="AK304">
        <v>130.9</v>
      </c>
      <c r="AL304">
        <v>70.099999999999994</v>
      </c>
      <c r="AM304">
        <v>0.66</v>
      </c>
      <c r="AN304">
        <v>0.12</v>
      </c>
      <c r="AO304">
        <v>60.14</v>
      </c>
      <c r="AP304">
        <v>0</v>
      </c>
      <c r="AQ304">
        <v>7.05</v>
      </c>
      <c r="AR304">
        <v>0.01</v>
      </c>
      <c r="AS304">
        <v>0</v>
      </c>
      <c r="AT304">
        <v>115</v>
      </c>
      <c r="AU304">
        <v>71</v>
      </c>
      <c r="AV304">
        <v>1</v>
      </c>
      <c r="AW304">
        <v>1</v>
      </c>
      <c r="AZ304">
        <v>6.66</v>
      </c>
      <c r="BA304">
        <v>6.66</v>
      </c>
      <c r="BB304">
        <v>6.66</v>
      </c>
      <c r="BC304">
        <v>6.66</v>
      </c>
      <c r="BD304" t="s">
        <v>3</v>
      </c>
      <c r="BE304" t="s">
        <v>3</v>
      </c>
      <c r="BF304" t="s">
        <v>3</v>
      </c>
      <c r="BG304" t="s">
        <v>3</v>
      </c>
      <c r="BH304">
        <v>0</v>
      </c>
      <c r="BI304">
        <v>1</v>
      </c>
      <c r="BJ304" t="s">
        <v>562</v>
      </c>
      <c r="BM304">
        <v>16001</v>
      </c>
      <c r="BN304">
        <v>0</v>
      </c>
      <c r="BO304" t="s">
        <v>3</v>
      </c>
      <c r="BP304">
        <v>0</v>
      </c>
      <c r="BQ304">
        <v>2</v>
      </c>
      <c r="BR304">
        <v>0</v>
      </c>
      <c r="BS304">
        <v>6.66</v>
      </c>
      <c r="BT304">
        <v>1</v>
      </c>
      <c r="BU304">
        <v>1</v>
      </c>
      <c r="BV304">
        <v>1</v>
      </c>
      <c r="BW304">
        <v>1</v>
      </c>
      <c r="BX304">
        <v>1</v>
      </c>
      <c r="BY304" t="s">
        <v>3</v>
      </c>
      <c r="BZ304">
        <v>128</v>
      </c>
      <c r="CA304">
        <v>83</v>
      </c>
      <c r="CF304">
        <v>0</v>
      </c>
      <c r="CG304">
        <v>0</v>
      </c>
      <c r="CM304">
        <v>0</v>
      </c>
      <c r="CN304" t="s">
        <v>1605</v>
      </c>
      <c r="CO304">
        <v>0</v>
      </c>
      <c r="CP304">
        <f t="shared" si="358"/>
        <v>933.01</v>
      </c>
      <c r="CQ304">
        <f t="shared" si="359"/>
        <v>466.86599999999999</v>
      </c>
      <c r="CR304">
        <f t="shared" si="360"/>
        <v>5.5278</v>
      </c>
      <c r="CS304">
        <f t="shared" si="361"/>
        <v>0.999</v>
      </c>
      <c r="CT304">
        <f t="shared" si="362"/>
        <v>460.60559999999998</v>
      </c>
      <c r="CU304">
        <f t="shared" si="363"/>
        <v>0</v>
      </c>
      <c r="CV304">
        <f t="shared" si="364"/>
        <v>8.1074999999999999</v>
      </c>
      <c r="CW304">
        <f t="shared" si="365"/>
        <v>1.2500000000000001E-2</v>
      </c>
      <c r="CX304">
        <f t="shared" si="366"/>
        <v>0</v>
      </c>
      <c r="CY304">
        <f t="shared" si="367"/>
        <v>530.85149999999999</v>
      </c>
      <c r="CZ304">
        <f t="shared" si="368"/>
        <v>327.74309999999997</v>
      </c>
      <c r="DC304" t="s">
        <v>3</v>
      </c>
      <c r="DD304" t="s">
        <v>3</v>
      </c>
      <c r="DE304" t="s">
        <v>32</v>
      </c>
      <c r="DF304" t="s">
        <v>32</v>
      </c>
      <c r="DG304" t="s">
        <v>33</v>
      </c>
      <c r="DH304" t="s">
        <v>3</v>
      </c>
      <c r="DI304" t="s">
        <v>33</v>
      </c>
      <c r="DJ304" t="s">
        <v>32</v>
      </c>
      <c r="DK304" t="s">
        <v>3</v>
      </c>
      <c r="DL304" t="s">
        <v>3</v>
      </c>
      <c r="DM304" t="s">
        <v>3</v>
      </c>
      <c r="DN304">
        <v>0</v>
      </c>
      <c r="DO304">
        <v>0</v>
      </c>
      <c r="DP304">
        <v>1</v>
      </c>
      <c r="DQ304">
        <v>1</v>
      </c>
      <c r="DU304">
        <v>1013</v>
      </c>
      <c r="DV304" t="s">
        <v>561</v>
      </c>
      <c r="DW304" t="s">
        <v>561</v>
      </c>
      <c r="DX304">
        <v>1</v>
      </c>
      <c r="EE304">
        <v>39174530</v>
      </c>
      <c r="EF304">
        <v>2</v>
      </c>
      <c r="EG304" t="s">
        <v>19</v>
      </c>
      <c r="EH304">
        <v>0</v>
      </c>
      <c r="EI304" t="s">
        <v>3</v>
      </c>
      <c r="EJ304">
        <v>1</v>
      </c>
      <c r="EK304">
        <v>16001</v>
      </c>
      <c r="EL304" t="s">
        <v>522</v>
      </c>
      <c r="EM304" t="s">
        <v>523</v>
      </c>
      <c r="EO304" t="s">
        <v>36</v>
      </c>
      <c r="EQ304">
        <v>0</v>
      </c>
      <c r="ER304">
        <v>130.9</v>
      </c>
      <c r="ES304">
        <v>70.099999999999994</v>
      </c>
      <c r="ET304">
        <v>0.66</v>
      </c>
      <c r="EU304">
        <v>0.12</v>
      </c>
      <c r="EV304">
        <v>60.14</v>
      </c>
      <c r="EW304">
        <v>7.05</v>
      </c>
      <c r="EX304">
        <v>0.01</v>
      </c>
      <c r="EY304">
        <v>0</v>
      </c>
      <c r="FQ304">
        <v>0</v>
      </c>
      <c r="FR304">
        <f t="shared" si="369"/>
        <v>0</v>
      </c>
      <c r="FS304">
        <v>0</v>
      </c>
      <c r="FT304" t="s">
        <v>22</v>
      </c>
      <c r="FU304" t="s">
        <v>23</v>
      </c>
      <c r="FX304">
        <v>115.2</v>
      </c>
      <c r="FY304">
        <v>70.55</v>
      </c>
      <c r="GA304" t="s">
        <v>3</v>
      </c>
      <c r="GD304">
        <v>0</v>
      </c>
      <c r="GF304">
        <v>-2103294421</v>
      </c>
      <c r="GG304">
        <v>1</v>
      </c>
      <c r="GH304">
        <v>1</v>
      </c>
      <c r="GI304">
        <v>4</v>
      </c>
      <c r="GJ304">
        <v>0</v>
      </c>
      <c r="GK304">
        <f>ROUND(R304*(S12)/100,2)</f>
        <v>0</v>
      </c>
      <c r="GL304">
        <f t="shared" si="370"/>
        <v>0</v>
      </c>
      <c r="GM304">
        <f t="shared" si="371"/>
        <v>1791.6</v>
      </c>
      <c r="GN304">
        <f t="shared" si="372"/>
        <v>1791.6</v>
      </c>
      <c r="GO304">
        <f t="shared" si="373"/>
        <v>0</v>
      </c>
      <c r="GP304">
        <f t="shared" si="374"/>
        <v>0</v>
      </c>
      <c r="GR304">
        <v>0</v>
      </c>
      <c r="GS304">
        <v>3</v>
      </c>
      <c r="GT304">
        <v>0</v>
      </c>
      <c r="GU304" t="s">
        <v>3</v>
      </c>
      <c r="GV304">
        <f t="shared" si="375"/>
        <v>0</v>
      </c>
      <c r="GW304">
        <v>1</v>
      </c>
      <c r="GX304">
        <f t="shared" si="376"/>
        <v>0</v>
      </c>
      <c r="HA304">
        <v>0</v>
      </c>
      <c r="HB304">
        <v>0</v>
      </c>
      <c r="IK304">
        <v>0</v>
      </c>
    </row>
    <row r="305" spans="1:255" x14ac:dyDescent="0.2">
      <c r="A305" s="2">
        <v>18</v>
      </c>
      <c r="B305" s="2">
        <v>1</v>
      </c>
      <c r="C305" s="2">
        <v>709</v>
      </c>
      <c r="D305" s="2"/>
      <c r="E305" s="2" t="s">
        <v>563</v>
      </c>
      <c r="F305" s="2" t="s">
        <v>564</v>
      </c>
      <c r="G305" s="2" t="s">
        <v>565</v>
      </c>
      <c r="H305" s="2" t="s">
        <v>566</v>
      </c>
      <c r="I305" s="2">
        <f>I303*J305</f>
        <v>0.1</v>
      </c>
      <c r="J305" s="2">
        <v>0.1</v>
      </c>
      <c r="K305" s="2"/>
      <c r="L305" s="2"/>
      <c r="M305" s="2"/>
      <c r="N305" s="2"/>
      <c r="O305" s="2">
        <f t="shared" si="344"/>
        <v>2.87</v>
      </c>
      <c r="P305" s="2">
        <f t="shared" si="345"/>
        <v>2.87</v>
      </c>
      <c r="Q305" s="2">
        <f t="shared" si="346"/>
        <v>0</v>
      </c>
      <c r="R305" s="2">
        <f t="shared" si="347"/>
        <v>0</v>
      </c>
      <c r="S305" s="2">
        <f t="shared" si="348"/>
        <v>0</v>
      </c>
      <c r="T305" s="2">
        <f t="shared" si="349"/>
        <v>0</v>
      </c>
      <c r="U305" s="2">
        <f t="shared" si="350"/>
        <v>0</v>
      </c>
      <c r="V305" s="2">
        <f t="shared" si="351"/>
        <v>0</v>
      </c>
      <c r="W305" s="2">
        <f t="shared" si="352"/>
        <v>0</v>
      </c>
      <c r="X305" s="2">
        <f t="shared" si="353"/>
        <v>0</v>
      </c>
      <c r="Y305" s="2">
        <f t="shared" si="354"/>
        <v>0</v>
      </c>
      <c r="Z305" s="2"/>
      <c r="AA305" s="2">
        <v>39500385</v>
      </c>
      <c r="AB305" s="2">
        <f t="shared" si="355"/>
        <v>28.7</v>
      </c>
      <c r="AC305" s="2">
        <f t="shared" si="335"/>
        <v>28.7</v>
      </c>
      <c r="AD305" s="2">
        <f t="shared" ref="AD305:AD312" si="380">ROUND((((ET305)-(EU305))+AE305),2)</f>
        <v>0</v>
      </c>
      <c r="AE305" s="2">
        <f t="shared" ref="AE305:AF312" si="381">ROUND((EU305),2)</f>
        <v>0</v>
      </c>
      <c r="AF305" s="2">
        <f t="shared" si="381"/>
        <v>0</v>
      </c>
      <c r="AG305" s="2">
        <f t="shared" si="356"/>
        <v>0</v>
      </c>
      <c r="AH305" s="2">
        <f t="shared" ref="AH305:AI312" si="382">(EW305)</f>
        <v>0</v>
      </c>
      <c r="AI305" s="2">
        <f t="shared" si="382"/>
        <v>0</v>
      </c>
      <c r="AJ305" s="2">
        <f t="shared" si="357"/>
        <v>0</v>
      </c>
      <c r="AK305" s="2">
        <v>28.7</v>
      </c>
      <c r="AL305" s="2">
        <v>28.7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115</v>
      </c>
      <c r="AU305" s="2">
        <v>71</v>
      </c>
      <c r="AV305" s="2">
        <v>1</v>
      </c>
      <c r="AW305" s="2">
        <v>1</v>
      </c>
      <c r="AX305" s="2"/>
      <c r="AY305" s="2"/>
      <c r="AZ305" s="2">
        <v>1</v>
      </c>
      <c r="BA305" s="2">
        <v>1</v>
      </c>
      <c r="BB305" s="2">
        <v>1</v>
      </c>
      <c r="BC305" s="2">
        <v>1</v>
      </c>
      <c r="BD305" s="2" t="s">
        <v>3</v>
      </c>
      <c r="BE305" s="2" t="s">
        <v>3</v>
      </c>
      <c r="BF305" s="2" t="s">
        <v>3</v>
      </c>
      <c r="BG305" s="2" t="s">
        <v>3</v>
      </c>
      <c r="BH305" s="2">
        <v>3</v>
      </c>
      <c r="BI305" s="2">
        <v>1</v>
      </c>
      <c r="BJ305" s="2" t="s">
        <v>567</v>
      </c>
      <c r="BK305" s="2"/>
      <c r="BL305" s="2"/>
      <c r="BM305" s="2">
        <v>16001</v>
      </c>
      <c r="BN305" s="2">
        <v>0</v>
      </c>
      <c r="BO305" s="2" t="s">
        <v>3</v>
      </c>
      <c r="BP305" s="2">
        <v>0</v>
      </c>
      <c r="BQ305" s="2">
        <v>2</v>
      </c>
      <c r="BR305" s="2">
        <v>0</v>
      </c>
      <c r="BS305" s="2">
        <v>1</v>
      </c>
      <c r="BT305" s="2">
        <v>1</v>
      </c>
      <c r="BU305" s="2">
        <v>1</v>
      </c>
      <c r="BV305" s="2">
        <v>1</v>
      </c>
      <c r="BW305" s="2">
        <v>1</v>
      </c>
      <c r="BX305" s="2">
        <v>1</v>
      </c>
      <c r="BY305" s="2" t="s">
        <v>3</v>
      </c>
      <c r="BZ305" s="2">
        <v>128</v>
      </c>
      <c r="CA305" s="2">
        <v>83</v>
      </c>
      <c r="CB305" s="2"/>
      <c r="CC305" s="2"/>
      <c r="CD305" s="2"/>
      <c r="CE305" s="2"/>
      <c r="CF305" s="2">
        <v>0</v>
      </c>
      <c r="CG305" s="2">
        <v>0</v>
      </c>
      <c r="CH305" s="2"/>
      <c r="CI305" s="2"/>
      <c r="CJ305" s="2"/>
      <c r="CK305" s="2"/>
      <c r="CL305" s="2"/>
      <c r="CM305" s="2">
        <v>0</v>
      </c>
      <c r="CN305" s="2" t="s">
        <v>3</v>
      </c>
      <c r="CO305" s="2">
        <v>0</v>
      </c>
      <c r="CP305" s="2">
        <f t="shared" si="358"/>
        <v>2.87</v>
      </c>
      <c r="CQ305" s="2">
        <f t="shared" si="359"/>
        <v>28.7</v>
      </c>
      <c r="CR305" s="2">
        <f t="shared" si="360"/>
        <v>0</v>
      </c>
      <c r="CS305" s="2">
        <f t="shared" si="361"/>
        <v>0</v>
      </c>
      <c r="CT305" s="2">
        <f t="shared" si="362"/>
        <v>0</v>
      </c>
      <c r="CU305" s="2">
        <f t="shared" si="363"/>
        <v>0</v>
      </c>
      <c r="CV305" s="2">
        <f t="shared" si="364"/>
        <v>0</v>
      </c>
      <c r="CW305" s="2">
        <f t="shared" si="365"/>
        <v>0</v>
      </c>
      <c r="CX305" s="2">
        <f t="shared" si="366"/>
        <v>0</v>
      </c>
      <c r="CY305" s="2">
        <f t="shared" si="367"/>
        <v>0</v>
      </c>
      <c r="CZ305" s="2">
        <f t="shared" si="368"/>
        <v>0</v>
      </c>
      <c r="DA305" s="2"/>
      <c r="DB305" s="2"/>
      <c r="DC305" s="2" t="s">
        <v>3</v>
      </c>
      <c r="DD305" s="2" t="s">
        <v>3</v>
      </c>
      <c r="DE305" s="2" t="s">
        <v>3</v>
      </c>
      <c r="DF305" s="2" t="s">
        <v>3</v>
      </c>
      <c r="DG305" s="2" t="s">
        <v>3</v>
      </c>
      <c r="DH305" s="2" t="s">
        <v>3</v>
      </c>
      <c r="DI305" s="2" t="s">
        <v>3</v>
      </c>
      <c r="DJ305" s="2" t="s">
        <v>3</v>
      </c>
      <c r="DK305" s="2" t="s">
        <v>3</v>
      </c>
      <c r="DL305" s="2" t="s">
        <v>3</v>
      </c>
      <c r="DM305" s="2" t="s">
        <v>3</v>
      </c>
      <c r="DN305" s="2">
        <v>0</v>
      </c>
      <c r="DO305" s="2">
        <v>0</v>
      </c>
      <c r="DP305" s="2">
        <v>1</v>
      </c>
      <c r="DQ305" s="2">
        <v>1</v>
      </c>
      <c r="DR305" s="2"/>
      <c r="DS305" s="2"/>
      <c r="DT305" s="2"/>
      <c r="DU305" s="2">
        <v>1010</v>
      </c>
      <c r="DV305" s="2" t="s">
        <v>566</v>
      </c>
      <c r="DW305" s="2" t="s">
        <v>566</v>
      </c>
      <c r="DX305" s="2">
        <v>10</v>
      </c>
      <c r="DY305" s="2"/>
      <c r="DZ305" s="2"/>
      <c r="EA305" s="2"/>
      <c r="EB305" s="2"/>
      <c r="EC305" s="2"/>
      <c r="ED305" s="2"/>
      <c r="EE305" s="2">
        <v>39174530</v>
      </c>
      <c r="EF305" s="2">
        <v>2</v>
      </c>
      <c r="EG305" s="2" t="s">
        <v>19</v>
      </c>
      <c r="EH305" s="2">
        <v>0</v>
      </c>
      <c r="EI305" s="2" t="s">
        <v>3</v>
      </c>
      <c r="EJ305" s="2">
        <v>1</v>
      </c>
      <c r="EK305" s="2">
        <v>16001</v>
      </c>
      <c r="EL305" s="2" t="s">
        <v>522</v>
      </c>
      <c r="EM305" s="2" t="s">
        <v>523</v>
      </c>
      <c r="EN305" s="2"/>
      <c r="EO305" s="2" t="s">
        <v>3</v>
      </c>
      <c r="EP305" s="2"/>
      <c r="EQ305" s="2">
        <v>0</v>
      </c>
      <c r="ER305" s="2">
        <v>28.7</v>
      </c>
      <c r="ES305" s="2">
        <v>28.7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>
        <v>0</v>
      </c>
      <c r="FR305" s="2">
        <f t="shared" si="369"/>
        <v>0</v>
      </c>
      <c r="FS305" s="2">
        <v>0</v>
      </c>
      <c r="FT305" s="2" t="s">
        <v>22</v>
      </c>
      <c r="FU305" s="2" t="s">
        <v>23</v>
      </c>
      <c r="FV305" s="2"/>
      <c r="FW305" s="2"/>
      <c r="FX305" s="2">
        <v>115.2</v>
      </c>
      <c r="FY305" s="2">
        <v>70.55</v>
      </c>
      <c r="FZ305" s="2"/>
      <c r="GA305" s="2" t="s">
        <v>3</v>
      </c>
      <c r="GB305" s="2"/>
      <c r="GC305" s="2"/>
      <c r="GD305" s="2">
        <v>0</v>
      </c>
      <c r="GE305" s="2"/>
      <c r="GF305" s="2">
        <v>-1653706331</v>
      </c>
      <c r="GG305" s="2">
        <v>2</v>
      </c>
      <c r="GH305" s="2">
        <v>1</v>
      </c>
      <c r="GI305" s="2">
        <v>-2</v>
      </c>
      <c r="GJ305" s="2">
        <v>0</v>
      </c>
      <c r="GK305" s="2">
        <f>ROUND(R305*(R12)/100,2)</f>
        <v>0</v>
      </c>
      <c r="GL305" s="2">
        <f t="shared" si="370"/>
        <v>0</v>
      </c>
      <c r="GM305" s="2">
        <f t="shared" si="371"/>
        <v>2.87</v>
      </c>
      <c r="GN305" s="2">
        <f t="shared" si="372"/>
        <v>2.87</v>
      </c>
      <c r="GO305" s="2">
        <f t="shared" si="373"/>
        <v>0</v>
      </c>
      <c r="GP305" s="2">
        <f t="shared" si="374"/>
        <v>0</v>
      </c>
      <c r="GQ305" s="2"/>
      <c r="GR305" s="2">
        <v>0</v>
      </c>
      <c r="GS305" s="2">
        <v>3</v>
      </c>
      <c r="GT305" s="2">
        <v>0</v>
      </c>
      <c r="GU305" s="2" t="s">
        <v>3</v>
      </c>
      <c r="GV305" s="2">
        <f t="shared" si="375"/>
        <v>0</v>
      </c>
      <c r="GW305" s="2">
        <v>1</v>
      </c>
      <c r="GX305" s="2">
        <f t="shared" si="376"/>
        <v>0</v>
      </c>
      <c r="GY305" s="2"/>
      <c r="GZ305" s="2"/>
      <c r="HA305" s="2">
        <v>0</v>
      </c>
      <c r="HB305" s="2">
        <v>0</v>
      </c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>
        <v>0</v>
      </c>
      <c r="IL305" s="2"/>
      <c r="IM305" s="2"/>
      <c r="IN305" s="2"/>
      <c r="IO305" s="2"/>
      <c r="IP305" s="2"/>
      <c r="IQ305" s="2"/>
      <c r="IR305" s="2"/>
      <c r="IS305" s="2"/>
      <c r="IT305" s="2"/>
      <c r="IU305" s="2"/>
    </row>
    <row r="306" spans="1:255" x14ac:dyDescent="0.2">
      <c r="A306">
        <v>18</v>
      </c>
      <c r="B306">
        <v>1</v>
      </c>
      <c r="C306">
        <v>718</v>
      </c>
      <c r="E306" t="s">
        <v>563</v>
      </c>
      <c r="F306" t="s">
        <v>564</v>
      </c>
      <c r="G306" t="s">
        <v>565</v>
      </c>
      <c r="H306" t="s">
        <v>566</v>
      </c>
      <c r="I306">
        <f>I304*J306</f>
        <v>0.1</v>
      </c>
      <c r="J306">
        <v>0.1</v>
      </c>
      <c r="O306">
        <f t="shared" si="344"/>
        <v>19.11</v>
      </c>
      <c r="P306">
        <f t="shared" si="345"/>
        <v>19.11</v>
      </c>
      <c r="Q306">
        <f t="shared" si="346"/>
        <v>0</v>
      </c>
      <c r="R306">
        <f t="shared" si="347"/>
        <v>0</v>
      </c>
      <c r="S306">
        <f t="shared" si="348"/>
        <v>0</v>
      </c>
      <c r="T306">
        <f t="shared" si="349"/>
        <v>0</v>
      </c>
      <c r="U306">
        <f t="shared" si="350"/>
        <v>0</v>
      </c>
      <c r="V306">
        <f t="shared" si="351"/>
        <v>0</v>
      </c>
      <c r="W306">
        <f t="shared" si="352"/>
        <v>0</v>
      </c>
      <c r="X306">
        <f t="shared" si="353"/>
        <v>0</v>
      </c>
      <c r="Y306">
        <f t="shared" si="354"/>
        <v>0</v>
      </c>
      <c r="AA306">
        <v>39500386</v>
      </c>
      <c r="AB306">
        <f t="shared" si="355"/>
        <v>28.7</v>
      </c>
      <c r="AC306">
        <f t="shared" si="335"/>
        <v>28.7</v>
      </c>
      <c r="AD306">
        <f t="shared" si="380"/>
        <v>0</v>
      </c>
      <c r="AE306">
        <f t="shared" si="381"/>
        <v>0</v>
      </c>
      <c r="AF306">
        <f t="shared" si="381"/>
        <v>0</v>
      </c>
      <c r="AG306">
        <f t="shared" si="356"/>
        <v>0</v>
      </c>
      <c r="AH306">
        <f t="shared" si="382"/>
        <v>0</v>
      </c>
      <c r="AI306">
        <f t="shared" si="382"/>
        <v>0</v>
      </c>
      <c r="AJ306">
        <f t="shared" si="357"/>
        <v>0</v>
      </c>
      <c r="AK306">
        <v>28.7</v>
      </c>
      <c r="AL306">
        <v>28.7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115</v>
      </c>
      <c r="AU306">
        <v>71</v>
      </c>
      <c r="AV306">
        <v>1</v>
      </c>
      <c r="AW306">
        <v>1</v>
      </c>
      <c r="AZ306">
        <v>6.66</v>
      </c>
      <c r="BA306">
        <v>1</v>
      </c>
      <c r="BB306">
        <v>1</v>
      </c>
      <c r="BC306">
        <v>6.66</v>
      </c>
      <c r="BD306" t="s">
        <v>3</v>
      </c>
      <c r="BE306" t="s">
        <v>3</v>
      </c>
      <c r="BF306" t="s">
        <v>3</v>
      </c>
      <c r="BG306" t="s">
        <v>3</v>
      </c>
      <c r="BH306">
        <v>3</v>
      </c>
      <c r="BI306">
        <v>1</v>
      </c>
      <c r="BJ306" t="s">
        <v>567</v>
      </c>
      <c r="BM306">
        <v>16001</v>
      </c>
      <c r="BN306">
        <v>0</v>
      </c>
      <c r="BO306" t="s">
        <v>3</v>
      </c>
      <c r="BP306">
        <v>0</v>
      </c>
      <c r="BQ306">
        <v>2</v>
      </c>
      <c r="BR306">
        <v>0</v>
      </c>
      <c r="BS306">
        <v>1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3</v>
      </c>
      <c r="BZ306">
        <v>128</v>
      </c>
      <c r="CA306">
        <v>83</v>
      </c>
      <c r="CF306">
        <v>0</v>
      </c>
      <c r="CG306">
        <v>0</v>
      </c>
      <c r="CM306">
        <v>0</v>
      </c>
      <c r="CN306" t="s">
        <v>3</v>
      </c>
      <c r="CO306">
        <v>0</v>
      </c>
      <c r="CP306">
        <f t="shared" si="358"/>
        <v>19.11</v>
      </c>
      <c r="CQ306">
        <f t="shared" si="359"/>
        <v>191.142</v>
      </c>
      <c r="CR306">
        <f t="shared" si="360"/>
        <v>0</v>
      </c>
      <c r="CS306">
        <f t="shared" si="361"/>
        <v>0</v>
      </c>
      <c r="CT306">
        <f t="shared" si="362"/>
        <v>0</v>
      </c>
      <c r="CU306">
        <f t="shared" si="363"/>
        <v>0</v>
      </c>
      <c r="CV306">
        <f t="shared" si="364"/>
        <v>0</v>
      </c>
      <c r="CW306">
        <f t="shared" si="365"/>
        <v>0</v>
      </c>
      <c r="CX306">
        <f t="shared" si="366"/>
        <v>0</v>
      </c>
      <c r="CY306">
        <f t="shared" si="367"/>
        <v>0</v>
      </c>
      <c r="CZ306">
        <f t="shared" si="368"/>
        <v>0</v>
      </c>
      <c r="DC306" t="s">
        <v>3</v>
      </c>
      <c r="DD306" t="s">
        <v>3</v>
      </c>
      <c r="DE306" t="s">
        <v>3</v>
      </c>
      <c r="DF306" t="s">
        <v>3</v>
      </c>
      <c r="DG306" t="s">
        <v>3</v>
      </c>
      <c r="DH306" t="s">
        <v>3</v>
      </c>
      <c r="DI306" t="s">
        <v>3</v>
      </c>
      <c r="DJ306" t="s">
        <v>3</v>
      </c>
      <c r="DK306" t="s">
        <v>3</v>
      </c>
      <c r="DL306" t="s">
        <v>3</v>
      </c>
      <c r="DM306" t="s">
        <v>3</v>
      </c>
      <c r="DN306">
        <v>0</v>
      </c>
      <c r="DO306">
        <v>0</v>
      </c>
      <c r="DP306">
        <v>1</v>
      </c>
      <c r="DQ306">
        <v>1</v>
      </c>
      <c r="DU306">
        <v>1010</v>
      </c>
      <c r="DV306" t="s">
        <v>566</v>
      </c>
      <c r="DW306" t="s">
        <v>566</v>
      </c>
      <c r="DX306">
        <v>10</v>
      </c>
      <c r="EE306">
        <v>39174530</v>
      </c>
      <c r="EF306">
        <v>2</v>
      </c>
      <c r="EG306" t="s">
        <v>19</v>
      </c>
      <c r="EH306">
        <v>0</v>
      </c>
      <c r="EI306" t="s">
        <v>3</v>
      </c>
      <c r="EJ306">
        <v>1</v>
      </c>
      <c r="EK306">
        <v>16001</v>
      </c>
      <c r="EL306" t="s">
        <v>522</v>
      </c>
      <c r="EM306" t="s">
        <v>523</v>
      </c>
      <c r="EO306" t="s">
        <v>3</v>
      </c>
      <c r="EQ306">
        <v>0</v>
      </c>
      <c r="ER306">
        <v>28.7</v>
      </c>
      <c r="ES306">
        <v>28.7</v>
      </c>
      <c r="ET306">
        <v>0</v>
      </c>
      <c r="EU306">
        <v>0</v>
      </c>
      <c r="EV306">
        <v>0</v>
      </c>
      <c r="EW306">
        <v>0</v>
      </c>
      <c r="EX306">
        <v>0</v>
      </c>
      <c r="FQ306">
        <v>0</v>
      </c>
      <c r="FR306">
        <f t="shared" si="369"/>
        <v>0</v>
      </c>
      <c r="FS306">
        <v>0</v>
      </c>
      <c r="FT306" t="s">
        <v>22</v>
      </c>
      <c r="FU306" t="s">
        <v>23</v>
      </c>
      <c r="FX306">
        <v>115.2</v>
      </c>
      <c r="FY306">
        <v>70.55</v>
      </c>
      <c r="GA306" t="s">
        <v>3</v>
      </c>
      <c r="GD306">
        <v>0</v>
      </c>
      <c r="GF306">
        <v>-1653706331</v>
      </c>
      <c r="GG306">
        <v>1</v>
      </c>
      <c r="GH306">
        <v>1</v>
      </c>
      <c r="GI306">
        <v>4</v>
      </c>
      <c r="GJ306">
        <v>0</v>
      </c>
      <c r="GK306">
        <f>ROUND(R306*(S12)/100,2)</f>
        <v>0</v>
      </c>
      <c r="GL306">
        <f t="shared" si="370"/>
        <v>0</v>
      </c>
      <c r="GM306">
        <f t="shared" si="371"/>
        <v>19.11</v>
      </c>
      <c r="GN306">
        <f t="shared" si="372"/>
        <v>19.11</v>
      </c>
      <c r="GO306">
        <f t="shared" si="373"/>
        <v>0</v>
      </c>
      <c r="GP306">
        <f t="shared" si="374"/>
        <v>0</v>
      </c>
      <c r="GR306">
        <v>0</v>
      </c>
      <c r="GS306">
        <v>3</v>
      </c>
      <c r="GT306">
        <v>0</v>
      </c>
      <c r="GU306" t="s">
        <v>3</v>
      </c>
      <c r="GV306">
        <f t="shared" si="375"/>
        <v>0</v>
      </c>
      <c r="GW306">
        <v>1</v>
      </c>
      <c r="GX306">
        <f t="shared" si="376"/>
        <v>0</v>
      </c>
      <c r="HA306">
        <v>0</v>
      </c>
      <c r="HB306">
        <v>0</v>
      </c>
      <c r="IK306">
        <v>0</v>
      </c>
    </row>
    <row r="307" spans="1:255" x14ac:dyDescent="0.2">
      <c r="A307" s="2">
        <v>18</v>
      </c>
      <c r="B307" s="2">
        <v>1</v>
      </c>
      <c r="C307" s="2">
        <v>708</v>
      </c>
      <c r="D307" s="2"/>
      <c r="E307" s="2" t="s">
        <v>568</v>
      </c>
      <c r="F307" s="2" t="s">
        <v>569</v>
      </c>
      <c r="G307" s="2" t="s">
        <v>570</v>
      </c>
      <c r="H307" s="2" t="s">
        <v>132</v>
      </c>
      <c r="I307" s="2">
        <f>I303*J307</f>
        <v>-1</v>
      </c>
      <c r="J307" s="2">
        <v>-1</v>
      </c>
      <c r="K307" s="2"/>
      <c r="L307" s="2"/>
      <c r="M307" s="2"/>
      <c r="N307" s="2"/>
      <c r="O307" s="2">
        <f t="shared" si="344"/>
        <v>-24.3</v>
      </c>
      <c r="P307" s="2">
        <f t="shared" si="345"/>
        <v>-24.3</v>
      </c>
      <c r="Q307" s="2">
        <f t="shared" si="346"/>
        <v>0</v>
      </c>
      <c r="R307" s="2">
        <f t="shared" si="347"/>
        <v>0</v>
      </c>
      <c r="S307" s="2">
        <f t="shared" si="348"/>
        <v>0</v>
      </c>
      <c r="T307" s="2">
        <f t="shared" si="349"/>
        <v>0</v>
      </c>
      <c r="U307" s="2">
        <f t="shared" si="350"/>
        <v>0</v>
      </c>
      <c r="V307" s="2">
        <f t="shared" si="351"/>
        <v>0</v>
      </c>
      <c r="W307" s="2">
        <f t="shared" si="352"/>
        <v>0</v>
      </c>
      <c r="X307" s="2">
        <f t="shared" si="353"/>
        <v>0</v>
      </c>
      <c r="Y307" s="2">
        <f t="shared" si="354"/>
        <v>0</v>
      </c>
      <c r="Z307" s="2"/>
      <c r="AA307" s="2">
        <v>39500385</v>
      </c>
      <c r="AB307" s="2">
        <f t="shared" si="355"/>
        <v>24.3</v>
      </c>
      <c r="AC307" s="2">
        <f t="shared" si="335"/>
        <v>24.3</v>
      </c>
      <c r="AD307" s="2">
        <f t="shared" si="380"/>
        <v>0</v>
      </c>
      <c r="AE307" s="2">
        <f t="shared" si="381"/>
        <v>0</v>
      </c>
      <c r="AF307" s="2">
        <f t="shared" si="381"/>
        <v>0</v>
      </c>
      <c r="AG307" s="2">
        <f t="shared" si="356"/>
        <v>0</v>
      </c>
      <c r="AH307" s="2">
        <f t="shared" si="382"/>
        <v>0</v>
      </c>
      <c r="AI307" s="2">
        <f t="shared" si="382"/>
        <v>0</v>
      </c>
      <c r="AJ307" s="2">
        <f t="shared" si="357"/>
        <v>0</v>
      </c>
      <c r="AK307" s="2">
        <v>24.3</v>
      </c>
      <c r="AL307" s="2">
        <v>24.3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115</v>
      </c>
      <c r="AU307" s="2">
        <v>71</v>
      </c>
      <c r="AV307" s="2">
        <v>1</v>
      </c>
      <c r="AW307" s="2">
        <v>1</v>
      </c>
      <c r="AX307" s="2"/>
      <c r="AY307" s="2"/>
      <c r="AZ307" s="2">
        <v>1</v>
      </c>
      <c r="BA307" s="2">
        <v>1</v>
      </c>
      <c r="BB307" s="2">
        <v>1</v>
      </c>
      <c r="BC307" s="2">
        <v>1</v>
      </c>
      <c r="BD307" s="2" t="s">
        <v>3</v>
      </c>
      <c r="BE307" s="2" t="s">
        <v>3</v>
      </c>
      <c r="BF307" s="2" t="s">
        <v>3</v>
      </c>
      <c r="BG307" s="2" t="s">
        <v>3</v>
      </c>
      <c r="BH307" s="2">
        <v>3</v>
      </c>
      <c r="BI307" s="2">
        <v>1</v>
      </c>
      <c r="BJ307" s="2" t="s">
        <v>571</v>
      </c>
      <c r="BK307" s="2"/>
      <c r="BL307" s="2"/>
      <c r="BM307" s="2">
        <v>16001</v>
      </c>
      <c r="BN307" s="2">
        <v>0</v>
      </c>
      <c r="BO307" s="2" t="s">
        <v>3</v>
      </c>
      <c r="BP307" s="2">
        <v>0</v>
      </c>
      <c r="BQ307" s="2">
        <v>2</v>
      </c>
      <c r="BR307" s="2">
        <v>1</v>
      </c>
      <c r="BS307" s="2">
        <v>1</v>
      </c>
      <c r="BT307" s="2">
        <v>1</v>
      </c>
      <c r="BU307" s="2">
        <v>1</v>
      </c>
      <c r="BV307" s="2">
        <v>1</v>
      </c>
      <c r="BW307" s="2">
        <v>1</v>
      </c>
      <c r="BX307" s="2">
        <v>1</v>
      </c>
      <c r="BY307" s="2" t="s">
        <v>3</v>
      </c>
      <c r="BZ307" s="2">
        <v>128</v>
      </c>
      <c r="CA307" s="2">
        <v>83</v>
      </c>
      <c r="CB307" s="2"/>
      <c r="CC307" s="2"/>
      <c r="CD307" s="2"/>
      <c r="CE307" s="2"/>
      <c r="CF307" s="2">
        <v>0</v>
      </c>
      <c r="CG307" s="2">
        <v>0</v>
      </c>
      <c r="CH307" s="2"/>
      <c r="CI307" s="2"/>
      <c r="CJ307" s="2"/>
      <c r="CK307" s="2"/>
      <c r="CL307" s="2"/>
      <c r="CM307" s="2">
        <v>0</v>
      </c>
      <c r="CN307" s="2" t="s">
        <v>3</v>
      </c>
      <c r="CO307" s="2">
        <v>0</v>
      </c>
      <c r="CP307" s="2">
        <f t="shared" si="358"/>
        <v>-24.3</v>
      </c>
      <c r="CQ307" s="2">
        <f t="shared" si="359"/>
        <v>24.3</v>
      </c>
      <c r="CR307" s="2">
        <f t="shared" si="360"/>
        <v>0</v>
      </c>
      <c r="CS307" s="2">
        <f t="shared" si="361"/>
        <v>0</v>
      </c>
      <c r="CT307" s="2">
        <f t="shared" si="362"/>
        <v>0</v>
      </c>
      <c r="CU307" s="2">
        <f t="shared" si="363"/>
        <v>0</v>
      </c>
      <c r="CV307" s="2">
        <f t="shared" si="364"/>
        <v>0</v>
      </c>
      <c r="CW307" s="2">
        <f t="shared" si="365"/>
        <v>0</v>
      </c>
      <c r="CX307" s="2">
        <f t="shared" si="366"/>
        <v>0</v>
      </c>
      <c r="CY307" s="2">
        <f t="shared" si="367"/>
        <v>0</v>
      </c>
      <c r="CZ307" s="2">
        <f t="shared" si="368"/>
        <v>0</v>
      </c>
      <c r="DA307" s="2"/>
      <c r="DB307" s="2"/>
      <c r="DC307" s="2" t="s">
        <v>3</v>
      </c>
      <c r="DD307" s="2" t="s">
        <v>3</v>
      </c>
      <c r="DE307" s="2" t="s">
        <v>3</v>
      </c>
      <c r="DF307" s="2" t="s">
        <v>3</v>
      </c>
      <c r="DG307" s="2" t="s">
        <v>3</v>
      </c>
      <c r="DH307" s="2" t="s">
        <v>3</v>
      </c>
      <c r="DI307" s="2" t="s">
        <v>3</v>
      </c>
      <c r="DJ307" s="2" t="s">
        <v>3</v>
      </c>
      <c r="DK307" s="2" t="s">
        <v>3</v>
      </c>
      <c r="DL307" s="2" t="s">
        <v>3</v>
      </c>
      <c r="DM307" s="2" t="s">
        <v>3</v>
      </c>
      <c r="DN307" s="2">
        <v>0</v>
      </c>
      <c r="DO307" s="2">
        <v>0</v>
      </c>
      <c r="DP307" s="2">
        <v>1</v>
      </c>
      <c r="DQ307" s="2">
        <v>1</v>
      </c>
      <c r="DR307" s="2"/>
      <c r="DS307" s="2"/>
      <c r="DT307" s="2"/>
      <c r="DU307" s="2">
        <v>1010</v>
      </c>
      <c r="DV307" s="2" t="s">
        <v>132</v>
      </c>
      <c r="DW307" s="2" t="s">
        <v>132</v>
      </c>
      <c r="DX307" s="2">
        <v>1</v>
      </c>
      <c r="DY307" s="2"/>
      <c r="DZ307" s="2"/>
      <c r="EA307" s="2"/>
      <c r="EB307" s="2"/>
      <c r="EC307" s="2"/>
      <c r="ED307" s="2"/>
      <c r="EE307" s="2">
        <v>39174530</v>
      </c>
      <c r="EF307" s="2">
        <v>2</v>
      </c>
      <c r="EG307" s="2" t="s">
        <v>19</v>
      </c>
      <c r="EH307" s="2">
        <v>0</v>
      </c>
      <c r="EI307" s="2" t="s">
        <v>3</v>
      </c>
      <c r="EJ307" s="2">
        <v>1</v>
      </c>
      <c r="EK307" s="2">
        <v>16001</v>
      </c>
      <c r="EL307" s="2" t="s">
        <v>522</v>
      </c>
      <c r="EM307" s="2" t="s">
        <v>523</v>
      </c>
      <c r="EN307" s="2"/>
      <c r="EO307" s="2" t="s">
        <v>3</v>
      </c>
      <c r="EP307" s="2"/>
      <c r="EQ307" s="2">
        <v>0</v>
      </c>
      <c r="ER307" s="2">
        <v>24.3</v>
      </c>
      <c r="ES307" s="2">
        <v>24.3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>
        <v>0</v>
      </c>
      <c r="FR307" s="2">
        <f t="shared" si="369"/>
        <v>0</v>
      </c>
      <c r="FS307" s="2">
        <v>0</v>
      </c>
      <c r="FT307" s="2" t="s">
        <v>22</v>
      </c>
      <c r="FU307" s="2" t="s">
        <v>23</v>
      </c>
      <c r="FV307" s="2"/>
      <c r="FW307" s="2"/>
      <c r="FX307" s="2">
        <v>115.2</v>
      </c>
      <c r="FY307" s="2">
        <v>70.55</v>
      </c>
      <c r="FZ307" s="2"/>
      <c r="GA307" s="2" t="s">
        <v>3</v>
      </c>
      <c r="GB307" s="2"/>
      <c r="GC307" s="2"/>
      <c r="GD307" s="2">
        <v>0</v>
      </c>
      <c r="GE307" s="2"/>
      <c r="GF307" s="2">
        <v>-201822490</v>
      </c>
      <c r="GG307" s="2">
        <v>2</v>
      </c>
      <c r="GH307" s="2">
        <v>1</v>
      </c>
      <c r="GI307" s="2">
        <v>-2</v>
      </c>
      <c r="GJ307" s="2">
        <v>0</v>
      </c>
      <c r="GK307" s="2">
        <f>ROUND(R307*(R12)/100,2)</f>
        <v>0</v>
      </c>
      <c r="GL307" s="2">
        <f t="shared" si="370"/>
        <v>0</v>
      </c>
      <c r="GM307" s="2">
        <f t="shared" si="371"/>
        <v>-24.3</v>
      </c>
      <c r="GN307" s="2">
        <f t="shared" si="372"/>
        <v>-24.3</v>
      </c>
      <c r="GO307" s="2">
        <f t="shared" si="373"/>
        <v>0</v>
      </c>
      <c r="GP307" s="2">
        <f t="shared" si="374"/>
        <v>0</v>
      </c>
      <c r="GQ307" s="2"/>
      <c r="GR307" s="2">
        <v>0</v>
      </c>
      <c r="GS307" s="2">
        <v>3</v>
      </c>
      <c r="GT307" s="2">
        <v>0</v>
      </c>
      <c r="GU307" s="2" t="s">
        <v>3</v>
      </c>
      <c r="GV307" s="2">
        <f t="shared" si="375"/>
        <v>0</v>
      </c>
      <c r="GW307" s="2">
        <v>1</v>
      </c>
      <c r="GX307" s="2">
        <f t="shared" si="376"/>
        <v>0</v>
      </c>
      <c r="GY307" s="2"/>
      <c r="GZ307" s="2"/>
      <c r="HA307" s="2">
        <v>0</v>
      </c>
      <c r="HB307" s="2">
        <v>0</v>
      </c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>
        <v>0</v>
      </c>
      <c r="IL307" s="2"/>
      <c r="IM307" s="2"/>
      <c r="IN307" s="2"/>
      <c r="IO307" s="2"/>
      <c r="IP307" s="2"/>
      <c r="IQ307" s="2"/>
      <c r="IR307" s="2"/>
      <c r="IS307" s="2"/>
      <c r="IT307" s="2"/>
      <c r="IU307" s="2"/>
    </row>
    <row r="308" spans="1:255" x14ac:dyDescent="0.2">
      <c r="A308">
        <v>18</v>
      </c>
      <c r="B308">
        <v>1</v>
      </c>
      <c r="C308">
        <v>717</v>
      </c>
      <c r="E308" t="s">
        <v>568</v>
      </c>
      <c r="F308" t="s">
        <v>569</v>
      </c>
      <c r="G308" t="s">
        <v>570</v>
      </c>
      <c r="H308" t="s">
        <v>132</v>
      </c>
      <c r="I308">
        <f>I304*J308</f>
        <v>-1</v>
      </c>
      <c r="J308">
        <v>-1</v>
      </c>
      <c r="O308">
        <f t="shared" si="344"/>
        <v>-161.84</v>
      </c>
      <c r="P308">
        <f t="shared" si="345"/>
        <v>-161.84</v>
      </c>
      <c r="Q308">
        <f t="shared" si="346"/>
        <v>0</v>
      </c>
      <c r="R308">
        <f t="shared" si="347"/>
        <v>0</v>
      </c>
      <c r="S308">
        <f t="shared" si="348"/>
        <v>0</v>
      </c>
      <c r="T308">
        <f t="shared" si="349"/>
        <v>0</v>
      </c>
      <c r="U308">
        <f t="shared" si="350"/>
        <v>0</v>
      </c>
      <c r="V308">
        <f t="shared" si="351"/>
        <v>0</v>
      </c>
      <c r="W308">
        <f t="shared" si="352"/>
        <v>0</v>
      </c>
      <c r="X308">
        <f t="shared" si="353"/>
        <v>0</v>
      </c>
      <c r="Y308">
        <f t="shared" si="354"/>
        <v>0</v>
      </c>
      <c r="AA308">
        <v>39500386</v>
      </c>
      <c r="AB308">
        <f t="shared" si="355"/>
        <v>24.3</v>
      </c>
      <c r="AC308">
        <f t="shared" si="335"/>
        <v>24.3</v>
      </c>
      <c r="AD308">
        <f t="shared" si="380"/>
        <v>0</v>
      </c>
      <c r="AE308">
        <f t="shared" si="381"/>
        <v>0</v>
      </c>
      <c r="AF308">
        <f t="shared" si="381"/>
        <v>0</v>
      </c>
      <c r="AG308">
        <f t="shared" si="356"/>
        <v>0</v>
      </c>
      <c r="AH308">
        <f t="shared" si="382"/>
        <v>0</v>
      </c>
      <c r="AI308">
        <f t="shared" si="382"/>
        <v>0</v>
      </c>
      <c r="AJ308">
        <f t="shared" si="357"/>
        <v>0</v>
      </c>
      <c r="AK308">
        <v>24.3</v>
      </c>
      <c r="AL308">
        <v>24.3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115</v>
      </c>
      <c r="AU308">
        <v>71</v>
      </c>
      <c r="AV308">
        <v>1</v>
      </c>
      <c r="AW308">
        <v>1</v>
      </c>
      <c r="AZ308">
        <v>6.66</v>
      </c>
      <c r="BA308">
        <v>1</v>
      </c>
      <c r="BB308">
        <v>1</v>
      </c>
      <c r="BC308">
        <v>6.66</v>
      </c>
      <c r="BD308" t="s">
        <v>3</v>
      </c>
      <c r="BE308" t="s">
        <v>3</v>
      </c>
      <c r="BF308" t="s">
        <v>3</v>
      </c>
      <c r="BG308" t="s">
        <v>3</v>
      </c>
      <c r="BH308">
        <v>3</v>
      </c>
      <c r="BI308">
        <v>1</v>
      </c>
      <c r="BJ308" t="s">
        <v>571</v>
      </c>
      <c r="BM308">
        <v>16001</v>
      </c>
      <c r="BN308">
        <v>0</v>
      </c>
      <c r="BO308" t="s">
        <v>3</v>
      </c>
      <c r="BP308">
        <v>0</v>
      </c>
      <c r="BQ308">
        <v>2</v>
      </c>
      <c r="BR308">
        <v>1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128</v>
      </c>
      <c r="CA308">
        <v>83</v>
      </c>
      <c r="CF308">
        <v>0</v>
      </c>
      <c r="CG308">
        <v>0</v>
      </c>
      <c r="CM308">
        <v>0</v>
      </c>
      <c r="CN308" t="s">
        <v>3</v>
      </c>
      <c r="CO308">
        <v>0</v>
      </c>
      <c r="CP308">
        <f t="shared" si="358"/>
        <v>-161.84</v>
      </c>
      <c r="CQ308">
        <f t="shared" si="359"/>
        <v>161.83800000000002</v>
      </c>
      <c r="CR308">
        <f t="shared" si="360"/>
        <v>0</v>
      </c>
      <c r="CS308">
        <f t="shared" si="361"/>
        <v>0</v>
      </c>
      <c r="CT308">
        <f t="shared" si="362"/>
        <v>0</v>
      </c>
      <c r="CU308">
        <f t="shared" si="363"/>
        <v>0</v>
      </c>
      <c r="CV308">
        <f t="shared" si="364"/>
        <v>0</v>
      </c>
      <c r="CW308">
        <f t="shared" si="365"/>
        <v>0</v>
      </c>
      <c r="CX308">
        <f t="shared" si="366"/>
        <v>0</v>
      </c>
      <c r="CY308">
        <f t="shared" si="367"/>
        <v>0</v>
      </c>
      <c r="CZ308">
        <f t="shared" si="368"/>
        <v>0</v>
      </c>
      <c r="DC308" t="s">
        <v>3</v>
      </c>
      <c r="DD308" t="s">
        <v>3</v>
      </c>
      <c r="DE308" t="s">
        <v>3</v>
      </c>
      <c r="DF308" t="s">
        <v>3</v>
      </c>
      <c r="DG308" t="s">
        <v>3</v>
      </c>
      <c r="DH308" t="s">
        <v>3</v>
      </c>
      <c r="DI308" t="s">
        <v>3</v>
      </c>
      <c r="DJ308" t="s">
        <v>3</v>
      </c>
      <c r="DK308" t="s">
        <v>3</v>
      </c>
      <c r="DL308" t="s">
        <v>3</v>
      </c>
      <c r="DM308" t="s">
        <v>3</v>
      </c>
      <c r="DN308">
        <v>0</v>
      </c>
      <c r="DO308">
        <v>0</v>
      </c>
      <c r="DP308">
        <v>1</v>
      </c>
      <c r="DQ308">
        <v>1</v>
      </c>
      <c r="DU308">
        <v>1010</v>
      </c>
      <c r="DV308" t="s">
        <v>132</v>
      </c>
      <c r="DW308" t="s">
        <v>132</v>
      </c>
      <c r="DX308">
        <v>1</v>
      </c>
      <c r="EE308">
        <v>39174530</v>
      </c>
      <c r="EF308">
        <v>2</v>
      </c>
      <c r="EG308" t="s">
        <v>19</v>
      </c>
      <c r="EH308">
        <v>0</v>
      </c>
      <c r="EI308" t="s">
        <v>3</v>
      </c>
      <c r="EJ308">
        <v>1</v>
      </c>
      <c r="EK308">
        <v>16001</v>
      </c>
      <c r="EL308" t="s">
        <v>522</v>
      </c>
      <c r="EM308" t="s">
        <v>523</v>
      </c>
      <c r="EO308" t="s">
        <v>3</v>
      </c>
      <c r="EQ308">
        <v>0</v>
      </c>
      <c r="ER308">
        <v>24.3</v>
      </c>
      <c r="ES308">
        <v>24.3</v>
      </c>
      <c r="ET308">
        <v>0</v>
      </c>
      <c r="EU308">
        <v>0</v>
      </c>
      <c r="EV308">
        <v>0</v>
      </c>
      <c r="EW308">
        <v>0</v>
      </c>
      <c r="EX308">
        <v>0</v>
      </c>
      <c r="FQ308">
        <v>0</v>
      </c>
      <c r="FR308">
        <f t="shared" si="369"/>
        <v>0</v>
      </c>
      <c r="FS308">
        <v>0</v>
      </c>
      <c r="FT308" t="s">
        <v>22</v>
      </c>
      <c r="FU308" t="s">
        <v>23</v>
      </c>
      <c r="FX308">
        <v>115.2</v>
      </c>
      <c r="FY308">
        <v>70.55</v>
      </c>
      <c r="GA308" t="s">
        <v>3</v>
      </c>
      <c r="GD308">
        <v>0</v>
      </c>
      <c r="GF308">
        <v>-201822490</v>
      </c>
      <c r="GG308">
        <v>1</v>
      </c>
      <c r="GH308">
        <v>1</v>
      </c>
      <c r="GI308">
        <v>4</v>
      </c>
      <c r="GJ308">
        <v>0</v>
      </c>
      <c r="GK308">
        <f>ROUND(R308*(S12)/100,2)</f>
        <v>0</v>
      </c>
      <c r="GL308">
        <f t="shared" si="370"/>
        <v>0</v>
      </c>
      <c r="GM308">
        <f t="shared" si="371"/>
        <v>-161.84</v>
      </c>
      <c r="GN308">
        <f t="shared" si="372"/>
        <v>-161.84</v>
      </c>
      <c r="GO308">
        <f t="shared" si="373"/>
        <v>0</v>
      </c>
      <c r="GP308">
        <f t="shared" si="374"/>
        <v>0</v>
      </c>
      <c r="GR308">
        <v>0</v>
      </c>
      <c r="GS308">
        <v>3</v>
      </c>
      <c r="GT308">
        <v>0</v>
      </c>
      <c r="GU308" t="s">
        <v>3</v>
      </c>
      <c r="GV308">
        <f t="shared" si="375"/>
        <v>0</v>
      </c>
      <c r="GW308">
        <v>1</v>
      </c>
      <c r="GX308">
        <f t="shared" si="376"/>
        <v>0</v>
      </c>
      <c r="HA308">
        <v>0</v>
      </c>
      <c r="HB308">
        <v>0</v>
      </c>
      <c r="IK308">
        <v>0</v>
      </c>
    </row>
    <row r="309" spans="1:255" x14ac:dyDescent="0.2">
      <c r="A309" s="2">
        <v>18</v>
      </c>
      <c r="B309" s="2">
        <v>1</v>
      </c>
      <c r="C309" s="2">
        <v>707</v>
      </c>
      <c r="D309" s="2"/>
      <c r="E309" s="2" t="s">
        <v>572</v>
      </c>
      <c r="F309" s="2" t="s">
        <v>573</v>
      </c>
      <c r="G309" s="2" t="s">
        <v>574</v>
      </c>
      <c r="H309" s="2" t="s">
        <v>132</v>
      </c>
      <c r="I309" s="2">
        <f>I303*J309</f>
        <v>-1</v>
      </c>
      <c r="J309" s="2">
        <v>-1</v>
      </c>
      <c r="K309" s="2"/>
      <c r="L309" s="2"/>
      <c r="M309" s="2"/>
      <c r="N309" s="2"/>
      <c r="O309" s="2">
        <f t="shared" si="344"/>
        <v>-10</v>
      </c>
      <c r="P309" s="2">
        <f t="shared" si="345"/>
        <v>-10</v>
      </c>
      <c r="Q309" s="2">
        <f t="shared" si="346"/>
        <v>0</v>
      </c>
      <c r="R309" s="2">
        <f t="shared" si="347"/>
        <v>0</v>
      </c>
      <c r="S309" s="2">
        <f t="shared" si="348"/>
        <v>0</v>
      </c>
      <c r="T309" s="2">
        <f t="shared" si="349"/>
        <v>0</v>
      </c>
      <c r="U309" s="2">
        <f t="shared" si="350"/>
        <v>0</v>
      </c>
      <c r="V309" s="2">
        <f t="shared" si="351"/>
        <v>0</v>
      </c>
      <c r="W309" s="2">
        <f t="shared" si="352"/>
        <v>0</v>
      </c>
      <c r="X309" s="2">
        <f t="shared" si="353"/>
        <v>0</v>
      </c>
      <c r="Y309" s="2">
        <f t="shared" si="354"/>
        <v>0</v>
      </c>
      <c r="Z309" s="2"/>
      <c r="AA309" s="2">
        <v>39500385</v>
      </c>
      <c r="AB309" s="2">
        <f t="shared" si="355"/>
        <v>10</v>
      </c>
      <c r="AC309" s="2">
        <f t="shared" si="335"/>
        <v>10</v>
      </c>
      <c r="AD309" s="2">
        <f t="shared" si="380"/>
        <v>0</v>
      </c>
      <c r="AE309" s="2">
        <f t="shared" si="381"/>
        <v>0</v>
      </c>
      <c r="AF309" s="2">
        <f t="shared" si="381"/>
        <v>0</v>
      </c>
      <c r="AG309" s="2">
        <f t="shared" si="356"/>
        <v>0</v>
      </c>
      <c r="AH309" s="2">
        <f t="shared" si="382"/>
        <v>0</v>
      </c>
      <c r="AI309" s="2">
        <f t="shared" si="382"/>
        <v>0</v>
      </c>
      <c r="AJ309" s="2">
        <f t="shared" si="357"/>
        <v>0</v>
      </c>
      <c r="AK309" s="2">
        <v>10</v>
      </c>
      <c r="AL309" s="2">
        <v>10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115</v>
      </c>
      <c r="AU309" s="2">
        <v>71</v>
      </c>
      <c r="AV309" s="2">
        <v>1</v>
      </c>
      <c r="AW309" s="2">
        <v>1</v>
      </c>
      <c r="AX309" s="2"/>
      <c r="AY309" s="2"/>
      <c r="AZ309" s="2">
        <v>1</v>
      </c>
      <c r="BA309" s="2">
        <v>1</v>
      </c>
      <c r="BB309" s="2">
        <v>1</v>
      </c>
      <c r="BC309" s="2">
        <v>1</v>
      </c>
      <c r="BD309" s="2" t="s">
        <v>3</v>
      </c>
      <c r="BE309" s="2" t="s">
        <v>3</v>
      </c>
      <c r="BF309" s="2" t="s">
        <v>3</v>
      </c>
      <c r="BG309" s="2" t="s">
        <v>3</v>
      </c>
      <c r="BH309" s="2">
        <v>3</v>
      </c>
      <c r="BI309" s="2">
        <v>1</v>
      </c>
      <c r="BJ309" s="2" t="s">
        <v>575</v>
      </c>
      <c r="BK309" s="2"/>
      <c r="BL309" s="2"/>
      <c r="BM309" s="2">
        <v>16001</v>
      </c>
      <c r="BN309" s="2">
        <v>0</v>
      </c>
      <c r="BO309" s="2" t="s">
        <v>3</v>
      </c>
      <c r="BP309" s="2">
        <v>0</v>
      </c>
      <c r="BQ309" s="2">
        <v>2</v>
      </c>
      <c r="BR309" s="2">
        <v>1</v>
      </c>
      <c r="BS309" s="2">
        <v>1</v>
      </c>
      <c r="BT309" s="2">
        <v>1</v>
      </c>
      <c r="BU309" s="2">
        <v>1</v>
      </c>
      <c r="BV309" s="2">
        <v>1</v>
      </c>
      <c r="BW309" s="2">
        <v>1</v>
      </c>
      <c r="BX309" s="2">
        <v>1</v>
      </c>
      <c r="BY309" s="2" t="s">
        <v>3</v>
      </c>
      <c r="BZ309" s="2">
        <v>128</v>
      </c>
      <c r="CA309" s="2">
        <v>83</v>
      </c>
      <c r="CB309" s="2"/>
      <c r="CC309" s="2"/>
      <c r="CD309" s="2"/>
      <c r="CE309" s="2"/>
      <c r="CF309" s="2">
        <v>0</v>
      </c>
      <c r="CG309" s="2">
        <v>0</v>
      </c>
      <c r="CH309" s="2"/>
      <c r="CI309" s="2"/>
      <c r="CJ309" s="2"/>
      <c r="CK309" s="2"/>
      <c r="CL309" s="2"/>
      <c r="CM309" s="2">
        <v>0</v>
      </c>
      <c r="CN309" s="2" t="s">
        <v>3</v>
      </c>
      <c r="CO309" s="2">
        <v>0</v>
      </c>
      <c r="CP309" s="2">
        <f t="shared" si="358"/>
        <v>-10</v>
      </c>
      <c r="CQ309" s="2">
        <f t="shared" si="359"/>
        <v>10</v>
      </c>
      <c r="CR309" s="2">
        <f t="shared" si="360"/>
        <v>0</v>
      </c>
      <c r="CS309" s="2">
        <f t="shared" si="361"/>
        <v>0</v>
      </c>
      <c r="CT309" s="2">
        <f t="shared" si="362"/>
        <v>0</v>
      </c>
      <c r="CU309" s="2">
        <f t="shared" si="363"/>
        <v>0</v>
      </c>
      <c r="CV309" s="2">
        <f t="shared" si="364"/>
        <v>0</v>
      </c>
      <c r="CW309" s="2">
        <f t="shared" si="365"/>
        <v>0</v>
      </c>
      <c r="CX309" s="2">
        <f t="shared" si="366"/>
        <v>0</v>
      </c>
      <c r="CY309" s="2">
        <f t="shared" si="367"/>
        <v>0</v>
      </c>
      <c r="CZ309" s="2">
        <f t="shared" si="368"/>
        <v>0</v>
      </c>
      <c r="DA309" s="2"/>
      <c r="DB309" s="2"/>
      <c r="DC309" s="2" t="s">
        <v>3</v>
      </c>
      <c r="DD309" s="2" t="s">
        <v>3</v>
      </c>
      <c r="DE309" s="2" t="s">
        <v>3</v>
      </c>
      <c r="DF309" s="2" t="s">
        <v>3</v>
      </c>
      <c r="DG309" s="2" t="s">
        <v>3</v>
      </c>
      <c r="DH309" s="2" t="s">
        <v>3</v>
      </c>
      <c r="DI309" s="2" t="s">
        <v>3</v>
      </c>
      <c r="DJ309" s="2" t="s">
        <v>3</v>
      </c>
      <c r="DK309" s="2" t="s">
        <v>3</v>
      </c>
      <c r="DL309" s="2" t="s">
        <v>3</v>
      </c>
      <c r="DM309" s="2" t="s">
        <v>3</v>
      </c>
      <c r="DN309" s="2">
        <v>0</v>
      </c>
      <c r="DO309" s="2">
        <v>0</v>
      </c>
      <c r="DP309" s="2">
        <v>1</v>
      </c>
      <c r="DQ309" s="2">
        <v>1</v>
      </c>
      <c r="DR309" s="2"/>
      <c r="DS309" s="2"/>
      <c r="DT309" s="2"/>
      <c r="DU309" s="2">
        <v>1010</v>
      </c>
      <c r="DV309" s="2" t="s">
        <v>132</v>
      </c>
      <c r="DW309" s="2" t="s">
        <v>132</v>
      </c>
      <c r="DX309" s="2">
        <v>1</v>
      </c>
      <c r="DY309" s="2"/>
      <c r="DZ309" s="2"/>
      <c r="EA309" s="2"/>
      <c r="EB309" s="2"/>
      <c r="EC309" s="2"/>
      <c r="ED309" s="2"/>
      <c r="EE309" s="2">
        <v>39174530</v>
      </c>
      <c r="EF309" s="2">
        <v>2</v>
      </c>
      <c r="EG309" s="2" t="s">
        <v>19</v>
      </c>
      <c r="EH309" s="2">
        <v>0</v>
      </c>
      <c r="EI309" s="2" t="s">
        <v>3</v>
      </c>
      <c r="EJ309" s="2">
        <v>1</v>
      </c>
      <c r="EK309" s="2">
        <v>16001</v>
      </c>
      <c r="EL309" s="2" t="s">
        <v>522</v>
      </c>
      <c r="EM309" s="2" t="s">
        <v>523</v>
      </c>
      <c r="EN309" s="2"/>
      <c r="EO309" s="2" t="s">
        <v>3</v>
      </c>
      <c r="EP309" s="2"/>
      <c r="EQ309" s="2">
        <v>0</v>
      </c>
      <c r="ER309" s="2">
        <v>10</v>
      </c>
      <c r="ES309" s="2">
        <v>10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>
        <v>0</v>
      </c>
      <c r="FR309" s="2">
        <f t="shared" si="369"/>
        <v>0</v>
      </c>
      <c r="FS309" s="2">
        <v>0</v>
      </c>
      <c r="FT309" s="2" t="s">
        <v>22</v>
      </c>
      <c r="FU309" s="2" t="s">
        <v>23</v>
      </c>
      <c r="FV309" s="2"/>
      <c r="FW309" s="2"/>
      <c r="FX309" s="2">
        <v>115.2</v>
      </c>
      <c r="FY309" s="2">
        <v>70.55</v>
      </c>
      <c r="FZ309" s="2"/>
      <c r="GA309" s="2" t="s">
        <v>3</v>
      </c>
      <c r="GB309" s="2"/>
      <c r="GC309" s="2"/>
      <c r="GD309" s="2">
        <v>0</v>
      </c>
      <c r="GE309" s="2"/>
      <c r="GF309" s="2">
        <v>-2073882562</v>
      </c>
      <c r="GG309" s="2">
        <v>2</v>
      </c>
      <c r="GH309" s="2">
        <v>1</v>
      </c>
      <c r="GI309" s="2">
        <v>-2</v>
      </c>
      <c r="GJ309" s="2">
        <v>0</v>
      </c>
      <c r="GK309" s="2">
        <f>ROUND(R309*(R12)/100,2)</f>
        <v>0</v>
      </c>
      <c r="GL309" s="2">
        <f t="shared" si="370"/>
        <v>0</v>
      </c>
      <c r="GM309" s="2">
        <f t="shared" si="371"/>
        <v>-10</v>
      </c>
      <c r="GN309" s="2">
        <f t="shared" si="372"/>
        <v>-10</v>
      </c>
      <c r="GO309" s="2">
        <f t="shared" si="373"/>
        <v>0</v>
      </c>
      <c r="GP309" s="2">
        <f t="shared" si="374"/>
        <v>0</v>
      </c>
      <c r="GQ309" s="2"/>
      <c r="GR309" s="2">
        <v>0</v>
      </c>
      <c r="GS309" s="2">
        <v>3</v>
      </c>
      <c r="GT309" s="2">
        <v>0</v>
      </c>
      <c r="GU309" s="2" t="s">
        <v>3</v>
      </c>
      <c r="GV309" s="2">
        <f t="shared" si="375"/>
        <v>0</v>
      </c>
      <c r="GW309" s="2">
        <v>1</v>
      </c>
      <c r="GX309" s="2">
        <f t="shared" si="376"/>
        <v>0</v>
      </c>
      <c r="GY309" s="2"/>
      <c r="GZ309" s="2"/>
      <c r="HA309" s="2">
        <v>0</v>
      </c>
      <c r="HB309" s="2">
        <v>0</v>
      </c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>
        <v>0</v>
      </c>
      <c r="IL309" s="2"/>
      <c r="IM309" s="2"/>
      <c r="IN309" s="2"/>
      <c r="IO309" s="2"/>
      <c r="IP309" s="2"/>
      <c r="IQ309" s="2"/>
      <c r="IR309" s="2"/>
      <c r="IS309" s="2"/>
      <c r="IT309" s="2"/>
      <c r="IU309" s="2"/>
    </row>
    <row r="310" spans="1:255" x14ac:dyDescent="0.2">
      <c r="A310">
        <v>18</v>
      </c>
      <c r="B310">
        <v>1</v>
      </c>
      <c r="C310">
        <v>716</v>
      </c>
      <c r="E310" t="s">
        <v>572</v>
      </c>
      <c r="F310" t="s">
        <v>573</v>
      </c>
      <c r="G310" t="s">
        <v>574</v>
      </c>
      <c r="H310" t="s">
        <v>132</v>
      </c>
      <c r="I310">
        <f>I304*J310</f>
        <v>-1</v>
      </c>
      <c r="J310">
        <v>-1</v>
      </c>
      <c r="O310">
        <f t="shared" si="344"/>
        <v>-66.599999999999994</v>
      </c>
      <c r="P310">
        <f t="shared" si="345"/>
        <v>-66.599999999999994</v>
      </c>
      <c r="Q310">
        <f t="shared" si="346"/>
        <v>0</v>
      </c>
      <c r="R310">
        <f t="shared" si="347"/>
        <v>0</v>
      </c>
      <c r="S310">
        <f t="shared" si="348"/>
        <v>0</v>
      </c>
      <c r="T310">
        <f t="shared" si="349"/>
        <v>0</v>
      </c>
      <c r="U310">
        <f t="shared" si="350"/>
        <v>0</v>
      </c>
      <c r="V310">
        <f t="shared" si="351"/>
        <v>0</v>
      </c>
      <c r="W310">
        <f t="shared" si="352"/>
        <v>0</v>
      </c>
      <c r="X310">
        <f t="shared" si="353"/>
        <v>0</v>
      </c>
      <c r="Y310">
        <f t="shared" si="354"/>
        <v>0</v>
      </c>
      <c r="AA310">
        <v>39500386</v>
      </c>
      <c r="AB310">
        <f t="shared" si="355"/>
        <v>10</v>
      </c>
      <c r="AC310">
        <f t="shared" si="335"/>
        <v>10</v>
      </c>
      <c r="AD310">
        <f t="shared" si="380"/>
        <v>0</v>
      </c>
      <c r="AE310">
        <f t="shared" si="381"/>
        <v>0</v>
      </c>
      <c r="AF310">
        <f t="shared" si="381"/>
        <v>0</v>
      </c>
      <c r="AG310">
        <f t="shared" si="356"/>
        <v>0</v>
      </c>
      <c r="AH310">
        <f t="shared" si="382"/>
        <v>0</v>
      </c>
      <c r="AI310">
        <f t="shared" si="382"/>
        <v>0</v>
      </c>
      <c r="AJ310">
        <f t="shared" si="357"/>
        <v>0</v>
      </c>
      <c r="AK310">
        <v>10</v>
      </c>
      <c r="AL310">
        <v>10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115</v>
      </c>
      <c r="AU310">
        <v>71</v>
      </c>
      <c r="AV310">
        <v>1</v>
      </c>
      <c r="AW310">
        <v>1</v>
      </c>
      <c r="AZ310">
        <v>6.66</v>
      </c>
      <c r="BA310">
        <v>1</v>
      </c>
      <c r="BB310">
        <v>1</v>
      </c>
      <c r="BC310">
        <v>6.66</v>
      </c>
      <c r="BD310" t="s">
        <v>3</v>
      </c>
      <c r="BE310" t="s">
        <v>3</v>
      </c>
      <c r="BF310" t="s">
        <v>3</v>
      </c>
      <c r="BG310" t="s">
        <v>3</v>
      </c>
      <c r="BH310">
        <v>3</v>
      </c>
      <c r="BI310">
        <v>1</v>
      </c>
      <c r="BJ310" t="s">
        <v>575</v>
      </c>
      <c r="BM310">
        <v>16001</v>
      </c>
      <c r="BN310">
        <v>0</v>
      </c>
      <c r="BO310" t="s">
        <v>3</v>
      </c>
      <c r="BP310">
        <v>0</v>
      </c>
      <c r="BQ310">
        <v>2</v>
      </c>
      <c r="BR310">
        <v>1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128</v>
      </c>
      <c r="CA310">
        <v>83</v>
      </c>
      <c r="CF310">
        <v>0</v>
      </c>
      <c r="CG310">
        <v>0</v>
      </c>
      <c r="CM310">
        <v>0</v>
      </c>
      <c r="CN310" t="s">
        <v>3</v>
      </c>
      <c r="CO310">
        <v>0</v>
      </c>
      <c r="CP310">
        <f t="shared" si="358"/>
        <v>-66.599999999999994</v>
      </c>
      <c r="CQ310">
        <f t="shared" si="359"/>
        <v>66.599999999999994</v>
      </c>
      <c r="CR310">
        <f t="shared" si="360"/>
        <v>0</v>
      </c>
      <c r="CS310">
        <f t="shared" si="361"/>
        <v>0</v>
      </c>
      <c r="CT310">
        <f t="shared" si="362"/>
        <v>0</v>
      </c>
      <c r="CU310">
        <f t="shared" si="363"/>
        <v>0</v>
      </c>
      <c r="CV310">
        <f t="shared" si="364"/>
        <v>0</v>
      </c>
      <c r="CW310">
        <f t="shared" si="365"/>
        <v>0</v>
      </c>
      <c r="CX310">
        <f t="shared" si="366"/>
        <v>0</v>
      </c>
      <c r="CY310">
        <f t="shared" si="367"/>
        <v>0</v>
      </c>
      <c r="CZ310">
        <f t="shared" si="368"/>
        <v>0</v>
      </c>
      <c r="DC310" t="s">
        <v>3</v>
      </c>
      <c r="DD310" t="s">
        <v>3</v>
      </c>
      <c r="DE310" t="s">
        <v>3</v>
      </c>
      <c r="DF310" t="s">
        <v>3</v>
      </c>
      <c r="DG310" t="s">
        <v>3</v>
      </c>
      <c r="DH310" t="s">
        <v>3</v>
      </c>
      <c r="DI310" t="s">
        <v>3</v>
      </c>
      <c r="DJ310" t="s">
        <v>3</v>
      </c>
      <c r="DK310" t="s">
        <v>3</v>
      </c>
      <c r="DL310" t="s">
        <v>3</v>
      </c>
      <c r="DM310" t="s">
        <v>3</v>
      </c>
      <c r="DN310">
        <v>0</v>
      </c>
      <c r="DO310">
        <v>0</v>
      </c>
      <c r="DP310">
        <v>1</v>
      </c>
      <c r="DQ310">
        <v>1</v>
      </c>
      <c r="DU310">
        <v>1010</v>
      </c>
      <c r="DV310" t="s">
        <v>132</v>
      </c>
      <c r="DW310" t="s">
        <v>132</v>
      </c>
      <c r="DX310">
        <v>1</v>
      </c>
      <c r="EE310">
        <v>39174530</v>
      </c>
      <c r="EF310">
        <v>2</v>
      </c>
      <c r="EG310" t="s">
        <v>19</v>
      </c>
      <c r="EH310">
        <v>0</v>
      </c>
      <c r="EI310" t="s">
        <v>3</v>
      </c>
      <c r="EJ310">
        <v>1</v>
      </c>
      <c r="EK310">
        <v>16001</v>
      </c>
      <c r="EL310" t="s">
        <v>522</v>
      </c>
      <c r="EM310" t="s">
        <v>523</v>
      </c>
      <c r="EO310" t="s">
        <v>3</v>
      </c>
      <c r="EQ310">
        <v>0</v>
      </c>
      <c r="ER310">
        <v>10</v>
      </c>
      <c r="ES310">
        <v>10</v>
      </c>
      <c r="ET310">
        <v>0</v>
      </c>
      <c r="EU310">
        <v>0</v>
      </c>
      <c r="EV310">
        <v>0</v>
      </c>
      <c r="EW310">
        <v>0</v>
      </c>
      <c r="EX310">
        <v>0</v>
      </c>
      <c r="FQ310">
        <v>0</v>
      </c>
      <c r="FR310">
        <f t="shared" si="369"/>
        <v>0</v>
      </c>
      <c r="FS310">
        <v>0</v>
      </c>
      <c r="FT310" t="s">
        <v>22</v>
      </c>
      <c r="FU310" t="s">
        <v>23</v>
      </c>
      <c r="FX310">
        <v>115.2</v>
      </c>
      <c r="FY310">
        <v>70.55</v>
      </c>
      <c r="GA310" t="s">
        <v>3</v>
      </c>
      <c r="GD310">
        <v>0</v>
      </c>
      <c r="GF310">
        <v>-2073882562</v>
      </c>
      <c r="GG310">
        <v>1</v>
      </c>
      <c r="GH310">
        <v>1</v>
      </c>
      <c r="GI310">
        <v>4</v>
      </c>
      <c r="GJ310">
        <v>0</v>
      </c>
      <c r="GK310">
        <f>ROUND(R310*(S12)/100,2)</f>
        <v>0</v>
      </c>
      <c r="GL310">
        <f t="shared" si="370"/>
        <v>0</v>
      </c>
      <c r="GM310">
        <f t="shared" si="371"/>
        <v>-66.599999999999994</v>
      </c>
      <c r="GN310">
        <f t="shared" si="372"/>
        <v>-66.599999999999994</v>
      </c>
      <c r="GO310">
        <f t="shared" si="373"/>
        <v>0</v>
      </c>
      <c r="GP310">
        <f t="shared" si="374"/>
        <v>0</v>
      </c>
      <c r="GR310">
        <v>0</v>
      </c>
      <c r="GS310">
        <v>3</v>
      </c>
      <c r="GT310">
        <v>0</v>
      </c>
      <c r="GU310" t="s">
        <v>3</v>
      </c>
      <c r="GV310">
        <f t="shared" si="375"/>
        <v>0</v>
      </c>
      <c r="GW310">
        <v>1</v>
      </c>
      <c r="GX310">
        <f t="shared" si="376"/>
        <v>0</v>
      </c>
      <c r="HA310">
        <v>0</v>
      </c>
      <c r="HB310">
        <v>0</v>
      </c>
      <c r="IK310">
        <v>0</v>
      </c>
    </row>
    <row r="311" spans="1:255" x14ac:dyDescent="0.2">
      <c r="A311" s="2">
        <v>18</v>
      </c>
      <c r="B311" s="2">
        <v>1</v>
      </c>
      <c r="C311" s="2">
        <v>706</v>
      </c>
      <c r="D311" s="2"/>
      <c r="E311" s="2" t="s">
        <v>576</v>
      </c>
      <c r="F311" s="2" t="s">
        <v>577</v>
      </c>
      <c r="G311" s="2" t="s">
        <v>578</v>
      </c>
      <c r="H311" s="2" t="s">
        <v>132</v>
      </c>
      <c r="I311" s="2">
        <f>I303*J311</f>
        <v>-1</v>
      </c>
      <c r="J311" s="2">
        <v>-1</v>
      </c>
      <c r="K311" s="2"/>
      <c r="L311" s="2"/>
      <c r="M311" s="2"/>
      <c r="N311" s="2"/>
      <c r="O311" s="2">
        <f t="shared" si="344"/>
        <v>-33.6</v>
      </c>
      <c r="P311" s="2">
        <f t="shared" si="345"/>
        <v>-33.6</v>
      </c>
      <c r="Q311" s="2">
        <f t="shared" si="346"/>
        <v>0</v>
      </c>
      <c r="R311" s="2">
        <f t="shared" si="347"/>
        <v>0</v>
      </c>
      <c r="S311" s="2">
        <f t="shared" si="348"/>
        <v>0</v>
      </c>
      <c r="T311" s="2">
        <f t="shared" si="349"/>
        <v>0</v>
      </c>
      <c r="U311" s="2">
        <f t="shared" si="350"/>
        <v>0</v>
      </c>
      <c r="V311" s="2">
        <f t="shared" si="351"/>
        <v>0</v>
      </c>
      <c r="W311" s="2">
        <f t="shared" si="352"/>
        <v>0</v>
      </c>
      <c r="X311" s="2">
        <f t="shared" si="353"/>
        <v>0</v>
      </c>
      <c r="Y311" s="2">
        <f t="shared" si="354"/>
        <v>0</v>
      </c>
      <c r="Z311" s="2"/>
      <c r="AA311" s="2">
        <v>39500385</v>
      </c>
      <c r="AB311" s="2">
        <f t="shared" si="355"/>
        <v>33.6</v>
      </c>
      <c r="AC311" s="2">
        <f t="shared" si="335"/>
        <v>33.6</v>
      </c>
      <c r="AD311" s="2">
        <f t="shared" si="380"/>
        <v>0</v>
      </c>
      <c r="AE311" s="2">
        <f t="shared" si="381"/>
        <v>0</v>
      </c>
      <c r="AF311" s="2">
        <f t="shared" si="381"/>
        <v>0</v>
      </c>
      <c r="AG311" s="2">
        <f t="shared" si="356"/>
        <v>0</v>
      </c>
      <c r="AH311" s="2">
        <f t="shared" si="382"/>
        <v>0</v>
      </c>
      <c r="AI311" s="2">
        <f t="shared" si="382"/>
        <v>0</v>
      </c>
      <c r="AJ311" s="2">
        <f t="shared" si="357"/>
        <v>0</v>
      </c>
      <c r="AK311" s="2">
        <v>33.6</v>
      </c>
      <c r="AL311" s="2">
        <v>33.6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115</v>
      </c>
      <c r="AU311" s="2">
        <v>71</v>
      </c>
      <c r="AV311" s="2">
        <v>1</v>
      </c>
      <c r="AW311" s="2">
        <v>1</v>
      </c>
      <c r="AX311" s="2"/>
      <c r="AY311" s="2"/>
      <c r="AZ311" s="2">
        <v>1</v>
      </c>
      <c r="BA311" s="2">
        <v>1</v>
      </c>
      <c r="BB311" s="2">
        <v>1</v>
      </c>
      <c r="BC311" s="2">
        <v>1</v>
      </c>
      <c r="BD311" s="2" t="s">
        <v>3</v>
      </c>
      <c r="BE311" s="2" t="s">
        <v>3</v>
      </c>
      <c r="BF311" s="2" t="s">
        <v>3</v>
      </c>
      <c r="BG311" s="2" t="s">
        <v>3</v>
      </c>
      <c r="BH311" s="2">
        <v>3</v>
      </c>
      <c r="BI311" s="2">
        <v>1</v>
      </c>
      <c r="BJ311" s="2" t="s">
        <v>579</v>
      </c>
      <c r="BK311" s="2"/>
      <c r="BL311" s="2"/>
      <c r="BM311" s="2">
        <v>16001</v>
      </c>
      <c r="BN311" s="2">
        <v>0</v>
      </c>
      <c r="BO311" s="2" t="s">
        <v>3</v>
      </c>
      <c r="BP311" s="2">
        <v>0</v>
      </c>
      <c r="BQ311" s="2">
        <v>2</v>
      </c>
      <c r="BR311" s="2">
        <v>1</v>
      </c>
      <c r="BS311" s="2">
        <v>1</v>
      </c>
      <c r="BT311" s="2">
        <v>1</v>
      </c>
      <c r="BU311" s="2">
        <v>1</v>
      </c>
      <c r="BV311" s="2">
        <v>1</v>
      </c>
      <c r="BW311" s="2">
        <v>1</v>
      </c>
      <c r="BX311" s="2">
        <v>1</v>
      </c>
      <c r="BY311" s="2" t="s">
        <v>3</v>
      </c>
      <c r="BZ311" s="2">
        <v>128</v>
      </c>
      <c r="CA311" s="2">
        <v>83</v>
      </c>
      <c r="CB311" s="2"/>
      <c r="CC311" s="2"/>
      <c r="CD311" s="2"/>
      <c r="CE311" s="2"/>
      <c r="CF311" s="2">
        <v>0</v>
      </c>
      <c r="CG311" s="2">
        <v>0</v>
      </c>
      <c r="CH311" s="2"/>
      <c r="CI311" s="2"/>
      <c r="CJ311" s="2"/>
      <c r="CK311" s="2"/>
      <c r="CL311" s="2"/>
      <c r="CM311" s="2">
        <v>0</v>
      </c>
      <c r="CN311" s="2" t="s">
        <v>3</v>
      </c>
      <c r="CO311" s="2">
        <v>0</v>
      </c>
      <c r="CP311" s="2">
        <f t="shared" si="358"/>
        <v>-33.6</v>
      </c>
      <c r="CQ311" s="2">
        <f t="shared" si="359"/>
        <v>33.6</v>
      </c>
      <c r="CR311" s="2">
        <f t="shared" si="360"/>
        <v>0</v>
      </c>
      <c r="CS311" s="2">
        <f t="shared" si="361"/>
        <v>0</v>
      </c>
      <c r="CT311" s="2">
        <f t="shared" si="362"/>
        <v>0</v>
      </c>
      <c r="CU311" s="2">
        <f t="shared" si="363"/>
        <v>0</v>
      </c>
      <c r="CV311" s="2">
        <f t="shared" si="364"/>
        <v>0</v>
      </c>
      <c r="CW311" s="2">
        <f t="shared" si="365"/>
        <v>0</v>
      </c>
      <c r="CX311" s="2">
        <f t="shared" si="366"/>
        <v>0</v>
      </c>
      <c r="CY311" s="2">
        <f t="shared" si="367"/>
        <v>0</v>
      </c>
      <c r="CZ311" s="2">
        <f t="shared" si="368"/>
        <v>0</v>
      </c>
      <c r="DA311" s="2"/>
      <c r="DB311" s="2"/>
      <c r="DC311" s="2" t="s">
        <v>3</v>
      </c>
      <c r="DD311" s="2" t="s">
        <v>3</v>
      </c>
      <c r="DE311" s="2" t="s">
        <v>3</v>
      </c>
      <c r="DF311" s="2" t="s">
        <v>3</v>
      </c>
      <c r="DG311" s="2" t="s">
        <v>3</v>
      </c>
      <c r="DH311" s="2" t="s">
        <v>3</v>
      </c>
      <c r="DI311" s="2" t="s">
        <v>3</v>
      </c>
      <c r="DJ311" s="2" t="s">
        <v>3</v>
      </c>
      <c r="DK311" s="2" t="s">
        <v>3</v>
      </c>
      <c r="DL311" s="2" t="s">
        <v>3</v>
      </c>
      <c r="DM311" s="2" t="s">
        <v>3</v>
      </c>
      <c r="DN311" s="2">
        <v>0</v>
      </c>
      <c r="DO311" s="2">
        <v>0</v>
      </c>
      <c r="DP311" s="2">
        <v>1</v>
      </c>
      <c r="DQ311" s="2">
        <v>1</v>
      </c>
      <c r="DR311" s="2"/>
      <c r="DS311" s="2"/>
      <c r="DT311" s="2"/>
      <c r="DU311" s="2">
        <v>1010</v>
      </c>
      <c r="DV311" s="2" t="s">
        <v>132</v>
      </c>
      <c r="DW311" s="2" t="s">
        <v>132</v>
      </c>
      <c r="DX311" s="2">
        <v>1</v>
      </c>
      <c r="DY311" s="2"/>
      <c r="DZ311" s="2"/>
      <c r="EA311" s="2"/>
      <c r="EB311" s="2"/>
      <c r="EC311" s="2"/>
      <c r="ED311" s="2"/>
      <c r="EE311" s="2">
        <v>39174530</v>
      </c>
      <c r="EF311" s="2">
        <v>2</v>
      </c>
      <c r="EG311" s="2" t="s">
        <v>19</v>
      </c>
      <c r="EH311" s="2">
        <v>0</v>
      </c>
      <c r="EI311" s="2" t="s">
        <v>3</v>
      </c>
      <c r="EJ311" s="2">
        <v>1</v>
      </c>
      <c r="EK311" s="2">
        <v>16001</v>
      </c>
      <c r="EL311" s="2" t="s">
        <v>522</v>
      </c>
      <c r="EM311" s="2" t="s">
        <v>523</v>
      </c>
      <c r="EN311" s="2"/>
      <c r="EO311" s="2" t="s">
        <v>3</v>
      </c>
      <c r="EP311" s="2"/>
      <c r="EQ311" s="2">
        <v>0</v>
      </c>
      <c r="ER311" s="2">
        <v>33.6</v>
      </c>
      <c r="ES311" s="2">
        <v>33.6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>
        <v>0</v>
      </c>
      <c r="FR311" s="2">
        <f t="shared" si="369"/>
        <v>0</v>
      </c>
      <c r="FS311" s="2">
        <v>0</v>
      </c>
      <c r="FT311" s="2" t="s">
        <v>22</v>
      </c>
      <c r="FU311" s="2" t="s">
        <v>23</v>
      </c>
      <c r="FV311" s="2"/>
      <c r="FW311" s="2"/>
      <c r="FX311" s="2">
        <v>115.2</v>
      </c>
      <c r="FY311" s="2">
        <v>70.55</v>
      </c>
      <c r="FZ311" s="2"/>
      <c r="GA311" s="2" t="s">
        <v>3</v>
      </c>
      <c r="GB311" s="2"/>
      <c r="GC311" s="2"/>
      <c r="GD311" s="2">
        <v>0</v>
      </c>
      <c r="GE311" s="2"/>
      <c r="GF311" s="2">
        <v>-1005374742</v>
      </c>
      <c r="GG311" s="2">
        <v>2</v>
      </c>
      <c r="GH311" s="2">
        <v>1</v>
      </c>
      <c r="GI311" s="2">
        <v>-2</v>
      </c>
      <c r="GJ311" s="2">
        <v>0</v>
      </c>
      <c r="GK311" s="2">
        <f>ROUND(R311*(R12)/100,2)</f>
        <v>0</v>
      </c>
      <c r="GL311" s="2">
        <f t="shared" si="370"/>
        <v>0</v>
      </c>
      <c r="GM311" s="2">
        <f t="shared" si="371"/>
        <v>-33.6</v>
      </c>
      <c r="GN311" s="2">
        <f t="shared" si="372"/>
        <v>-33.6</v>
      </c>
      <c r="GO311" s="2">
        <f t="shared" si="373"/>
        <v>0</v>
      </c>
      <c r="GP311" s="2">
        <f t="shared" si="374"/>
        <v>0</v>
      </c>
      <c r="GQ311" s="2"/>
      <c r="GR311" s="2">
        <v>0</v>
      </c>
      <c r="GS311" s="2">
        <v>3</v>
      </c>
      <c r="GT311" s="2">
        <v>0</v>
      </c>
      <c r="GU311" s="2" t="s">
        <v>3</v>
      </c>
      <c r="GV311" s="2">
        <f t="shared" si="375"/>
        <v>0</v>
      </c>
      <c r="GW311" s="2">
        <v>1</v>
      </c>
      <c r="GX311" s="2">
        <f t="shared" si="376"/>
        <v>0</v>
      </c>
      <c r="GY311" s="2"/>
      <c r="GZ311" s="2"/>
      <c r="HA311" s="2">
        <v>0</v>
      </c>
      <c r="HB311" s="2">
        <v>0</v>
      </c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>
        <v>0</v>
      </c>
      <c r="IL311" s="2"/>
      <c r="IM311" s="2"/>
      <c r="IN311" s="2"/>
      <c r="IO311" s="2"/>
      <c r="IP311" s="2"/>
      <c r="IQ311" s="2"/>
      <c r="IR311" s="2"/>
      <c r="IS311" s="2"/>
      <c r="IT311" s="2"/>
      <c r="IU311" s="2"/>
    </row>
    <row r="312" spans="1:255" x14ac:dyDescent="0.2">
      <c r="A312">
        <v>18</v>
      </c>
      <c r="B312">
        <v>1</v>
      </c>
      <c r="C312">
        <v>715</v>
      </c>
      <c r="E312" t="s">
        <v>576</v>
      </c>
      <c r="F312" t="s">
        <v>577</v>
      </c>
      <c r="G312" t="s">
        <v>578</v>
      </c>
      <c r="H312" t="s">
        <v>132</v>
      </c>
      <c r="I312">
        <f>I304*J312</f>
        <v>-1</v>
      </c>
      <c r="J312">
        <v>-1</v>
      </c>
      <c r="O312">
        <f t="shared" si="344"/>
        <v>-223.78</v>
      </c>
      <c r="P312">
        <f t="shared" si="345"/>
        <v>-223.78</v>
      </c>
      <c r="Q312">
        <f t="shared" si="346"/>
        <v>0</v>
      </c>
      <c r="R312">
        <f t="shared" si="347"/>
        <v>0</v>
      </c>
      <c r="S312">
        <f t="shared" si="348"/>
        <v>0</v>
      </c>
      <c r="T312">
        <f t="shared" si="349"/>
        <v>0</v>
      </c>
      <c r="U312">
        <f t="shared" si="350"/>
        <v>0</v>
      </c>
      <c r="V312">
        <f t="shared" si="351"/>
        <v>0</v>
      </c>
      <c r="W312">
        <f t="shared" si="352"/>
        <v>0</v>
      </c>
      <c r="X312">
        <f t="shared" si="353"/>
        <v>0</v>
      </c>
      <c r="Y312">
        <f t="shared" si="354"/>
        <v>0</v>
      </c>
      <c r="AA312">
        <v>39500386</v>
      </c>
      <c r="AB312">
        <f t="shared" si="355"/>
        <v>33.6</v>
      </c>
      <c r="AC312">
        <f t="shared" si="335"/>
        <v>33.6</v>
      </c>
      <c r="AD312">
        <f t="shared" si="380"/>
        <v>0</v>
      </c>
      <c r="AE312">
        <f t="shared" si="381"/>
        <v>0</v>
      </c>
      <c r="AF312">
        <f t="shared" si="381"/>
        <v>0</v>
      </c>
      <c r="AG312">
        <f t="shared" si="356"/>
        <v>0</v>
      </c>
      <c r="AH312">
        <f t="shared" si="382"/>
        <v>0</v>
      </c>
      <c r="AI312">
        <f t="shared" si="382"/>
        <v>0</v>
      </c>
      <c r="AJ312">
        <f t="shared" si="357"/>
        <v>0</v>
      </c>
      <c r="AK312">
        <v>33.6</v>
      </c>
      <c r="AL312">
        <v>33.6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115</v>
      </c>
      <c r="AU312">
        <v>71</v>
      </c>
      <c r="AV312">
        <v>1</v>
      </c>
      <c r="AW312">
        <v>1</v>
      </c>
      <c r="AZ312">
        <v>6.66</v>
      </c>
      <c r="BA312">
        <v>1</v>
      </c>
      <c r="BB312">
        <v>1</v>
      </c>
      <c r="BC312">
        <v>6.66</v>
      </c>
      <c r="BD312" t="s">
        <v>3</v>
      </c>
      <c r="BE312" t="s">
        <v>3</v>
      </c>
      <c r="BF312" t="s">
        <v>3</v>
      </c>
      <c r="BG312" t="s">
        <v>3</v>
      </c>
      <c r="BH312">
        <v>3</v>
      </c>
      <c r="BI312">
        <v>1</v>
      </c>
      <c r="BJ312" t="s">
        <v>579</v>
      </c>
      <c r="BM312">
        <v>16001</v>
      </c>
      <c r="BN312">
        <v>0</v>
      </c>
      <c r="BO312" t="s">
        <v>3</v>
      </c>
      <c r="BP312">
        <v>0</v>
      </c>
      <c r="BQ312">
        <v>2</v>
      </c>
      <c r="BR312">
        <v>1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3</v>
      </c>
      <c r="BZ312">
        <v>128</v>
      </c>
      <c r="CA312">
        <v>83</v>
      </c>
      <c r="CF312">
        <v>0</v>
      </c>
      <c r="CG312">
        <v>0</v>
      </c>
      <c r="CM312">
        <v>0</v>
      </c>
      <c r="CN312" t="s">
        <v>3</v>
      </c>
      <c r="CO312">
        <v>0</v>
      </c>
      <c r="CP312">
        <f t="shared" si="358"/>
        <v>-223.78</v>
      </c>
      <c r="CQ312">
        <f t="shared" si="359"/>
        <v>223.77600000000001</v>
      </c>
      <c r="CR312">
        <f t="shared" si="360"/>
        <v>0</v>
      </c>
      <c r="CS312">
        <f t="shared" si="361"/>
        <v>0</v>
      </c>
      <c r="CT312">
        <f t="shared" si="362"/>
        <v>0</v>
      </c>
      <c r="CU312">
        <f t="shared" si="363"/>
        <v>0</v>
      </c>
      <c r="CV312">
        <f t="shared" si="364"/>
        <v>0</v>
      </c>
      <c r="CW312">
        <f t="shared" si="365"/>
        <v>0</v>
      </c>
      <c r="CX312">
        <f t="shared" si="366"/>
        <v>0</v>
      </c>
      <c r="CY312">
        <f t="shared" si="367"/>
        <v>0</v>
      </c>
      <c r="CZ312">
        <f t="shared" si="368"/>
        <v>0</v>
      </c>
      <c r="DC312" t="s">
        <v>3</v>
      </c>
      <c r="DD312" t="s">
        <v>3</v>
      </c>
      <c r="DE312" t="s">
        <v>3</v>
      </c>
      <c r="DF312" t="s">
        <v>3</v>
      </c>
      <c r="DG312" t="s">
        <v>3</v>
      </c>
      <c r="DH312" t="s">
        <v>3</v>
      </c>
      <c r="DI312" t="s">
        <v>3</v>
      </c>
      <c r="DJ312" t="s">
        <v>3</v>
      </c>
      <c r="DK312" t="s">
        <v>3</v>
      </c>
      <c r="DL312" t="s">
        <v>3</v>
      </c>
      <c r="DM312" t="s">
        <v>3</v>
      </c>
      <c r="DN312">
        <v>0</v>
      </c>
      <c r="DO312">
        <v>0</v>
      </c>
      <c r="DP312">
        <v>1</v>
      </c>
      <c r="DQ312">
        <v>1</v>
      </c>
      <c r="DU312">
        <v>1010</v>
      </c>
      <c r="DV312" t="s">
        <v>132</v>
      </c>
      <c r="DW312" t="s">
        <v>132</v>
      </c>
      <c r="DX312">
        <v>1</v>
      </c>
      <c r="EE312">
        <v>39174530</v>
      </c>
      <c r="EF312">
        <v>2</v>
      </c>
      <c r="EG312" t="s">
        <v>19</v>
      </c>
      <c r="EH312">
        <v>0</v>
      </c>
      <c r="EI312" t="s">
        <v>3</v>
      </c>
      <c r="EJ312">
        <v>1</v>
      </c>
      <c r="EK312">
        <v>16001</v>
      </c>
      <c r="EL312" t="s">
        <v>522</v>
      </c>
      <c r="EM312" t="s">
        <v>523</v>
      </c>
      <c r="EO312" t="s">
        <v>3</v>
      </c>
      <c r="EQ312">
        <v>0</v>
      </c>
      <c r="ER312">
        <v>33.6</v>
      </c>
      <c r="ES312">
        <v>33.6</v>
      </c>
      <c r="ET312">
        <v>0</v>
      </c>
      <c r="EU312">
        <v>0</v>
      </c>
      <c r="EV312">
        <v>0</v>
      </c>
      <c r="EW312">
        <v>0</v>
      </c>
      <c r="EX312">
        <v>0</v>
      </c>
      <c r="FQ312">
        <v>0</v>
      </c>
      <c r="FR312">
        <f t="shared" si="369"/>
        <v>0</v>
      </c>
      <c r="FS312">
        <v>0</v>
      </c>
      <c r="FT312" t="s">
        <v>22</v>
      </c>
      <c r="FU312" t="s">
        <v>23</v>
      </c>
      <c r="FX312">
        <v>115.2</v>
      </c>
      <c r="FY312">
        <v>70.55</v>
      </c>
      <c r="GA312" t="s">
        <v>3</v>
      </c>
      <c r="GD312">
        <v>0</v>
      </c>
      <c r="GF312">
        <v>-1005374742</v>
      </c>
      <c r="GG312">
        <v>1</v>
      </c>
      <c r="GH312">
        <v>1</v>
      </c>
      <c r="GI312">
        <v>4</v>
      </c>
      <c r="GJ312">
        <v>0</v>
      </c>
      <c r="GK312">
        <f>ROUND(R312*(S12)/100,2)</f>
        <v>0</v>
      </c>
      <c r="GL312">
        <f t="shared" si="370"/>
        <v>0</v>
      </c>
      <c r="GM312">
        <f t="shared" si="371"/>
        <v>-223.78</v>
      </c>
      <c r="GN312">
        <f t="shared" si="372"/>
        <v>-223.78</v>
      </c>
      <c r="GO312">
        <f t="shared" si="373"/>
        <v>0</v>
      </c>
      <c r="GP312">
        <f t="shared" si="374"/>
        <v>0</v>
      </c>
      <c r="GR312">
        <v>0</v>
      </c>
      <c r="GS312">
        <v>3</v>
      </c>
      <c r="GT312">
        <v>0</v>
      </c>
      <c r="GU312" t="s">
        <v>3</v>
      </c>
      <c r="GV312">
        <f t="shared" si="375"/>
        <v>0</v>
      </c>
      <c r="GW312">
        <v>1</v>
      </c>
      <c r="GX312">
        <f t="shared" si="376"/>
        <v>0</v>
      </c>
      <c r="HA312">
        <v>0</v>
      </c>
      <c r="HB312">
        <v>0</v>
      </c>
      <c r="IK312">
        <v>0</v>
      </c>
    </row>
    <row r="314" spans="1:255" x14ac:dyDescent="0.2">
      <c r="A314" s="3">
        <v>51</v>
      </c>
      <c r="B314" s="3">
        <f>B255</f>
        <v>1</v>
      </c>
      <c r="C314" s="3">
        <f>A255</f>
        <v>4</v>
      </c>
      <c r="D314" s="3">
        <f>ROW(A255)</f>
        <v>255</v>
      </c>
      <c r="E314" s="3"/>
      <c r="F314" s="3" t="str">
        <f>IF(F255&lt;&gt;"",F255,"")</f>
        <v>Новый раздел</v>
      </c>
      <c r="G314" s="3" t="str">
        <f>IF(G255&lt;&gt;"",G255,"")</f>
        <v>2 Водоснабжение</v>
      </c>
      <c r="H314" s="3">
        <v>0</v>
      </c>
      <c r="I314" s="3"/>
      <c r="J314" s="3"/>
      <c r="K314" s="3"/>
      <c r="L314" s="3"/>
      <c r="M314" s="3"/>
      <c r="N314" s="3"/>
      <c r="O314" s="3">
        <f t="shared" ref="O314:T314" si="383">ROUND(AB314,2)</f>
        <v>528.42999999999995</v>
      </c>
      <c r="P314" s="3">
        <f t="shared" si="383"/>
        <v>305.42</v>
      </c>
      <c r="Q314" s="3">
        <f t="shared" si="383"/>
        <v>28.88</v>
      </c>
      <c r="R314" s="3">
        <f t="shared" si="383"/>
        <v>0.73</v>
      </c>
      <c r="S314" s="3">
        <f t="shared" si="383"/>
        <v>194.13</v>
      </c>
      <c r="T314" s="3">
        <f t="shared" si="383"/>
        <v>0</v>
      </c>
      <c r="U314" s="3">
        <f>AH314</f>
        <v>21.76925</v>
      </c>
      <c r="V314" s="3">
        <f>AI314</f>
        <v>0.06</v>
      </c>
      <c r="W314" s="3">
        <f>ROUND(AJ314,2)</f>
        <v>0</v>
      </c>
      <c r="X314" s="3">
        <f>ROUND(AK314,2)</f>
        <v>206.46</v>
      </c>
      <c r="Y314" s="3">
        <f>ROUND(AL314,2)</f>
        <v>129.33000000000001</v>
      </c>
      <c r="Z314" s="3"/>
      <c r="AA314" s="3"/>
      <c r="AB314" s="3">
        <f>ROUND(SUMIF(AA259:AA312,"=39500385",O259:O312),2)</f>
        <v>528.42999999999995</v>
      </c>
      <c r="AC314" s="3">
        <f>ROUND(SUMIF(AA259:AA312,"=39500385",P259:P312),2)</f>
        <v>305.42</v>
      </c>
      <c r="AD314" s="3">
        <f>ROUND(SUMIF(AA259:AA312,"=39500385",Q259:Q312),2)</f>
        <v>28.88</v>
      </c>
      <c r="AE314" s="3">
        <f>ROUND(SUMIF(AA259:AA312,"=39500385",R259:R312),2)</f>
        <v>0.73</v>
      </c>
      <c r="AF314" s="3">
        <f>ROUND(SUMIF(AA259:AA312,"=39500385",S259:S312),2)</f>
        <v>194.13</v>
      </c>
      <c r="AG314" s="3">
        <f>ROUND(SUMIF(AA259:AA312,"=39500385",T259:T312),2)</f>
        <v>0</v>
      </c>
      <c r="AH314" s="3">
        <f>SUMIF(AA259:AA312,"=39500385",U259:U312)</f>
        <v>21.76925</v>
      </c>
      <c r="AI314" s="3">
        <f>SUMIF(AA259:AA312,"=39500385",V259:V312)</f>
        <v>0.06</v>
      </c>
      <c r="AJ314" s="3">
        <f>ROUND(SUMIF(AA259:AA312,"=39500385",W259:W312),2)</f>
        <v>0</v>
      </c>
      <c r="AK314" s="3">
        <f>ROUND(SUMIF(AA259:AA312,"=39500385",X259:X312),2)</f>
        <v>206.46</v>
      </c>
      <c r="AL314" s="3">
        <f>ROUND(SUMIF(AA259:AA312,"=39500385",Y259:Y312),2)</f>
        <v>129.33000000000001</v>
      </c>
      <c r="AM314" s="3"/>
      <c r="AN314" s="3"/>
      <c r="AO314" s="3">
        <f t="shared" ref="AO314:BC314" si="384">ROUND(BX314,2)</f>
        <v>0</v>
      </c>
      <c r="AP314" s="3">
        <f t="shared" si="384"/>
        <v>0</v>
      </c>
      <c r="AQ314" s="3">
        <f t="shared" si="384"/>
        <v>0</v>
      </c>
      <c r="AR314" s="3">
        <f t="shared" si="384"/>
        <v>864.22</v>
      </c>
      <c r="AS314" s="3">
        <f t="shared" si="384"/>
        <v>864.22</v>
      </c>
      <c r="AT314" s="3">
        <f t="shared" si="384"/>
        <v>0</v>
      </c>
      <c r="AU314" s="3">
        <f t="shared" si="384"/>
        <v>0</v>
      </c>
      <c r="AV314" s="3">
        <f t="shared" si="384"/>
        <v>305.42</v>
      </c>
      <c r="AW314" s="3">
        <f t="shared" si="384"/>
        <v>305.42</v>
      </c>
      <c r="AX314" s="3">
        <f t="shared" si="384"/>
        <v>0</v>
      </c>
      <c r="AY314" s="3">
        <f t="shared" si="384"/>
        <v>305.42</v>
      </c>
      <c r="AZ314" s="3">
        <f t="shared" si="384"/>
        <v>0</v>
      </c>
      <c r="BA314" s="3">
        <f t="shared" si="384"/>
        <v>0</v>
      </c>
      <c r="BB314" s="3">
        <f t="shared" si="384"/>
        <v>0</v>
      </c>
      <c r="BC314" s="3">
        <f t="shared" si="384"/>
        <v>0</v>
      </c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>
        <f>ROUND(SUMIF(AA259:AA312,"=39500385",FQ259:FQ312),2)</f>
        <v>0</v>
      </c>
      <c r="BY314" s="3">
        <f>ROUND(SUMIF(AA259:AA312,"=39500385",FR259:FR312),2)</f>
        <v>0</v>
      </c>
      <c r="BZ314" s="3">
        <f>ROUND(SUMIF(AA259:AA312,"=39500385",GL259:GL312),2)</f>
        <v>0</v>
      </c>
      <c r="CA314" s="3">
        <f>ROUND(SUMIF(AA259:AA312,"=39500385",GM259:GM312),2)</f>
        <v>864.22</v>
      </c>
      <c r="CB314" s="3">
        <f>ROUND(SUMIF(AA259:AA312,"=39500385",GN259:GN312),2)</f>
        <v>864.22</v>
      </c>
      <c r="CC314" s="3">
        <f>ROUND(SUMIF(AA259:AA312,"=39500385",GO259:GO312),2)</f>
        <v>0</v>
      </c>
      <c r="CD314" s="3">
        <f>ROUND(SUMIF(AA259:AA312,"=39500385",GP259:GP312),2)</f>
        <v>0</v>
      </c>
      <c r="CE314" s="3">
        <f>AC314-BX314</f>
        <v>305.42</v>
      </c>
      <c r="CF314" s="3">
        <f>AC314-BY314</f>
        <v>305.42</v>
      </c>
      <c r="CG314" s="3">
        <f>BX314-BZ314</f>
        <v>0</v>
      </c>
      <c r="CH314" s="3">
        <f>AC314-BX314-BY314+BZ314</f>
        <v>305.42</v>
      </c>
      <c r="CI314" s="3">
        <f>BY314-BZ314</f>
        <v>0</v>
      </c>
      <c r="CJ314" s="3">
        <f>ROUND(SUMIF(AA259:AA312,"=39500385",GX259:GX312),2)</f>
        <v>0</v>
      </c>
      <c r="CK314" s="3">
        <f>ROUND(SUMIF(AA259:AA312,"=39500385",GY259:GY312),2)</f>
        <v>0</v>
      </c>
      <c r="CL314" s="3">
        <f>ROUND(SUMIF(AA259:AA312,"=39500385",GZ259:GZ312),2)</f>
        <v>0</v>
      </c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4">
        <f t="shared" ref="DG314:DL314" si="385">ROUND(DT314,2)</f>
        <v>3519.34</v>
      </c>
      <c r="DH314" s="4">
        <f t="shared" si="385"/>
        <v>2034.06</v>
      </c>
      <c r="DI314" s="4">
        <f t="shared" si="385"/>
        <v>192.33</v>
      </c>
      <c r="DJ314" s="4">
        <f t="shared" si="385"/>
        <v>5</v>
      </c>
      <c r="DK314" s="4">
        <f t="shared" si="385"/>
        <v>1292.95</v>
      </c>
      <c r="DL314" s="4">
        <f t="shared" si="385"/>
        <v>0</v>
      </c>
      <c r="DM314" s="4">
        <f>DZ314</f>
        <v>21.76925</v>
      </c>
      <c r="DN314" s="4">
        <f>EA314</f>
        <v>0.06</v>
      </c>
      <c r="DO314" s="4">
        <f>ROUND(EB314,2)</f>
        <v>0</v>
      </c>
      <c r="DP314" s="4">
        <f>ROUND(EC314,2)</f>
        <v>1375.26</v>
      </c>
      <c r="DQ314" s="4">
        <f>ROUND(ED314,2)</f>
        <v>861.42</v>
      </c>
      <c r="DR314" s="4"/>
      <c r="DS314" s="4"/>
      <c r="DT314" s="4">
        <f>ROUND(SUMIF(AA259:AA312,"=39500386",O259:O312),2)</f>
        <v>3519.34</v>
      </c>
      <c r="DU314" s="4">
        <f>ROUND(SUMIF(AA259:AA312,"=39500386",P259:P312),2)</f>
        <v>2034.06</v>
      </c>
      <c r="DV314" s="4">
        <f>ROUND(SUMIF(AA259:AA312,"=39500386",Q259:Q312),2)</f>
        <v>192.33</v>
      </c>
      <c r="DW314" s="4">
        <f>ROUND(SUMIF(AA259:AA312,"=39500386",R259:R312),2)</f>
        <v>5</v>
      </c>
      <c r="DX314" s="4">
        <f>ROUND(SUMIF(AA259:AA312,"=39500386",S259:S312),2)</f>
        <v>1292.95</v>
      </c>
      <c r="DY314" s="4">
        <f>ROUND(SUMIF(AA259:AA312,"=39500386",T259:T312),2)</f>
        <v>0</v>
      </c>
      <c r="DZ314" s="4">
        <f>SUMIF(AA259:AA312,"=39500386",U259:U312)</f>
        <v>21.76925</v>
      </c>
      <c r="EA314" s="4">
        <f>SUMIF(AA259:AA312,"=39500386",V259:V312)</f>
        <v>0.06</v>
      </c>
      <c r="EB314" s="4">
        <f>ROUND(SUMIF(AA259:AA312,"=39500386",W259:W312),2)</f>
        <v>0</v>
      </c>
      <c r="EC314" s="4">
        <f>ROUND(SUMIF(AA259:AA312,"=39500386",X259:X312),2)</f>
        <v>1375.26</v>
      </c>
      <c r="ED314" s="4">
        <f>ROUND(SUMIF(AA259:AA312,"=39500386",Y259:Y312),2)</f>
        <v>861.42</v>
      </c>
      <c r="EE314" s="4"/>
      <c r="EF314" s="4"/>
      <c r="EG314" s="4">
        <f t="shared" ref="EG314:EU314" si="386">ROUND(FP314,2)</f>
        <v>0</v>
      </c>
      <c r="EH314" s="4">
        <f t="shared" si="386"/>
        <v>0</v>
      </c>
      <c r="EI314" s="4">
        <f t="shared" si="386"/>
        <v>0</v>
      </c>
      <c r="EJ314" s="4">
        <f t="shared" si="386"/>
        <v>5756.02</v>
      </c>
      <c r="EK314" s="4">
        <f t="shared" si="386"/>
        <v>5756.02</v>
      </c>
      <c r="EL314" s="4">
        <f t="shared" si="386"/>
        <v>0</v>
      </c>
      <c r="EM314" s="4">
        <f t="shared" si="386"/>
        <v>0</v>
      </c>
      <c r="EN314" s="4">
        <f t="shared" si="386"/>
        <v>2034.06</v>
      </c>
      <c r="EO314" s="4">
        <f t="shared" si="386"/>
        <v>2034.06</v>
      </c>
      <c r="EP314" s="4">
        <f t="shared" si="386"/>
        <v>0</v>
      </c>
      <c r="EQ314" s="4">
        <f t="shared" si="386"/>
        <v>2034.06</v>
      </c>
      <c r="ER314" s="4">
        <f t="shared" si="386"/>
        <v>0</v>
      </c>
      <c r="ES314" s="4">
        <f t="shared" si="386"/>
        <v>0</v>
      </c>
      <c r="ET314" s="4">
        <f t="shared" si="386"/>
        <v>0</v>
      </c>
      <c r="EU314" s="4">
        <f t="shared" si="386"/>
        <v>0</v>
      </c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>
        <f>ROUND(SUMIF(AA259:AA312,"=39500386",FQ259:FQ312),2)</f>
        <v>0</v>
      </c>
      <c r="FQ314" s="4">
        <f>ROUND(SUMIF(AA259:AA312,"=39500386",FR259:FR312),2)</f>
        <v>0</v>
      </c>
      <c r="FR314" s="4">
        <f>ROUND(SUMIF(AA259:AA312,"=39500386",GL259:GL312),2)</f>
        <v>0</v>
      </c>
      <c r="FS314" s="4">
        <f>ROUND(SUMIF(AA259:AA312,"=39500386",GM259:GM312),2)</f>
        <v>5756.02</v>
      </c>
      <c r="FT314" s="4">
        <f>ROUND(SUMIF(AA259:AA312,"=39500386",GN259:GN312),2)</f>
        <v>5756.02</v>
      </c>
      <c r="FU314" s="4">
        <f>ROUND(SUMIF(AA259:AA312,"=39500386",GO259:GO312),2)</f>
        <v>0</v>
      </c>
      <c r="FV314" s="4">
        <f>ROUND(SUMIF(AA259:AA312,"=39500386",GP259:GP312),2)</f>
        <v>0</v>
      </c>
      <c r="FW314" s="4">
        <f>DU314-FP314</f>
        <v>2034.06</v>
      </c>
      <c r="FX314" s="4">
        <f>DU314-FQ314</f>
        <v>2034.06</v>
      </c>
      <c r="FY314" s="4">
        <f>FP314-FR314</f>
        <v>0</v>
      </c>
      <c r="FZ314" s="4">
        <f>DU314-FP314-FQ314+FR314</f>
        <v>2034.06</v>
      </c>
      <c r="GA314" s="4">
        <f>FQ314-FR314</f>
        <v>0</v>
      </c>
      <c r="GB314" s="4">
        <f>ROUND(SUMIF(AA259:AA312,"=39500386",GX259:GX312),2)</f>
        <v>0</v>
      </c>
      <c r="GC314" s="4">
        <f>ROUND(SUMIF(AA259:AA312,"=39500386",GY259:GY312),2)</f>
        <v>0</v>
      </c>
      <c r="GD314" s="4">
        <f>ROUND(SUMIF(AA259:AA312,"=39500386",GZ259:GZ312),2)</f>
        <v>0</v>
      </c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>
        <v>0</v>
      </c>
    </row>
    <row r="316" spans="1:255" x14ac:dyDescent="0.2">
      <c r="A316" s="5">
        <v>50</v>
      </c>
      <c r="B316" s="5">
        <v>0</v>
      </c>
      <c r="C316" s="5">
        <v>0</v>
      </c>
      <c r="D316" s="5">
        <v>1</v>
      </c>
      <c r="E316" s="5">
        <v>201</v>
      </c>
      <c r="F316" s="5">
        <f>ROUND(Source!O314,O316)</f>
        <v>528.42999999999995</v>
      </c>
      <c r="G316" s="5" t="s">
        <v>408</v>
      </c>
      <c r="H316" s="5" t="s">
        <v>409</v>
      </c>
      <c r="I316" s="5"/>
      <c r="J316" s="5"/>
      <c r="K316" s="5">
        <v>201</v>
      </c>
      <c r="L316" s="5">
        <v>1</v>
      </c>
      <c r="M316" s="5">
        <v>3</v>
      </c>
      <c r="N316" s="5" t="s">
        <v>3</v>
      </c>
      <c r="O316" s="5">
        <v>2</v>
      </c>
      <c r="P316" s="5">
        <f>ROUND(Source!DG314,O316)</f>
        <v>3519.34</v>
      </c>
      <c r="Q316" s="5"/>
      <c r="R316" s="5"/>
      <c r="S316" s="5"/>
      <c r="T316" s="5"/>
      <c r="U316" s="5"/>
      <c r="V316" s="5"/>
      <c r="W316" s="5"/>
    </row>
    <row r="317" spans="1:255" x14ac:dyDescent="0.2">
      <c r="A317" s="5">
        <v>50</v>
      </c>
      <c r="B317" s="5">
        <v>0</v>
      </c>
      <c r="C317" s="5">
        <v>0</v>
      </c>
      <c r="D317" s="5">
        <v>1</v>
      </c>
      <c r="E317" s="5">
        <v>202</v>
      </c>
      <c r="F317" s="5">
        <f>ROUND(Source!P314,O317)</f>
        <v>305.42</v>
      </c>
      <c r="G317" s="5" t="s">
        <v>410</v>
      </c>
      <c r="H317" s="5" t="s">
        <v>411</v>
      </c>
      <c r="I317" s="5"/>
      <c r="J317" s="5"/>
      <c r="K317" s="5">
        <v>202</v>
      </c>
      <c r="L317" s="5">
        <v>2</v>
      </c>
      <c r="M317" s="5">
        <v>3</v>
      </c>
      <c r="N317" s="5" t="s">
        <v>3</v>
      </c>
      <c r="O317" s="5">
        <v>2</v>
      </c>
      <c r="P317" s="5">
        <f>ROUND(Source!DH314,O317)</f>
        <v>2034.06</v>
      </c>
      <c r="Q317" s="5"/>
      <c r="R317" s="5"/>
      <c r="S317" s="5"/>
      <c r="T317" s="5"/>
      <c r="U317" s="5"/>
      <c r="V317" s="5"/>
      <c r="W317" s="5"/>
    </row>
    <row r="318" spans="1:255" x14ac:dyDescent="0.2">
      <c r="A318" s="5">
        <v>50</v>
      </c>
      <c r="B318" s="5">
        <v>0</v>
      </c>
      <c r="C318" s="5">
        <v>0</v>
      </c>
      <c r="D318" s="5">
        <v>1</v>
      </c>
      <c r="E318" s="5">
        <v>222</v>
      </c>
      <c r="F318" s="5">
        <f>ROUND(Source!AO314,O318)</f>
        <v>0</v>
      </c>
      <c r="G318" s="5" t="s">
        <v>412</v>
      </c>
      <c r="H318" s="5" t="s">
        <v>413</v>
      </c>
      <c r="I318" s="5"/>
      <c r="J318" s="5"/>
      <c r="K318" s="5">
        <v>222</v>
      </c>
      <c r="L318" s="5">
        <v>3</v>
      </c>
      <c r="M318" s="5">
        <v>3</v>
      </c>
      <c r="N318" s="5" t="s">
        <v>3</v>
      </c>
      <c r="O318" s="5">
        <v>2</v>
      </c>
      <c r="P318" s="5">
        <f>ROUND(Source!EG314,O318)</f>
        <v>0</v>
      </c>
      <c r="Q318" s="5"/>
      <c r="R318" s="5"/>
      <c r="S318" s="5"/>
      <c r="T318" s="5"/>
      <c r="U318" s="5"/>
      <c r="V318" s="5"/>
      <c r="W318" s="5"/>
    </row>
    <row r="319" spans="1:255" x14ac:dyDescent="0.2">
      <c r="A319" s="5">
        <v>50</v>
      </c>
      <c r="B319" s="5">
        <v>0</v>
      </c>
      <c r="C319" s="5">
        <v>0</v>
      </c>
      <c r="D319" s="5">
        <v>1</v>
      </c>
      <c r="E319" s="5">
        <v>225</v>
      </c>
      <c r="F319" s="5">
        <f>ROUND(Source!AV314,O319)</f>
        <v>305.42</v>
      </c>
      <c r="G319" s="5" t="s">
        <v>414</v>
      </c>
      <c r="H319" s="5" t="s">
        <v>415</v>
      </c>
      <c r="I319" s="5"/>
      <c r="J319" s="5"/>
      <c r="K319" s="5">
        <v>225</v>
      </c>
      <c r="L319" s="5">
        <v>4</v>
      </c>
      <c r="M319" s="5">
        <v>3</v>
      </c>
      <c r="N319" s="5" t="s">
        <v>3</v>
      </c>
      <c r="O319" s="5">
        <v>2</v>
      </c>
      <c r="P319" s="5">
        <f>ROUND(Source!EN314,O319)</f>
        <v>2034.06</v>
      </c>
      <c r="Q319" s="5"/>
      <c r="R319" s="5"/>
      <c r="S319" s="5"/>
      <c r="T319" s="5"/>
      <c r="U319" s="5"/>
      <c r="V319" s="5"/>
      <c r="W319" s="5"/>
    </row>
    <row r="320" spans="1:255" x14ac:dyDescent="0.2">
      <c r="A320" s="5">
        <v>50</v>
      </c>
      <c r="B320" s="5">
        <v>0</v>
      </c>
      <c r="C320" s="5">
        <v>0</v>
      </c>
      <c r="D320" s="5">
        <v>1</v>
      </c>
      <c r="E320" s="5">
        <v>226</v>
      </c>
      <c r="F320" s="5">
        <f>ROUND(Source!AW314,O320)</f>
        <v>305.42</v>
      </c>
      <c r="G320" s="5" t="s">
        <v>416</v>
      </c>
      <c r="H320" s="5" t="s">
        <v>417</v>
      </c>
      <c r="I320" s="5"/>
      <c r="J320" s="5"/>
      <c r="K320" s="5">
        <v>226</v>
      </c>
      <c r="L320" s="5">
        <v>5</v>
      </c>
      <c r="M320" s="5">
        <v>3</v>
      </c>
      <c r="N320" s="5" t="s">
        <v>3</v>
      </c>
      <c r="O320" s="5">
        <v>2</v>
      </c>
      <c r="P320" s="5">
        <f>ROUND(Source!EO314,O320)</f>
        <v>2034.06</v>
      </c>
      <c r="Q320" s="5"/>
      <c r="R320" s="5"/>
      <c r="S320" s="5"/>
      <c r="T320" s="5"/>
      <c r="U320" s="5"/>
      <c r="V320" s="5"/>
      <c r="W320" s="5"/>
    </row>
    <row r="321" spans="1:23" x14ac:dyDescent="0.2">
      <c r="A321" s="5">
        <v>50</v>
      </c>
      <c r="B321" s="5">
        <v>0</v>
      </c>
      <c r="C321" s="5">
        <v>0</v>
      </c>
      <c r="D321" s="5">
        <v>1</v>
      </c>
      <c r="E321" s="5">
        <v>227</v>
      </c>
      <c r="F321" s="5">
        <f>ROUND(Source!AX314,O321)</f>
        <v>0</v>
      </c>
      <c r="G321" s="5" t="s">
        <v>418</v>
      </c>
      <c r="H321" s="5" t="s">
        <v>419</v>
      </c>
      <c r="I321" s="5"/>
      <c r="J321" s="5"/>
      <c r="K321" s="5">
        <v>227</v>
      </c>
      <c r="L321" s="5">
        <v>6</v>
      </c>
      <c r="M321" s="5">
        <v>3</v>
      </c>
      <c r="N321" s="5" t="s">
        <v>3</v>
      </c>
      <c r="O321" s="5">
        <v>2</v>
      </c>
      <c r="P321" s="5">
        <f>ROUND(Source!EP314,O321)</f>
        <v>0</v>
      </c>
      <c r="Q321" s="5"/>
      <c r="R321" s="5"/>
      <c r="S321" s="5"/>
      <c r="T321" s="5"/>
      <c r="U321" s="5"/>
      <c r="V321" s="5"/>
      <c r="W321" s="5"/>
    </row>
    <row r="322" spans="1:23" x14ac:dyDescent="0.2">
      <c r="A322" s="5">
        <v>50</v>
      </c>
      <c r="B322" s="5">
        <v>0</v>
      </c>
      <c r="C322" s="5">
        <v>0</v>
      </c>
      <c r="D322" s="5">
        <v>1</v>
      </c>
      <c r="E322" s="5">
        <v>228</v>
      </c>
      <c r="F322" s="5">
        <f>ROUND(Source!AY314,O322)</f>
        <v>305.42</v>
      </c>
      <c r="G322" s="5" t="s">
        <v>420</v>
      </c>
      <c r="H322" s="5" t="s">
        <v>421</v>
      </c>
      <c r="I322" s="5"/>
      <c r="J322" s="5"/>
      <c r="K322" s="5">
        <v>228</v>
      </c>
      <c r="L322" s="5">
        <v>7</v>
      </c>
      <c r="M322" s="5">
        <v>3</v>
      </c>
      <c r="N322" s="5" t="s">
        <v>3</v>
      </c>
      <c r="O322" s="5">
        <v>2</v>
      </c>
      <c r="P322" s="5">
        <f>ROUND(Source!EQ314,O322)</f>
        <v>2034.06</v>
      </c>
      <c r="Q322" s="5"/>
      <c r="R322" s="5"/>
      <c r="S322" s="5"/>
      <c r="T322" s="5"/>
      <c r="U322" s="5"/>
      <c r="V322" s="5"/>
      <c r="W322" s="5"/>
    </row>
    <row r="323" spans="1:23" x14ac:dyDescent="0.2">
      <c r="A323" s="5">
        <v>50</v>
      </c>
      <c r="B323" s="5">
        <v>0</v>
      </c>
      <c r="C323" s="5">
        <v>0</v>
      </c>
      <c r="D323" s="5">
        <v>1</v>
      </c>
      <c r="E323" s="5">
        <v>216</v>
      </c>
      <c r="F323" s="5">
        <f>ROUND(Source!AP314,O323)</f>
        <v>0</v>
      </c>
      <c r="G323" s="5" t="s">
        <v>422</v>
      </c>
      <c r="H323" s="5" t="s">
        <v>423</v>
      </c>
      <c r="I323" s="5"/>
      <c r="J323" s="5"/>
      <c r="K323" s="5">
        <v>216</v>
      </c>
      <c r="L323" s="5">
        <v>8</v>
      </c>
      <c r="M323" s="5">
        <v>3</v>
      </c>
      <c r="N323" s="5" t="s">
        <v>3</v>
      </c>
      <c r="O323" s="5">
        <v>2</v>
      </c>
      <c r="P323" s="5">
        <f>ROUND(Source!EH314,O323)</f>
        <v>0</v>
      </c>
      <c r="Q323" s="5"/>
      <c r="R323" s="5"/>
      <c r="S323" s="5"/>
      <c r="T323" s="5"/>
      <c r="U323" s="5"/>
      <c r="V323" s="5"/>
      <c r="W323" s="5"/>
    </row>
    <row r="324" spans="1:23" x14ac:dyDescent="0.2">
      <c r="A324" s="5">
        <v>50</v>
      </c>
      <c r="B324" s="5">
        <v>0</v>
      </c>
      <c r="C324" s="5">
        <v>0</v>
      </c>
      <c r="D324" s="5">
        <v>1</v>
      </c>
      <c r="E324" s="5">
        <v>223</v>
      </c>
      <c r="F324" s="5">
        <f>ROUND(Source!AQ314,O324)</f>
        <v>0</v>
      </c>
      <c r="G324" s="5" t="s">
        <v>424</v>
      </c>
      <c r="H324" s="5" t="s">
        <v>425</v>
      </c>
      <c r="I324" s="5"/>
      <c r="J324" s="5"/>
      <c r="K324" s="5">
        <v>223</v>
      </c>
      <c r="L324" s="5">
        <v>9</v>
      </c>
      <c r="M324" s="5">
        <v>3</v>
      </c>
      <c r="N324" s="5" t="s">
        <v>3</v>
      </c>
      <c r="O324" s="5">
        <v>2</v>
      </c>
      <c r="P324" s="5">
        <f>ROUND(Source!EI314,O324)</f>
        <v>0</v>
      </c>
      <c r="Q324" s="5"/>
      <c r="R324" s="5"/>
      <c r="S324" s="5"/>
      <c r="T324" s="5"/>
      <c r="U324" s="5"/>
      <c r="V324" s="5"/>
      <c r="W324" s="5"/>
    </row>
    <row r="325" spans="1:23" x14ac:dyDescent="0.2">
      <c r="A325" s="5">
        <v>50</v>
      </c>
      <c r="B325" s="5">
        <v>0</v>
      </c>
      <c r="C325" s="5">
        <v>0</v>
      </c>
      <c r="D325" s="5">
        <v>1</v>
      </c>
      <c r="E325" s="5">
        <v>229</v>
      </c>
      <c r="F325" s="5">
        <f>ROUND(Source!AZ314,O325)</f>
        <v>0</v>
      </c>
      <c r="G325" s="5" t="s">
        <v>426</v>
      </c>
      <c r="H325" s="5" t="s">
        <v>427</v>
      </c>
      <c r="I325" s="5"/>
      <c r="J325" s="5"/>
      <c r="K325" s="5">
        <v>229</v>
      </c>
      <c r="L325" s="5">
        <v>10</v>
      </c>
      <c r="M325" s="5">
        <v>3</v>
      </c>
      <c r="N325" s="5" t="s">
        <v>3</v>
      </c>
      <c r="O325" s="5">
        <v>2</v>
      </c>
      <c r="P325" s="5">
        <f>ROUND(Source!ER314,O325)</f>
        <v>0</v>
      </c>
      <c r="Q325" s="5"/>
      <c r="R325" s="5"/>
      <c r="S325" s="5"/>
      <c r="T325" s="5"/>
      <c r="U325" s="5"/>
      <c r="V325" s="5"/>
      <c r="W325" s="5"/>
    </row>
    <row r="326" spans="1:23" x14ac:dyDescent="0.2">
      <c r="A326" s="5">
        <v>50</v>
      </c>
      <c r="B326" s="5">
        <v>0</v>
      </c>
      <c r="C326" s="5">
        <v>0</v>
      </c>
      <c r="D326" s="5">
        <v>1</v>
      </c>
      <c r="E326" s="5">
        <v>203</v>
      </c>
      <c r="F326" s="5">
        <f>ROUND(Source!Q314,O326)</f>
        <v>28.88</v>
      </c>
      <c r="G326" s="5" t="s">
        <v>428</v>
      </c>
      <c r="H326" s="5" t="s">
        <v>429</v>
      </c>
      <c r="I326" s="5"/>
      <c r="J326" s="5"/>
      <c r="K326" s="5">
        <v>203</v>
      </c>
      <c r="L326" s="5">
        <v>11</v>
      </c>
      <c r="M326" s="5">
        <v>3</v>
      </c>
      <c r="N326" s="5" t="s">
        <v>3</v>
      </c>
      <c r="O326" s="5">
        <v>2</v>
      </c>
      <c r="P326" s="5">
        <f>ROUND(Source!DI314,O326)</f>
        <v>192.33</v>
      </c>
      <c r="Q326" s="5"/>
      <c r="R326" s="5"/>
      <c r="S326" s="5"/>
      <c r="T326" s="5"/>
      <c r="U326" s="5"/>
      <c r="V326" s="5"/>
      <c r="W326" s="5"/>
    </row>
    <row r="327" spans="1:23" x14ac:dyDescent="0.2">
      <c r="A327" s="5">
        <v>50</v>
      </c>
      <c r="B327" s="5">
        <v>0</v>
      </c>
      <c r="C327" s="5">
        <v>0</v>
      </c>
      <c r="D327" s="5">
        <v>1</v>
      </c>
      <c r="E327" s="5">
        <v>231</v>
      </c>
      <c r="F327" s="5">
        <f>ROUND(Source!BB314,O327)</f>
        <v>0</v>
      </c>
      <c r="G327" s="5" t="s">
        <v>430</v>
      </c>
      <c r="H327" s="5" t="s">
        <v>431</v>
      </c>
      <c r="I327" s="5"/>
      <c r="J327" s="5"/>
      <c r="K327" s="5">
        <v>231</v>
      </c>
      <c r="L327" s="5">
        <v>12</v>
      </c>
      <c r="M327" s="5">
        <v>3</v>
      </c>
      <c r="N327" s="5" t="s">
        <v>3</v>
      </c>
      <c r="O327" s="5">
        <v>2</v>
      </c>
      <c r="P327" s="5">
        <f>ROUND(Source!ET314,O327)</f>
        <v>0</v>
      </c>
      <c r="Q327" s="5"/>
      <c r="R327" s="5"/>
      <c r="S327" s="5"/>
      <c r="T327" s="5"/>
      <c r="U327" s="5"/>
      <c r="V327" s="5"/>
      <c r="W327" s="5"/>
    </row>
    <row r="328" spans="1:23" x14ac:dyDescent="0.2">
      <c r="A328" s="5">
        <v>50</v>
      </c>
      <c r="B328" s="5">
        <v>0</v>
      </c>
      <c r="C328" s="5">
        <v>0</v>
      </c>
      <c r="D328" s="5">
        <v>1</v>
      </c>
      <c r="E328" s="5">
        <v>204</v>
      </c>
      <c r="F328" s="5">
        <f>ROUND(Source!R314,O328)</f>
        <v>0.73</v>
      </c>
      <c r="G328" s="5" t="s">
        <v>432</v>
      </c>
      <c r="H328" s="5" t="s">
        <v>433</v>
      </c>
      <c r="I328" s="5"/>
      <c r="J328" s="5"/>
      <c r="K328" s="5">
        <v>204</v>
      </c>
      <c r="L328" s="5">
        <v>13</v>
      </c>
      <c r="M328" s="5">
        <v>3</v>
      </c>
      <c r="N328" s="5" t="s">
        <v>3</v>
      </c>
      <c r="O328" s="5">
        <v>2</v>
      </c>
      <c r="P328" s="5">
        <f>ROUND(Source!DJ314,O328)</f>
        <v>5</v>
      </c>
      <c r="Q328" s="5"/>
      <c r="R328" s="5"/>
      <c r="S328" s="5"/>
      <c r="T328" s="5"/>
      <c r="U328" s="5"/>
      <c r="V328" s="5"/>
      <c r="W328" s="5"/>
    </row>
    <row r="329" spans="1:23" x14ac:dyDescent="0.2">
      <c r="A329" s="5">
        <v>50</v>
      </c>
      <c r="B329" s="5">
        <v>0</v>
      </c>
      <c r="C329" s="5">
        <v>0</v>
      </c>
      <c r="D329" s="5">
        <v>1</v>
      </c>
      <c r="E329" s="5">
        <v>205</v>
      </c>
      <c r="F329" s="5">
        <f>ROUND(Source!S314,O329)</f>
        <v>194.13</v>
      </c>
      <c r="G329" s="5" t="s">
        <v>434</v>
      </c>
      <c r="H329" s="5" t="s">
        <v>435</v>
      </c>
      <c r="I329" s="5"/>
      <c r="J329" s="5"/>
      <c r="K329" s="5">
        <v>205</v>
      </c>
      <c r="L329" s="5">
        <v>14</v>
      </c>
      <c r="M329" s="5">
        <v>3</v>
      </c>
      <c r="N329" s="5" t="s">
        <v>3</v>
      </c>
      <c r="O329" s="5">
        <v>2</v>
      </c>
      <c r="P329" s="5">
        <f>ROUND(Source!DK314,O329)</f>
        <v>1292.95</v>
      </c>
      <c r="Q329" s="5"/>
      <c r="R329" s="5"/>
      <c r="S329" s="5"/>
      <c r="T329" s="5"/>
      <c r="U329" s="5"/>
      <c r="V329" s="5"/>
      <c r="W329" s="5"/>
    </row>
    <row r="330" spans="1:23" x14ac:dyDescent="0.2">
      <c r="A330" s="5">
        <v>50</v>
      </c>
      <c r="B330" s="5">
        <v>0</v>
      </c>
      <c r="C330" s="5">
        <v>0</v>
      </c>
      <c r="D330" s="5">
        <v>1</v>
      </c>
      <c r="E330" s="5">
        <v>232</v>
      </c>
      <c r="F330" s="5">
        <f>ROUND(Source!BC314,O330)</f>
        <v>0</v>
      </c>
      <c r="G330" s="5" t="s">
        <v>436</v>
      </c>
      <c r="H330" s="5" t="s">
        <v>437</v>
      </c>
      <c r="I330" s="5"/>
      <c r="J330" s="5"/>
      <c r="K330" s="5">
        <v>232</v>
      </c>
      <c r="L330" s="5">
        <v>15</v>
      </c>
      <c r="M330" s="5">
        <v>3</v>
      </c>
      <c r="N330" s="5" t="s">
        <v>3</v>
      </c>
      <c r="O330" s="5">
        <v>2</v>
      </c>
      <c r="P330" s="5">
        <f>ROUND(Source!EU314,O330)</f>
        <v>0</v>
      </c>
      <c r="Q330" s="5"/>
      <c r="R330" s="5"/>
      <c r="S330" s="5"/>
      <c r="T330" s="5"/>
      <c r="U330" s="5"/>
      <c r="V330" s="5"/>
      <c r="W330" s="5"/>
    </row>
    <row r="331" spans="1:23" x14ac:dyDescent="0.2">
      <c r="A331" s="5">
        <v>50</v>
      </c>
      <c r="B331" s="5">
        <v>0</v>
      </c>
      <c r="C331" s="5">
        <v>0</v>
      </c>
      <c r="D331" s="5">
        <v>1</v>
      </c>
      <c r="E331" s="5">
        <v>214</v>
      </c>
      <c r="F331" s="5">
        <f>ROUND(Source!AS314,O331)</f>
        <v>864.22</v>
      </c>
      <c r="G331" s="5" t="s">
        <v>438</v>
      </c>
      <c r="H331" s="5" t="s">
        <v>439</v>
      </c>
      <c r="I331" s="5"/>
      <c r="J331" s="5"/>
      <c r="K331" s="5">
        <v>214</v>
      </c>
      <c r="L331" s="5">
        <v>16</v>
      </c>
      <c r="M331" s="5">
        <v>3</v>
      </c>
      <c r="N331" s="5" t="s">
        <v>3</v>
      </c>
      <c r="O331" s="5">
        <v>2</v>
      </c>
      <c r="P331" s="5">
        <f>ROUND(Source!EK314,O331)</f>
        <v>5756.02</v>
      </c>
      <c r="Q331" s="5"/>
      <c r="R331" s="5"/>
      <c r="S331" s="5"/>
      <c r="T331" s="5"/>
      <c r="U331" s="5"/>
      <c r="V331" s="5"/>
      <c r="W331" s="5"/>
    </row>
    <row r="332" spans="1:23" x14ac:dyDescent="0.2">
      <c r="A332" s="5">
        <v>50</v>
      </c>
      <c r="B332" s="5">
        <v>0</v>
      </c>
      <c r="C332" s="5">
        <v>0</v>
      </c>
      <c r="D332" s="5">
        <v>1</v>
      </c>
      <c r="E332" s="5">
        <v>215</v>
      </c>
      <c r="F332" s="5">
        <f>ROUND(Source!AT314,O332)</f>
        <v>0</v>
      </c>
      <c r="G332" s="5" t="s">
        <v>440</v>
      </c>
      <c r="H332" s="5" t="s">
        <v>441</v>
      </c>
      <c r="I332" s="5"/>
      <c r="J332" s="5"/>
      <c r="K332" s="5">
        <v>215</v>
      </c>
      <c r="L332" s="5">
        <v>17</v>
      </c>
      <c r="M332" s="5">
        <v>3</v>
      </c>
      <c r="N332" s="5" t="s">
        <v>3</v>
      </c>
      <c r="O332" s="5">
        <v>2</v>
      </c>
      <c r="P332" s="5">
        <f>ROUND(Source!EL314,O332)</f>
        <v>0</v>
      </c>
      <c r="Q332" s="5"/>
      <c r="R332" s="5"/>
      <c r="S332" s="5"/>
      <c r="T332" s="5"/>
      <c r="U332" s="5"/>
      <c r="V332" s="5"/>
      <c r="W332" s="5"/>
    </row>
    <row r="333" spans="1:23" x14ac:dyDescent="0.2">
      <c r="A333" s="5">
        <v>50</v>
      </c>
      <c r="B333" s="5">
        <v>0</v>
      </c>
      <c r="C333" s="5">
        <v>0</v>
      </c>
      <c r="D333" s="5">
        <v>1</v>
      </c>
      <c r="E333" s="5">
        <v>217</v>
      </c>
      <c r="F333" s="5">
        <f>ROUND(Source!AU314,O333)</f>
        <v>0</v>
      </c>
      <c r="G333" s="5" t="s">
        <v>442</v>
      </c>
      <c r="H333" s="5" t="s">
        <v>443</v>
      </c>
      <c r="I333" s="5"/>
      <c r="J333" s="5"/>
      <c r="K333" s="5">
        <v>217</v>
      </c>
      <c r="L333" s="5">
        <v>18</v>
      </c>
      <c r="M333" s="5">
        <v>3</v>
      </c>
      <c r="N333" s="5" t="s">
        <v>3</v>
      </c>
      <c r="O333" s="5">
        <v>2</v>
      </c>
      <c r="P333" s="5">
        <f>ROUND(Source!EM314,O333)</f>
        <v>0</v>
      </c>
      <c r="Q333" s="5"/>
      <c r="R333" s="5"/>
      <c r="S333" s="5"/>
      <c r="T333" s="5"/>
      <c r="U333" s="5"/>
      <c r="V333" s="5"/>
      <c r="W333" s="5"/>
    </row>
    <row r="334" spans="1:23" x14ac:dyDescent="0.2">
      <c r="A334" s="5">
        <v>50</v>
      </c>
      <c r="B334" s="5">
        <v>0</v>
      </c>
      <c r="C334" s="5">
        <v>0</v>
      </c>
      <c r="D334" s="5">
        <v>1</v>
      </c>
      <c r="E334" s="5">
        <v>230</v>
      </c>
      <c r="F334" s="5">
        <f>ROUND(Source!BA314,O334)</f>
        <v>0</v>
      </c>
      <c r="G334" s="5" t="s">
        <v>444</v>
      </c>
      <c r="H334" s="5" t="s">
        <v>445</v>
      </c>
      <c r="I334" s="5"/>
      <c r="J334" s="5"/>
      <c r="K334" s="5">
        <v>230</v>
      </c>
      <c r="L334" s="5">
        <v>19</v>
      </c>
      <c r="M334" s="5">
        <v>3</v>
      </c>
      <c r="N334" s="5" t="s">
        <v>3</v>
      </c>
      <c r="O334" s="5">
        <v>2</v>
      </c>
      <c r="P334" s="5">
        <f>ROUND(Source!ES314,O334)</f>
        <v>0</v>
      </c>
      <c r="Q334" s="5"/>
      <c r="R334" s="5"/>
      <c r="S334" s="5"/>
      <c r="T334" s="5"/>
      <c r="U334" s="5"/>
      <c r="V334" s="5"/>
      <c r="W334" s="5"/>
    </row>
    <row r="335" spans="1:23" x14ac:dyDescent="0.2">
      <c r="A335" s="5">
        <v>50</v>
      </c>
      <c r="B335" s="5">
        <v>0</v>
      </c>
      <c r="C335" s="5">
        <v>0</v>
      </c>
      <c r="D335" s="5">
        <v>1</v>
      </c>
      <c r="E335" s="5">
        <v>206</v>
      </c>
      <c r="F335" s="5">
        <f>ROUND(Source!T314,O335)</f>
        <v>0</v>
      </c>
      <c r="G335" s="5" t="s">
        <v>446</v>
      </c>
      <c r="H335" s="5" t="s">
        <v>447</v>
      </c>
      <c r="I335" s="5"/>
      <c r="J335" s="5"/>
      <c r="K335" s="5">
        <v>206</v>
      </c>
      <c r="L335" s="5">
        <v>20</v>
      </c>
      <c r="M335" s="5">
        <v>3</v>
      </c>
      <c r="N335" s="5" t="s">
        <v>3</v>
      </c>
      <c r="O335" s="5">
        <v>2</v>
      </c>
      <c r="P335" s="5">
        <f>ROUND(Source!DL314,O335)</f>
        <v>0</v>
      </c>
      <c r="Q335" s="5"/>
      <c r="R335" s="5"/>
      <c r="S335" s="5"/>
      <c r="T335" s="5"/>
      <c r="U335" s="5"/>
      <c r="V335" s="5"/>
      <c r="W335" s="5"/>
    </row>
    <row r="336" spans="1:23" x14ac:dyDescent="0.2">
      <c r="A336" s="5">
        <v>50</v>
      </c>
      <c r="B336" s="5">
        <v>0</v>
      </c>
      <c r="C336" s="5">
        <v>0</v>
      </c>
      <c r="D336" s="5">
        <v>1</v>
      </c>
      <c r="E336" s="5">
        <v>207</v>
      </c>
      <c r="F336" s="5">
        <f>Source!U314</f>
        <v>21.76925</v>
      </c>
      <c r="G336" s="5" t="s">
        <v>448</v>
      </c>
      <c r="H336" s="5" t="s">
        <v>449</v>
      </c>
      <c r="I336" s="5"/>
      <c r="J336" s="5"/>
      <c r="K336" s="5">
        <v>207</v>
      </c>
      <c r="L336" s="5">
        <v>21</v>
      </c>
      <c r="M336" s="5">
        <v>3</v>
      </c>
      <c r="N336" s="5" t="s">
        <v>3</v>
      </c>
      <c r="O336" s="5">
        <v>-1</v>
      </c>
      <c r="P336" s="5">
        <f>Source!DM314</f>
        <v>21.76925</v>
      </c>
      <c r="Q336" s="5"/>
      <c r="R336" s="5"/>
      <c r="S336" s="5"/>
      <c r="T336" s="5"/>
      <c r="U336" s="5"/>
      <c r="V336" s="5"/>
      <c r="W336" s="5"/>
    </row>
    <row r="337" spans="1:255" x14ac:dyDescent="0.2">
      <c r="A337" s="5">
        <v>50</v>
      </c>
      <c r="B337" s="5">
        <v>0</v>
      </c>
      <c r="C337" s="5">
        <v>0</v>
      </c>
      <c r="D337" s="5">
        <v>1</v>
      </c>
      <c r="E337" s="5">
        <v>208</v>
      </c>
      <c r="F337" s="5">
        <f>Source!V314</f>
        <v>0.06</v>
      </c>
      <c r="G337" s="5" t="s">
        <v>450</v>
      </c>
      <c r="H337" s="5" t="s">
        <v>451</v>
      </c>
      <c r="I337" s="5"/>
      <c r="J337" s="5"/>
      <c r="K337" s="5">
        <v>208</v>
      </c>
      <c r="L337" s="5">
        <v>22</v>
      </c>
      <c r="M337" s="5">
        <v>3</v>
      </c>
      <c r="N337" s="5" t="s">
        <v>3</v>
      </c>
      <c r="O337" s="5">
        <v>-1</v>
      </c>
      <c r="P337" s="5">
        <f>Source!DN314</f>
        <v>0.06</v>
      </c>
      <c r="Q337" s="5"/>
      <c r="R337" s="5"/>
      <c r="S337" s="5"/>
      <c r="T337" s="5"/>
      <c r="U337" s="5"/>
      <c r="V337" s="5"/>
      <c r="W337" s="5"/>
    </row>
    <row r="338" spans="1:255" x14ac:dyDescent="0.2">
      <c r="A338" s="5">
        <v>50</v>
      </c>
      <c r="B338" s="5">
        <v>0</v>
      </c>
      <c r="C338" s="5">
        <v>0</v>
      </c>
      <c r="D338" s="5">
        <v>1</v>
      </c>
      <c r="E338" s="5">
        <v>209</v>
      </c>
      <c r="F338" s="5">
        <f>ROUND(Source!W314,O338)</f>
        <v>0</v>
      </c>
      <c r="G338" s="5" t="s">
        <v>452</v>
      </c>
      <c r="H338" s="5" t="s">
        <v>453</v>
      </c>
      <c r="I338" s="5"/>
      <c r="J338" s="5"/>
      <c r="K338" s="5">
        <v>209</v>
      </c>
      <c r="L338" s="5">
        <v>23</v>
      </c>
      <c r="M338" s="5">
        <v>3</v>
      </c>
      <c r="N338" s="5" t="s">
        <v>3</v>
      </c>
      <c r="O338" s="5">
        <v>2</v>
      </c>
      <c r="P338" s="5">
        <f>ROUND(Source!DO314,O338)</f>
        <v>0</v>
      </c>
      <c r="Q338" s="5"/>
      <c r="R338" s="5"/>
      <c r="S338" s="5"/>
      <c r="T338" s="5"/>
      <c r="U338" s="5"/>
      <c r="V338" s="5"/>
      <c r="W338" s="5"/>
    </row>
    <row r="339" spans="1:255" x14ac:dyDescent="0.2">
      <c r="A339" s="5">
        <v>50</v>
      </c>
      <c r="B339" s="5">
        <v>0</v>
      </c>
      <c r="C339" s="5">
        <v>0</v>
      </c>
      <c r="D339" s="5">
        <v>1</v>
      </c>
      <c r="E339" s="5">
        <v>210</v>
      </c>
      <c r="F339" s="5">
        <f>ROUND(Source!X314,O339)</f>
        <v>206.46</v>
      </c>
      <c r="G339" s="5" t="s">
        <v>454</v>
      </c>
      <c r="H339" s="5" t="s">
        <v>455</v>
      </c>
      <c r="I339" s="5"/>
      <c r="J339" s="5"/>
      <c r="K339" s="5">
        <v>210</v>
      </c>
      <c r="L339" s="5">
        <v>24</v>
      </c>
      <c r="M339" s="5">
        <v>3</v>
      </c>
      <c r="N339" s="5" t="s">
        <v>3</v>
      </c>
      <c r="O339" s="5">
        <v>2</v>
      </c>
      <c r="P339" s="5">
        <f>ROUND(Source!DP314,O339)</f>
        <v>1375.26</v>
      </c>
      <c r="Q339" s="5"/>
      <c r="R339" s="5"/>
      <c r="S339" s="5"/>
      <c r="T339" s="5"/>
      <c r="U339" s="5"/>
      <c r="V339" s="5"/>
      <c r="W339" s="5"/>
    </row>
    <row r="340" spans="1:255" x14ac:dyDescent="0.2">
      <c r="A340" s="5">
        <v>50</v>
      </c>
      <c r="B340" s="5">
        <v>0</v>
      </c>
      <c r="C340" s="5">
        <v>0</v>
      </c>
      <c r="D340" s="5">
        <v>1</v>
      </c>
      <c r="E340" s="5">
        <v>211</v>
      </c>
      <c r="F340" s="5">
        <f>ROUND(Source!Y314,O340)</f>
        <v>129.33000000000001</v>
      </c>
      <c r="G340" s="5" t="s">
        <v>456</v>
      </c>
      <c r="H340" s="5" t="s">
        <v>457</v>
      </c>
      <c r="I340" s="5"/>
      <c r="J340" s="5"/>
      <c r="K340" s="5">
        <v>211</v>
      </c>
      <c r="L340" s="5">
        <v>25</v>
      </c>
      <c r="M340" s="5">
        <v>3</v>
      </c>
      <c r="N340" s="5" t="s">
        <v>3</v>
      </c>
      <c r="O340" s="5">
        <v>2</v>
      </c>
      <c r="P340" s="5">
        <f>ROUND(Source!DQ314,O340)</f>
        <v>861.42</v>
      </c>
      <c r="Q340" s="5"/>
      <c r="R340" s="5"/>
      <c r="S340" s="5"/>
      <c r="T340" s="5"/>
      <c r="U340" s="5"/>
      <c r="V340" s="5"/>
      <c r="W340" s="5"/>
    </row>
    <row r="341" spans="1:255" x14ac:dyDescent="0.2">
      <c r="A341" s="5">
        <v>50</v>
      </c>
      <c r="B341" s="5">
        <v>0</v>
      </c>
      <c r="C341" s="5">
        <v>0</v>
      </c>
      <c r="D341" s="5">
        <v>1</v>
      </c>
      <c r="E341" s="5">
        <v>224</v>
      </c>
      <c r="F341" s="5">
        <f>ROUND(Source!AR314,O341)</f>
        <v>864.22</v>
      </c>
      <c r="G341" s="5" t="s">
        <v>458</v>
      </c>
      <c r="H341" s="5" t="s">
        <v>459</v>
      </c>
      <c r="I341" s="5"/>
      <c r="J341" s="5"/>
      <c r="K341" s="5">
        <v>224</v>
      </c>
      <c r="L341" s="5">
        <v>26</v>
      </c>
      <c r="M341" s="5">
        <v>3</v>
      </c>
      <c r="N341" s="5" t="s">
        <v>3</v>
      </c>
      <c r="O341" s="5">
        <v>2</v>
      </c>
      <c r="P341" s="5">
        <f>ROUND(Source!EJ314,O341)</f>
        <v>5756.02</v>
      </c>
      <c r="Q341" s="5"/>
      <c r="R341" s="5"/>
      <c r="S341" s="5"/>
      <c r="T341" s="5"/>
      <c r="U341" s="5"/>
      <c r="V341" s="5"/>
      <c r="W341" s="5"/>
    </row>
    <row r="343" spans="1:255" x14ac:dyDescent="0.2">
      <c r="A343" s="1">
        <v>4</v>
      </c>
      <c r="B343" s="1">
        <v>1</v>
      </c>
      <c r="C343" s="1"/>
      <c r="D343" s="1">
        <f>ROW(A388)</f>
        <v>388</v>
      </c>
      <c r="E343" s="1"/>
      <c r="F343" s="1" t="s">
        <v>12</v>
      </c>
      <c r="G343" s="1" t="s">
        <v>1645</v>
      </c>
      <c r="H343" s="1" t="s">
        <v>3</v>
      </c>
      <c r="I343" s="1">
        <v>0</v>
      </c>
      <c r="J343" s="1"/>
      <c r="K343" s="1">
        <v>-1</v>
      </c>
      <c r="L343" s="1"/>
      <c r="M343" s="1"/>
      <c r="N343" s="1"/>
      <c r="O343" s="1"/>
      <c r="P343" s="1"/>
      <c r="Q343" s="1"/>
      <c r="R343" s="1"/>
      <c r="S343" s="1"/>
      <c r="T343" s="1"/>
      <c r="U343" s="1" t="s">
        <v>3</v>
      </c>
      <c r="V343" s="1">
        <v>0</v>
      </c>
      <c r="W343" s="1"/>
      <c r="X343" s="1"/>
      <c r="Y343" s="1"/>
      <c r="Z343" s="1"/>
      <c r="AA343" s="1"/>
      <c r="AB343" s="1" t="s">
        <v>3</v>
      </c>
      <c r="AC343" s="1" t="s">
        <v>3</v>
      </c>
      <c r="AD343" s="1" t="s">
        <v>3</v>
      </c>
      <c r="AE343" s="1" t="s">
        <v>3</v>
      </c>
      <c r="AF343" s="1" t="s">
        <v>3</v>
      </c>
      <c r="AG343" s="1" t="s">
        <v>3</v>
      </c>
      <c r="AH343" s="1"/>
      <c r="AI343" s="1"/>
      <c r="AJ343" s="1"/>
      <c r="AK343" s="1"/>
      <c r="AL343" s="1"/>
      <c r="AM343" s="1"/>
      <c r="AN343" s="1"/>
      <c r="AO343" s="1"/>
      <c r="AP343" s="1" t="s">
        <v>3</v>
      </c>
      <c r="AQ343" s="1" t="s">
        <v>3</v>
      </c>
      <c r="AR343" s="1" t="s">
        <v>3</v>
      </c>
      <c r="AS343" s="1"/>
      <c r="AT343" s="1"/>
      <c r="AU343" s="1"/>
      <c r="AV343" s="1"/>
      <c r="AW343" s="1"/>
      <c r="AX343" s="1"/>
      <c r="AY343" s="1"/>
      <c r="AZ343" s="1" t="s">
        <v>3</v>
      </c>
      <c r="BA343" s="1"/>
      <c r="BB343" s="1" t="s">
        <v>3</v>
      </c>
      <c r="BC343" s="1" t="s">
        <v>3</v>
      </c>
      <c r="BD343" s="1" t="s">
        <v>3</v>
      </c>
      <c r="BE343" s="1" t="s">
        <v>3</v>
      </c>
      <c r="BF343" s="1" t="s">
        <v>3</v>
      </c>
      <c r="BG343" s="1" t="s">
        <v>3</v>
      </c>
      <c r="BH343" s="1" t="s">
        <v>3</v>
      </c>
      <c r="BI343" s="1" t="s">
        <v>3</v>
      </c>
      <c r="BJ343" s="1" t="s">
        <v>3</v>
      </c>
      <c r="BK343" s="1" t="s">
        <v>3</v>
      </c>
      <c r="BL343" s="1" t="s">
        <v>3</v>
      </c>
      <c r="BM343" s="1" t="s">
        <v>3</v>
      </c>
      <c r="BN343" s="1" t="s">
        <v>3</v>
      </c>
      <c r="BO343" s="1" t="s">
        <v>3</v>
      </c>
      <c r="BP343" s="1" t="s">
        <v>3</v>
      </c>
      <c r="BQ343" s="1"/>
      <c r="BR343" s="1"/>
      <c r="BS343" s="1"/>
      <c r="BT343" s="1"/>
      <c r="BU343" s="1"/>
      <c r="BV343" s="1"/>
      <c r="BW343" s="1"/>
      <c r="BX343" s="1">
        <v>0</v>
      </c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>
        <v>0</v>
      </c>
    </row>
    <row r="345" spans="1:255" x14ac:dyDescent="0.2">
      <c r="A345" s="3">
        <v>52</v>
      </c>
      <c r="B345" s="3">
        <f t="shared" ref="B345:G345" si="387">B388</f>
        <v>1</v>
      </c>
      <c r="C345" s="3">
        <f t="shared" si="387"/>
        <v>4</v>
      </c>
      <c r="D345" s="3">
        <f t="shared" si="387"/>
        <v>343</v>
      </c>
      <c r="E345" s="3">
        <f t="shared" si="387"/>
        <v>0</v>
      </c>
      <c r="F345" s="3" t="str">
        <f t="shared" si="387"/>
        <v>Новый раздел</v>
      </c>
      <c r="G345" s="3" t="str">
        <f t="shared" si="387"/>
        <v xml:space="preserve"> 3 Отопление</v>
      </c>
      <c r="H345" s="3"/>
      <c r="I345" s="3"/>
      <c r="J345" s="3"/>
      <c r="K345" s="3"/>
      <c r="L345" s="3"/>
      <c r="M345" s="3"/>
      <c r="N345" s="3"/>
      <c r="O345" s="3">
        <f t="shared" ref="O345:AT345" si="388">O388</f>
        <v>11134</v>
      </c>
      <c r="P345" s="3">
        <f t="shared" si="388"/>
        <v>9609.9</v>
      </c>
      <c r="Q345" s="3">
        <f t="shared" si="388"/>
        <v>407.93</v>
      </c>
      <c r="R345" s="3">
        <f t="shared" si="388"/>
        <v>14.39</v>
      </c>
      <c r="S345" s="3">
        <f t="shared" si="388"/>
        <v>1116.17</v>
      </c>
      <c r="T345" s="3">
        <f t="shared" si="388"/>
        <v>0</v>
      </c>
      <c r="U345" s="3">
        <f t="shared" si="388"/>
        <v>121.60420999999998</v>
      </c>
      <c r="V345" s="3">
        <f t="shared" si="388"/>
        <v>1.1684349999999999</v>
      </c>
      <c r="W345" s="3">
        <f t="shared" si="388"/>
        <v>0</v>
      </c>
      <c r="X345" s="3">
        <f t="shared" si="388"/>
        <v>1212.06</v>
      </c>
      <c r="Y345" s="3">
        <f t="shared" si="388"/>
        <v>756.84</v>
      </c>
      <c r="Z345" s="3">
        <f t="shared" si="388"/>
        <v>0</v>
      </c>
      <c r="AA345" s="3">
        <f t="shared" si="388"/>
        <v>0</v>
      </c>
      <c r="AB345" s="3">
        <f t="shared" si="388"/>
        <v>11134</v>
      </c>
      <c r="AC345" s="3">
        <f t="shared" si="388"/>
        <v>9609.9</v>
      </c>
      <c r="AD345" s="3">
        <f t="shared" si="388"/>
        <v>407.93</v>
      </c>
      <c r="AE345" s="3">
        <f t="shared" si="388"/>
        <v>14.39</v>
      </c>
      <c r="AF345" s="3">
        <f t="shared" si="388"/>
        <v>1116.17</v>
      </c>
      <c r="AG345" s="3">
        <f t="shared" si="388"/>
        <v>0</v>
      </c>
      <c r="AH345" s="3">
        <f t="shared" si="388"/>
        <v>121.60420999999998</v>
      </c>
      <c r="AI345" s="3">
        <f t="shared" si="388"/>
        <v>1.1684349999999999</v>
      </c>
      <c r="AJ345" s="3">
        <f t="shared" si="388"/>
        <v>0</v>
      </c>
      <c r="AK345" s="3">
        <f t="shared" si="388"/>
        <v>1212.06</v>
      </c>
      <c r="AL345" s="3">
        <f t="shared" si="388"/>
        <v>756.84</v>
      </c>
      <c r="AM345" s="3">
        <f t="shared" si="388"/>
        <v>0</v>
      </c>
      <c r="AN345" s="3">
        <f t="shared" si="388"/>
        <v>0</v>
      </c>
      <c r="AO345" s="3">
        <f t="shared" si="388"/>
        <v>0</v>
      </c>
      <c r="AP345" s="3">
        <f t="shared" si="388"/>
        <v>0</v>
      </c>
      <c r="AQ345" s="3">
        <f t="shared" si="388"/>
        <v>0</v>
      </c>
      <c r="AR345" s="3">
        <f t="shared" si="388"/>
        <v>13102.9</v>
      </c>
      <c r="AS345" s="3">
        <f t="shared" si="388"/>
        <v>13102.9</v>
      </c>
      <c r="AT345" s="3">
        <f t="shared" si="388"/>
        <v>0</v>
      </c>
      <c r="AU345" s="3">
        <f t="shared" ref="AU345:BZ345" si="389">AU388</f>
        <v>0</v>
      </c>
      <c r="AV345" s="3">
        <f t="shared" si="389"/>
        <v>9609.9</v>
      </c>
      <c r="AW345" s="3">
        <f t="shared" si="389"/>
        <v>9609.9</v>
      </c>
      <c r="AX345" s="3">
        <f t="shared" si="389"/>
        <v>0</v>
      </c>
      <c r="AY345" s="3">
        <f t="shared" si="389"/>
        <v>9609.9</v>
      </c>
      <c r="AZ345" s="3">
        <f t="shared" si="389"/>
        <v>0</v>
      </c>
      <c r="BA345" s="3">
        <f t="shared" si="389"/>
        <v>0</v>
      </c>
      <c r="BB345" s="3">
        <f t="shared" si="389"/>
        <v>0</v>
      </c>
      <c r="BC345" s="3">
        <f t="shared" si="389"/>
        <v>0</v>
      </c>
      <c r="BD345" s="3">
        <f t="shared" si="389"/>
        <v>0</v>
      </c>
      <c r="BE345" s="3">
        <f t="shared" si="389"/>
        <v>0</v>
      </c>
      <c r="BF345" s="3">
        <f t="shared" si="389"/>
        <v>0</v>
      </c>
      <c r="BG345" s="3">
        <f t="shared" si="389"/>
        <v>0</v>
      </c>
      <c r="BH345" s="3">
        <f t="shared" si="389"/>
        <v>0</v>
      </c>
      <c r="BI345" s="3">
        <f t="shared" si="389"/>
        <v>0</v>
      </c>
      <c r="BJ345" s="3">
        <f t="shared" si="389"/>
        <v>0</v>
      </c>
      <c r="BK345" s="3">
        <f t="shared" si="389"/>
        <v>0</v>
      </c>
      <c r="BL345" s="3">
        <f t="shared" si="389"/>
        <v>0</v>
      </c>
      <c r="BM345" s="3">
        <f t="shared" si="389"/>
        <v>0</v>
      </c>
      <c r="BN345" s="3">
        <f t="shared" si="389"/>
        <v>0</v>
      </c>
      <c r="BO345" s="3">
        <f t="shared" si="389"/>
        <v>0</v>
      </c>
      <c r="BP345" s="3">
        <f t="shared" si="389"/>
        <v>0</v>
      </c>
      <c r="BQ345" s="3">
        <f t="shared" si="389"/>
        <v>0</v>
      </c>
      <c r="BR345" s="3">
        <f t="shared" si="389"/>
        <v>0</v>
      </c>
      <c r="BS345" s="3">
        <f t="shared" si="389"/>
        <v>0</v>
      </c>
      <c r="BT345" s="3">
        <f t="shared" si="389"/>
        <v>0</v>
      </c>
      <c r="BU345" s="3">
        <f t="shared" si="389"/>
        <v>0</v>
      </c>
      <c r="BV345" s="3">
        <f t="shared" si="389"/>
        <v>0</v>
      </c>
      <c r="BW345" s="3">
        <f t="shared" si="389"/>
        <v>0</v>
      </c>
      <c r="BX345" s="3">
        <f t="shared" si="389"/>
        <v>0</v>
      </c>
      <c r="BY345" s="3">
        <f t="shared" si="389"/>
        <v>0</v>
      </c>
      <c r="BZ345" s="3">
        <f t="shared" si="389"/>
        <v>0</v>
      </c>
      <c r="CA345" s="3">
        <f t="shared" ref="CA345:DF345" si="390">CA388</f>
        <v>13102.9</v>
      </c>
      <c r="CB345" s="3">
        <f t="shared" si="390"/>
        <v>13102.9</v>
      </c>
      <c r="CC345" s="3">
        <f t="shared" si="390"/>
        <v>0</v>
      </c>
      <c r="CD345" s="3">
        <f t="shared" si="390"/>
        <v>0</v>
      </c>
      <c r="CE345" s="3">
        <f t="shared" si="390"/>
        <v>9609.9</v>
      </c>
      <c r="CF345" s="3">
        <f t="shared" si="390"/>
        <v>9609.9</v>
      </c>
      <c r="CG345" s="3">
        <f t="shared" si="390"/>
        <v>0</v>
      </c>
      <c r="CH345" s="3">
        <f t="shared" si="390"/>
        <v>9609.9</v>
      </c>
      <c r="CI345" s="3">
        <f t="shared" si="390"/>
        <v>0</v>
      </c>
      <c r="CJ345" s="3">
        <f t="shared" si="390"/>
        <v>0</v>
      </c>
      <c r="CK345" s="3">
        <f t="shared" si="390"/>
        <v>0</v>
      </c>
      <c r="CL345" s="3">
        <f t="shared" si="390"/>
        <v>0</v>
      </c>
      <c r="CM345" s="3">
        <f t="shared" si="390"/>
        <v>0</v>
      </c>
      <c r="CN345" s="3">
        <f t="shared" si="390"/>
        <v>0</v>
      </c>
      <c r="CO345" s="3">
        <f t="shared" si="390"/>
        <v>0</v>
      </c>
      <c r="CP345" s="3">
        <f t="shared" si="390"/>
        <v>0</v>
      </c>
      <c r="CQ345" s="3">
        <f t="shared" si="390"/>
        <v>0</v>
      </c>
      <c r="CR345" s="3">
        <f t="shared" si="390"/>
        <v>0</v>
      </c>
      <c r="CS345" s="3">
        <f t="shared" si="390"/>
        <v>0</v>
      </c>
      <c r="CT345" s="3">
        <f t="shared" si="390"/>
        <v>0</v>
      </c>
      <c r="CU345" s="3">
        <f t="shared" si="390"/>
        <v>0</v>
      </c>
      <c r="CV345" s="3">
        <f t="shared" si="390"/>
        <v>0</v>
      </c>
      <c r="CW345" s="3">
        <f t="shared" si="390"/>
        <v>0</v>
      </c>
      <c r="CX345" s="3">
        <f t="shared" si="390"/>
        <v>0</v>
      </c>
      <c r="CY345" s="3">
        <f t="shared" si="390"/>
        <v>0</v>
      </c>
      <c r="CZ345" s="3">
        <f t="shared" si="390"/>
        <v>0</v>
      </c>
      <c r="DA345" s="3">
        <f t="shared" si="390"/>
        <v>0</v>
      </c>
      <c r="DB345" s="3">
        <f t="shared" si="390"/>
        <v>0</v>
      </c>
      <c r="DC345" s="3">
        <f t="shared" si="390"/>
        <v>0</v>
      </c>
      <c r="DD345" s="3">
        <f t="shared" si="390"/>
        <v>0</v>
      </c>
      <c r="DE345" s="3">
        <f t="shared" si="390"/>
        <v>0</v>
      </c>
      <c r="DF345" s="3">
        <f t="shared" si="390"/>
        <v>0</v>
      </c>
      <c r="DG345" s="4">
        <f t="shared" ref="DG345:EL345" si="391">DG388</f>
        <v>74152.570000000007</v>
      </c>
      <c r="DH345" s="4">
        <f t="shared" si="391"/>
        <v>64001.96</v>
      </c>
      <c r="DI345" s="4">
        <f t="shared" si="391"/>
        <v>2716.89</v>
      </c>
      <c r="DJ345" s="4">
        <f t="shared" si="391"/>
        <v>95.88</v>
      </c>
      <c r="DK345" s="4">
        <f t="shared" si="391"/>
        <v>7433.72</v>
      </c>
      <c r="DL345" s="4">
        <f t="shared" si="391"/>
        <v>0</v>
      </c>
      <c r="DM345" s="4">
        <f t="shared" si="391"/>
        <v>121.60420999999998</v>
      </c>
      <c r="DN345" s="4">
        <f t="shared" si="391"/>
        <v>1.1684349999999999</v>
      </c>
      <c r="DO345" s="4">
        <f t="shared" si="391"/>
        <v>0</v>
      </c>
      <c r="DP345" s="4">
        <f t="shared" si="391"/>
        <v>8072.42</v>
      </c>
      <c r="DQ345" s="4">
        <f t="shared" si="391"/>
        <v>5040.63</v>
      </c>
      <c r="DR345" s="4">
        <f t="shared" si="391"/>
        <v>0</v>
      </c>
      <c r="DS345" s="4">
        <f t="shared" si="391"/>
        <v>0</v>
      </c>
      <c r="DT345" s="4">
        <f t="shared" si="391"/>
        <v>74152.570000000007</v>
      </c>
      <c r="DU345" s="4">
        <f t="shared" si="391"/>
        <v>64001.96</v>
      </c>
      <c r="DV345" s="4">
        <f t="shared" si="391"/>
        <v>2716.89</v>
      </c>
      <c r="DW345" s="4">
        <f t="shared" si="391"/>
        <v>95.88</v>
      </c>
      <c r="DX345" s="4">
        <f t="shared" si="391"/>
        <v>7433.72</v>
      </c>
      <c r="DY345" s="4">
        <f t="shared" si="391"/>
        <v>0</v>
      </c>
      <c r="DZ345" s="4">
        <f t="shared" si="391"/>
        <v>121.60420999999998</v>
      </c>
      <c r="EA345" s="4">
        <f t="shared" si="391"/>
        <v>1.1684349999999999</v>
      </c>
      <c r="EB345" s="4">
        <f t="shared" si="391"/>
        <v>0</v>
      </c>
      <c r="EC345" s="4">
        <f t="shared" si="391"/>
        <v>8072.42</v>
      </c>
      <c r="ED345" s="4">
        <f t="shared" si="391"/>
        <v>5040.63</v>
      </c>
      <c r="EE345" s="4">
        <f t="shared" si="391"/>
        <v>0</v>
      </c>
      <c r="EF345" s="4">
        <f t="shared" si="391"/>
        <v>0</v>
      </c>
      <c r="EG345" s="4">
        <f t="shared" si="391"/>
        <v>0</v>
      </c>
      <c r="EH345" s="4">
        <f t="shared" si="391"/>
        <v>0</v>
      </c>
      <c r="EI345" s="4">
        <f t="shared" si="391"/>
        <v>0</v>
      </c>
      <c r="EJ345" s="4">
        <f t="shared" si="391"/>
        <v>87265.62</v>
      </c>
      <c r="EK345" s="4">
        <f t="shared" si="391"/>
        <v>87265.62</v>
      </c>
      <c r="EL345" s="4">
        <f t="shared" si="391"/>
        <v>0</v>
      </c>
      <c r="EM345" s="4">
        <f t="shared" ref="EM345:FR345" si="392">EM388</f>
        <v>0</v>
      </c>
      <c r="EN345" s="4">
        <f t="shared" si="392"/>
        <v>64001.96</v>
      </c>
      <c r="EO345" s="4">
        <f t="shared" si="392"/>
        <v>64001.96</v>
      </c>
      <c r="EP345" s="4">
        <f t="shared" si="392"/>
        <v>0</v>
      </c>
      <c r="EQ345" s="4">
        <f t="shared" si="392"/>
        <v>64001.96</v>
      </c>
      <c r="ER345" s="4">
        <f t="shared" si="392"/>
        <v>0</v>
      </c>
      <c r="ES345" s="4">
        <f t="shared" si="392"/>
        <v>0</v>
      </c>
      <c r="ET345" s="4">
        <f t="shared" si="392"/>
        <v>0</v>
      </c>
      <c r="EU345" s="4">
        <f t="shared" si="392"/>
        <v>0</v>
      </c>
      <c r="EV345" s="4">
        <f t="shared" si="392"/>
        <v>0</v>
      </c>
      <c r="EW345" s="4">
        <f t="shared" si="392"/>
        <v>0</v>
      </c>
      <c r="EX345" s="4">
        <f t="shared" si="392"/>
        <v>0</v>
      </c>
      <c r="EY345" s="4">
        <f t="shared" si="392"/>
        <v>0</v>
      </c>
      <c r="EZ345" s="4">
        <f t="shared" si="392"/>
        <v>0</v>
      </c>
      <c r="FA345" s="4">
        <f t="shared" si="392"/>
        <v>0</v>
      </c>
      <c r="FB345" s="4">
        <f t="shared" si="392"/>
        <v>0</v>
      </c>
      <c r="FC345" s="4">
        <f t="shared" si="392"/>
        <v>0</v>
      </c>
      <c r="FD345" s="4">
        <f t="shared" si="392"/>
        <v>0</v>
      </c>
      <c r="FE345" s="4">
        <f t="shared" si="392"/>
        <v>0</v>
      </c>
      <c r="FF345" s="4">
        <f t="shared" si="392"/>
        <v>0</v>
      </c>
      <c r="FG345" s="4">
        <f t="shared" si="392"/>
        <v>0</v>
      </c>
      <c r="FH345" s="4">
        <f t="shared" si="392"/>
        <v>0</v>
      </c>
      <c r="FI345" s="4">
        <f t="shared" si="392"/>
        <v>0</v>
      </c>
      <c r="FJ345" s="4">
        <f t="shared" si="392"/>
        <v>0</v>
      </c>
      <c r="FK345" s="4">
        <f t="shared" si="392"/>
        <v>0</v>
      </c>
      <c r="FL345" s="4">
        <f t="shared" si="392"/>
        <v>0</v>
      </c>
      <c r="FM345" s="4">
        <f t="shared" si="392"/>
        <v>0</v>
      </c>
      <c r="FN345" s="4">
        <f t="shared" si="392"/>
        <v>0</v>
      </c>
      <c r="FO345" s="4">
        <f t="shared" si="392"/>
        <v>0</v>
      </c>
      <c r="FP345" s="4">
        <f t="shared" si="392"/>
        <v>0</v>
      </c>
      <c r="FQ345" s="4">
        <f t="shared" si="392"/>
        <v>0</v>
      </c>
      <c r="FR345" s="4">
        <f t="shared" si="392"/>
        <v>0</v>
      </c>
      <c r="FS345" s="4">
        <f t="shared" ref="FS345:GX345" si="393">FS388</f>
        <v>87265.62</v>
      </c>
      <c r="FT345" s="4">
        <f t="shared" si="393"/>
        <v>87265.62</v>
      </c>
      <c r="FU345" s="4">
        <f t="shared" si="393"/>
        <v>0</v>
      </c>
      <c r="FV345" s="4">
        <f t="shared" si="393"/>
        <v>0</v>
      </c>
      <c r="FW345" s="4">
        <f t="shared" si="393"/>
        <v>64001.96</v>
      </c>
      <c r="FX345" s="4">
        <f t="shared" si="393"/>
        <v>64001.96</v>
      </c>
      <c r="FY345" s="4">
        <f t="shared" si="393"/>
        <v>0</v>
      </c>
      <c r="FZ345" s="4">
        <f t="shared" si="393"/>
        <v>64001.96</v>
      </c>
      <c r="GA345" s="4">
        <f t="shared" si="393"/>
        <v>0</v>
      </c>
      <c r="GB345" s="4">
        <f t="shared" si="393"/>
        <v>0</v>
      </c>
      <c r="GC345" s="4">
        <f t="shared" si="393"/>
        <v>0</v>
      </c>
      <c r="GD345" s="4">
        <f t="shared" si="393"/>
        <v>0</v>
      </c>
      <c r="GE345" s="4">
        <f t="shared" si="393"/>
        <v>0</v>
      </c>
      <c r="GF345" s="4">
        <f t="shared" si="393"/>
        <v>0</v>
      </c>
      <c r="GG345" s="4">
        <f t="shared" si="393"/>
        <v>0</v>
      </c>
      <c r="GH345" s="4">
        <f t="shared" si="393"/>
        <v>0</v>
      </c>
      <c r="GI345" s="4">
        <f t="shared" si="393"/>
        <v>0</v>
      </c>
      <c r="GJ345" s="4">
        <f t="shared" si="393"/>
        <v>0</v>
      </c>
      <c r="GK345" s="4">
        <f t="shared" si="393"/>
        <v>0</v>
      </c>
      <c r="GL345" s="4">
        <f t="shared" si="393"/>
        <v>0</v>
      </c>
      <c r="GM345" s="4">
        <f t="shared" si="393"/>
        <v>0</v>
      </c>
      <c r="GN345" s="4">
        <f t="shared" si="393"/>
        <v>0</v>
      </c>
      <c r="GO345" s="4">
        <f t="shared" si="393"/>
        <v>0</v>
      </c>
      <c r="GP345" s="4">
        <f t="shared" si="393"/>
        <v>0</v>
      </c>
      <c r="GQ345" s="4">
        <f t="shared" si="393"/>
        <v>0</v>
      </c>
      <c r="GR345" s="4">
        <f t="shared" si="393"/>
        <v>0</v>
      </c>
      <c r="GS345" s="4">
        <f t="shared" si="393"/>
        <v>0</v>
      </c>
      <c r="GT345" s="4">
        <f t="shared" si="393"/>
        <v>0</v>
      </c>
      <c r="GU345" s="4">
        <f t="shared" si="393"/>
        <v>0</v>
      </c>
      <c r="GV345" s="4">
        <f t="shared" si="393"/>
        <v>0</v>
      </c>
      <c r="GW345" s="4">
        <f t="shared" si="393"/>
        <v>0</v>
      </c>
      <c r="GX345" s="4">
        <f t="shared" si="393"/>
        <v>0</v>
      </c>
    </row>
    <row r="347" spans="1:255" x14ac:dyDescent="0.2">
      <c r="A347" s="2">
        <v>17</v>
      </c>
      <c r="B347" s="2">
        <v>1</v>
      </c>
      <c r="C347" s="2">
        <f>ROW(SmtRes!A724)</f>
        <v>724</v>
      </c>
      <c r="D347" s="2">
        <f>ROW(EtalonRes!A717)</f>
        <v>717</v>
      </c>
      <c r="E347" s="2" t="s">
        <v>580</v>
      </c>
      <c r="F347" s="2" t="s">
        <v>475</v>
      </c>
      <c r="G347" s="2" t="s">
        <v>476</v>
      </c>
      <c r="H347" s="2" t="s">
        <v>61</v>
      </c>
      <c r="I347" s="2">
        <f>ROUND(49/100,9)</f>
        <v>0.49</v>
      </c>
      <c r="J347" s="2">
        <v>0</v>
      </c>
      <c r="K347" s="2"/>
      <c r="L347" s="2"/>
      <c r="M347" s="2"/>
      <c r="N347" s="2"/>
      <c r="O347" s="2">
        <f t="shared" ref="O347:O386" si="394">ROUND(CP347,2)</f>
        <v>161.06</v>
      </c>
      <c r="P347" s="2">
        <f t="shared" ref="P347:P386" si="395">ROUND(CQ347*I347,2)</f>
        <v>16.46</v>
      </c>
      <c r="Q347" s="2">
        <f t="shared" ref="Q347:Q386" si="396">ROUND(CR347*I347,2)</f>
        <v>3.47</v>
      </c>
      <c r="R347" s="2">
        <f t="shared" ref="R347:R386" si="397">ROUND(CS347*I347,2)</f>
        <v>0.66</v>
      </c>
      <c r="S347" s="2">
        <f t="shared" ref="S347:S386" si="398">ROUND(CT347*I347,2)</f>
        <v>141.13</v>
      </c>
      <c r="T347" s="2">
        <f t="shared" ref="T347:T386" si="399">ROUND(CU347*I347,2)</f>
        <v>0</v>
      </c>
      <c r="U347" s="2">
        <f t="shared" ref="U347:U386" si="400">CV347*I347</f>
        <v>16.9834</v>
      </c>
      <c r="V347" s="2">
        <f t="shared" ref="V347:V386" si="401">CW347*I347</f>
        <v>4.9000000000000002E-2</v>
      </c>
      <c r="W347" s="2">
        <f t="shared" ref="W347:W386" si="402">ROUND(CX347*I347,2)</f>
        <v>0</v>
      </c>
      <c r="X347" s="2">
        <f t="shared" ref="X347:X386" si="403">ROUND(CY347,2)</f>
        <v>104.92</v>
      </c>
      <c r="Y347" s="2">
        <f t="shared" ref="Y347:Y386" si="404">ROUND(CZ347,2)</f>
        <v>70.900000000000006</v>
      </c>
      <c r="Z347" s="2"/>
      <c r="AA347" s="2">
        <v>39500385</v>
      </c>
      <c r="AB347" s="2">
        <f t="shared" ref="AB347:AB386" si="405">ROUND((AC347+AD347+AF347),2)</f>
        <v>328.71</v>
      </c>
      <c r="AC347" s="2">
        <f>ROUND((ES347),2)</f>
        <v>33.6</v>
      </c>
      <c r="AD347" s="2">
        <f>ROUND((((ET347)-(EU347))+AE347),2)</f>
        <v>7.09</v>
      </c>
      <c r="AE347" s="2">
        <f t="shared" ref="AE347:AF350" si="406">ROUND((EU347),2)</f>
        <v>1.35</v>
      </c>
      <c r="AF347" s="2">
        <f t="shared" si="406"/>
        <v>288.02</v>
      </c>
      <c r="AG347" s="2">
        <f t="shared" ref="AG347:AG386" si="407">ROUND((AP347),2)</f>
        <v>0</v>
      </c>
      <c r="AH347" s="2">
        <f t="shared" ref="AH347:AI350" si="408">(EW347)</f>
        <v>34.659999999999997</v>
      </c>
      <c r="AI347" s="2">
        <f t="shared" si="408"/>
        <v>0.1</v>
      </c>
      <c r="AJ347" s="2">
        <f t="shared" ref="AJ347:AJ386" si="409">ROUND((AS347),2)</f>
        <v>0</v>
      </c>
      <c r="AK347" s="2">
        <v>328.71</v>
      </c>
      <c r="AL347" s="2">
        <v>33.6</v>
      </c>
      <c r="AM347" s="2">
        <v>7.09</v>
      </c>
      <c r="AN347" s="2">
        <v>1.35</v>
      </c>
      <c r="AO347" s="2">
        <v>288.02</v>
      </c>
      <c r="AP347" s="2">
        <v>0</v>
      </c>
      <c r="AQ347" s="2">
        <v>34.659999999999997</v>
      </c>
      <c r="AR347" s="2">
        <v>0.1</v>
      </c>
      <c r="AS347" s="2">
        <v>0</v>
      </c>
      <c r="AT347" s="2">
        <v>74</v>
      </c>
      <c r="AU347" s="2">
        <v>50</v>
      </c>
      <c r="AV347" s="2">
        <v>1</v>
      </c>
      <c r="AW347" s="2">
        <v>1</v>
      </c>
      <c r="AX347" s="2"/>
      <c r="AY347" s="2"/>
      <c r="AZ347" s="2">
        <v>1</v>
      </c>
      <c r="BA347" s="2">
        <v>1</v>
      </c>
      <c r="BB347" s="2">
        <v>1</v>
      </c>
      <c r="BC347" s="2">
        <v>1</v>
      </c>
      <c r="BD347" s="2" t="s">
        <v>3</v>
      </c>
      <c r="BE347" s="2" t="s">
        <v>3</v>
      </c>
      <c r="BF347" s="2" t="s">
        <v>3</v>
      </c>
      <c r="BG347" s="2" t="s">
        <v>3</v>
      </c>
      <c r="BH347" s="2">
        <v>0</v>
      </c>
      <c r="BI347" s="2">
        <v>1</v>
      </c>
      <c r="BJ347" s="2" t="s">
        <v>477</v>
      </c>
      <c r="BK347" s="2"/>
      <c r="BL347" s="2"/>
      <c r="BM347" s="2">
        <v>65001</v>
      </c>
      <c r="BN347" s="2">
        <v>0</v>
      </c>
      <c r="BO347" s="2" t="s">
        <v>3</v>
      </c>
      <c r="BP347" s="2">
        <v>0</v>
      </c>
      <c r="BQ347" s="2">
        <v>6</v>
      </c>
      <c r="BR347" s="2">
        <v>0</v>
      </c>
      <c r="BS347" s="2">
        <v>1</v>
      </c>
      <c r="BT347" s="2">
        <v>1</v>
      </c>
      <c r="BU347" s="2">
        <v>1</v>
      </c>
      <c r="BV347" s="2">
        <v>1</v>
      </c>
      <c r="BW347" s="2">
        <v>1</v>
      </c>
      <c r="BX347" s="2">
        <v>1</v>
      </c>
      <c r="BY347" s="2" t="s">
        <v>3</v>
      </c>
      <c r="BZ347" s="2">
        <v>74</v>
      </c>
      <c r="CA347" s="2">
        <v>50</v>
      </c>
      <c r="CB347" s="2"/>
      <c r="CC347" s="2"/>
      <c r="CD347" s="2"/>
      <c r="CE347" s="2"/>
      <c r="CF347" s="2">
        <v>0</v>
      </c>
      <c r="CG347" s="2">
        <v>0</v>
      </c>
      <c r="CH347" s="2"/>
      <c r="CI347" s="2"/>
      <c r="CJ347" s="2"/>
      <c r="CK347" s="2"/>
      <c r="CL347" s="2"/>
      <c r="CM347" s="2">
        <v>0</v>
      </c>
      <c r="CN347" s="2" t="s">
        <v>3</v>
      </c>
      <c r="CO347" s="2">
        <v>0</v>
      </c>
      <c r="CP347" s="2">
        <f t="shared" ref="CP347:CP386" si="410">(P347+Q347+S347)</f>
        <v>161.06</v>
      </c>
      <c r="CQ347" s="2">
        <f t="shared" ref="CQ347:CQ386" si="411">AC347*BC347</f>
        <v>33.6</v>
      </c>
      <c r="CR347" s="2">
        <f t="shared" ref="CR347:CR386" si="412">AD347*BB347</f>
        <v>7.09</v>
      </c>
      <c r="CS347" s="2">
        <f t="shared" ref="CS347:CS386" si="413">AE347*BS347</f>
        <v>1.35</v>
      </c>
      <c r="CT347" s="2">
        <f t="shared" ref="CT347:CT386" si="414">AF347*BA347</f>
        <v>288.02</v>
      </c>
      <c r="CU347" s="2">
        <f t="shared" ref="CU347:CU386" si="415">AG347</f>
        <v>0</v>
      </c>
      <c r="CV347" s="2">
        <f t="shared" ref="CV347:CV386" si="416">AH347</f>
        <v>34.659999999999997</v>
      </c>
      <c r="CW347" s="2">
        <f t="shared" ref="CW347:CW386" si="417">AI347</f>
        <v>0.1</v>
      </c>
      <c r="CX347" s="2">
        <f t="shared" ref="CX347:CX386" si="418">AJ347</f>
        <v>0</v>
      </c>
      <c r="CY347" s="2">
        <f t="shared" ref="CY347:CY386" si="419">(((S347+R347)*AT347)/100)</f>
        <v>104.9246</v>
      </c>
      <c r="CZ347" s="2">
        <f t="shared" ref="CZ347:CZ386" si="420">(((S347+R347)*AU347)/100)</f>
        <v>70.894999999999996</v>
      </c>
      <c r="DA347" s="2"/>
      <c r="DB347" s="2"/>
      <c r="DC347" s="2" t="s">
        <v>3</v>
      </c>
      <c r="DD347" s="2" t="s">
        <v>3</v>
      </c>
      <c r="DE347" s="2" t="s">
        <v>3</v>
      </c>
      <c r="DF347" s="2" t="s">
        <v>3</v>
      </c>
      <c r="DG347" s="2" t="s">
        <v>3</v>
      </c>
      <c r="DH347" s="2" t="s">
        <v>3</v>
      </c>
      <c r="DI347" s="2" t="s">
        <v>3</v>
      </c>
      <c r="DJ347" s="2" t="s">
        <v>3</v>
      </c>
      <c r="DK347" s="2" t="s">
        <v>3</v>
      </c>
      <c r="DL347" s="2" t="s">
        <v>3</v>
      </c>
      <c r="DM347" s="2" t="s">
        <v>3</v>
      </c>
      <c r="DN347" s="2">
        <v>0</v>
      </c>
      <c r="DO347" s="2">
        <v>0</v>
      </c>
      <c r="DP347" s="2">
        <v>1</v>
      </c>
      <c r="DQ347" s="2">
        <v>1</v>
      </c>
      <c r="DR347" s="2"/>
      <c r="DS347" s="2"/>
      <c r="DT347" s="2"/>
      <c r="DU347" s="2">
        <v>1003</v>
      </c>
      <c r="DV347" s="2" t="s">
        <v>61</v>
      </c>
      <c r="DW347" s="2" t="s">
        <v>61</v>
      </c>
      <c r="DX347" s="2">
        <v>100</v>
      </c>
      <c r="DY347" s="2"/>
      <c r="DZ347" s="2"/>
      <c r="EA347" s="2"/>
      <c r="EB347" s="2"/>
      <c r="EC347" s="2"/>
      <c r="ED347" s="2"/>
      <c r="EE347" s="2">
        <v>39174590</v>
      </c>
      <c r="EF347" s="2">
        <v>6</v>
      </c>
      <c r="EG347" s="2" t="s">
        <v>145</v>
      </c>
      <c r="EH347" s="2">
        <v>0</v>
      </c>
      <c r="EI347" s="2" t="s">
        <v>3</v>
      </c>
      <c r="EJ347" s="2">
        <v>1</v>
      </c>
      <c r="EK347" s="2">
        <v>65001</v>
      </c>
      <c r="EL347" s="2" t="s">
        <v>303</v>
      </c>
      <c r="EM347" s="2" t="s">
        <v>290</v>
      </c>
      <c r="EN347" s="2"/>
      <c r="EO347" s="2" t="s">
        <v>3</v>
      </c>
      <c r="EP347" s="2"/>
      <c r="EQ347" s="2">
        <v>131072</v>
      </c>
      <c r="ER347" s="2">
        <v>328.71</v>
      </c>
      <c r="ES347" s="2">
        <v>33.6</v>
      </c>
      <c r="ET347" s="2">
        <v>7.09</v>
      </c>
      <c r="EU347" s="2">
        <v>1.35</v>
      </c>
      <c r="EV347" s="2">
        <v>288.02</v>
      </c>
      <c r="EW347" s="2">
        <v>34.659999999999997</v>
      </c>
      <c r="EX347" s="2">
        <v>0.1</v>
      </c>
      <c r="EY347" s="2">
        <v>0</v>
      </c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>
        <v>0</v>
      </c>
      <c r="FR347" s="2">
        <f t="shared" ref="FR347:FR386" si="421">ROUND(IF(AND(BH347=3,BI347=3),P347,0),2)</f>
        <v>0</v>
      </c>
      <c r="FS347" s="2">
        <v>0</v>
      </c>
      <c r="FT347" s="2"/>
      <c r="FU347" s="2"/>
      <c r="FV347" s="2"/>
      <c r="FW347" s="2"/>
      <c r="FX347" s="2">
        <v>74</v>
      </c>
      <c r="FY347" s="2">
        <v>50</v>
      </c>
      <c r="FZ347" s="2"/>
      <c r="GA347" s="2" t="s">
        <v>3</v>
      </c>
      <c r="GB347" s="2"/>
      <c r="GC347" s="2"/>
      <c r="GD347" s="2">
        <v>0</v>
      </c>
      <c r="GE347" s="2"/>
      <c r="GF347" s="2">
        <v>-319600296</v>
      </c>
      <c r="GG347" s="2">
        <v>2</v>
      </c>
      <c r="GH347" s="2">
        <v>1</v>
      </c>
      <c r="GI347" s="2">
        <v>-2</v>
      </c>
      <c r="GJ347" s="2">
        <v>0</v>
      </c>
      <c r="GK347" s="2">
        <f>ROUND(R347*(R12)/100,2)</f>
        <v>0</v>
      </c>
      <c r="GL347" s="2">
        <f t="shared" ref="GL347:GL386" si="422">ROUND(IF(AND(BH347=3,BI347=3,FS347&lt;&gt;0),P347,0),2)</f>
        <v>0</v>
      </c>
      <c r="GM347" s="2">
        <f t="shared" ref="GM347:GM386" si="423">ROUND(O347+X347+Y347+GK347,2)+GX347</f>
        <v>336.88</v>
      </c>
      <c r="GN347" s="2">
        <f t="shared" ref="GN347:GN386" si="424">IF(OR(BI347=0,BI347=1),ROUND(O347+X347+Y347+GK347,2),0)</f>
        <v>336.88</v>
      </c>
      <c r="GO347" s="2">
        <f t="shared" ref="GO347:GO386" si="425">IF(BI347=2,ROUND(O347+X347+Y347+GK347,2),0)</f>
        <v>0</v>
      </c>
      <c r="GP347" s="2">
        <f t="shared" ref="GP347:GP386" si="426">IF(BI347=4,ROUND(O347+X347+Y347+GK347,2)+GX347,0)</f>
        <v>0</v>
      </c>
      <c r="GQ347" s="2"/>
      <c r="GR347" s="2">
        <v>0</v>
      </c>
      <c r="GS347" s="2">
        <v>3</v>
      </c>
      <c r="GT347" s="2">
        <v>0</v>
      </c>
      <c r="GU347" s="2" t="s">
        <v>3</v>
      </c>
      <c r="GV347" s="2">
        <f t="shared" ref="GV347:GV386" si="427">ROUND(GT347,2)</f>
        <v>0</v>
      </c>
      <c r="GW347" s="2">
        <v>1</v>
      </c>
      <c r="GX347" s="2">
        <f t="shared" ref="GX347:GX386" si="428">ROUND(GV347*GW347*I347,2)</f>
        <v>0</v>
      </c>
      <c r="GY347" s="2"/>
      <c r="GZ347" s="2"/>
      <c r="HA347" s="2">
        <v>0</v>
      </c>
      <c r="HB347" s="2">
        <v>0</v>
      </c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>
        <v>0</v>
      </c>
      <c r="IL347" s="2"/>
      <c r="IM347" s="2"/>
      <c r="IN347" s="2"/>
      <c r="IO347" s="2"/>
      <c r="IP347" s="2"/>
      <c r="IQ347" s="2"/>
      <c r="IR347" s="2"/>
      <c r="IS347" s="2"/>
      <c r="IT347" s="2"/>
      <c r="IU347" s="2"/>
    </row>
    <row r="348" spans="1:255" x14ac:dyDescent="0.2">
      <c r="A348">
        <v>17</v>
      </c>
      <c r="B348">
        <v>1</v>
      </c>
      <c r="C348">
        <f>ROW(SmtRes!A730)</f>
        <v>730</v>
      </c>
      <c r="D348">
        <f>ROW(EtalonRes!A724)</f>
        <v>724</v>
      </c>
      <c r="E348" t="s">
        <v>580</v>
      </c>
      <c r="F348" t="s">
        <v>475</v>
      </c>
      <c r="G348" t="s">
        <v>476</v>
      </c>
      <c r="H348" t="s">
        <v>61</v>
      </c>
      <c r="I348">
        <f>ROUND(49/100,9)</f>
        <v>0.49</v>
      </c>
      <c r="J348">
        <v>0</v>
      </c>
      <c r="O348">
        <f t="shared" si="394"/>
        <v>1072.71</v>
      </c>
      <c r="P348">
        <f t="shared" si="395"/>
        <v>109.65</v>
      </c>
      <c r="Q348">
        <f t="shared" si="396"/>
        <v>23.14</v>
      </c>
      <c r="R348">
        <f t="shared" si="397"/>
        <v>4.41</v>
      </c>
      <c r="S348">
        <f t="shared" si="398"/>
        <v>939.92</v>
      </c>
      <c r="T348">
        <f t="shared" si="399"/>
        <v>0</v>
      </c>
      <c r="U348">
        <f t="shared" si="400"/>
        <v>16.9834</v>
      </c>
      <c r="V348">
        <f t="shared" si="401"/>
        <v>4.9000000000000002E-2</v>
      </c>
      <c r="W348">
        <f t="shared" si="402"/>
        <v>0</v>
      </c>
      <c r="X348">
        <f t="shared" si="403"/>
        <v>698.8</v>
      </c>
      <c r="Y348">
        <f t="shared" si="404"/>
        <v>472.17</v>
      </c>
      <c r="AA348">
        <v>39500386</v>
      </c>
      <c r="AB348">
        <f t="shared" si="405"/>
        <v>328.71</v>
      </c>
      <c r="AC348">
        <f>ROUND((ES348),2)</f>
        <v>33.6</v>
      </c>
      <c r="AD348">
        <f>ROUND((((ET348)-(EU348))+AE348),2)</f>
        <v>7.09</v>
      </c>
      <c r="AE348">
        <f t="shared" si="406"/>
        <v>1.35</v>
      </c>
      <c r="AF348">
        <f t="shared" si="406"/>
        <v>288.02</v>
      </c>
      <c r="AG348">
        <f t="shared" si="407"/>
        <v>0</v>
      </c>
      <c r="AH348">
        <f t="shared" si="408"/>
        <v>34.659999999999997</v>
      </c>
      <c r="AI348">
        <f t="shared" si="408"/>
        <v>0.1</v>
      </c>
      <c r="AJ348">
        <f t="shared" si="409"/>
        <v>0</v>
      </c>
      <c r="AK348">
        <v>328.71</v>
      </c>
      <c r="AL348">
        <v>33.6</v>
      </c>
      <c r="AM348">
        <v>7.09</v>
      </c>
      <c r="AN348">
        <v>1.35</v>
      </c>
      <c r="AO348">
        <v>288.02</v>
      </c>
      <c r="AP348">
        <v>0</v>
      </c>
      <c r="AQ348">
        <v>34.659999999999997</v>
      </c>
      <c r="AR348">
        <v>0.1</v>
      </c>
      <c r="AS348">
        <v>0</v>
      </c>
      <c r="AT348">
        <v>74</v>
      </c>
      <c r="AU348">
        <v>50</v>
      </c>
      <c r="AV348">
        <v>1</v>
      </c>
      <c r="AW348">
        <v>1</v>
      </c>
      <c r="AZ348">
        <v>6.66</v>
      </c>
      <c r="BA348">
        <v>6.66</v>
      </c>
      <c r="BB348">
        <v>6.66</v>
      </c>
      <c r="BC348">
        <v>6.66</v>
      </c>
      <c r="BD348" t="s">
        <v>3</v>
      </c>
      <c r="BE348" t="s">
        <v>3</v>
      </c>
      <c r="BF348" t="s">
        <v>3</v>
      </c>
      <c r="BG348" t="s">
        <v>3</v>
      </c>
      <c r="BH348">
        <v>0</v>
      </c>
      <c r="BI348">
        <v>1</v>
      </c>
      <c r="BJ348" t="s">
        <v>477</v>
      </c>
      <c r="BM348">
        <v>65001</v>
      </c>
      <c r="BN348">
        <v>0</v>
      </c>
      <c r="BO348" t="s">
        <v>3</v>
      </c>
      <c r="BP348">
        <v>0</v>
      </c>
      <c r="BQ348">
        <v>6</v>
      </c>
      <c r="BR348">
        <v>0</v>
      </c>
      <c r="BS348">
        <v>6.66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3</v>
      </c>
      <c r="BZ348">
        <v>74</v>
      </c>
      <c r="CA348">
        <v>50</v>
      </c>
      <c r="CF348">
        <v>0</v>
      </c>
      <c r="CG348">
        <v>0</v>
      </c>
      <c r="CM348">
        <v>0</v>
      </c>
      <c r="CN348" t="s">
        <v>3</v>
      </c>
      <c r="CO348">
        <v>0</v>
      </c>
      <c r="CP348">
        <f t="shared" si="410"/>
        <v>1072.71</v>
      </c>
      <c r="CQ348">
        <f t="shared" si="411"/>
        <v>223.77600000000001</v>
      </c>
      <c r="CR348">
        <f t="shared" si="412"/>
        <v>47.2194</v>
      </c>
      <c r="CS348">
        <f t="shared" si="413"/>
        <v>8.9910000000000014</v>
      </c>
      <c r="CT348">
        <f t="shared" si="414"/>
        <v>1918.2131999999999</v>
      </c>
      <c r="CU348">
        <f t="shared" si="415"/>
        <v>0</v>
      </c>
      <c r="CV348">
        <f t="shared" si="416"/>
        <v>34.659999999999997</v>
      </c>
      <c r="CW348">
        <f t="shared" si="417"/>
        <v>0.1</v>
      </c>
      <c r="CX348">
        <f t="shared" si="418"/>
        <v>0</v>
      </c>
      <c r="CY348">
        <f t="shared" si="419"/>
        <v>698.80420000000004</v>
      </c>
      <c r="CZ348">
        <f t="shared" si="420"/>
        <v>472.16500000000002</v>
      </c>
      <c r="DC348" t="s">
        <v>3</v>
      </c>
      <c r="DD348" t="s">
        <v>3</v>
      </c>
      <c r="DE348" t="s">
        <v>3</v>
      </c>
      <c r="DF348" t="s">
        <v>3</v>
      </c>
      <c r="DG348" t="s">
        <v>3</v>
      </c>
      <c r="DH348" t="s">
        <v>3</v>
      </c>
      <c r="DI348" t="s">
        <v>3</v>
      </c>
      <c r="DJ348" t="s">
        <v>3</v>
      </c>
      <c r="DK348" t="s">
        <v>3</v>
      </c>
      <c r="DL348" t="s">
        <v>3</v>
      </c>
      <c r="DM348" t="s">
        <v>3</v>
      </c>
      <c r="DN348">
        <v>0</v>
      </c>
      <c r="DO348">
        <v>0</v>
      </c>
      <c r="DP348">
        <v>1</v>
      </c>
      <c r="DQ348">
        <v>1</v>
      </c>
      <c r="DU348">
        <v>1003</v>
      </c>
      <c r="DV348" t="s">
        <v>61</v>
      </c>
      <c r="DW348" t="s">
        <v>61</v>
      </c>
      <c r="DX348">
        <v>100</v>
      </c>
      <c r="EE348">
        <v>39174590</v>
      </c>
      <c r="EF348">
        <v>6</v>
      </c>
      <c r="EG348" t="s">
        <v>145</v>
      </c>
      <c r="EH348">
        <v>0</v>
      </c>
      <c r="EI348" t="s">
        <v>3</v>
      </c>
      <c r="EJ348">
        <v>1</v>
      </c>
      <c r="EK348">
        <v>65001</v>
      </c>
      <c r="EL348" t="s">
        <v>303</v>
      </c>
      <c r="EM348" t="s">
        <v>290</v>
      </c>
      <c r="EO348" t="s">
        <v>3</v>
      </c>
      <c r="EQ348">
        <v>131072</v>
      </c>
      <c r="ER348">
        <v>328.71</v>
      </c>
      <c r="ES348">
        <v>33.6</v>
      </c>
      <c r="ET348">
        <v>7.09</v>
      </c>
      <c r="EU348">
        <v>1.35</v>
      </c>
      <c r="EV348">
        <v>288.02</v>
      </c>
      <c r="EW348">
        <v>34.659999999999997</v>
      </c>
      <c r="EX348">
        <v>0.1</v>
      </c>
      <c r="EY348">
        <v>0</v>
      </c>
      <c r="FQ348">
        <v>0</v>
      </c>
      <c r="FR348">
        <f t="shared" si="421"/>
        <v>0</v>
      </c>
      <c r="FS348">
        <v>0</v>
      </c>
      <c r="FX348">
        <v>74</v>
      </c>
      <c r="FY348">
        <v>50</v>
      </c>
      <c r="GA348" t="s">
        <v>3</v>
      </c>
      <c r="GD348">
        <v>0</v>
      </c>
      <c r="GF348">
        <v>-319600296</v>
      </c>
      <c r="GG348">
        <v>1</v>
      </c>
      <c r="GH348">
        <v>1</v>
      </c>
      <c r="GI348">
        <v>4</v>
      </c>
      <c r="GJ348">
        <v>0</v>
      </c>
      <c r="GK348">
        <f>ROUND(R348*(S12)/100,2)</f>
        <v>0</v>
      </c>
      <c r="GL348">
        <f t="shared" si="422"/>
        <v>0</v>
      </c>
      <c r="GM348">
        <f t="shared" si="423"/>
        <v>2243.6799999999998</v>
      </c>
      <c r="GN348">
        <f t="shared" si="424"/>
        <v>2243.6799999999998</v>
      </c>
      <c r="GO348">
        <f t="shared" si="425"/>
        <v>0</v>
      </c>
      <c r="GP348">
        <f t="shared" si="426"/>
        <v>0</v>
      </c>
      <c r="GR348">
        <v>0</v>
      </c>
      <c r="GS348">
        <v>3</v>
      </c>
      <c r="GT348">
        <v>0</v>
      </c>
      <c r="GU348" t="s">
        <v>3</v>
      </c>
      <c r="GV348">
        <f t="shared" si="427"/>
        <v>0</v>
      </c>
      <c r="GW348">
        <v>1</v>
      </c>
      <c r="GX348">
        <f t="shared" si="428"/>
        <v>0</v>
      </c>
      <c r="HA348">
        <v>0</v>
      </c>
      <c r="HB348">
        <v>0</v>
      </c>
      <c r="IK348">
        <v>0</v>
      </c>
    </row>
    <row r="349" spans="1:255" x14ac:dyDescent="0.2">
      <c r="A349" s="2">
        <v>17</v>
      </c>
      <c r="B349" s="2">
        <v>1</v>
      </c>
      <c r="C349" s="2">
        <f>ROW(SmtRes!A733)</f>
        <v>733</v>
      </c>
      <c r="D349" s="2">
        <f>ROW(EtalonRes!A727)</f>
        <v>727</v>
      </c>
      <c r="E349" s="2" t="s">
        <v>581</v>
      </c>
      <c r="F349" s="2" t="s">
        <v>582</v>
      </c>
      <c r="G349" s="2" t="s">
        <v>583</v>
      </c>
      <c r="H349" s="2" t="s">
        <v>287</v>
      </c>
      <c r="I349" s="2">
        <f>ROUND(7/100,9)</f>
        <v>7.0000000000000007E-2</v>
      </c>
      <c r="J349" s="2">
        <v>0</v>
      </c>
      <c r="K349" s="2"/>
      <c r="L349" s="2"/>
      <c r="M349" s="2"/>
      <c r="N349" s="2"/>
      <c r="O349" s="2">
        <f t="shared" si="394"/>
        <v>65.5</v>
      </c>
      <c r="P349" s="2">
        <f t="shared" si="395"/>
        <v>0</v>
      </c>
      <c r="Q349" s="2">
        <f t="shared" si="396"/>
        <v>4.9000000000000004</v>
      </c>
      <c r="R349" s="2">
        <f t="shared" si="397"/>
        <v>2.12</v>
      </c>
      <c r="S349" s="2">
        <f t="shared" si="398"/>
        <v>60.6</v>
      </c>
      <c r="T349" s="2">
        <f t="shared" si="399"/>
        <v>0</v>
      </c>
      <c r="U349" s="2">
        <f t="shared" si="400"/>
        <v>7.7000000000000011</v>
      </c>
      <c r="V349" s="2">
        <f t="shared" si="401"/>
        <v>0.15680000000000002</v>
      </c>
      <c r="W349" s="2">
        <f t="shared" si="402"/>
        <v>0</v>
      </c>
      <c r="X349" s="2">
        <f t="shared" si="403"/>
        <v>46.41</v>
      </c>
      <c r="Y349" s="2">
        <f t="shared" si="404"/>
        <v>31.36</v>
      </c>
      <c r="Z349" s="2"/>
      <c r="AA349" s="2">
        <v>39500385</v>
      </c>
      <c r="AB349" s="2">
        <f t="shared" si="405"/>
        <v>935.72</v>
      </c>
      <c r="AC349" s="2">
        <f>ROUND((ES349),2)</f>
        <v>0</v>
      </c>
      <c r="AD349" s="2">
        <f>ROUND((((ET349)-(EU349))+AE349),2)</f>
        <v>70.02</v>
      </c>
      <c r="AE349" s="2">
        <f t="shared" si="406"/>
        <v>30.24</v>
      </c>
      <c r="AF349" s="2">
        <f t="shared" si="406"/>
        <v>865.7</v>
      </c>
      <c r="AG349" s="2">
        <f t="shared" si="407"/>
        <v>0</v>
      </c>
      <c r="AH349" s="2">
        <f t="shared" si="408"/>
        <v>110</v>
      </c>
      <c r="AI349" s="2">
        <f t="shared" si="408"/>
        <v>2.2400000000000002</v>
      </c>
      <c r="AJ349" s="2">
        <f t="shared" si="409"/>
        <v>0</v>
      </c>
      <c r="AK349" s="2">
        <v>935.72</v>
      </c>
      <c r="AL349" s="2">
        <v>0</v>
      </c>
      <c r="AM349" s="2">
        <v>70.02</v>
      </c>
      <c r="AN349" s="2">
        <v>30.24</v>
      </c>
      <c r="AO349" s="2">
        <v>865.7</v>
      </c>
      <c r="AP349" s="2">
        <v>0</v>
      </c>
      <c r="AQ349" s="2">
        <v>110</v>
      </c>
      <c r="AR349" s="2">
        <v>2.2400000000000002</v>
      </c>
      <c r="AS349" s="2">
        <v>0</v>
      </c>
      <c r="AT349" s="2">
        <v>74</v>
      </c>
      <c r="AU349" s="2">
        <v>50</v>
      </c>
      <c r="AV349" s="2">
        <v>1</v>
      </c>
      <c r="AW349" s="2">
        <v>1</v>
      </c>
      <c r="AX349" s="2"/>
      <c r="AY349" s="2"/>
      <c r="AZ349" s="2">
        <v>1</v>
      </c>
      <c r="BA349" s="2">
        <v>1</v>
      </c>
      <c r="BB349" s="2">
        <v>1</v>
      </c>
      <c r="BC349" s="2">
        <v>1</v>
      </c>
      <c r="BD349" s="2" t="s">
        <v>3</v>
      </c>
      <c r="BE349" s="2" t="s">
        <v>3</v>
      </c>
      <c r="BF349" s="2" t="s">
        <v>3</v>
      </c>
      <c r="BG349" s="2" t="s">
        <v>3</v>
      </c>
      <c r="BH349" s="2">
        <v>0</v>
      </c>
      <c r="BI349" s="2">
        <v>1</v>
      </c>
      <c r="BJ349" s="2" t="s">
        <v>584</v>
      </c>
      <c r="BK349" s="2"/>
      <c r="BL349" s="2"/>
      <c r="BM349" s="2">
        <v>65003</v>
      </c>
      <c r="BN349" s="2">
        <v>0</v>
      </c>
      <c r="BO349" s="2" t="s">
        <v>3</v>
      </c>
      <c r="BP349" s="2">
        <v>0</v>
      </c>
      <c r="BQ349" s="2">
        <v>6</v>
      </c>
      <c r="BR349" s="2">
        <v>0</v>
      </c>
      <c r="BS349" s="2">
        <v>1</v>
      </c>
      <c r="BT349" s="2">
        <v>1</v>
      </c>
      <c r="BU349" s="2">
        <v>1</v>
      </c>
      <c r="BV349" s="2">
        <v>1</v>
      </c>
      <c r="BW349" s="2">
        <v>1</v>
      </c>
      <c r="BX349" s="2">
        <v>1</v>
      </c>
      <c r="BY349" s="2" t="s">
        <v>3</v>
      </c>
      <c r="BZ349" s="2">
        <v>74</v>
      </c>
      <c r="CA349" s="2">
        <v>50</v>
      </c>
      <c r="CB349" s="2"/>
      <c r="CC349" s="2"/>
      <c r="CD349" s="2"/>
      <c r="CE349" s="2"/>
      <c r="CF349" s="2">
        <v>0</v>
      </c>
      <c r="CG349" s="2">
        <v>0</v>
      </c>
      <c r="CH349" s="2"/>
      <c r="CI349" s="2"/>
      <c r="CJ349" s="2"/>
      <c r="CK349" s="2"/>
      <c r="CL349" s="2"/>
      <c r="CM349" s="2">
        <v>0</v>
      </c>
      <c r="CN349" s="2" t="s">
        <v>3</v>
      </c>
      <c r="CO349" s="2">
        <v>0</v>
      </c>
      <c r="CP349" s="2">
        <f t="shared" si="410"/>
        <v>65.5</v>
      </c>
      <c r="CQ349" s="2">
        <f t="shared" si="411"/>
        <v>0</v>
      </c>
      <c r="CR349" s="2">
        <f t="shared" si="412"/>
        <v>70.02</v>
      </c>
      <c r="CS349" s="2">
        <f t="shared" si="413"/>
        <v>30.24</v>
      </c>
      <c r="CT349" s="2">
        <f t="shared" si="414"/>
        <v>865.7</v>
      </c>
      <c r="CU349" s="2">
        <f t="shared" si="415"/>
        <v>0</v>
      </c>
      <c r="CV349" s="2">
        <f t="shared" si="416"/>
        <v>110</v>
      </c>
      <c r="CW349" s="2">
        <f t="shared" si="417"/>
        <v>2.2400000000000002</v>
      </c>
      <c r="CX349" s="2">
        <f t="shared" si="418"/>
        <v>0</v>
      </c>
      <c r="CY349" s="2">
        <f t="shared" si="419"/>
        <v>46.412799999999997</v>
      </c>
      <c r="CZ349" s="2">
        <f t="shared" si="420"/>
        <v>31.36</v>
      </c>
      <c r="DA349" s="2"/>
      <c r="DB349" s="2"/>
      <c r="DC349" s="2" t="s">
        <v>3</v>
      </c>
      <c r="DD349" s="2" t="s">
        <v>3</v>
      </c>
      <c r="DE349" s="2" t="s">
        <v>3</v>
      </c>
      <c r="DF349" s="2" t="s">
        <v>3</v>
      </c>
      <c r="DG349" s="2" t="s">
        <v>3</v>
      </c>
      <c r="DH349" s="2" t="s">
        <v>3</v>
      </c>
      <c r="DI349" s="2" t="s">
        <v>3</v>
      </c>
      <c r="DJ349" s="2" t="s">
        <v>3</v>
      </c>
      <c r="DK349" s="2" t="s">
        <v>3</v>
      </c>
      <c r="DL349" s="2" t="s">
        <v>3</v>
      </c>
      <c r="DM349" s="2" t="s">
        <v>3</v>
      </c>
      <c r="DN349" s="2">
        <v>0</v>
      </c>
      <c r="DO349" s="2">
        <v>0</v>
      </c>
      <c r="DP349" s="2">
        <v>1</v>
      </c>
      <c r="DQ349" s="2">
        <v>1</v>
      </c>
      <c r="DR349" s="2"/>
      <c r="DS349" s="2"/>
      <c r="DT349" s="2"/>
      <c r="DU349" s="2">
        <v>1013</v>
      </c>
      <c r="DV349" s="2" t="s">
        <v>287</v>
      </c>
      <c r="DW349" s="2" t="s">
        <v>287</v>
      </c>
      <c r="DX349" s="2">
        <v>1</v>
      </c>
      <c r="DY349" s="2"/>
      <c r="DZ349" s="2"/>
      <c r="EA349" s="2"/>
      <c r="EB349" s="2"/>
      <c r="EC349" s="2"/>
      <c r="ED349" s="2"/>
      <c r="EE349" s="2">
        <v>39174594</v>
      </c>
      <c r="EF349" s="2">
        <v>6</v>
      </c>
      <c r="EG349" s="2" t="s">
        <v>145</v>
      </c>
      <c r="EH349" s="2">
        <v>0</v>
      </c>
      <c r="EI349" s="2" t="s">
        <v>3</v>
      </c>
      <c r="EJ349" s="2">
        <v>1</v>
      </c>
      <c r="EK349" s="2">
        <v>65003</v>
      </c>
      <c r="EL349" s="2" t="s">
        <v>303</v>
      </c>
      <c r="EM349" s="2" t="s">
        <v>290</v>
      </c>
      <c r="EN349" s="2"/>
      <c r="EO349" s="2" t="s">
        <v>3</v>
      </c>
      <c r="EP349" s="2"/>
      <c r="EQ349" s="2">
        <v>131072</v>
      </c>
      <c r="ER349" s="2">
        <v>935.72</v>
      </c>
      <c r="ES349" s="2">
        <v>0</v>
      </c>
      <c r="ET349" s="2">
        <v>70.02</v>
      </c>
      <c r="EU349" s="2">
        <v>30.24</v>
      </c>
      <c r="EV349" s="2">
        <v>865.7</v>
      </c>
      <c r="EW349" s="2">
        <v>110</v>
      </c>
      <c r="EX349" s="2">
        <v>2.2400000000000002</v>
      </c>
      <c r="EY349" s="2">
        <v>0</v>
      </c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>
        <v>0</v>
      </c>
      <c r="FR349" s="2">
        <f t="shared" si="421"/>
        <v>0</v>
      </c>
      <c r="FS349" s="2">
        <v>0</v>
      </c>
      <c r="FT349" s="2"/>
      <c r="FU349" s="2"/>
      <c r="FV349" s="2"/>
      <c r="FW349" s="2"/>
      <c r="FX349" s="2">
        <v>74</v>
      </c>
      <c r="FY349" s="2">
        <v>50</v>
      </c>
      <c r="FZ349" s="2"/>
      <c r="GA349" s="2" t="s">
        <v>3</v>
      </c>
      <c r="GB349" s="2"/>
      <c r="GC349" s="2"/>
      <c r="GD349" s="2">
        <v>0</v>
      </c>
      <c r="GE349" s="2"/>
      <c r="GF349" s="2">
        <v>-808117515</v>
      </c>
      <c r="GG349" s="2">
        <v>2</v>
      </c>
      <c r="GH349" s="2">
        <v>1</v>
      </c>
      <c r="GI349" s="2">
        <v>-2</v>
      </c>
      <c r="GJ349" s="2">
        <v>0</v>
      </c>
      <c r="GK349" s="2">
        <f>ROUND(R349*(R12)/100,2)</f>
        <v>0</v>
      </c>
      <c r="GL349" s="2">
        <f t="shared" si="422"/>
        <v>0</v>
      </c>
      <c r="GM349" s="2">
        <f t="shared" si="423"/>
        <v>143.27000000000001</v>
      </c>
      <c r="GN349" s="2">
        <f t="shared" si="424"/>
        <v>143.27000000000001</v>
      </c>
      <c r="GO349" s="2">
        <f t="shared" si="425"/>
        <v>0</v>
      </c>
      <c r="GP349" s="2">
        <f t="shared" si="426"/>
        <v>0</v>
      </c>
      <c r="GQ349" s="2"/>
      <c r="GR349" s="2">
        <v>0</v>
      </c>
      <c r="GS349" s="2">
        <v>3</v>
      </c>
      <c r="GT349" s="2">
        <v>0</v>
      </c>
      <c r="GU349" s="2" t="s">
        <v>3</v>
      </c>
      <c r="GV349" s="2">
        <f t="shared" si="427"/>
        <v>0</v>
      </c>
      <c r="GW349" s="2">
        <v>1</v>
      </c>
      <c r="GX349" s="2">
        <f t="shared" si="428"/>
        <v>0</v>
      </c>
      <c r="GY349" s="2"/>
      <c r="GZ349" s="2"/>
      <c r="HA349" s="2">
        <v>0</v>
      </c>
      <c r="HB349" s="2">
        <v>0</v>
      </c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>
        <v>0</v>
      </c>
      <c r="IL349" s="2"/>
      <c r="IM349" s="2"/>
      <c r="IN349" s="2"/>
      <c r="IO349" s="2"/>
      <c r="IP349" s="2"/>
      <c r="IQ349" s="2"/>
      <c r="IR349" s="2"/>
      <c r="IS349" s="2"/>
      <c r="IT349" s="2"/>
      <c r="IU349" s="2"/>
    </row>
    <row r="350" spans="1:255" x14ac:dyDescent="0.2">
      <c r="A350">
        <v>17</v>
      </c>
      <c r="B350">
        <v>1</v>
      </c>
      <c r="C350">
        <f>ROW(SmtRes!A736)</f>
        <v>736</v>
      </c>
      <c r="D350">
        <f>ROW(EtalonRes!A730)</f>
        <v>730</v>
      </c>
      <c r="E350" t="s">
        <v>581</v>
      </c>
      <c r="F350" t="s">
        <v>582</v>
      </c>
      <c r="G350" t="s">
        <v>583</v>
      </c>
      <c r="H350" t="s">
        <v>287</v>
      </c>
      <c r="I350">
        <f>ROUND(7/100,9)</f>
        <v>7.0000000000000007E-2</v>
      </c>
      <c r="J350">
        <v>0</v>
      </c>
      <c r="O350">
        <f t="shared" si="394"/>
        <v>436.23</v>
      </c>
      <c r="P350">
        <f t="shared" si="395"/>
        <v>0</v>
      </c>
      <c r="Q350">
        <f t="shared" si="396"/>
        <v>32.64</v>
      </c>
      <c r="R350">
        <f t="shared" si="397"/>
        <v>14.1</v>
      </c>
      <c r="S350">
        <f t="shared" si="398"/>
        <v>403.59</v>
      </c>
      <c r="T350">
        <f t="shared" si="399"/>
        <v>0</v>
      </c>
      <c r="U350">
        <f t="shared" si="400"/>
        <v>7.7000000000000011</v>
      </c>
      <c r="V350">
        <f t="shared" si="401"/>
        <v>0.15680000000000002</v>
      </c>
      <c r="W350">
        <f t="shared" si="402"/>
        <v>0</v>
      </c>
      <c r="X350">
        <f t="shared" si="403"/>
        <v>309.08999999999997</v>
      </c>
      <c r="Y350">
        <f t="shared" si="404"/>
        <v>208.85</v>
      </c>
      <c r="AA350">
        <v>39500386</v>
      </c>
      <c r="AB350">
        <f t="shared" si="405"/>
        <v>935.72</v>
      </c>
      <c r="AC350">
        <f>ROUND((ES350),2)</f>
        <v>0</v>
      </c>
      <c r="AD350">
        <f>ROUND((((ET350)-(EU350))+AE350),2)</f>
        <v>70.02</v>
      </c>
      <c r="AE350">
        <f t="shared" si="406"/>
        <v>30.24</v>
      </c>
      <c r="AF350">
        <f t="shared" si="406"/>
        <v>865.7</v>
      </c>
      <c r="AG350">
        <f t="shared" si="407"/>
        <v>0</v>
      </c>
      <c r="AH350">
        <f t="shared" si="408"/>
        <v>110</v>
      </c>
      <c r="AI350">
        <f t="shared" si="408"/>
        <v>2.2400000000000002</v>
      </c>
      <c r="AJ350">
        <f t="shared" si="409"/>
        <v>0</v>
      </c>
      <c r="AK350">
        <v>935.72</v>
      </c>
      <c r="AL350">
        <v>0</v>
      </c>
      <c r="AM350">
        <v>70.02</v>
      </c>
      <c r="AN350">
        <v>30.24</v>
      </c>
      <c r="AO350">
        <v>865.7</v>
      </c>
      <c r="AP350">
        <v>0</v>
      </c>
      <c r="AQ350">
        <v>110</v>
      </c>
      <c r="AR350">
        <v>2.2400000000000002</v>
      </c>
      <c r="AS350">
        <v>0</v>
      </c>
      <c r="AT350">
        <v>74</v>
      </c>
      <c r="AU350">
        <v>50</v>
      </c>
      <c r="AV350">
        <v>1</v>
      </c>
      <c r="AW350">
        <v>1</v>
      </c>
      <c r="AZ350">
        <v>6.66</v>
      </c>
      <c r="BA350">
        <v>6.66</v>
      </c>
      <c r="BB350">
        <v>6.66</v>
      </c>
      <c r="BC350">
        <v>6.66</v>
      </c>
      <c r="BD350" t="s">
        <v>3</v>
      </c>
      <c r="BE350" t="s">
        <v>3</v>
      </c>
      <c r="BF350" t="s">
        <v>3</v>
      </c>
      <c r="BG350" t="s">
        <v>3</v>
      </c>
      <c r="BH350">
        <v>0</v>
      </c>
      <c r="BI350">
        <v>1</v>
      </c>
      <c r="BJ350" t="s">
        <v>584</v>
      </c>
      <c r="BM350">
        <v>65003</v>
      </c>
      <c r="BN350">
        <v>0</v>
      </c>
      <c r="BO350" t="s">
        <v>3</v>
      </c>
      <c r="BP350">
        <v>0</v>
      </c>
      <c r="BQ350">
        <v>6</v>
      </c>
      <c r="BR350">
        <v>0</v>
      </c>
      <c r="BS350">
        <v>6.66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3</v>
      </c>
      <c r="BZ350">
        <v>74</v>
      </c>
      <c r="CA350">
        <v>50</v>
      </c>
      <c r="CF350">
        <v>0</v>
      </c>
      <c r="CG350">
        <v>0</v>
      </c>
      <c r="CM350">
        <v>0</v>
      </c>
      <c r="CN350" t="s">
        <v>3</v>
      </c>
      <c r="CO350">
        <v>0</v>
      </c>
      <c r="CP350">
        <f t="shared" si="410"/>
        <v>436.22999999999996</v>
      </c>
      <c r="CQ350">
        <f t="shared" si="411"/>
        <v>0</v>
      </c>
      <c r="CR350">
        <f t="shared" si="412"/>
        <v>466.33319999999998</v>
      </c>
      <c r="CS350">
        <f t="shared" si="413"/>
        <v>201.39839999999998</v>
      </c>
      <c r="CT350">
        <f t="shared" si="414"/>
        <v>5765.5620000000008</v>
      </c>
      <c r="CU350">
        <f t="shared" si="415"/>
        <v>0</v>
      </c>
      <c r="CV350">
        <f t="shared" si="416"/>
        <v>110</v>
      </c>
      <c r="CW350">
        <f t="shared" si="417"/>
        <v>2.2400000000000002</v>
      </c>
      <c r="CX350">
        <f t="shared" si="418"/>
        <v>0</v>
      </c>
      <c r="CY350">
        <f t="shared" si="419"/>
        <v>309.09059999999999</v>
      </c>
      <c r="CZ350">
        <f t="shared" si="420"/>
        <v>208.845</v>
      </c>
      <c r="DC350" t="s">
        <v>3</v>
      </c>
      <c r="DD350" t="s">
        <v>3</v>
      </c>
      <c r="DE350" t="s">
        <v>3</v>
      </c>
      <c r="DF350" t="s">
        <v>3</v>
      </c>
      <c r="DG350" t="s">
        <v>3</v>
      </c>
      <c r="DH350" t="s">
        <v>3</v>
      </c>
      <c r="DI350" t="s">
        <v>3</v>
      </c>
      <c r="DJ350" t="s">
        <v>3</v>
      </c>
      <c r="DK350" t="s">
        <v>3</v>
      </c>
      <c r="DL350" t="s">
        <v>3</v>
      </c>
      <c r="DM350" t="s">
        <v>3</v>
      </c>
      <c r="DN350">
        <v>0</v>
      </c>
      <c r="DO350">
        <v>0</v>
      </c>
      <c r="DP350">
        <v>1</v>
      </c>
      <c r="DQ350">
        <v>1</v>
      </c>
      <c r="DU350">
        <v>1013</v>
      </c>
      <c r="DV350" t="s">
        <v>287</v>
      </c>
      <c r="DW350" t="s">
        <v>287</v>
      </c>
      <c r="DX350">
        <v>1</v>
      </c>
      <c r="EE350">
        <v>39174594</v>
      </c>
      <c r="EF350">
        <v>6</v>
      </c>
      <c r="EG350" t="s">
        <v>145</v>
      </c>
      <c r="EH350">
        <v>0</v>
      </c>
      <c r="EI350" t="s">
        <v>3</v>
      </c>
      <c r="EJ350">
        <v>1</v>
      </c>
      <c r="EK350">
        <v>65003</v>
      </c>
      <c r="EL350" t="s">
        <v>303</v>
      </c>
      <c r="EM350" t="s">
        <v>290</v>
      </c>
      <c r="EO350" t="s">
        <v>3</v>
      </c>
      <c r="EQ350">
        <v>131072</v>
      </c>
      <c r="ER350">
        <v>935.72</v>
      </c>
      <c r="ES350">
        <v>0</v>
      </c>
      <c r="ET350">
        <v>70.02</v>
      </c>
      <c r="EU350">
        <v>30.24</v>
      </c>
      <c r="EV350">
        <v>865.7</v>
      </c>
      <c r="EW350">
        <v>110</v>
      </c>
      <c r="EX350">
        <v>2.2400000000000002</v>
      </c>
      <c r="EY350">
        <v>0</v>
      </c>
      <c r="FQ350">
        <v>0</v>
      </c>
      <c r="FR350">
        <f t="shared" si="421"/>
        <v>0</v>
      </c>
      <c r="FS350">
        <v>0</v>
      </c>
      <c r="FX350">
        <v>74</v>
      </c>
      <c r="FY350">
        <v>50</v>
      </c>
      <c r="GA350" t="s">
        <v>3</v>
      </c>
      <c r="GD350">
        <v>0</v>
      </c>
      <c r="GF350">
        <v>-808117515</v>
      </c>
      <c r="GG350">
        <v>1</v>
      </c>
      <c r="GH350">
        <v>1</v>
      </c>
      <c r="GI350">
        <v>4</v>
      </c>
      <c r="GJ350">
        <v>0</v>
      </c>
      <c r="GK350">
        <f>ROUND(R350*(S12)/100,2)</f>
        <v>0</v>
      </c>
      <c r="GL350">
        <f t="shared" si="422"/>
        <v>0</v>
      </c>
      <c r="GM350">
        <f t="shared" si="423"/>
        <v>954.17</v>
      </c>
      <c r="GN350">
        <f t="shared" si="424"/>
        <v>954.17</v>
      </c>
      <c r="GO350">
        <f t="shared" si="425"/>
        <v>0</v>
      </c>
      <c r="GP350">
        <f t="shared" si="426"/>
        <v>0</v>
      </c>
      <c r="GR350">
        <v>0</v>
      </c>
      <c r="GS350">
        <v>3</v>
      </c>
      <c r="GT350">
        <v>0</v>
      </c>
      <c r="GU350" t="s">
        <v>3</v>
      </c>
      <c r="GV350">
        <f t="shared" si="427"/>
        <v>0</v>
      </c>
      <c r="GW350">
        <v>1</v>
      </c>
      <c r="GX350">
        <f t="shared" si="428"/>
        <v>0</v>
      </c>
      <c r="HA350">
        <v>0</v>
      </c>
      <c r="HB350">
        <v>0</v>
      </c>
      <c r="IK350">
        <v>0</v>
      </c>
    </row>
    <row r="351" spans="1:255" x14ac:dyDescent="0.2">
      <c r="A351" s="2">
        <v>17</v>
      </c>
      <c r="B351" s="2">
        <v>1</v>
      </c>
      <c r="C351" s="2">
        <f>ROW(SmtRes!A749)</f>
        <v>749</v>
      </c>
      <c r="D351" s="2">
        <f>ROW(EtalonRes!A743)</f>
        <v>743</v>
      </c>
      <c r="E351" s="2" t="s">
        <v>585</v>
      </c>
      <c r="F351" s="2" t="s">
        <v>586</v>
      </c>
      <c r="G351" s="2" t="s">
        <v>587</v>
      </c>
      <c r="H351" s="2" t="s">
        <v>61</v>
      </c>
      <c r="I351" s="2">
        <f>ROUND(8/100,9)</f>
        <v>0.08</v>
      </c>
      <c r="J351" s="2">
        <v>0</v>
      </c>
      <c r="K351" s="2"/>
      <c r="L351" s="2"/>
      <c r="M351" s="2"/>
      <c r="N351" s="2"/>
      <c r="O351" s="2">
        <f t="shared" si="394"/>
        <v>9.81</v>
      </c>
      <c r="P351" s="2">
        <f t="shared" si="395"/>
        <v>0</v>
      </c>
      <c r="Q351" s="2">
        <f t="shared" si="396"/>
        <v>2.25</v>
      </c>
      <c r="R351" s="2">
        <f t="shared" si="397"/>
        <v>0.37</v>
      </c>
      <c r="S351" s="2">
        <f t="shared" si="398"/>
        <v>7.56</v>
      </c>
      <c r="T351" s="2">
        <f t="shared" si="399"/>
        <v>0</v>
      </c>
      <c r="U351" s="2">
        <f t="shared" si="400"/>
        <v>0.83360000000000012</v>
      </c>
      <c r="V351" s="2">
        <f t="shared" si="401"/>
        <v>3.1359999999999999E-2</v>
      </c>
      <c r="W351" s="2">
        <f t="shared" si="402"/>
        <v>0</v>
      </c>
      <c r="X351" s="2">
        <f t="shared" si="403"/>
        <v>9.1199999999999992</v>
      </c>
      <c r="Y351" s="2">
        <f t="shared" si="404"/>
        <v>5.63</v>
      </c>
      <c r="Z351" s="2"/>
      <c r="AA351" s="2">
        <v>39500385</v>
      </c>
      <c r="AB351" s="2">
        <f t="shared" si="405"/>
        <v>122.66</v>
      </c>
      <c r="AC351" s="2">
        <f>ROUND(((ES351*0)),2)</f>
        <v>0</v>
      </c>
      <c r="AD351" s="2">
        <f>ROUND(((((ET351*0.4))-((EU351*0.4)))+AE351),2)</f>
        <v>28.15</v>
      </c>
      <c r="AE351" s="2">
        <f>ROUND(((EU351*0.4)),2)</f>
        <v>4.6500000000000004</v>
      </c>
      <c r="AF351" s="2">
        <f>ROUND(((EV351*0.4)),2)</f>
        <v>94.51</v>
      </c>
      <c r="AG351" s="2">
        <f t="shared" si="407"/>
        <v>0</v>
      </c>
      <c r="AH351" s="2">
        <f>((EW351*0.4))</f>
        <v>10.420000000000002</v>
      </c>
      <c r="AI351" s="2">
        <f>((EX351*0.4))</f>
        <v>0.39200000000000002</v>
      </c>
      <c r="AJ351" s="2">
        <f t="shared" si="409"/>
        <v>0</v>
      </c>
      <c r="AK351" s="2">
        <v>7313.53</v>
      </c>
      <c r="AL351" s="2">
        <v>7006.89</v>
      </c>
      <c r="AM351" s="2">
        <v>70.37</v>
      </c>
      <c r="AN351" s="2">
        <v>11.63</v>
      </c>
      <c r="AO351" s="2">
        <v>236.27</v>
      </c>
      <c r="AP351" s="2">
        <v>0</v>
      </c>
      <c r="AQ351" s="2">
        <v>26.05</v>
      </c>
      <c r="AR351" s="2">
        <v>0.98</v>
      </c>
      <c r="AS351" s="2">
        <v>0</v>
      </c>
      <c r="AT351" s="2">
        <v>115</v>
      </c>
      <c r="AU351" s="2">
        <v>71</v>
      </c>
      <c r="AV351" s="2">
        <v>1</v>
      </c>
      <c r="AW351" s="2">
        <v>1</v>
      </c>
      <c r="AX351" s="2"/>
      <c r="AY351" s="2"/>
      <c r="AZ351" s="2">
        <v>1</v>
      </c>
      <c r="BA351" s="2">
        <v>1</v>
      </c>
      <c r="BB351" s="2">
        <v>1</v>
      </c>
      <c r="BC351" s="2">
        <v>1</v>
      </c>
      <c r="BD351" s="2" t="s">
        <v>3</v>
      </c>
      <c r="BE351" s="2" t="s">
        <v>3</v>
      </c>
      <c r="BF351" s="2" t="s">
        <v>3</v>
      </c>
      <c r="BG351" s="2" t="s">
        <v>3</v>
      </c>
      <c r="BH351" s="2">
        <v>0</v>
      </c>
      <c r="BI351" s="2">
        <v>1</v>
      </c>
      <c r="BJ351" s="2" t="s">
        <v>588</v>
      </c>
      <c r="BK351" s="2"/>
      <c r="BL351" s="2"/>
      <c r="BM351" s="2">
        <v>18001</v>
      </c>
      <c r="BN351" s="2">
        <v>0</v>
      </c>
      <c r="BO351" s="2" t="s">
        <v>3</v>
      </c>
      <c r="BP351" s="2">
        <v>0</v>
      </c>
      <c r="BQ351" s="2">
        <v>2</v>
      </c>
      <c r="BR351" s="2">
        <v>0</v>
      </c>
      <c r="BS351" s="2">
        <v>1</v>
      </c>
      <c r="BT351" s="2">
        <v>1</v>
      </c>
      <c r="BU351" s="2">
        <v>1</v>
      </c>
      <c r="BV351" s="2">
        <v>1</v>
      </c>
      <c r="BW351" s="2">
        <v>1</v>
      </c>
      <c r="BX351" s="2">
        <v>1</v>
      </c>
      <c r="BY351" s="2" t="s">
        <v>3</v>
      </c>
      <c r="BZ351" s="2">
        <v>128</v>
      </c>
      <c r="CA351" s="2">
        <v>83</v>
      </c>
      <c r="CB351" s="2"/>
      <c r="CC351" s="2"/>
      <c r="CD351" s="2"/>
      <c r="CE351" s="2"/>
      <c r="CF351" s="2">
        <v>0</v>
      </c>
      <c r="CG351" s="2">
        <v>0</v>
      </c>
      <c r="CH351" s="2"/>
      <c r="CI351" s="2"/>
      <c r="CJ351" s="2"/>
      <c r="CK351" s="2"/>
      <c r="CL351" s="2"/>
      <c r="CM351" s="2">
        <v>0</v>
      </c>
      <c r="CN351" s="2" t="s">
        <v>589</v>
      </c>
      <c r="CO351" s="2">
        <v>0</v>
      </c>
      <c r="CP351" s="2">
        <f t="shared" si="410"/>
        <v>9.8099999999999987</v>
      </c>
      <c r="CQ351" s="2">
        <f t="shared" si="411"/>
        <v>0</v>
      </c>
      <c r="CR351" s="2">
        <f t="shared" si="412"/>
        <v>28.15</v>
      </c>
      <c r="CS351" s="2">
        <f t="shared" si="413"/>
        <v>4.6500000000000004</v>
      </c>
      <c r="CT351" s="2">
        <f t="shared" si="414"/>
        <v>94.51</v>
      </c>
      <c r="CU351" s="2">
        <f t="shared" si="415"/>
        <v>0</v>
      </c>
      <c r="CV351" s="2">
        <f t="shared" si="416"/>
        <v>10.420000000000002</v>
      </c>
      <c r="CW351" s="2">
        <f t="shared" si="417"/>
        <v>0.39200000000000002</v>
      </c>
      <c r="CX351" s="2">
        <f t="shared" si="418"/>
        <v>0</v>
      </c>
      <c r="CY351" s="2">
        <f t="shared" si="419"/>
        <v>9.1194999999999986</v>
      </c>
      <c r="CZ351" s="2">
        <f t="shared" si="420"/>
        <v>5.6303000000000001</v>
      </c>
      <c r="DA351" s="2"/>
      <c r="DB351" s="2"/>
      <c r="DC351" s="2" t="s">
        <v>3</v>
      </c>
      <c r="DD351" s="2" t="s">
        <v>319</v>
      </c>
      <c r="DE351" s="2" t="s">
        <v>590</v>
      </c>
      <c r="DF351" s="2" t="s">
        <v>590</v>
      </c>
      <c r="DG351" s="2" t="s">
        <v>590</v>
      </c>
      <c r="DH351" s="2" t="s">
        <v>3</v>
      </c>
      <c r="DI351" s="2" t="s">
        <v>590</v>
      </c>
      <c r="DJ351" s="2" t="s">
        <v>590</v>
      </c>
      <c r="DK351" s="2" t="s">
        <v>3</v>
      </c>
      <c r="DL351" s="2" t="s">
        <v>3</v>
      </c>
      <c r="DM351" s="2" t="s">
        <v>3</v>
      </c>
      <c r="DN351" s="2">
        <v>0</v>
      </c>
      <c r="DO351" s="2">
        <v>0</v>
      </c>
      <c r="DP351" s="2">
        <v>1</v>
      </c>
      <c r="DQ351" s="2">
        <v>1</v>
      </c>
      <c r="DR351" s="2"/>
      <c r="DS351" s="2"/>
      <c r="DT351" s="2"/>
      <c r="DU351" s="2">
        <v>1003</v>
      </c>
      <c r="DV351" s="2" t="s">
        <v>61</v>
      </c>
      <c r="DW351" s="2" t="s">
        <v>61</v>
      </c>
      <c r="DX351" s="2">
        <v>100</v>
      </c>
      <c r="DY351" s="2"/>
      <c r="DZ351" s="2"/>
      <c r="EA351" s="2"/>
      <c r="EB351" s="2"/>
      <c r="EC351" s="2"/>
      <c r="ED351" s="2"/>
      <c r="EE351" s="2">
        <v>39174532</v>
      </c>
      <c r="EF351" s="2">
        <v>2</v>
      </c>
      <c r="EG351" s="2" t="s">
        <v>19</v>
      </c>
      <c r="EH351" s="2">
        <v>0</v>
      </c>
      <c r="EI351" s="2" t="s">
        <v>3</v>
      </c>
      <c r="EJ351" s="2">
        <v>1</v>
      </c>
      <c r="EK351" s="2">
        <v>18001</v>
      </c>
      <c r="EL351" s="2" t="s">
        <v>591</v>
      </c>
      <c r="EM351" s="2" t="s">
        <v>592</v>
      </c>
      <c r="EN351" s="2"/>
      <c r="EO351" s="2" t="s">
        <v>593</v>
      </c>
      <c r="EP351" s="2"/>
      <c r="EQ351" s="2">
        <v>0</v>
      </c>
      <c r="ER351" s="2">
        <v>7313.53</v>
      </c>
      <c r="ES351" s="2">
        <v>7006.89</v>
      </c>
      <c r="ET351" s="2">
        <v>70.37</v>
      </c>
      <c r="EU351" s="2">
        <v>11.63</v>
      </c>
      <c r="EV351" s="2">
        <v>236.27</v>
      </c>
      <c r="EW351" s="2">
        <v>26.05</v>
      </c>
      <c r="EX351" s="2">
        <v>0.98</v>
      </c>
      <c r="EY351" s="2">
        <v>0</v>
      </c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>
        <v>0</v>
      </c>
      <c r="FR351" s="2">
        <f t="shared" si="421"/>
        <v>0</v>
      </c>
      <c r="FS351" s="2">
        <v>0</v>
      </c>
      <c r="FT351" s="2" t="s">
        <v>22</v>
      </c>
      <c r="FU351" s="2" t="s">
        <v>23</v>
      </c>
      <c r="FV351" s="2"/>
      <c r="FW351" s="2"/>
      <c r="FX351" s="2">
        <v>115.2</v>
      </c>
      <c r="FY351" s="2">
        <v>70.55</v>
      </c>
      <c r="FZ351" s="2"/>
      <c r="GA351" s="2" t="s">
        <v>3</v>
      </c>
      <c r="GB351" s="2"/>
      <c r="GC351" s="2"/>
      <c r="GD351" s="2">
        <v>0</v>
      </c>
      <c r="GE351" s="2"/>
      <c r="GF351" s="2">
        <v>297833672</v>
      </c>
      <c r="GG351" s="2">
        <v>2</v>
      </c>
      <c r="GH351" s="2">
        <v>1</v>
      </c>
      <c r="GI351" s="2">
        <v>-2</v>
      </c>
      <c r="GJ351" s="2">
        <v>0</v>
      </c>
      <c r="GK351" s="2">
        <f>ROUND(R351*(R12)/100,2)</f>
        <v>0</v>
      </c>
      <c r="GL351" s="2">
        <f t="shared" si="422"/>
        <v>0</v>
      </c>
      <c r="GM351" s="2">
        <f t="shared" si="423"/>
        <v>24.56</v>
      </c>
      <c r="GN351" s="2">
        <f t="shared" si="424"/>
        <v>24.56</v>
      </c>
      <c r="GO351" s="2">
        <f t="shared" si="425"/>
        <v>0</v>
      </c>
      <c r="GP351" s="2">
        <f t="shared" si="426"/>
        <v>0</v>
      </c>
      <c r="GQ351" s="2"/>
      <c r="GR351" s="2">
        <v>0</v>
      </c>
      <c r="GS351" s="2">
        <v>3</v>
      </c>
      <c r="GT351" s="2">
        <v>0</v>
      </c>
      <c r="GU351" s="2" t="s">
        <v>3</v>
      </c>
      <c r="GV351" s="2">
        <f t="shared" si="427"/>
        <v>0</v>
      </c>
      <c r="GW351" s="2">
        <v>1</v>
      </c>
      <c r="GX351" s="2">
        <f t="shared" si="428"/>
        <v>0</v>
      </c>
      <c r="GY351" s="2"/>
      <c r="GZ351" s="2"/>
      <c r="HA351" s="2">
        <v>0</v>
      </c>
      <c r="HB351" s="2">
        <v>0</v>
      </c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>
        <v>0</v>
      </c>
      <c r="IL351" s="2"/>
      <c r="IM351" s="2"/>
      <c r="IN351" s="2"/>
      <c r="IO351" s="2"/>
      <c r="IP351" s="2"/>
      <c r="IQ351" s="2"/>
      <c r="IR351" s="2"/>
      <c r="IS351" s="2"/>
      <c r="IT351" s="2"/>
      <c r="IU351" s="2"/>
    </row>
    <row r="352" spans="1:255" x14ac:dyDescent="0.2">
      <c r="A352">
        <v>17</v>
      </c>
      <c r="B352">
        <v>1</v>
      </c>
      <c r="C352">
        <f>ROW(SmtRes!A762)</f>
        <v>762</v>
      </c>
      <c r="D352">
        <f>ROW(EtalonRes!A756)</f>
        <v>756</v>
      </c>
      <c r="E352" t="s">
        <v>585</v>
      </c>
      <c r="F352" t="s">
        <v>586</v>
      </c>
      <c r="G352" t="s">
        <v>587</v>
      </c>
      <c r="H352" t="s">
        <v>61</v>
      </c>
      <c r="I352">
        <f>ROUND(8/100,9)</f>
        <v>0.08</v>
      </c>
      <c r="J352">
        <v>0</v>
      </c>
      <c r="O352">
        <f t="shared" si="394"/>
        <v>65.349999999999994</v>
      </c>
      <c r="P352">
        <f t="shared" si="395"/>
        <v>0</v>
      </c>
      <c r="Q352">
        <f t="shared" si="396"/>
        <v>15</v>
      </c>
      <c r="R352">
        <f t="shared" si="397"/>
        <v>2.48</v>
      </c>
      <c r="S352">
        <f t="shared" si="398"/>
        <v>50.35</v>
      </c>
      <c r="T352">
        <f t="shared" si="399"/>
        <v>0</v>
      </c>
      <c r="U352">
        <f t="shared" si="400"/>
        <v>0.83360000000000012</v>
      </c>
      <c r="V352">
        <f t="shared" si="401"/>
        <v>3.1359999999999999E-2</v>
      </c>
      <c r="W352">
        <f t="shared" si="402"/>
        <v>0</v>
      </c>
      <c r="X352">
        <f t="shared" si="403"/>
        <v>60.75</v>
      </c>
      <c r="Y352">
        <f t="shared" si="404"/>
        <v>37.51</v>
      </c>
      <c r="AA352">
        <v>39500386</v>
      </c>
      <c r="AB352">
        <f t="shared" si="405"/>
        <v>122.66</v>
      </c>
      <c r="AC352">
        <f>ROUND(((ES352*0)),2)</f>
        <v>0</v>
      </c>
      <c r="AD352">
        <f>ROUND(((((ET352*0.4))-((EU352*0.4)))+AE352),2)</f>
        <v>28.15</v>
      </c>
      <c r="AE352">
        <f>ROUND(((EU352*0.4)),2)</f>
        <v>4.6500000000000004</v>
      </c>
      <c r="AF352">
        <f>ROUND(((EV352*0.4)),2)</f>
        <v>94.51</v>
      </c>
      <c r="AG352">
        <f t="shared" si="407"/>
        <v>0</v>
      </c>
      <c r="AH352">
        <f>((EW352*0.4))</f>
        <v>10.420000000000002</v>
      </c>
      <c r="AI352">
        <f>((EX352*0.4))</f>
        <v>0.39200000000000002</v>
      </c>
      <c r="AJ352">
        <f t="shared" si="409"/>
        <v>0</v>
      </c>
      <c r="AK352">
        <v>7313.53</v>
      </c>
      <c r="AL352">
        <v>7006.89</v>
      </c>
      <c r="AM352">
        <v>70.37</v>
      </c>
      <c r="AN352">
        <v>11.63</v>
      </c>
      <c r="AO352">
        <v>236.27</v>
      </c>
      <c r="AP352">
        <v>0</v>
      </c>
      <c r="AQ352">
        <v>26.05</v>
      </c>
      <c r="AR352">
        <v>0.98</v>
      </c>
      <c r="AS352">
        <v>0</v>
      </c>
      <c r="AT352">
        <v>115</v>
      </c>
      <c r="AU352">
        <v>71</v>
      </c>
      <c r="AV352">
        <v>1</v>
      </c>
      <c r="AW352">
        <v>1</v>
      </c>
      <c r="AZ352">
        <v>6.66</v>
      </c>
      <c r="BA352">
        <v>6.66</v>
      </c>
      <c r="BB352">
        <v>6.66</v>
      </c>
      <c r="BC352">
        <v>6.66</v>
      </c>
      <c r="BD352" t="s">
        <v>3</v>
      </c>
      <c r="BE352" t="s">
        <v>3</v>
      </c>
      <c r="BF352" t="s">
        <v>3</v>
      </c>
      <c r="BG352" t="s">
        <v>3</v>
      </c>
      <c r="BH352">
        <v>0</v>
      </c>
      <c r="BI352">
        <v>1</v>
      </c>
      <c r="BJ352" t="s">
        <v>588</v>
      </c>
      <c r="BM352">
        <v>18001</v>
      </c>
      <c r="BN352">
        <v>0</v>
      </c>
      <c r="BO352" t="s">
        <v>3</v>
      </c>
      <c r="BP352">
        <v>0</v>
      </c>
      <c r="BQ352">
        <v>2</v>
      </c>
      <c r="BR352">
        <v>0</v>
      </c>
      <c r="BS352">
        <v>6.66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3</v>
      </c>
      <c r="BZ352">
        <v>128</v>
      </c>
      <c r="CA352">
        <v>83</v>
      </c>
      <c r="CF352">
        <v>0</v>
      </c>
      <c r="CG352">
        <v>0</v>
      </c>
      <c r="CM352">
        <v>0</v>
      </c>
      <c r="CN352" t="s">
        <v>589</v>
      </c>
      <c r="CO352">
        <v>0</v>
      </c>
      <c r="CP352">
        <f t="shared" si="410"/>
        <v>65.349999999999994</v>
      </c>
      <c r="CQ352">
        <f t="shared" si="411"/>
        <v>0</v>
      </c>
      <c r="CR352">
        <f t="shared" si="412"/>
        <v>187.47899999999998</v>
      </c>
      <c r="CS352">
        <f t="shared" si="413"/>
        <v>30.969000000000005</v>
      </c>
      <c r="CT352">
        <f t="shared" si="414"/>
        <v>629.4366</v>
      </c>
      <c r="CU352">
        <f t="shared" si="415"/>
        <v>0</v>
      </c>
      <c r="CV352">
        <f t="shared" si="416"/>
        <v>10.420000000000002</v>
      </c>
      <c r="CW352">
        <f t="shared" si="417"/>
        <v>0.39200000000000002</v>
      </c>
      <c r="CX352">
        <f t="shared" si="418"/>
        <v>0</v>
      </c>
      <c r="CY352">
        <f t="shared" si="419"/>
        <v>60.7545</v>
      </c>
      <c r="CZ352">
        <f t="shared" si="420"/>
        <v>37.509299999999996</v>
      </c>
      <c r="DC352" t="s">
        <v>3</v>
      </c>
      <c r="DD352" t="s">
        <v>319</v>
      </c>
      <c r="DE352" t="s">
        <v>590</v>
      </c>
      <c r="DF352" t="s">
        <v>590</v>
      </c>
      <c r="DG352" t="s">
        <v>590</v>
      </c>
      <c r="DH352" t="s">
        <v>3</v>
      </c>
      <c r="DI352" t="s">
        <v>590</v>
      </c>
      <c r="DJ352" t="s">
        <v>590</v>
      </c>
      <c r="DK352" t="s">
        <v>3</v>
      </c>
      <c r="DL352" t="s">
        <v>3</v>
      </c>
      <c r="DM352" t="s">
        <v>3</v>
      </c>
      <c r="DN352">
        <v>0</v>
      </c>
      <c r="DO352">
        <v>0</v>
      </c>
      <c r="DP352">
        <v>1</v>
      </c>
      <c r="DQ352">
        <v>1</v>
      </c>
      <c r="DU352">
        <v>1003</v>
      </c>
      <c r="DV352" t="s">
        <v>61</v>
      </c>
      <c r="DW352" t="s">
        <v>61</v>
      </c>
      <c r="DX352">
        <v>100</v>
      </c>
      <c r="EE352">
        <v>39174532</v>
      </c>
      <c r="EF352">
        <v>2</v>
      </c>
      <c r="EG352" t="s">
        <v>19</v>
      </c>
      <c r="EH352">
        <v>0</v>
      </c>
      <c r="EI352" t="s">
        <v>3</v>
      </c>
      <c r="EJ352">
        <v>1</v>
      </c>
      <c r="EK352">
        <v>18001</v>
      </c>
      <c r="EL352" t="s">
        <v>591</v>
      </c>
      <c r="EM352" t="s">
        <v>592</v>
      </c>
      <c r="EO352" t="s">
        <v>593</v>
      </c>
      <c r="EQ352">
        <v>0</v>
      </c>
      <c r="ER352">
        <v>7313.53</v>
      </c>
      <c r="ES352">
        <v>7006.89</v>
      </c>
      <c r="ET352">
        <v>70.37</v>
      </c>
      <c r="EU352">
        <v>11.63</v>
      </c>
      <c r="EV352">
        <v>236.27</v>
      </c>
      <c r="EW352">
        <v>26.05</v>
      </c>
      <c r="EX352">
        <v>0.98</v>
      </c>
      <c r="EY352">
        <v>0</v>
      </c>
      <c r="FQ352">
        <v>0</v>
      </c>
      <c r="FR352">
        <f t="shared" si="421"/>
        <v>0</v>
      </c>
      <c r="FS352">
        <v>0</v>
      </c>
      <c r="FT352" t="s">
        <v>22</v>
      </c>
      <c r="FU352" t="s">
        <v>23</v>
      </c>
      <c r="FX352">
        <v>115.2</v>
      </c>
      <c r="FY352">
        <v>70.55</v>
      </c>
      <c r="GA352" t="s">
        <v>3</v>
      </c>
      <c r="GD352">
        <v>0</v>
      </c>
      <c r="GF352">
        <v>297833672</v>
      </c>
      <c r="GG352">
        <v>1</v>
      </c>
      <c r="GH352">
        <v>1</v>
      </c>
      <c r="GI352">
        <v>4</v>
      </c>
      <c r="GJ352">
        <v>0</v>
      </c>
      <c r="GK352">
        <f>ROUND(R352*(S12)/100,2)</f>
        <v>0</v>
      </c>
      <c r="GL352">
        <f t="shared" si="422"/>
        <v>0</v>
      </c>
      <c r="GM352">
        <f t="shared" si="423"/>
        <v>163.61000000000001</v>
      </c>
      <c r="GN352">
        <f t="shared" si="424"/>
        <v>163.61000000000001</v>
      </c>
      <c r="GO352">
        <f t="shared" si="425"/>
        <v>0</v>
      </c>
      <c r="GP352">
        <f t="shared" si="426"/>
        <v>0</v>
      </c>
      <c r="GR352">
        <v>0</v>
      </c>
      <c r="GS352">
        <v>3</v>
      </c>
      <c r="GT352">
        <v>0</v>
      </c>
      <c r="GU352" t="s">
        <v>3</v>
      </c>
      <c r="GV352">
        <f t="shared" si="427"/>
        <v>0</v>
      </c>
      <c r="GW352">
        <v>1</v>
      </c>
      <c r="GX352">
        <f t="shared" si="428"/>
        <v>0</v>
      </c>
      <c r="HA352">
        <v>0</v>
      </c>
      <c r="HB352">
        <v>0</v>
      </c>
      <c r="IK352">
        <v>0</v>
      </c>
    </row>
    <row r="353" spans="1:255" x14ac:dyDescent="0.2">
      <c r="A353" s="2">
        <v>17</v>
      </c>
      <c r="B353" s="2">
        <v>1</v>
      </c>
      <c r="C353" s="2">
        <f>ROW(SmtRes!A773)</f>
        <v>773</v>
      </c>
      <c r="D353" s="2">
        <f>ROW(EtalonRes!A766)</f>
        <v>766</v>
      </c>
      <c r="E353" s="2" t="s">
        <v>594</v>
      </c>
      <c r="F353" s="2" t="s">
        <v>595</v>
      </c>
      <c r="G353" s="2" t="s">
        <v>596</v>
      </c>
      <c r="H353" s="2" t="s">
        <v>561</v>
      </c>
      <c r="I353" s="2">
        <v>2</v>
      </c>
      <c r="J353" s="2">
        <v>0</v>
      </c>
      <c r="K353" s="2"/>
      <c r="L353" s="2"/>
      <c r="M353" s="2"/>
      <c r="N353" s="2"/>
      <c r="O353" s="2">
        <f t="shared" si="394"/>
        <v>150.18</v>
      </c>
      <c r="P353" s="2">
        <f t="shared" si="395"/>
        <v>36.6</v>
      </c>
      <c r="Q353" s="2">
        <f t="shared" si="396"/>
        <v>11.82</v>
      </c>
      <c r="R353" s="2">
        <f t="shared" si="397"/>
        <v>0.3</v>
      </c>
      <c r="S353" s="2">
        <f t="shared" si="398"/>
        <v>101.76</v>
      </c>
      <c r="T353" s="2">
        <f t="shared" si="399"/>
        <v>0</v>
      </c>
      <c r="U353" s="2">
        <f t="shared" si="400"/>
        <v>10.257999999999999</v>
      </c>
      <c r="V353" s="2">
        <f t="shared" si="401"/>
        <v>2.5000000000000001E-2</v>
      </c>
      <c r="W353" s="2">
        <f t="shared" si="402"/>
        <v>0</v>
      </c>
      <c r="X353" s="2">
        <f t="shared" si="403"/>
        <v>117.37</v>
      </c>
      <c r="Y353" s="2">
        <f t="shared" si="404"/>
        <v>72.459999999999994</v>
      </c>
      <c r="Z353" s="2"/>
      <c r="AA353" s="2">
        <v>39500385</v>
      </c>
      <c r="AB353" s="2">
        <f t="shared" si="405"/>
        <v>75.09</v>
      </c>
      <c r="AC353" s="2">
        <f t="shared" ref="AC353:AC386" si="429">ROUND((ES353),2)</f>
        <v>18.3</v>
      </c>
      <c r="AD353" s="2">
        <f>ROUND(((((ET353*1.25))-((EU353*1.25)))+AE353),2)</f>
        <v>5.91</v>
      </c>
      <c r="AE353" s="2">
        <f>ROUND(((EU353*1.25)),2)</f>
        <v>0.15</v>
      </c>
      <c r="AF353" s="2">
        <f>ROUND(((EV353*1.15)),2)</f>
        <v>50.88</v>
      </c>
      <c r="AG353" s="2">
        <f t="shared" si="407"/>
        <v>0</v>
      </c>
      <c r="AH353" s="2">
        <f>((EW353*1.15))</f>
        <v>5.1289999999999996</v>
      </c>
      <c r="AI353" s="2">
        <f>((EX353*1.25))</f>
        <v>1.2500000000000001E-2</v>
      </c>
      <c r="AJ353" s="2">
        <f t="shared" si="409"/>
        <v>0</v>
      </c>
      <c r="AK353" s="2">
        <v>67.27</v>
      </c>
      <c r="AL353" s="2">
        <v>18.3</v>
      </c>
      <c r="AM353" s="2">
        <v>4.7300000000000004</v>
      </c>
      <c r="AN353" s="2">
        <v>0.12</v>
      </c>
      <c r="AO353" s="2">
        <v>44.24</v>
      </c>
      <c r="AP353" s="2">
        <v>0</v>
      </c>
      <c r="AQ353" s="2">
        <v>4.46</v>
      </c>
      <c r="AR353" s="2">
        <v>0.01</v>
      </c>
      <c r="AS353" s="2">
        <v>0</v>
      </c>
      <c r="AT353" s="2">
        <v>115</v>
      </c>
      <c r="AU353" s="2">
        <v>71</v>
      </c>
      <c r="AV353" s="2">
        <v>1</v>
      </c>
      <c r="AW353" s="2">
        <v>1</v>
      </c>
      <c r="AX353" s="2"/>
      <c r="AY353" s="2"/>
      <c r="AZ353" s="2">
        <v>1</v>
      </c>
      <c r="BA353" s="2">
        <v>1</v>
      </c>
      <c r="BB353" s="2">
        <v>1</v>
      </c>
      <c r="BC353" s="2">
        <v>1</v>
      </c>
      <c r="BD353" s="2" t="s">
        <v>3</v>
      </c>
      <c r="BE353" s="2" t="s">
        <v>3</v>
      </c>
      <c r="BF353" s="2" t="s">
        <v>3</v>
      </c>
      <c r="BG353" s="2" t="s">
        <v>3</v>
      </c>
      <c r="BH353" s="2">
        <v>0</v>
      </c>
      <c r="BI353" s="2">
        <v>1</v>
      </c>
      <c r="BJ353" s="2" t="s">
        <v>597</v>
      </c>
      <c r="BK353" s="2"/>
      <c r="BL353" s="2"/>
      <c r="BM353" s="2">
        <v>16001</v>
      </c>
      <c r="BN353" s="2">
        <v>0</v>
      </c>
      <c r="BO353" s="2" t="s">
        <v>3</v>
      </c>
      <c r="BP353" s="2">
        <v>0</v>
      </c>
      <c r="BQ353" s="2">
        <v>2</v>
      </c>
      <c r="BR353" s="2">
        <v>0</v>
      </c>
      <c r="BS353" s="2">
        <v>1</v>
      </c>
      <c r="BT353" s="2">
        <v>1</v>
      </c>
      <c r="BU353" s="2">
        <v>1</v>
      </c>
      <c r="BV353" s="2">
        <v>1</v>
      </c>
      <c r="BW353" s="2">
        <v>1</v>
      </c>
      <c r="BX353" s="2">
        <v>1</v>
      </c>
      <c r="BY353" s="2" t="s">
        <v>3</v>
      </c>
      <c r="BZ353" s="2">
        <v>128</v>
      </c>
      <c r="CA353" s="2">
        <v>83</v>
      </c>
      <c r="CB353" s="2"/>
      <c r="CC353" s="2"/>
      <c r="CD353" s="2"/>
      <c r="CE353" s="2"/>
      <c r="CF353" s="2">
        <v>0</v>
      </c>
      <c r="CG353" s="2">
        <v>0</v>
      </c>
      <c r="CH353" s="2"/>
      <c r="CI353" s="2"/>
      <c r="CJ353" s="2"/>
      <c r="CK353" s="2"/>
      <c r="CL353" s="2"/>
      <c r="CM353" s="2">
        <v>0</v>
      </c>
      <c r="CN353" s="2" t="s">
        <v>1605</v>
      </c>
      <c r="CO353" s="2">
        <v>0</v>
      </c>
      <c r="CP353" s="2">
        <f t="shared" si="410"/>
        <v>150.18</v>
      </c>
      <c r="CQ353" s="2">
        <f t="shared" si="411"/>
        <v>18.3</v>
      </c>
      <c r="CR353" s="2">
        <f t="shared" si="412"/>
        <v>5.91</v>
      </c>
      <c r="CS353" s="2">
        <f t="shared" si="413"/>
        <v>0.15</v>
      </c>
      <c r="CT353" s="2">
        <f t="shared" si="414"/>
        <v>50.88</v>
      </c>
      <c r="CU353" s="2">
        <f t="shared" si="415"/>
        <v>0</v>
      </c>
      <c r="CV353" s="2">
        <f t="shared" si="416"/>
        <v>5.1289999999999996</v>
      </c>
      <c r="CW353" s="2">
        <f t="shared" si="417"/>
        <v>1.2500000000000001E-2</v>
      </c>
      <c r="CX353" s="2">
        <f t="shared" si="418"/>
        <v>0</v>
      </c>
      <c r="CY353" s="2">
        <f t="shared" si="419"/>
        <v>117.369</v>
      </c>
      <c r="CZ353" s="2">
        <f t="shared" si="420"/>
        <v>72.462600000000009</v>
      </c>
      <c r="DA353" s="2"/>
      <c r="DB353" s="2"/>
      <c r="DC353" s="2" t="s">
        <v>3</v>
      </c>
      <c r="DD353" s="2" t="s">
        <v>3</v>
      </c>
      <c r="DE353" s="2" t="s">
        <v>32</v>
      </c>
      <c r="DF353" s="2" t="s">
        <v>32</v>
      </c>
      <c r="DG353" s="2" t="s">
        <v>33</v>
      </c>
      <c r="DH353" s="2" t="s">
        <v>3</v>
      </c>
      <c r="DI353" s="2" t="s">
        <v>33</v>
      </c>
      <c r="DJ353" s="2" t="s">
        <v>32</v>
      </c>
      <c r="DK353" s="2" t="s">
        <v>3</v>
      </c>
      <c r="DL353" s="2" t="s">
        <v>3</v>
      </c>
      <c r="DM353" s="2" t="s">
        <v>3</v>
      </c>
      <c r="DN353" s="2">
        <v>0</v>
      </c>
      <c r="DO353" s="2">
        <v>0</v>
      </c>
      <c r="DP353" s="2">
        <v>1</v>
      </c>
      <c r="DQ353" s="2">
        <v>1</v>
      </c>
      <c r="DR353" s="2"/>
      <c r="DS353" s="2"/>
      <c r="DT353" s="2"/>
      <c r="DU353" s="2">
        <v>1013</v>
      </c>
      <c r="DV353" s="2" t="s">
        <v>561</v>
      </c>
      <c r="DW353" s="2" t="s">
        <v>561</v>
      </c>
      <c r="DX353" s="2">
        <v>1</v>
      </c>
      <c r="DY353" s="2"/>
      <c r="DZ353" s="2"/>
      <c r="EA353" s="2"/>
      <c r="EB353" s="2"/>
      <c r="EC353" s="2"/>
      <c r="ED353" s="2"/>
      <c r="EE353" s="2">
        <v>39174530</v>
      </c>
      <c r="EF353" s="2">
        <v>2</v>
      </c>
      <c r="EG353" s="2" t="s">
        <v>19</v>
      </c>
      <c r="EH353" s="2">
        <v>0</v>
      </c>
      <c r="EI353" s="2" t="s">
        <v>3</v>
      </c>
      <c r="EJ353" s="2">
        <v>1</v>
      </c>
      <c r="EK353" s="2">
        <v>16001</v>
      </c>
      <c r="EL353" s="2" t="s">
        <v>522</v>
      </c>
      <c r="EM353" s="2" t="s">
        <v>523</v>
      </c>
      <c r="EN353" s="2"/>
      <c r="EO353" s="2" t="s">
        <v>36</v>
      </c>
      <c r="EP353" s="2"/>
      <c r="EQ353" s="2">
        <v>131072</v>
      </c>
      <c r="ER353" s="2">
        <v>67.27</v>
      </c>
      <c r="ES353" s="2">
        <v>18.3</v>
      </c>
      <c r="ET353" s="2">
        <v>4.7300000000000004</v>
      </c>
      <c r="EU353" s="2">
        <v>0.12</v>
      </c>
      <c r="EV353" s="2">
        <v>44.24</v>
      </c>
      <c r="EW353" s="2">
        <v>4.46</v>
      </c>
      <c r="EX353" s="2">
        <v>0.01</v>
      </c>
      <c r="EY353" s="2">
        <v>0</v>
      </c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>
        <v>0</v>
      </c>
      <c r="FR353" s="2">
        <f t="shared" si="421"/>
        <v>0</v>
      </c>
      <c r="FS353" s="2">
        <v>0</v>
      </c>
      <c r="FT353" s="2" t="s">
        <v>22</v>
      </c>
      <c r="FU353" s="2" t="s">
        <v>23</v>
      </c>
      <c r="FV353" s="2"/>
      <c r="FW353" s="2"/>
      <c r="FX353" s="2">
        <v>115.2</v>
      </c>
      <c r="FY353" s="2">
        <v>70.55</v>
      </c>
      <c r="FZ353" s="2"/>
      <c r="GA353" s="2" t="s">
        <v>3</v>
      </c>
      <c r="GB353" s="2"/>
      <c r="GC353" s="2"/>
      <c r="GD353" s="2">
        <v>0</v>
      </c>
      <c r="GE353" s="2"/>
      <c r="GF353" s="2">
        <v>300647802</v>
      </c>
      <c r="GG353" s="2">
        <v>2</v>
      </c>
      <c r="GH353" s="2">
        <v>1</v>
      </c>
      <c r="GI353" s="2">
        <v>-2</v>
      </c>
      <c r="GJ353" s="2">
        <v>0</v>
      </c>
      <c r="GK353" s="2">
        <f>ROUND(R353*(R12)/100,2)</f>
        <v>0</v>
      </c>
      <c r="GL353" s="2">
        <f t="shared" si="422"/>
        <v>0</v>
      </c>
      <c r="GM353" s="2">
        <f t="shared" si="423"/>
        <v>340.01</v>
      </c>
      <c r="GN353" s="2">
        <f t="shared" si="424"/>
        <v>340.01</v>
      </c>
      <c r="GO353" s="2">
        <f t="shared" si="425"/>
        <v>0</v>
      </c>
      <c r="GP353" s="2">
        <f t="shared" si="426"/>
        <v>0</v>
      </c>
      <c r="GQ353" s="2"/>
      <c r="GR353" s="2">
        <v>0</v>
      </c>
      <c r="GS353" s="2">
        <v>3</v>
      </c>
      <c r="GT353" s="2">
        <v>0</v>
      </c>
      <c r="GU353" s="2" t="s">
        <v>3</v>
      </c>
      <c r="GV353" s="2">
        <f t="shared" si="427"/>
        <v>0</v>
      </c>
      <c r="GW353" s="2">
        <v>1</v>
      </c>
      <c r="GX353" s="2">
        <f t="shared" si="428"/>
        <v>0</v>
      </c>
      <c r="GY353" s="2"/>
      <c r="GZ353" s="2"/>
      <c r="HA353" s="2">
        <v>0</v>
      </c>
      <c r="HB353" s="2">
        <v>0</v>
      </c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>
        <v>0</v>
      </c>
      <c r="IL353" s="2"/>
      <c r="IM353" s="2"/>
      <c r="IN353" s="2"/>
      <c r="IO353" s="2"/>
      <c r="IP353" s="2"/>
      <c r="IQ353" s="2"/>
      <c r="IR353" s="2"/>
      <c r="IS353" s="2"/>
      <c r="IT353" s="2"/>
      <c r="IU353" s="2"/>
    </row>
    <row r="354" spans="1:255" x14ac:dyDescent="0.2">
      <c r="A354">
        <v>17</v>
      </c>
      <c r="B354">
        <v>1</v>
      </c>
      <c r="C354">
        <f>ROW(SmtRes!A784)</f>
        <v>784</v>
      </c>
      <c r="D354">
        <f>ROW(EtalonRes!A776)</f>
        <v>776</v>
      </c>
      <c r="E354" t="s">
        <v>594</v>
      </c>
      <c r="F354" t="s">
        <v>595</v>
      </c>
      <c r="G354" t="s">
        <v>596</v>
      </c>
      <c r="H354" t="s">
        <v>561</v>
      </c>
      <c r="I354">
        <v>2</v>
      </c>
      <c r="J354">
        <v>0</v>
      </c>
      <c r="O354">
        <f t="shared" si="394"/>
        <v>1000.2</v>
      </c>
      <c r="P354">
        <f t="shared" si="395"/>
        <v>243.76</v>
      </c>
      <c r="Q354">
        <f t="shared" si="396"/>
        <v>78.72</v>
      </c>
      <c r="R354">
        <f t="shared" si="397"/>
        <v>2</v>
      </c>
      <c r="S354">
        <f t="shared" si="398"/>
        <v>677.72</v>
      </c>
      <c r="T354">
        <f t="shared" si="399"/>
        <v>0</v>
      </c>
      <c r="U354">
        <f t="shared" si="400"/>
        <v>10.257999999999999</v>
      </c>
      <c r="V354">
        <f t="shared" si="401"/>
        <v>2.5000000000000001E-2</v>
      </c>
      <c r="W354">
        <f t="shared" si="402"/>
        <v>0</v>
      </c>
      <c r="X354">
        <f t="shared" si="403"/>
        <v>781.68</v>
      </c>
      <c r="Y354">
        <f t="shared" si="404"/>
        <v>482.6</v>
      </c>
      <c r="AA354">
        <v>39500386</v>
      </c>
      <c r="AB354">
        <f t="shared" si="405"/>
        <v>75.09</v>
      </c>
      <c r="AC354">
        <f t="shared" si="429"/>
        <v>18.3</v>
      </c>
      <c r="AD354">
        <f>ROUND(((((ET354*1.25))-((EU354*1.25)))+AE354),2)</f>
        <v>5.91</v>
      </c>
      <c r="AE354">
        <f>ROUND(((EU354*1.25)),2)</f>
        <v>0.15</v>
      </c>
      <c r="AF354">
        <f>ROUND(((EV354*1.15)),2)</f>
        <v>50.88</v>
      </c>
      <c r="AG354">
        <f t="shared" si="407"/>
        <v>0</v>
      </c>
      <c r="AH354">
        <f>((EW354*1.15))</f>
        <v>5.1289999999999996</v>
      </c>
      <c r="AI354">
        <f>((EX354*1.25))</f>
        <v>1.2500000000000001E-2</v>
      </c>
      <c r="AJ354">
        <f t="shared" si="409"/>
        <v>0</v>
      </c>
      <c r="AK354">
        <v>67.27</v>
      </c>
      <c r="AL354">
        <v>18.3</v>
      </c>
      <c r="AM354">
        <v>4.7300000000000004</v>
      </c>
      <c r="AN354">
        <v>0.12</v>
      </c>
      <c r="AO354">
        <v>44.24</v>
      </c>
      <c r="AP354">
        <v>0</v>
      </c>
      <c r="AQ354">
        <v>4.46</v>
      </c>
      <c r="AR354">
        <v>0.01</v>
      </c>
      <c r="AS354">
        <v>0</v>
      </c>
      <c r="AT354">
        <v>115</v>
      </c>
      <c r="AU354">
        <v>71</v>
      </c>
      <c r="AV354">
        <v>1</v>
      </c>
      <c r="AW354">
        <v>1</v>
      </c>
      <c r="AZ354">
        <v>6.66</v>
      </c>
      <c r="BA354">
        <v>6.66</v>
      </c>
      <c r="BB354">
        <v>6.66</v>
      </c>
      <c r="BC354">
        <v>6.66</v>
      </c>
      <c r="BD354" t="s">
        <v>3</v>
      </c>
      <c r="BE354" t="s">
        <v>3</v>
      </c>
      <c r="BF354" t="s">
        <v>3</v>
      </c>
      <c r="BG354" t="s">
        <v>3</v>
      </c>
      <c r="BH354">
        <v>0</v>
      </c>
      <c r="BI354">
        <v>1</v>
      </c>
      <c r="BJ354" t="s">
        <v>597</v>
      </c>
      <c r="BM354">
        <v>16001</v>
      </c>
      <c r="BN354">
        <v>0</v>
      </c>
      <c r="BO354" t="s">
        <v>3</v>
      </c>
      <c r="BP354">
        <v>0</v>
      </c>
      <c r="BQ354">
        <v>2</v>
      </c>
      <c r="BR354">
        <v>0</v>
      </c>
      <c r="BS354">
        <v>6.66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3</v>
      </c>
      <c r="BZ354">
        <v>128</v>
      </c>
      <c r="CA354">
        <v>83</v>
      </c>
      <c r="CF354">
        <v>0</v>
      </c>
      <c r="CG354">
        <v>0</v>
      </c>
      <c r="CM354">
        <v>0</v>
      </c>
      <c r="CN354" t="s">
        <v>1605</v>
      </c>
      <c r="CO354">
        <v>0</v>
      </c>
      <c r="CP354">
        <f t="shared" si="410"/>
        <v>1000.2</v>
      </c>
      <c r="CQ354">
        <f t="shared" si="411"/>
        <v>121.87800000000001</v>
      </c>
      <c r="CR354">
        <f t="shared" si="412"/>
        <v>39.360600000000005</v>
      </c>
      <c r="CS354">
        <f t="shared" si="413"/>
        <v>0.999</v>
      </c>
      <c r="CT354">
        <f t="shared" si="414"/>
        <v>338.86080000000004</v>
      </c>
      <c r="CU354">
        <f t="shared" si="415"/>
        <v>0</v>
      </c>
      <c r="CV354">
        <f t="shared" si="416"/>
        <v>5.1289999999999996</v>
      </c>
      <c r="CW354">
        <f t="shared" si="417"/>
        <v>1.2500000000000001E-2</v>
      </c>
      <c r="CX354">
        <f t="shared" si="418"/>
        <v>0</v>
      </c>
      <c r="CY354">
        <f t="shared" si="419"/>
        <v>781.678</v>
      </c>
      <c r="CZ354">
        <f t="shared" si="420"/>
        <v>482.60120000000001</v>
      </c>
      <c r="DC354" t="s">
        <v>3</v>
      </c>
      <c r="DD354" t="s">
        <v>3</v>
      </c>
      <c r="DE354" t="s">
        <v>32</v>
      </c>
      <c r="DF354" t="s">
        <v>32</v>
      </c>
      <c r="DG354" t="s">
        <v>33</v>
      </c>
      <c r="DH354" t="s">
        <v>3</v>
      </c>
      <c r="DI354" t="s">
        <v>33</v>
      </c>
      <c r="DJ354" t="s">
        <v>32</v>
      </c>
      <c r="DK354" t="s">
        <v>3</v>
      </c>
      <c r="DL354" t="s">
        <v>3</v>
      </c>
      <c r="DM354" t="s">
        <v>3</v>
      </c>
      <c r="DN354">
        <v>0</v>
      </c>
      <c r="DO354">
        <v>0</v>
      </c>
      <c r="DP354">
        <v>1</v>
      </c>
      <c r="DQ354">
        <v>1</v>
      </c>
      <c r="DU354">
        <v>1013</v>
      </c>
      <c r="DV354" t="s">
        <v>561</v>
      </c>
      <c r="DW354" t="s">
        <v>561</v>
      </c>
      <c r="DX354">
        <v>1</v>
      </c>
      <c r="EE354">
        <v>39174530</v>
      </c>
      <c r="EF354">
        <v>2</v>
      </c>
      <c r="EG354" t="s">
        <v>19</v>
      </c>
      <c r="EH354">
        <v>0</v>
      </c>
      <c r="EI354" t="s">
        <v>3</v>
      </c>
      <c r="EJ354">
        <v>1</v>
      </c>
      <c r="EK354">
        <v>16001</v>
      </c>
      <c r="EL354" t="s">
        <v>522</v>
      </c>
      <c r="EM354" t="s">
        <v>523</v>
      </c>
      <c r="EO354" t="s">
        <v>36</v>
      </c>
      <c r="EQ354">
        <v>131072</v>
      </c>
      <c r="ER354">
        <v>67.27</v>
      </c>
      <c r="ES354">
        <v>18.3</v>
      </c>
      <c r="ET354">
        <v>4.7300000000000004</v>
      </c>
      <c r="EU354">
        <v>0.12</v>
      </c>
      <c r="EV354">
        <v>44.24</v>
      </c>
      <c r="EW354">
        <v>4.46</v>
      </c>
      <c r="EX354">
        <v>0.01</v>
      </c>
      <c r="EY354">
        <v>0</v>
      </c>
      <c r="FQ354">
        <v>0</v>
      </c>
      <c r="FR354">
        <f t="shared" si="421"/>
        <v>0</v>
      </c>
      <c r="FS354">
        <v>0</v>
      </c>
      <c r="FT354" t="s">
        <v>22</v>
      </c>
      <c r="FU354" t="s">
        <v>23</v>
      </c>
      <c r="FX354">
        <v>115.2</v>
      </c>
      <c r="FY354">
        <v>70.55</v>
      </c>
      <c r="GA354" t="s">
        <v>3</v>
      </c>
      <c r="GD354">
        <v>0</v>
      </c>
      <c r="GF354">
        <v>300647802</v>
      </c>
      <c r="GG354">
        <v>1</v>
      </c>
      <c r="GH354">
        <v>1</v>
      </c>
      <c r="GI354">
        <v>4</v>
      </c>
      <c r="GJ354">
        <v>0</v>
      </c>
      <c r="GK354">
        <f>ROUND(R354*(S12)/100,2)</f>
        <v>0</v>
      </c>
      <c r="GL354">
        <f t="shared" si="422"/>
        <v>0</v>
      </c>
      <c r="GM354">
        <f t="shared" si="423"/>
        <v>2264.48</v>
      </c>
      <c r="GN354">
        <f t="shared" si="424"/>
        <v>2264.48</v>
      </c>
      <c r="GO354">
        <f t="shared" si="425"/>
        <v>0</v>
      </c>
      <c r="GP354">
        <f t="shared" si="426"/>
        <v>0</v>
      </c>
      <c r="GR354">
        <v>0</v>
      </c>
      <c r="GS354">
        <v>3</v>
      </c>
      <c r="GT354">
        <v>0</v>
      </c>
      <c r="GU354" t="s">
        <v>3</v>
      </c>
      <c r="GV354">
        <f t="shared" si="427"/>
        <v>0</v>
      </c>
      <c r="GW354">
        <v>1</v>
      </c>
      <c r="GX354">
        <f t="shared" si="428"/>
        <v>0</v>
      </c>
      <c r="HA354">
        <v>0</v>
      </c>
      <c r="HB354">
        <v>0</v>
      </c>
      <c r="IK354">
        <v>0</v>
      </c>
    </row>
    <row r="355" spans="1:255" x14ac:dyDescent="0.2">
      <c r="A355" s="2">
        <v>18</v>
      </c>
      <c r="B355" s="2">
        <v>1</v>
      </c>
      <c r="C355" s="2">
        <v>771</v>
      </c>
      <c r="D355" s="2"/>
      <c r="E355" s="2" t="s">
        <v>598</v>
      </c>
      <c r="F355" s="2" t="s">
        <v>599</v>
      </c>
      <c r="G355" s="2" t="s">
        <v>600</v>
      </c>
      <c r="H355" s="2" t="s">
        <v>132</v>
      </c>
      <c r="I355" s="2">
        <f>I353*J355</f>
        <v>2</v>
      </c>
      <c r="J355" s="2">
        <v>1</v>
      </c>
      <c r="K355" s="2"/>
      <c r="L355" s="2"/>
      <c r="M355" s="2"/>
      <c r="N355" s="2"/>
      <c r="O355" s="2">
        <f t="shared" si="394"/>
        <v>0</v>
      </c>
      <c r="P355" s="2">
        <f t="shared" si="395"/>
        <v>0</v>
      </c>
      <c r="Q355" s="2">
        <f t="shared" si="396"/>
        <v>0</v>
      </c>
      <c r="R355" s="2">
        <f t="shared" si="397"/>
        <v>0</v>
      </c>
      <c r="S355" s="2">
        <f t="shared" si="398"/>
        <v>0</v>
      </c>
      <c r="T355" s="2">
        <f t="shared" si="399"/>
        <v>0</v>
      </c>
      <c r="U355" s="2">
        <f t="shared" si="400"/>
        <v>0</v>
      </c>
      <c r="V355" s="2">
        <f t="shared" si="401"/>
        <v>0</v>
      </c>
      <c r="W355" s="2">
        <f t="shared" si="402"/>
        <v>0</v>
      </c>
      <c r="X355" s="2">
        <f t="shared" si="403"/>
        <v>0</v>
      </c>
      <c r="Y355" s="2">
        <f t="shared" si="404"/>
        <v>0</v>
      </c>
      <c r="Z355" s="2"/>
      <c r="AA355" s="2">
        <v>39500385</v>
      </c>
      <c r="AB355" s="2">
        <f t="shared" si="405"/>
        <v>0</v>
      </c>
      <c r="AC355" s="2">
        <f t="shared" si="429"/>
        <v>0</v>
      </c>
      <c r="AD355" s="2">
        <f>ROUND((((ET355)-(EU355))+AE355),2)</f>
        <v>0</v>
      </c>
      <c r="AE355" s="2">
        <f t="shared" ref="AE355:AF358" si="430">ROUND((EU355),2)</f>
        <v>0</v>
      </c>
      <c r="AF355" s="2">
        <f t="shared" si="430"/>
        <v>0</v>
      </c>
      <c r="AG355" s="2">
        <f t="shared" si="407"/>
        <v>0</v>
      </c>
      <c r="AH355" s="2">
        <f t="shared" ref="AH355:AI358" si="431">(EW355)</f>
        <v>0</v>
      </c>
      <c r="AI355" s="2">
        <f t="shared" si="431"/>
        <v>0</v>
      </c>
      <c r="AJ355" s="2">
        <f t="shared" si="409"/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115</v>
      </c>
      <c r="AU355" s="2">
        <v>71</v>
      </c>
      <c r="AV355" s="2">
        <v>1</v>
      </c>
      <c r="AW355" s="2">
        <v>1</v>
      </c>
      <c r="AX355" s="2"/>
      <c r="AY355" s="2"/>
      <c r="AZ355" s="2">
        <v>1</v>
      </c>
      <c r="BA355" s="2">
        <v>1</v>
      </c>
      <c r="BB355" s="2">
        <v>1</v>
      </c>
      <c r="BC355" s="2">
        <v>1</v>
      </c>
      <c r="BD355" s="2" t="s">
        <v>3</v>
      </c>
      <c r="BE355" s="2" t="s">
        <v>3</v>
      </c>
      <c r="BF355" s="2" t="s">
        <v>3</v>
      </c>
      <c r="BG355" s="2" t="s">
        <v>3</v>
      </c>
      <c r="BH355" s="2">
        <v>3</v>
      </c>
      <c r="BI355" s="2">
        <v>1</v>
      </c>
      <c r="BJ355" s="2" t="s">
        <v>3</v>
      </c>
      <c r="BK355" s="2"/>
      <c r="BL355" s="2"/>
      <c r="BM355" s="2">
        <v>16001</v>
      </c>
      <c r="BN355" s="2">
        <v>0</v>
      </c>
      <c r="BO355" s="2" t="s">
        <v>3</v>
      </c>
      <c r="BP355" s="2">
        <v>0</v>
      </c>
      <c r="BQ355" s="2">
        <v>2</v>
      </c>
      <c r="BR355" s="2">
        <v>0</v>
      </c>
      <c r="BS355" s="2">
        <v>1</v>
      </c>
      <c r="BT355" s="2">
        <v>1</v>
      </c>
      <c r="BU355" s="2">
        <v>1</v>
      </c>
      <c r="BV355" s="2">
        <v>1</v>
      </c>
      <c r="BW355" s="2">
        <v>1</v>
      </c>
      <c r="BX355" s="2">
        <v>1</v>
      </c>
      <c r="BY355" s="2" t="s">
        <v>3</v>
      </c>
      <c r="BZ355" s="2">
        <v>128</v>
      </c>
      <c r="CA355" s="2">
        <v>83</v>
      </c>
      <c r="CB355" s="2"/>
      <c r="CC355" s="2"/>
      <c r="CD355" s="2"/>
      <c r="CE355" s="2"/>
      <c r="CF355" s="2">
        <v>0</v>
      </c>
      <c r="CG355" s="2">
        <v>0</v>
      </c>
      <c r="CH355" s="2"/>
      <c r="CI355" s="2"/>
      <c r="CJ355" s="2"/>
      <c r="CK355" s="2"/>
      <c r="CL355" s="2"/>
      <c r="CM355" s="2">
        <v>0</v>
      </c>
      <c r="CN355" s="2" t="s">
        <v>3</v>
      </c>
      <c r="CO355" s="2">
        <v>0</v>
      </c>
      <c r="CP355" s="2">
        <f t="shared" si="410"/>
        <v>0</v>
      </c>
      <c r="CQ355" s="2">
        <f t="shared" si="411"/>
        <v>0</v>
      </c>
      <c r="CR355" s="2">
        <f t="shared" si="412"/>
        <v>0</v>
      </c>
      <c r="CS355" s="2">
        <f t="shared" si="413"/>
        <v>0</v>
      </c>
      <c r="CT355" s="2">
        <f t="shared" si="414"/>
        <v>0</v>
      </c>
      <c r="CU355" s="2">
        <f t="shared" si="415"/>
        <v>0</v>
      </c>
      <c r="CV355" s="2">
        <f t="shared" si="416"/>
        <v>0</v>
      </c>
      <c r="CW355" s="2">
        <f t="shared" si="417"/>
        <v>0</v>
      </c>
      <c r="CX355" s="2">
        <f t="shared" si="418"/>
        <v>0</v>
      </c>
      <c r="CY355" s="2">
        <f t="shared" si="419"/>
        <v>0</v>
      </c>
      <c r="CZ355" s="2">
        <f t="shared" si="420"/>
        <v>0</v>
      </c>
      <c r="DA355" s="2"/>
      <c r="DB355" s="2"/>
      <c r="DC355" s="2" t="s">
        <v>3</v>
      </c>
      <c r="DD355" s="2" t="s">
        <v>3</v>
      </c>
      <c r="DE355" s="2" t="s">
        <v>3</v>
      </c>
      <c r="DF355" s="2" t="s">
        <v>3</v>
      </c>
      <c r="DG355" s="2" t="s">
        <v>3</v>
      </c>
      <c r="DH355" s="2" t="s">
        <v>3</v>
      </c>
      <c r="DI355" s="2" t="s">
        <v>3</v>
      </c>
      <c r="DJ355" s="2" t="s">
        <v>3</v>
      </c>
      <c r="DK355" s="2" t="s">
        <v>3</v>
      </c>
      <c r="DL355" s="2" t="s">
        <v>3</v>
      </c>
      <c r="DM355" s="2" t="s">
        <v>3</v>
      </c>
      <c r="DN355" s="2">
        <v>0</v>
      </c>
      <c r="DO355" s="2">
        <v>0</v>
      </c>
      <c r="DP355" s="2">
        <v>1</v>
      </c>
      <c r="DQ355" s="2">
        <v>1</v>
      </c>
      <c r="DR355" s="2"/>
      <c r="DS355" s="2"/>
      <c r="DT355" s="2"/>
      <c r="DU355" s="2">
        <v>1010</v>
      </c>
      <c r="DV355" s="2" t="s">
        <v>132</v>
      </c>
      <c r="DW355" s="2" t="s">
        <v>132</v>
      </c>
      <c r="DX355" s="2">
        <v>1</v>
      </c>
      <c r="DY355" s="2"/>
      <c r="DZ355" s="2"/>
      <c r="EA355" s="2"/>
      <c r="EB355" s="2"/>
      <c r="EC355" s="2"/>
      <c r="ED355" s="2"/>
      <c r="EE355" s="2">
        <v>39174530</v>
      </c>
      <c r="EF355" s="2">
        <v>2</v>
      </c>
      <c r="EG355" s="2" t="s">
        <v>19</v>
      </c>
      <c r="EH355" s="2">
        <v>0</v>
      </c>
      <c r="EI355" s="2" t="s">
        <v>3</v>
      </c>
      <c r="EJ355" s="2">
        <v>1</v>
      </c>
      <c r="EK355" s="2">
        <v>16001</v>
      </c>
      <c r="EL355" s="2" t="s">
        <v>522</v>
      </c>
      <c r="EM355" s="2" t="s">
        <v>523</v>
      </c>
      <c r="EN355" s="2"/>
      <c r="EO355" s="2" t="s">
        <v>3</v>
      </c>
      <c r="EP355" s="2"/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>
        <v>0</v>
      </c>
      <c r="FR355" s="2">
        <f t="shared" si="421"/>
        <v>0</v>
      </c>
      <c r="FS355" s="2">
        <v>0</v>
      </c>
      <c r="FT355" s="2" t="s">
        <v>22</v>
      </c>
      <c r="FU355" s="2" t="s">
        <v>23</v>
      </c>
      <c r="FV355" s="2"/>
      <c r="FW355" s="2"/>
      <c r="FX355" s="2">
        <v>115.2</v>
      </c>
      <c r="FY355" s="2">
        <v>70.55</v>
      </c>
      <c r="FZ355" s="2"/>
      <c r="GA355" s="2" t="s">
        <v>3</v>
      </c>
      <c r="GB355" s="2"/>
      <c r="GC355" s="2"/>
      <c r="GD355" s="2">
        <v>0</v>
      </c>
      <c r="GE355" s="2"/>
      <c r="GF355" s="2">
        <v>2108028053</v>
      </c>
      <c r="GG355" s="2">
        <v>2</v>
      </c>
      <c r="GH355" s="2">
        <v>1</v>
      </c>
      <c r="GI355" s="2">
        <v>-2</v>
      </c>
      <c r="GJ355" s="2">
        <v>0</v>
      </c>
      <c r="GK355" s="2">
        <f>ROUND(R355*(R12)/100,2)</f>
        <v>0</v>
      </c>
      <c r="GL355" s="2">
        <f t="shared" si="422"/>
        <v>0</v>
      </c>
      <c r="GM355" s="2">
        <f t="shared" si="423"/>
        <v>0</v>
      </c>
      <c r="GN355" s="2">
        <f t="shared" si="424"/>
        <v>0</v>
      </c>
      <c r="GO355" s="2">
        <f t="shared" si="425"/>
        <v>0</v>
      </c>
      <c r="GP355" s="2">
        <f t="shared" si="426"/>
        <v>0</v>
      </c>
      <c r="GQ355" s="2"/>
      <c r="GR355" s="2">
        <v>0</v>
      </c>
      <c r="GS355" s="2">
        <v>3</v>
      </c>
      <c r="GT355" s="2">
        <v>0</v>
      </c>
      <c r="GU355" s="2" t="s">
        <v>3</v>
      </c>
      <c r="GV355" s="2">
        <f t="shared" si="427"/>
        <v>0</v>
      </c>
      <c r="GW355" s="2">
        <v>1</v>
      </c>
      <c r="GX355" s="2">
        <f t="shared" si="428"/>
        <v>0</v>
      </c>
      <c r="GY355" s="2"/>
      <c r="GZ355" s="2"/>
      <c r="HA355" s="2">
        <v>0</v>
      </c>
      <c r="HB355" s="2">
        <v>0</v>
      </c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>
        <v>0</v>
      </c>
      <c r="IL355" s="2"/>
      <c r="IM355" s="2"/>
      <c r="IN355" s="2"/>
      <c r="IO355" s="2"/>
      <c r="IP355" s="2"/>
      <c r="IQ355" s="2"/>
      <c r="IR355" s="2"/>
      <c r="IS355" s="2"/>
      <c r="IT355" s="2"/>
      <c r="IU355" s="2"/>
    </row>
    <row r="356" spans="1:255" x14ac:dyDescent="0.2">
      <c r="A356">
        <v>18</v>
      </c>
      <c r="B356">
        <v>1</v>
      </c>
      <c r="C356">
        <v>782</v>
      </c>
      <c r="E356" t="s">
        <v>598</v>
      </c>
      <c r="F356" t="s">
        <v>599</v>
      </c>
      <c r="G356" t="s">
        <v>600</v>
      </c>
      <c r="H356" t="s">
        <v>132</v>
      </c>
      <c r="I356">
        <f>I354*J356</f>
        <v>2</v>
      </c>
      <c r="J356">
        <v>1</v>
      </c>
      <c r="O356">
        <f t="shared" si="394"/>
        <v>0</v>
      </c>
      <c r="P356">
        <f t="shared" si="395"/>
        <v>0</v>
      </c>
      <c r="Q356">
        <f t="shared" si="396"/>
        <v>0</v>
      </c>
      <c r="R356">
        <f t="shared" si="397"/>
        <v>0</v>
      </c>
      <c r="S356">
        <f t="shared" si="398"/>
        <v>0</v>
      </c>
      <c r="T356">
        <f t="shared" si="399"/>
        <v>0</v>
      </c>
      <c r="U356">
        <f t="shared" si="400"/>
        <v>0</v>
      </c>
      <c r="V356">
        <f t="shared" si="401"/>
        <v>0</v>
      </c>
      <c r="W356">
        <f t="shared" si="402"/>
        <v>0</v>
      </c>
      <c r="X356">
        <f t="shared" si="403"/>
        <v>0</v>
      </c>
      <c r="Y356">
        <f t="shared" si="404"/>
        <v>0</v>
      </c>
      <c r="AA356">
        <v>39500386</v>
      </c>
      <c r="AB356">
        <f t="shared" si="405"/>
        <v>0</v>
      </c>
      <c r="AC356">
        <f t="shared" si="429"/>
        <v>0</v>
      </c>
      <c r="AD356">
        <f>ROUND((((ET356)-(EU356))+AE356),2)</f>
        <v>0</v>
      </c>
      <c r="AE356">
        <f t="shared" si="430"/>
        <v>0</v>
      </c>
      <c r="AF356">
        <f t="shared" si="430"/>
        <v>0</v>
      </c>
      <c r="AG356">
        <f t="shared" si="407"/>
        <v>0</v>
      </c>
      <c r="AH356">
        <f t="shared" si="431"/>
        <v>0</v>
      </c>
      <c r="AI356">
        <f t="shared" si="431"/>
        <v>0</v>
      </c>
      <c r="AJ356">
        <f t="shared" si="409"/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115</v>
      </c>
      <c r="AU356">
        <v>71</v>
      </c>
      <c r="AV356">
        <v>1</v>
      </c>
      <c r="AW356">
        <v>1</v>
      </c>
      <c r="AZ356">
        <v>6.66</v>
      </c>
      <c r="BA356">
        <v>1</v>
      </c>
      <c r="BB356">
        <v>1</v>
      </c>
      <c r="BC356">
        <v>6.66</v>
      </c>
      <c r="BD356" t="s">
        <v>3</v>
      </c>
      <c r="BE356" t="s">
        <v>3</v>
      </c>
      <c r="BF356" t="s">
        <v>3</v>
      </c>
      <c r="BG356" t="s">
        <v>3</v>
      </c>
      <c r="BH356">
        <v>3</v>
      </c>
      <c r="BI356">
        <v>1</v>
      </c>
      <c r="BJ356" t="s">
        <v>3</v>
      </c>
      <c r="BM356">
        <v>16001</v>
      </c>
      <c r="BN356">
        <v>0</v>
      </c>
      <c r="BO356" t="s">
        <v>3</v>
      </c>
      <c r="BP356">
        <v>0</v>
      </c>
      <c r="BQ356">
        <v>2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3</v>
      </c>
      <c r="BZ356">
        <v>128</v>
      </c>
      <c r="CA356">
        <v>83</v>
      </c>
      <c r="CF356">
        <v>0</v>
      </c>
      <c r="CG356">
        <v>0</v>
      </c>
      <c r="CM356">
        <v>0</v>
      </c>
      <c r="CN356" t="s">
        <v>3</v>
      </c>
      <c r="CO356">
        <v>0</v>
      </c>
      <c r="CP356">
        <f t="shared" si="410"/>
        <v>0</v>
      </c>
      <c r="CQ356">
        <f t="shared" si="411"/>
        <v>0</v>
      </c>
      <c r="CR356">
        <f t="shared" si="412"/>
        <v>0</v>
      </c>
      <c r="CS356">
        <f t="shared" si="413"/>
        <v>0</v>
      </c>
      <c r="CT356">
        <f t="shared" si="414"/>
        <v>0</v>
      </c>
      <c r="CU356">
        <f t="shared" si="415"/>
        <v>0</v>
      </c>
      <c r="CV356">
        <f t="shared" si="416"/>
        <v>0</v>
      </c>
      <c r="CW356">
        <f t="shared" si="417"/>
        <v>0</v>
      </c>
      <c r="CX356">
        <f t="shared" si="418"/>
        <v>0</v>
      </c>
      <c r="CY356">
        <f t="shared" si="419"/>
        <v>0</v>
      </c>
      <c r="CZ356">
        <f t="shared" si="420"/>
        <v>0</v>
      </c>
      <c r="DC356" t="s">
        <v>3</v>
      </c>
      <c r="DD356" t="s">
        <v>3</v>
      </c>
      <c r="DE356" t="s">
        <v>3</v>
      </c>
      <c r="DF356" t="s">
        <v>3</v>
      </c>
      <c r="DG356" t="s">
        <v>3</v>
      </c>
      <c r="DH356" t="s">
        <v>3</v>
      </c>
      <c r="DI356" t="s">
        <v>3</v>
      </c>
      <c r="DJ356" t="s">
        <v>3</v>
      </c>
      <c r="DK356" t="s">
        <v>3</v>
      </c>
      <c r="DL356" t="s">
        <v>3</v>
      </c>
      <c r="DM356" t="s">
        <v>3</v>
      </c>
      <c r="DN356">
        <v>0</v>
      </c>
      <c r="DO356">
        <v>0</v>
      </c>
      <c r="DP356">
        <v>1</v>
      </c>
      <c r="DQ356">
        <v>1</v>
      </c>
      <c r="DU356">
        <v>1010</v>
      </c>
      <c r="DV356" t="s">
        <v>132</v>
      </c>
      <c r="DW356" t="s">
        <v>132</v>
      </c>
      <c r="DX356">
        <v>1</v>
      </c>
      <c r="EE356">
        <v>39174530</v>
      </c>
      <c r="EF356">
        <v>2</v>
      </c>
      <c r="EG356" t="s">
        <v>19</v>
      </c>
      <c r="EH356">
        <v>0</v>
      </c>
      <c r="EI356" t="s">
        <v>3</v>
      </c>
      <c r="EJ356">
        <v>1</v>
      </c>
      <c r="EK356">
        <v>16001</v>
      </c>
      <c r="EL356" t="s">
        <v>522</v>
      </c>
      <c r="EM356" t="s">
        <v>523</v>
      </c>
      <c r="EO356" t="s">
        <v>3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FQ356">
        <v>0</v>
      </c>
      <c r="FR356">
        <f t="shared" si="421"/>
        <v>0</v>
      </c>
      <c r="FS356">
        <v>0</v>
      </c>
      <c r="FT356" t="s">
        <v>22</v>
      </c>
      <c r="FU356" t="s">
        <v>23</v>
      </c>
      <c r="FX356">
        <v>115.2</v>
      </c>
      <c r="FY356">
        <v>70.55</v>
      </c>
      <c r="GA356" t="s">
        <v>3</v>
      </c>
      <c r="GD356">
        <v>0</v>
      </c>
      <c r="GF356">
        <v>2108028053</v>
      </c>
      <c r="GG356">
        <v>1</v>
      </c>
      <c r="GH356">
        <v>1</v>
      </c>
      <c r="GI356">
        <v>4</v>
      </c>
      <c r="GJ356">
        <v>0</v>
      </c>
      <c r="GK356">
        <f>ROUND(R356*(S12)/100,2)</f>
        <v>0</v>
      </c>
      <c r="GL356">
        <f t="shared" si="422"/>
        <v>0</v>
      </c>
      <c r="GM356">
        <f t="shared" si="423"/>
        <v>0</v>
      </c>
      <c r="GN356">
        <f t="shared" si="424"/>
        <v>0</v>
      </c>
      <c r="GO356">
        <f t="shared" si="425"/>
        <v>0</v>
      </c>
      <c r="GP356">
        <f t="shared" si="426"/>
        <v>0</v>
      </c>
      <c r="GR356">
        <v>0</v>
      </c>
      <c r="GS356">
        <v>3</v>
      </c>
      <c r="GT356">
        <v>0</v>
      </c>
      <c r="GU356" t="s">
        <v>3</v>
      </c>
      <c r="GV356">
        <f t="shared" si="427"/>
        <v>0</v>
      </c>
      <c r="GW356">
        <v>1</v>
      </c>
      <c r="GX356">
        <f t="shared" si="428"/>
        <v>0</v>
      </c>
      <c r="HA356">
        <v>0</v>
      </c>
      <c r="HB356">
        <v>0</v>
      </c>
      <c r="IK356">
        <v>0</v>
      </c>
    </row>
    <row r="357" spans="1:255" x14ac:dyDescent="0.2">
      <c r="A357" s="2">
        <v>18</v>
      </c>
      <c r="B357" s="2">
        <v>1</v>
      </c>
      <c r="C357" s="2">
        <v>772</v>
      </c>
      <c r="D357" s="2"/>
      <c r="E357" s="2" t="s">
        <v>601</v>
      </c>
      <c r="F357" s="2" t="s">
        <v>602</v>
      </c>
      <c r="G357" s="2" t="s">
        <v>603</v>
      </c>
      <c r="H357" s="2" t="s">
        <v>132</v>
      </c>
      <c r="I357" s="2">
        <f>I353*J357</f>
        <v>2</v>
      </c>
      <c r="J357" s="2">
        <v>1</v>
      </c>
      <c r="K357" s="2"/>
      <c r="L357" s="2"/>
      <c r="M357" s="2"/>
      <c r="N357" s="2"/>
      <c r="O357" s="2">
        <f t="shared" si="394"/>
        <v>296.76</v>
      </c>
      <c r="P357" s="2">
        <f t="shared" si="395"/>
        <v>296.76</v>
      </c>
      <c r="Q357" s="2">
        <f t="shared" si="396"/>
        <v>0</v>
      </c>
      <c r="R357" s="2">
        <f t="shared" si="397"/>
        <v>0</v>
      </c>
      <c r="S357" s="2">
        <f t="shared" si="398"/>
        <v>0</v>
      </c>
      <c r="T357" s="2">
        <f t="shared" si="399"/>
        <v>0</v>
      </c>
      <c r="U357" s="2">
        <f t="shared" si="400"/>
        <v>0</v>
      </c>
      <c r="V357" s="2">
        <f t="shared" si="401"/>
        <v>0</v>
      </c>
      <c r="W357" s="2">
        <f t="shared" si="402"/>
        <v>0</v>
      </c>
      <c r="X357" s="2">
        <f t="shared" si="403"/>
        <v>0</v>
      </c>
      <c r="Y357" s="2">
        <f t="shared" si="404"/>
        <v>0</v>
      </c>
      <c r="Z357" s="2"/>
      <c r="AA357" s="2">
        <v>39500385</v>
      </c>
      <c r="AB357" s="2">
        <f t="shared" si="405"/>
        <v>148.38</v>
      </c>
      <c r="AC357" s="2">
        <f t="shared" si="429"/>
        <v>148.38</v>
      </c>
      <c r="AD357" s="2">
        <f>ROUND((((ET357)-(EU357))+AE357),2)</f>
        <v>0</v>
      </c>
      <c r="AE357" s="2">
        <f t="shared" si="430"/>
        <v>0</v>
      </c>
      <c r="AF357" s="2">
        <f t="shared" si="430"/>
        <v>0</v>
      </c>
      <c r="AG357" s="2">
        <f t="shared" si="407"/>
        <v>0</v>
      </c>
      <c r="AH357" s="2">
        <f t="shared" si="431"/>
        <v>0</v>
      </c>
      <c r="AI357" s="2">
        <f t="shared" si="431"/>
        <v>0</v>
      </c>
      <c r="AJ357" s="2">
        <f t="shared" si="409"/>
        <v>0</v>
      </c>
      <c r="AK357" s="2">
        <v>148.38</v>
      </c>
      <c r="AL357" s="2">
        <v>148.38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 s="2">
        <v>0</v>
      </c>
      <c r="AT357" s="2">
        <v>115</v>
      </c>
      <c r="AU357" s="2">
        <v>71</v>
      </c>
      <c r="AV357" s="2">
        <v>1</v>
      </c>
      <c r="AW357" s="2">
        <v>1</v>
      </c>
      <c r="AX357" s="2"/>
      <c r="AY357" s="2"/>
      <c r="AZ357" s="2">
        <v>1</v>
      </c>
      <c r="BA357" s="2">
        <v>1</v>
      </c>
      <c r="BB357" s="2">
        <v>1</v>
      </c>
      <c r="BC357" s="2">
        <v>1</v>
      </c>
      <c r="BD357" s="2" t="s">
        <v>3</v>
      </c>
      <c r="BE357" s="2" t="s">
        <v>3</v>
      </c>
      <c r="BF357" s="2" t="s">
        <v>3</v>
      </c>
      <c r="BG357" s="2" t="s">
        <v>3</v>
      </c>
      <c r="BH357" s="2">
        <v>3</v>
      </c>
      <c r="BI357" s="2">
        <v>1</v>
      </c>
      <c r="BJ357" s="2" t="s">
        <v>604</v>
      </c>
      <c r="BK357" s="2"/>
      <c r="BL357" s="2"/>
      <c r="BM357" s="2">
        <v>16001</v>
      </c>
      <c r="BN357" s="2">
        <v>0</v>
      </c>
      <c r="BO357" s="2" t="s">
        <v>3</v>
      </c>
      <c r="BP357" s="2">
        <v>0</v>
      </c>
      <c r="BQ357" s="2">
        <v>2</v>
      </c>
      <c r="BR357" s="2">
        <v>0</v>
      </c>
      <c r="BS357" s="2">
        <v>1</v>
      </c>
      <c r="BT357" s="2">
        <v>1</v>
      </c>
      <c r="BU357" s="2">
        <v>1</v>
      </c>
      <c r="BV357" s="2">
        <v>1</v>
      </c>
      <c r="BW357" s="2">
        <v>1</v>
      </c>
      <c r="BX357" s="2">
        <v>1</v>
      </c>
      <c r="BY357" s="2" t="s">
        <v>3</v>
      </c>
      <c r="BZ357" s="2">
        <v>128</v>
      </c>
      <c r="CA357" s="2">
        <v>83</v>
      </c>
      <c r="CB357" s="2"/>
      <c r="CC357" s="2"/>
      <c r="CD357" s="2"/>
      <c r="CE357" s="2"/>
      <c r="CF357" s="2">
        <v>0</v>
      </c>
      <c r="CG357" s="2">
        <v>0</v>
      </c>
      <c r="CH357" s="2"/>
      <c r="CI357" s="2"/>
      <c r="CJ357" s="2"/>
      <c r="CK357" s="2"/>
      <c r="CL357" s="2"/>
      <c r="CM357" s="2">
        <v>0</v>
      </c>
      <c r="CN357" s="2" t="s">
        <v>3</v>
      </c>
      <c r="CO357" s="2">
        <v>0</v>
      </c>
      <c r="CP357" s="2">
        <f t="shared" si="410"/>
        <v>296.76</v>
      </c>
      <c r="CQ357" s="2">
        <f t="shared" si="411"/>
        <v>148.38</v>
      </c>
      <c r="CR357" s="2">
        <f t="shared" si="412"/>
        <v>0</v>
      </c>
      <c r="CS357" s="2">
        <f t="shared" si="413"/>
        <v>0</v>
      </c>
      <c r="CT357" s="2">
        <f t="shared" si="414"/>
        <v>0</v>
      </c>
      <c r="CU357" s="2">
        <f t="shared" si="415"/>
        <v>0</v>
      </c>
      <c r="CV357" s="2">
        <f t="shared" si="416"/>
        <v>0</v>
      </c>
      <c r="CW357" s="2">
        <f t="shared" si="417"/>
        <v>0</v>
      </c>
      <c r="CX357" s="2">
        <f t="shared" si="418"/>
        <v>0</v>
      </c>
      <c r="CY357" s="2">
        <f t="shared" si="419"/>
        <v>0</v>
      </c>
      <c r="CZ357" s="2">
        <f t="shared" si="420"/>
        <v>0</v>
      </c>
      <c r="DA357" s="2"/>
      <c r="DB357" s="2"/>
      <c r="DC357" s="2" t="s">
        <v>3</v>
      </c>
      <c r="DD357" s="2" t="s">
        <v>3</v>
      </c>
      <c r="DE357" s="2" t="s">
        <v>3</v>
      </c>
      <c r="DF357" s="2" t="s">
        <v>3</v>
      </c>
      <c r="DG357" s="2" t="s">
        <v>3</v>
      </c>
      <c r="DH357" s="2" t="s">
        <v>3</v>
      </c>
      <c r="DI357" s="2" t="s">
        <v>3</v>
      </c>
      <c r="DJ357" s="2" t="s">
        <v>3</v>
      </c>
      <c r="DK357" s="2" t="s">
        <v>3</v>
      </c>
      <c r="DL357" s="2" t="s">
        <v>3</v>
      </c>
      <c r="DM357" s="2" t="s">
        <v>3</v>
      </c>
      <c r="DN357" s="2">
        <v>0</v>
      </c>
      <c r="DO357" s="2">
        <v>0</v>
      </c>
      <c r="DP357" s="2">
        <v>1</v>
      </c>
      <c r="DQ357" s="2">
        <v>1</v>
      </c>
      <c r="DR357" s="2"/>
      <c r="DS357" s="2"/>
      <c r="DT357" s="2"/>
      <c r="DU357" s="2">
        <v>1010</v>
      </c>
      <c r="DV357" s="2" t="s">
        <v>132</v>
      </c>
      <c r="DW357" s="2" t="s">
        <v>132</v>
      </c>
      <c r="DX357" s="2">
        <v>1</v>
      </c>
      <c r="DY357" s="2"/>
      <c r="DZ357" s="2"/>
      <c r="EA357" s="2"/>
      <c r="EB357" s="2"/>
      <c r="EC357" s="2"/>
      <c r="ED357" s="2"/>
      <c r="EE357" s="2">
        <v>39174530</v>
      </c>
      <c r="EF357" s="2">
        <v>2</v>
      </c>
      <c r="EG357" s="2" t="s">
        <v>19</v>
      </c>
      <c r="EH357" s="2">
        <v>0</v>
      </c>
      <c r="EI357" s="2" t="s">
        <v>3</v>
      </c>
      <c r="EJ357" s="2">
        <v>1</v>
      </c>
      <c r="EK357" s="2">
        <v>16001</v>
      </c>
      <c r="EL357" s="2" t="s">
        <v>522</v>
      </c>
      <c r="EM357" s="2" t="s">
        <v>523</v>
      </c>
      <c r="EN357" s="2"/>
      <c r="EO357" s="2" t="s">
        <v>3</v>
      </c>
      <c r="EP357" s="2"/>
      <c r="EQ357" s="2">
        <v>0</v>
      </c>
      <c r="ER357" s="2">
        <v>148.38</v>
      </c>
      <c r="ES357" s="2">
        <v>148.38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>
        <v>0</v>
      </c>
      <c r="FR357" s="2">
        <f t="shared" si="421"/>
        <v>0</v>
      </c>
      <c r="FS357" s="2">
        <v>0</v>
      </c>
      <c r="FT357" s="2" t="s">
        <v>22</v>
      </c>
      <c r="FU357" s="2" t="s">
        <v>23</v>
      </c>
      <c r="FV357" s="2"/>
      <c r="FW357" s="2"/>
      <c r="FX357" s="2">
        <v>115.2</v>
      </c>
      <c r="FY357" s="2">
        <v>70.55</v>
      </c>
      <c r="FZ357" s="2"/>
      <c r="GA357" s="2" t="s">
        <v>3</v>
      </c>
      <c r="GB357" s="2"/>
      <c r="GC357" s="2"/>
      <c r="GD357" s="2">
        <v>0</v>
      </c>
      <c r="GE357" s="2"/>
      <c r="GF357" s="2">
        <v>-907213264</v>
      </c>
      <c r="GG357" s="2">
        <v>2</v>
      </c>
      <c r="GH357" s="2">
        <v>1</v>
      </c>
      <c r="GI357" s="2">
        <v>-2</v>
      </c>
      <c r="GJ357" s="2">
        <v>0</v>
      </c>
      <c r="GK357" s="2">
        <f>ROUND(R357*(R12)/100,2)</f>
        <v>0</v>
      </c>
      <c r="GL357" s="2">
        <f t="shared" si="422"/>
        <v>0</v>
      </c>
      <c r="GM357" s="2">
        <f t="shared" si="423"/>
        <v>296.76</v>
      </c>
      <c r="GN357" s="2">
        <f t="shared" si="424"/>
        <v>296.76</v>
      </c>
      <c r="GO357" s="2">
        <f t="shared" si="425"/>
        <v>0</v>
      </c>
      <c r="GP357" s="2">
        <f t="shared" si="426"/>
        <v>0</v>
      </c>
      <c r="GQ357" s="2"/>
      <c r="GR357" s="2">
        <v>0</v>
      </c>
      <c r="GS357" s="2">
        <v>3</v>
      </c>
      <c r="GT357" s="2">
        <v>0</v>
      </c>
      <c r="GU357" s="2" t="s">
        <v>3</v>
      </c>
      <c r="GV357" s="2">
        <f t="shared" si="427"/>
        <v>0</v>
      </c>
      <c r="GW357" s="2">
        <v>1</v>
      </c>
      <c r="GX357" s="2">
        <f t="shared" si="428"/>
        <v>0</v>
      </c>
      <c r="GY357" s="2"/>
      <c r="GZ357" s="2"/>
      <c r="HA357" s="2">
        <v>0</v>
      </c>
      <c r="HB357" s="2">
        <v>0</v>
      </c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>
        <v>0</v>
      </c>
      <c r="IL357" s="2"/>
      <c r="IM357" s="2"/>
      <c r="IN357" s="2"/>
      <c r="IO357" s="2"/>
      <c r="IP357" s="2"/>
      <c r="IQ357" s="2"/>
      <c r="IR357" s="2"/>
      <c r="IS357" s="2"/>
      <c r="IT357" s="2"/>
      <c r="IU357" s="2"/>
    </row>
    <row r="358" spans="1:255" x14ac:dyDescent="0.2">
      <c r="A358">
        <v>18</v>
      </c>
      <c r="B358">
        <v>1</v>
      </c>
      <c r="C358">
        <v>783</v>
      </c>
      <c r="E358" t="s">
        <v>601</v>
      </c>
      <c r="F358" t="s">
        <v>602</v>
      </c>
      <c r="G358" t="s">
        <v>603</v>
      </c>
      <c r="H358" t="s">
        <v>132</v>
      </c>
      <c r="I358">
        <f>I354*J358</f>
        <v>2</v>
      </c>
      <c r="J358">
        <v>1</v>
      </c>
      <c r="O358">
        <f t="shared" si="394"/>
        <v>1976.42</v>
      </c>
      <c r="P358">
        <f t="shared" si="395"/>
        <v>1976.42</v>
      </c>
      <c r="Q358">
        <f t="shared" si="396"/>
        <v>0</v>
      </c>
      <c r="R358">
        <f t="shared" si="397"/>
        <v>0</v>
      </c>
      <c r="S358">
        <f t="shared" si="398"/>
        <v>0</v>
      </c>
      <c r="T358">
        <f t="shared" si="399"/>
        <v>0</v>
      </c>
      <c r="U358">
        <f t="shared" si="400"/>
        <v>0</v>
      </c>
      <c r="V358">
        <f t="shared" si="401"/>
        <v>0</v>
      </c>
      <c r="W358">
        <f t="shared" si="402"/>
        <v>0</v>
      </c>
      <c r="X358">
        <f t="shared" si="403"/>
        <v>0</v>
      </c>
      <c r="Y358">
        <f t="shared" si="404"/>
        <v>0</v>
      </c>
      <c r="AA358">
        <v>39500386</v>
      </c>
      <c r="AB358">
        <f t="shared" si="405"/>
        <v>148.38</v>
      </c>
      <c r="AC358">
        <f t="shared" si="429"/>
        <v>148.38</v>
      </c>
      <c r="AD358">
        <f>ROUND((((ET358)-(EU358))+AE358),2)</f>
        <v>0</v>
      </c>
      <c r="AE358">
        <f t="shared" si="430"/>
        <v>0</v>
      </c>
      <c r="AF358">
        <f t="shared" si="430"/>
        <v>0</v>
      </c>
      <c r="AG358">
        <f t="shared" si="407"/>
        <v>0</v>
      </c>
      <c r="AH358">
        <f t="shared" si="431"/>
        <v>0</v>
      </c>
      <c r="AI358">
        <f t="shared" si="431"/>
        <v>0</v>
      </c>
      <c r="AJ358">
        <f t="shared" si="409"/>
        <v>0</v>
      </c>
      <c r="AK358">
        <v>148.38</v>
      </c>
      <c r="AL358">
        <v>148.38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115</v>
      </c>
      <c r="AU358">
        <v>71</v>
      </c>
      <c r="AV358">
        <v>1</v>
      </c>
      <c r="AW358">
        <v>1</v>
      </c>
      <c r="AZ358">
        <v>6.66</v>
      </c>
      <c r="BA358">
        <v>1</v>
      </c>
      <c r="BB358">
        <v>1</v>
      </c>
      <c r="BC358">
        <v>6.66</v>
      </c>
      <c r="BD358" t="s">
        <v>3</v>
      </c>
      <c r="BE358" t="s">
        <v>3</v>
      </c>
      <c r="BF358" t="s">
        <v>3</v>
      </c>
      <c r="BG358" t="s">
        <v>3</v>
      </c>
      <c r="BH358">
        <v>3</v>
      </c>
      <c r="BI358">
        <v>1</v>
      </c>
      <c r="BJ358" t="s">
        <v>604</v>
      </c>
      <c r="BM358">
        <v>16001</v>
      </c>
      <c r="BN358">
        <v>0</v>
      </c>
      <c r="BO358" t="s">
        <v>3</v>
      </c>
      <c r="BP358">
        <v>0</v>
      </c>
      <c r="BQ358">
        <v>2</v>
      </c>
      <c r="BR358">
        <v>0</v>
      </c>
      <c r="BS358">
        <v>1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3</v>
      </c>
      <c r="BZ358">
        <v>128</v>
      </c>
      <c r="CA358">
        <v>83</v>
      </c>
      <c r="CF358">
        <v>0</v>
      </c>
      <c r="CG358">
        <v>0</v>
      </c>
      <c r="CM358">
        <v>0</v>
      </c>
      <c r="CN358" t="s">
        <v>3</v>
      </c>
      <c r="CO358">
        <v>0</v>
      </c>
      <c r="CP358">
        <f t="shared" si="410"/>
        <v>1976.42</v>
      </c>
      <c r="CQ358">
        <f t="shared" si="411"/>
        <v>988.21079999999995</v>
      </c>
      <c r="CR358">
        <f t="shared" si="412"/>
        <v>0</v>
      </c>
      <c r="CS358">
        <f t="shared" si="413"/>
        <v>0</v>
      </c>
      <c r="CT358">
        <f t="shared" si="414"/>
        <v>0</v>
      </c>
      <c r="CU358">
        <f t="shared" si="415"/>
        <v>0</v>
      </c>
      <c r="CV358">
        <f t="shared" si="416"/>
        <v>0</v>
      </c>
      <c r="CW358">
        <f t="shared" si="417"/>
        <v>0</v>
      </c>
      <c r="CX358">
        <f t="shared" si="418"/>
        <v>0</v>
      </c>
      <c r="CY358">
        <f t="shared" si="419"/>
        <v>0</v>
      </c>
      <c r="CZ358">
        <f t="shared" si="420"/>
        <v>0</v>
      </c>
      <c r="DC358" t="s">
        <v>3</v>
      </c>
      <c r="DD358" t="s">
        <v>3</v>
      </c>
      <c r="DE358" t="s">
        <v>3</v>
      </c>
      <c r="DF358" t="s">
        <v>3</v>
      </c>
      <c r="DG358" t="s">
        <v>3</v>
      </c>
      <c r="DH358" t="s">
        <v>3</v>
      </c>
      <c r="DI358" t="s">
        <v>3</v>
      </c>
      <c r="DJ358" t="s">
        <v>3</v>
      </c>
      <c r="DK358" t="s">
        <v>3</v>
      </c>
      <c r="DL358" t="s">
        <v>3</v>
      </c>
      <c r="DM358" t="s">
        <v>3</v>
      </c>
      <c r="DN358">
        <v>0</v>
      </c>
      <c r="DO358">
        <v>0</v>
      </c>
      <c r="DP358">
        <v>1</v>
      </c>
      <c r="DQ358">
        <v>1</v>
      </c>
      <c r="DU358">
        <v>1010</v>
      </c>
      <c r="DV358" t="s">
        <v>132</v>
      </c>
      <c r="DW358" t="s">
        <v>132</v>
      </c>
      <c r="DX358">
        <v>1</v>
      </c>
      <c r="EE358">
        <v>39174530</v>
      </c>
      <c r="EF358">
        <v>2</v>
      </c>
      <c r="EG358" t="s">
        <v>19</v>
      </c>
      <c r="EH358">
        <v>0</v>
      </c>
      <c r="EI358" t="s">
        <v>3</v>
      </c>
      <c r="EJ358">
        <v>1</v>
      </c>
      <c r="EK358">
        <v>16001</v>
      </c>
      <c r="EL358" t="s">
        <v>522</v>
      </c>
      <c r="EM358" t="s">
        <v>523</v>
      </c>
      <c r="EO358" t="s">
        <v>3</v>
      </c>
      <c r="EQ358">
        <v>0</v>
      </c>
      <c r="ER358">
        <v>148.38</v>
      </c>
      <c r="ES358">
        <v>148.38</v>
      </c>
      <c r="ET358">
        <v>0</v>
      </c>
      <c r="EU358">
        <v>0</v>
      </c>
      <c r="EV358">
        <v>0</v>
      </c>
      <c r="EW358">
        <v>0</v>
      </c>
      <c r="EX358">
        <v>0</v>
      </c>
      <c r="FQ358">
        <v>0</v>
      </c>
      <c r="FR358">
        <f t="shared" si="421"/>
        <v>0</v>
      </c>
      <c r="FS358">
        <v>0</v>
      </c>
      <c r="FT358" t="s">
        <v>22</v>
      </c>
      <c r="FU358" t="s">
        <v>23</v>
      </c>
      <c r="FX358">
        <v>115.2</v>
      </c>
      <c r="FY358">
        <v>70.55</v>
      </c>
      <c r="GA358" t="s">
        <v>3</v>
      </c>
      <c r="GD358">
        <v>0</v>
      </c>
      <c r="GF358">
        <v>-907213264</v>
      </c>
      <c r="GG358">
        <v>1</v>
      </c>
      <c r="GH358">
        <v>1</v>
      </c>
      <c r="GI358">
        <v>4</v>
      </c>
      <c r="GJ358">
        <v>0</v>
      </c>
      <c r="GK358">
        <f>ROUND(R358*(S12)/100,2)</f>
        <v>0</v>
      </c>
      <c r="GL358">
        <f t="shared" si="422"/>
        <v>0</v>
      </c>
      <c r="GM358">
        <f t="shared" si="423"/>
        <v>1976.42</v>
      </c>
      <c r="GN358">
        <f t="shared" si="424"/>
        <v>1976.42</v>
      </c>
      <c r="GO358">
        <f t="shared" si="425"/>
        <v>0</v>
      </c>
      <c r="GP358">
        <f t="shared" si="426"/>
        <v>0</v>
      </c>
      <c r="GR358">
        <v>0</v>
      </c>
      <c r="GS358">
        <v>3</v>
      </c>
      <c r="GT358">
        <v>0</v>
      </c>
      <c r="GU358" t="s">
        <v>3</v>
      </c>
      <c r="GV358">
        <f t="shared" si="427"/>
        <v>0</v>
      </c>
      <c r="GW358">
        <v>1</v>
      </c>
      <c r="GX358">
        <f t="shared" si="428"/>
        <v>0</v>
      </c>
      <c r="HA358">
        <v>0</v>
      </c>
      <c r="HB358">
        <v>0</v>
      </c>
      <c r="IK358">
        <v>0</v>
      </c>
    </row>
    <row r="359" spans="1:255" x14ac:dyDescent="0.2">
      <c r="A359" s="2">
        <v>17</v>
      </c>
      <c r="B359" s="2">
        <v>1</v>
      </c>
      <c r="C359" s="2">
        <f>ROW(SmtRes!A796)</f>
        <v>796</v>
      </c>
      <c r="D359" s="2">
        <f>ROW(EtalonRes!A790)</f>
        <v>790</v>
      </c>
      <c r="E359" s="2" t="s">
        <v>605</v>
      </c>
      <c r="F359" s="2" t="s">
        <v>606</v>
      </c>
      <c r="G359" s="2" t="s">
        <v>607</v>
      </c>
      <c r="H359" s="2" t="s">
        <v>61</v>
      </c>
      <c r="I359" s="2">
        <f>ROUND(49/100,9)</f>
        <v>0.49</v>
      </c>
      <c r="J359" s="2">
        <v>0</v>
      </c>
      <c r="K359" s="2"/>
      <c r="L359" s="2"/>
      <c r="M359" s="2"/>
      <c r="N359" s="2"/>
      <c r="O359" s="2">
        <f t="shared" si="394"/>
        <v>682.36</v>
      </c>
      <c r="P359" s="2">
        <f t="shared" si="395"/>
        <v>16.47</v>
      </c>
      <c r="Q359" s="2">
        <f t="shared" si="396"/>
        <v>229.41</v>
      </c>
      <c r="R359" s="2">
        <f t="shared" si="397"/>
        <v>7.0000000000000007E-2</v>
      </c>
      <c r="S359" s="2">
        <f t="shared" si="398"/>
        <v>436.48</v>
      </c>
      <c r="T359" s="2">
        <f t="shared" si="399"/>
        <v>0</v>
      </c>
      <c r="U359" s="2">
        <f t="shared" si="400"/>
        <v>45.897074999999994</v>
      </c>
      <c r="V359" s="2">
        <f t="shared" si="401"/>
        <v>6.1250000000000002E-3</v>
      </c>
      <c r="W359" s="2">
        <f t="shared" si="402"/>
        <v>0</v>
      </c>
      <c r="X359" s="2">
        <f t="shared" si="403"/>
        <v>502.03</v>
      </c>
      <c r="Y359" s="2">
        <f t="shared" si="404"/>
        <v>309.95</v>
      </c>
      <c r="Z359" s="2"/>
      <c r="AA359" s="2">
        <v>39500385</v>
      </c>
      <c r="AB359" s="2">
        <f t="shared" si="405"/>
        <v>1392.57</v>
      </c>
      <c r="AC359" s="2">
        <f t="shared" si="429"/>
        <v>33.61</v>
      </c>
      <c r="AD359" s="2">
        <f>ROUND(((((ET359*1.25))-((EU359*1.25)))+AE359),2)</f>
        <v>468.18</v>
      </c>
      <c r="AE359" s="2">
        <f>ROUND(((EU359*1.25)),2)</f>
        <v>0.15</v>
      </c>
      <c r="AF359" s="2">
        <f>ROUND(((EV359*1.15)),2)</f>
        <v>890.78</v>
      </c>
      <c r="AG359" s="2">
        <f t="shared" si="407"/>
        <v>0</v>
      </c>
      <c r="AH359" s="2">
        <f>((EW359*1.15))</f>
        <v>93.66749999999999</v>
      </c>
      <c r="AI359" s="2">
        <f>((EX359*1.25))</f>
        <v>1.2500000000000001E-2</v>
      </c>
      <c r="AJ359" s="2">
        <f t="shared" si="409"/>
        <v>0</v>
      </c>
      <c r="AK359" s="2">
        <v>1182.74</v>
      </c>
      <c r="AL359" s="2">
        <v>33.61</v>
      </c>
      <c r="AM359" s="2">
        <v>374.54</v>
      </c>
      <c r="AN359" s="2">
        <v>0.12</v>
      </c>
      <c r="AO359" s="2">
        <v>774.59</v>
      </c>
      <c r="AP359" s="2">
        <v>0</v>
      </c>
      <c r="AQ359" s="2">
        <v>81.45</v>
      </c>
      <c r="AR359" s="2">
        <v>0.01</v>
      </c>
      <c r="AS359" s="2">
        <v>0</v>
      </c>
      <c r="AT359" s="2">
        <v>115</v>
      </c>
      <c r="AU359" s="2">
        <v>71</v>
      </c>
      <c r="AV359" s="2">
        <v>1</v>
      </c>
      <c r="AW359" s="2">
        <v>1</v>
      </c>
      <c r="AX359" s="2"/>
      <c r="AY359" s="2"/>
      <c r="AZ359" s="2">
        <v>1</v>
      </c>
      <c r="BA359" s="2">
        <v>1</v>
      </c>
      <c r="BB359" s="2">
        <v>1</v>
      </c>
      <c r="BC359" s="2">
        <v>1</v>
      </c>
      <c r="BD359" s="2" t="s">
        <v>3</v>
      </c>
      <c r="BE359" s="2" t="s">
        <v>3</v>
      </c>
      <c r="BF359" s="2" t="s">
        <v>3</v>
      </c>
      <c r="BG359" s="2" t="s">
        <v>3</v>
      </c>
      <c r="BH359" s="2">
        <v>0</v>
      </c>
      <c r="BI359" s="2">
        <v>1</v>
      </c>
      <c r="BJ359" s="2" t="s">
        <v>608</v>
      </c>
      <c r="BK359" s="2"/>
      <c r="BL359" s="2"/>
      <c r="BM359" s="2">
        <v>16001</v>
      </c>
      <c r="BN359" s="2">
        <v>0</v>
      </c>
      <c r="BO359" s="2" t="s">
        <v>3</v>
      </c>
      <c r="BP359" s="2">
        <v>0</v>
      </c>
      <c r="BQ359" s="2">
        <v>2</v>
      </c>
      <c r="BR359" s="2">
        <v>0</v>
      </c>
      <c r="BS359" s="2">
        <v>1</v>
      </c>
      <c r="BT359" s="2">
        <v>1</v>
      </c>
      <c r="BU359" s="2">
        <v>1</v>
      </c>
      <c r="BV359" s="2">
        <v>1</v>
      </c>
      <c r="BW359" s="2">
        <v>1</v>
      </c>
      <c r="BX359" s="2">
        <v>1</v>
      </c>
      <c r="BY359" s="2" t="s">
        <v>3</v>
      </c>
      <c r="BZ359" s="2">
        <v>128</v>
      </c>
      <c r="CA359" s="2">
        <v>83</v>
      </c>
      <c r="CB359" s="2"/>
      <c r="CC359" s="2"/>
      <c r="CD359" s="2"/>
      <c r="CE359" s="2"/>
      <c r="CF359" s="2">
        <v>0</v>
      </c>
      <c r="CG359" s="2">
        <v>0</v>
      </c>
      <c r="CH359" s="2"/>
      <c r="CI359" s="2"/>
      <c r="CJ359" s="2"/>
      <c r="CK359" s="2"/>
      <c r="CL359" s="2"/>
      <c r="CM359" s="2">
        <v>0</v>
      </c>
      <c r="CN359" s="2" t="s">
        <v>1605</v>
      </c>
      <c r="CO359" s="2">
        <v>0</v>
      </c>
      <c r="CP359" s="2">
        <f t="shared" si="410"/>
        <v>682.36</v>
      </c>
      <c r="CQ359" s="2">
        <f t="shared" si="411"/>
        <v>33.61</v>
      </c>
      <c r="CR359" s="2">
        <f t="shared" si="412"/>
        <v>468.18</v>
      </c>
      <c r="CS359" s="2">
        <f t="shared" si="413"/>
        <v>0.15</v>
      </c>
      <c r="CT359" s="2">
        <f t="shared" si="414"/>
        <v>890.78</v>
      </c>
      <c r="CU359" s="2">
        <f t="shared" si="415"/>
        <v>0</v>
      </c>
      <c r="CV359" s="2">
        <f t="shared" si="416"/>
        <v>93.66749999999999</v>
      </c>
      <c r="CW359" s="2">
        <f t="shared" si="417"/>
        <v>1.2500000000000001E-2</v>
      </c>
      <c r="CX359" s="2">
        <f t="shared" si="418"/>
        <v>0</v>
      </c>
      <c r="CY359" s="2">
        <f t="shared" si="419"/>
        <v>502.03250000000003</v>
      </c>
      <c r="CZ359" s="2">
        <f t="shared" si="420"/>
        <v>309.95049999999998</v>
      </c>
      <c r="DA359" s="2"/>
      <c r="DB359" s="2"/>
      <c r="DC359" s="2" t="s">
        <v>3</v>
      </c>
      <c r="DD359" s="2" t="s">
        <v>3</v>
      </c>
      <c r="DE359" s="2" t="s">
        <v>32</v>
      </c>
      <c r="DF359" s="2" t="s">
        <v>32</v>
      </c>
      <c r="DG359" s="2" t="s">
        <v>33</v>
      </c>
      <c r="DH359" s="2" t="s">
        <v>3</v>
      </c>
      <c r="DI359" s="2" t="s">
        <v>33</v>
      </c>
      <c r="DJ359" s="2" t="s">
        <v>32</v>
      </c>
      <c r="DK359" s="2" t="s">
        <v>3</v>
      </c>
      <c r="DL359" s="2" t="s">
        <v>3</v>
      </c>
      <c r="DM359" s="2" t="s">
        <v>3</v>
      </c>
      <c r="DN359" s="2">
        <v>0</v>
      </c>
      <c r="DO359" s="2">
        <v>0</v>
      </c>
      <c r="DP359" s="2">
        <v>1</v>
      </c>
      <c r="DQ359" s="2">
        <v>1</v>
      </c>
      <c r="DR359" s="2"/>
      <c r="DS359" s="2"/>
      <c r="DT359" s="2"/>
      <c r="DU359" s="2">
        <v>1003</v>
      </c>
      <c r="DV359" s="2" t="s">
        <v>61</v>
      </c>
      <c r="DW359" s="2" t="s">
        <v>61</v>
      </c>
      <c r="DX359" s="2">
        <v>100</v>
      </c>
      <c r="DY359" s="2"/>
      <c r="DZ359" s="2"/>
      <c r="EA359" s="2"/>
      <c r="EB359" s="2"/>
      <c r="EC359" s="2"/>
      <c r="ED359" s="2"/>
      <c r="EE359" s="2">
        <v>39174530</v>
      </c>
      <c r="EF359" s="2">
        <v>2</v>
      </c>
      <c r="EG359" s="2" t="s">
        <v>19</v>
      </c>
      <c r="EH359" s="2">
        <v>0</v>
      </c>
      <c r="EI359" s="2" t="s">
        <v>3</v>
      </c>
      <c r="EJ359" s="2">
        <v>1</v>
      </c>
      <c r="EK359" s="2">
        <v>16001</v>
      </c>
      <c r="EL359" s="2" t="s">
        <v>522</v>
      </c>
      <c r="EM359" s="2" t="s">
        <v>523</v>
      </c>
      <c r="EN359" s="2"/>
      <c r="EO359" s="2" t="s">
        <v>36</v>
      </c>
      <c r="EP359" s="2"/>
      <c r="EQ359" s="2">
        <v>131072</v>
      </c>
      <c r="ER359" s="2">
        <v>1182.74</v>
      </c>
      <c r="ES359" s="2">
        <v>33.61</v>
      </c>
      <c r="ET359" s="2">
        <v>374.54</v>
      </c>
      <c r="EU359" s="2">
        <v>0.12</v>
      </c>
      <c r="EV359" s="2">
        <v>774.59</v>
      </c>
      <c r="EW359" s="2">
        <v>81.45</v>
      </c>
      <c r="EX359" s="2">
        <v>0.01</v>
      </c>
      <c r="EY359" s="2">
        <v>0</v>
      </c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>
        <v>0</v>
      </c>
      <c r="FR359" s="2">
        <f t="shared" si="421"/>
        <v>0</v>
      </c>
      <c r="FS359" s="2">
        <v>0</v>
      </c>
      <c r="FT359" s="2" t="s">
        <v>22</v>
      </c>
      <c r="FU359" s="2" t="s">
        <v>23</v>
      </c>
      <c r="FV359" s="2"/>
      <c r="FW359" s="2"/>
      <c r="FX359" s="2">
        <v>115.2</v>
      </c>
      <c r="FY359" s="2">
        <v>70.55</v>
      </c>
      <c r="FZ359" s="2"/>
      <c r="GA359" s="2" t="s">
        <v>3</v>
      </c>
      <c r="GB359" s="2"/>
      <c r="GC359" s="2"/>
      <c r="GD359" s="2">
        <v>0</v>
      </c>
      <c r="GE359" s="2"/>
      <c r="GF359" s="2">
        <v>1128796848</v>
      </c>
      <c r="GG359" s="2">
        <v>2</v>
      </c>
      <c r="GH359" s="2">
        <v>1</v>
      </c>
      <c r="GI359" s="2">
        <v>-2</v>
      </c>
      <c r="GJ359" s="2">
        <v>0</v>
      </c>
      <c r="GK359" s="2">
        <f>ROUND(R359*(R12)/100,2)</f>
        <v>0</v>
      </c>
      <c r="GL359" s="2">
        <f t="shared" si="422"/>
        <v>0</v>
      </c>
      <c r="GM359" s="2">
        <f t="shared" si="423"/>
        <v>1494.34</v>
      </c>
      <c r="GN359" s="2">
        <f t="shared" si="424"/>
        <v>1494.34</v>
      </c>
      <c r="GO359" s="2">
        <f t="shared" si="425"/>
        <v>0</v>
      </c>
      <c r="GP359" s="2">
        <f t="shared" si="426"/>
        <v>0</v>
      </c>
      <c r="GQ359" s="2"/>
      <c r="GR359" s="2">
        <v>0</v>
      </c>
      <c r="GS359" s="2">
        <v>3</v>
      </c>
      <c r="GT359" s="2">
        <v>0</v>
      </c>
      <c r="GU359" s="2" t="s">
        <v>3</v>
      </c>
      <c r="GV359" s="2">
        <f t="shared" si="427"/>
        <v>0</v>
      </c>
      <c r="GW359" s="2">
        <v>1</v>
      </c>
      <c r="GX359" s="2">
        <f t="shared" si="428"/>
        <v>0</v>
      </c>
      <c r="GY359" s="2"/>
      <c r="GZ359" s="2"/>
      <c r="HA359" s="2">
        <v>0</v>
      </c>
      <c r="HB359" s="2">
        <v>0</v>
      </c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>
        <v>0</v>
      </c>
      <c r="IL359" s="2"/>
      <c r="IM359" s="2"/>
      <c r="IN359" s="2"/>
      <c r="IO359" s="2"/>
      <c r="IP359" s="2"/>
      <c r="IQ359" s="2"/>
      <c r="IR359" s="2"/>
      <c r="IS359" s="2"/>
      <c r="IT359" s="2"/>
      <c r="IU359" s="2"/>
    </row>
    <row r="360" spans="1:255" x14ac:dyDescent="0.2">
      <c r="A360">
        <v>17</v>
      </c>
      <c r="B360">
        <v>1</v>
      </c>
      <c r="C360">
        <f>ROW(SmtRes!A808)</f>
        <v>808</v>
      </c>
      <c r="D360">
        <f>ROW(EtalonRes!A804)</f>
        <v>804</v>
      </c>
      <c r="E360" t="s">
        <v>605</v>
      </c>
      <c r="F360" t="s">
        <v>606</v>
      </c>
      <c r="G360" t="s">
        <v>607</v>
      </c>
      <c r="H360" t="s">
        <v>61</v>
      </c>
      <c r="I360">
        <f>ROUND(49/100,9)</f>
        <v>0.49</v>
      </c>
      <c r="J360">
        <v>0</v>
      </c>
      <c r="O360">
        <f t="shared" si="394"/>
        <v>4544.51</v>
      </c>
      <c r="P360">
        <f t="shared" si="395"/>
        <v>109.68</v>
      </c>
      <c r="Q360">
        <f t="shared" si="396"/>
        <v>1527.86</v>
      </c>
      <c r="R360">
        <f t="shared" si="397"/>
        <v>0.49</v>
      </c>
      <c r="S360">
        <f t="shared" si="398"/>
        <v>2906.97</v>
      </c>
      <c r="T360">
        <f t="shared" si="399"/>
        <v>0</v>
      </c>
      <c r="U360">
        <f t="shared" si="400"/>
        <v>45.897074999999994</v>
      </c>
      <c r="V360">
        <f t="shared" si="401"/>
        <v>6.1250000000000002E-3</v>
      </c>
      <c r="W360">
        <f t="shared" si="402"/>
        <v>0</v>
      </c>
      <c r="X360">
        <f t="shared" si="403"/>
        <v>3343.58</v>
      </c>
      <c r="Y360">
        <f t="shared" si="404"/>
        <v>2064.3000000000002</v>
      </c>
      <c r="AA360">
        <v>39500386</v>
      </c>
      <c r="AB360">
        <f t="shared" si="405"/>
        <v>1392.57</v>
      </c>
      <c r="AC360">
        <f t="shared" si="429"/>
        <v>33.61</v>
      </c>
      <c r="AD360">
        <f>ROUND(((((ET360*1.25))-((EU360*1.25)))+AE360),2)</f>
        <v>468.18</v>
      </c>
      <c r="AE360">
        <f>ROUND(((EU360*1.25)),2)</f>
        <v>0.15</v>
      </c>
      <c r="AF360">
        <f>ROUND(((EV360*1.15)),2)</f>
        <v>890.78</v>
      </c>
      <c r="AG360">
        <f t="shared" si="407"/>
        <v>0</v>
      </c>
      <c r="AH360">
        <f>((EW360*1.15))</f>
        <v>93.66749999999999</v>
      </c>
      <c r="AI360">
        <f>((EX360*1.25))</f>
        <v>1.2500000000000001E-2</v>
      </c>
      <c r="AJ360">
        <f t="shared" si="409"/>
        <v>0</v>
      </c>
      <c r="AK360">
        <v>1182.74</v>
      </c>
      <c r="AL360">
        <v>33.61</v>
      </c>
      <c r="AM360">
        <v>374.54</v>
      </c>
      <c r="AN360">
        <v>0.12</v>
      </c>
      <c r="AO360">
        <v>774.59</v>
      </c>
      <c r="AP360">
        <v>0</v>
      </c>
      <c r="AQ360">
        <v>81.45</v>
      </c>
      <c r="AR360">
        <v>0.01</v>
      </c>
      <c r="AS360">
        <v>0</v>
      </c>
      <c r="AT360">
        <v>115</v>
      </c>
      <c r="AU360">
        <v>71</v>
      </c>
      <c r="AV360">
        <v>1</v>
      </c>
      <c r="AW360">
        <v>1</v>
      </c>
      <c r="AZ360">
        <v>6.66</v>
      </c>
      <c r="BA360">
        <v>6.66</v>
      </c>
      <c r="BB360">
        <v>6.66</v>
      </c>
      <c r="BC360">
        <v>6.66</v>
      </c>
      <c r="BD360" t="s">
        <v>3</v>
      </c>
      <c r="BE360" t="s">
        <v>3</v>
      </c>
      <c r="BF360" t="s">
        <v>3</v>
      </c>
      <c r="BG360" t="s">
        <v>3</v>
      </c>
      <c r="BH360">
        <v>0</v>
      </c>
      <c r="BI360">
        <v>1</v>
      </c>
      <c r="BJ360" t="s">
        <v>608</v>
      </c>
      <c r="BM360">
        <v>16001</v>
      </c>
      <c r="BN360">
        <v>0</v>
      </c>
      <c r="BO360" t="s">
        <v>3</v>
      </c>
      <c r="BP360">
        <v>0</v>
      </c>
      <c r="BQ360">
        <v>2</v>
      </c>
      <c r="BR360">
        <v>0</v>
      </c>
      <c r="BS360">
        <v>6.66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3</v>
      </c>
      <c r="BZ360">
        <v>128</v>
      </c>
      <c r="CA360">
        <v>83</v>
      </c>
      <c r="CF360">
        <v>0</v>
      </c>
      <c r="CG360">
        <v>0</v>
      </c>
      <c r="CM360">
        <v>0</v>
      </c>
      <c r="CN360" t="s">
        <v>1605</v>
      </c>
      <c r="CO360">
        <v>0</v>
      </c>
      <c r="CP360">
        <f t="shared" si="410"/>
        <v>4544.51</v>
      </c>
      <c r="CQ360">
        <f t="shared" si="411"/>
        <v>223.8426</v>
      </c>
      <c r="CR360">
        <f t="shared" si="412"/>
        <v>3118.0788000000002</v>
      </c>
      <c r="CS360">
        <f t="shared" si="413"/>
        <v>0.999</v>
      </c>
      <c r="CT360">
        <f t="shared" si="414"/>
        <v>5932.5947999999999</v>
      </c>
      <c r="CU360">
        <f t="shared" si="415"/>
        <v>0</v>
      </c>
      <c r="CV360">
        <f t="shared" si="416"/>
        <v>93.66749999999999</v>
      </c>
      <c r="CW360">
        <f t="shared" si="417"/>
        <v>1.2500000000000001E-2</v>
      </c>
      <c r="CX360">
        <f t="shared" si="418"/>
        <v>0</v>
      </c>
      <c r="CY360">
        <f t="shared" si="419"/>
        <v>3343.5789999999997</v>
      </c>
      <c r="CZ360">
        <f t="shared" si="420"/>
        <v>2064.2965999999997</v>
      </c>
      <c r="DC360" t="s">
        <v>3</v>
      </c>
      <c r="DD360" t="s">
        <v>3</v>
      </c>
      <c r="DE360" t="s">
        <v>32</v>
      </c>
      <c r="DF360" t="s">
        <v>32</v>
      </c>
      <c r="DG360" t="s">
        <v>33</v>
      </c>
      <c r="DH360" t="s">
        <v>3</v>
      </c>
      <c r="DI360" t="s">
        <v>33</v>
      </c>
      <c r="DJ360" t="s">
        <v>32</v>
      </c>
      <c r="DK360" t="s">
        <v>3</v>
      </c>
      <c r="DL360" t="s">
        <v>3</v>
      </c>
      <c r="DM360" t="s">
        <v>3</v>
      </c>
      <c r="DN360">
        <v>0</v>
      </c>
      <c r="DO360">
        <v>0</v>
      </c>
      <c r="DP360">
        <v>1</v>
      </c>
      <c r="DQ360">
        <v>1</v>
      </c>
      <c r="DU360">
        <v>1003</v>
      </c>
      <c r="DV360" t="s">
        <v>61</v>
      </c>
      <c r="DW360" t="s">
        <v>61</v>
      </c>
      <c r="DX360">
        <v>100</v>
      </c>
      <c r="EE360">
        <v>39174530</v>
      </c>
      <c r="EF360">
        <v>2</v>
      </c>
      <c r="EG360" t="s">
        <v>19</v>
      </c>
      <c r="EH360">
        <v>0</v>
      </c>
      <c r="EI360" t="s">
        <v>3</v>
      </c>
      <c r="EJ360">
        <v>1</v>
      </c>
      <c r="EK360">
        <v>16001</v>
      </c>
      <c r="EL360" t="s">
        <v>522</v>
      </c>
      <c r="EM360" t="s">
        <v>523</v>
      </c>
      <c r="EO360" t="s">
        <v>36</v>
      </c>
      <c r="EQ360">
        <v>131072</v>
      </c>
      <c r="ER360">
        <v>1182.74</v>
      </c>
      <c r="ES360">
        <v>33.61</v>
      </c>
      <c r="ET360">
        <v>374.54</v>
      </c>
      <c r="EU360">
        <v>0.12</v>
      </c>
      <c r="EV360">
        <v>774.59</v>
      </c>
      <c r="EW360">
        <v>81.45</v>
      </c>
      <c r="EX360">
        <v>0.01</v>
      </c>
      <c r="EY360">
        <v>0</v>
      </c>
      <c r="FQ360">
        <v>0</v>
      </c>
      <c r="FR360">
        <f t="shared" si="421"/>
        <v>0</v>
      </c>
      <c r="FS360">
        <v>0</v>
      </c>
      <c r="FT360" t="s">
        <v>22</v>
      </c>
      <c r="FU360" t="s">
        <v>23</v>
      </c>
      <c r="FX360">
        <v>115.2</v>
      </c>
      <c r="FY360">
        <v>70.55</v>
      </c>
      <c r="GA360" t="s">
        <v>3</v>
      </c>
      <c r="GD360">
        <v>0</v>
      </c>
      <c r="GF360">
        <v>1128796848</v>
      </c>
      <c r="GG360">
        <v>1</v>
      </c>
      <c r="GH360">
        <v>1</v>
      </c>
      <c r="GI360">
        <v>4</v>
      </c>
      <c r="GJ360">
        <v>0</v>
      </c>
      <c r="GK360">
        <f>ROUND(R360*(S12)/100,2)</f>
        <v>0</v>
      </c>
      <c r="GL360">
        <f t="shared" si="422"/>
        <v>0</v>
      </c>
      <c r="GM360">
        <f t="shared" si="423"/>
        <v>9952.39</v>
      </c>
      <c r="GN360">
        <f t="shared" si="424"/>
        <v>9952.39</v>
      </c>
      <c r="GO360">
        <f t="shared" si="425"/>
        <v>0</v>
      </c>
      <c r="GP360">
        <f t="shared" si="426"/>
        <v>0</v>
      </c>
      <c r="GR360">
        <v>0</v>
      </c>
      <c r="GS360">
        <v>3</v>
      </c>
      <c r="GT360">
        <v>0</v>
      </c>
      <c r="GU360" t="s">
        <v>3</v>
      </c>
      <c r="GV360">
        <f t="shared" si="427"/>
        <v>0</v>
      </c>
      <c r="GW360">
        <v>1</v>
      </c>
      <c r="GX360">
        <f t="shared" si="428"/>
        <v>0</v>
      </c>
      <c r="HA360">
        <v>0</v>
      </c>
      <c r="HB360">
        <v>0</v>
      </c>
      <c r="IK360">
        <v>0</v>
      </c>
    </row>
    <row r="361" spans="1:255" x14ac:dyDescent="0.2">
      <c r="A361" s="2">
        <v>18</v>
      </c>
      <c r="B361" s="2">
        <v>1</v>
      </c>
      <c r="C361" s="2">
        <v>795</v>
      </c>
      <c r="D361" s="2"/>
      <c r="E361" s="2" t="s">
        <v>609</v>
      </c>
      <c r="F361" s="2" t="s">
        <v>533</v>
      </c>
      <c r="G361" s="2" t="s">
        <v>534</v>
      </c>
      <c r="H361" s="2" t="s">
        <v>282</v>
      </c>
      <c r="I361" s="2">
        <f>I359*J361</f>
        <v>4.9391999999999996</v>
      </c>
      <c r="J361" s="2">
        <v>10.08</v>
      </c>
      <c r="K361" s="2"/>
      <c r="L361" s="2"/>
      <c r="M361" s="2"/>
      <c r="N361" s="2"/>
      <c r="O361" s="2">
        <f t="shared" si="394"/>
        <v>0</v>
      </c>
      <c r="P361" s="2">
        <f t="shared" si="395"/>
        <v>0</v>
      </c>
      <c r="Q361" s="2">
        <f t="shared" si="396"/>
        <v>0</v>
      </c>
      <c r="R361" s="2">
        <f t="shared" si="397"/>
        <v>0</v>
      </c>
      <c r="S361" s="2">
        <f t="shared" si="398"/>
        <v>0</v>
      </c>
      <c r="T361" s="2">
        <f t="shared" si="399"/>
        <v>0</v>
      </c>
      <c r="U361" s="2">
        <f t="shared" si="400"/>
        <v>0</v>
      </c>
      <c r="V361" s="2">
        <f t="shared" si="401"/>
        <v>0</v>
      </c>
      <c r="W361" s="2">
        <f t="shared" si="402"/>
        <v>0</v>
      </c>
      <c r="X361" s="2">
        <f t="shared" si="403"/>
        <v>0</v>
      </c>
      <c r="Y361" s="2">
        <f t="shared" si="404"/>
        <v>0</v>
      </c>
      <c r="Z361" s="2"/>
      <c r="AA361" s="2">
        <v>39500385</v>
      </c>
      <c r="AB361" s="2">
        <f t="shared" si="405"/>
        <v>0</v>
      </c>
      <c r="AC361" s="2">
        <f t="shared" si="429"/>
        <v>0</v>
      </c>
      <c r="AD361" s="2">
        <f>ROUND((((ET361)-(EU361))+AE361),2)</f>
        <v>0</v>
      </c>
      <c r="AE361" s="2">
        <f t="shared" ref="AE361:AF364" si="432">ROUND((EU361),2)</f>
        <v>0</v>
      </c>
      <c r="AF361" s="2">
        <f t="shared" si="432"/>
        <v>0</v>
      </c>
      <c r="AG361" s="2">
        <f t="shared" si="407"/>
        <v>0</v>
      </c>
      <c r="AH361" s="2">
        <f t="shared" ref="AH361:AI364" si="433">(EW361)</f>
        <v>0</v>
      </c>
      <c r="AI361" s="2">
        <f t="shared" si="433"/>
        <v>0</v>
      </c>
      <c r="AJ361" s="2">
        <f t="shared" si="409"/>
        <v>0</v>
      </c>
      <c r="AK361" s="2">
        <v>0</v>
      </c>
      <c r="AL361" s="2">
        <v>0</v>
      </c>
      <c r="AM361" s="2">
        <v>0</v>
      </c>
      <c r="AN361" s="2">
        <v>0</v>
      </c>
      <c r="AO361" s="2">
        <v>0</v>
      </c>
      <c r="AP361" s="2">
        <v>0</v>
      </c>
      <c r="AQ361" s="2">
        <v>0</v>
      </c>
      <c r="AR361" s="2">
        <v>0</v>
      </c>
      <c r="AS361" s="2">
        <v>0</v>
      </c>
      <c r="AT361" s="2">
        <v>115</v>
      </c>
      <c r="AU361" s="2">
        <v>71</v>
      </c>
      <c r="AV361" s="2">
        <v>1</v>
      </c>
      <c r="AW361" s="2">
        <v>1</v>
      </c>
      <c r="AX361" s="2"/>
      <c r="AY361" s="2"/>
      <c r="AZ361" s="2">
        <v>1</v>
      </c>
      <c r="BA361" s="2">
        <v>1</v>
      </c>
      <c r="BB361" s="2">
        <v>1</v>
      </c>
      <c r="BC361" s="2">
        <v>1</v>
      </c>
      <c r="BD361" s="2" t="s">
        <v>3</v>
      </c>
      <c r="BE361" s="2" t="s">
        <v>3</v>
      </c>
      <c r="BF361" s="2" t="s">
        <v>3</v>
      </c>
      <c r="BG361" s="2" t="s">
        <v>3</v>
      </c>
      <c r="BH361" s="2">
        <v>3</v>
      </c>
      <c r="BI361" s="2">
        <v>1</v>
      </c>
      <c r="BJ361" s="2" t="s">
        <v>3</v>
      </c>
      <c r="BK361" s="2"/>
      <c r="BL361" s="2"/>
      <c r="BM361" s="2">
        <v>16001</v>
      </c>
      <c r="BN361" s="2">
        <v>0</v>
      </c>
      <c r="BO361" s="2" t="s">
        <v>3</v>
      </c>
      <c r="BP361" s="2">
        <v>0</v>
      </c>
      <c r="BQ361" s="2">
        <v>2</v>
      </c>
      <c r="BR361" s="2">
        <v>0</v>
      </c>
      <c r="BS361" s="2">
        <v>1</v>
      </c>
      <c r="BT361" s="2">
        <v>1</v>
      </c>
      <c r="BU361" s="2">
        <v>1</v>
      </c>
      <c r="BV361" s="2">
        <v>1</v>
      </c>
      <c r="BW361" s="2">
        <v>1</v>
      </c>
      <c r="BX361" s="2">
        <v>1</v>
      </c>
      <c r="BY361" s="2" t="s">
        <v>3</v>
      </c>
      <c r="BZ361" s="2">
        <v>128</v>
      </c>
      <c r="CA361" s="2">
        <v>83</v>
      </c>
      <c r="CB361" s="2"/>
      <c r="CC361" s="2"/>
      <c r="CD361" s="2"/>
      <c r="CE361" s="2"/>
      <c r="CF361" s="2">
        <v>0</v>
      </c>
      <c r="CG361" s="2">
        <v>0</v>
      </c>
      <c r="CH361" s="2"/>
      <c r="CI361" s="2"/>
      <c r="CJ361" s="2"/>
      <c r="CK361" s="2"/>
      <c r="CL361" s="2"/>
      <c r="CM361" s="2">
        <v>0</v>
      </c>
      <c r="CN361" s="2" t="s">
        <v>3</v>
      </c>
      <c r="CO361" s="2">
        <v>0</v>
      </c>
      <c r="CP361" s="2">
        <f t="shared" si="410"/>
        <v>0</v>
      </c>
      <c r="CQ361" s="2">
        <f t="shared" si="411"/>
        <v>0</v>
      </c>
      <c r="CR361" s="2">
        <f t="shared" si="412"/>
        <v>0</v>
      </c>
      <c r="CS361" s="2">
        <f t="shared" si="413"/>
        <v>0</v>
      </c>
      <c r="CT361" s="2">
        <f t="shared" si="414"/>
        <v>0</v>
      </c>
      <c r="CU361" s="2">
        <f t="shared" si="415"/>
        <v>0</v>
      </c>
      <c r="CV361" s="2">
        <f t="shared" si="416"/>
        <v>0</v>
      </c>
      <c r="CW361" s="2">
        <f t="shared" si="417"/>
        <v>0</v>
      </c>
      <c r="CX361" s="2">
        <f t="shared" si="418"/>
        <v>0</v>
      </c>
      <c r="CY361" s="2">
        <f t="shared" si="419"/>
        <v>0</v>
      </c>
      <c r="CZ361" s="2">
        <f t="shared" si="420"/>
        <v>0</v>
      </c>
      <c r="DA361" s="2"/>
      <c r="DB361" s="2"/>
      <c r="DC361" s="2" t="s">
        <v>3</v>
      </c>
      <c r="DD361" s="2" t="s">
        <v>3</v>
      </c>
      <c r="DE361" s="2" t="s">
        <v>3</v>
      </c>
      <c r="DF361" s="2" t="s">
        <v>3</v>
      </c>
      <c r="DG361" s="2" t="s">
        <v>3</v>
      </c>
      <c r="DH361" s="2" t="s">
        <v>3</v>
      </c>
      <c r="DI361" s="2" t="s">
        <v>3</v>
      </c>
      <c r="DJ361" s="2" t="s">
        <v>3</v>
      </c>
      <c r="DK361" s="2" t="s">
        <v>3</v>
      </c>
      <c r="DL361" s="2" t="s">
        <v>3</v>
      </c>
      <c r="DM361" s="2" t="s">
        <v>3</v>
      </c>
      <c r="DN361" s="2">
        <v>0</v>
      </c>
      <c r="DO361" s="2">
        <v>0</v>
      </c>
      <c r="DP361" s="2">
        <v>1</v>
      </c>
      <c r="DQ361" s="2">
        <v>1</v>
      </c>
      <c r="DR361" s="2"/>
      <c r="DS361" s="2"/>
      <c r="DT361" s="2"/>
      <c r="DU361" s="2">
        <v>1003</v>
      </c>
      <c r="DV361" s="2" t="s">
        <v>282</v>
      </c>
      <c r="DW361" s="2" t="s">
        <v>282</v>
      </c>
      <c r="DX361" s="2">
        <v>10</v>
      </c>
      <c r="DY361" s="2"/>
      <c r="DZ361" s="2"/>
      <c r="EA361" s="2"/>
      <c r="EB361" s="2"/>
      <c r="EC361" s="2"/>
      <c r="ED361" s="2"/>
      <c r="EE361" s="2">
        <v>39174530</v>
      </c>
      <c r="EF361" s="2">
        <v>2</v>
      </c>
      <c r="EG361" s="2" t="s">
        <v>19</v>
      </c>
      <c r="EH361" s="2">
        <v>0</v>
      </c>
      <c r="EI361" s="2" t="s">
        <v>3</v>
      </c>
      <c r="EJ361" s="2">
        <v>1</v>
      </c>
      <c r="EK361" s="2">
        <v>16001</v>
      </c>
      <c r="EL361" s="2" t="s">
        <v>522</v>
      </c>
      <c r="EM361" s="2" t="s">
        <v>523</v>
      </c>
      <c r="EN361" s="2"/>
      <c r="EO361" s="2" t="s">
        <v>3</v>
      </c>
      <c r="EP361" s="2"/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>
        <v>0</v>
      </c>
      <c r="FR361" s="2">
        <f t="shared" si="421"/>
        <v>0</v>
      </c>
      <c r="FS361" s="2">
        <v>0</v>
      </c>
      <c r="FT361" s="2" t="s">
        <v>22</v>
      </c>
      <c r="FU361" s="2" t="s">
        <v>23</v>
      </c>
      <c r="FV361" s="2"/>
      <c r="FW361" s="2"/>
      <c r="FX361" s="2">
        <v>115.2</v>
      </c>
      <c r="FY361" s="2">
        <v>70.55</v>
      </c>
      <c r="FZ361" s="2"/>
      <c r="GA361" s="2" t="s">
        <v>3</v>
      </c>
      <c r="GB361" s="2"/>
      <c r="GC361" s="2"/>
      <c r="GD361" s="2">
        <v>0</v>
      </c>
      <c r="GE361" s="2"/>
      <c r="GF361" s="2">
        <v>-1309666617</v>
      </c>
      <c r="GG361" s="2">
        <v>2</v>
      </c>
      <c r="GH361" s="2">
        <v>1</v>
      </c>
      <c r="GI361" s="2">
        <v>-2</v>
      </c>
      <c r="GJ361" s="2">
        <v>0</v>
      </c>
      <c r="GK361" s="2">
        <f>ROUND(R361*(R12)/100,2)</f>
        <v>0</v>
      </c>
      <c r="GL361" s="2">
        <f t="shared" si="422"/>
        <v>0</v>
      </c>
      <c r="GM361" s="2">
        <f t="shared" si="423"/>
        <v>0</v>
      </c>
      <c r="GN361" s="2">
        <f t="shared" si="424"/>
        <v>0</v>
      </c>
      <c r="GO361" s="2">
        <f t="shared" si="425"/>
        <v>0</v>
      </c>
      <c r="GP361" s="2">
        <f t="shared" si="426"/>
        <v>0</v>
      </c>
      <c r="GQ361" s="2"/>
      <c r="GR361" s="2">
        <v>0</v>
      </c>
      <c r="GS361" s="2">
        <v>3</v>
      </c>
      <c r="GT361" s="2">
        <v>0</v>
      </c>
      <c r="GU361" s="2" t="s">
        <v>3</v>
      </c>
      <c r="GV361" s="2">
        <f t="shared" si="427"/>
        <v>0</v>
      </c>
      <c r="GW361" s="2">
        <v>1</v>
      </c>
      <c r="GX361" s="2">
        <f t="shared" si="428"/>
        <v>0</v>
      </c>
      <c r="GY361" s="2"/>
      <c r="GZ361" s="2"/>
      <c r="HA361" s="2">
        <v>0</v>
      </c>
      <c r="HB361" s="2">
        <v>0</v>
      </c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>
        <v>0</v>
      </c>
      <c r="IL361" s="2"/>
      <c r="IM361" s="2"/>
      <c r="IN361" s="2"/>
      <c r="IO361" s="2"/>
      <c r="IP361" s="2"/>
      <c r="IQ361" s="2"/>
      <c r="IR361" s="2"/>
      <c r="IS361" s="2"/>
      <c r="IT361" s="2"/>
      <c r="IU361" s="2"/>
    </row>
    <row r="362" spans="1:255" x14ac:dyDescent="0.2">
      <c r="A362">
        <v>18</v>
      </c>
      <c r="B362">
        <v>1</v>
      </c>
      <c r="C362">
        <v>807</v>
      </c>
      <c r="E362" t="s">
        <v>609</v>
      </c>
      <c r="F362" t="s">
        <v>533</v>
      </c>
      <c r="G362" t="s">
        <v>534</v>
      </c>
      <c r="H362" t="s">
        <v>282</v>
      </c>
      <c r="I362">
        <f>I360*J362</f>
        <v>4.9391999999999996</v>
      </c>
      <c r="J362">
        <v>10.08</v>
      </c>
      <c r="O362">
        <f t="shared" si="394"/>
        <v>0</v>
      </c>
      <c r="P362">
        <f t="shared" si="395"/>
        <v>0</v>
      </c>
      <c r="Q362">
        <f t="shared" si="396"/>
        <v>0</v>
      </c>
      <c r="R362">
        <f t="shared" si="397"/>
        <v>0</v>
      </c>
      <c r="S362">
        <f t="shared" si="398"/>
        <v>0</v>
      </c>
      <c r="T362">
        <f t="shared" si="399"/>
        <v>0</v>
      </c>
      <c r="U362">
        <f t="shared" si="400"/>
        <v>0</v>
      </c>
      <c r="V362">
        <f t="shared" si="401"/>
        <v>0</v>
      </c>
      <c r="W362">
        <f t="shared" si="402"/>
        <v>0</v>
      </c>
      <c r="X362">
        <f t="shared" si="403"/>
        <v>0</v>
      </c>
      <c r="Y362">
        <f t="shared" si="404"/>
        <v>0</v>
      </c>
      <c r="AA362">
        <v>39500386</v>
      </c>
      <c r="AB362">
        <f t="shared" si="405"/>
        <v>0</v>
      </c>
      <c r="AC362">
        <f t="shared" si="429"/>
        <v>0</v>
      </c>
      <c r="AD362">
        <f>ROUND((((ET362)-(EU362))+AE362),2)</f>
        <v>0</v>
      </c>
      <c r="AE362">
        <f t="shared" si="432"/>
        <v>0</v>
      </c>
      <c r="AF362">
        <f t="shared" si="432"/>
        <v>0</v>
      </c>
      <c r="AG362">
        <f t="shared" si="407"/>
        <v>0</v>
      </c>
      <c r="AH362">
        <f t="shared" si="433"/>
        <v>0</v>
      </c>
      <c r="AI362">
        <f t="shared" si="433"/>
        <v>0</v>
      </c>
      <c r="AJ362">
        <f t="shared" si="409"/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115</v>
      </c>
      <c r="AU362">
        <v>71</v>
      </c>
      <c r="AV362">
        <v>1</v>
      </c>
      <c r="AW362">
        <v>1</v>
      </c>
      <c r="AZ362">
        <v>6.66</v>
      </c>
      <c r="BA362">
        <v>1</v>
      </c>
      <c r="BB362">
        <v>1</v>
      </c>
      <c r="BC362">
        <v>6.66</v>
      </c>
      <c r="BD362" t="s">
        <v>3</v>
      </c>
      <c r="BE362" t="s">
        <v>3</v>
      </c>
      <c r="BF362" t="s">
        <v>3</v>
      </c>
      <c r="BG362" t="s">
        <v>3</v>
      </c>
      <c r="BH362">
        <v>3</v>
      </c>
      <c r="BI362">
        <v>1</v>
      </c>
      <c r="BJ362" t="s">
        <v>3</v>
      </c>
      <c r="BM362">
        <v>16001</v>
      </c>
      <c r="BN362">
        <v>0</v>
      </c>
      <c r="BO362" t="s">
        <v>3</v>
      </c>
      <c r="BP362">
        <v>0</v>
      </c>
      <c r="BQ362">
        <v>2</v>
      </c>
      <c r="BR362">
        <v>0</v>
      </c>
      <c r="BS362">
        <v>1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3</v>
      </c>
      <c r="BZ362">
        <v>128</v>
      </c>
      <c r="CA362">
        <v>83</v>
      </c>
      <c r="CF362">
        <v>0</v>
      </c>
      <c r="CG362">
        <v>0</v>
      </c>
      <c r="CM362">
        <v>0</v>
      </c>
      <c r="CN362" t="s">
        <v>3</v>
      </c>
      <c r="CO362">
        <v>0</v>
      </c>
      <c r="CP362">
        <f t="shared" si="410"/>
        <v>0</v>
      </c>
      <c r="CQ362">
        <f t="shared" si="411"/>
        <v>0</v>
      </c>
      <c r="CR362">
        <f t="shared" si="412"/>
        <v>0</v>
      </c>
      <c r="CS362">
        <f t="shared" si="413"/>
        <v>0</v>
      </c>
      <c r="CT362">
        <f t="shared" si="414"/>
        <v>0</v>
      </c>
      <c r="CU362">
        <f t="shared" si="415"/>
        <v>0</v>
      </c>
      <c r="CV362">
        <f t="shared" si="416"/>
        <v>0</v>
      </c>
      <c r="CW362">
        <f t="shared" si="417"/>
        <v>0</v>
      </c>
      <c r="CX362">
        <f t="shared" si="418"/>
        <v>0</v>
      </c>
      <c r="CY362">
        <f t="shared" si="419"/>
        <v>0</v>
      </c>
      <c r="CZ362">
        <f t="shared" si="420"/>
        <v>0</v>
      </c>
      <c r="DC362" t="s">
        <v>3</v>
      </c>
      <c r="DD362" t="s">
        <v>3</v>
      </c>
      <c r="DE362" t="s">
        <v>3</v>
      </c>
      <c r="DF362" t="s">
        <v>3</v>
      </c>
      <c r="DG362" t="s">
        <v>3</v>
      </c>
      <c r="DH362" t="s">
        <v>3</v>
      </c>
      <c r="DI362" t="s">
        <v>3</v>
      </c>
      <c r="DJ362" t="s">
        <v>3</v>
      </c>
      <c r="DK362" t="s">
        <v>3</v>
      </c>
      <c r="DL362" t="s">
        <v>3</v>
      </c>
      <c r="DM362" t="s">
        <v>3</v>
      </c>
      <c r="DN362">
        <v>0</v>
      </c>
      <c r="DO362">
        <v>0</v>
      </c>
      <c r="DP362">
        <v>1</v>
      </c>
      <c r="DQ362">
        <v>1</v>
      </c>
      <c r="DU362">
        <v>1003</v>
      </c>
      <c r="DV362" t="s">
        <v>282</v>
      </c>
      <c r="DW362" t="s">
        <v>282</v>
      </c>
      <c r="DX362">
        <v>10</v>
      </c>
      <c r="EE362">
        <v>39174530</v>
      </c>
      <c r="EF362">
        <v>2</v>
      </c>
      <c r="EG362" t="s">
        <v>19</v>
      </c>
      <c r="EH362">
        <v>0</v>
      </c>
      <c r="EI362" t="s">
        <v>3</v>
      </c>
      <c r="EJ362">
        <v>1</v>
      </c>
      <c r="EK362">
        <v>16001</v>
      </c>
      <c r="EL362" t="s">
        <v>522</v>
      </c>
      <c r="EM362" t="s">
        <v>523</v>
      </c>
      <c r="EO362" t="s">
        <v>3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  <c r="FQ362">
        <v>0</v>
      </c>
      <c r="FR362">
        <f t="shared" si="421"/>
        <v>0</v>
      </c>
      <c r="FS362">
        <v>0</v>
      </c>
      <c r="FT362" t="s">
        <v>22</v>
      </c>
      <c r="FU362" t="s">
        <v>23</v>
      </c>
      <c r="FX362">
        <v>115.2</v>
      </c>
      <c r="FY362">
        <v>70.55</v>
      </c>
      <c r="GA362" t="s">
        <v>3</v>
      </c>
      <c r="GD362">
        <v>0</v>
      </c>
      <c r="GF362">
        <v>-1309666617</v>
      </c>
      <c r="GG362">
        <v>1</v>
      </c>
      <c r="GH362">
        <v>1</v>
      </c>
      <c r="GI362">
        <v>4</v>
      </c>
      <c r="GJ362">
        <v>0</v>
      </c>
      <c r="GK362">
        <f>ROUND(R362*(S12)/100,2)</f>
        <v>0</v>
      </c>
      <c r="GL362">
        <f t="shared" si="422"/>
        <v>0</v>
      </c>
      <c r="GM362">
        <f t="shared" si="423"/>
        <v>0</v>
      </c>
      <c r="GN362">
        <f t="shared" si="424"/>
        <v>0</v>
      </c>
      <c r="GO362">
        <f t="shared" si="425"/>
        <v>0</v>
      </c>
      <c r="GP362">
        <f t="shared" si="426"/>
        <v>0</v>
      </c>
      <c r="GR362">
        <v>0</v>
      </c>
      <c r="GS362">
        <v>3</v>
      </c>
      <c r="GT362">
        <v>0</v>
      </c>
      <c r="GU362" t="s">
        <v>3</v>
      </c>
      <c r="GV362">
        <f t="shared" si="427"/>
        <v>0</v>
      </c>
      <c r="GW362">
        <v>1</v>
      </c>
      <c r="GX362">
        <f t="shared" si="428"/>
        <v>0</v>
      </c>
      <c r="HA362">
        <v>0</v>
      </c>
      <c r="HB362">
        <v>0</v>
      </c>
      <c r="IK362">
        <v>0</v>
      </c>
    </row>
    <row r="363" spans="1:255" x14ac:dyDescent="0.2">
      <c r="A363" s="2">
        <v>18</v>
      </c>
      <c r="B363" s="2">
        <v>1</v>
      </c>
      <c r="C363" s="2">
        <v>796</v>
      </c>
      <c r="D363" s="2"/>
      <c r="E363" s="2" t="s">
        <v>610</v>
      </c>
      <c r="F363" s="2" t="s">
        <v>611</v>
      </c>
      <c r="G363" s="2" t="s">
        <v>612</v>
      </c>
      <c r="H363" s="2" t="s">
        <v>66</v>
      </c>
      <c r="I363" s="2">
        <f>I359*J363</f>
        <v>49.392000000000003</v>
      </c>
      <c r="J363" s="2">
        <v>100.80000000000001</v>
      </c>
      <c r="K363" s="2"/>
      <c r="L363" s="2"/>
      <c r="M363" s="2"/>
      <c r="N363" s="2"/>
      <c r="O363" s="2">
        <f t="shared" si="394"/>
        <v>305.24</v>
      </c>
      <c r="P363" s="2">
        <f t="shared" si="395"/>
        <v>305.24</v>
      </c>
      <c r="Q363" s="2">
        <f t="shared" si="396"/>
        <v>0</v>
      </c>
      <c r="R363" s="2">
        <f t="shared" si="397"/>
        <v>0</v>
      </c>
      <c r="S363" s="2">
        <f t="shared" si="398"/>
        <v>0</v>
      </c>
      <c r="T363" s="2">
        <f t="shared" si="399"/>
        <v>0</v>
      </c>
      <c r="U363" s="2">
        <f t="shared" si="400"/>
        <v>0</v>
      </c>
      <c r="V363" s="2">
        <f t="shared" si="401"/>
        <v>0</v>
      </c>
      <c r="W363" s="2">
        <f t="shared" si="402"/>
        <v>0</v>
      </c>
      <c r="X363" s="2">
        <f t="shared" si="403"/>
        <v>0</v>
      </c>
      <c r="Y363" s="2">
        <f t="shared" si="404"/>
        <v>0</v>
      </c>
      <c r="Z363" s="2"/>
      <c r="AA363" s="2">
        <v>39500385</v>
      </c>
      <c r="AB363" s="2">
        <f t="shared" si="405"/>
        <v>6.18</v>
      </c>
      <c r="AC363" s="2">
        <f t="shared" si="429"/>
        <v>6.18</v>
      </c>
      <c r="AD363" s="2">
        <f>ROUND((((ET363)-(EU363))+AE363),2)</f>
        <v>0</v>
      </c>
      <c r="AE363" s="2">
        <f t="shared" si="432"/>
        <v>0</v>
      </c>
      <c r="AF363" s="2">
        <f t="shared" si="432"/>
        <v>0</v>
      </c>
      <c r="AG363" s="2">
        <f t="shared" si="407"/>
        <v>0</v>
      </c>
      <c r="AH363" s="2">
        <f t="shared" si="433"/>
        <v>0</v>
      </c>
      <c r="AI363" s="2">
        <f t="shared" si="433"/>
        <v>0</v>
      </c>
      <c r="AJ363" s="2">
        <f t="shared" si="409"/>
        <v>0</v>
      </c>
      <c r="AK363" s="2">
        <v>6.18</v>
      </c>
      <c r="AL363" s="2">
        <v>6.18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115</v>
      </c>
      <c r="AU363" s="2">
        <v>71</v>
      </c>
      <c r="AV363" s="2">
        <v>1</v>
      </c>
      <c r="AW363" s="2">
        <v>1</v>
      </c>
      <c r="AX363" s="2"/>
      <c r="AY363" s="2"/>
      <c r="AZ363" s="2">
        <v>1</v>
      </c>
      <c r="BA363" s="2">
        <v>1</v>
      </c>
      <c r="BB363" s="2">
        <v>1</v>
      </c>
      <c r="BC363" s="2">
        <v>1</v>
      </c>
      <c r="BD363" s="2" t="s">
        <v>3</v>
      </c>
      <c r="BE363" s="2" t="s">
        <v>3</v>
      </c>
      <c r="BF363" s="2" t="s">
        <v>3</v>
      </c>
      <c r="BG363" s="2" t="s">
        <v>3</v>
      </c>
      <c r="BH363" s="2">
        <v>3</v>
      </c>
      <c r="BI363" s="2">
        <v>1</v>
      </c>
      <c r="BJ363" s="2" t="s">
        <v>613</v>
      </c>
      <c r="BK363" s="2"/>
      <c r="BL363" s="2"/>
      <c r="BM363" s="2">
        <v>16001</v>
      </c>
      <c r="BN363" s="2">
        <v>0</v>
      </c>
      <c r="BO363" s="2" t="s">
        <v>3</v>
      </c>
      <c r="BP363" s="2">
        <v>0</v>
      </c>
      <c r="BQ363" s="2">
        <v>2</v>
      </c>
      <c r="BR363" s="2">
        <v>0</v>
      </c>
      <c r="BS363" s="2">
        <v>1</v>
      </c>
      <c r="BT363" s="2">
        <v>1</v>
      </c>
      <c r="BU363" s="2">
        <v>1</v>
      </c>
      <c r="BV363" s="2">
        <v>1</v>
      </c>
      <c r="BW363" s="2">
        <v>1</v>
      </c>
      <c r="BX363" s="2">
        <v>1</v>
      </c>
      <c r="BY363" s="2" t="s">
        <v>3</v>
      </c>
      <c r="BZ363" s="2">
        <v>128</v>
      </c>
      <c r="CA363" s="2">
        <v>83</v>
      </c>
      <c r="CB363" s="2"/>
      <c r="CC363" s="2"/>
      <c r="CD363" s="2"/>
      <c r="CE363" s="2"/>
      <c r="CF363" s="2">
        <v>0</v>
      </c>
      <c r="CG363" s="2">
        <v>0</v>
      </c>
      <c r="CH363" s="2"/>
      <c r="CI363" s="2"/>
      <c r="CJ363" s="2"/>
      <c r="CK363" s="2"/>
      <c r="CL363" s="2"/>
      <c r="CM363" s="2">
        <v>0</v>
      </c>
      <c r="CN363" s="2" t="s">
        <v>3</v>
      </c>
      <c r="CO363" s="2">
        <v>0</v>
      </c>
      <c r="CP363" s="2">
        <f t="shared" si="410"/>
        <v>305.24</v>
      </c>
      <c r="CQ363" s="2">
        <f t="shared" si="411"/>
        <v>6.18</v>
      </c>
      <c r="CR363" s="2">
        <f t="shared" si="412"/>
        <v>0</v>
      </c>
      <c r="CS363" s="2">
        <f t="shared" si="413"/>
        <v>0</v>
      </c>
      <c r="CT363" s="2">
        <f t="shared" si="414"/>
        <v>0</v>
      </c>
      <c r="CU363" s="2">
        <f t="shared" si="415"/>
        <v>0</v>
      </c>
      <c r="CV363" s="2">
        <f t="shared" si="416"/>
        <v>0</v>
      </c>
      <c r="CW363" s="2">
        <f t="shared" si="417"/>
        <v>0</v>
      </c>
      <c r="CX363" s="2">
        <f t="shared" si="418"/>
        <v>0</v>
      </c>
      <c r="CY363" s="2">
        <f t="shared" si="419"/>
        <v>0</v>
      </c>
      <c r="CZ363" s="2">
        <f t="shared" si="420"/>
        <v>0</v>
      </c>
      <c r="DA363" s="2"/>
      <c r="DB363" s="2"/>
      <c r="DC363" s="2" t="s">
        <v>3</v>
      </c>
      <c r="DD363" s="2" t="s">
        <v>3</v>
      </c>
      <c r="DE363" s="2" t="s">
        <v>3</v>
      </c>
      <c r="DF363" s="2" t="s">
        <v>3</v>
      </c>
      <c r="DG363" s="2" t="s">
        <v>3</v>
      </c>
      <c r="DH363" s="2" t="s">
        <v>3</v>
      </c>
      <c r="DI363" s="2" t="s">
        <v>3</v>
      </c>
      <c r="DJ363" s="2" t="s">
        <v>3</v>
      </c>
      <c r="DK363" s="2" t="s">
        <v>3</v>
      </c>
      <c r="DL363" s="2" t="s">
        <v>3</v>
      </c>
      <c r="DM363" s="2" t="s">
        <v>3</v>
      </c>
      <c r="DN363" s="2">
        <v>0</v>
      </c>
      <c r="DO363" s="2">
        <v>0</v>
      </c>
      <c r="DP363" s="2">
        <v>1</v>
      </c>
      <c r="DQ363" s="2">
        <v>1</v>
      </c>
      <c r="DR363" s="2"/>
      <c r="DS363" s="2"/>
      <c r="DT363" s="2"/>
      <c r="DU363" s="2">
        <v>1003</v>
      </c>
      <c r="DV363" s="2" t="s">
        <v>66</v>
      </c>
      <c r="DW363" s="2" t="s">
        <v>66</v>
      </c>
      <c r="DX363" s="2">
        <v>1</v>
      </c>
      <c r="DY363" s="2"/>
      <c r="DZ363" s="2"/>
      <c r="EA363" s="2"/>
      <c r="EB363" s="2"/>
      <c r="EC363" s="2"/>
      <c r="ED363" s="2"/>
      <c r="EE363" s="2">
        <v>39174530</v>
      </c>
      <c r="EF363" s="2">
        <v>2</v>
      </c>
      <c r="EG363" s="2" t="s">
        <v>19</v>
      </c>
      <c r="EH363" s="2">
        <v>0</v>
      </c>
      <c r="EI363" s="2" t="s">
        <v>3</v>
      </c>
      <c r="EJ363" s="2">
        <v>1</v>
      </c>
      <c r="EK363" s="2">
        <v>16001</v>
      </c>
      <c r="EL363" s="2" t="s">
        <v>522</v>
      </c>
      <c r="EM363" s="2" t="s">
        <v>523</v>
      </c>
      <c r="EN363" s="2"/>
      <c r="EO363" s="2" t="s">
        <v>3</v>
      </c>
      <c r="EP363" s="2"/>
      <c r="EQ363" s="2">
        <v>0</v>
      </c>
      <c r="ER363" s="2">
        <v>6.18</v>
      </c>
      <c r="ES363" s="2">
        <v>6.18</v>
      </c>
      <c r="ET363" s="2">
        <v>0</v>
      </c>
      <c r="EU363" s="2">
        <v>0</v>
      </c>
      <c r="EV363" s="2">
        <v>0</v>
      </c>
      <c r="EW363" s="2">
        <v>0</v>
      </c>
      <c r="EX363" s="2">
        <v>0</v>
      </c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>
        <v>0</v>
      </c>
      <c r="FR363" s="2">
        <f t="shared" si="421"/>
        <v>0</v>
      </c>
      <c r="FS363" s="2">
        <v>0</v>
      </c>
      <c r="FT363" s="2" t="s">
        <v>22</v>
      </c>
      <c r="FU363" s="2" t="s">
        <v>23</v>
      </c>
      <c r="FV363" s="2"/>
      <c r="FW363" s="2"/>
      <c r="FX363" s="2">
        <v>115.2</v>
      </c>
      <c r="FY363" s="2">
        <v>70.55</v>
      </c>
      <c r="FZ363" s="2"/>
      <c r="GA363" s="2" t="s">
        <v>3</v>
      </c>
      <c r="GB363" s="2"/>
      <c r="GC363" s="2"/>
      <c r="GD363" s="2">
        <v>0</v>
      </c>
      <c r="GE363" s="2"/>
      <c r="GF363" s="2">
        <v>-324416518</v>
      </c>
      <c r="GG363" s="2">
        <v>2</v>
      </c>
      <c r="GH363" s="2">
        <v>1</v>
      </c>
      <c r="GI363" s="2">
        <v>-2</v>
      </c>
      <c r="GJ363" s="2">
        <v>0</v>
      </c>
      <c r="GK363" s="2">
        <f>ROUND(R363*(R12)/100,2)</f>
        <v>0</v>
      </c>
      <c r="GL363" s="2">
        <f t="shared" si="422"/>
        <v>0</v>
      </c>
      <c r="GM363" s="2">
        <f t="shared" si="423"/>
        <v>305.24</v>
      </c>
      <c r="GN363" s="2">
        <f t="shared" si="424"/>
        <v>305.24</v>
      </c>
      <c r="GO363" s="2">
        <f t="shared" si="425"/>
        <v>0</v>
      </c>
      <c r="GP363" s="2">
        <f t="shared" si="426"/>
        <v>0</v>
      </c>
      <c r="GQ363" s="2"/>
      <c r="GR363" s="2">
        <v>0</v>
      </c>
      <c r="GS363" s="2">
        <v>3</v>
      </c>
      <c r="GT363" s="2">
        <v>0</v>
      </c>
      <c r="GU363" s="2" t="s">
        <v>3</v>
      </c>
      <c r="GV363" s="2">
        <f t="shared" si="427"/>
        <v>0</v>
      </c>
      <c r="GW363" s="2">
        <v>1</v>
      </c>
      <c r="GX363" s="2">
        <f t="shared" si="428"/>
        <v>0</v>
      </c>
      <c r="GY363" s="2"/>
      <c r="GZ363" s="2"/>
      <c r="HA363" s="2">
        <v>0</v>
      </c>
      <c r="HB363" s="2">
        <v>0</v>
      </c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>
        <v>0</v>
      </c>
      <c r="IL363" s="2"/>
      <c r="IM363" s="2"/>
      <c r="IN363" s="2"/>
      <c r="IO363" s="2"/>
      <c r="IP363" s="2"/>
      <c r="IQ363" s="2"/>
      <c r="IR363" s="2"/>
      <c r="IS363" s="2"/>
      <c r="IT363" s="2"/>
      <c r="IU363" s="2"/>
    </row>
    <row r="364" spans="1:255" x14ac:dyDescent="0.2">
      <c r="A364">
        <v>18</v>
      </c>
      <c r="B364">
        <v>1</v>
      </c>
      <c r="C364">
        <v>808</v>
      </c>
      <c r="E364" t="s">
        <v>610</v>
      </c>
      <c r="F364" t="s">
        <v>611</v>
      </c>
      <c r="G364" t="s">
        <v>612</v>
      </c>
      <c r="H364" t="s">
        <v>66</v>
      </c>
      <c r="I364">
        <f>I360*J364</f>
        <v>49.392000000000003</v>
      </c>
      <c r="J364">
        <v>100.80000000000001</v>
      </c>
      <c r="O364">
        <f t="shared" si="394"/>
        <v>2032.92</v>
      </c>
      <c r="P364">
        <f t="shared" si="395"/>
        <v>2032.92</v>
      </c>
      <c r="Q364">
        <f t="shared" si="396"/>
        <v>0</v>
      </c>
      <c r="R364">
        <f t="shared" si="397"/>
        <v>0</v>
      </c>
      <c r="S364">
        <f t="shared" si="398"/>
        <v>0</v>
      </c>
      <c r="T364">
        <f t="shared" si="399"/>
        <v>0</v>
      </c>
      <c r="U364">
        <f t="shared" si="400"/>
        <v>0</v>
      </c>
      <c r="V364">
        <f t="shared" si="401"/>
        <v>0</v>
      </c>
      <c r="W364">
        <f t="shared" si="402"/>
        <v>0</v>
      </c>
      <c r="X364">
        <f t="shared" si="403"/>
        <v>0</v>
      </c>
      <c r="Y364">
        <f t="shared" si="404"/>
        <v>0</v>
      </c>
      <c r="AA364">
        <v>39500386</v>
      </c>
      <c r="AB364">
        <f t="shared" si="405"/>
        <v>6.18</v>
      </c>
      <c r="AC364">
        <f t="shared" si="429"/>
        <v>6.18</v>
      </c>
      <c r="AD364">
        <f>ROUND((((ET364)-(EU364))+AE364),2)</f>
        <v>0</v>
      </c>
      <c r="AE364">
        <f t="shared" si="432"/>
        <v>0</v>
      </c>
      <c r="AF364">
        <f t="shared" si="432"/>
        <v>0</v>
      </c>
      <c r="AG364">
        <f t="shared" si="407"/>
        <v>0</v>
      </c>
      <c r="AH364">
        <f t="shared" si="433"/>
        <v>0</v>
      </c>
      <c r="AI364">
        <f t="shared" si="433"/>
        <v>0</v>
      </c>
      <c r="AJ364">
        <f t="shared" si="409"/>
        <v>0</v>
      </c>
      <c r="AK364">
        <v>6.18</v>
      </c>
      <c r="AL364">
        <v>6.18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115</v>
      </c>
      <c r="AU364">
        <v>71</v>
      </c>
      <c r="AV364">
        <v>1</v>
      </c>
      <c r="AW364">
        <v>1</v>
      </c>
      <c r="AZ364">
        <v>6.66</v>
      </c>
      <c r="BA364">
        <v>1</v>
      </c>
      <c r="BB364">
        <v>1</v>
      </c>
      <c r="BC364">
        <v>6.66</v>
      </c>
      <c r="BD364" t="s">
        <v>3</v>
      </c>
      <c r="BE364" t="s">
        <v>3</v>
      </c>
      <c r="BF364" t="s">
        <v>3</v>
      </c>
      <c r="BG364" t="s">
        <v>3</v>
      </c>
      <c r="BH364">
        <v>3</v>
      </c>
      <c r="BI364">
        <v>1</v>
      </c>
      <c r="BJ364" t="s">
        <v>613</v>
      </c>
      <c r="BM364">
        <v>16001</v>
      </c>
      <c r="BN364">
        <v>0</v>
      </c>
      <c r="BO364" t="s">
        <v>3</v>
      </c>
      <c r="BP364">
        <v>0</v>
      </c>
      <c r="BQ364">
        <v>2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3</v>
      </c>
      <c r="BZ364">
        <v>128</v>
      </c>
      <c r="CA364">
        <v>83</v>
      </c>
      <c r="CF364">
        <v>0</v>
      </c>
      <c r="CG364">
        <v>0</v>
      </c>
      <c r="CM364">
        <v>0</v>
      </c>
      <c r="CN364" t="s">
        <v>3</v>
      </c>
      <c r="CO364">
        <v>0</v>
      </c>
      <c r="CP364">
        <f t="shared" si="410"/>
        <v>2032.92</v>
      </c>
      <c r="CQ364">
        <f t="shared" si="411"/>
        <v>41.158799999999999</v>
      </c>
      <c r="CR364">
        <f t="shared" si="412"/>
        <v>0</v>
      </c>
      <c r="CS364">
        <f t="shared" si="413"/>
        <v>0</v>
      </c>
      <c r="CT364">
        <f t="shared" si="414"/>
        <v>0</v>
      </c>
      <c r="CU364">
        <f t="shared" si="415"/>
        <v>0</v>
      </c>
      <c r="CV364">
        <f t="shared" si="416"/>
        <v>0</v>
      </c>
      <c r="CW364">
        <f t="shared" si="417"/>
        <v>0</v>
      </c>
      <c r="CX364">
        <f t="shared" si="418"/>
        <v>0</v>
      </c>
      <c r="CY364">
        <f t="shared" si="419"/>
        <v>0</v>
      </c>
      <c r="CZ364">
        <f t="shared" si="420"/>
        <v>0</v>
      </c>
      <c r="DC364" t="s">
        <v>3</v>
      </c>
      <c r="DD364" t="s">
        <v>3</v>
      </c>
      <c r="DE364" t="s">
        <v>3</v>
      </c>
      <c r="DF364" t="s">
        <v>3</v>
      </c>
      <c r="DG364" t="s">
        <v>3</v>
      </c>
      <c r="DH364" t="s">
        <v>3</v>
      </c>
      <c r="DI364" t="s">
        <v>3</v>
      </c>
      <c r="DJ364" t="s">
        <v>3</v>
      </c>
      <c r="DK364" t="s">
        <v>3</v>
      </c>
      <c r="DL364" t="s">
        <v>3</v>
      </c>
      <c r="DM364" t="s">
        <v>3</v>
      </c>
      <c r="DN364">
        <v>0</v>
      </c>
      <c r="DO364">
        <v>0</v>
      </c>
      <c r="DP364">
        <v>1</v>
      </c>
      <c r="DQ364">
        <v>1</v>
      </c>
      <c r="DU364">
        <v>1003</v>
      </c>
      <c r="DV364" t="s">
        <v>66</v>
      </c>
      <c r="DW364" t="s">
        <v>66</v>
      </c>
      <c r="DX364">
        <v>1</v>
      </c>
      <c r="EE364">
        <v>39174530</v>
      </c>
      <c r="EF364">
        <v>2</v>
      </c>
      <c r="EG364" t="s">
        <v>19</v>
      </c>
      <c r="EH364">
        <v>0</v>
      </c>
      <c r="EI364" t="s">
        <v>3</v>
      </c>
      <c r="EJ364">
        <v>1</v>
      </c>
      <c r="EK364">
        <v>16001</v>
      </c>
      <c r="EL364" t="s">
        <v>522</v>
      </c>
      <c r="EM364" t="s">
        <v>523</v>
      </c>
      <c r="EO364" t="s">
        <v>3</v>
      </c>
      <c r="EQ364">
        <v>0</v>
      </c>
      <c r="ER364">
        <v>6.18</v>
      </c>
      <c r="ES364">
        <v>6.18</v>
      </c>
      <c r="ET364">
        <v>0</v>
      </c>
      <c r="EU364">
        <v>0</v>
      </c>
      <c r="EV364">
        <v>0</v>
      </c>
      <c r="EW364">
        <v>0</v>
      </c>
      <c r="EX364">
        <v>0</v>
      </c>
      <c r="FQ364">
        <v>0</v>
      </c>
      <c r="FR364">
        <f t="shared" si="421"/>
        <v>0</v>
      </c>
      <c r="FS364">
        <v>0</v>
      </c>
      <c r="FT364" t="s">
        <v>22</v>
      </c>
      <c r="FU364" t="s">
        <v>23</v>
      </c>
      <c r="FX364">
        <v>115.2</v>
      </c>
      <c r="FY364">
        <v>70.55</v>
      </c>
      <c r="GA364" t="s">
        <v>3</v>
      </c>
      <c r="GD364">
        <v>0</v>
      </c>
      <c r="GF364">
        <v>-324416518</v>
      </c>
      <c r="GG364">
        <v>1</v>
      </c>
      <c r="GH364">
        <v>1</v>
      </c>
      <c r="GI364">
        <v>4</v>
      </c>
      <c r="GJ364">
        <v>0</v>
      </c>
      <c r="GK364">
        <f>ROUND(R364*(S12)/100,2)</f>
        <v>0</v>
      </c>
      <c r="GL364">
        <f t="shared" si="422"/>
        <v>0</v>
      </c>
      <c r="GM364">
        <f t="shared" si="423"/>
        <v>2032.92</v>
      </c>
      <c r="GN364">
        <f t="shared" si="424"/>
        <v>2032.92</v>
      </c>
      <c r="GO364">
        <f t="shared" si="425"/>
        <v>0</v>
      </c>
      <c r="GP364">
        <f t="shared" si="426"/>
        <v>0</v>
      </c>
      <c r="GR364">
        <v>0</v>
      </c>
      <c r="GS364">
        <v>3</v>
      </c>
      <c r="GT364">
        <v>0</v>
      </c>
      <c r="GU364" t="s">
        <v>3</v>
      </c>
      <c r="GV364">
        <f t="shared" si="427"/>
        <v>0</v>
      </c>
      <c r="GW364">
        <v>1</v>
      </c>
      <c r="GX364">
        <f t="shared" si="428"/>
        <v>0</v>
      </c>
      <c r="HA364">
        <v>0</v>
      </c>
      <c r="HB364">
        <v>0</v>
      </c>
      <c r="IK364">
        <v>0</v>
      </c>
    </row>
    <row r="365" spans="1:255" x14ac:dyDescent="0.2">
      <c r="A365" s="2">
        <v>17</v>
      </c>
      <c r="B365" s="2">
        <v>1</v>
      </c>
      <c r="C365" s="2">
        <f>ROW(SmtRes!A816)</f>
        <v>816</v>
      </c>
      <c r="D365" s="2">
        <f>ROW(EtalonRes!A813)</f>
        <v>813</v>
      </c>
      <c r="E365" s="2" t="s">
        <v>614</v>
      </c>
      <c r="F365" s="2" t="s">
        <v>615</v>
      </c>
      <c r="G365" s="2" t="s">
        <v>616</v>
      </c>
      <c r="H365" s="2" t="s">
        <v>561</v>
      </c>
      <c r="I365" s="2">
        <v>14</v>
      </c>
      <c r="J365" s="2">
        <v>0</v>
      </c>
      <c r="K365" s="2"/>
      <c r="L365" s="2"/>
      <c r="M365" s="2"/>
      <c r="N365" s="2"/>
      <c r="O365" s="2">
        <f t="shared" si="394"/>
        <v>632.52</v>
      </c>
      <c r="P365" s="2">
        <f t="shared" si="395"/>
        <v>345.24</v>
      </c>
      <c r="Q365" s="2">
        <f t="shared" si="396"/>
        <v>72.66</v>
      </c>
      <c r="R365" s="2">
        <f t="shared" si="397"/>
        <v>4.0599999999999996</v>
      </c>
      <c r="S365" s="2">
        <f t="shared" si="398"/>
        <v>214.62</v>
      </c>
      <c r="T365" s="2">
        <f t="shared" si="399"/>
        <v>0</v>
      </c>
      <c r="U365" s="2">
        <f t="shared" si="400"/>
        <v>23.666999999999998</v>
      </c>
      <c r="V365" s="2">
        <f t="shared" si="401"/>
        <v>0.35000000000000003</v>
      </c>
      <c r="W365" s="2">
        <f t="shared" si="402"/>
        <v>0</v>
      </c>
      <c r="X365" s="2">
        <f t="shared" si="403"/>
        <v>251.48</v>
      </c>
      <c r="Y365" s="2">
        <f t="shared" si="404"/>
        <v>155.26</v>
      </c>
      <c r="Z365" s="2"/>
      <c r="AA365" s="2">
        <v>39500385</v>
      </c>
      <c r="AB365" s="2">
        <f t="shared" si="405"/>
        <v>45.18</v>
      </c>
      <c r="AC365" s="2">
        <f t="shared" si="429"/>
        <v>24.66</v>
      </c>
      <c r="AD365" s="2">
        <f>ROUND(((((ET365*1.25))-((EU365*1.25)))+AE365),2)</f>
        <v>5.19</v>
      </c>
      <c r="AE365" s="2">
        <f>ROUND(((EU365*1.25)),2)</f>
        <v>0.28999999999999998</v>
      </c>
      <c r="AF365" s="2">
        <f>ROUND(((EV365*1.15)),2)</f>
        <v>15.33</v>
      </c>
      <c r="AG365" s="2">
        <f t="shared" si="407"/>
        <v>0</v>
      </c>
      <c r="AH365" s="2">
        <f>((EW365*1.15))</f>
        <v>1.6904999999999999</v>
      </c>
      <c r="AI365" s="2">
        <f>((EX365*1.25))</f>
        <v>2.5000000000000001E-2</v>
      </c>
      <c r="AJ365" s="2">
        <f t="shared" si="409"/>
        <v>0</v>
      </c>
      <c r="AK365" s="2">
        <v>42.14</v>
      </c>
      <c r="AL365" s="2">
        <v>24.66</v>
      </c>
      <c r="AM365" s="2">
        <v>4.1500000000000004</v>
      </c>
      <c r="AN365" s="2">
        <v>0.23</v>
      </c>
      <c r="AO365" s="2">
        <v>13.33</v>
      </c>
      <c r="AP365" s="2">
        <v>0</v>
      </c>
      <c r="AQ365" s="2">
        <v>1.47</v>
      </c>
      <c r="AR365" s="2">
        <v>0.02</v>
      </c>
      <c r="AS365" s="2">
        <v>0</v>
      </c>
      <c r="AT365" s="2">
        <v>115</v>
      </c>
      <c r="AU365" s="2">
        <v>71</v>
      </c>
      <c r="AV365" s="2">
        <v>1</v>
      </c>
      <c r="AW365" s="2">
        <v>1</v>
      </c>
      <c r="AX365" s="2"/>
      <c r="AY365" s="2"/>
      <c r="AZ365" s="2">
        <v>1</v>
      </c>
      <c r="BA365" s="2">
        <v>1</v>
      </c>
      <c r="BB365" s="2">
        <v>1</v>
      </c>
      <c r="BC365" s="2">
        <v>1</v>
      </c>
      <c r="BD365" s="2" t="s">
        <v>3</v>
      </c>
      <c r="BE365" s="2" t="s">
        <v>3</v>
      </c>
      <c r="BF365" s="2" t="s">
        <v>3</v>
      </c>
      <c r="BG365" s="2" t="s">
        <v>3</v>
      </c>
      <c r="BH365" s="2">
        <v>0</v>
      </c>
      <c r="BI365" s="2">
        <v>1</v>
      </c>
      <c r="BJ365" s="2" t="s">
        <v>617</v>
      </c>
      <c r="BK365" s="2"/>
      <c r="BL365" s="2"/>
      <c r="BM365" s="2">
        <v>16001</v>
      </c>
      <c r="BN365" s="2">
        <v>0</v>
      </c>
      <c r="BO365" s="2" t="s">
        <v>3</v>
      </c>
      <c r="BP365" s="2">
        <v>0</v>
      </c>
      <c r="BQ365" s="2">
        <v>2</v>
      </c>
      <c r="BR365" s="2">
        <v>0</v>
      </c>
      <c r="BS365" s="2">
        <v>1</v>
      </c>
      <c r="BT365" s="2">
        <v>1</v>
      </c>
      <c r="BU365" s="2">
        <v>1</v>
      </c>
      <c r="BV365" s="2">
        <v>1</v>
      </c>
      <c r="BW365" s="2">
        <v>1</v>
      </c>
      <c r="BX365" s="2">
        <v>1</v>
      </c>
      <c r="BY365" s="2" t="s">
        <v>3</v>
      </c>
      <c r="BZ365" s="2">
        <v>128</v>
      </c>
      <c r="CA365" s="2">
        <v>83</v>
      </c>
      <c r="CB365" s="2"/>
      <c r="CC365" s="2"/>
      <c r="CD365" s="2"/>
      <c r="CE365" s="2"/>
      <c r="CF365" s="2">
        <v>0</v>
      </c>
      <c r="CG365" s="2">
        <v>0</v>
      </c>
      <c r="CH365" s="2"/>
      <c r="CI365" s="2"/>
      <c r="CJ365" s="2"/>
      <c r="CK365" s="2"/>
      <c r="CL365" s="2"/>
      <c r="CM365" s="2">
        <v>0</v>
      </c>
      <c r="CN365" s="2" t="s">
        <v>1605</v>
      </c>
      <c r="CO365" s="2">
        <v>0</v>
      </c>
      <c r="CP365" s="2">
        <f t="shared" si="410"/>
        <v>632.52</v>
      </c>
      <c r="CQ365" s="2">
        <f t="shared" si="411"/>
        <v>24.66</v>
      </c>
      <c r="CR365" s="2">
        <f t="shared" si="412"/>
        <v>5.19</v>
      </c>
      <c r="CS365" s="2">
        <f t="shared" si="413"/>
        <v>0.28999999999999998</v>
      </c>
      <c r="CT365" s="2">
        <f t="shared" si="414"/>
        <v>15.33</v>
      </c>
      <c r="CU365" s="2">
        <f t="shared" si="415"/>
        <v>0</v>
      </c>
      <c r="CV365" s="2">
        <f t="shared" si="416"/>
        <v>1.6904999999999999</v>
      </c>
      <c r="CW365" s="2">
        <f t="shared" si="417"/>
        <v>2.5000000000000001E-2</v>
      </c>
      <c r="CX365" s="2">
        <f t="shared" si="418"/>
        <v>0</v>
      </c>
      <c r="CY365" s="2">
        <f t="shared" si="419"/>
        <v>251.482</v>
      </c>
      <c r="CZ365" s="2">
        <f t="shared" si="420"/>
        <v>155.2628</v>
      </c>
      <c r="DA365" s="2"/>
      <c r="DB365" s="2"/>
      <c r="DC365" s="2" t="s">
        <v>3</v>
      </c>
      <c r="DD365" s="2" t="s">
        <v>3</v>
      </c>
      <c r="DE365" s="2" t="s">
        <v>32</v>
      </c>
      <c r="DF365" s="2" t="s">
        <v>32</v>
      </c>
      <c r="DG365" s="2" t="s">
        <v>33</v>
      </c>
      <c r="DH365" s="2" t="s">
        <v>3</v>
      </c>
      <c r="DI365" s="2" t="s">
        <v>33</v>
      </c>
      <c r="DJ365" s="2" t="s">
        <v>32</v>
      </c>
      <c r="DK365" s="2" t="s">
        <v>3</v>
      </c>
      <c r="DL365" s="2" t="s">
        <v>3</v>
      </c>
      <c r="DM365" s="2" t="s">
        <v>3</v>
      </c>
      <c r="DN365" s="2">
        <v>0</v>
      </c>
      <c r="DO365" s="2">
        <v>0</v>
      </c>
      <c r="DP365" s="2">
        <v>1</v>
      </c>
      <c r="DQ365" s="2">
        <v>1</v>
      </c>
      <c r="DR365" s="2"/>
      <c r="DS365" s="2"/>
      <c r="DT365" s="2"/>
      <c r="DU365" s="2">
        <v>1013</v>
      </c>
      <c r="DV365" s="2" t="s">
        <v>561</v>
      </c>
      <c r="DW365" s="2" t="s">
        <v>561</v>
      </c>
      <c r="DX365" s="2">
        <v>1</v>
      </c>
      <c r="DY365" s="2"/>
      <c r="DZ365" s="2"/>
      <c r="EA365" s="2"/>
      <c r="EB365" s="2"/>
      <c r="EC365" s="2"/>
      <c r="ED365" s="2"/>
      <c r="EE365" s="2">
        <v>39174530</v>
      </c>
      <c r="EF365" s="2">
        <v>2</v>
      </c>
      <c r="EG365" s="2" t="s">
        <v>19</v>
      </c>
      <c r="EH365" s="2">
        <v>0</v>
      </c>
      <c r="EI365" s="2" t="s">
        <v>3</v>
      </c>
      <c r="EJ365" s="2">
        <v>1</v>
      </c>
      <c r="EK365" s="2">
        <v>16001</v>
      </c>
      <c r="EL365" s="2" t="s">
        <v>522</v>
      </c>
      <c r="EM365" s="2" t="s">
        <v>523</v>
      </c>
      <c r="EN365" s="2"/>
      <c r="EO365" s="2" t="s">
        <v>36</v>
      </c>
      <c r="EP365" s="2"/>
      <c r="EQ365" s="2">
        <v>131072</v>
      </c>
      <c r="ER365" s="2">
        <v>42.14</v>
      </c>
      <c r="ES365" s="2">
        <v>24.66</v>
      </c>
      <c r="ET365" s="2">
        <v>4.1500000000000004</v>
      </c>
      <c r="EU365" s="2">
        <v>0.23</v>
      </c>
      <c r="EV365" s="2">
        <v>13.33</v>
      </c>
      <c r="EW365" s="2">
        <v>1.47</v>
      </c>
      <c r="EX365" s="2">
        <v>0.02</v>
      </c>
      <c r="EY365" s="2">
        <v>0</v>
      </c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>
        <v>0</v>
      </c>
      <c r="FR365" s="2">
        <f t="shared" si="421"/>
        <v>0</v>
      </c>
      <c r="FS365" s="2">
        <v>0</v>
      </c>
      <c r="FT365" s="2" t="s">
        <v>22</v>
      </c>
      <c r="FU365" s="2" t="s">
        <v>23</v>
      </c>
      <c r="FV365" s="2"/>
      <c r="FW365" s="2"/>
      <c r="FX365" s="2">
        <v>115.2</v>
      </c>
      <c r="FY365" s="2">
        <v>70.55</v>
      </c>
      <c r="FZ365" s="2"/>
      <c r="GA365" s="2" t="s">
        <v>3</v>
      </c>
      <c r="GB365" s="2"/>
      <c r="GC365" s="2"/>
      <c r="GD365" s="2">
        <v>0</v>
      </c>
      <c r="GE365" s="2"/>
      <c r="GF365" s="2">
        <v>381590339</v>
      </c>
      <c r="GG365" s="2">
        <v>2</v>
      </c>
      <c r="GH365" s="2">
        <v>1</v>
      </c>
      <c r="GI365" s="2">
        <v>-2</v>
      </c>
      <c r="GJ365" s="2">
        <v>0</v>
      </c>
      <c r="GK365" s="2">
        <f>ROUND(R365*(R12)/100,2)</f>
        <v>0</v>
      </c>
      <c r="GL365" s="2">
        <f t="shared" si="422"/>
        <v>0</v>
      </c>
      <c r="GM365" s="2">
        <f t="shared" si="423"/>
        <v>1039.26</v>
      </c>
      <c r="GN365" s="2">
        <f t="shared" si="424"/>
        <v>1039.26</v>
      </c>
      <c r="GO365" s="2">
        <f t="shared" si="425"/>
        <v>0</v>
      </c>
      <c r="GP365" s="2">
        <f t="shared" si="426"/>
        <v>0</v>
      </c>
      <c r="GQ365" s="2"/>
      <c r="GR365" s="2">
        <v>0</v>
      </c>
      <c r="GS365" s="2">
        <v>3</v>
      </c>
      <c r="GT365" s="2">
        <v>0</v>
      </c>
      <c r="GU365" s="2" t="s">
        <v>3</v>
      </c>
      <c r="GV365" s="2">
        <f t="shared" si="427"/>
        <v>0</v>
      </c>
      <c r="GW365" s="2">
        <v>1</v>
      </c>
      <c r="GX365" s="2">
        <f t="shared" si="428"/>
        <v>0</v>
      </c>
      <c r="GY365" s="2"/>
      <c r="GZ365" s="2"/>
      <c r="HA365" s="2">
        <v>0</v>
      </c>
      <c r="HB365" s="2">
        <v>0</v>
      </c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>
        <v>0</v>
      </c>
      <c r="IL365" s="2"/>
      <c r="IM365" s="2"/>
      <c r="IN365" s="2"/>
      <c r="IO365" s="2"/>
      <c r="IP365" s="2"/>
      <c r="IQ365" s="2"/>
      <c r="IR365" s="2"/>
      <c r="IS365" s="2"/>
      <c r="IT365" s="2"/>
      <c r="IU365" s="2"/>
    </row>
    <row r="366" spans="1:255" x14ac:dyDescent="0.2">
      <c r="A366">
        <v>17</v>
      </c>
      <c r="B366">
        <v>1</v>
      </c>
      <c r="C366">
        <f>ROW(SmtRes!A824)</f>
        <v>824</v>
      </c>
      <c r="D366">
        <f>ROW(EtalonRes!A822)</f>
        <v>822</v>
      </c>
      <c r="E366" t="s">
        <v>614</v>
      </c>
      <c r="F366" t="s">
        <v>615</v>
      </c>
      <c r="G366" t="s">
        <v>616</v>
      </c>
      <c r="H366" t="s">
        <v>561</v>
      </c>
      <c r="I366">
        <v>14</v>
      </c>
      <c r="J366">
        <v>0</v>
      </c>
      <c r="O366">
        <f t="shared" si="394"/>
        <v>4212.59</v>
      </c>
      <c r="P366">
        <f t="shared" si="395"/>
        <v>2299.3000000000002</v>
      </c>
      <c r="Q366">
        <f t="shared" si="396"/>
        <v>483.92</v>
      </c>
      <c r="R366">
        <f t="shared" si="397"/>
        <v>27.04</v>
      </c>
      <c r="S366">
        <f t="shared" si="398"/>
        <v>1429.37</v>
      </c>
      <c r="T366">
        <f t="shared" si="399"/>
        <v>0</v>
      </c>
      <c r="U366">
        <f t="shared" si="400"/>
        <v>23.666999999999998</v>
      </c>
      <c r="V366">
        <f t="shared" si="401"/>
        <v>0.35000000000000003</v>
      </c>
      <c r="W366">
        <f t="shared" si="402"/>
        <v>0</v>
      </c>
      <c r="X366">
        <f t="shared" si="403"/>
        <v>1674.87</v>
      </c>
      <c r="Y366">
        <f t="shared" si="404"/>
        <v>1034.05</v>
      </c>
      <c r="AA366">
        <v>39500386</v>
      </c>
      <c r="AB366">
        <f t="shared" si="405"/>
        <v>45.18</v>
      </c>
      <c r="AC366">
        <f t="shared" si="429"/>
        <v>24.66</v>
      </c>
      <c r="AD366">
        <f>ROUND(((((ET366*1.25))-((EU366*1.25)))+AE366),2)</f>
        <v>5.19</v>
      </c>
      <c r="AE366">
        <f>ROUND(((EU366*1.25)),2)</f>
        <v>0.28999999999999998</v>
      </c>
      <c r="AF366">
        <f>ROUND(((EV366*1.15)),2)</f>
        <v>15.33</v>
      </c>
      <c r="AG366">
        <f t="shared" si="407"/>
        <v>0</v>
      </c>
      <c r="AH366">
        <f>((EW366*1.15))</f>
        <v>1.6904999999999999</v>
      </c>
      <c r="AI366">
        <f>((EX366*1.25))</f>
        <v>2.5000000000000001E-2</v>
      </c>
      <c r="AJ366">
        <f t="shared" si="409"/>
        <v>0</v>
      </c>
      <c r="AK366">
        <v>42.14</v>
      </c>
      <c r="AL366">
        <v>24.66</v>
      </c>
      <c r="AM366">
        <v>4.1500000000000004</v>
      </c>
      <c r="AN366">
        <v>0.23</v>
      </c>
      <c r="AO366">
        <v>13.33</v>
      </c>
      <c r="AP366">
        <v>0</v>
      </c>
      <c r="AQ366">
        <v>1.47</v>
      </c>
      <c r="AR366">
        <v>0.02</v>
      </c>
      <c r="AS366">
        <v>0</v>
      </c>
      <c r="AT366">
        <v>115</v>
      </c>
      <c r="AU366">
        <v>71</v>
      </c>
      <c r="AV366">
        <v>1</v>
      </c>
      <c r="AW366">
        <v>1</v>
      </c>
      <c r="AZ366">
        <v>6.66</v>
      </c>
      <c r="BA366">
        <v>6.66</v>
      </c>
      <c r="BB366">
        <v>6.66</v>
      </c>
      <c r="BC366">
        <v>6.66</v>
      </c>
      <c r="BD366" t="s">
        <v>3</v>
      </c>
      <c r="BE366" t="s">
        <v>3</v>
      </c>
      <c r="BF366" t="s">
        <v>3</v>
      </c>
      <c r="BG366" t="s">
        <v>3</v>
      </c>
      <c r="BH366">
        <v>0</v>
      </c>
      <c r="BI366">
        <v>1</v>
      </c>
      <c r="BJ366" t="s">
        <v>617</v>
      </c>
      <c r="BM366">
        <v>16001</v>
      </c>
      <c r="BN366">
        <v>0</v>
      </c>
      <c r="BO366" t="s">
        <v>3</v>
      </c>
      <c r="BP366">
        <v>0</v>
      </c>
      <c r="BQ366">
        <v>2</v>
      </c>
      <c r="BR366">
        <v>0</v>
      </c>
      <c r="BS366">
        <v>6.66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3</v>
      </c>
      <c r="BZ366">
        <v>128</v>
      </c>
      <c r="CA366">
        <v>83</v>
      </c>
      <c r="CF366">
        <v>0</v>
      </c>
      <c r="CG366">
        <v>0</v>
      </c>
      <c r="CM366">
        <v>0</v>
      </c>
      <c r="CN366" t="s">
        <v>1605</v>
      </c>
      <c r="CO366">
        <v>0</v>
      </c>
      <c r="CP366">
        <f t="shared" si="410"/>
        <v>4212.59</v>
      </c>
      <c r="CQ366">
        <f t="shared" si="411"/>
        <v>164.23560000000001</v>
      </c>
      <c r="CR366">
        <f t="shared" si="412"/>
        <v>34.565400000000004</v>
      </c>
      <c r="CS366">
        <f t="shared" si="413"/>
        <v>1.9314</v>
      </c>
      <c r="CT366">
        <f t="shared" si="414"/>
        <v>102.09780000000001</v>
      </c>
      <c r="CU366">
        <f t="shared" si="415"/>
        <v>0</v>
      </c>
      <c r="CV366">
        <f t="shared" si="416"/>
        <v>1.6904999999999999</v>
      </c>
      <c r="CW366">
        <f t="shared" si="417"/>
        <v>2.5000000000000001E-2</v>
      </c>
      <c r="CX366">
        <f t="shared" si="418"/>
        <v>0</v>
      </c>
      <c r="CY366">
        <f t="shared" si="419"/>
        <v>1674.8715</v>
      </c>
      <c r="CZ366">
        <f t="shared" si="420"/>
        <v>1034.0510999999999</v>
      </c>
      <c r="DC366" t="s">
        <v>3</v>
      </c>
      <c r="DD366" t="s">
        <v>3</v>
      </c>
      <c r="DE366" t="s">
        <v>32</v>
      </c>
      <c r="DF366" t="s">
        <v>32</v>
      </c>
      <c r="DG366" t="s">
        <v>33</v>
      </c>
      <c r="DH366" t="s">
        <v>3</v>
      </c>
      <c r="DI366" t="s">
        <v>33</v>
      </c>
      <c r="DJ366" t="s">
        <v>32</v>
      </c>
      <c r="DK366" t="s">
        <v>3</v>
      </c>
      <c r="DL366" t="s">
        <v>3</v>
      </c>
      <c r="DM366" t="s">
        <v>3</v>
      </c>
      <c r="DN366">
        <v>0</v>
      </c>
      <c r="DO366">
        <v>0</v>
      </c>
      <c r="DP366">
        <v>1</v>
      </c>
      <c r="DQ366">
        <v>1</v>
      </c>
      <c r="DU366">
        <v>1013</v>
      </c>
      <c r="DV366" t="s">
        <v>561</v>
      </c>
      <c r="DW366" t="s">
        <v>561</v>
      </c>
      <c r="DX366">
        <v>1</v>
      </c>
      <c r="EE366">
        <v>39174530</v>
      </c>
      <c r="EF366">
        <v>2</v>
      </c>
      <c r="EG366" t="s">
        <v>19</v>
      </c>
      <c r="EH366">
        <v>0</v>
      </c>
      <c r="EI366" t="s">
        <v>3</v>
      </c>
      <c r="EJ366">
        <v>1</v>
      </c>
      <c r="EK366">
        <v>16001</v>
      </c>
      <c r="EL366" t="s">
        <v>522</v>
      </c>
      <c r="EM366" t="s">
        <v>523</v>
      </c>
      <c r="EO366" t="s">
        <v>36</v>
      </c>
      <c r="EQ366">
        <v>131072</v>
      </c>
      <c r="ER366">
        <v>42.14</v>
      </c>
      <c r="ES366">
        <v>24.66</v>
      </c>
      <c r="ET366">
        <v>4.1500000000000004</v>
      </c>
      <c r="EU366">
        <v>0.23</v>
      </c>
      <c r="EV366">
        <v>13.33</v>
      </c>
      <c r="EW366">
        <v>1.47</v>
      </c>
      <c r="EX366">
        <v>0.02</v>
      </c>
      <c r="EY366">
        <v>0</v>
      </c>
      <c r="FQ366">
        <v>0</v>
      </c>
      <c r="FR366">
        <f t="shared" si="421"/>
        <v>0</v>
      </c>
      <c r="FS366">
        <v>0</v>
      </c>
      <c r="FT366" t="s">
        <v>22</v>
      </c>
      <c r="FU366" t="s">
        <v>23</v>
      </c>
      <c r="FX366">
        <v>115.2</v>
      </c>
      <c r="FY366">
        <v>70.55</v>
      </c>
      <c r="GA366" t="s">
        <v>3</v>
      </c>
      <c r="GD366">
        <v>0</v>
      </c>
      <c r="GF366">
        <v>381590339</v>
      </c>
      <c r="GG366">
        <v>1</v>
      </c>
      <c r="GH366">
        <v>1</v>
      </c>
      <c r="GI366">
        <v>4</v>
      </c>
      <c r="GJ366">
        <v>0</v>
      </c>
      <c r="GK366">
        <f>ROUND(R366*(S12)/100,2)</f>
        <v>0</v>
      </c>
      <c r="GL366">
        <f t="shared" si="422"/>
        <v>0</v>
      </c>
      <c r="GM366">
        <f t="shared" si="423"/>
        <v>6921.51</v>
      </c>
      <c r="GN366">
        <f t="shared" si="424"/>
        <v>6921.51</v>
      </c>
      <c r="GO366">
        <f t="shared" si="425"/>
        <v>0</v>
      </c>
      <c r="GP366">
        <f t="shared" si="426"/>
        <v>0</v>
      </c>
      <c r="GR366">
        <v>0</v>
      </c>
      <c r="GS366">
        <v>3</v>
      </c>
      <c r="GT366">
        <v>0</v>
      </c>
      <c r="GU366" t="s">
        <v>3</v>
      </c>
      <c r="GV366">
        <f t="shared" si="427"/>
        <v>0</v>
      </c>
      <c r="GW366">
        <v>1</v>
      </c>
      <c r="GX366">
        <f t="shared" si="428"/>
        <v>0</v>
      </c>
      <c r="HA366">
        <v>0</v>
      </c>
      <c r="HB366">
        <v>0</v>
      </c>
      <c r="IK366">
        <v>0</v>
      </c>
    </row>
    <row r="367" spans="1:255" x14ac:dyDescent="0.2">
      <c r="A367" s="2">
        <v>18</v>
      </c>
      <c r="B367" s="2">
        <v>1</v>
      </c>
      <c r="C367" s="2">
        <v>816</v>
      </c>
      <c r="D367" s="2"/>
      <c r="E367" s="2" t="s">
        <v>618</v>
      </c>
      <c r="F367" s="2" t="s">
        <v>619</v>
      </c>
      <c r="G367" s="2" t="s">
        <v>620</v>
      </c>
      <c r="H367" s="2" t="s">
        <v>132</v>
      </c>
      <c r="I367" s="2">
        <f>I365*J367</f>
        <v>14</v>
      </c>
      <c r="J367" s="2">
        <v>1</v>
      </c>
      <c r="K367" s="2"/>
      <c r="L367" s="2"/>
      <c r="M367" s="2"/>
      <c r="N367" s="2"/>
      <c r="O367" s="2">
        <f t="shared" si="394"/>
        <v>766.22</v>
      </c>
      <c r="P367" s="2">
        <f t="shared" si="395"/>
        <v>766.22</v>
      </c>
      <c r="Q367" s="2">
        <f t="shared" si="396"/>
        <v>0</v>
      </c>
      <c r="R367" s="2">
        <f t="shared" si="397"/>
        <v>0</v>
      </c>
      <c r="S367" s="2">
        <f t="shared" si="398"/>
        <v>0</v>
      </c>
      <c r="T367" s="2">
        <f t="shared" si="399"/>
        <v>0</v>
      </c>
      <c r="U367" s="2">
        <f t="shared" si="400"/>
        <v>0</v>
      </c>
      <c r="V367" s="2">
        <f t="shared" si="401"/>
        <v>0</v>
      </c>
      <c r="W367" s="2">
        <f t="shared" si="402"/>
        <v>0</v>
      </c>
      <c r="X367" s="2">
        <f t="shared" si="403"/>
        <v>0</v>
      </c>
      <c r="Y367" s="2">
        <f t="shared" si="404"/>
        <v>0</v>
      </c>
      <c r="Z367" s="2"/>
      <c r="AA367" s="2">
        <v>39500385</v>
      </c>
      <c r="AB367" s="2">
        <f t="shared" si="405"/>
        <v>54.73</v>
      </c>
      <c r="AC367" s="2">
        <f t="shared" si="429"/>
        <v>54.73</v>
      </c>
      <c r="AD367" s="2">
        <f>ROUND((((ET367)-(EU367))+AE367),2)</f>
        <v>0</v>
      </c>
      <c r="AE367" s="2">
        <f>ROUND((EU367),2)</f>
        <v>0</v>
      </c>
      <c r="AF367" s="2">
        <f>ROUND((EV367),2)</f>
        <v>0</v>
      </c>
      <c r="AG367" s="2">
        <f t="shared" si="407"/>
        <v>0</v>
      </c>
      <c r="AH367" s="2">
        <f>(EW367)</f>
        <v>0</v>
      </c>
      <c r="AI367" s="2">
        <f>(EX367)</f>
        <v>0</v>
      </c>
      <c r="AJ367" s="2">
        <f t="shared" si="409"/>
        <v>0</v>
      </c>
      <c r="AK367" s="2">
        <v>54.73</v>
      </c>
      <c r="AL367" s="2">
        <v>54.73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115</v>
      </c>
      <c r="AU367" s="2">
        <v>71</v>
      </c>
      <c r="AV367" s="2">
        <v>1</v>
      </c>
      <c r="AW367" s="2">
        <v>1</v>
      </c>
      <c r="AX367" s="2"/>
      <c r="AY367" s="2"/>
      <c r="AZ367" s="2">
        <v>1</v>
      </c>
      <c r="BA367" s="2">
        <v>1</v>
      </c>
      <c r="BB367" s="2">
        <v>1</v>
      </c>
      <c r="BC367" s="2">
        <v>1</v>
      </c>
      <c r="BD367" s="2" t="s">
        <v>3</v>
      </c>
      <c r="BE367" s="2" t="s">
        <v>3</v>
      </c>
      <c r="BF367" s="2" t="s">
        <v>3</v>
      </c>
      <c r="BG367" s="2" t="s">
        <v>3</v>
      </c>
      <c r="BH367" s="2">
        <v>3</v>
      </c>
      <c r="BI367" s="2">
        <v>1</v>
      </c>
      <c r="BJ367" s="2" t="s">
        <v>621</v>
      </c>
      <c r="BK367" s="2"/>
      <c r="BL367" s="2"/>
      <c r="BM367" s="2">
        <v>16001</v>
      </c>
      <c r="BN367" s="2">
        <v>0</v>
      </c>
      <c r="BO367" s="2" t="s">
        <v>3</v>
      </c>
      <c r="BP367" s="2">
        <v>0</v>
      </c>
      <c r="BQ367" s="2">
        <v>2</v>
      </c>
      <c r="BR367" s="2">
        <v>0</v>
      </c>
      <c r="BS367" s="2">
        <v>1</v>
      </c>
      <c r="BT367" s="2">
        <v>1</v>
      </c>
      <c r="BU367" s="2">
        <v>1</v>
      </c>
      <c r="BV367" s="2">
        <v>1</v>
      </c>
      <c r="BW367" s="2">
        <v>1</v>
      </c>
      <c r="BX367" s="2">
        <v>1</v>
      </c>
      <c r="BY367" s="2" t="s">
        <v>3</v>
      </c>
      <c r="BZ367" s="2">
        <v>128</v>
      </c>
      <c r="CA367" s="2">
        <v>83</v>
      </c>
      <c r="CB367" s="2"/>
      <c r="CC367" s="2"/>
      <c r="CD367" s="2"/>
      <c r="CE367" s="2"/>
      <c r="CF367" s="2">
        <v>0</v>
      </c>
      <c r="CG367" s="2">
        <v>0</v>
      </c>
      <c r="CH367" s="2"/>
      <c r="CI367" s="2"/>
      <c r="CJ367" s="2"/>
      <c r="CK367" s="2"/>
      <c r="CL367" s="2"/>
      <c r="CM367" s="2">
        <v>0</v>
      </c>
      <c r="CN367" s="2" t="s">
        <v>3</v>
      </c>
      <c r="CO367" s="2">
        <v>0</v>
      </c>
      <c r="CP367" s="2">
        <f t="shared" si="410"/>
        <v>766.22</v>
      </c>
      <c r="CQ367" s="2">
        <f t="shared" si="411"/>
        <v>54.73</v>
      </c>
      <c r="CR367" s="2">
        <f t="shared" si="412"/>
        <v>0</v>
      </c>
      <c r="CS367" s="2">
        <f t="shared" si="413"/>
        <v>0</v>
      </c>
      <c r="CT367" s="2">
        <f t="shared" si="414"/>
        <v>0</v>
      </c>
      <c r="CU367" s="2">
        <f t="shared" si="415"/>
        <v>0</v>
      </c>
      <c r="CV367" s="2">
        <f t="shared" si="416"/>
        <v>0</v>
      </c>
      <c r="CW367" s="2">
        <f t="shared" si="417"/>
        <v>0</v>
      </c>
      <c r="CX367" s="2">
        <f t="shared" si="418"/>
        <v>0</v>
      </c>
      <c r="CY367" s="2">
        <f t="shared" si="419"/>
        <v>0</v>
      </c>
      <c r="CZ367" s="2">
        <f t="shared" si="420"/>
        <v>0</v>
      </c>
      <c r="DA367" s="2"/>
      <c r="DB367" s="2"/>
      <c r="DC367" s="2" t="s">
        <v>3</v>
      </c>
      <c r="DD367" s="2" t="s">
        <v>3</v>
      </c>
      <c r="DE367" s="2" t="s">
        <v>3</v>
      </c>
      <c r="DF367" s="2" t="s">
        <v>3</v>
      </c>
      <c r="DG367" s="2" t="s">
        <v>3</v>
      </c>
      <c r="DH367" s="2" t="s">
        <v>3</v>
      </c>
      <c r="DI367" s="2" t="s">
        <v>3</v>
      </c>
      <c r="DJ367" s="2" t="s">
        <v>3</v>
      </c>
      <c r="DK367" s="2" t="s">
        <v>3</v>
      </c>
      <c r="DL367" s="2" t="s">
        <v>3</v>
      </c>
      <c r="DM367" s="2" t="s">
        <v>3</v>
      </c>
      <c r="DN367" s="2">
        <v>0</v>
      </c>
      <c r="DO367" s="2">
        <v>0</v>
      </c>
      <c r="DP367" s="2">
        <v>1</v>
      </c>
      <c r="DQ367" s="2">
        <v>1</v>
      </c>
      <c r="DR367" s="2"/>
      <c r="DS367" s="2"/>
      <c r="DT367" s="2"/>
      <c r="DU367" s="2">
        <v>1010</v>
      </c>
      <c r="DV367" s="2" t="s">
        <v>132</v>
      </c>
      <c r="DW367" s="2" t="s">
        <v>132</v>
      </c>
      <c r="DX367" s="2">
        <v>1</v>
      </c>
      <c r="DY367" s="2"/>
      <c r="DZ367" s="2"/>
      <c r="EA367" s="2"/>
      <c r="EB367" s="2"/>
      <c r="EC367" s="2"/>
      <c r="ED367" s="2"/>
      <c r="EE367" s="2">
        <v>39174530</v>
      </c>
      <c r="EF367" s="2">
        <v>2</v>
      </c>
      <c r="EG367" s="2" t="s">
        <v>19</v>
      </c>
      <c r="EH367" s="2">
        <v>0</v>
      </c>
      <c r="EI367" s="2" t="s">
        <v>3</v>
      </c>
      <c r="EJ367" s="2">
        <v>1</v>
      </c>
      <c r="EK367" s="2">
        <v>16001</v>
      </c>
      <c r="EL367" s="2" t="s">
        <v>522</v>
      </c>
      <c r="EM367" s="2" t="s">
        <v>523</v>
      </c>
      <c r="EN367" s="2"/>
      <c r="EO367" s="2" t="s">
        <v>3</v>
      </c>
      <c r="EP367" s="2"/>
      <c r="EQ367" s="2">
        <v>0</v>
      </c>
      <c r="ER367" s="2">
        <v>54.73</v>
      </c>
      <c r="ES367" s="2">
        <v>54.73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>
        <v>0</v>
      </c>
      <c r="FR367" s="2">
        <f t="shared" si="421"/>
        <v>0</v>
      </c>
      <c r="FS367" s="2">
        <v>0</v>
      </c>
      <c r="FT367" s="2" t="s">
        <v>22</v>
      </c>
      <c r="FU367" s="2" t="s">
        <v>23</v>
      </c>
      <c r="FV367" s="2"/>
      <c r="FW367" s="2"/>
      <c r="FX367" s="2">
        <v>115.2</v>
      </c>
      <c r="FY367" s="2">
        <v>70.55</v>
      </c>
      <c r="FZ367" s="2"/>
      <c r="GA367" s="2" t="s">
        <v>3</v>
      </c>
      <c r="GB367" s="2"/>
      <c r="GC367" s="2"/>
      <c r="GD367" s="2">
        <v>0</v>
      </c>
      <c r="GE367" s="2"/>
      <c r="GF367" s="2">
        <v>898688576</v>
      </c>
      <c r="GG367" s="2">
        <v>2</v>
      </c>
      <c r="GH367" s="2">
        <v>1</v>
      </c>
      <c r="GI367" s="2">
        <v>-2</v>
      </c>
      <c r="GJ367" s="2">
        <v>0</v>
      </c>
      <c r="GK367" s="2">
        <f>ROUND(R367*(R12)/100,2)</f>
        <v>0</v>
      </c>
      <c r="GL367" s="2">
        <f t="shared" si="422"/>
        <v>0</v>
      </c>
      <c r="GM367" s="2">
        <f t="shared" si="423"/>
        <v>766.22</v>
      </c>
      <c r="GN367" s="2">
        <f t="shared" si="424"/>
        <v>766.22</v>
      </c>
      <c r="GO367" s="2">
        <f t="shared" si="425"/>
        <v>0</v>
      </c>
      <c r="GP367" s="2">
        <f t="shared" si="426"/>
        <v>0</v>
      </c>
      <c r="GQ367" s="2"/>
      <c r="GR367" s="2">
        <v>0</v>
      </c>
      <c r="GS367" s="2">
        <v>3</v>
      </c>
      <c r="GT367" s="2">
        <v>0</v>
      </c>
      <c r="GU367" s="2" t="s">
        <v>3</v>
      </c>
      <c r="GV367" s="2">
        <f t="shared" si="427"/>
        <v>0</v>
      </c>
      <c r="GW367" s="2">
        <v>1</v>
      </c>
      <c r="GX367" s="2">
        <f t="shared" si="428"/>
        <v>0</v>
      </c>
      <c r="GY367" s="2"/>
      <c r="GZ367" s="2"/>
      <c r="HA367" s="2">
        <v>0</v>
      </c>
      <c r="HB367" s="2">
        <v>0</v>
      </c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>
        <v>0</v>
      </c>
      <c r="IL367" s="2"/>
      <c r="IM367" s="2"/>
      <c r="IN367" s="2"/>
      <c r="IO367" s="2"/>
      <c r="IP367" s="2"/>
      <c r="IQ367" s="2"/>
      <c r="IR367" s="2"/>
      <c r="IS367" s="2"/>
      <c r="IT367" s="2"/>
      <c r="IU367" s="2"/>
    </row>
    <row r="368" spans="1:255" x14ac:dyDescent="0.2">
      <c r="A368">
        <v>18</v>
      </c>
      <c r="B368">
        <v>1</v>
      </c>
      <c r="C368">
        <v>824</v>
      </c>
      <c r="E368" t="s">
        <v>618</v>
      </c>
      <c r="F368" t="s">
        <v>619</v>
      </c>
      <c r="G368" t="s">
        <v>620</v>
      </c>
      <c r="H368" t="s">
        <v>132</v>
      </c>
      <c r="I368">
        <f>I366*J368</f>
        <v>14</v>
      </c>
      <c r="J368">
        <v>1</v>
      </c>
      <c r="O368">
        <f t="shared" si="394"/>
        <v>5103.03</v>
      </c>
      <c r="P368">
        <f t="shared" si="395"/>
        <v>5103.03</v>
      </c>
      <c r="Q368">
        <f t="shared" si="396"/>
        <v>0</v>
      </c>
      <c r="R368">
        <f t="shared" si="397"/>
        <v>0</v>
      </c>
      <c r="S368">
        <f t="shared" si="398"/>
        <v>0</v>
      </c>
      <c r="T368">
        <f t="shared" si="399"/>
        <v>0</v>
      </c>
      <c r="U368">
        <f t="shared" si="400"/>
        <v>0</v>
      </c>
      <c r="V368">
        <f t="shared" si="401"/>
        <v>0</v>
      </c>
      <c r="W368">
        <f t="shared" si="402"/>
        <v>0</v>
      </c>
      <c r="X368">
        <f t="shared" si="403"/>
        <v>0</v>
      </c>
      <c r="Y368">
        <f t="shared" si="404"/>
        <v>0</v>
      </c>
      <c r="AA368">
        <v>39500386</v>
      </c>
      <c r="AB368">
        <f t="shared" si="405"/>
        <v>54.73</v>
      </c>
      <c r="AC368">
        <f t="shared" si="429"/>
        <v>54.73</v>
      </c>
      <c r="AD368">
        <f>ROUND((((ET368)-(EU368))+AE368),2)</f>
        <v>0</v>
      </c>
      <c r="AE368">
        <f>ROUND((EU368),2)</f>
        <v>0</v>
      </c>
      <c r="AF368">
        <f>ROUND((EV368),2)</f>
        <v>0</v>
      </c>
      <c r="AG368">
        <f t="shared" si="407"/>
        <v>0</v>
      </c>
      <c r="AH368">
        <f>(EW368)</f>
        <v>0</v>
      </c>
      <c r="AI368">
        <f>(EX368)</f>
        <v>0</v>
      </c>
      <c r="AJ368">
        <f t="shared" si="409"/>
        <v>0</v>
      </c>
      <c r="AK368">
        <v>54.73</v>
      </c>
      <c r="AL368">
        <v>54.73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115</v>
      </c>
      <c r="AU368">
        <v>71</v>
      </c>
      <c r="AV368">
        <v>1</v>
      </c>
      <c r="AW368">
        <v>1</v>
      </c>
      <c r="AZ368">
        <v>6.66</v>
      </c>
      <c r="BA368">
        <v>1</v>
      </c>
      <c r="BB368">
        <v>1</v>
      </c>
      <c r="BC368">
        <v>6.66</v>
      </c>
      <c r="BD368" t="s">
        <v>3</v>
      </c>
      <c r="BE368" t="s">
        <v>3</v>
      </c>
      <c r="BF368" t="s">
        <v>3</v>
      </c>
      <c r="BG368" t="s">
        <v>3</v>
      </c>
      <c r="BH368">
        <v>3</v>
      </c>
      <c r="BI368">
        <v>1</v>
      </c>
      <c r="BJ368" t="s">
        <v>621</v>
      </c>
      <c r="BM368">
        <v>16001</v>
      </c>
      <c r="BN368">
        <v>0</v>
      </c>
      <c r="BO368" t="s">
        <v>3</v>
      </c>
      <c r="BP368">
        <v>0</v>
      </c>
      <c r="BQ368">
        <v>2</v>
      </c>
      <c r="BR368">
        <v>0</v>
      </c>
      <c r="BS368">
        <v>1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3</v>
      </c>
      <c r="BZ368">
        <v>128</v>
      </c>
      <c r="CA368">
        <v>83</v>
      </c>
      <c r="CF368">
        <v>0</v>
      </c>
      <c r="CG368">
        <v>0</v>
      </c>
      <c r="CM368">
        <v>0</v>
      </c>
      <c r="CN368" t="s">
        <v>3</v>
      </c>
      <c r="CO368">
        <v>0</v>
      </c>
      <c r="CP368">
        <f t="shared" si="410"/>
        <v>5103.03</v>
      </c>
      <c r="CQ368">
        <f t="shared" si="411"/>
        <v>364.5018</v>
      </c>
      <c r="CR368">
        <f t="shared" si="412"/>
        <v>0</v>
      </c>
      <c r="CS368">
        <f t="shared" si="413"/>
        <v>0</v>
      </c>
      <c r="CT368">
        <f t="shared" si="414"/>
        <v>0</v>
      </c>
      <c r="CU368">
        <f t="shared" si="415"/>
        <v>0</v>
      </c>
      <c r="CV368">
        <f t="shared" si="416"/>
        <v>0</v>
      </c>
      <c r="CW368">
        <f t="shared" si="417"/>
        <v>0</v>
      </c>
      <c r="CX368">
        <f t="shared" si="418"/>
        <v>0</v>
      </c>
      <c r="CY368">
        <f t="shared" si="419"/>
        <v>0</v>
      </c>
      <c r="CZ368">
        <f t="shared" si="420"/>
        <v>0</v>
      </c>
      <c r="DC368" t="s">
        <v>3</v>
      </c>
      <c r="DD368" t="s">
        <v>3</v>
      </c>
      <c r="DE368" t="s">
        <v>3</v>
      </c>
      <c r="DF368" t="s">
        <v>3</v>
      </c>
      <c r="DG368" t="s">
        <v>3</v>
      </c>
      <c r="DH368" t="s">
        <v>3</v>
      </c>
      <c r="DI368" t="s">
        <v>3</v>
      </c>
      <c r="DJ368" t="s">
        <v>3</v>
      </c>
      <c r="DK368" t="s">
        <v>3</v>
      </c>
      <c r="DL368" t="s">
        <v>3</v>
      </c>
      <c r="DM368" t="s">
        <v>3</v>
      </c>
      <c r="DN368">
        <v>0</v>
      </c>
      <c r="DO368">
        <v>0</v>
      </c>
      <c r="DP368">
        <v>1</v>
      </c>
      <c r="DQ368">
        <v>1</v>
      </c>
      <c r="DU368">
        <v>1010</v>
      </c>
      <c r="DV368" t="s">
        <v>132</v>
      </c>
      <c r="DW368" t="s">
        <v>132</v>
      </c>
      <c r="DX368">
        <v>1</v>
      </c>
      <c r="EE368">
        <v>39174530</v>
      </c>
      <c r="EF368">
        <v>2</v>
      </c>
      <c r="EG368" t="s">
        <v>19</v>
      </c>
      <c r="EH368">
        <v>0</v>
      </c>
      <c r="EI368" t="s">
        <v>3</v>
      </c>
      <c r="EJ368">
        <v>1</v>
      </c>
      <c r="EK368">
        <v>16001</v>
      </c>
      <c r="EL368" t="s">
        <v>522</v>
      </c>
      <c r="EM368" t="s">
        <v>523</v>
      </c>
      <c r="EO368" t="s">
        <v>3</v>
      </c>
      <c r="EQ368">
        <v>0</v>
      </c>
      <c r="ER368">
        <v>54.73</v>
      </c>
      <c r="ES368">
        <v>54.73</v>
      </c>
      <c r="ET368">
        <v>0</v>
      </c>
      <c r="EU368">
        <v>0</v>
      </c>
      <c r="EV368">
        <v>0</v>
      </c>
      <c r="EW368">
        <v>0</v>
      </c>
      <c r="EX368">
        <v>0</v>
      </c>
      <c r="FQ368">
        <v>0</v>
      </c>
      <c r="FR368">
        <f t="shared" si="421"/>
        <v>0</v>
      </c>
      <c r="FS368">
        <v>0</v>
      </c>
      <c r="FT368" t="s">
        <v>22</v>
      </c>
      <c r="FU368" t="s">
        <v>23</v>
      </c>
      <c r="FX368">
        <v>115.2</v>
      </c>
      <c r="FY368">
        <v>70.55</v>
      </c>
      <c r="GA368" t="s">
        <v>3</v>
      </c>
      <c r="GD368">
        <v>0</v>
      </c>
      <c r="GF368">
        <v>898688576</v>
      </c>
      <c r="GG368">
        <v>1</v>
      </c>
      <c r="GH368">
        <v>1</v>
      </c>
      <c r="GI368">
        <v>4</v>
      </c>
      <c r="GJ368">
        <v>0</v>
      </c>
      <c r="GK368">
        <f>ROUND(R368*(S12)/100,2)</f>
        <v>0</v>
      </c>
      <c r="GL368">
        <f t="shared" si="422"/>
        <v>0</v>
      </c>
      <c r="GM368">
        <f t="shared" si="423"/>
        <v>5103.03</v>
      </c>
      <c r="GN368">
        <f t="shared" si="424"/>
        <v>5103.03</v>
      </c>
      <c r="GO368">
        <f t="shared" si="425"/>
        <v>0</v>
      </c>
      <c r="GP368">
        <f t="shared" si="426"/>
        <v>0</v>
      </c>
      <c r="GR368">
        <v>0</v>
      </c>
      <c r="GS368">
        <v>3</v>
      </c>
      <c r="GT368">
        <v>0</v>
      </c>
      <c r="GU368" t="s">
        <v>3</v>
      </c>
      <c r="GV368">
        <f t="shared" si="427"/>
        <v>0</v>
      </c>
      <c r="GW368">
        <v>1</v>
      </c>
      <c r="GX368">
        <f t="shared" si="428"/>
        <v>0</v>
      </c>
      <c r="HA368">
        <v>0</v>
      </c>
      <c r="HB368">
        <v>0</v>
      </c>
      <c r="IK368">
        <v>0</v>
      </c>
    </row>
    <row r="369" spans="1:255" x14ac:dyDescent="0.2">
      <c r="A369" s="2">
        <v>17</v>
      </c>
      <c r="B369" s="2">
        <v>1</v>
      </c>
      <c r="C369" s="2">
        <f>ROW(SmtRes!A835)</f>
        <v>835</v>
      </c>
      <c r="D369" s="2">
        <f>ROW(EtalonRes!A834)</f>
        <v>834</v>
      </c>
      <c r="E369" s="2" t="s">
        <v>622</v>
      </c>
      <c r="F369" s="2" t="s">
        <v>623</v>
      </c>
      <c r="G369" s="2" t="s">
        <v>624</v>
      </c>
      <c r="H369" s="2" t="s">
        <v>625</v>
      </c>
      <c r="I369" s="2">
        <f>ROUND(14/100,9)</f>
        <v>0.14000000000000001</v>
      </c>
      <c r="J369" s="2">
        <v>0</v>
      </c>
      <c r="K369" s="2"/>
      <c r="L369" s="2"/>
      <c r="M369" s="2"/>
      <c r="N369" s="2"/>
      <c r="O369" s="2">
        <f t="shared" si="394"/>
        <v>291.02</v>
      </c>
      <c r="P369" s="2">
        <f t="shared" si="395"/>
        <v>162.58000000000001</v>
      </c>
      <c r="Q369" s="2">
        <f t="shared" si="396"/>
        <v>33.700000000000003</v>
      </c>
      <c r="R369" s="2">
        <f t="shared" si="397"/>
        <v>6.78</v>
      </c>
      <c r="S369" s="2">
        <f t="shared" si="398"/>
        <v>94.74</v>
      </c>
      <c r="T369" s="2">
        <f t="shared" si="399"/>
        <v>0</v>
      </c>
      <c r="U369" s="2">
        <f t="shared" si="400"/>
        <v>10.561599999999999</v>
      </c>
      <c r="V369" s="2">
        <f t="shared" si="401"/>
        <v>0.54774999999999996</v>
      </c>
      <c r="W369" s="2">
        <f t="shared" si="402"/>
        <v>0</v>
      </c>
      <c r="X369" s="2">
        <f t="shared" si="403"/>
        <v>116.75</v>
      </c>
      <c r="Y369" s="2">
        <f t="shared" si="404"/>
        <v>72.08</v>
      </c>
      <c r="Z369" s="2"/>
      <c r="AA369" s="2">
        <v>39500385</v>
      </c>
      <c r="AB369" s="2">
        <f t="shared" si="405"/>
        <v>2078.6799999999998</v>
      </c>
      <c r="AC369" s="2">
        <f t="shared" si="429"/>
        <v>1161.26</v>
      </c>
      <c r="AD369" s="2">
        <f>ROUND(((((ET369*1.25))-((EU369*1.25)))+AE369),2)</f>
        <v>240.73</v>
      </c>
      <c r="AE369" s="2">
        <f>ROUND(((EU369*1.25)),2)</f>
        <v>48.44</v>
      </c>
      <c r="AF369" s="2">
        <f>ROUND(((EV369*1.15)),2)</f>
        <v>676.69</v>
      </c>
      <c r="AG369" s="2">
        <f t="shared" si="407"/>
        <v>0</v>
      </c>
      <c r="AH369" s="2">
        <f>((EW369*1.15))</f>
        <v>75.439999999999984</v>
      </c>
      <c r="AI369" s="2">
        <f>((EX369*1.25))</f>
        <v>3.9124999999999996</v>
      </c>
      <c r="AJ369" s="2">
        <f t="shared" si="409"/>
        <v>0</v>
      </c>
      <c r="AK369" s="2">
        <v>1942.27</v>
      </c>
      <c r="AL369" s="2">
        <v>1161.26</v>
      </c>
      <c r="AM369" s="2">
        <v>192.58</v>
      </c>
      <c r="AN369" s="2">
        <v>38.75</v>
      </c>
      <c r="AO369" s="2">
        <v>588.42999999999995</v>
      </c>
      <c r="AP369" s="2">
        <v>0</v>
      </c>
      <c r="AQ369" s="2">
        <v>65.599999999999994</v>
      </c>
      <c r="AR369" s="2">
        <v>3.13</v>
      </c>
      <c r="AS369" s="2">
        <v>0</v>
      </c>
      <c r="AT369" s="2">
        <v>115</v>
      </c>
      <c r="AU369" s="2">
        <v>71</v>
      </c>
      <c r="AV369" s="2">
        <v>1</v>
      </c>
      <c r="AW369" s="2">
        <v>1</v>
      </c>
      <c r="AX369" s="2"/>
      <c r="AY369" s="2"/>
      <c r="AZ369" s="2">
        <v>1</v>
      </c>
      <c r="BA369" s="2">
        <v>1</v>
      </c>
      <c r="BB369" s="2">
        <v>1</v>
      </c>
      <c r="BC369" s="2">
        <v>1</v>
      </c>
      <c r="BD369" s="2" t="s">
        <v>3</v>
      </c>
      <c r="BE369" s="2" t="s">
        <v>3</v>
      </c>
      <c r="BF369" s="2" t="s">
        <v>3</v>
      </c>
      <c r="BG369" s="2" t="s">
        <v>3</v>
      </c>
      <c r="BH369" s="2">
        <v>0</v>
      </c>
      <c r="BI369" s="2">
        <v>1</v>
      </c>
      <c r="BJ369" s="2" t="s">
        <v>626</v>
      </c>
      <c r="BK369" s="2"/>
      <c r="BL369" s="2"/>
      <c r="BM369" s="2">
        <v>18001</v>
      </c>
      <c r="BN369" s="2">
        <v>0</v>
      </c>
      <c r="BO369" s="2" t="s">
        <v>3</v>
      </c>
      <c r="BP369" s="2">
        <v>0</v>
      </c>
      <c r="BQ369" s="2">
        <v>2</v>
      </c>
      <c r="BR369" s="2">
        <v>0</v>
      </c>
      <c r="BS369" s="2">
        <v>1</v>
      </c>
      <c r="BT369" s="2">
        <v>1</v>
      </c>
      <c r="BU369" s="2">
        <v>1</v>
      </c>
      <c r="BV369" s="2">
        <v>1</v>
      </c>
      <c r="BW369" s="2">
        <v>1</v>
      </c>
      <c r="BX369" s="2">
        <v>1</v>
      </c>
      <c r="BY369" s="2" t="s">
        <v>3</v>
      </c>
      <c r="BZ369" s="2">
        <v>128</v>
      </c>
      <c r="CA369" s="2">
        <v>83</v>
      </c>
      <c r="CB369" s="2"/>
      <c r="CC369" s="2"/>
      <c r="CD369" s="2"/>
      <c r="CE369" s="2"/>
      <c r="CF369" s="2">
        <v>0</v>
      </c>
      <c r="CG369" s="2">
        <v>0</v>
      </c>
      <c r="CH369" s="2"/>
      <c r="CI369" s="2"/>
      <c r="CJ369" s="2"/>
      <c r="CK369" s="2"/>
      <c r="CL369" s="2"/>
      <c r="CM369" s="2">
        <v>0</v>
      </c>
      <c r="CN369" s="2" t="s">
        <v>1605</v>
      </c>
      <c r="CO369" s="2">
        <v>0</v>
      </c>
      <c r="CP369" s="2">
        <f t="shared" si="410"/>
        <v>291.02000000000004</v>
      </c>
      <c r="CQ369" s="2">
        <f t="shared" si="411"/>
        <v>1161.26</v>
      </c>
      <c r="CR369" s="2">
        <f t="shared" si="412"/>
        <v>240.73</v>
      </c>
      <c r="CS369" s="2">
        <f t="shared" si="413"/>
        <v>48.44</v>
      </c>
      <c r="CT369" s="2">
        <f t="shared" si="414"/>
        <v>676.69</v>
      </c>
      <c r="CU369" s="2">
        <f t="shared" si="415"/>
        <v>0</v>
      </c>
      <c r="CV369" s="2">
        <f t="shared" si="416"/>
        <v>75.439999999999984</v>
      </c>
      <c r="CW369" s="2">
        <f t="shared" si="417"/>
        <v>3.9124999999999996</v>
      </c>
      <c r="CX369" s="2">
        <f t="shared" si="418"/>
        <v>0</v>
      </c>
      <c r="CY369" s="2">
        <f t="shared" si="419"/>
        <v>116.74799999999999</v>
      </c>
      <c r="CZ369" s="2">
        <f t="shared" si="420"/>
        <v>72.0792</v>
      </c>
      <c r="DA369" s="2"/>
      <c r="DB369" s="2"/>
      <c r="DC369" s="2" t="s">
        <v>3</v>
      </c>
      <c r="DD369" s="2" t="s">
        <v>3</v>
      </c>
      <c r="DE369" s="2" t="s">
        <v>32</v>
      </c>
      <c r="DF369" s="2" t="s">
        <v>32</v>
      </c>
      <c r="DG369" s="2" t="s">
        <v>33</v>
      </c>
      <c r="DH369" s="2" t="s">
        <v>3</v>
      </c>
      <c r="DI369" s="2" t="s">
        <v>33</v>
      </c>
      <c r="DJ369" s="2" t="s">
        <v>32</v>
      </c>
      <c r="DK369" s="2" t="s">
        <v>3</v>
      </c>
      <c r="DL369" s="2" t="s">
        <v>3</v>
      </c>
      <c r="DM369" s="2" t="s">
        <v>3</v>
      </c>
      <c r="DN369" s="2">
        <v>0</v>
      </c>
      <c r="DO369" s="2">
        <v>0</v>
      </c>
      <c r="DP369" s="2">
        <v>1</v>
      </c>
      <c r="DQ369" s="2">
        <v>1</v>
      </c>
      <c r="DR369" s="2"/>
      <c r="DS369" s="2"/>
      <c r="DT369" s="2"/>
      <c r="DU369" s="2">
        <v>1013</v>
      </c>
      <c r="DV369" s="2" t="s">
        <v>625</v>
      </c>
      <c r="DW369" s="2" t="s">
        <v>625</v>
      </c>
      <c r="DX369" s="2">
        <v>1</v>
      </c>
      <c r="DY369" s="2"/>
      <c r="DZ369" s="2"/>
      <c r="EA369" s="2"/>
      <c r="EB369" s="2"/>
      <c r="EC369" s="2"/>
      <c r="ED369" s="2"/>
      <c r="EE369" s="2">
        <v>39174532</v>
      </c>
      <c r="EF369" s="2">
        <v>2</v>
      </c>
      <c r="EG369" s="2" t="s">
        <v>19</v>
      </c>
      <c r="EH369" s="2">
        <v>0</v>
      </c>
      <c r="EI369" s="2" t="s">
        <v>3</v>
      </c>
      <c r="EJ369" s="2">
        <v>1</v>
      </c>
      <c r="EK369" s="2">
        <v>18001</v>
      </c>
      <c r="EL369" s="2" t="s">
        <v>591</v>
      </c>
      <c r="EM369" s="2" t="s">
        <v>592</v>
      </c>
      <c r="EN369" s="2"/>
      <c r="EO369" s="2" t="s">
        <v>36</v>
      </c>
      <c r="EP369" s="2"/>
      <c r="EQ369" s="2">
        <v>131072</v>
      </c>
      <c r="ER369" s="2">
        <v>1942.27</v>
      </c>
      <c r="ES369" s="2">
        <v>1161.26</v>
      </c>
      <c r="ET369" s="2">
        <v>192.58</v>
      </c>
      <c r="EU369" s="2">
        <v>38.75</v>
      </c>
      <c r="EV369" s="2">
        <v>588.42999999999995</v>
      </c>
      <c r="EW369" s="2">
        <v>65.599999999999994</v>
      </c>
      <c r="EX369" s="2">
        <v>3.13</v>
      </c>
      <c r="EY369" s="2">
        <v>0</v>
      </c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>
        <v>0</v>
      </c>
      <c r="FR369" s="2">
        <f t="shared" si="421"/>
        <v>0</v>
      </c>
      <c r="FS369" s="2">
        <v>0</v>
      </c>
      <c r="FT369" s="2" t="s">
        <v>22</v>
      </c>
      <c r="FU369" s="2" t="s">
        <v>23</v>
      </c>
      <c r="FV369" s="2"/>
      <c r="FW369" s="2"/>
      <c r="FX369" s="2">
        <v>115.2</v>
      </c>
      <c r="FY369" s="2">
        <v>70.55</v>
      </c>
      <c r="FZ369" s="2"/>
      <c r="GA369" s="2" t="s">
        <v>3</v>
      </c>
      <c r="GB369" s="2"/>
      <c r="GC369" s="2"/>
      <c r="GD369" s="2">
        <v>0</v>
      </c>
      <c r="GE369" s="2"/>
      <c r="GF369" s="2">
        <v>-243626587</v>
      </c>
      <c r="GG369" s="2">
        <v>2</v>
      </c>
      <c r="GH369" s="2">
        <v>1</v>
      </c>
      <c r="GI369" s="2">
        <v>-2</v>
      </c>
      <c r="GJ369" s="2">
        <v>0</v>
      </c>
      <c r="GK369" s="2">
        <f>ROUND(R369*(R12)/100,2)</f>
        <v>0</v>
      </c>
      <c r="GL369" s="2">
        <f t="shared" si="422"/>
        <v>0</v>
      </c>
      <c r="GM369" s="2">
        <f t="shared" si="423"/>
        <v>479.85</v>
      </c>
      <c r="GN369" s="2">
        <f t="shared" si="424"/>
        <v>479.85</v>
      </c>
      <c r="GO369" s="2">
        <f t="shared" si="425"/>
        <v>0</v>
      </c>
      <c r="GP369" s="2">
        <f t="shared" si="426"/>
        <v>0</v>
      </c>
      <c r="GQ369" s="2"/>
      <c r="GR369" s="2">
        <v>0</v>
      </c>
      <c r="GS369" s="2">
        <v>3</v>
      </c>
      <c r="GT369" s="2">
        <v>0</v>
      </c>
      <c r="GU369" s="2" t="s">
        <v>3</v>
      </c>
      <c r="GV369" s="2">
        <f t="shared" si="427"/>
        <v>0</v>
      </c>
      <c r="GW369" s="2">
        <v>1</v>
      </c>
      <c r="GX369" s="2">
        <f t="shared" si="428"/>
        <v>0</v>
      </c>
      <c r="GY369" s="2"/>
      <c r="GZ369" s="2"/>
      <c r="HA369" s="2">
        <v>0</v>
      </c>
      <c r="HB369" s="2">
        <v>0</v>
      </c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>
        <v>0</v>
      </c>
      <c r="IL369" s="2"/>
      <c r="IM369" s="2"/>
      <c r="IN369" s="2"/>
      <c r="IO369" s="2"/>
      <c r="IP369" s="2"/>
      <c r="IQ369" s="2"/>
      <c r="IR369" s="2"/>
      <c r="IS369" s="2"/>
      <c r="IT369" s="2"/>
      <c r="IU369" s="2"/>
    </row>
    <row r="370" spans="1:255" x14ac:dyDescent="0.2">
      <c r="A370">
        <v>17</v>
      </c>
      <c r="B370">
        <v>1</v>
      </c>
      <c r="C370">
        <f>ROW(SmtRes!A846)</f>
        <v>846</v>
      </c>
      <c r="D370">
        <f>ROW(EtalonRes!A846)</f>
        <v>846</v>
      </c>
      <c r="E370" t="s">
        <v>622</v>
      </c>
      <c r="F370" t="s">
        <v>623</v>
      </c>
      <c r="G370" t="s">
        <v>624</v>
      </c>
      <c r="H370" t="s">
        <v>625</v>
      </c>
      <c r="I370">
        <f>ROUND(14/100,9)</f>
        <v>0.14000000000000001</v>
      </c>
      <c r="J370">
        <v>0</v>
      </c>
      <c r="O370">
        <f t="shared" si="394"/>
        <v>1938.17</v>
      </c>
      <c r="P370">
        <f t="shared" si="395"/>
        <v>1082.76</v>
      </c>
      <c r="Q370">
        <f t="shared" si="396"/>
        <v>224.46</v>
      </c>
      <c r="R370">
        <f t="shared" si="397"/>
        <v>45.17</v>
      </c>
      <c r="S370">
        <f t="shared" si="398"/>
        <v>630.95000000000005</v>
      </c>
      <c r="T370">
        <f t="shared" si="399"/>
        <v>0</v>
      </c>
      <c r="U370">
        <f t="shared" si="400"/>
        <v>10.561599999999999</v>
      </c>
      <c r="V370">
        <f t="shared" si="401"/>
        <v>0.54774999999999996</v>
      </c>
      <c r="W370">
        <f t="shared" si="402"/>
        <v>0</v>
      </c>
      <c r="X370">
        <f t="shared" si="403"/>
        <v>777.54</v>
      </c>
      <c r="Y370">
        <f t="shared" si="404"/>
        <v>480.05</v>
      </c>
      <c r="AA370">
        <v>39500386</v>
      </c>
      <c r="AB370">
        <f t="shared" si="405"/>
        <v>2078.6799999999998</v>
      </c>
      <c r="AC370">
        <f t="shared" si="429"/>
        <v>1161.26</v>
      </c>
      <c r="AD370">
        <f>ROUND(((((ET370*1.25))-((EU370*1.25)))+AE370),2)</f>
        <v>240.73</v>
      </c>
      <c r="AE370">
        <f>ROUND(((EU370*1.25)),2)</f>
        <v>48.44</v>
      </c>
      <c r="AF370">
        <f>ROUND(((EV370*1.15)),2)</f>
        <v>676.69</v>
      </c>
      <c r="AG370">
        <f t="shared" si="407"/>
        <v>0</v>
      </c>
      <c r="AH370">
        <f>((EW370*1.15))</f>
        <v>75.439999999999984</v>
      </c>
      <c r="AI370">
        <f>((EX370*1.25))</f>
        <v>3.9124999999999996</v>
      </c>
      <c r="AJ370">
        <f t="shared" si="409"/>
        <v>0</v>
      </c>
      <c r="AK370">
        <v>1942.27</v>
      </c>
      <c r="AL370">
        <v>1161.26</v>
      </c>
      <c r="AM370">
        <v>192.58</v>
      </c>
      <c r="AN370">
        <v>38.75</v>
      </c>
      <c r="AO370">
        <v>588.42999999999995</v>
      </c>
      <c r="AP370">
        <v>0</v>
      </c>
      <c r="AQ370">
        <v>65.599999999999994</v>
      </c>
      <c r="AR370">
        <v>3.13</v>
      </c>
      <c r="AS370">
        <v>0</v>
      </c>
      <c r="AT370">
        <v>115</v>
      </c>
      <c r="AU370">
        <v>71</v>
      </c>
      <c r="AV370">
        <v>1</v>
      </c>
      <c r="AW370">
        <v>1</v>
      </c>
      <c r="AZ370">
        <v>6.66</v>
      </c>
      <c r="BA370">
        <v>6.66</v>
      </c>
      <c r="BB370">
        <v>6.66</v>
      </c>
      <c r="BC370">
        <v>6.66</v>
      </c>
      <c r="BD370" t="s">
        <v>3</v>
      </c>
      <c r="BE370" t="s">
        <v>3</v>
      </c>
      <c r="BF370" t="s">
        <v>3</v>
      </c>
      <c r="BG370" t="s">
        <v>3</v>
      </c>
      <c r="BH370">
        <v>0</v>
      </c>
      <c r="BI370">
        <v>1</v>
      </c>
      <c r="BJ370" t="s">
        <v>626</v>
      </c>
      <c r="BM370">
        <v>18001</v>
      </c>
      <c r="BN370">
        <v>0</v>
      </c>
      <c r="BO370" t="s">
        <v>3</v>
      </c>
      <c r="BP370">
        <v>0</v>
      </c>
      <c r="BQ370">
        <v>2</v>
      </c>
      <c r="BR370">
        <v>0</v>
      </c>
      <c r="BS370">
        <v>6.66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3</v>
      </c>
      <c r="BZ370">
        <v>128</v>
      </c>
      <c r="CA370">
        <v>83</v>
      </c>
      <c r="CF370">
        <v>0</v>
      </c>
      <c r="CG370">
        <v>0</v>
      </c>
      <c r="CM370">
        <v>0</v>
      </c>
      <c r="CN370" t="s">
        <v>1605</v>
      </c>
      <c r="CO370">
        <v>0</v>
      </c>
      <c r="CP370">
        <f t="shared" si="410"/>
        <v>1938.17</v>
      </c>
      <c r="CQ370">
        <f t="shared" si="411"/>
        <v>7733.9916000000003</v>
      </c>
      <c r="CR370">
        <f t="shared" si="412"/>
        <v>1603.2618</v>
      </c>
      <c r="CS370">
        <f t="shared" si="413"/>
        <v>322.61039999999997</v>
      </c>
      <c r="CT370">
        <f t="shared" si="414"/>
        <v>4506.7554</v>
      </c>
      <c r="CU370">
        <f t="shared" si="415"/>
        <v>0</v>
      </c>
      <c r="CV370">
        <f t="shared" si="416"/>
        <v>75.439999999999984</v>
      </c>
      <c r="CW370">
        <f t="shared" si="417"/>
        <v>3.9124999999999996</v>
      </c>
      <c r="CX370">
        <f t="shared" si="418"/>
        <v>0</v>
      </c>
      <c r="CY370">
        <f t="shared" si="419"/>
        <v>777.53800000000001</v>
      </c>
      <c r="CZ370">
        <f t="shared" si="420"/>
        <v>480.04519999999997</v>
      </c>
      <c r="DC370" t="s">
        <v>3</v>
      </c>
      <c r="DD370" t="s">
        <v>3</v>
      </c>
      <c r="DE370" t="s">
        <v>32</v>
      </c>
      <c r="DF370" t="s">
        <v>32</v>
      </c>
      <c r="DG370" t="s">
        <v>33</v>
      </c>
      <c r="DH370" t="s">
        <v>3</v>
      </c>
      <c r="DI370" t="s">
        <v>33</v>
      </c>
      <c r="DJ370" t="s">
        <v>32</v>
      </c>
      <c r="DK370" t="s">
        <v>3</v>
      </c>
      <c r="DL370" t="s">
        <v>3</v>
      </c>
      <c r="DM370" t="s">
        <v>3</v>
      </c>
      <c r="DN370">
        <v>0</v>
      </c>
      <c r="DO370">
        <v>0</v>
      </c>
      <c r="DP370">
        <v>1</v>
      </c>
      <c r="DQ370">
        <v>1</v>
      </c>
      <c r="DU370">
        <v>1013</v>
      </c>
      <c r="DV370" t="s">
        <v>625</v>
      </c>
      <c r="DW370" t="s">
        <v>625</v>
      </c>
      <c r="DX370">
        <v>1</v>
      </c>
      <c r="EE370">
        <v>39174532</v>
      </c>
      <c r="EF370">
        <v>2</v>
      </c>
      <c r="EG370" t="s">
        <v>19</v>
      </c>
      <c r="EH370">
        <v>0</v>
      </c>
      <c r="EI370" t="s">
        <v>3</v>
      </c>
      <c r="EJ370">
        <v>1</v>
      </c>
      <c r="EK370">
        <v>18001</v>
      </c>
      <c r="EL370" t="s">
        <v>591</v>
      </c>
      <c r="EM370" t="s">
        <v>592</v>
      </c>
      <c r="EO370" t="s">
        <v>36</v>
      </c>
      <c r="EQ370">
        <v>131072</v>
      </c>
      <c r="ER370">
        <v>1942.27</v>
      </c>
      <c r="ES370">
        <v>1161.26</v>
      </c>
      <c r="ET370">
        <v>192.58</v>
      </c>
      <c r="EU370">
        <v>38.75</v>
      </c>
      <c r="EV370">
        <v>588.42999999999995</v>
      </c>
      <c r="EW370">
        <v>65.599999999999994</v>
      </c>
      <c r="EX370">
        <v>3.13</v>
      </c>
      <c r="EY370">
        <v>0</v>
      </c>
      <c r="FQ370">
        <v>0</v>
      </c>
      <c r="FR370">
        <f t="shared" si="421"/>
        <v>0</v>
      </c>
      <c r="FS370">
        <v>0</v>
      </c>
      <c r="FT370" t="s">
        <v>22</v>
      </c>
      <c r="FU370" t="s">
        <v>23</v>
      </c>
      <c r="FX370">
        <v>115.2</v>
      </c>
      <c r="FY370">
        <v>70.55</v>
      </c>
      <c r="GA370" t="s">
        <v>3</v>
      </c>
      <c r="GD370">
        <v>0</v>
      </c>
      <c r="GF370">
        <v>-243626587</v>
      </c>
      <c r="GG370">
        <v>1</v>
      </c>
      <c r="GH370">
        <v>1</v>
      </c>
      <c r="GI370">
        <v>4</v>
      </c>
      <c r="GJ370">
        <v>0</v>
      </c>
      <c r="GK370">
        <f>ROUND(R370*(S12)/100,2)</f>
        <v>0</v>
      </c>
      <c r="GL370">
        <f t="shared" si="422"/>
        <v>0</v>
      </c>
      <c r="GM370">
        <f t="shared" si="423"/>
        <v>3195.76</v>
      </c>
      <c r="GN370">
        <f t="shared" si="424"/>
        <v>3195.76</v>
      </c>
      <c r="GO370">
        <f t="shared" si="425"/>
        <v>0</v>
      </c>
      <c r="GP370">
        <f t="shared" si="426"/>
        <v>0</v>
      </c>
      <c r="GR370">
        <v>0</v>
      </c>
      <c r="GS370">
        <v>3</v>
      </c>
      <c r="GT370">
        <v>0</v>
      </c>
      <c r="GU370" t="s">
        <v>3</v>
      </c>
      <c r="GV370">
        <f t="shared" si="427"/>
        <v>0</v>
      </c>
      <c r="GW370">
        <v>1</v>
      </c>
      <c r="GX370">
        <f t="shared" si="428"/>
        <v>0</v>
      </c>
      <c r="HA370">
        <v>0</v>
      </c>
      <c r="HB370">
        <v>0</v>
      </c>
      <c r="IK370">
        <v>0</v>
      </c>
    </row>
    <row r="371" spans="1:255" x14ac:dyDescent="0.2">
      <c r="A371" s="2">
        <v>18</v>
      </c>
      <c r="B371" s="2">
        <v>1</v>
      </c>
      <c r="C371" s="2">
        <v>835</v>
      </c>
      <c r="D371" s="2"/>
      <c r="E371" s="2" t="s">
        <v>627</v>
      </c>
      <c r="F371" s="2" t="s">
        <v>628</v>
      </c>
      <c r="G371" s="2" t="s">
        <v>629</v>
      </c>
      <c r="H371" s="2" t="s">
        <v>630</v>
      </c>
      <c r="I371" s="2">
        <f>I369*J371</f>
        <v>14</v>
      </c>
      <c r="J371" s="2">
        <v>99.999999999999986</v>
      </c>
      <c r="K371" s="2"/>
      <c r="L371" s="2"/>
      <c r="M371" s="2"/>
      <c r="N371" s="2"/>
      <c r="O371" s="2">
        <f t="shared" si="394"/>
        <v>0</v>
      </c>
      <c r="P371" s="2">
        <f t="shared" si="395"/>
        <v>0</v>
      </c>
      <c r="Q371" s="2">
        <f t="shared" si="396"/>
        <v>0</v>
      </c>
      <c r="R371" s="2">
        <f t="shared" si="397"/>
        <v>0</v>
      </c>
      <c r="S371" s="2">
        <f t="shared" si="398"/>
        <v>0</v>
      </c>
      <c r="T371" s="2">
        <f t="shared" si="399"/>
        <v>0</v>
      </c>
      <c r="U371" s="2">
        <f t="shared" si="400"/>
        <v>0</v>
      </c>
      <c r="V371" s="2">
        <f t="shared" si="401"/>
        <v>0</v>
      </c>
      <c r="W371" s="2">
        <f t="shared" si="402"/>
        <v>0</v>
      </c>
      <c r="X371" s="2">
        <f t="shared" si="403"/>
        <v>0</v>
      </c>
      <c r="Y371" s="2">
        <f t="shared" si="404"/>
        <v>0</v>
      </c>
      <c r="Z371" s="2"/>
      <c r="AA371" s="2">
        <v>39500385</v>
      </c>
      <c r="AB371" s="2">
        <f t="shared" si="405"/>
        <v>0</v>
      </c>
      <c r="AC371" s="2">
        <f t="shared" si="429"/>
        <v>0</v>
      </c>
      <c r="AD371" s="2">
        <f>ROUND((((ET371)-(EU371))+AE371),2)</f>
        <v>0</v>
      </c>
      <c r="AE371" s="2">
        <f t="shared" ref="AE371:AF374" si="434">ROUND((EU371),2)</f>
        <v>0</v>
      </c>
      <c r="AF371" s="2">
        <f t="shared" si="434"/>
        <v>0</v>
      </c>
      <c r="AG371" s="2">
        <f t="shared" si="407"/>
        <v>0</v>
      </c>
      <c r="AH371" s="2">
        <f t="shared" ref="AH371:AI374" si="435">(EW371)</f>
        <v>0</v>
      </c>
      <c r="AI371" s="2">
        <f t="shared" si="435"/>
        <v>0</v>
      </c>
      <c r="AJ371" s="2">
        <f t="shared" si="409"/>
        <v>0</v>
      </c>
      <c r="AK371" s="2">
        <v>0</v>
      </c>
      <c r="AL371" s="2">
        <v>0</v>
      </c>
      <c r="AM371" s="2">
        <v>0</v>
      </c>
      <c r="AN371" s="2">
        <v>0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115</v>
      </c>
      <c r="AU371" s="2">
        <v>71</v>
      </c>
      <c r="AV371" s="2">
        <v>1</v>
      </c>
      <c r="AW371" s="2">
        <v>1</v>
      </c>
      <c r="AX371" s="2"/>
      <c r="AY371" s="2"/>
      <c r="AZ371" s="2">
        <v>1</v>
      </c>
      <c r="BA371" s="2">
        <v>1</v>
      </c>
      <c r="BB371" s="2">
        <v>1</v>
      </c>
      <c r="BC371" s="2">
        <v>1</v>
      </c>
      <c r="BD371" s="2" t="s">
        <v>3</v>
      </c>
      <c r="BE371" s="2" t="s">
        <v>3</v>
      </c>
      <c r="BF371" s="2" t="s">
        <v>3</v>
      </c>
      <c r="BG371" s="2" t="s">
        <v>3</v>
      </c>
      <c r="BH371" s="2">
        <v>3</v>
      </c>
      <c r="BI371" s="2">
        <v>1</v>
      </c>
      <c r="BJ371" s="2" t="s">
        <v>3</v>
      </c>
      <c r="BK371" s="2"/>
      <c r="BL371" s="2"/>
      <c r="BM371" s="2">
        <v>18001</v>
      </c>
      <c r="BN371" s="2">
        <v>0</v>
      </c>
      <c r="BO371" s="2" t="s">
        <v>3</v>
      </c>
      <c r="BP371" s="2">
        <v>0</v>
      </c>
      <c r="BQ371" s="2">
        <v>2</v>
      </c>
      <c r="BR371" s="2">
        <v>0</v>
      </c>
      <c r="BS371" s="2">
        <v>1</v>
      </c>
      <c r="BT371" s="2">
        <v>1</v>
      </c>
      <c r="BU371" s="2">
        <v>1</v>
      </c>
      <c r="BV371" s="2">
        <v>1</v>
      </c>
      <c r="BW371" s="2">
        <v>1</v>
      </c>
      <c r="BX371" s="2">
        <v>1</v>
      </c>
      <c r="BY371" s="2" t="s">
        <v>3</v>
      </c>
      <c r="BZ371" s="2">
        <v>128</v>
      </c>
      <c r="CA371" s="2">
        <v>83</v>
      </c>
      <c r="CB371" s="2"/>
      <c r="CC371" s="2"/>
      <c r="CD371" s="2"/>
      <c r="CE371" s="2"/>
      <c r="CF371" s="2">
        <v>0</v>
      </c>
      <c r="CG371" s="2">
        <v>0</v>
      </c>
      <c r="CH371" s="2"/>
      <c r="CI371" s="2"/>
      <c r="CJ371" s="2"/>
      <c r="CK371" s="2"/>
      <c r="CL371" s="2"/>
      <c r="CM371" s="2">
        <v>0</v>
      </c>
      <c r="CN371" s="2" t="s">
        <v>3</v>
      </c>
      <c r="CO371" s="2">
        <v>0</v>
      </c>
      <c r="CP371" s="2">
        <f t="shared" si="410"/>
        <v>0</v>
      </c>
      <c r="CQ371" s="2">
        <f t="shared" si="411"/>
        <v>0</v>
      </c>
      <c r="CR371" s="2">
        <f t="shared" si="412"/>
        <v>0</v>
      </c>
      <c r="CS371" s="2">
        <f t="shared" si="413"/>
        <v>0</v>
      </c>
      <c r="CT371" s="2">
        <f t="shared" si="414"/>
        <v>0</v>
      </c>
      <c r="CU371" s="2">
        <f t="shared" si="415"/>
        <v>0</v>
      </c>
      <c r="CV371" s="2">
        <f t="shared" si="416"/>
        <v>0</v>
      </c>
      <c r="CW371" s="2">
        <f t="shared" si="417"/>
        <v>0</v>
      </c>
      <c r="CX371" s="2">
        <f t="shared" si="418"/>
        <v>0</v>
      </c>
      <c r="CY371" s="2">
        <f t="shared" si="419"/>
        <v>0</v>
      </c>
      <c r="CZ371" s="2">
        <f t="shared" si="420"/>
        <v>0</v>
      </c>
      <c r="DA371" s="2"/>
      <c r="DB371" s="2"/>
      <c r="DC371" s="2" t="s">
        <v>3</v>
      </c>
      <c r="DD371" s="2" t="s">
        <v>3</v>
      </c>
      <c r="DE371" s="2" t="s">
        <v>3</v>
      </c>
      <c r="DF371" s="2" t="s">
        <v>3</v>
      </c>
      <c r="DG371" s="2" t="s">
        <v>3</v>
      </c>
      <c r="DH371" s="2" t="s">
        <v>3</v>
      </c>
      <c r="DI371" s="2" t="s">
        <v>3</v>
      </c>
      <c r="DJ371" s="2" t="s">
        <v>3</v>
      </c>
      <c r="DK371" s="2" t="s">
        <v>3</v>
      </c>
      <c r="DL371" s="2" t="s">
        <v>3</v>
      </c>
      <c r="DM371" s="2" t="s">
        <v>3</v>
      </c>
      <c r="DN371" s="2">
        <v>0</v>
      </c>
      <c r="DO371" s="2">
        <v>0</v>
      </c>
      <c r="DP371" s="2">
        <v>1</v>
      </c>
      <c r="DQ371" s="2">
        <v>1</v>
      </c>
      <c r="DR371" s="2"/>
      <c r="DS371" s="2"/>
      <c r="DT371" s="2"/>
      <c r="DU371" s="2">
        <v>1013</v>
      </c>
      <c r="DV371" s="2" t="s">
        <v>630</v>
      </c>
      <c r="DW371" s="2" t="s">
        <v>630</v>
      </c>
      <c r="DX371" s="2">
        <v>1</v>
      </c>
      <c r="DY371" s="2"/>
      <c r="DZ371" s="2"/>
      <c r="EA371" s="2"/>
      <c r="EB371" s="2"/>
      <c r="EC371" s="2"/>
      <c r="ED371" s="2"/>
      <c r="EE371" s="2">
        <v>39174532</v>
      </c>
      <c r="EF371" s="2">
        <v>2</v>
      </c>
      <c r="EG371" s="2" t="s">
        <v>19</v>
      </c>
      <c r="EH371" s="2">
        <v>0</v>
      </c>
      <c r="EI371" s="2" t="s">
        <v>3</v>
      </c>
      <c r="EJ371" s="2">
        <v>1</v>
      </c>
      <c r="EK371" s="2">
        <v>18001</v>
      </c>
      <c r="EL371" s="2" t="s">
        <v>591</v>
      </c>
      <c r="EM371" s="2" t="s">
        <v>592</v>
      </c>
      <c r="EN371" s="2"/>
      <c r="EO371" s="2" t="s">
        <v>3</v>
      </c>
      <c r="EP371" s="2"/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>
        <v>0</v>
      </c>
      <c r="FR371" s="2">
        <f t="shared" si="421"/>
        <v>0</v>
      </c>
      <c r="FS371" s="2">
        <v>0</v>
      </c>
      <c r="FT371" s="2" t="s">
        <v>22</v>
      </c>
      <c r="FU371" s="2" t="s">
        <v>23</v>
      </c>
      <c r="FV371" s="2"/>
      <c r="FW371" s="2"/>
      <c r="FX371" s="2">
        <v>115.2</v>
      </c>
      <c r="FY371" s="2">
        <v>70.55</v>
      </c>
      <c r="FZ371" s="2"/>
      <c r="GA371" s="2" t="s">
        <v>3</v>
      </c>
      <c r="GB371" s="2"/>
      <c r="GC371" s="2"/>
      <c r="GD371" s="2">
        <v>0</v>
      </c>
      <c r="GE371" s="2"/>
      <c r="GF371" s="2">
        <v>704408924</v>
      </c>
      <c r="GG371" s="2">
        <v>2</v>
      </c>
      <c r="GH371" s="2">
        <v>1</v>
      </c>
      <c r="GI371" s="2">
        <v>-2</v>
      </c>
      <c r="GJ371" s="2">
        <v>0</v>
      </c>
      <c r="GK371" s="2">
        <f>ROUND(R371*(R12)/100,2)</f>
        <v>0</v>
      </c>
      <c r="GL371" s="2">
        <f t="shared" si="422"/>
        <v>0</v>
      </c>
      <c r="GM371" s="2">
        <f t="shared" si="423"/>
        <v>0</v>
      </c>
      <c r="GN371" s="2">
        <f t="shared" si="424"/>
        <v>0</v>
      </c>
      <c r="GO371" s="2">
        <f t="shared" si="425"/>
        <v>0</v>
      </c>
      <c r="GP371" s="2">
        <f t="shared" si="426"/>
        <v>0</v>
      </c>
      <c r="GQ371" s="2"/>
      <c r="GR371" s="2">
        <v>0</v>
      </c>
      <c r="GS371" s="2">
        <v>3</v>
      </c>
      <c r="GT371" s="2">
        <v>0</v>
      </c>
      <c r="GU371" s="2" t="s">
        <v>3</v>
      </c>
      <c r="GV371" s="2">
        <f t="shared" si="427"/>
        <v>0</v>
      </c>
      <c r="GW371" s="2">
        <v>1</v>
      </c>
      <c r="GX371" s="2">
        <f t="shared" si="428"/>
        <v>0</v>
      </c>
      <c r="GY371" s="2"/>
      <c r="GZ371" s="2"/>
      <c r="HA371" s="2">
        <v>0</v>
      </c>
      <c r="HB371" s="2">
        <v>0</v>
      </c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>
        <v>0</v>
      </c>
      <c r="IL371" s="2"/>
      <c r="IM371" s="2"/>
      <c r="IN371" s="2"/>
      <c r="IO371" s="2"/>
      <c r="IP371" s="2"/>
      <c r="IQ371" s="2"/>
      <c r="IR371" s="2"/>
      <c r="IS371" s="2"/>
      <c r="IT371" s="2"/>
      <c r="IU371" s="2"/>
    </row>
    <row r="372" spans="1:255" x14ac:dyDescent="0.2">
      <c r="A372">
        <v>18</v>
      </c>
      <c r="B372">
        <v>1</v>
      </c>
      <c r="C372">
        <v>846</v>
      </c>
      <c r="E372" t="s">
        <v>627</v>
      </c>
      <c r="F372" t="s">
        <v>628</v>
      </c>
      <c r="G372" t="s">
        <v>629</v>
      </c>
      <c r="H372" t="s">
        <v>630</v>
      </c>
      <c r="I372">
        <f>I370*J372</f>
        <v>14</v>
      </c>
      <c r="J372">
        <v>99.999999999999986</v>
      </c>
      <c r="O372">
        <f t="shared" si="394"/>
        <v>0</v>
      </c>
      <c r="P372">
        <f t="shared" si="395"/>
        <v>0</v>
      </c>
      <c r="Q372">
        <f t="shared" si="396"/>
        <v>0</v>
      </c>
      <c r="R372">
        <f t="shared" si="397"/>
        <v>0</v>
      </c>
      <c r="S372">
        <f t="shared" si="398"/>
        <v>0</v>
      </c>
      <c r="T372">
        <f t="shared" si="399"/>
        <v>0</v>
      </c>
      <c r="U372">
        <f t="shared" si="400"/>
        <v>0</v>
      </c>
      <c r="V372">
        <f t="shared" si="401"/>
        <v>0</v>
      </c>
      <c r="W372">
        <f t="shared" si="402"/>
        <v>0</v>
      </c>
      <c r="X372">
        <f t="shared" si="403"/>
        <v>0</v>
      </c>
      <c r="Y372">
        <f t="shared" si="404"/>
        <v>0</v>
      </c>
      <c r="AA372">
        <v>39500386</v>
      </c>
      <c r="AB372">
        <f t="shared" si="405"/>
        <v>0</v>
      </c>
      <c r="AC372">
        <f t="shared" si="429"/>
        <v>0</v>
      </c>
      <c r="AD372">
        <f>ROUND((((ET372)-(EU372))+AE372),2)</f>
        <v>0</v>
      </c>
      <c r="AE372">
        <f t="shared" si="434"/>
        <v>0</v>
      </c>
      <c r="AF372">
        <f t="shared" si="434"/>
        <v>0</v>
      </c>
      <c r="AG372">
        <f t="shared" si="407"/>
        <v>0</v>
      </c>
      <c r="AH372">
        <f t="shared" si="435"/>
        <v>0</v>
      </c>
      <c r="AI372">
        <f t="shared" si="435"/>
        <v>0</v>
      </c>
      <c r="AJ372">
        <f t="shared" si="409"/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115</v>
      </c>
      <c r="AU372">
        <v>71</v>
      </c>
      <c r="AV372">
        <v>1</v>
      </c>
      <c r="AW372">
        <v>1</v>
      </c>
      <c r="AZ372">
        <v>6.66</v>
      </c>
      <c r="BA372">
        <v>1</v>
      </c>
      <c r="BB372">
        <v>1</v>
      </c>
      <c r="BC372">
        <v>6.66</v>
      </c>
      <c r="BD372" t="s">
        <v>3</v>
      </c>
      <c r="BE372" t="s">
        <v>3</v>
      </c>
      <c r="BF372" t="s">
        <v>3</v>
      </c>
      <c r="BG372" t="s">
        <v>3</v>
      </c>
      <c r="BH372">
        <v>3</v>
      </c>
      <c r="BI372">
        <v>1</v>
      </c>
      <c r="BJ372" t="s">
        <v>3</v>
      </c>
      <c r="BM372">
        <v>18001</v>
      </c>
      <c r="BN372">
        <v>0</v>
      </c>
      <c r="BO372" t="s">
        <v>3</v>
      </c>
      <c r="BP372">
        <v>0</v>
      </c>
      <c r="BQ372">
        <v>2</v>
      </c>
      <c r="BR372">
        <v>0</v>
      </c>
      <c r="BS372">
        <v>1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3</v>
      </c>
      <c r="BZ372">
        <v>128</v>
      </c>
      <c r="CA372">
        <v>83</v>
      </c>
      <c r="CF372">
        <v>0</v>
      </c>
      <c r="CG372">
        <v>0</v>
      </c>
      <c r="CM372">
        <v>0</v>
      </c>
      <c r="CN372" t="s">
        <v>3</v>
      </c>
      <c r="CO372">
        <v>0</v>
      </c>
      <c r="CP372">
        <f t="shared" si="410"/>
        <v>0</v>
      </c>
      <c r="CQ372">
        <f t="shared" si="411"/>
        <v>0</v>
      </c>
      <c r="CR372">
        <f t="shared" si="412"/>
        <v>0</v>
      </c>
      <c r="CS372">
        <f t="shared" si="413"/>
        <v>0</v>
      </c>
      <c r="CT372">
        <f t="shared" si="414"/>
        <v>0</v>
      </c>
      <c r="CU372">
        <f t="shared" si="415"/>
        <v>0</v>
      </c>
      <c r="CV372">
        <f t="shared" si="416"/>
        <v>0</v>
      </c>
      <c r="CW372">
        <f t="shared" si="417"/>
        <v>0</v>
      </c>
      <c r="CX372">
        <f t="shared" si="418"/>
        <v>0</v>
      </c>
      <c r="CY372">
        <f t="shared" si="419"/>
        <v>0</v>
      </c>
      <c r="CZ372">
        <f t="shared" si="420"/>
        <v>0</v>
      </c>
      <c r="DC372" t="s">
        <v>3</v>
      </c>
      <c r="DD372" t="s">
        <v>3</v>
      </c>
      <c r="DE372" t="s">
        <v>3</v>
      </c>
      <c r="DF372" t="s">
        <v>3</v>
      </c>
      <c r="DG372" t="s">
        <v>3</v>
      </c>
      <c r="DH372" t="s">
        <v>3</v>
      </c>
      <c r="DI372" t="s">
        <v>3</v>
      </c>
      <c r="DJ372" t="s">
        <v>3</v>
      </c>
      <c r="DK372" t="s">
        <v>3</v>
      </c>
      <c r="DL372" t="s">
        <v>3</v>
      </c>
      <c r="DM372" t="s">
        <v>3</v>
      </c>
      <c r="DN372">
        <v>0</v>
      </c>
      <c r="DO372">
        <v>0</v>
      </c>
      <c r="DP372">
        <v>1</v>
      </c>
      <c r="DQ372">
        <v>1</v>
      </c>
      <c r="DU372">
        <v>1013</v>
      </c>
      <c r="DV372" t="s">
        <v>630</v>
      </c>
      <c r="DW372" t="s">
        <v>630</v>
      </c>
      <c r="DX372">
        <v>1</v>
      </c>
      <c r="EE372">
        <v>39174532</v>
      </c>
      <c r="EF372">
        <v>2</v>
      </c>
      <c r="EG372" t="s">
        <v>19</v>
      </c>
      <c r="EH372">
        <v>0</v>
      </c>
      <c r="EI372" t="s">
        <v>3</v>
      </c>
      <c r="EJ372">
        <v>1</v>
      </c>
      <c r="EK372">
        <v>18001</v>
      </c>
      <c r="EL372" t="s">
        <v>591</v>
      </c>
      <c r="EM372" t="s">
        <v>592</v>
      </c>
      <c r="EO372" t="s">
        <v>3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  <c r="FQ372">
        <v>0</v>
      </c>
      <c r="FR372">
        <f t="shared" si="421"/>
        <v>0</v>
      </c>
      <c r="FS372">
        <v>0</v>
      </c>
      <c r="FT372" t="s">
        <v>22</v>
      </c>
      <c r="FU372" t="s">
        <v>23</v>
      </c>
      <c r="FX372">
        <v>115.2</v>
      </c>
      <c r="FY372">
        <v>70.55</v>
      </c>
      <c r="GA372" t="s">
        <v>3</v>
      </c>
      <c r="GD372">
        <v>0</v>
      </c>
      <c r="GF372">
        <v>704408924</v>
      </c>
      <c r="GG372">
        <v>1</v>
      </c>
      <c r="GH372">
        <v>1</v>
      </c>
      <c r="GI372">
        <v>4</v>
      </c>
      <c r="GJ372">
        <v>0</v>
      </c>
      <c r="GK372">
        <f>ROUND(R372*(S12)/100,2)</f>
        <v>0</v>
      </c>
      <c r="GL372">
        <f t="shared" si="422"/>
        <v>0</v>
      </c>
      <c r="GM372">
        <f t="shared" si="423"/>
        <v>0</v>
      </c>
      <c r="GN372">
        <f t="shared" si="424"/>
        <v>0</v>
      </c>
      <c r="GO372">
        <f t="shared" si="425"/>
        <v>0</v>
      </c>
      <c r="GP372">
        <f t="shared" si="426"/>
        <v>0</v>
      </c>
      <c r="GR372">
        <v>0</v>
      </c>
      <c r="GS372">
        <v>3</v>
      </c>
      <c r="GT372">
        <v>0</v>
      </c>
      <c r="GU372" t="s">
        <v>3</v>
      </c>
      <c r="GV372">
        <f t="shared" si="427"/>
        <v>0</v>
      </c>
      <c r="GW372">
        <v>1</v>
      </c>
      <c r="GX372">
        <f t="shared" si="428"/>
        <v>0</v>
      </c>
      <c r="HA372">
        <v>0</v>
      </c>
      <c r="HB372">
        <v>0</v>
      </c>
      <c r="IK372">
        <v>0</v>
      </c>
    </row>
    <row r="373" spans="1:255" x14ac:dyDescent="0.2">
      <c r="A373" s="2">
        <v>18</v>
      </c>
      <c r="B373" s="2">
        <v>1</v>
      </c>
      <c r="C373" s="2">
        <v>834</v>
      </c>
      <c r="D373" s="2"/>
      <c r="E373" s="2" t="s">
        <v>631</v>
      </c>
      <c r="F373" s="2" t="s">
        <v>632</v>
      </c>
      <c r="G373" s="2" t="s">
        <v>633</v>
      </c>
      <c r="H373" s="2" t="s">
        <v>132</v>
      </c>
      <c r="I373" s="2">
        <f>I369*J373</f>
        <v>7</v>
      </c>
      <c r="J373" s="2">
        <v>49.999999999999993</v>
      </c>
      <c r="K373" s="2"/>
      <c r="L373" s="2"/>
      <c r="M373" s="2"/>
      <c r="N373" s="2"/>
      <c r="O373" s="2">
        <f t="shared" si="394"/>
        <v>7655.2</v>
      </c>
      <c r="P373" s="2">
        <f t="shared" si="395"/>
        <v>7655.2</v>
      </c>
      <c r="Q373" s="2">
        <f t="shared" si="396"/>
        <v>0</v>
      </c>
      <c r="R373" s="2">
        <f t="shared" si="397"/>
        <v>0</v>
      </c>
      <c r="S373" s="2">
        <f t="shared" si="398"/>
        <v>0</v>
      </c>
      <c r="T373" s="2">
        <f t="shared" si="399"/>
        <v>0</v>
      </c>
      <c r="U373" s="2">
        <f t="shared" si="400"/>
        <v>0</v>
      </c>
      <c r="V373" s="2">
        <f t="shared" si="401"/>
        <v>0</v>
      </c>
      <c r="W373" s="2">
        <f t="shared" si="402"/>
        <v>0</v>
      </c>
      <c r="X373" s="2">
        <f t="shared" si="403"/>
        <v>0</v>
      </c>
      <c r="Y373" s="2">
        <f t="shared" si="404"/>
        <v>0</v>
      </c>
      <c r="Z373" s="2"/>
      <c r="AA373" s="2">
        <v>39500385</v>
      </c>
      <c r="AB373" s="2">
        <f t="shared" si="405"/>
        <v>1093.5999999999999</v>
      </c>
      <c r="AC373" s="2">
        <f t="shared" si="429"/>
        <v>1093.5999999999999</v>
      </c>
      <c r="AD373" s="2">
        <f>ROUND((((ET373)-(EU373))+AE373),2)</f>
        <v>0</v>
      </c>
      <c r="AE373" s="2">
        <f t="shared" si="434"/>
        <v>0</v>
      </c>
      <c r="AF373" s="2">
        <f t="shared" si="434"/>
        <v>0</v>
      </c>
      <c r="AG373" s="2">
        <f t="shared" si="407"/>
        <v>0</v>
      </c>
      <c r="AH373" s="2">
        <f t="shared" si="435"/>
        <v>0</v>
      </c>
      <c r="AI373" s="2">
        <f t="shared" si="435"/>
        <v>0</v>
      </c>
      <c r="AJ373" s="2">
        <f t="shared" si="409"/>
        <v>0</v>
      </c>
      <c r="AK373" s="2">
        <v>1093.5999999999999</v>
      </c>
      <c r="AL373" s="2">
        <v>1093.5999999999999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115</v>
      </c>
      <c r="AU373" s="2">
        <v>71</v>
      </c>
      <c r="AV373" s="2">
        <v>1</v>
      </c>
      <c r="AW373" s="2">
        <v>1</v>
      </c>
      <c r="AX373" s="2"/>
      <c r="AY373" s="2"/>
      <c r="AZ373" s="2">
        <v>1</v>
      </c>
      <c r="BA373" s="2">
        <v>1</v>
      </c>
      <c r="BB373" s="2">
        <v>1</v>
      </c>
      <c r="BC373" s="2">
        <v>1</v>
      </c>
      <c r="BD373" s="2" t="s">
        <v>3</v>
      </c>
      <c r="BE373" s="2" t="s">
        <v>3</v>
      </c>
      <c r="BF373" s="2" t="s">
        <v>3</v>
      </c>
      <c r="BG373" s="2" t="s">
        <v>3</v>
      </c>
      <c r="BH373" s="2">
        <v>3</v>
      </c>
      <c r="BI373" s="2">
        <v>1</v>
      </c>
      <c r="BJ373" s="2" t="s">
        <v>634</v>
      </c>
      <c r="BK373" s="2"/>
      <c r="BL373" s="2"/>
      <c r="BM373" s="2">
        <v>18001</v>
      </c>
      <c r="BN373" s="2">
        <v>0</v>
      </c>
      <c r="BO373" s="2" t="s">
        <v>3</v>
      </c>
      <c r="BP373" s="2">
        <v>0</v>
      </c>
      <c r="BQ373" s="2">
        <v>2</v>
      </c>
      <c r="BR373" s="2">
        <v>0</v>
      </c>
      <c r="BS373" s="2">
        <v>1</v>
      </c>
      <c r="BT373" s="2">
        <v>1</v>
      </c>
      <c r="BU373" s="2">
        <v>1</v>
      </c>
      <c r="BV373" s="2">
        <v>1</v>
      </c>
      <c r="BW373" s="2">
        <v>1</v>
      </c>
      <c r="BX373" s="2">
        <v>1</v>
      </c>
      <c r="BY373" s="2" t="s">
        <v>3</v>
      </c>
      <c r="BZ373" s="2">
        <v>128</v>
      </c>
      <c r="CA373" s="2">
        <v>83</v>
      </c>
      <c r="CB373" s="2"/>
      <c r="CC373" s="2"/>
      <c r="CD373" s="2"/>
      <c r="CE373" s="2"/>
      <c r="CF373" s="2">
        <v>0</v>
      </c>
      <c r="CG373" s="2">
        <v>0</v>
      </c>
      <c r="CH373" s="2"/>
      <c r="CI373" s="2"/>
      <c r="CJ373" s="2"/>
      <c r="CK373" s="2"/>
      <c r="CL373" s="2"/>
      <c r="CM373" s="2">
        <v>0</v>
      </c>
      <c r="CN373" s="2" t="s">
        <v>3</v>
      </c>
      <c r="CO373" s="2">
        <v>0</v>
      </c>
      <c r="CP373" s="2">
        <f t="shared" si="410"/>
        <v>7655.2</v>
      </c>
      <c r="CQ373" s="2">
        <f t="shared" si="411"/>
        <v>1093.5999999999999</v>
      </c>
      <c r="CR373" s="2">
        <f t="shared" si="412"/>
        <v>0</v>
      </c>
      <c r="CS373" s="2">
        <f t="shared" si="413"/>
        <v>0</v>
      </c>
      <c r="CT373" s="2">
        <f t="shared" si="414"/>
        <v>0</v>
      </c>
      <c r="CU373" s="2">
        <f t="shared" si="415"/>
        <v>0</v>
      </c>
      <c r="CV373" s="2">
        <f t="shared" si="416"/>
        <v>0</v>
      </c>
      <c r="CW373" s="2">
        <f t="shared" si="417"/>
        <v>0</v>
      </c>
      <c r="CX373" s="2">
        <f t="shared" si="418"/>
        <v>0</v>
      </c>
      <c r="CY373" s="2">
        <f t="shared" si="419"/>
        <v>0</v>
      </c>
      <c r="CZ373" s="2">
        <f t="shared" si="420"/>
        <v>0</v>
      </c>
      <c r="DA373" s="2"/>
      <c r="DB373" s="2"/>
      <c r="DC373" s="2" t="s">
        <v>3</v>
      </c>
      <c r="DD373" s="2" t="s">
        <v>3</v>
      </c>
      <c r="DE373" s="2" t="s">
        <v>3</v>
      </c>
      <c r="DF373" s="2" t="s">
        <v>3</v>
      </c>
      <c r="DG373" s="2" t="s">
        <v>3</v>
      </c>
      <c r="DH373" s="2" t="s">
        <v>3</v>
      </c>
      <c r="DI373" s="2" t="s">
        <v>3</v>
      </c>
      <c r="DJ373" s="2" t="s">
        <v>3</v>
      </c>
      <c r="DK373" s="2" t="s">
        <v>3</v>
      </c>
      <c r="DL373" s="2" t="s">
        <v>3</v>
      </c>
      <c r="DM373" s="2" t="s">
        <v>3</v>
      </c>
      <c r="DN373" s="2">
        <v>0</v>
      </c>
      <c r="DO373" s="2">
        <v>0</v>
      </c>
      <c r="DP373" s="2">
        <v>1</v>
      </c>
      <c r="DQ373" s="2">
        <v>1</v>
      </c>
      <c r="DR373" s="2"/>
      <c r="DS373" s="2"/>
      <c r="DT373" s="2"/>
      <c r="DU373" s="2">
        <v>1010</v>
      </c>
      <c r="DV373" s="2" t="s">
        <v>132</v>
      </c>
      <c r="DW373" s="2" t="s">
        <v>132</v>
      </c>
      <c r="DX373" s="2">
        <v>1</v>
      </c>
      <c r="DY373" s="2"/>
      <c r="DZ373" s="2"/>
      <c r="EA373" s="2"/>
      <c r="EB373" s="2"/>
      <c r="EC373" s="2"/>
      <c r="ED373" s="2"/>
      <c r="EE373" s="2">
        <v>39174532</v>
      </c>
      <c r="EF373" s="2">
        <v>2</v>
      </c>
      <c r="EG373" s="2" t="s">
        <v>19</v>
      </c>
      <c r="EH373" s="2">
        <v>0</v>
      </c>
      <c r="EI373" s="2" t="s">
        <v>3</v>
      </c>
      <c r="EJ373" s="2">
        <v>1</v>
      </c>
      <c r="EK373" s="2">
        <v>18001</v>
      </c>
      <c r="EL373" s="2" t="s">
        <v>591</v>
      </c>
      <c r="EM373" s="2" t="s">
        <v>592</v>
      </c>
      <c r="EN373" s="2"/>
      <c r="EO373" s="2" t="s">
        <v>3</v>
      </c>
      <c r="EP373" s="2"/>
      <c r="EQ373" s="2">
        <v>0</v>
      </c>
      <c r="ER373" s="2">
        <v>1093.5999999999999</v>
      </c>
      <c r="ES373" s="2">
        <v>1093.5999999999999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>
        <v>0</v>
      </c>
      <c r="FR373" s="2">
        <f t="shared" si="421"/>
        <v>0</v>
      </c>
      <c r="FS373" s="2">
        <v>0</v>
      </c>
      <c r="FT373" s="2" t="s">
        <v>22</v>
      </c>
      <c r="FU373" s="2" t="s">
        <v>23</v>
      </c>
      <c r="FV373" s="2"/>
      <c r="FW373" s="2"/>
      <c r="FX373" s="2">
        <v>115.2</v>
      </c>
      <c r="FY373" s="2">
        <v>70.55</v>
      </c>
      <c r="FZ373" s="2"/>
      <c r="GA373" s="2" t="s">
        <v>3</v>
      </c>
      <c r="GB373" s="2"/>
      <c r="GC373" s="2"/>
      <c r="GD373" s="2">
        <v>0</v>
      </c>
      <c r="GE373" s="2"/>
      <c r="GF373" s="2">
        <v>-1372100156</v>
      </c>
      <c r="GG373" s="2">
        <v>2</v>
      </c>
      <c r="GH373" s="2">
        <v>1</v>
      </c>
      <c r="GI373" s="2">
        <v>-2</v>
      </c>
      <c r="GJ373" s="2">
        <v>0</v>
      </c>
      <c r="GK373" s="2">
        <f>ROUND(R373*(R12)/100,2)</f>
        <v>0</v>
      </c>
      <c r="GL373" s="2">
        <f t="shared" si="422"/>
        <v>0</v>
      </c>
      <c r="GM373" s="2">
        <f t="shared" si="423"/>
        <v>7655.2</v>
      </c>
      <c r="GN373" s="2">
        <f t="shared" si="424"/>
        <v>7655.2</v>
      </c>
      <c r="GO373" s="2">
        <f t="shared" si="425"/>
        <v>0</v>
      </c>
      <c r="GP373" s="2">
        <f t="shared" si="426"/>
        <v>0</v>
      </c>
      <c r="GQ373" s="2"/>
      <c r="GR373" s="2">
        <v>0</v>
      </c>
      <c r="GS373" s="2">
        <v>3</v>
      </c>
      <c r="GT373" s="2">
        <v>0</v>
      </c>
      <c r="GU373" s="2" t="s">
        <v>3</v>
      </c>
      <c r="GV373" s="2">
        <f t="shared" si="427"/>
        <v>0</v>
      </c>
      <c r="GW373" s="2">
        <v>1</v>
      </c>
      <c r="GX373" s="2">
        <f t="shared" si="428"/>
        <v>0</v>
      </c>
      <c r="GY373" s="2"/>
      <c r="GZ373" s="2"/>
      <c r="HA373" s="2">
        <v>0</v>
      </c>
      <c r="HB373" s="2">
        <v>0</v>
      </c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>
        <v>0</v>
      </c>
      <c r="IL373" s="2"/>
      <c r="IM373" s="2"/>
      <c r="IN373" s="2"/>
      <c r="IO373" s="2"/>
      <c r="IP373" s="2"/>
      <c r="IQ373" s="2"/>
      <c r="IR373" s="2"/>
      <c r="IS373" s="2"/>
      <c r="IT373" s="2"/>
      <c r="IU373" s="2"/>
    </row>
    <row r="374" spans="1:255" x14ac:dyDescent="0.2">
      <c r="A374">
        <v>18</v>
      </c>
      <c r="B374">
        <v>1</v>
      </c>
      <c r="C374">
        <v>845</v>
      </c>
      <c r="E374" t="s">
        <v>631</v>
      </c>
      <c r="F374" t="s">
        <v>632</v>
      </c>
      <c r="G374" t="s">
        <v>633</v>
      </c>
      <c r="H374" t="s">
        <v>132</v>
      </c>
      <c r="I374">
        <f>I370*J374</f>
        <v>7</v>
      </c>
      <c r="J374">
        <v>49.999999999999993</v>
      </c>
      <c r="O374">
        <f t="shared" si="394"/>
        <v>50983.63</v>
      </c>
      <c r="P374">
        <f t="shared" si="395"/>
        <v>50983.63</v>
      </c>
      <c r="Q374">
        <f t="shared" si="396"/>
        <v>0</v>
      </c>
      <c r="R374">
        <f t="shared" si="397"/>
        <v>0</v>
      </c>
      <c r="S374">
        <f t="shared" si="398"/>
        <v>0</v>
      </c>
      <c r="T374">
        <f t="shared" si="399"/>
        <v>0</v>
      </c>
      <c r="U374">
        <f t="shared" si="400"/>
        <v>0</v>
      </c>
      <c r="V374">
        <f t="shared" si="401"/>
        <v>0</v>
      </c>
      <c r="W374">
        <f t="shared" si="402"/>
        <v>0</v>
      </c>
      <c r="X374">
        <f t="shared" si="403"/>
        <v>0</v>
      </c>
      <c r="Y374">
        <f t="shared" si="404"/>
        <v>0</v>
      </c>
      <c r="AA374">
        <v>39500386</v>
      </c>
      <c r="AB374">
        <f t="shared" si="405"/>
        <v>1093.5999999999999</v>
      </c>
      <c r="AC374">
        <f t="shared" si="429"/>
        <v>1093.5999999999999</v>
      </c>
      <c r="AD374">
        <f>ROUND((((ET374)-(EU374))+AE374),2)</f>
        <v>0</v>
      </c>
      <c r="AE374">
        <f t="shared" si="434"/>
        <v>0</v>
      </c>
      <c r="AF374">
        <f t="shared" si="434"/>
        <v>0</v>
      </c>
      <c r="AG374">
        <f t="shared" si="407"/>
        <v>0</v>
      </c>
      <c r="AH374">
        <f t="shared" si="435"/>
        <v>0</v>
      </c>
      <c r="AI374">
        <f t="shared" si="435"/>
        <v>0</v>
      </c>
      <c r="AJ374">
        <f t="shared" si="409"/>
        <v>0</v>
      </c>
      <c r="AK374">
        <v>1093.5999999999999</v>
      </c>
      <c r="AL374">
        <v>1093.5999999999999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115</v>
      </c>
      <c r="AU374">
        <v>71</v>
      </c>
      <c r="AV374">
        <v>1</v>
      </c>
      <c r="AW374">
        <v>1</v>
      </c>
      <c r="AZ374">
        <v>6.66</v>
      </c>
      <c r="BA374">
        <v>1</v>
      </c>
      <c r="BB374">
        <v>1</v>
      </c>
      <c r="BC374">
        <v>6.66</v>
      </c>
      <c r="BD374" t="s">
        <v>3</v>
      </c>
      <c r="BE374" t="s">
        <v>3</v>
      </c>
      <c r="BF374" t="s">
        <v>3</v>
      </c>
      <c r="BG374" t="s">
        <v>3</v>
      </c>
      <c r="BH374">
        <v>3</v>
      </c>
      <c r="BI374">
        <v>1</v>
      </c>
      <c r="BJ374" t="s">
        <v>634</v>
      </c>
      <c r="BM374">
        <v>18001</v>
      </c>
      <c r="BN374">
        <v>0</v>
      </c>
      <c r="BO374" t="s">
        <v>3</v>
      </c>
      <c r="BP374">
        <v>0</v>
      </c>
      <c r="BQ374">
        <v>2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3</v>
      </c>
      <c r="BZ374">
        <v>128</v>
      </c>
      <c r="CA374">
        <v>83</v>
      </c>
      <c r="CF374">
        <v>0</v>
      </c>
      <c r="CG374">
        <v>0</v>
      </c>
      <c r="CM374">
        <v>0</v>
      </c>
      <c r="CN374" t="s">
        <v>3</v>
      </c>
      <c r="CO374">
        <v>0</v>
      </c>
      <c r="CP374">
        <f t="shared" si="410"/>
        <v>50983.63</v>
      </c>
      <c r="CQ374">
        <f t="shared" si="411"/>
        <v>7283.3759999999993</v>
      </c>
      <c r="CR374">
        <f t="shared" si="412"/>
        <v>0</v>
      </c>
      <c r="CS374">
        <f t="shared" si="413"/>
        <v>0</v>
      </c>
      <c r="CT374">
        <f t="shared" si="414"/>
        <v>0</v>
      </c>
      <c r="CU374">
        <f t="shared" si="415"/>
        <v>0</v>
      </c>
      <c r="CV374">
        <f t="shared" si="416"/>
        <v>0</v>
      </c>
      <c r="CW374">
        <f t="shared" si="417"/>
        <v>0</v>
      </c>
      <c r="CX374">
        <f t="shared" si="418"/>
        <v>0</v>
      </c>
      <c r="CY374">
        <f t="shared" si="419"/>
        <v>0</v>
      </c>
      <c r="CZ374">
        <f t="shared" si="420"/>
        <v>0</v>
      </c>
      <c r="DC374" t="s">
        <v>3</v>
      </c>
      <c r="DD374" t="s">
        <v>3</v>
      </c>
      <c r="DE374" t="s">
        <v>3</v>
      </c>
      <c r="DF374" t="s">
        <v>3</v>
      </c>
      <c r="DG374" t="s">
        <v>3</v>
      </c>
      <c r="DH374" t="s">
        <v>3</v>
      </c>
      <c r="DI374" t="s">
        <v>3</v>
      </c>
      <c r="DJ374" t="s">
        <v>3</v>
      </c>
      <c r="DK374" t="s">
        <v>3</v>
      </c>
      <c r="DL374" t="s">
        <v>3</v>
      </c>
      <c r="DM374" t="s">
        <v>3</v>
      </c>
      <c r="DN374">
        <v>0</v>
      </c>
      <c r="DO374">
        <v>0</v>
      </c>
      <c r="DP374">
        <v>1</v>
      </c>
      <c r="DQ374">
        <v>1</v>
      </c>
      <c r="DU374">
        <v>1010</v>
      </c>
      <c r="DV374" t="s">
        <v>132</v>
      </c>
      <c r="DW374" t="s">
        <v>132</v>
      </c>
      <c r="DX374">
        <v>1</v>
      </c>
      <c r="EE374">
        <v>39174532</v>
      </c>
      <c r="EF374">
        <v>2</v>
      </c>
      <c r="EG374" t="s">
        <v>19</v>
      </c>
      <c r="EH374">
        <v>0</v>
      </c>
      <c r="EI374" t="s">
        <v>3</v>
      </c>
      <c r="EJ374">
        <v>1</v>
      </c>
      <c r="EK374">
        <v>18001</v>
      </c>
      <c r="EL374" t="s">
        <v>591</v>
      </c>
      <c r="EM374" t="s">
        <v>592</v>
      </c>
      <c r="EO374" t="s">
        <v>3</v>
      </c>
      <c r="EQ374">
        <v>0</v>
      </c>
      <c r="ER374">
        <v>1093.5999999999999</v>
      </c>
      <c r="ES374">
        <v>1093.5999999999999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421"/>
        <v>0</v>
      </c>
      <c r="FS374">
        <v>0</v>
      </c>
      <c r="FT374" t="s">
        <v>22</v>
      </c>
      <c r="FU374" t="s">
        <v>23</v>
      </c>
      <c r="FX374">
        <v>115.2</v>
      </c>
      <c r="FY374">
        <v>70.55</v>
      </c>
      <c r="GA374" t="s">
        <v>3</v>
      </c>
      <c r="GD374">
        <v>0</v>
      </c>
      <c r="GF374">
        <v>-1372100156</v>
      </c>
      <c r="GG374">
        <v>1</v>
      </c>
      <c r="GH374">
        <v>1</v>
      </c>
      <c r="GI374">
        <v>4</v>
      </c>
      <c r="GJ374">
        <v>0</v>
      </c>
      <c r="GK374">
        <f>ROUND(R374*(S12)/100,2)</f>
        <v>0</v>
      </c>
      <c r="GL374">
        <f t="shared" si="422"/>
        <v>0</v>
      </c>
      <c r="GM374">
        <f t="shared" si="423"/>
        <v>50983.63</v>
      </c>
      <c r="GN374">
        <f t="shared" si="424"/>
        <v>50983.63</v>
      </c>
      <c r="GO374">
        <f t="shared" si="425"/>
        <v>0</v>
      </c>
      <c r="GP374">
        <f t="shared" si="426"/>
        <v>0</v>
      </c>
      <c r="GR374">
        <v>0</v>
      </c>
      <c r="GS374">
        <v>3</v>
      </c>
      <c r="GT374">
        <v>0</v>
      </c>
      <c r="GU374" t="s">
        <v>3</v>
      </c>
      <c r="GV374">
        <f t="shared" si="427"/>
        <v>0</v>
      </c>
      <c r="GW374">
        <v>1</v>
      </c>
      <c r="GX374">
        <f t="shared" si="428"/>
        <v>0</v>
      </c>
      <c r="HA374">
        <v>0</v>
      </c>
      <c r="HB374">
        <v>0</v>
      </c>
      <c r="IK374">
        <v>0</v>
      </c>
    </row>
    <row r="375" spans="1:255" x14ac:dyDescent="0.2">
      <c r="A375" s="2">
        <v>17</v>
      </c>
      <c r="B375" s="2">
        <v>1</v>
      </c>
      <c r="C375" s="2">
        <f>ROW(SmtRes!A852)</f>
        <v>852</v>
      </c>
      <c r="D375" s="2">
        <f>ROW(EtalonRes!A852)</f>
        <v>852</v>
      </c>
      <c r="E375" s="2" t="s">
        <v>635</v>
      </c>
      <c r="F375" s="2" t="s">
        <v>537</v>
      </c>
      <c r="G375" s="2" t="s">
        <v>538</v>
      </c>
      <c r="H375" s="2" t="s">
        <v>61</v>
      </c>
      <c r="I375" s="2">
        <f>ROUND(49/100,9)</f>
        <v>0.49</v>
      </c>
      <c r="J375" s="2">
        <v>0</v>
      </c>
      <c r="K375" s="2"/>
      <c r="L375" s="2"/>
      <c r="M375" s="2"/>
      <c r="N375" s="2"/>
      <c r="O375" s="2">
        <f t="shared" si="394"/>
        <v>62.22</v>
      </c>
      <c r="P375" s="2">
        <f t="shared" si="395"/>
        <v>2.1</v>
      </c>
      <c r="Q375" s="2">
        <f t="shared" si="396"/>
        <v>27.26</v>
      </c>
      <c r="R375" s="2">
        <f t="shared" si="397"/>
        <v>0</v>
      </c>
      <c r="S375" s="2">
        <f t="shared" si="398"/>
        <v>32.86</v>
      </c>
      <c r="T375" s="2">
        <f t="shared" si="399"/>
        <v>0</v>
      </c>
      <c r="U375" s="2">
        <f t="shared" si="400"/>
        <v>2.8231349999999993</v>
      </c>
      <c r="V375" s="2">
        <f t="shared" si="401"/>
        <v>0</v>
      </c>
      <c r="W375" s="2">
        <f t="shared" si="402"/>
        <v>0</v>
      </c>
      <c r="X375" s="2">
        <f t="shared" si="403"/>
        <v>37.79</v>
      </c>
      <c r="Y375" s="2">
        <f t="shared" si="404"/>
        <v>23.33</v>
      </c>
      <c r="Z375" s="2"/>
      <c r="AA375" s="2">
        <v>39500385</v>
      </c>
      <c r="AB375" s="2">
        <f t="shared" si="405"/>
        <v>127</v>
      </c>
      <c r="AC375" s="2">
        <f t="shared" si="429"/>
        <v>4.29</v>
      </c>
      <c r="AD375" s="2">
        <f>ROUND(((((ET375*1.25))-((EU375*1.25)))+AE375),2)</f>
        <v>55.64</v>
      </c>
      <c r="AE375" s="2">
        <f>ROUND(((EU375*1.25)),2)</f>
        <v>0</v>
      </c>
      <c r="AF375" s="2">
        <f>ROUND(((EV375*1.15)),2)</f>
        <v>67.069999999999993</v>
      </c>
      <c r="AG375" s="2">
        <f t="shared" si="407"/>
        <v>0</v>
      </c>
      <c r="AH375" s="2">
        <f>((EW375*1.15))</f>
        <v>5.761499999999999</v>
      </c>
      <c r="AI375" s="2">
        <f>((EX375*1.25))</f>
        <v>0</v>
      </c>
      <c r="AJ375" s="2">
        <f t="shared" si="409"/>
        <v>0</v>
      </c>
      <c r="AK375" s="2">
        <v>107.12</v>
      </c>
      <c r="AL375" s="2">
        <v>4.29</v>
      </c>
      <c r="AM375" s="2">
        <v>44.51</v>
      </c>
      <c r="AN375" s="2">
        <v>0</v>
      </c>
      <c r="AO375" s="2">
        <v>58.32</v>
      </c>
      <c r="AP375" s="2">
        <v>0</v>
      </c>
      <c r="AQ375" s="2">
        <v>5.01</v>
      </c>
      <c r="AR375" s="2">
        <v>0</v>
      </c>
      <c r="AS375" s="2">
        <v>0</v>
      </c>
      <c r="AT375" s="2">
        <v>115</v>
      </c>
      <c r="AU375" s="2">
        <v>71</v>
      </c>
      <c r="AV375" s="2">
        <v>1</v>
      </c>
      <c r="AW375" s="2">
        <v>1</v>
      </c>
      <c r="AX375" s="2"/>
      <c r="AY375" s="2"/>
      <c r="AZ375" s="2">
        <v>1</v>
      </c>
      <c r="BA375" s="2">
        <v>1</v>
      </c>
      <c r="BB375" s="2">
        <v>1</v>
      </c>
      <c r="BC375" s="2">
        <v>1</v>
      </c>
      <c r="BD375" s="2" t="s">
        <v>3</v>
      </c>
      <c r="BE375" s="2" t="s">
        <v>3</v>
      </c>
      <c r="BF375" s="2" t="s">
        <v>3</v>
      </c>
      <c r="BG375" s="2" t="s">
        <v>3</v>
      </c>
      <c r="BH375" s="2">
        <v>0</v>
      </c>
      <c r="BI375" s="2">
        <v>1</v>
      </c>
      <c r="BJ375" s="2" t="s">
        <v>539</v>
      </c>
      <c r="BK375" s="2"/>
      <c r="BL375" s="2"/>
      <c r="BM375" s="2">
        <v>16001</v>
      </c>
      <c r="BN375" s="2">
        <v>0</v>
      </c>
      <c r="BO375" s="2" t="s">
        <v>3</v>
      </c>
      <c r="BP375" s="2">
        <v>0</v>
      </c>
      <c r="BQ375" s="2">
        <v>2</v>
      </c>
      <c r="BR375" s="2">
        <v>0</v>
      </c>
      <c r="BS375" s="2">
        <v>1</v>
      </c>
      <c r="BT375" s="2">
        <v>1</v>
      </c>
      <c r="BU375" s="2">
        <v>1</v>
      </c>
      <c r="BV375" s="2">
        <v>1</v>
      </c>
      <c r="BW375" s="2">
        <v>1</v>
      </c>
      <c r="BX375" s="2">
        <v>1</v>
      </c>
      <c r="BY375" s="2" t="s">
        <v>3</v>
      </c>
      <c r="BZ375" s="2">
        <v>128</v>
      </c>
      <c r="CA375" s="2">
        <v>83</v>
      </c>
      <c r="CB375" s="2"/>
      <c r="CC375" s="2"/>
      <c r="CD375" s="2"/>
      <c r="CE375" s="2"/>
      <c r="CF375" s="2">
        <v>0</v>
      </c>
      <c r="CG375" s="2">
        <v>0</v>
      </c>
      <c r="CH375" s="2"/>
      <c r="CI375" s="2"/>
      <c r="CJ375" s="2"/>
      <c r="CK375" s="2"/>
      <c r="CL375" s="2"/>
      <c r="CM375" s="2">
        <v>0</v>
      </c>
      <c r="CN375" s="2" t="s">
        <v>1605</v>
      </c>
      <c r="CO375" s="2">
        <v>0</v>
      </c>
      <c r="CP375" s="2">
        <f t="shared" si="410"/>
        <v>62.22</v>
      </c>
      <c r="CQ375" s="2">
        <f t="shared" si="411"/>
        <v>4.29</v>
      </c>
      <c r="CR375" s="2">
        <f t="shared" si="412"/>
        <v>55.64</v>
      </c>
      <c r="CS375" s="2">
        <f t="shared" si="413"/>
        <v>0</v>
      </c>
      <c r="CT375" s="2">
        <f t="shared" si="414"/>
        <v>67.069999999999993</v>
      </c>
      <c r="CU375" s="2">
        <f t="shared" si="415"/>
        <v>0</v>
      </c>
      <c r="CV375" s="2">
        <f t="shared" si="416"/>
        <v>5.761499999999999</v>
      </c>
      <c r="CW375" s="2">
        <f t="shared" si="417"/>
        <v>0</v>
      </c>
      <c r="CX375" s="2">
        <f t="shared" si="418"/>
        <v>0</v>
      </c>
      <c r="CY375" s="2">
        <f t="shared" si="419"/>
        <v>37.789000000000001</v>
      </c>
      <c r="CZ375" s="2">
        <f t="shared" si="420"/>
        <v>23.3306</v>
      </c>
      <c r="DA375" s="2"/>
      <c r="DB375" s="2"/>
      <c r="DC375" s="2" t="s">
        <v>3</v>
      </c>
      <c r="DD375" s="2" t="s">
        <v>3</v>
      </c>
      <c r="DE375" s="2" t="s">
        <v>32</v>
      </c>
      <c r="DF375" s="2" t="s">
        <v>32</v>
      </c>
      <c r="DG375" s="2" t="s">
        <v>33</v>
      </c>
      <c r="DH375" s="2" t="s">
        <v>3</v>
      </c>
      <c r="DI375" s="2" t="s">
        <v>33</v>
      </c>
      <c r="DJ375" s="2" t="s">
        <v>32</v>
      </c>
      <c r="DK375" s="2" t="s">
        <v>3</v>
      </c>
      <c r="DL375" s="2" t="s">
        <v>3</v>
      </c>
      <c r="DM375" s="2" t="s">
        <v>3</v>
      </c>
      <c r="DN375" s="2">
        <v>0</v>
      </c>
      <c r="DO375" s="2">
        <v>0</v>
      </c>
      <c r="DP375" s="2">
        <v>1</v>
      </c>
      <c r="DQ375" s="2">
        <v>1</v>
      </c>
      <c r="DR375" s="2"/>
      <c r="DS375" s="2"/>
      <c r="DT375" s="2"/>
      <c r="DU375" s="2">
        <v>1003</v>
      </c>
      <c r="DV375" s="2" t="s">
        <v>61</v>
      </c>
      <c r="DW375" s="2" t="s">
        <v>61</v>
      </c>
      <c r="DX375" s="2">
        <v>100</v>
      </c>
      <c r="DY375" s="2"/>
      <c r="DZ375" s="2"/>
      <c r="EA375" s="2"/>
      <c r="EB375" s="2"/>
      <c r="EC375" s="2"/>
      <c r="ED375" s="2"/>
      <c r="EE375" s="2">
        <v>39174530</v>
      </c>
      <c r="EF375" s="2">
        <v>2</v>
      </c>
      <c r="EG375" s="2" t="s">
        <v>19</v>
      </c>
      <c r="EH375" s="2">
        <v>0</v>
      </c>
      <c r="EI375" s="2" t="s">
        <v>3</v>
      </c>
      <c r="EJ375" s="2">
        <v>1</v>
      </c>
      <c r="EK375" s="2">
        <v>16001</v>
      </c>
      <c r="EL375" s="2" t="s">
        <v>522</v>
      </c>
      <c r="EM375" s="2" t="s">
        <v>523</v>
      </c>
      <c r="EN375" s="2"/>
      <c r="EO375" s="2" t="s">
        <v>36</v>
      </c>
      <c r="EP375" s="2"/>
      <c r="EQ375" s="2">
        <v>131072</v>
      </c>
      <c r="ER375" s="2">
        <v>107.12</v>
      </c>
      <c r="ES375" s="2">
        <v>4.29</v>
      </c>
      <c r="ET375" s="2">
        <v>44.51</v>
      </c>
      <c r="EU375" s="2">
        <v>0</v>
      </c>
      <c r="EV375" s="2">
        <v>58.32</v>
      </c>
      <c r="EW375" s="2">
        <v>5.01</v>
      </c>
      <c r="EX375" s="2">
        <v>0</v>
      </c>
      <c r="EY375" s="2">
        <v>0</v>
      </c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>
        <v>0</v>
      </c>
      <c r="FR375" s="2">
        <f t="shared" si="421"/>
        <v>0</v>
      </c>
      <c r="FS375" s="2">
        <v>0</v>
      </c>
      <c r="FT375" s="2" t="s">
        <v>22</v>
      </c>
      <c r="FU375" s="2" t="s">
        <v>23</v>
      </c>
      <c r="FV375" s="2"/>
      <c r="FW375" s="2"/>
      <c r="FX375" s="2">
        <v>115.2</v>
      </c>
      <c r="FY375" s="2">
        <v>70.55</v>
      </c>
      <c r="FZ375" s="2"/>
      <c r="GA375" s="2" t="s">
        <v>3</v>
      </c>
      <c r="GB375" s="2"/>
      <c r="GC375" s="2"/>
      <c r="GD375" s="2">
        <v>0</v>
      </c>
      <c r="GE375" s="2"/>
      <c r="GF375" s="2">
        <v>1667606600</v>
      </c>
      <c r="GG375" s="2">
        <v>2</v>
      </c>
      <c r="GH375" s="2">
        <v>1</v>
      </c>
      <c r="GI375" s="2">
        <v>-2</v>
      </c>
      <c r="GJ375" s="2">
        <v>0</v>
      </c>
      <c r="GK375" s="2">
        <f>ROUND(R375*(R12)/100,2)</f>
        <v>0</v>
      </c>
      <c r="GL375" s="2">
        <f t="shared" si="422"/>
        <v>0</v>
      </c>
      <c r="GM375" s="2">
        <f t="shared" si="423"/>
        <v>123.34</v>
      </c>
      <c r="GN375" s="2">
        <f t="shared" si="424"/>
        <v>123.34</v>
      </c>
      <c r="GO375" s="2">
        <f t="shared" si="425"/>
        <v>0</v>
      </c>
      <c r="GP375" s="2">
        <f t="shared" si="426"/>
        <v>0</v>
      </c>
      <c r="GQ375" s="2"/>
      <c r="GR375" s="2">
        <v>0</v>
      </c>
      <c r="GS375" s="2">
        <v>3</v>
      </c>
      <c r="GT375" s="2">
        <v>0</v>
      </c>
      <c r="GU375" s="2" t="s">
        <v>3</v>
      </c>
      <c r="GV375" s="2">
        <f t="shared" si="427"/>
        <v>0</v>
      </c>
      <c r="GW375" s="2">
        <v>1</v>
      </c>
      <c r="GX375" s="2">
        <f t="shared" si="428"/>
        <v>0</v>
      </c>
      <c r="GY375" s="2"/>
      <c r="GZ375" s="2"/>
      <c r="HA375" s="2">
        <v>0</v>
      </c>
      <c r="HB375" s="2">
        <v>0</v>
      </c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>
        <v>0</v>
      </c>
      <c r="IL375" s="2"/>
      <c r="IM375" s="2"/>
      <c r="IN375" s="2"/>
      <c r="IO375" s="2"/>
      <c r="IP375" s="2"/>
      <c r="IQ375" s="2"/>
      <c r="IR375" s="2"/>
      <c r="IS375" s="2"/>
      <c r="IT375" s="2"/>
      <c r="IU375" s="2"/>
    </row>
    <row r="376" spans="1:255" x14ac:dyDescent="0.2">
      <c r="A376">
        <v>17</v>
      </c>
      <c r="B376">
        <v>1</v>
      </c>
      <c r="C376">
        <f>ROW(SmtRes!A858)</f>
        <v>858</v>
      </c>
      <c r="D376">
        <f>ROW(EtalonRes!A858)</f>
        <v>858</v>
      </c>
      <c r="E376" t="s">
        <v>635</v>
      </c>
      <c r="F376" t="s">
        <v>537</v>
      </c>
      <c r="G376" t="s">
        <v>538</v>
      </c>
      <c r="H376" t="s">
        <v>61</v>
      </c>
      <c r="I376">
        <f>ROUND(49/100,9)</f>
        <v>0.49</v>
      </c>
      <c r="J376">
        <v>0</v>
      </c>
      <c r="O376">
        <f t="shared" si="394"/>
        <v>414.46</v>
      </c>
      <c r="P376">
        <f t="shared" si="395"/>
        <v>14</v>
      </c>
      <c r="Q376">
        <f t="shared" si="396"/>
        <v>181.58</v>
      </c>
      <c r="R376">
        <f t="shared" si="397"/>
        <v>0</v>
      </c>
      <c r="S376">
        <f t="shared" si="398"/>
        <v>218.88</v>
      </c>
      <c r="T376">
        <f t="shared" si="399"/>
        <v>0</v>
      </c>
      <c r="U376">
        <f t="shared" si="400"/>
        <v>2.8231349999999993</v>
      </c>
      <c r="V376">
        <f t="shared" si="401"/>
        <v>0</v>
      </c>
      <c r="W376">
        <f t="shared" si="402"/>
        <v>0</v>
      </c>
      <c r="X376">
        <f t="shared" si="403"/>
        <v>251.71</v>
      </c>
      <c r="Y376">
        <f t="shared" si="404"/>
        <v>155.4</v>
      </c>
      <c r="AA376">
        <v>39500386</v>
      </c>
      <c r="AB376">
        <f t="shared" si="405"/>
        <v>127</v>
      </c>
      <c r="AC376">
        <f t="shared" si="429"/>
        <v>4.29</v>
      </c>
      <c r="AD376">
        <f>ROUND(((((ET376*1.25))-((EU376*1.25)))+AE376),2)</f>
        <v>55.64</v>
      </c>
      <c r="AE376">
        <f>ROUND(((EU376*1.25)),2)</f>
        <v>0</v>
      </c>
      <c r="AF376">
        <f>ROUND(((EV376*1.15)),2)</f>
        <v>67.069999999999993</v>
      </c>
      <c r="AG376">
        <f t="shared" si="407"/>
        <v>0</v>
      </c>
      <c r="AH376">
        <f>((EW376*1.15))</f>
        <v>5.761499999999999</v>
      </c>
      <c r="AI376">
        <f>((EX376*1.25))</f>
        <v>0</v>
      </c>
      <c r="AJ376">
        <f t="shared" si="409"/>
        <v>0</v>
      </c>
      <c r="AK376">
        <v>107.12</v>
      </c>
      <c r="AL376">
        <v>4.29</v>
      </c>
      <c r="AM376">
        <v>44.51</v>
      </c>
      <c r="AN376">
        <v>0</v>
      </c>
      <c r="AO376">
        <v>58.32</v>
      </c>
      <c r="AP376">
        <v>0</v>
      </c>
      <c r="AQ376">
        <v>5.01</v>
      </c>
      <c r="AR376">
        <v>0</v>
      </c>
      <c r="AS376">
        <v>0</v>
      </c>
      <c r="AT376">
        <v>115</v>
      </c>
      <c r="AU376">
        <v>71</v>
      </c>
      <c r="AV376">
        <v>1</v>
      </c>
      <c r="AW376">
        <v>1</v>
      </c>
      <c r="AZ376">
        <v>6.66</v>
      </c>
      <c r="BA376">
        <v>6.66</v>
      </c>
      <c r="BB376">
        <v>6.66</v>
      </c>
      <c r="BC376">
        <v>6.66</v>
      </c>
      <c r="BD376" t="s">
        <v>3</v>
      </c>
      <c r="BE376" t="s">
        <v>3</v>
      </c>
      <c r="BF376" t="s">
        <v>3</v>
      </c>
      <c r="BG376" t="s">
        <v>3</v>
      </c>
      <c r="BH376">
        <v>0</v>
      </c>
      <c r="BI376">
        <v>1</v>
      </c>
      <c r="BJ376" t="s">
        <v>539</v>
      </c>
      <c r="BM376">
        <v>16001</v>
      </c>
      <c r="BN376">
        <v>0</v>
      </c>
      <c r="BO376" t="s">
        <v>3</v>
      </c>
      <c r="BP376">
        <v>0</v>
      </c>
      <c r="BQ376">
        <v>2</v>
      </c>
      <c r="BR376">
        <v>0</v>
      </c>
      <c r="BS376">
        <v>6.66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3</v>
      </c>
      <c r="BZ376">
        <v>128</v>
      </c>
      <c r="CA376">
        <v>83</v>
      </c>
      <c r="CF376">
        <v>0</v>
      </c>
      <c r="CG376">
        <v>0</v>
      </c>
      <c r="CM376">
        <v>0</v>
      </c>
      <c r="CN376" t="s">
        <v>1605</v>
      </c>
      <c r="CO376">
        <v>0</v>
      </c>
      <c r="CP376">
        <f t="shared" si="410"/>
        <v>414.46000000000004</v>
      </c>
      <c r="CQ376">
        <f t="shared" si="411"/>
        <v>28.571400000000001</v>
      </c>
      <c r="CR376">
        <f t="shared" si="412"/>
        <v>370.56240000000003</v>
      </c>
      <c r="CS376">
        <f t="shared" si="413"/>
        <v>0</v>
      </c>
      <c r="CT376">
        <f t="shared" si="414"/>
        <v>446.68619999999999</v>
      </c>
      <c r="CU376">
        <f t="shared" si="415"/>
        <v>0</v>
      </c>
      <c r="CV376">
        <f t="shared" si="416"/>
        <v>5.761499999999999</v>
      </c>
      <c r="CW376">
        <f t="shared" si="417"/>
        <v>0</v>
      </c>
      <c r="CX376">
        <f t="shared" si="418"/>
        <v>0</v>
      </c>
      <c r="CY376">
        <f t="shared" si="419"/>
        <v>251.71200000000002</v>
      </c>
      <c r="CZ376">
        <f t="shared" si="420"/>
        <v>155.40479999999999</v>
      </c>
      <c r="DC376" t="s">
        <v>3</v>
      </c>
      <c r="DD376" t="s">
        <v>3</v>
      </c>
      <c r="DE376" t="s">
        <v>32</v>
      </c>
      <c r="DF376" t="s">
        <v>32</v>
      </c>
      <c r="DG376" t="s">
        <v>33</v>
      </c>
      <c r="DH376" t="s">
        <v>3</v>
      </c>
      <c r="DI376" t="s">
        <v>33</v>
      </c>
      <c r="DJ376" t="s">
        <v>32</v>
      </c>
      <c r="DK376" t="s">
        <v>3</v>
      </c>
      <c r="DL376" t="s">
        <v>3</v>
      </c>
      <c r="DM376" t="s">
        <v>3</v>
      </c>
      <c r="DN376">
        <v>0</v>
      </c>
      <c r="DO376">
        <v>0</v>
      </c>
      <c r="DP376">
        <v>1</v>
      </c>
      <c r="DQ376">
        <v>1</v>
      </c>
      <c r="DU376">
        <v>1003</v>
      </c>
      <c r="DV376" t="s">
        <v>61</v>
      </c>
      <c r="DW376" t="s">
        <v>61</v>
      </c>
      <c r="DX376">
        <v>100</v>
      </c>
      <c r="EE376">
        <v>39174530</v>
      </c>
      <c r="EF376">
        <v>2</v>
      </c>
      <c r="EG376" t="s">
        <v>19</v>
      </c>
      <c r="EH376">
        <v>0</v>
      </c>
      <c r="EI376" t="s">
        <v>3</v>
      </c>
      <c r="EJ376">
        <v>1</v>
      </c>
      <c r="EK376">
        <v>16001</v>
      </c>
      <c r="EL376" t="s">
        <v>522</v>
      </c>
      <c r="EM376" t="s">
        <v>523</v>
      </c>
      <c r="EO376" t="s">
        <v>36</v>
      </c>
      <c r="EQ376">
        <v>131072</v>
      </c>
      <c r="ER376">
        <v>107.12</v>
      </c>
      <c r="ES376">
        <v>4.29</v>
      </c>
      <c r="ET376">
        <v>44.51</v>
      </c>
      <c r="EU376">
        <v>0</v>
      </c>
      <c r="EV376">
        <v>58.32</v>
      </c>
      <c r="EW376">
        <v>5.01</v>
      </c>
      <c r="EX376">
        <v>0</v>
      </c>
      <c r="EY376">
        <v>0</v>
      </c>
      <c r="FQ376">
        <v>0</v>
      </c>
      <c r="FR376">
        <f t="shared" si="421"/>
        <v>0</v>
      </c>
      <c r="FS376">
        <v>0</v>
      </c>
      <c r="FT376" t="s">
        <v>22</v>
      </c>
      <c r="FU376" t="s">
        <v>23</v>
      </c>
      <c r="FX376">
        <v>115.2</v>
      </c>
      <c r="FY376">
        <v>70.55</v>
      </c>
      <c r="GA376" t="s">
        <v>3</v>
      </c>
      <c r="GD376">
        <v>0</v>
      </c>
      <c r="GF376">
        <v>1667606600</v>
      </c>
      <c r="GG376">
        <v>1</v>
      </c>
      <c r="GH376">
        <v>1</v>
      </c>
      <c r="GI376">
        <v>4</v>
      </c>
      <c r="GJ376">
        <v>0</v>
      </c>
      <c r="GK376">
        <f>ROUND(R376*(S12)/100,2)</f>
        <v>0</v>
      </c>
      <c r="GL376">
        <f t="shared" si="422"/>
        <v>0</v>
      </c>
      <c r="GM376">
        <f t="shared" si="423"/>
        <v>821.57</v>
      </c>
      <c r="GN376">
        <f t="shared" si="424"/>
        <v>821.57</v>
      </c>
      <c r="GO376">
        <f t="shared" si="425"/>
        <v>0</v>
      </c>
      <c r="GP376">
        <f t="shared" si="426"/>
        <v>0</v>
      </c>
      <c r="GR376">
        <v>0</v>
      </c>
      <c r="GS376">
        <v>3</v>
      </c>
      <c r="GT376">
        <v>0</v>
      </c>
      <c r="GU376" t="s">
        <v>3</v>
      </c>
      <c r="GV376">
        <f t="shared" si="427"/>
        <v>0</v>
      </c>
      <c r="GW376">
        <v>1</v>
      </c>
      <c r="GX376">
        <f t="shared" si="428"/>
        <v>0</v>
      </c>
      <c r="HA376">
        <v>0</v>
      </c>
      <c r="HB376">
        <v>0</v>
      </c>
      <c r="IK376">
        <v>0</v>
      </c>
    </row>
    <row r="377" spans="1:255" x14ac:dyDescent="0.2">
      <c r="A377" s="2">
        <v>17</v>
      </c>
      <c r="B377" s="2">
        <v>1</v>
      </c>
      <c r="C377" s="2">
        <f>ROW(SmtRes!A861)</f>
        <v>861</v>
      </c>
      <c r="D377" s="2">
        <f>ROW(EtalonRes!A861)</f>
        <v>861</v>
      </c>
      <c r="E377" s="2" t="s">
        <v>636</v>
      </c>
      <c r="F377" s="2" t="s">
        <v>637</v>
      </c>
      <c r="G377" s="2" t="s">
        <v>638</v>
      </c>
      <c r="H377" s="2" t="s">
        <v>287</v>
      </c>
      <c r="I377" s="2">
        <f>ROUND(4/100,9)</f>
        <v>0.04</v>
      </c>
      <c r="J377" s="2">
        <v>0</v>
      </c>
      <c r="K377" s="2"/>
      <c r="L377" s="2"/>
      <c r="M377" s="2"/>
      <c r="N377" s="2"/>
      <c r="O377" s="2">
        <f t="shared" si="394"/>
        <v>26.27</v>
      </c>
      <c r="P377" s="2">
        <f t="shared" si="395"/>
        <v>0</v>
      </c>
      <c r="Q377" s="2">
        <f t="shared" si="396"/>
        <v>12.79</v>
      </c>
      <c r="R377" s="2">
        <f t="shared" si="397"/>
        <v>0</v>
      </c>
      <c r="S377" s="2">
        <f t="shared" si="398"/>
        <v>13.48</v>
      </c>
      <c r="T377" s="2">
        <f t="shared" si="399"/>
        <v>0</v>
      </c>
      <c r="U377" s="2">
        <f t="shared" si="400"/>
        <v>1.4172</v>
      </c>
      <c r="V377" s="2">
        <f t="shared" si="401"/>
        <v>0</v>
      </c>
      <c r="W377" s="2">
        <f t="shared" si="402"/>
        <v>0</v>
      </c>
      <c r="X377" s="2">
        <f t="shared" si="403"/>
        <v>13.35</v>
      </c>
      <c r="Y377" s="2">
        <f t="shared" si="404"/>
        <v>8.09</v>
      </c>
      <c r="Z377" s="2"/>
      <c r="AA377" s="2">
        <v>39500385</v>
      </c>
      <c r="AB377" s="2">
        <f t="shared" si="405"/>
        <v>656.63</v>
      </c>
      <c r="AC377" s="2">
        <f t="shared" si="429"/>
        <v>0</v>
      </c>
      <c r="AD377" s="2">
        <f t="shared" ref="AD377:AD386" si="436">ROUND((((ET377)-(EU377))+AE377),2)</f>
        <v>319.69</v>
      </c>
      <c r="AE377" s="2">
        <f t="shared" ref="AE377:AE386" si="437">ROUND((EU377),2)</f>
        <v>0</v>
      </c>
      <c r="AF377" s="2">
        <f t="shared" ref="AF377:AF386" si="438">ROUND((EV377),2)</f>
        <v>336.94</v>
      </c>
      <c r="AG377" s="2">
        <f t="shared" si="407"/>
        <v>0</v>
      </c>
      <c r="AH377" s="2">
        <f t="shared" ref="AH377:AH386" si="439">(EW377)</f>
        <v>35.43</v>
      </c>
      <c r="AI377" s="2">
        <f t="shared" ref="AI377:AI386" si="440">(EX377)</f>
        <v>0</v>
      </c>
      <c r="AJ377" s="2">
        <f t="shared" si="409"/>
        <v>0</v>
      </c>
      <c r="AK377" s="2">
        <v>656.63</v>
      </c>
      <c r="AL377" s="2">
        <v>0</v>
      </c>
      <c r="AM377" s="2">
        <v>319.69</v>
      </c>
      <c r="AN377" s="2">
        <v>0</v>
      </c>
      <c r="AO377" s="2">
        <v>336.94</v>
      </c>
      <c r="AP377" s="2">
        <v>0</v>
      </c>
      <c r="AQ377" s="2">
        <v>35.43</v>
      </c>
      <c r="AR377" s="2">
        <v>0</v>
      </c>
      <c r="AS377" s="2">
        <v>0</v>
      </c>
      <c r="AT377" s="2">
        <v>99</v>
      </c>
      <c r="AU377" s="2">
        <v>60</v>
      </c>
      <c r="AV377" s="2">
        <v>1</v>
      </c>
      <c r="AW377" s="2">
        <v>1</v>
      </c>
      <c r="AX377" s="2"/>
      <c r="AY377" s="2"/>
      <c r="AZ377" s="2">
        <v>1</v>
      </c>
      <c r="BA377" s="2">
        <v>1</v>
      </c>
      <c r="BB377" s="2">
        <v>1</v>
      </c>
      <c r="BC377" s="2">
        <v>1</v>
      </c>
      <c r="BD377" s="2" t="s">
        <v>3</v>
      </c>
      <c r="BE377" s="2" t="s">
        <v>3</v>
      </c>
      <c r="BF377" s="2" t="s">
        <v>3</v>
      </c>
      <c r="BG377" s="2" t="s">
        <v>3</v>
      </c>
      <c r="BH377" s="2">
        <v>0</v>
      </c>
      <c r="BI377" s="2">
        <v>1</v>
      </c>
      <c r="BJ377" s="2" t="s">
        <v>639</v>
      </c>
      <c r="BK377" s="2"/>
      <c r="BL377" s="2"/>
      <c r="BM377" s="2">
        <v>46001</v>
      </c>
      <c r="BN377" s="2">
        <v>0</v>
      </c>
      <c r="BO377" s="2" t="s">
        <v>3</v>
      </c>
      <c r="BP377" s="2">
        <v>0</v>
      </c>
      <c r="BQ377" s="2">
        <v>2</v>
      </c>
      <c r="BR377" s="2">
        <v>0</v>
      </c>
      <c r="BS377" s="2">
        <v>1</v>
      </c>
      <c r="BT377" s="2">
        <v>1</v>
      </c>
      <c r="BU377" s="2">
        <v>1</v>
      </c>
      <c r="BV377" s="2">
        <v>1</v>
      </c>
      <c r="BW377" s="2">
        <v>1</v>
      </c>
      <c r="BX377" s="2">
        <v>1</v>
      </c>
      <c r="BY377" s="2" t="s">
        <v>3</v>
      </c>
      <c r="BZ377" s="2">
        <v>110</v>
      </c>
      <c r="CA377" s="2">
        <v>70</v>
      </c>
      <c r="CB377" s="2"/>
      <c r="CC377" s="2"/>
      <c r="CD377" s="2"/>
      <c r="CE377" s="2"/>
      <c r="CF377" s="2">
        <v>0</v>
      </c>
      <c r="CG377" s="2">
        <v>0</v>
      </c>
      <c r="CH377" s="2"/>
      <c r="CI377" s="2"/>
      <c r="CJ377" s="2"/>
      <c r="CK377" s="2"/>
      <c r="CL377" s="2"/>
      <c r="CM377" s="2">
        <v>0</v>
      </c>
      <c r="CN377" s="2" t="s">
        <v>3</v>
      </c>
      <c r="CO377" s="2">
        <v>0</v>
      </c>
      <c r="CP377" s="2">
        <f t="shared" si="410"/>
        <v>26.27</v>
      </c>
      <c r="CQ377" s="2">
        <f t="shared" si="411"/>
        <v>0</v>
      </c>
      <c r="CR377" s="2">
        <f t="shared" si="412"/>
        <v>319.69</v>
      </c>
      <c r="CS377" s="2">
        <f t="shared" si="413"/>
        <v>0</v>
      </c>
      <c r="CT377" s="2">
        <f t="shared" si="414"/>
        <v>336.94</v>
      </c>
      <c r="CU377" s="2">
        <f t="shared" si="415"/>
        <v>0</v>
      </c>
      <c r="CV377" s="2">
        <f t="shared" si="416"/>
        <v>35.43</v>
      </c>
      <c r="CW377" s="2">
        <f t="shared" si="417"/>
        <v>0</v>
      </c>
      <c r="CX377" s="2">
        <f t="shared" si="418"/>
        <v>0</v>
      </c>
      <c r="CY377" s="2">
        <f t="shared" si="419"/>
        <v>13.3452</v>
      </c>
      <c r="CZ377" s="2">
        <f t="shared" si="420"/>
        <v>8.088000000000001</v>
      </c>
      <c r="DA377" s="2"/>
      <c r="DB377" s="2"/>
      <c r="DC377" s="2" t="s">
        <v>3</v>
      </c>
      <c r="DD377" s="2" t="s">
        <v>3</v>
      </c>
      <c r="DE377" s="2" t="s">
        <v>3</v>
      </c>
      <c r="DF377" s="2" t="s">
        <v>3</v>
      </c>
      <c r="DG377" s="2" t="s">
        <v>3</v>
      </c>
      <c r="DH377" s="2" t="s">
        <v>3</v>
      </c>
      <c r="DI377" s="2" t="s">
        <v>3</v>
      </c>
      <c r="DJ377" s="2" t="s">
        <v>3</v>
      </c>
      <c r="DK377" s="2" t="s">
        <v>3</v>
      </c>
      <c r="DL377" s="2" t="s">
        <v>3</v>
      </c>
      <c r="DM377" s="2" t="s">
        <v>3</v>
      </c>
      <c r="DN377" s="2">
        <v>0</v>
      </c>
      <c r="DO377" s="2">
        <v>0</v>
      </c>
      <c r="DP377" s="2">
        <v>1</v>
      </c>
      <c r="DQ377" s="2">
        <v>1</v>
      </c>
      <c r="DR377" s="2"/>
      <c r="DS377" s="2"/>
      <c r="DT377" s="2"/>
      <c r="DU377" s="2">
        <v>1013</v>
      </c>
      <c r="DV377" s="2" t="s">
        <v>287</v>
      </c>
      <c r="DW377" s="2" t="s">
        <v>287</v>
      </c>
      <c r="DX377" s="2">
        <v>1</v>
      </c>
      <c r="DY377" s="2"/>
      <c r="DZ377" s="2"/>
      <c r="EA377" s="2"/>
      <c r="EB377" s="2"/>
      <c r="EC377" s="2"/>
      <c r="ED377" s="2"/>
      <c r="EE377" s="2">
        <v>39174571</v>
      </c>
      <c r="EF377" s="2">
        <v>2</v>
      </c>
      <c r="EG377" s="2" t="s">
        <v>19</v>
      </c>
      <c r="EH377" s="2">
        <v>0</v>
      </c>
      <c r="EI377" s="2" t="s">
        <v>3</v>
      </c>
      <c r="EJ377" s="2">
        <v>1</v>
      </c>
      <c r="EK377" s="2">
        <v>46001</v>
      </c>
      <c r="EL377" s="2" t="s">
        <v>20</v>
      </c>
      <c r="EM377" s="2" t="s">
        <v>21</v>
      </c>
      <c r="EN377" s="2"/>
      <c r="EO377" s="2" t="s">
        <v>3</v>
      </c>
      <c r="EP377" s="2"/>
      <c r="EQ377" s="2">
        <v>131072</v>
      </c>
      <c r="ER377" s="2">
        <v>656.63</v>
      </c>
      <c r="ES377" s="2">
        <v>0</v>
      </c>
      <c r="ET377" s="2">
        <v>319.69</v>
      </c>
      <c r="EU377" s="2">
        <v>0</v>
      </c>
      <c r="EV377" s="2">
        <v>336.94</v>
      </c>
      <c r="EW377" s="2">
        <v>35.43</v>
      </c>
      <c r="EX377" s="2">
        <v>0</v>
      </c>
      <c r="EY377" s="2">
        <v>0</v>
      </c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>
        <v>0</v>
      </c>
      <c r="FR377" s="2">
        <f t="shared" si="421"/>
        <v>0</v>
      </c>
      <c r="FS377" s="2">
        <v>0</v>
      </c>
      <c r="FT377" s="2" t="s">
        <v>22</v>
      </c>
      <c r="FU377" s="2" t="s">
        <v>23</v>
      </c>
      <c r="FV377" s="2"/>
      <c r="FW377" s="2"/>
      <c r="FX377" s="2">
        <v>99</v>
      </c>
      <c r="FY377" s="2">
        <v>59.5</v>
      </c>
      <c r="FZ377" s="2"/>
      <c r="GA377" s="2" t="s">
        <v>3</v>
      </c>
      <c r="GB377" s="2"/>
      <c r="GC377" s="2"/>
      <c r="GD377" s="2">
        <v>0</v>
      </c>
      <c r="GE377" s="2"/>
      <c r="GF377" s="2">
        <v>678526630</v>
      </c>
      <c r="GG377" s="2">
        <v>2</v>
      </c>
      <c r="GH377" s="2">
        <v>1</v>
      </c>
      <c r="GI377" s="2">
        <v>-2</v>
      </c>
      <c r="GJ377" s="2">
        <v>0</v>
      </c>
      <c r="GK377" s="2">
        <f>ROUND(R377*(R12)/100,2)</f>
        <v>0</v>
      </c>
      <c r="GL377" s="2">
        <f t="shared" si="422"/>
        <v>0</v>
      </c>
      <c r="GM377" s="2">
        <f t="shared" si="423"/>
        <v>47.71</v>
      </c>
      <c r="GN377" s="2">
        <f t="shared" si="424"/>
        <v>47.71</v>
      </c>
      <c r="GO377" s="2">
        <f t="shared" si="425"/>
        <v>0</v>
      </c>
      <c r="GP377" s="2">
        <f t="shared" si="426"/>
        <v>0</v>
      </c>
      <c r="GQ377" s="2"/>
      <c r="GR377" s="2">
        <v>0</v>
      </c>
      <c r="GS377" s="2">
        <v>3</v>
      </c>
      <c r="GT377" s="2">
        <v>0</v>
      </c>
      <c r="GU377" s="2" t="s">
        <v>3</v>
      </c>
      <c r="GV377" s="2">
        <f t="shared" si="427"/>
        <v>0</v>
      </c>
      <c r="GW377" s="2">
        <v>1</v>
      </c>
      <c r="GX377" s="2">
        <f t="shared" si="428"/>
        <v>0</v>
      </c>
      <c r="GY377" s="2"/>
      <c r="GZ377" s="2"/>
      <c r="HA377" s="2">
        <v>0</v>
      </c>
      <c r="HB377" s="2">
        <v>0</v>
      </c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>
        <v>0</v>
      </c>
      <c r="IL377" s="2"/>
      <c r="IM377" s="2"/>
      <c r="IN377" s="2"/>
      <c r="IO377" s="2"/>
      <c r="IP377" s="2"/>
      <c r="IQ377" s="2"/>
      <c r="IR377" s="2"/>
      <c r="IS377" s="2"/>
      <c r="IT377" s="2"/>
      <c r="IU377" s="2"/>
    </row>
    <row r="378" spans="1:255" x14ac:dyDescent="0.2">
      <c r="A378">
        <v>17</v>
      </c>
      <c r="B378">
        <v>1</v>
      </c>
      <c r="C378">
        <f>ROW(SmtRes!A864)</f>
        <v>864</v>
      </c>
      <c r="D378">
        <f>ROW(EtalonRes!A864)</f>
        <v>864</v>
      </c>
      <c r="E378" t="s">
        <v>636</v>
      </c>
      <c r="F378" t="s">
        <v>637</v>
      </c>
      <c r="G378" t="s">
        <v>638</v>
      </c>
      <c r="H378" t="s">
        <v>287</v>
      </c>
      <c r="I378">
        <f>ROUND(4/100,9)</f>
        <v>0.04</v>
      </c>
      <c r="J378">
        <v>0</v>
      </c>
      <c r="O378">
        <f t="shared" si="394"/>
        <v>174.93</v>
      </c>
      <c r="P378">
        <f t="shared" si="395"/>
        <v>0</v>
      </c>
      <c r="Q378">
        <f t="shared" si="396"/>
        <v>85.17</v>
      </c>
      <c r="R378">
        <f t="shared" si="397"/>
        <v>0</v>
      </c>
      <c r="S378">
        <f t="shared" si="398"/>
        <v>89.76</v>
      </c>
      <c r="T378">
        <f t="shared" si="399"/>
        <v>0</v>
      </c>
      <c r="U378">
        <f t="shared" si="400"/>
        <v>1.4172</v>
      </c>
      <c r="V378">
        <f t="shared" si="401"/>
        <v>0</v>
      </c>
      <c r="W378">
        <f t="shared" si="402"/>
        <v>0</v>
      </c>
      <c r="X378">
        <f t="shared" si="403"/>
        <v>88.86</v>
      </c>
      <c r="Y378">
        <f t="shared" si="404"/>
        <v>53.86</v>
      </c>
      <c r="AA378">
        <v>39500386</v>
      </c>
      <c r="AB378">
        <f t="shared" si="405"/>
        <v>656.63</v>
      </c>
      <c r="AC378">
        <f t="shared" si="429"/>
        <v>0</v>
      </c>
      <c r="AD378">
        <f t="shared" si="436"/>
        <v>319.69</v>
      </c>
      <c r="AE378">
        <f t="shared" si="437"/>
        <v>0</v>
      </c>
      <c r="AF378">
        <f t="shared" si="438"/>
        <v>336.94</v>
      </c>
      <c r="AG378">
        <f t="shared" si="407"/>
        <v>0</v>
      </c>
      <c r="AH378">
        <f t="shared" si="439"/>
        <v>35.43</v>
      </c>
      <c r="AI378">
        <f t="shared" si="440"/>
        <v>0</v>
      </c>
      <c r="AJ378">
        <f t="shared" si="409"/>
        <v>0</v>
      </c>
      <c r="AK378">
        <v>656.63</v>
      </c>
      <c r="AL378">
        <v>0</v>
      </c>
      <c r="AM378">
        <v>319.69</v>
      </c>
      <c r="AN378">
        <v>0</v>
      </c>
      <c r="AO378">
        <v>336.94</v>
      </c>
      <c r="AP378">
        <v>0</v>
      </c>
      <c r="AQ378">
        <v>35.43</v>
      </c>
      <c r="AR378">
        <v>0</v>
      </c>
      <c r="AS378">
        <v>0</v>
      </c>
      <c r="AT378">
        <v>99</v>
      </c>
      <c r="AU378">
        <v>60</v>
      </c>
      <c r="AV378">
        <v>1</v>
      </c>
      <c r="AW378">
        <v>1</v>
      </c>
      <c r="AZ378">
        <v>6.66</v>
      </c>
      <c r="BA378">
        <v>6.66</v>
      </c>
      <c r="BB378">
        <v>6.66</v>
      </c>
      <c r="BC378">
        <v>6.66</v>
      </c>
      <c r="BD378" t="s">
        <v>3</v>
      </c>
      <c r="BE378" t="s">
        <v>3</v>
      </c>
      <c r="BF378" t="s">
        <v>3</v>
      </c>
      <c r="BG378" t="s">
        <v>3</v>
      </c>
      <c r="BH378">
        <v>0</v>
      </c>
      <c r="BI378">
        <v>1</v>
      </c>
      <c r="BJ378" t="s">
        <v>639</v>
      </c>
      <c r="BM378">
        <v>46001</v>
      </c>
      <c r="BN378">
        <v>0</v>
      </c>
      <c r="BO378" t="s">
        <v>3</v>
      </c>
      <c r="BP378">
        <v>0</v>
      </c>
      <c r="BQ378">
        <v>2</v>
      </c>
      <c r="BR378">
        <v>0</v>
      </c>
      <c r="BS378">
        <v>6.66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3</v>
      </c>
      <c r="BZ378">
        <v>110</v>
      </c>
      <c r="CA378">
        <v>70</v>
      </c>
      <c r="CF378">
        <v>0</v>
      </c>
      <c r="CG378">
        <v>0</v>
      </c>
      <c r="CM378">
        <v>0</v>
      </c>
      <c r="CN378" t="s">
        <v>3</v>
      </c>
      <c r="CO378">
        <v>0</v>
      </c>
      <c r="CP378">
        <f t="shared" si="410"/>
        <v>174.93</v>
      </c>
      <c r="CQ378">
        <f t="shared" si="411"/>
        <v>0</v>
      </c>
      <c r="CR378">
        <f t="shared" si="412"/>
        <v>2129.1354000000001</v>
      </c>
      <c r="CS378">
        <f t="shared" si="413"/>
        <v>0</v>
      </c>
      <c r="CT378">
        <f t="shared" si="414"/>
        <v>2244.0203999999999</v>
      </c>
      <c r="CU378">
        <f t="shared" si="415"/>
        <v>0</v>
      </c>
      <c r="CV378">
        <f t="shared" si="416"/>
        <v>35.43</v>
      </c>
      <c r="CW378">
        <f t="shared" si="417"/>
        <v>0</v>
      </c>
      <c r="CX378">
        <f t="shared" si="418"/>
        <v>0</v>
      </c>
      <c r="CY378">
        <f t="shared" si="419"/>
        <v>88.862399999999994</v>
      </c>
      <c r="CZ378">
        <f t="shared" si="420"/>
        <v>53.856000000000002</v>
      </c>
      <c r="DC378" t="s">
        <v>3</v>
      </c>
      <c r="DD378" t="s">
        <v>3</v>
      </c>
      <c r="DE378" t="s">
        <v>3</v>
      </c>
      <c r="DF378" t="s">
        <v>3</v>
      </c>
      <c r="DG378" t="s">
        <v>3</v>
      </c>
      <c r="DH378" t="s">
        <v>3</v>
      </c>
      <c r="DI378" t="s">
        <v>3</v>
      </c>
      <c r="DJ378" t="s">
        <v>3</v>
      </c>
      <c r="DK378" t="s">
        <v>3</v>
      </c>
      <c r="DL378" t="s">
        <v>3</v>
      </c>
      <c r="DM378" t="s">
        <v>3</v>
      </c>
      <c r="DN378">
        <v>0</v>
      </c>
      <c r="DO378">
        <v>0</v>
      </c>
      <c r="DP378">
        <v>1</v>
      </c>
      <c r="DQ378">
        <v>1</v>
      </c>
      <c r="DU378">
        <v>1013</v>
      </c>
      <c r="DV378" t="s">
        <v>287</v>
      </c>
      <c r="DW378" t="s">
        <v>287</v>
      </c>
      <c r="DX378">
        <v>1</v>
      </c>
      <c r="EE378">
        <v>39174571</v>
      </c>
      <c r="EF378">
        <v>2</v>
      </c>
      <c r="EG378" t="s">
        <v>19</v>
      </c>
      <c r="EH378">
        <v>0</v>
      </c>
      <c r="EI378" t="s">
        <v>3</v>
      </c>
      <c r="EJ378">
        <v>1</v>
      </c>
      <c r="EK378">
        <v>46001</v>
      </c>
      <c r="EL378" t="s">
        <v>20</v>
      </c>
      <c r="EM378" t="s">
        <v>21</v>
      </c>
      <c r="EO378" t="s">
        <v>3</v>
      </c>
      <c r="EQ378">
        <v>131072</v>
      </c>
      <c r="ER378">
        <v>656.63</v>
      </c>
      <c r="ES378">
        <v>0</v>
      </c>
      <c r="ET378">
        <v>319.69</v>
      </c>
      <c r="EU378">
        <v>0</v>
      </c>
      <c r="EV378">
        <v>336.94</v>
      </c>
      <c r="EW378">
        <v>35.43</v>
      </c>
      <c r="EX378">
        <v>0</v>
      </c>
      <c r="EY378">
        <v>0</v>
      </c>
      <c r="FQ378">
        <v>0</v>
      </c>
      <c r="FR378">
        <f t="shared" si="421"/>
        <v>0</v>
      </c>
      <c r="FS378">
        <v>0</v>
      </c>
      <c r="FT378" t="s">
        <v>22</v>
      </c>
      <c r="FU378" t="s">
        <v>23</v>
      </c>
      <c r="FX378">
        <v>99</v>
      </c>
      <c r="FY378">
        <v>59.5</v>
      </c>
      <c r="GA378" t="s">
        <v>3</v>
      </c>
      <c r="GD378">
        <v>0</v>
      </c>
      <c r="GF378">
        <v>678526630</v>
      </c>
      <c r="GG378">
        <v>1</v>
      </c>
      <c r="GH378">
        <v>1</v>
      </c>
      <c r="GI378">
        <v>4</v>
      </c>
      <c r="GJ378">
        <v>0</v>
      </c>
      <c r="GK378">
        <f>ROUND(R378*(S12)/100,2)</f>
        <v>0</v>
      </c>
      <c r="GL378">
        <f t="shared" si="422"/>
        <v>0</v>
      </c>
      <c r="GM378">
        <f t="shared" si="423"/>
        <v>317.64999999999998</v>
      </c>
      <c r="GN378">
        <f t="shared" si="424"/>
        <v>317.64999999999998</v>
      </c>
      <c r="GO378">
        <f t="shared" si="425"/>
        <v>0</v>
      </c>
      <c r="GP378">
        <f t="shared" si="426"/>
        <v>0</v>
      </c>
      <c r="GR378">
        <v>0</v>
      </c>
      <c r="GS378">
        <v>3</v>
      </c>
      <c r="GT378">
        <v>0</v>
      </c>
      <c r="GU378" t="s">
        <v>3</v>
      </c>
      <c r="GV378">
        <f t="shared" si="427"/>
        <v>0</v>
      </c>
      <c r="GW378">
        <v>1</v>
      </c>
      <c r="GX378">
        <f t="shared" si="428"/>
        <v>0</v>
      </c>
      <c r="HA378">
        <v>0</v>
      </c>
      <c r="HB378">
        <v>0</v>
      </c>
      <c r="IK378">
        <v>0</v>
      </c>
    </row>
    <row r="379" spans="1:255" x14ac:dyDescent="0.2">
      <c r="A379" s="2">
        <v>17</v>
      </c>
      <c r="B379" s="2">
        <v>1</v>
      </c>
      <c r="C379" s="2">
        <f>ROW(SmtRes!A866)</f>
        <v>866</v>
      </c>
      <c r="D379" s="2">
        <f>ROW(EtalonRes!A866)</f>
        <v>866</v>
      </c>
      <c r="E379" s="2" t="s">
        <v>640</v>
      </c>
      <c r="F379" s="2" t="s">
        <v>641</v>
      </c>
      <c r="G379" s="2" t="s">
        <v>642</v>
      </c>
      <c r="H379" s="2" t="s">
        <v>287</v>
      </c>
      <c r="I379" s="2">
        <f>ROUND(2/100,9)</f>
        <v>0.02</v>
      </c>
      <c r="J379" s="2">
        <v>0</v>
      </c>
      <c r="K379" s="2"/>
      <c r="L379" s="2"/>
      <c r="M379" s="2"/>
      <c r="N379" s="2"/>
      <c r="O379" s="2">
        <f t="shared" si="394"/>
        <v>18.829999999999998</v>
      </c>
      <c r="P379" s="2">
        <f t="shared" si="395"/>
        <v>0</v>
      </c>
      <c r="Q379" s="2">
        <f t="shared" si="396"/>
        <v>9.5</v>
      </c>
      <c r="R379" s="2">
        <f t="shared" si="397"/>
        <v>0</v>
      </c>
      <c r="S379" s="2">
        <f t="shared" si="398"/>
        <v>9.33</v>
      </c>
      <c r="T379" s="2">
        <f t="shared" si="399"/>
        <v>0</v>
      </c>
      <c r="U379" s="2">
        <f t="shared" si="400"/>
        <v>1.0165999999999999</v>
      </c>
      <c r="V379" s="2">
        <f t="shared" si="401"/>
        <v>0</v>
      </c>
      <c r="W379" s="2">
        <f t="shared" si="402"/>
        <v>0</v>
      </c>
      <c r="X379" s="2">
        <f t="shared" si="403"/>
        <v>9.24</v>
      </c>
      <c r="Y379" s="2">
        <f t="shared" si="404"/>
        <v>5.6</v>
      </c>
      <c r="Z379" s="2"/>
      <c r="AA379" s="2">
        <v>39500385</v>
      </c>
      <c r="AB379" s="2">
        <f t="shared" si="405"/>
        <v>941.77</v>
      </c>
      <c r="AC379" s="2">
        <f t="shared" si="429"/>
        <v>0</v>
      </c>
      <c r="AD379" s="2">
        <f t="shared" si="436"/>
        <v>475.15</v>
      </c>
      <c r="AE379" s="2">
        <f t="shared" si="437"/>
        <v>0</v>
      </c>
      <c r="AF379" s="2">
        <f t="shared" si="438"/>
        <v>466.62</v>
      </c>
      <c r="AG379" s="2">
        <f t="shared" si="407"/>
        <v>0</v>
      </c>
      <c r="AH379" s="2">
        <f t="shared" si="439"/>
        <v>50.83</v>
      </c>
      <c r="AI379" s="2">
        <f t="shared" si="440"/>
        <v>0</v>
      </c>
      <c r="AJ379" s="2">
        <f t="shared" si="409"/>
        <v>0</v>
      </c>
      <c r="AK379" s="2">
        <v>941.77</v>
      </c>
      <c r="AL379" s="2">
        <v>0</v>
      </c>
      <c r="AM379" s="2">
        <v>475.15</v>
      </c>
      <c r="AN379" s="2">
        <v>0</v>
      </c>
      <c r="AO379" s="2">
        <v>466.62</v>
      </c>
      <c r="AP379" s="2">
        <v>0</v>
      </c>
      <c r="AQ379" s="2">
        <v>50.83</v>
      </c>
      <c r="AR379" s="2">
        <v>0</v>
      </c>
      <c r="AS379" s="2">
        <v>0</v>
      </c>
      <c r="AT379" s="2">
        <v>99</v>
      </c>
      <c r="AU379" s="2">
        <v>60</v>
      </c>
      <c r="AV379" s="2">
        <v>1</v>
      </c>
      <c r="AW379" s="2">
        <v>1</v>
      </c>
      <c r="AX379" s="2"/>
      <c r="AY379" s="2"/>
      <c r="AZ379" s="2">
        <v>1</v>
      </c>
      <c r="BA379" s="2">
        <v>1</v>
      </c>
      <c r="BB379" s="2">
        <v>1</v>
      </c>
      <c r="BC379" s="2">
        <v>1</v>
      </c>
      <c r="BD379" s="2" t="s">
        <v>3</v>
      </c>
      <c r="BE379" s="2" t="s">
        <v>3</v>
      </c>
      <c r="BF379" s="2" t="s">
        <v>3</v>
      </c>
      <c r="BG379" s="2" t="s">
        <v>3</v>
      </c>
      <c r="BH379" s="2">
        <v>0</v>
      </c>
      <c r="BI379" s="2">
        <v>1</v>
      </c>
      <c r="BJ379" s="2" t="s">
        <v>643</v>
      </c>
      <c r="BK379" s="2"/>
      <c r="BL379" s="2"/>
      <c r="BM379" s="2">
        <v>46001</v>
      </c>
      <c r="BN379" s="2">
        <v>0</v>
      </c>
      <c r="BO379" s="2" t="s">
        <v>3</v>
      </c>
      <c r="BP379" s="2">
        <v>0</v>
      </c>
      <c r="BQ379" s="2">
        <v>2</v>
      </c>
      <c r="BR379" s="2">
        <v>0</v>
      </c>
      <c r="BS379" s="2">
        <v>1</v>
      </c>
      <c r="BT379" s="2">
        <v>1</v>
      </c>
      <c r="BU379" s="2">
        <v>1</v>
      </c>
      <c r="BV379" s="2">
        <v>1</v>
      </c>
      <c r="BW379" s="2">
        <v>1</v>
      </c>
      <c r="BX379" s="2">
        <v>1</v>
      </c>
      <c r="BY379" s="2" t="s">
        <v>3</v>
      </c>
      <c r="BZ379" s="2">
        <v>110</v>
      </c>
      <c r="CA379" s="2">
        <v>70</v>
      </c>
      <c r="CB379" s="2"/>
      <c r="CC379" s="2"/>
      <c r="CD379" s="2"/>
      <c r="CE379" s="2"/>
      <c r="CF379" s="2">
        <v>0</v>
      </c>
      <c r="CG379" s="2">
        <v>0</v>
      </c>
      <c r="CH379" s="2"/>
      <c r="CI379" s="2"/>
      <c r="CJ379" s="2"/>
      <c r="CK379" s="2"/>
      <c r="CL379" s="2"/>
      <c r="CM379" s="2">
        <v>0</v>
      </c>
      <c r="CN379" s="2" t="s">
        <v>3</v>
      </c>
      <c r="CO379" s="2">
        <v>0</v>
      </c>
      <c r="CP379" s="2">
        <f t="shared" si="410"/>
        <v>18.829999999999998</v>
      </c>
      <c r="CQ379" s="2">
        <f t="shared" si="411"/>
        <v>0</v>
      </c>
      <c r="CR379" s="2">
        <f t="shared" si="412"/>
        <v>475.15</v>
      </c>
      <c r="CS379" s="2">
        <f t="shared" si="413"/>
        <v>0</v>
      </c>
      <c r="CT379" s="2">
        <f t="shared" si="414"/>
        <v>466.62</v>
      </c>
      <c r="CU379" s="2">
        <f t="shared" si="415"/>
        <v>0</v>
      </c>
      <c r="CV379" s="2">
        <f t="shared" si="416"/>
        <v>50.83</v>
      </c>
      <c r="CW379" s="2">
        <f t="shared" si="417"/>
        <v>0</v>
      </c>
      <c r="CX379" s="2">
        <f t="shared" si="418"/>
        <v>0</v>
      </c>
      <c r="CY379" s="2">
        <f t="shared" si="419"/>
        <v>9.236699999999999</v>
      </c>
      <c r="CZ379" s="2">
        <f t="shared" si="420"/>
        <v>5.5979999999999999</v>
      </c>
      <c r="DA379" s="2"/>
      <c r="DB379" s="2"/>
      <c r="DC379" s="2" t="s">
        <v>3</v>
      </c>
      <c r="DD379" s="2" t="s">
        <v>3</v>
      </c>
      <c r="DE379" s="2" t="s">
        <v>3</v>
      </c>
      <c r="DF379" s="2" t="s">
        <v>3</v>
      </c>
      <c r="DG379" s="2" t="s">
        <v>3</v>
      </c>
      <c r="DH379" s="2" t="s">
        <v>3</v>
      </c>
      <c r="DI379" s="2" t="s">
        <v>3</v>
      </c>
      <c r="DJ379" s="2" t="s">
        <v>3</v>
      </c>
      <c r="DK379" s="2" t="s">
        <v>3</v>
      </c>
      <c r="DL379" s="2" t="s">
        <v>3</v>
      </c>
      <c r="DM379" s="2" t="s">
        <v>3</v>
      </c>
      <c r="DN379" s="2">
        <v>0</v>
      </c>
      <c r="DO379" s="2">
        <v>0</v>
      </c>
      <c r="DP379" s="2">
        <v>1</v>
      </c>
      <c r="DQ379" s="2">
        <v>1</v>
      </c>
      <c r="DR379" s="2"/>
      <c r="DS379" s="2"/>
      <c r="DT379" s="2"/>
      <c r="DU379" s="2">
        <v>1013</v>
      </c>
      <c r="DV379" s="2" t="s">
        <v>287</v>
      </c>
      <c r="DW379" s="2" t="s">
        <v>287</v>
      </c>
      <c r="DX379" s="2">
        <v>1</v>
      </c>
      <c r="DY379" s="2"/>
      <c r="DZ379" s="2"/>
      <c r="EA379" s="2"/>
      <c r="EB379" s="2"/>
      <c r="EC379" s="2"/>
      <c r="ED379" s="2"/>
      <c r="EE379" s="2">
        <v>39174571</v>
      </c>
      <c r="EF379" s="2">
        <v>2</v>
      </c>
      <c r="EG379" s="2" t="s">
        <v>19</v>
      </c>
      <c r="EH379" s="2">
        <v>0</v>
      </c>
      <c r="EI379" s="2" t="s">
        <v>3</v>
      </c>
      <c r="EJ379" s="2">
        <v>1</v>
      </c>
      <c r="EK379" s="2">
        <v>46001</v>
      </c>
      <c r="EL379" s="2" t="s">
        <v>20</v>
      </c>
      <c r="EM379" s="2" t="s">
        <v>21</v>
      </c>
      <c r="EN379" s="2"/>
      <c r="EO379" s="2" t="s">
        <v>3</v>
      </c>
      <c r="EP379" s="2"/>
      <c r="EQ379" s="2">
        <v>131072</v>
      </c>
      <c r="ER379" s="2">
        <v>941.77</v>
      </c>
      <c r="ES379" s="2">
        <v>0</v>
      </c>
      <c r="ET379" s="2">
        <v>475.15</v>
      </c>
      <c r="EU379" s="2">
        <v>0</v>
      </c>
      <c r="EV379" s="2">
        <v>466.62</v>
      </c>
      <c r="EW379" s="2">
        <v>50.83</v>
      </c>
      <c r="EX379" s="2">
        <v>0</v>
      </c>
      <c r="EY379" s="2">
        <v>0</v>
      </c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>
        <v>0</v>
      </c>
      <c r="FR379" s="2">
        <f t="shared" si="421"/>
        <v>0</v>
      </c>
      <c r="FS379" s="2">
        <v>0</v>
      </c>
      <c r="FT379" s="2" t="s">
        <v>22</v>
      </c>
      <c r="FU379" s="2" t="s">
        <v>23</v>
      </c>
      <c r="FV379" s="2"/>
      <c r="FW379" s="2"/>
      <c r="FX379" s="2">
        <v>99</v>
      </c>
      <c r="FY379" s="2">
        <v>59.5</v>
      </c>
      <c r="FZ379" s="2"/>
      <c r="GA379" s="2" t="s">
        <v>3</v>
      </c>
      <c r="GB379" s="2"/>
      <c r="GC379" s="2"/>
      <c r="GD379" s="2">
        <v>0</v>
      </c>
      <c r="GE379" s="2"/>
      <c r="GF379" s="2">
        <v>-962407204</v>
      </c>
      <c r="GG379" s="2">
        <v>2</v>
      </c>
      <c r="GH379" s="2">
        <v>1</v>
      </c>
      <c r="GI379" s="2">
        <v>-2</v>
      </c>
      <c r="GJ379" s="2">
        <v>0</v>
      </c>
      <c r="GK379" s="2">
        <f>ROUND(R379*(R12)/100,2)</f>
        <v>0</v>
      </c>
      <c r="GL379" s="2">
        <f t="shared" si="422"/>
        <v>0</v>
      </c>
      <c r="GM379" s="2">
        <f t="shared" si="423"/>
        <v>33.67</v>
      </c>
      <c r="GN379" s="2">
        <f t="shared" si="424"/>
        <v>33.67</v>
      </c>
      <c r="GO379" s="2">
        <f t="shared" si="425"/>
        <v>0</v>
      </c>
      <c r="GP379" s="2">
        <f t="shared" si="426"/>
        <v>0</v>
      </c>
      <c r="GQ379" s="2"/>
      <c r="GR379" s="2">
        <v>0</v>
      </c>
      <c r="GS379" s="2">
        <v>3</v>
      </c>
      <c r="GT379" s="2">
        <v>0</v>
      </c>
      <c r="GU379" s="2" t="s">
        <v>3</v>
      </c>
      <c r="GV379" s="2">
        <f t="shared" si="427"/>
        <v>0</v>
      </c>
      <c r="GW379" s="2">
        <v>1</v>
      </c>
      <c r="GX379" s="2">
        <f t="shared" si="428"/>
        <v>0</v>
      </c>
      <c r="GY379" s="2"/>
      <c r="GZ379" s="2"/>
      <c r="HA379" s="2">
        <v>0</v>
      </c>
      <c r="HB379" s="2">
        <v>0</v>
      </c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>
        <v>0</v>
      </c>
      <c r="IL379" s="2"/>
      <c r="IM379" s="2"/>
      <c r="IN379" s="2"/>
      <c r="IO379" s="2"/>
      <c r="IP379" s="2"/>
      <c r="IQ379" s="2"/>
      <c r="IR379" s="2"/>
      <c r="IS379" s="2"/>
      <c r="IT379" s="2"/>
      <c r="IU379" s="2"/>
    </row>
    <row r="380" spans="1:255" x14ac:dyDescent="0.2">
      <c r="A380">
        <v>17</v>
      </c>
      <c r="B380">
        <v>1</v>
      </c>
      <c r="C380">
        <f>ROW(SmtRes!A868)</f>
        <v>868</v>
      </c>
      <c r="D380">
        <f>ROW(EtalonRes!A868)</f>
        <v>868</v>
      </c>
      <c r="E380" t="s">
        <v>640</v>
      </c>
      <c r="F380" t="s">
        <v>641</v>
      </c>
      <c r="G380" t="s">
        <v>642</v>
      </c>
      <c r="H380" t="s">
        <v>287</v>
      </c>
      <c r="I380">
        <f>ROUND(2/100,9)</f>
        <v>0.02</v>
      </c>
      <c r="J380">
        <v>0</v>
      </c>
      <c r="O380">
        <f t="shared" si="394"/>
        <v>125.44</v>
      </c>
      <c r="P380">
        <f t="shared" si="395"/>
        <v>0</v>
      </c>
      <c r="Q380">
        <f t="shared" si="396"/>
        <v>63.29</v>
      </c>
      <c r="R380">
        <f t="shared" si="397"/>
        <v>0</v>
      </c>
      <c r="S380">
        <f t="shared" si="398"/>
        <v>62.15</v>
      </c>
      <c r="T380">
        <f t="shared" si="399"/>
        <v>0</v>
      </c>
      <c r="U380">
        <f t="shared" si="400"/>
        <v>1.0165999999999999</v>
      </c>
      <c r="V380">
        <f t="shared" si="401"/>
        <v>0</v>
      </c>
      <c r="W380">
        <f t="shared" si="402"/>
        <v>0</v>
      </c>
      <c r="X380">
        <f t="shared" si="403"/>
        <v>61.53</v>
      </c>
      <c r="Y380">
        <f t="shared" si="404"/>
        <v>37.29</v>
      </c>
      <c r="AA380">
        <v>39500386</v>
      </c>
      <c r="AB380">
        <f t="shared" si="405"/>
        <v>941.77</v>
      </c>
      <c r="AC380">
        <f t="shared" si="429"/>
        <v>0</v>
      </c>
      <c r="AD380">
        <f t="shared" si="436"/>
        <v>475.15</v>
      </c>
      <c r="AE380">
        <f t="shared" si="437"/>
        <v>0</v>
      </c>
      <c r="AF380">
        <f t="shared" si="438"/>
        <v>466.62</v>
      </c>
      <c r="AG380">
        <f t="shared" si="407"/>
        <v>0</v>
      </c>
      <c r="AH380">
        <f t="shared" si="439"/>
        <v>50.83</v>
      </c>
      <c r="AI380">
        <f t="shared" si="440"/>
        <v>0</v>
      </c>
      <c r="AJ380">
        <f t="shared" si="409"/>
        <v>0</v>
      </c>
      <c r="AK380">
        <v>941.77</v>
      </c>
      <c r="AL380">
        <v>0</v>
      </c>
      <c r="AM380">
        <v>475.15</v>
      </c>
      <c r="AN380">
        <v>0</v>
      </c>
      <c r="AO380">
        <v>466.62</v>
      </c>
      <c r="AP380">
        <v>0</v>
      </c>
      <c r="AQ380">
        <v>50.83</v>
      </c>
      <c r="AR380">
        <v>0</v>
      </c>
      <c r="AS380">
        <v>0</v>
      </c>
      <c r="AT380">
        <v>99</v>
      </c>
      <c r="AU380">
        <v>60</v>
      </c>
      <c r="AV380">
        <v>1</v>
      </c>
      <c r="AW380">
        <v>1</v>
      </c>
      <c r="AZ380">
        <v>6.66</v>
      </c>
      <c r="BA380">
        <v>6.66</v>
      </c>
      <c r="BB380">
        <v>6.66</v>
      </c>
      <c r="BC380">
        <v>6.66</v>
      </c>
      <c r="BD380" t="s">
        <v>3</v>
      </c>
      <c r="BE380" t="s">
        <v>3</v>
      </c>
      <c r="BF380" t="s">
        <v>3</v>
      </c>
      <c r="BG380" t="s">
        <v>3</v>
      </c>
      <c r="BH380">
        <v>0</v>
      </c>
      <c r="BI380">
        <v>1</v>
      </c>
      <c r="BJ380" t="s">
        <v>643</v>
      </c>
      <c r="BM380">
        <v>46001</v>
      </c>
      <c r="BN380">
        <v>0</v>
      </c>
      <c r="BO380" t="s">
        <v>3</v>
      </c>
      <c r="BP380">
        <v>0</v>
      </c>
      <c r="BQ380">
        <v>2</v>
      </c>
      <c r="BR380">
        <v>0</v>
      </c>
      <c r="BS380">
        <v>6.66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3</v>
      </c>
      <c r="BZ380">
        <v>110</v>
      </c>
      <c r="CA380">
        <v>70</v>
      </c>
      <c r="CF380">
        <v>0</v>
      </c>
      <c r="CG380">
        <v>0</v>
      </c>
      <c r="CM380">
        <v>0</v>
      </c>
      <c r="CN380" t="s">
        <v>3</v>
      </c>
      <c r="CO380">
        <v>0</v>
      </c>
      <c r="CP380">
        <f t="shared" si="410"/>
        <v>125.44</v>
      </c>
      <c r="CQ380">
        <f t="shared" si="411"/>
        <v>0</v>
      </c>
      <c r="CR380">
        <f t="shared" si="412"/>
        <v>3164.4989999999998</v>
      </c>
      <c r="CS380">
        <f t="shared" si="413"/>
        <v>0</v>
      </c>
      <c r="CT380">
        <f t="shared" si="414"/>
        <v>3107.6892000000003</v>
      </c>
      <c r="CU380">
        <f t="shared" si="415"/>
        <v>0</v>
      </c>
      <c r="CV380">
        <f t="shared" si="416"/>
        <v>50.83</v>
      </c>
      <c r="CW380">
        <f t="shared" si="417"/>
        <v>0</v>
      </c>
      <c r="CX380">
        <f t="shared" si="418"/>
        <v>0</v>
      </c>
      <c r="CY380">
        <f t="shared" si="419"/>
        <v>61.528499999999994</v>
      </c>
      <c r="CZ380">
        <f t="shared" si="420"/>
        <v>37.29</v>
      </c>
      <c r="DC380" t="s">
        <v>3</v>
      </c>
      <c r="DD380" t="s">
        <v>3</v>
      </c>
      <c r="DE380" t="s">
        <v>3</v>
      </c>
      <c r="DF380" t="s">
        <v>3</v>
      </c>
      <c r="DG380" t="s">
        <v>3</v>
      </c>
      <c r="DH380" t="s">
        <v>3</v>
      </c>
      <c r="DI380" t="s">
        <v>3</v>
      </c>
      <c r="DJ380" t="s">
        <v>3</v>
      </c>
      <c r="DK380" t="s">
        <v>3</v>
      </c>
      <c r="DL380" t="s">
        <v>3</v>
      </c>
      <c r="DM380" t="s">
        <v>3</v>
      </c>
      <c r="DN380">
        <v>0</v>
      </c>
      <c r="DO380">
        <v>0</v>
      </c>
      <c r="DP380">
        <v>1</v>
      </c>
      <c r="DQ380">
        <v>1</v>
      </c>
      <c r="DU380">
        <v>1013</v>
      </c>
      <c r="DV380" t="s">
        <v>287</v>
      </c>
      <c r="DW380" t="s">
        <v>287</v>
      </c>
      <c r="DX380">
        <v>1</v>
      </c>
      <c r="EE380">
        <v>39174571</v>
      </c>
      <c r="EF380">
        <v>2</v>
      </c>
      <c r="EG380" t="s">
        <v>19</v>
      </c>
      <c r="EH380">
        <v>0</v>
      </c>
      <c r="EI380" t="s">
        <v>3</v>
      </c>
      <c r="EJ380">
        <v>1</v>
      </c>
      <c r="EK380">
        <v>46001</v>
      </c>
      <c r="EL380" t="s">
        <v>20</v>
      </c>
      <c r="EM380" t="s">
        <v>21</v>
      </c>
      <c r="EO380" t="s">
        <v>3</v>
      </c>
      <c r="EQ380">
        <v>131072</v>
      </c>
      <c r="ER380">
        <v>941.77</v>
      </c>
      <c r="ES380">
        <v>0</v>
      </c>
      <c r="ET380">
        <v>475.15</v>
      </c>
      <c r="EU380">
        <v>0</v>
      </c>
      <c r="EV380">
        <v>466.62</v>
      </c>
      <c r="EW380">
        <v>50.83</v>
      </c>
      <c r="EX380">
        <v>0</v>
      </c>
      <c r="EY380">
        <v>0</v>
      </c>
      <c r="FQ380">
        <v>0</v>
      </c>
      <c r="FR380">
        <f t="shared" si="421"/>
        <v>0</v>
      </c>
      <c r="FS380">
        <v>0</v>
      </c>
      <c r="FT380" t="s">
        <v>22</v>
      </c>
      <c r="FU380" t="s">
        <v>23</v>
      </c>
      <c r="FX380">
        <v>99</v>
      </c>
      <c r="FY380">
        <v>59.5</v>
      </c>
      <c r="GA380" t="s">
        <v>3</v>
      </c>
      <c r="GD380">
        <v>0</v>
      </c>
      <c r="GF380">
        <v>-962407204</v>
      </c>
      <c r="GG380">
        <v>1</v>
      </c>
      <c r="GH380">
        <v>1</v>
      </c>
      <c r="GI380">
        <v>4</v>
      </c>
      <c r="GJ380">
        <v>0</v>
      </c>
      <c r="GK380">
        <f>ROUND(R380*(S12)/100,2)</f>
        <v>0</v>
      </c>
      <c r="GL380">
        <f t="shared" si="422"/>
        <v>0</v>
      </c>
      <c r="GM380">
        <f t="shared" si="423"/>
        <v>224.26</v>
      </c>
      <c r="GN380">
        <f t="shared" si="424"/>
        <v>224.26</v>
      </c>
      <c r="GO380">
        <f t="shared" si="425"/>
        <v>0</v>
      </c>
      <c r="GP380">
        <f t="shared" si="426"/>
        <v>0</v>
      </c>
      <c r="GR380">
        <v>0</v>
      </c>
      <c r="GS380">
        <v>3</v>
      </c>
      <c r="GT380">
        <v>0</v>
      </c>
      <c r="GU380" t="s">
        <v>3</v>
      </c>
      <c r="GV380">
        <f t="shared" si="427"/>
        <v>0</v>
      </c>
      <c r="GW380">
        <v>1</v>
      </c>
      <c r="GX380">
        <f t="shared" si="428"/>
        <v>0</v>
      </c>
      <c r="HA380">
        <v>0</v>
      </c>
      <c r="HB380">
        <v>0</v>
      </c>
      <c r="IK380">
        <v>0</v>
      </c>
    </row>
    <row r="381" spans="1:255" x14ac:dyDescent="0.2">
      <c r="A381" s="2">
        <v>17</v>
      </c>
      <c r="B381" s="2">
        <v>1</v>
      </c>
      <c r="C381" s="2">
        <f>ROW(SmtRes!A879)</f>
        <v>879</v>
      </c>
      <c r="D381" s="2">
        <f>ROW(EtalonRes!A879)</f>
        <v>879</v>
      </c>
      <c r="E381" s="2" t="s">
        <v>644</v>
      </c>
      <c r="F381" s="2" t="s">
        <v>645</v>
      </c>
      <c r="G381" s="2" t="s">
        <v>646</v>
      </c>
      <c r="H381" s="2" t="s">
        <v>179</v>
      </c>
      <c r="I381" s="2">
        <v>0.01</v>
      </c>
      <c r="J381" s="2">
        <v>0</v>
      </c>
      <c r="K381" s="2"/>
      <c r="L381" s="2"/>
      <c r="M381" s="2"/>
      <c r="N381" s="2"/>
      <c r="O381" s="2">
        <f t="shared" si="394"/>
        <v>5.3</v>
      </c>
      <c r="P381" s="2">
        <f t="shared" si="395"/>
        <v>1.52</v>
      </c>
      <c r="Q381" s="2">
        <f t="shared" si="396"/>
        <v>0.17</v>
      </c>
      <c r="R381" s="2">
        <f t="shared" si="397"/>
        <v>0.03</v>
      </c>
      <c r="S381" s="2">
        <f t="shared" si="398"/>
        <v>3.61</v>
      </c>
      <c r="T381" s="2">
        <f t="shared" si="399"/>
        <v>0</v>
      </c>
      <c r="U381" s="2">
        <f t="shared" si="400"/>
        <v>0.4466</v>
      </c>
      <c r="V381" s="2">
        <f t="shared" si="401"/>
        <v>2.3999999999999998E-3</v>
      </c>
      <c r="W381" s="2">
        <f t="shared" si="402"/>
        <v>0</v>
      </c>
      <c r="X381" s="2">
        <f t="shared" si="403"/>
        <v>3.6</v>
      </c>
      <c r="Y381" s="2">
        <f t="shared" si="404"/>
        <v>2.1800000000000002</v>
      </c>
      <c r="Z381" s="2"/>
      <c r="AA381" s="2">
        <v>39500385</v>
      </c>
      <c r="AB381" s="2">
        <f t="shared" si="405"/>
        <v>530.09</v>
      </c>
      <c r="AC381" s="2">
        <f t="shared" si="429"/>
        <v>152.19</v>
      </c>
      <c r="AD381" s="2">
        <f t="shared" si="436"/>
        <v>16.600000000000001</v>
      </c>
      <c r="AE381" s="2">
        <f t="shared" si="437"/>
        <v>2.78</v>
      </c>
      <c r="AF381" s="2">
        <f t="shared" si="438"/>
        <v>361.3</v>
      </c>
      <c r="AG381" s="2">
        <f t="shared" si="407"/>
        <v>0</v>
      </c>
      <c r="AH381" s="2">
        <f t="shared" si="439"/>
        <v>44.66</v>
      </c>
      <c r="AI381" s="2">
        <f t="shared" si="440"/>
        <v>0.24</v>
      </c>
      <c r="AJ381" s="2">
        <f t="shared" si="409"/>
        <v>0</v>
      </c>
      <c r="AK381" s="2">
        <v>530.09</v>
      </c>
      <c r="AL381" s="2">
        <v>152.19</v>
      </c>
      <c r="AM381" s="2">
        <v>16.600000000000001</v>
      </c>
      <c r="AN381" s="2">
        <v>2.78</v>
      </c>
      <c r="AO381" s="2">
        <v>361.3</v>
      </c>
      <c r="AP381" s="2">
        <v>0</v>
      </c>
      <c r="AQ381" s="2">
        <v>44.66</v>
      </c>
      <c r="AR381" s="2">
        <v>0.24</v>
      </c>
      <c r="AS381" s="2">
        <v>0</v>
      </c>
      <c r="AT381" s="2">
        <v>99</v>
      </c>
      <c r="AU381" s="2">
        <v>60</v>
      </c>
      <c r="AV381" s="2">
        <v>1</v>
      </c>
      <c r="AW381" s="2">
        <v>1</v>
      </c>
      <c r="AX381" s="2"/>
      <c r="AY381" s="2"/>
      <c r="AZ381" s="2">
        <v>1</v>
      </c>
      <c r="BA381" s="2">
        <v>1</v>
      </c>
      <c r="BB381" s="2">
        <v>1</v>
      </c>
      <c r="BC381" s="2">
        <v>1</v>
      </c>
      <c r="BD381" s="2" t="s">
        <v>3</v>
      </c>
      <c r="BE381" s="2" t="s">
        <v>3</v>
      </c>
      <c r="BF381" s="2" t="s">
        <v>3</v>
      </c>
      <c r="BG381" s="2" t="s">
        <v>3</v>
      </c>
      <c r="BH381" s="2">
        <v>0</v>
      </c>
      <c r="BI381" s="2">
        <v>1</v>
      </c>
      <c r="BJ381" s="2" t="s">
        <v>647</v>
      </c>
      <c r="BK381" s="2"/>
      <c r="BL381" s="2"/>
      <c r="BM381" s="2">
        <v>46001</v>
      </c>
      <c r="BN381" s="2">
        <v>0</v>
      </c>
      <c r="BO381" s="2" t="s">
        <v>3</v>
      </c>
      <c r="BP381" s="2">
        <v>0</v>
      </c>
      <c r="BQ381" s="2">
        <v>2</v>
      </c>
      <c r="BR381" s="2">
        <v>0</v>
      </c>
      <c r="BS381" s="2">
        <v>1</v>
      </c>
      <c r="BT381" s="2">
        <v>1</v>
      </c>
      <c r="BU381" s="2">
        <v>1</v>
      </c>
      <c r="BV381" s="2">
        <v>1</v>
      </c>
      <c r="BW381" s="2">
        <v>1</v>
      </c>
      <c r="BX381" s="2">
        <v>1</v>
      </c>
      <c r="BY381" s="2" t="s">
        <v>3</v>
      </c>
      <c r="BZ381" s="2">
        <v>110</v>
      </c>
      <c r="CA381" s="2">
        <v>70</v>
      </c>
      <c r="CB381" s="2"/>
      <c r="CC381" s="2"/>
      <c r="CD381" s="2"/>
      <c r="CE381" s="2"/>
      <c r="CF381" s="2">
        <v>0</v>
      </c>
      <c r="CG381" s="2">
        <v>0</v>
      </c>
      <c r="CH381" s="2"/>
      <c r="CI381" s="2"/>
      <c r="CJ381" s="2"/>
      <c r="CK381" s="2"/>
      <c r="CL381" s="2"/>
      <c r="CM381" s="2">
        <v>0</v>
      </c>
      <c r="CN381" s="2" t="s">
        <v>3</v>
      </c>
      <c r="CO381" s="2">
        <v>0</v>
      </c>
      <c r="CP381" s="2">
        <f t="shared" si="410"/>
        <v>5.3</v>
      </c>
      <c r="CQ381" s="2">
        <f t="shared" si="411"/>
        <v>152.19</v>
      </c>
      <c r="CR381" s="2">
        <f t="shared" si="412"/>
        <v>16.600000000000001</v>
      </c>
      <c r="CS381" s="2">
        <f t="shared" si="413"/>
        <v>2.78</v>
      </c>
      <c r="CT381" s="2">
        <f t="shared" si="414"/>
        <v>361.3</v>
      </c>
      <c r="CU381" s="2">
        <f t="shared" si="415"/>
        <v>0</v>
      </c>
      <c r="CV381" s="2">
        <f t="shared" si="416"/>
        <v>44.66</v>
      </c>
      <c r="CW381" s="2">
        <f t="shared" si="417"/>
        <v>0.24</v>
      </c>
      <c r="CX381" s="2">
        <f t="shared" si="418"/>
        <v>0</v>
      </c>
      <c r="CY381" s="2">
        <f t="shared" si="419"/>
        <v>3.6035999999999997</v>
      </c>
      <c r="CZ381" s="2">
        <f t="shared" si="420"/>
        <v>2.1839999999999997</v>
      </c>
      <c r="DA381" s="2"/>
      <c r="DB381" s="2"/>
      <c r="DC381" s="2" t="s">
        <v>3</v>
      </c>
      <c r="DD381" s="2" t="s">
        <v>3</v>
      </c>
      <c r="DE381" s="2" t="s">
        <v>3</v>
      </c>
      <c r="DF381" s="2" t="s">
        <v>3</v>
      </c>
      <c r="DG381" s="2" t="s">
        <v>3</v>
      </c>
      <c r="DH381" s="2" t="s">
        <v>3</v>
      </c>
      <c r="DI381" s="2" t="s">
        <v>3</v>
      </c>
      <c r="DJ381" s="2" t="s">
        <v>3</v>
      </c>
      <c r="DK381" s="2" t="s">
        <v>3</v>
      </c>
      <c r="DL381" s="2" t="s">
        <v>3</v>
      </c>
      <c r="DM381" s="2" t="s">
        <v>3</v>
      </c>
      <c r="DN381" s="2">
        <v>0</v>
      </c>
      <c r="DO381" s="2">
        <v>0</v>
      </c>
      <c r="DP381" s="2">
        <v>1</v>
      </c>
      <c r="DQ381" s="2">
        <v>1</v>
      </c>
      <c r="DR381" s="2"/>
      <c r="DS381" s="2"/>
      <c r="DT381" s="2"/>
      <c r="DU381" s="2">
        <v>1007</v>
      </c>
      <c r="DV381" s="2" t="s">
        <v>179</v>
      </c>
      <c r="DW381" s="2" t="s">
        <v>179</v>
      </c>
      <c r="DX381" s="2">
        <v>1</v>
      </c>
      <c r="DY381" s="2"/>
      <c r="DZ381" s="2"/>
      <c r="EA381" s="2"/>
      <c r="EB381" s="2"/>
      <c r="EC381" s="2"/>
      <c r="ED381" s="2"/>
      <c r="EE381" s="2">
        <v>39174571</v>
      </c>
      <c r="EF381" s="2">
        <v>2</v>
      </c>
      <c r="EG381" s="2" t="s">
        <v>19</v>
      </c>
      <c r="EH381" s="2">
        <v>0</v>
      </c>
      <c r="EI381" s="2" t="s">
        <v>3</v>
      </c>
      <c r="EJ381" s="2">
        <v>1</v>
      </c>
      <c r="EK381" s="2">
        <v>46001</v>
      </c>
      <c r="EL381" s="2" t="s">
        <v>20</v>
      </c>
      <c r="EM381" s="2" t="s">
        <v>21</v>
      </c>
      <c r="EN381" s="2"/>
      <c r="EO381" s="2" t="s">
        <v>3</v>
      </c>
      <c r="EP381" s="2"/>
      <c r="EQ381" s="2">
        <v>0</v>
      </c>
      <c r="ER381" s="2">
        <v>530.09</v>
      </c>
      <c r="ES381" s="2">
        <v>152.19</v>
      </c>
      <c r="ET381" s="2">
        <v>16.600000000000001</v>
      </c>
      <c r="EU381" s="2">
        <v>2.78</v>
      </c>
      <c r="EV381" s="2">
        <v>361.3</v>
      </c>
      <c r="EW381" s="2">
        <v>44.66</v>
      </c>
      <c r="EX381" s="2">
        <v>0.24</v>
      </c>
      <c r="EY381" s="2">
        <v>0</v>
      </c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>
        <v>0</v>
      </c>
      <c r="FR381" s="2">
        <f t="shared" si="421"/>
        <v>0</v>
      </c>
      <c r="FS381" s="2">
        <v>0</v>
      </c>
      <c r="FT381" s="2" t="s">
        <v>22</v>
      </c>
      <c r="FU381" s="2" t="s">
        <v>23</v>
      </c>
      <c r="FV381" s="2"/>
      <c r="FW381" s="2"/>
      <c r="FX381" s="2">
        <v>99</v>
      </c>
      <c r="FY381" s="2">
        <v>59.5</v>
      </c>
      <c r="FZ381" s="2"/>
      <c r="GA381" s="2" t="s">
        <v>3</v>
      </c>
      <c r="GB381" s="2"/>
      <c r="GC381" s="2"/>
      <c r="GD381" s="2">
        <v>0</v>
      </c>
      <c r="GE381" s="2"/>
      <c r="GF381" s="2">
        <v>452544733</v>
      </c>
      <c r="GG381" s="2">
        <v>2</v>
      </c>
      <c r="GH381" s="2">
        <v>1</v>
      </c>
      <c r="GI381" s="2">
        <v>-2</v>
      </c>
      <c r="GJ381" s="2">
        <v>0</v>
      </c>
      <c r="GK381" s="2">
        <f>ROUND(R381*(R12)/100,2)</f>
        <v>0</v>
      </c>
      <c r="GL381" s="2">
        <f t="shared" si="422"/>
        <v>0</v>
      </c>
      <c r="GM381" s="2">
        <f t="shared" si="423"/>
        <v>11.08</v>
      </c>
      <c r="GN381" s="2">
        <f t="shared" si="424"/>
        <v>11.08</v>
      </c>
      <c r="GO381" s="2">
        <f t="shared" si="425"/>
        <v>0</v>
      </c>
      <c r="GP381" s="2">
        <f t="shared" si="426"/>
        <v>0</v>
      </c>
      <c r="GQ381" s="2"/>
      <c r="GR381" s="2">
        <v>0</v>
      </c>
      <c r="GS381" s="2">
        <v>3</v>
      </c>
      <c r="GT381" s="2">
        <v>0</v>
      </c>
      <c r="GU381" s="2" t="s">
        <v>3</v>
      </c>
      <c r="GV381" s="2">
        <f t="shared" si="427"/>
        <v>0</v>
      </c>
      <c r="GW381" s="2">
        <v>1</v>
      </c>
      <c r="GX381" s="2">
        <f t="shared" si="428"/>
        <v>0</v>
      </c>
      <c r="GY381" s="2"/>
      <c r="GZ381" s="2"/>
      <c r="HA381" s="2">
        <v>0</v>
      </c>
      <c r="HB381" s="2">
        <v>0</v>
      </c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>
        <v>0</v>
      </c>
      <c r="IL381" s="2"/>
      <c r="IM381" s="2"/>
      <c r="IN381" s="2"/>
      <c r="IO381" s="2"/>
      <c r="IP381" s="2"/>
      <c r="IQ381" s="2"/>
      <c r="IR381" s="2"/>
      <c r="IS381" s="2"/>
      <c r="IT381" s="2"/>
      <c r="IU381" s="2"/>
    </row>
    <row r="382" spans="1:255" x14ac:dyDescent="0.2">
      <c r="A382">
        <v>17</v>
      </c>
      <c r="B382">
        <v>1</v>
      </c>
      <c r="C382">
        <f>ROW(SmtRes!A890)</f>
        <v>890</v>
      </c>
      <c r="D382">
        <f>ROW(EtalonRes!A890)</f>
        <v>890</v>
      </c>
      <c r="E382" t="s">
        <v>644</v>
      </c>
      <c r="F382" t="s">
        <v>645</v>
      </c>
      <c r="G382" t="s">
        <v>646</v>
      </c>
      <c r="H382" t="s">
        <v>179</v>
      </c>
      <c r="I382">
        <v>0.01</v>
      </c>
      <c r="J382">
        <v>0</v>
      </c>
      <c r="O382">
        <f t="shared" si="394"/>
        <v>35.31</v>
      </c>
      <c r="P382">
        <f t="shared" si="395"/>
        <v>10.14</v>
      </c>
      <c r="Q382">
        <f t="shared" si="396"/>
        <v>1.1100000000000001</v>
      </c>
      <c r="R382">
        <f t="shared" si="397"/>
        <v>0.19</v>
      </c>
      <c r="S382">
        <f t="shared" si="398"/>
        <v>24.06</v>
      </c>
      <c r="T382">
        <f t="shared" si="399"/>
        <v>0</v>
      </c>
      <c r="U382">
        <f t="shared" si="400"/>
        <v>0.4466</v>
      </c>
      <c r="V382">
        <f t="shared" si="401"/>
        <v>2.3999999999999998E-3</v>
      </c>
      <c r="W382">
        <f t="shared" si="402"/>
        <v>0</v>
      </c>
      <c r="X382">
        <f t="shared" si="403"/>
        <v>24.01</v>
      </c>
      <c r="Y382">
        <f t="shared" si="404"/>
        <v>14.55</v>
      </c>
      <c r="AA382">
        <v>39500386</v>
      </c>
      <c r="AB382">
        <f t="shared" si="405"/>
        <v>530.09</v>
      </c>
      <c r="AC382">
        <f t="shared" si="429"/>
        <v>152.19</v>
      </c>
      <c r="AD382">
        <f t="shared" si="436"/>
        <v>16.600000000000001</v>
      </c>
      <c r="AE382">
        <f t="shared" si="437"/>
        <v>2.78</v>
      </c>
      <c r="AF382">
        <f t="shared" si="438"/>
        <v>361.3</v>
      </c>
      <c r="AG382">
        <f t="shared" si="407"/>
        <v>0</v>
      </c>
      <c r="AH382">
        <f t="shared" si="439"/>
        <v>44.66</v>
      </c>
      <c r="AI382">
        <f t="shared" si="440"/>
        <v>0.24</v>
      </c>
      <c r="AJ382">
        <f t="shared" si="409"/>
        <v>0</v>
      </c>
      <c r="AK382">
        <v>530.09</v>
      </c>
      <c r="AL382">
        <v>152.19</v>
      </c>
      <c r="AM382">
        <v>16.600000000000001</v>
      </c>
      <c r="AN382">
        <v>2.78</v>
      </c>
      <c r="AO382">
        <v>361.3</v>
      </c>
      <c r="AP382">
        <v>0</v>
      </c>
      <c r="AQ382">
        <v>44.66</v>
      </c>
      <c r="AR382">
        <v>0.24</v>
      </c>
      <c r="AS382">
        <v>0</v>
      </c>
      <c r="AT382">
        <v>99</v>
      </c>
      <c r="AU382">
        <v>60</v>
      </c>
      <c r="AV382">
        <v>1</v>
      </c>
      <c r="AW382">
        <v>1</v>
      </c>
      <c r="AZ382">
        <v>6.66</v>
      </c>
      <c r="BA382">
        <v>6.66</v>
      </c>
      <c r="BB382">
        <v>6.66</v>
      </c>
      <c r="BC382">
        <v>6.66</v>
      </c>
      <c r="BD382" t="s">
        <v>3</v>
      </c>
      <c r="BE382" t="s">
        <v>3</v>
      </c>
      <c r="BF382" t="s">
        <v>3</v>
      </c>
      <c r="BG382" t="s">
        <v>3</v>
      </c>
      <c r="BH382">
        <v>0</v>
      </c>
      <c r="BI382">
        <v>1</v>
      </c>
      <c r="BJ382" t="s">
        <v>647</v>
      </c>
      <c r="BM382">
        <v>46001</v>
      </c>
      <c r="BN382">
        <v>0</v>
      </c>
      <c r="BO382" t="s">
        <v>3</v>
      </c>
      <c r="BP382">
        <v>0</v>
      </c>
      <c r="BQ382">
        <v>2</v>
      </c>
      <c r="BR382">
        <v>0</v>
      </c>
      <c r="BS382">
        <v>6.66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3</v>
      </c>
      <c r="BZ382">
        <v>110</v>
      </c>
      <c r="CA382">
        <v>70</v>
      </c>
      <c r="CF382">
        <v>0</v>
      </c>
      <c r="CG382">
        <v>0</v>
      </c>
      <c r="CM382">
        <v>0</v>
      </c>
      <c r="CN382" t="s">
        <v>3</v>
      </c>
      <c r="CO382">
        <v>0</v>
      </c>
      <c r="CP382">
        <f t="shared" si="410"/>
        <v>35.31</v>
      </c>
      <c r="CQ382">
        <f t="shared" si="411"/>
        <v>1013.5854</v>
      </c>
      <c r="CR382">
        <f t="shared" si="412"/>
        <v>110.55600000000001</v>
      </c>
      <c r="CS382">
        <f t="shared" si="413"/>
        <v>18.514799999999997</v>
      </c>
      <c r="CT382">
        <f t="shared" si="414"/>
        <v>2406.2580000000003</v>
      </c>
      <c r="CU382">
        <f t="shared" si="415"/>
        <v>0</v>
      </c>
      <c r="CV382">
        <f t="shared" si="416"/>
        <v>44.66</v>
      </c>
      <c r="CW382">
        <f t="shared" si="417"/>
        <v>0.24</v>
      </c>
      <c r="CX382">
        <f t="shared" si="418"/>
        <v>0</v>
      </c>
      <c r="CY382">
        <f t="shared" si="419"/>
        <v>24.0075</v>
      </c>
      <c r="CZ382">
        <f t="shared" si="420"/>
        <v>14.55</v>
      </c>
      <c r="DC382" t="s">
        <v>3</v>
      </c>
      <c r="DD382" t="s">
        <v>3</v>
      </c>
      <c r="DE382" t="s">
        <v>3</v>
      </c>
      <c r="DF382" t="s">
        <v>3</v>
      </c>
      <c r="DG382" t="s">
        <v>3</v>
      </c>
      <c r="DH382" t="s">
        <v>3</v>
      </c>
      <c r="DI382" t="s">
        <v>3</v>
      </c>
      <c r="DJ382" t="s">
        <v>3</v>
      </c>
      <c r="DK382" t="s">
        <v>3</v>
      </c>
      <c r="DL382" t="s">
        <v>3</v>
      </c>
      <c r="DM382" t="s">
        <v>3</v>
      </c>
      <c r="DN382">
        <v>0</v>
      </c>
      <c r="DO382">
        <v>0</v>
      </c>
      <c r="DP382">
        <v>1</v>
      </c>
      <c r="DQ382">
        <v>1</v>
      </c>
      <c r="DU382">
        <v>1007</v>
      </c>
      <c r="DV382" t="s">
        <v>179</v>
      </c>
      <c r="DW382" t="s">
        <v>179</v>
      </c>
      <c r="DX382">
        <v>1</v>
      </c>
      <c r="EE382">
        <v>39174571</v>
      </c>
      <c r="EF382">
        <v>2</v>
      </c>
      <c r="EG382" t="s">
        <v>19</v>
      </c>
      <c r="EH382">
        <v>0</v>
      </c>
      <c r="EI382" t="s">
        <v>3</v>
      </c>
      <c r="EJ382">
        <v>1</v>
      </c>
      <c r="EK382">
        <v>46001</v>
      </c>
      <c r="EL382" t="s">
        <v>20</v>
      </c>
      <c r="EM382" t="s">
        <v>21</v>
      </c>
      <c r="EO382" t="s">
        <v>3</v>
      </c>
      <c r="EQ382">
        <v>0</v>
      </c>
      <c r="ER382">
        <v>530.09</v>
      </c>
      <c r="ES382">
        <v>152.19</v>
      </c>
      <c r="ET382">
        <v>16.600000000000001</v>
      </c>
      <c r="EU382">
        <v>2.78</v>
      </c>
      <c r="EV382">
        <v>361.3</v>
      </c>
      <c r="EW382">
        <v>44.66</v>
      </c>
      <c r="EX382">
        <v>0.24</v>
      </c>
      <c r="EY382">
        <v>0</v>
      </c>
      <c r="FQ382">
        <v>0</v>
      </c>
      <c r="FR382">
        <f t="shared" si="421"/>
        <v>0</v>
      </c>
      <c r="FS382">
        <v>0</v>
      </c>
      <c r="FT382" t="s">
        <v>22</v>
      </c>
      <c r="FU382" t="s">
        <v>23</v>
      </c>
      <c r="FX382">
        <v>99</v>
      </c>
      <c r="FY382">
        <v>59.5</v>
      </c>
      <c r="GA382" t="s">
        <v>3</v>
      </c>
      <c r="GD382">
        <v>0</v>
      </c>
      <c r="GF382">
        <v>452544733</v>
      </c>
      <c r="GG382">
        <v>1</v>
      </c>
      <c r="GH382">
        <v>1</v>
      </c>
      <c r="GI382">
        <v>4</v>
      </c>
      <c r="GJ382">
        <v>0</v>
      </c>
      <c r="GK382">
        <f>ROUND(R382*(S12)/100,2)</f>
        <v>0</v>
      </c>
      <c r="GL382">
        <f t="shared" si="422"/>
        <v>0</v>
      </c>
      <c r="GM382">
        <f t="shared" si="423"/>
        <v>73.87</v>
      </c>
      <c r="GN382">
        <f t="shared" si="424"/>
        <v>73.87</v>
      </c>
      <c r="GO382">
        <f t="shared" si="425"/>
        <v>0</v>
      </c>
      <c r="GP382">
        <f t="shared" si="426"/>
        <v>0</v>
      </c>
      <c r="GR382">
        <v>0</v>
      </c>
      <c r="GS382">
        <v>3</v>
      </c>
      <c r="GT382">
        <v>0</v>
      </c>
      <c r="GU382" t="s">
        <v>3</v>
      </c>
      <c r="GV382">
        <f t="shared" si="427"/>
        <v>0</v>
      </c>
      <c r="GW382">
        <v>1</v>
      </c>
      <c r="GX382">
        <f t="shared" si="428"/>
        <v>0</v>
      </c>
      <c r="HA382">
        <v>0</v>
      </c>
      <c r="HB382">
        <v>0</v>
      </c>
      <c r="IK382">
        <v>0</v>
      </c>
    </row>
    <row r="383" spans="1:255" x14ac:dyDescent="0.2">
      <c r="A383" s="2">
        <v>18</v>
      </c>
      <c r="B383" s="2">
        <v>1</v>
      </c>
      <c r="C383" s="2">
        <v>876</v>
      </c>
      <c r="D383" s="2"/>
      <c r="E383" s="2" t="s">
        <v>648</v>
      </c>
      <c r="F383" s="2" t="s">
        <v>353</v>
      </c>
      <c r="G383" s="2" t="s">
        <v>354</v>
      </c>
      <c r="H383" s="2" t="s">
        <v>179</v>
      </c>
      <c r="I383" s="2">
        <f>I381*J383</f>
        <v>1.0400000000000001E-2</v>
      </c>
      <c r="J383" s="2">
        <v>1.04</v>
      </c>
      <c r="K383" s="2"/>
      <c r="L383" s="2"/>
      <c r="M383" s="2"/>
      <c r="N383" s="2"/>
      <c r="O383" s="2">
        <f t="shared" si="394"/>
        <v>5.51</v>
      </c>
      <c r="P383" s="2">
        <f t="shared" si="395"/>
        <v>5.51</v>
      </c>
      <c r="Q383" s="2">
        <f t="shared" si="396"/>
        <v>0</v>
      </c>
      <c r="R383" s="2">
        <f t="shared" si="397"/>
        <v>0</v>
      </c>
      <c r="S383" s="2">
        <f t="shared" si="398"/>
        <v>0</v>
      </c>
      <c r="T383" s="2">
        <f t="shared" si="399"/>
        <v>0</v>
      </c>
      <c r="U383" s="2">
        <f t="shared" si="400"/>
        <v>0</v>
      </c>
      <c r="V383" s="2">
        <f t="shared" si="401"/>
        <v>0</v>
      </c>
      <c r="W383" s="2">
        <f t="shared" si="402"/>
        <v>0</v>
      </c>
      <c r="X383" s="2">
        <f t="shared" si="403"/>
        <v>0</v>
      </c>
      <c r="Y383" s="2">
        <f t="shared" si="404"/>
        <v>0</v>
      </c>
      <c r="Z383" s="2"/>
      <c r="AA383" s="2">
        <v>39500385</v>
      </c>
      <c r="AB383" s="2">
        <f t="shared" si="405"/>
        <v>529.41</v>
      </c>
      <c r="AC383" s="2">
        <f t="shared" si="429"/>
        <v>529.41</v>
      </c>
      <c r="AD383" s="2">
        <f t="shared" si="436"/>
        <v>0</v>
      </c>
      <c r="AE383" s="2">
        <f t="shared" si="437"/>
        <v>0</v>
      </c>
      <c r="AF383" s="2">
        <f t="shared" si="438"/>
        <v>0</v>
      </c>
      <c r="AG383" s="2">
        <f t="shared" si="407"/>
        <v>0</v>
      </c>
      <c r="AH383" s="2">
        <f t="shared" si="439"/>
        <v>0</v>
      </c>
      <c r="AI383" s="2">
        <f t="shared" si="440"/>
        <v>0</v>
      </c>
      <c r="AJ383" s="2">
        <f t="shared" si="409"/>
        <v>0</v>
      </c>
      <c r="AK383" s="2">
        <v>529.41</v>
      </c>
      <c r="AL383" s="2">
        <v>529.41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99</v>
      </c>
      <c r="AU383" s="2">
        <v>60</v>
      </c>
      <c r="AV383" s="2">
        <v>1</v>
      </c>
      <c r="AW383" s="2">
        <v>1</v>
      </c>
      <c r="AX383" s="2"/>
      <c r="AY383" s="2"/>
      <c r="AZ383" s="2">
        <v>1</v>
      </c>
      <c r="BA383" s="2">
        <v>1</v>
      </c>
      <c r="BB383" s="2">
        <v>1</v>
      </c>
      <c r="BC383" s="2">
        <v>1</v>
      </c>
      <c r="BD383" s="2" t="s">
        <v>3</v>
      </c>
      <c r="BE383" s="2" t="s">
        <v>3</v>
      </c>
      <c r="BF383" s="2" t="s">
        <v>3</v>
      </c>
      <c r="BG383" s="2" t="s">
        <v>3</v>
      </c>
      <c r="BH383" s="2">
        <v>3</v>
      </c>
      <c r="BI383" s="2">
        <v>1</v>
      </c>
      <c r="BJ383" s="2" t="s">
        <v>355</v>
      </c>
      <c r="BK383" s="2"/>
      <c r="BL383" s="2"/>
      <c r="BM383" s="2">
        <v>46001</v>
      </c>
      <c r="BN383" s="2">
        <v>0</v>
      </c>
      <c r="BO383" s="2" t="s">
        <v>3</v>
      </c>
      <c r="BP383" s="2">
        <v>0</v>
      </c>
      <c r="BQ383" s="2">
        <v>2</v>
      </c>
      <c r="BR383" s="2">
        <v>0</v>
      </c>
      <c r="BS383" s="2">
        <v>1</v>
      </c>
      <c r="BT383" s="2">
        <v>1</v>
      </c>
      <c r="BU383" s="2">
        <v>1</v>
      </c>
      <c r="BV383" s="2">
        <v>1</v>
      </c>
      <c r="BW383" s="2">
        <v>1</v>
      </c>
      <c r="BX383" s="2">
        <v>1</v>
      </c>
      <c r="BY383" s="2" t="s">
        <v>3</v>
      </c>
      <c r="BZ383" s="2">
        <v>110</v>
      </c>
      <c r="CA383" s="2">
        <v>70</v>
      </c>
      <c r="CB383" s="2"/>
      <c r="CC383" s="2"/>
      <c r="CD383" s="2"/>
      <c r="CE383" s="2"/>
      <c r="CF383" s="2">
        <v>0</v>
      </c>
      <c r="CG383" s="2">
        <v>0</v>
      </c>
      <c r="CH383" s="2"/>
      <c r="CI383" s="2"/>
      <c r="CJ383" s="2"/>
      <c r="CK383" s="2"/>
      <c r="CL383" s="2"/>
      <c r="CM383" s="2">
        <v>0</v>
      </c>
      <c r="CN383" s="2" t="s">
        <v>3</v>
      </c>
      <c r="CO383" s="2">
        <v>0</v>
      </c>
      <c r="CP383" s="2">
        <f t="shared" si="410"/>
        <v>5.51</v>
      </c>
      <c r="CQ383" s="2">
        <f t="shared" si="411"/>
        <v>529.41</v>
      </c>
      <c r="CR383" s="2">
        <f t="shared" si="412"/>
        <v>0</v>
      </c>
      <c r="CS383" s="2">
        <f t="shared" si="413"/>
        <v>0</v>
      </c>
      <c r="CT383" s="2">
        <f t="shared" si="414"/>
        <v>0</v>
      </c>
      <c r="CU383" s="2">
        <f t="shared" si="415"/>
        <v>0</v>
      </c>
      <c r="CV383" s="2">
        <f t="shared" si="416"/>
        <v>0</v>
      </c>
      <c r="CW383" s="2">
        <f t="shared" si="417"/>
        <v>0</v>
      </c>
      <c r="CX383" s="2">
        <f t="shared" si="418"/>
        <v>0</v>
      </c>
      <c r="CY383" s="2">
        <f t="shared" si="419"/>
        <v>0</v>
      </c>
      <c r="CZ383" s="2">
        <f t="shared" si="420"/>
        <v>0</v>
      </c>
      <c r="DA383" s="2"/>
      <c r="DB383" s="2"/>
      <c r="DC383" s="2" t="s">
        <v>3</v>
      </c>
      <c r="DD383" s="2" t="s">
        <v>3</v>
      </c>
      <c r="DE383" s="2" t="s">
        <v>3</v>
      </c>
      <c r="DF383" s="2" t="s">
        <v>3</v>
      </c>
      <c r="DG383" s="2" t="s">
        <v>3</v>
      </c>
      <c r="DH383" s="2" t="s">
        <v>3</v>
      </c>
      <c r="DI383" s="2" t="s">
        <v>3</v>
      </c>
      <c r="DJ383" s="2" t="s">
        <v>3</v>
      </c>
      <c r="DK383" s="2" t="s">
        <v>3</v>
      </c>
      <c r="DL383" s="2" t="s">
        <v>3</v>
      </c>
      <c r="DM383" s="2" t="s">
        <v>3</v>
      </c>
      <c r="DN383" s="2">
        <v>0</v>
      </c>
      <c r="DO383" s="2">
        <v>0</v>
      </c>
      <c r="DP383" s="2">
        <v>1</v>
      </c>
      <c r="DQ383" s="2">
        <v>1</v>
      </c>
      <c r="DR383" s="2"/>
      <c r="DS383" s="2"/>
      <c r="DT383" s="2"/>
      <c r="DU383" s="2">
        <v>1007</v>
      </c>
      <c r="DV383" s="2" t="s">
        <v>179</v>
      </c>
      <c r="DW383" s="2" t="s">
        <v>179</v>
      </c>
      <c r="DX383" s="2">
        <v>1</v>
      </c>
      <c r="DY383" s="2"/>
      <c r="DZ383" s="2"/>
      <c r="EA383" s="2"/>
      <c r="EB383" s="2"/>
      <c r="EC383" s="2"/>
      <c r="ED383" s="2"/>
      <c r="EE383" s="2">
        <v>39174571</v>
      </c>
      <c r="EF383" s="2">
        <v>2</v>
      </c>
      <c r="EG383" s="2" t="s">
        <v>19</v>
      </c>
      <c r="EH383" s="2">
        <v>0</v>
      </c>
      <c r="EI383" s="2" t="s">
        <v>3</v>
      </c>
      <c r="EJ383" s="2">
        <v>1</v>
      </c>
      <c r="EK383" s="2">
        <v>46001</v>
      </c>
      <c r="EL383" s="2" t="s">
        <v>20</v>
      </c>
      <c r="EM383" s="2" t="s">
        <v>21</v>
      </c>
      <c r="EN383" s="2"/>
      <c r="EO383" s="2" t="s">
        <v>3</v>
      </c>
      <c r="EP383" s="2"/>
      <c r="EQ383" s="2">
        <v>0</v>
      </c>
      <c r="ER383" s="2">
        <v>529.41</v>
      </c>
      <c r="ES383" s="2">
        <v>529.41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>
        <v>0</v>
      </c>
      <c r="FR383" s="2">
        <f t="shared" si="421"/>
        <v>0</v>
      </c>
      <c r="FS383" s="2">
        <v>0</v>
      </c>
      <c r="FT383" s="2" t="s">
        <v>22</v>
      </c>
      <c r="FU383" s="2" t="s">
        <v>23</v>
      </c>
      <c r="FV383" s="2"/>
      <c r="FW383" s="2"/>
      <c r="FX383" s="2">
        <v>99</v>
      </c>
      <c r="FY383" s="2">
        <v>59.5</v>
      </c>
      <c r="FZ383" s="2"/>
      <c r="GA383" s="2" t="s">
        <v>3</v>
      </c>
      <c r="GB383" s="2"/>
      <c r="GC383" s="2"/>
      <c r="GD383" s="2">
        <v>0</v>
      </c>
      <c r="GE383" s="2"/>
      <c r="GF383" s="2">
        <v>-2055448307</v>
      </c>
      <c r="GG383" s="2">
        <v>2</v>
      </c>
      <c r="GH383" s="2">
        <v>1</v>
      </c>
      <c r="GI383" s="2">
        <v>-2</v>
      </c>
      <c r="GJ383" s="2">
        <v>0</v>
      </c>
      <c r="GK383" s="2">
        <f>ROUND(R383*(R12)/100,2)</f>
        <v>0</v>
      </c>
      <c r="GL383" s="2">
        <f t="shared" si="422"/>
        <v>0</v>
      </c>
      <c r="GM383" s="2">
        <f t="shared" si="423"/>
        <v>5.51</v>
      </c>
      <c r="GN383" s="2">
        <f t="shared" si="424"/>
        <v>5.51</v>
      </c>
      <c r="GO383" s="2">
        <f t="shared" si="425"/>
        <v>0</v>
      </c>
      <c r="GP383" s="2">
        <f t="shared" si="426"/>
        <v>0</v>
      </c>
      <c r="GQ383" s="2"/>
      <c r="GR383" s="2">
        <v>0</v>
      </c>
      <c r="GS383" s="2">
        <v>3</v>
      </c>
      <c r="GT383" s="2">
        <v>0</v>
      </c>
      <c r="GU383" s="2" t="s">
        <v>3</v>
      </c>
      <c r="GV383" s="2">
        <f t="shared" si="427"/>
        <v>0</v>
      </c>
      <c r="GW383" s="2">
        <v>1</v>
      </c>
      <c r="GX383" s="2">
        <f t="shared" si="428"/>
        <v>0</v>
      </c>
      <c r="GY383" s="2"/>
      <c r="GZ383" s="2"/>
      <c r="HA383" s="2">
        <v>0</v>
      </c>
      <c r="HB383" s="2">
        <v>0</v>
      </c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>
        <v>0</v>
      </c>
      <c r="IL383" s="2"/>
      <c r="IM383" s="2"/>
      <c r="IN383" s="2"/>
      <c r="IO383" s="2"/>
      <c r="IP383" s="2"/>
      <c r="IQ383" s="2"/>
      <c r="IR383" s="2"/>
      <c r="IS383" s="2"/>
      <c r="IT383" s="2"/>
      <c r="IU383" s="2"/>
    </row>
    <row r="384" spans="1:255" x14ac:dyDescent="0.2">
      <c r="A384">
        <v>18</v>
      </c>
      <c r="B384">
        <v>1</v>
      </c>
      <c r="C384">
        <v>887</v>
      </c>
      <c r="E384" t="s">
        <v>648</v>
      </c>
      <c r="F384" t="s">
        <v>353</v>
      </c>
      <c r="G384" t="s">
        <v>354</v>
      </c>
      <c r="H384" t="s">
        <v>179</v>
      </c>
      <c r="I384">
        <f>I382*J384</f>
        <v>1.0400000000000001E-2</v>
      </c>
      <c r="J384">
        <v>1.04</v>
      </c>
      <c r="O384">
        <f t="shared" si="394"/>
        <v>36.67</v>
      </c>
      <c r="P384">
        <f t="shared" si="395"/>
        <v>36.67</v>
      </c>
      <c r="Q384">
        <f t="shared" si="396"/>
        <v>0</v>
      </c>
      <c r="R384">
        <f t="shared" si="397"/>
        <v>0</v>
      </c>
      <c r="S384">
        <f t="shared" si="398"/>
        <v>0</v>
      </c>
      <c r="T384">
        <f t="shared" si="399"/>
        <v>0</v>
      </c>
      <c r="U384">
        <f t="shared" si="400"/>
        <v>0</v>
      </c>
      <c r="V384">
        <f t="shared" si="401"/>
        <v>0</v>
      </c>
      <c r="W384">
        <f t="shared" si="402"/>
        <v>0</v>
      </c>
      <c r="X384">
        <f t="shared" si="403"/>
        <v>0</v>
      </c>
      <c r="Y384">
        <f t="shared" si="404"/>
        <v>0</v>
      </c>
      <c r="AA384">
        <v>39500386</v>
      </c>
      <c r="AB384">
        <f t="shared" si="405"/>
        <v>529.41</v>
      </c>
      <c r="AC384">
        <f t="shared" si="429"/>
        <v>529.41</v>
      </c>
      <c r="AD384">
        <f t="shared" si="436"/>
        <v>0</v>
      </c>
      <c r="AE384">
        <f t="shared" si="437"/>
        <v>0</v>
      </c>
      <c r="AF384">
        <f t="shared" si="438"/>
        <v>0</v>
      </c>
      <c r="AG384">
        <f t="shared" si="407"/>
        <v>0</v>
      </c>
      <c r="AH384">
        <f t="shared" si="439"/>
        <v>0</v>
      </c>
      <c r="AI384">
        <f t="shared" si="440"/>
        <v>0</v>
      </c>
      <c r="AJ384">
        <f t="shared" si="409"/>
        <v>0</v>
      </c>
      <c r="AK384">
        <v>529.41</v>
      </c>
      <c r="AL384">
        <v>529.41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99</v>
      </c>
      <c r="AU384">
        <v>60</v>
      </c>
      <c r="AV384">
        <v>1</v>
      </c>
      <c r="AW384">
        <v>1</v>
      </c>
      <c r="AZ384">
        <v>6.66</v>
      </c>
      <c r="BA384">
        <v>1</v>
      </c>
      <c r="BB384">
        <v>1</v>
      </c>
      <c r="BC384">
        <v>6.66</v>
      </c>
      <c r="BD384" t="s">
        <v>3</v>
      </c>
      <c r="BE384" t="s">
        <v>3</v>
      </c>
      <c r="BF384" t="s">
        <v>3</v>
      </c>
      <c r="BG384" t="s">
        <v>3</v>
      </c>
      <c r="BH384">
        <v>3</v>
      </c>
      <c r="BI384">
        <v>1</v>
      </c>
      <c r="BJ384" t="s">
        <v>355</v>
      </c>
      <c r="BM384">
        <v>46001</v>
      </c>
      <c r="BN384">
        <v>0</v>
      </c>
      <c r="BO384" t="s">
        <v>3</v>
      </c>
      <c r="BP384">
        <v>0</v>
      </c>
      <c r="BQ384">
        <v>2</v>
      </c>
      <c r="BR384">
        <v>0</v>
      </c>
      <c r="BS384">
        <v>1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3</v>
      </c>
      <c r="BZ384">
        <v>110</v>
      </c>
      <c r="CA384">
        <v>70</v>
      </c>
      <c r="CF384">
        <v>0</v>
      </c>
      <c r="CG384">
        <v>0</v>
      </c>
      <c r="CM384">
        <v>0</v>
      </c>
      <c r="CN384" t="s">
        <v>3</v>
      </c>
      <c r="CO384">
        <v>0</v>
      </c>
      <c r="CP384">
        <f t="shared" si="410"/>
        <v>36.67</v>
      </c>
      <c r="CQ384">
        <f t="shared" si="411"/>
        <v>3525.8705999999997</v>
      </c>
      <c r="CR384">
        <f t="shared" si="412"/>
        <v>0</v>
      </c>
      <c r="CS384">
        <f t="shared" si="413"/>
        <v>0</v>
      </c>
      <c r="CT384">
        <f t="shared" si="414"/>
        <v>0</v>
      </c>
      <c r="CU384">
        <f t="shared" si="415"/>
        <v>0</v>
      </c>
      <c r="CV384">
        <f t="shared" si="416"/>
        <v>0</v>
      </c>
      <c r="CW384">
        <f t="shared" si="417"/>
        <v>0</v>
      </c>
      <c r="CX384">
        <f t="shared" si="418"/>
        <v>0</v>
      </c>
      <c r="CY384">
        <f t="shared" si="419"/>
        <v>0</v>
      </c>
      <c r="CZ384">
        <f t="shared" si="420"/>
        <v>0</v>
      </c>
      <c r="DC384" t="s">
        <v>3</v>
      </c>
      <c r="DD384" t="s">
        <v>3</v>
      </c>
      <c r="DE384" t="s">
        <v>3</v>
      </c>
      <c r="DF384" t="s">
        <v>3</v>
      </c>
      <c r="DG384" t="s">
        <v>3</v>
      </c>
      <c r="DH384" t="s">
        <v>3</v>
      </c>
      <c r="DI384" t="s">
        <v>3</v>
      </c>
      <c r="DJ384" t="s">
        <v>3</v>
      </c>
      <c r="DK384" t="s">
        <v>3</v>
      </c>
      <c r="DL384" t="s">
        <v>3</v>
      </c>
      <c r="DM384" t="s">
        <v>3</v>
      </c>
      <c r="DN384">
        <v>0</v>
      </c>
      <c r="DO384">
        <v>0</v>
      </c>
      <c r="DP384">
        <v>1</v>
      </c>
      <c r="DQ384">
        <v>1</v>
      </c>
      <c r="DU384">
        <v>1007</v>
      </c>
      <c r="DV384" t="s">
        <v>179</v>
      </c>
      <c r="DW384" t="s">
        <v>179</v>
      </c>
      <c r="DX384">
        <v>1</v>
      </c>
      <c r="EE384">
        <v>39174571</v>
      </c>
      <c r="EF384">
        <v>2</v>
      </c>
      <c r="EG384" t="s">
        <v>19</v>
      </c>
      <c r="EH384">
        <v>0</v>
      </c>
      <c r="EI384" t="s">
        <v>3</v>
      </c>
      <c r="EJ384">
        <v>1</v>
      </c>
      <c r="EK384">
        <v>46001</v>
      </c>
      <c r="EL384" t="s">
        <v>20</v>
      </c>
      <c r="EM384" t="s">
        <v>21</v>
      </c>
      <c r="EO384" t="s">
        <v>3</v>
      </c>
      <c r="EQ384">
        <v>0</v>
      </c>
      <c r="ER384">
        <v>529.41</v>
      </c>
      <c r="ES384">
        <v>529.41</v>
      </c>
      <c r="ET384">
        <v>0</v>
      </c>
      <c r="EU384">
        <v>0</v>
      </c>
      <c r="EV384">
        <v>0</v>
      </c>
      <c r="EW384">
        <v>0</v>
      </c>
      <c r="EX384">
        <v>0</v>
      </c>
      <c r="FQ384">
        <v>0</v>
      </c>
      <c r="FR384">
        <f t="shared" si="421"/>
        <v>0</v>
      </c>
      <c r="FS384">
        <v>0</v>
      </c>
      <c r="FT384" t="s">
        <v>22</v>
      </c>
      <c r="FU384" t="s">
        <v>23</v>
      </c>
      <c r="FX384">
        <v>99</v>
      </c>
      <c r="FY384">
        <v>59.5</v>
      </c>
      <c r="GA384" t="s">
        <v>3</v>
      </c>
      <c r="GD384">
        <v>0</v>
      </c>
      <c r="GF384">
        <v>-2055448307</v>
      </c>
      <c r="GG384">
        <v>1</v>
      </c>
      <c r="GH384">
        <v>1</v>
      </c>
      <c r="GI384">
        <v>4</v>
      </c>
      <c r="GJ384">
        <v>0</v>
      </c>
      <c r="GK384">
        <f>ROUND(R384*(S12)/100,2)</f>
        <v>0</v>
      </c>
      <c r="GL384">
        <f t="shared" si="422"/>
        <v>0</v>
      </c>
      <c r="GM384">
        <f t="shared" si="423"/>
        <v>36.67</v>
      </c>
      <c r="GN384">
        <f t="shared" si="424"/>
        <v>36.67</v>
      </c>
      <c r="GO384">
        <f t="shared" si="425"/>
        <v>0</v>
      </c>
      <c r="GP384">
        <f t="shared" si="426"/>
        <v>0</v>
      </c>
      <c r="GR384">
        <v>0</v>
      </c>
      <c r="GS384">
        <v>3</v>
      </c>
      <c r="GT384">
        <v>0</v>
      </c>
      <c r="GU384" t="s">
        <v>3</v>
      </c>
      <c r="GV384">
        <f t="shared" si="427"/>
        <v>0</v>
      </c>
      <c r="GW384">
        <v>1</v>
      </c>
      <c r="GX384">
        <f t="shared" si="428"/>
        <v>0</v>
      </c>
      <c r="HA384">
        <v>0</v>
      </c>
      <c r="HB384">
        <v>0</v>
      </c>
      <c r="IK384">
        <v>0</v>
      </c>
    </row>
    <row r="385" spans="1:255" x14ac:dyDescent="0.2">
      <c r="A385" s="2">
        <v>18</v>
      </c>
      <c r="B385" s="2">
        <v>1</v>
      </c>
      <c r="C385" s="2">
        <v>875</v>
      </c>
      <c r="D385" s="2"/>
      <c r="E385" s="2" t="s">
        <v>649</v>
      </c>
      <c r="F385" s="2" t="s">
        <v>337</v>
      </c>
      <c r="G385" s="2" t="s">
        <v>338</v>
      </c>
      <c r="H385" s="2" t="s">
        <v>179</v>
      </c>
      <c r="I385" s="2">
        <f>I381*J385</f>
        <v>1.0400000000000001E-2</v>
      </c>
      <c r="J385" s="2">
        <v>1.04</v>
      </c>
      <c r="K385" s="2"/>
      <c r="L385" s="2"/>
      <c r="M385" s="2"/>
      <c r="N385" s="2"/>
      <c r="O385" s="2">
        <f t="shared" si="394"/>
        <v>0</v>
      </c>
      <c r="P385" s="2">
        <f t="shared" si="395"/>
        <v>0</v>
      </c>
      <c r="Q385" s="2">
        <f t="shared" si="396"/>
        <v>0</v>
      </c>
      <c r="R385" s="2">
        <f t="shared" si="397"/>
        <v>0</v>
      </c>
      <c r="S385" s="2">
        <f t="shared" si="398"/>
        <v>0</v>
      </c>
      <c r="T385" s="2">
        <f t="shared" si="399"/>
        <v>0</v>
      </c>
      <c r="U385" s="2">
        <f t="shared" si="400"/>
        <v>0</v>
      </c>
      <c r="V385" s="2">
        <f t="shared" si="401"/>
        <v>0</v>
      </c>
      <c r="W385" s="2">
        <f t="shared" si="402"/>
        <v>0</v>
      </c>
      <c r="X385" s="2">
        <f t="shared" si="403"/>
        <v>0</v>
      </c>
      <c r="Y385" s="2">
        <f t="shared" si="404"/>
        <v>0</v>
      </c>
      <c r="Z385" s="2"/>
      <c r="AA385" s="2">
        <v>39500385</v>
      </c>
      <c r="AB385" s="2">
        <f t="shared" si="405"/>
        <v>0</v>
      </c>
      <c r="AC385" s="2">
        <f t="shared" si="429"/>
        <v>0</v>
      </c>
      <c r="AD385" s="2">
        <f t="shared" si="436"/>
        <v>0</v>
      </c>
      <c r="AE385" s="2">
        <f t="shared" si="437"/>
        <v>0</v>
      </c>
      <c r="AF385" s="2">
        <f t="shared" si="438"/>
        <v>0</v>
      </c>
      <c r="AG385" s="2">
        <f t="shared" si="407"/>
        <v>0</v>
      </c>
      <c r="AH385" s="2">
        <f t="shared" si="439"/>
        <v>0</v>
      </c>
      <c r="AI385" s="2">
        <f t="shared" si="440"/>
        <v>0</v>
      </c>
      <c r="AJ385" s="2">
        <f t="shared" si="409"/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99</v>
      </c>
      <c r="AU385" s="2">
        <v>60</v>
      </c>
      <c r="AV385" s="2">
        <v>1</v>
      </c>
      <c r="AW385" s="2">
        <v>1</v>
      </c>
      <c r="AX385" s="2"/>
      <c r="AY385" s="2"/>
      <c r="AZ385" s="2">
        <v>1</v>
      </c>
      <c r="BA385" s="2">
        <v>1</v>
      </c>
      <c r="BB385" s="2">
        <v>1</v>
      </c>
      <c r="BC385" s="2">
        <v>1</v>
      </c>
      <c r="BD385" s="2" t="s">
        <v>3</v>
      </c>
      <c r="BE385" s="2" t="s">
        <v>3</v>
      </c>
      <c r="BF385" s="2" t="s">
        <v>3</v>
      </c>
      <c r="BG385" s="2" t="s">
        <v>3</v>
      </c>
      <c r="BH385" s="2">
        <v>3</v>
      </c>
      <c r="BI385" s="2">
        <v>1</v>
      </c>
      <c r="BJ385" s="2" t="s">
        <v>3</v>
      </c>
      <c r="BK385" s="2"/>
      <c r="BL385" s="2"/>
      <c r="BM385" s="2">
        <v>46001</v>
      </c>
      <c r="BN385" s="2">
        <v>0</v>
      </c>
      <c r="BO385" s="2" t="s">
        <v>3</v>
      </c>
      <c r="BP385" s="2">
        <v>0</v>
      </c>
      <c r="BQ385" s="2">
        <v>2</v>
      </c>
      <c r="BR385" s="2">
        <v>0</v>
      </c>
      <c r="BS385" s="2">
        <v>1</v>
      </c>
      <c r="BT385" s="2">
        <v>1</v>
      </c>
      <c r="BU385" s="2">
        <v>1</v>
      </c>
      <c r="BV385" s="2">
        <v>1</v>
      </c>
      <c r="BW385" s="2">
        <v>1</v>
      </c>
      <c r="BX385" s="2">
        <v>1</v>
      </c>
      <c r="BY385" s="2" t="s">
        <v>3</v>
      </c>
      <c r="BZ385" s="2">
        <v>110</v>
      </c>
      <c r="CA385" s="2">
        <v>70</v>
      </c>
      <c r="CB385" s="2"/>
      <c r="CC385" s="2"/>
      <c r="CD385" s="2"/>
      <c r="CE385" s="2"/>
      <c r="CF385" s="2">
        <v>0</v>
      </c>
      <c r="CG385" s="2">
        <v>0</v>
      </c>
      <c r="CH385" s="2"/>
      <c r="CI385" s="2"/>
      <c r="CJ385" s="2"/>
      <c r="CK385" s="2"/>
      <c r="CL385" s="2"/>
      <c r="CM385" s="2">
        <v>0</v>
      </c>
      <c r="CN385" s="2" t="s">
        <v>3</v>
      </c>
      <c r="CO385" s="2">
        <v>0</v>
      </c>
      <c r="CP385" s="2">
        <f t="shared" si="410"/>
        <v>0</v>
      </c>
      <c r="CQ385" s="2">
        <f t="shared" si="411"/>
        <v>0</v>
      </c>
      <c r="CR385" s="2">
        <f t="shared" si="412"/>
        <v>0</v>
      </c>
      <c r="CS385" s="2">
        <f t="shared" si="413"/>
        <v>0</v>
      </c>
      <c r="CT385" s="2">
        <f t="shared" si="414"/>
        <v>0</v>
      </c>
      <c r="CU385" s="2">
        <f t="shared" si="415"/>
        <v>0</v>
      </c>
      <c r="CV385" s="2">
        <f t="shared" si="416"/>
        <v>0</v>
      </c>
      <c r="CW385" s="2">
        <f t="shared" si="417"/>
        <v>0</v>
      </c>
      <c r="CX385" s="2">
        <f t="shared" si="418"/>
        <v>0</v>
      </c>
      <c r="CY385" s="2">
        <f t="shared" si="419"/>
        <v>0</v>
      </c>
      <c r="CZ385" s="2">
        <f t="shared" si="420"/>
        <v>0</v>
      </c>
      <c r="DA385" s="2"/>
      <c r="DB385" s="2"/>
      <c r="DC385" s="2" t="s">
        <v>3</v>
      </c>
      <c r="DD385" s="2" t="s">
        <v>3</v>
      </c>
      <c r="DE385" s="2" t="s">
        <v>3</v>
      </c>
      <c r="DF385" s="2" t="s">
        <v>3</v>
      </c>
      <c r="DG385" s="2" t="s">
        <v>3</v>
      </c>
      <c r="DH385" s="2" t="s">
        <v>3</v>
      </c>
      <c r="DI385" s="2" t="s">
        <v>3</v>
      </c>
      <c r="DJ385" s="2" t="s">
        <v>3</v>
      </c>
      <c r="DK385" s="2" t="s">
        <v>3</v>
      </c>
      <c r="DL385" s="2" t="s">
        <v>3</v>
      </c>
      <c r="DM385" s="2" t="s">
        <v>3</v>
      </c>
      <c r="DN385" s="2">
        <v>0</v>
      </c>
      <c r="DO385" s="2">
        <v>0</v>
      </c>
      <c r="DP385" s="2">
        <v>1</v>
      </c>
      <c r="DQ385" s="2">
        <v>1</v>
      </c>
      <c r="DR385" s="2"/>
      <c r="DS385" s="2"/>
      <c r="DT385" s="2"/>
      <c r="DU385" s="2">
        <v>1007</v>
      </c>
      <c r="DV385" s="2" t="s">
        <v>179</v>
      </c>
      <c r="DW385" s="2" t="s">
        <v>179</v>
      </c>
      <c r="DX385" s="2">
        <v>1</v>
      </c>
      <c r="DY385" s="2"/>
      <c r="DZ385" s="2"/>
      <c r="EA385" s="2"/>
      <c r="EB385" s="2"/>
      <c r="EC385" s="2"/>
      <c r="ED385" s="2"/>
      <c r="EE385" s="2">
        <v>39174571</v>
      </c>
      <c r="EF385" s="2">
        <v>2</v>
      </c>
      <c r="EG385" s="2" t="s">
        <v>19</v>
      </c>
      <c r="EH385" s="2">
        <v>0</v>
      </c>
      <c r="EI385" s="2" t="s">
        <v>3</v>
      </c>
      <c r="EJ385" s="2">
        <v>1</v>
      </c>
      <c r="EK385" s="2">
        <v>46001</v>
      </c>
      <c r="EL385" s="2" t="s">
        <v>20</v>
      </c>
      <c r="EM385" s="2" t="s">
        <v>21</v>
      </c>
      <c r="EN385" s="2"/>
      <c r="EO385" s="2" t="s">
        <v>3</v>
      </c>
      <c r="EP385" s="2"/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>
        <v>0</v>
      </c>
      <c r="FR385" s="2">
        <f t="shared" si="421"/>
        <v>0</v>
      </c>
      <c r="FS385" s="2">
        <v>0</v>
      </c>
      <c r="FT385" s="2" t="s">
        <v>22</v>
      </c>
      <c r="FU385" s="2" t="s">
        <v>23</v>
      </c>
      <c r="FV385" s="2"/>
      <c r="FW385" s="2"/>
      <c r="FX385" s="2">
        <v>99</v>
      </c>
      <c r="FY385" s="2">
        <v>59.5</v>
      </c>
      <c r="FZ385" s="2"/>
      <c r="GA385" s="2" t="s">
        <v>3</v>
      </c>
      <c r="GB385" s="2"/>
      <c r="GC385" s="2"/>
      <c r="GD385" s="2">
        <v>0</v>
      </c>
      <c r="GE385" s="2"/>
      <c r="GF385" s="2">
        <v>-792076634</v>
      </c>
      <c r="GG385" s="2">
        <v>2</v>
      </c>
      <c r="GH385" s="2">
        <v>1</v>
      </c>
      <c r="GI385" s="2">
        <v>-2</v>
      </c>
      <c r="GJ385" s="2">
        <v>0</v>
      </c>
      <c r="GK385" s="2">
        <f>ROUND(R385*(R12)/100,2)</f>
        <v>0</v>
      </c>
      <c r="GL385" s="2">
        <f t="shared" si="422"/>
        <v>0</v>
      </c>
      <c r="GM385" s="2">
        <f t="shared" si="423"/>
        <v>0</v>
      </c>
      <c r="GN385" s="2">
        <f t="shared" si="424"/>
        <v>0</v>
      </c>
      <c r="GO385" s="2">
        <f t="shared" si="425"/>
        <v>0</v>
      </c>
      <c r="GP385" s="2">
        <f t="shared" si="426"/>
        <v>0</v>
      </c>
      <c r="GQ385" s="2"/>
      <c r="GR385" s="2">
        <v>0</v>
      </c>
      <c r="GS385" s="2">
        <v>3</v>
      </c>
      <c r="GT385" s="2">
        <v>0</v>
      </c>
      <c r="GU385" s="2" t="s">
        <v>3</v>
      </c>
      <c r="GV385" s="2">
        <f t="shared" si="427"/>
        <v>0</v>
      </c>
      <c r="GW385" s="2">
        <v>1</v>
      </c>
      <c r="GX385" s="2">
        <f t="shared" si="428"/>
        <v>0</v>
      </c>
      <c r="GY385" s="2"/>
      <c r="GZ385" s="2"/>
      <c r="HA385" s="2">
        <v>0</v>
      </c>
      <c r="HB385" s="2">
        <v>0</v>
      </c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>
        <v>0</v>
      </c>
      <c r="IL385" s="2"/>
      <c r="IM385" s="2"/>
      <c r="IN385" s="2"/>
      <c r="IO385" s="2"/>
      <c r="IP385" s="2"/>
      <c r="IQ385" s="2"/>
      <c r="IR385" s="2"/>
      <c r="IS385" s="2"/>
      <c r="IT385" s="2"/>
      <c r="IU385" s="2"/>
    </row>
    <row r="386" spans="1:255" x14ac:dyDescent="0.2">
      <c r="A386">
        <v>18</v>
      </c>
      <c r="B386">
        <v>1</v>
      </c>
      <c r="C386">
        <v>886</v>
      </c>
      <c r="E386" t="s">
        <v>649</v>
      </c>
      <c r="F386" t="s">
        <v>337</v>
      </c>
      <c r="G386" t="s">
        <v>338</v>
      </c>
      <c r="H386" t="s">
        <v>179</v>
      </c>
      <c r="I386">
        <f>I382*J386</f>
        <v>1.0400000000000001E-2</v>
      </c>
      <c r="J386">
        <v>1.04</v>
      </c>
      <c r="O386">
        <f t="shared" si="394"/>
        <v>0</v>
      </c>
      <c r="P386">
        <f t="shared" si="395"/>
        <v>0</v>
      </c>
      <c r="Q386">
        <f t="shared" si="396"/>
        <v>0</v>
      </c>
      <c r="R386">
        <f t="shared" si="397"/>
        <v>0</v>
      </c>
      <c r="S386">
        <f t="shared" si="398"/>
        <v>0</v>
      </c>
      <c r="T386">
        <f t="shared" si="399"/>
        <v>0</v>
      </c>
      <c r="U386">
        <f t="shared" si="400"/>
        <v>0</v>
      </c>
      <c r="V386">
        <f t="shared" si="401"/>
        <v>0</v>
      </c>
      <c r="W386">
        <f t="shared" si="402"/>
        <v>0</v>
      </c>
      <c r="X386">
        <f t="shared" si="403"/>
        <v>0</v>
      </c>
      <c r="Y386">
        <f t="shared" si="404"/>
        <v>0</v>
      </c>
      <c r="AA386">
        <v>39500386</v>
      </c>
      <c r="AB386">
        <f t="shared" si="405"/>
        <v>0</v>
      </c>
      <c r="AC386">
        <f t="shared" si="429"/>
        <v>0</v>
      </c>
      <c r="AD386">
        <f t="shared" si="436"/>
        <v>0</v>
      </c>
      <c r="AE386">
        <f t="shared" si="437"/>
        <v>0</v>
      </c>
      <c r="AF386">
        <f t="shared" si="438"/>
        <v>0</v>
      </c>
      <c r="AG386">
        <f t="shared" si="407"/>
        <v>0</v>
      </c>
      <c r="AH386">
        <f t="shared" si="439"/>
        <v>0</v>
      </c>
      <c r="AI386">
        <f t="shared" si="440"/>
        <v>0</v>
      </c>
      <c r="AJ386">
        <f t="shared" si="409"/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99</v>
      </c>
      <c r="AU386">
        <v>60</v>
      </c>
      <c r="AV386">
        <v>1</v>
      </c>
      <c r="AW386">
        <v>1</v>
      </c>
      <c r="AZ386">
        <v>6.66</v>
      </c>
      <c r="BA386">
        <v>1</v>
      </c>
      <c r="BB386">
        <v>1</v>
      </c>
      <c r="BC386">
        <v>6.66</v>
      </c>
      <c r="BD386" t="s">
        <v>3</v>
      </c>
      <c r="BE386" t="s">
        <v>3</v>
      </c>
      <c r="BF386" t="s">
        <v>3</v>
      </c>
      <c r="BG386" t="s">
        <v>3</v>
      </c>
      <c r="BH386">
        <v>3</v>
      </c>
      <c r="BI386">
        <v>1</v>
      </c>
      <c r="BJ386" t="s">
        <v>3</v>
      </c>
      <c r="BM386">
        <v>46001</v>
      </c>
      <c r="BN386">
        <v>0</v>
      </c>
      <c r="BO386" t="s">
        <v>3</v>
      </c>
      <c r="BP386">
        <v>0</v>
      </c>
      <c r="BQ386">
        <v>2</v>
      </c>
      <c r="BR386">
        <v>0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3</v>
      </c>
      <c r="BZ386">
        <v>110</v>
      </c>
      <c r="CA386">
        <v>70</v>
      </c>
      <c r="CF386">
        <v>0</v>
      </c>
      <c r="CG386">
        <v>0</v>
      </c>
      <c r="CM386">
        <v>0</v>
      </c>
      <c r="CN386" t="s">
        <v>3</v>
      </c>
      <c r="CO386">
        <v>0</v>
      </c>
      <c r="CP386">
        <f t="shared" si="410"/>
        <v>0</v>
      </c>
      <c r="CQ386">
        <f t="shared" si="411"/>
        <v>0</v>
      </c>
      <c r="CR386">
        <f t="shared" si="412"/>
        <v>0</v>
      </c>
      <c r="CS386">
        <f t="shared" si="413"/>
        <v>0</v>
      </c>
      <c r="CT386">
        <f t="shared" si="414"/>
        <v>0</v>
      </c>
      <c r="CU386">
        <f t="shared" si="415"/>
        <v>0</v>
      </c>
      <c r="CV386">
        <f t="shared" si="416"/>
        <v>0</v>
      </c>
      <c r="CW386">
        <f t="shared" si="417"/>
        <v>0</v>
      </c>
      <c r="CX386">
        <f t="shared" si="418"/>
        <v>0</v>
      </c>
      <c r="CY386">
        <f t="shared" si="419"/>
        <v>0</v>
      </c>
      <c r="CZ386">
        <f t="shared" si="420"/>
        <v>0</v>
      </c>
      <c r="DC386" t="s">
        <v>3</v>
      </c>
      <c r="DD386" t="s">
        <v>3</v>
      </c>
      <c r="DE386" t="s">
        <v>3</v>
      </c>
      <c r="DF386" t="s">
        <v>3</v>
      </c>
      <c r="DG386" t="s">
        <v>3</v>
      </c>
      <c r="DH386" t="s">
        <v>3</v>
      </c>
      <c r="DI386" t="s">
        <v>3</v>
      </c>
      <c r="DJ386" t="s">
        <v>3</v>
      </c>
      <c r="DK386" t="s">
        <v>3</v>
      </c>
      <c r="DL386" t="s">
        <v>3</v>
      </c>
      <c r="DM386" t="s">
        <v>3</v>
      </c>
      <c r="DN386">
        <v>0</v>
      </c>
      <c r="DO386">
        <v>0</v>
      </c>
      <c r="DP386">
        <v>1</v>
      </c>
      <c r="DQ386">
        <v>1</v>
      </c>
      <c r="DU386">
        <v>1007</v>
      </c>
      <c r="DV386" t="s">
        <v>179</v>
      </c>
      <c r="DW386" t="s">
        <v>179</v>
      </c>
      <c r="DX386">
        <v>1</v>
      </c>
      <c r="EE386">
        <v>39174571</v>
      </c>
      <c r="EF386">
        <v>2</v>
      </c>
      <c r="EG386" t="s">
        <v>19</v>
      </c>
      <c r="EH386">
        <v>0</v>
      </c>
      <c r="EI386" t="s">
        <v>3</v>
      </c>
      <c r="EJ386">
        <v>1</v>
      </c>
      <c r="EK386">
        <v>46001</v>
      </c>
      <c r="EL386" t="s">
        <v>20</v>
      </c>
      <c r="EM386" t="s">
        <v>21</v>
      </c>
      <c r="EO386" t="s">
        <v>3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FQ386">
        <v>0</v>
      </c>
      <c r="FR386">
        <f t="shared" si="421"/>
        <v>0</v>
      </c>
      <c r="FS386">
        <v>0</v>
      </c>
      <c r="FT386" t="s">
        <v>22</v>
      </c>
      <c r="FU386" t="s">
        <v>23</v>
      </c>
      <c r="FX386">
        <v>99</v>
      </c>
      <c r="FY386">
        <v>59.5</v>
      </c>
      <c r="GA386" t="s">
        <v>3</v>
      </c>
      <c r="GD386">
        <v>0</v>
      </c>
      <c r="GF386">
        <v>-792076634</v>
      </c>
      <c r="GG386">
        <v>1</v>
      </c>
      <c r="GH386">
        <v>1</v>
      </c>
      <c r="GI386">
        <v>4</v>
      </c>
      <c r="GJ386">
        <v>0</v>
      </c>
      <c r="GK386">
        <f>ROUND(R386*(S12)/100,2)</f>
        <v>0</v>
      </c>
      <c r="GL386">
        <f t="shared" si="422"/>
        <v>0</v>
      </c>
      <c r="GM386">
        <f t="shared" si="423"/>
        <v>0</v>
      </c>
      <c r="GN386">
        <f t="shared" si="424"/>
        <v>0</v>
      </c>
      <c r="GO386">
        <f t="shared" si="425"/>
        <v>0</v>
      </c>
      <c r="GP386">
        <f t="shared" si="426"/>
        <v>0</v>
      </c>
      <c r="GR386">
        <v>0</v>
      </c>
      <c r="GS386">
        <v>3</v>
      </c>
      <c r="GT386">
        <v>0</v>
      </c>
      <c r="GU386" t="s">
        <v>3</v>
      </c>
      <c r="GV386">
        <f t="shared" si="427"/>
        <v>0</v>
      </c>
      <c r="GW386">
        <v>1</v>
      </c>
      <c r="GX386">
        <f t="shared" si="428"/>
        <v>0</v>
      </c>
      <c r="HA386">
        <v>0</v>
      </c>
      <c r="HB386">
        <v>0</v>
      </c>
      <c r="IK386">
        <v>0</v>
      </c>
    </row>
    <row r="388" spans="1:255" x14ac:dyDescent="0.2">
      <c r="A388" s="3">
        <v>51</v>
      </c>
      <c r="B388" s="3">
        <f>B343</f>
        <v>1</v>
      </c>
      <c r="C388" s="3">
        <f>A343</f>
        <v>4</v>
      </c>
      <c r="D388" s="3">
        <f>ROW(A343)</f>
        <v>343</v>
      </c>
      <c r="E388" s="3"/>
      <c r="F388" s="3" t="str">
        <f>IF(F343&lt;&gt;"",F343,"")</f>
        <v>Новый раздел</v>
      </c>
      <c r="G388" s="3" t="str">
        <f>IF(G343&lt;&gt;"",G343,"")</f>
        <v xml:space="preserve"> 3 Отопление</v>
      </c>
      <c r="H388" s="3">
        <v>0</v>
      </c>
      <c r="I388" s="3"/>
      <c r="J388" s="3"/>
      <c r="K388" s="3"/>
      <c r="L388" s="3"/>
      <c r="M388" s="3"/>
      <c r="N388" s="3"/>
      <c r="O388" s="3">
        <f t="shared" ref="O388:T388" si="441">ROUND(AB388,2)</f>
        <v>11134</v>
      </c>
      <c r="P388" s="3">
        <f t="shared" si="441"/>
        <v>9609.9</v>
      </c>
      <c r="Q388" s="3">
        <f t="shared" si="441"/>
        <v>407.93</v>
      </c>
      <c r="R388" s="3">
        <f t="shared" si="441"/>
        <v>14.39</v>
      </c>
      <c r="S388" s="3">
        <f t="shared" si="441"/>
        <v>1116.17</v>
      </c>
      <c r="T388" s="3">
        <f t="shared" si="441"/>
        <v>0</v>
      </c>
      <c r="U388" s="3">
        <f>AH388</f>
        <v>121.60420999999998</v>
      </c>
      <c r="V388" s="3">
        <f>AI388</f>
        <v>1.1684349999999999</v>
      </c>
      <c r="W388" s="3">
        <f>ROUND(AJ388,2)</f>
        <v>0</v>
      </c>
      <c r="X388" s="3">
        <f>ROUND(AK388,2)</f>
        <v>1212.06</v>
      </c>
      <c r="Y388" s="3">
        <f>ROUND(AL388,2)</f>
        <v>756.84</v>
      </c>
      <c r="Z388" s="3"/>
      <c r="AA388" s="3"/>
      <c r="AB388" s="3">
        <f>ROUND(SUMIF(AA347:AA386,"=39500385",O347:O386),2)</f>
        <v>11134</v>
      </c>
      <c r="AC388" s="3">
        <f>ROUND(SUMIF(AA347:AA386,"=39500385",P347:P386),2)</f>
        <v>9609.9</v>
      </c>
      <c r="AD388" s="3">
        <f>ROUND(SUMIF(AA347:AA386,"=39500385",Q347:Q386),2)</f>
        <v>407.93</v>
      </c>
      <c r="AE388" s="3">
        <f>ROUND(SUMIF(AA347:AA386,"=39500385",R347:R386),2)</f>
        <v>14.39</v>
      </c>
      <c r="AF388" s="3">
        <f>ROUND(SUMIF(AA347:AA386,"=39500385",S347:S386),2)</f>
        <v>1116.17</v>
      </c>
      <c r="AG388" s="3">
        <f>ROUND(SUMIF(AA347:AA386,"=39500385",T347:T386),2)</f>
        <v>0</v>
      </c>
      <c r="AH388" s="3">
        <f>SUMIF(AA347:AA386,"=39500385",U347:U386)</f>
        <v>121.60420999999998</v>
      </c>
      <c r="AI388" s="3">
        <f>SUMIF(AA347:AA386,"=39500385",V347:V386)</f>
        <v>1.1684349999999999</v>
      </c>
      <c r="AJ388" s="3">
        <f>ROUND(SUMIF(AA347:AA386,"=39500385",W347:W386),2)</f>
        <v>0</v>
      </c>
      <c r="AK388" s="3">
        <f>ROUND(SUMIF(AA347:AA386,"=39500385",X347:X386),2)</f>
        <v>1212.06</v>
      </c>
      <c r="AL388" s="3">
        <f>ROUND(SUMIF(AA347:AA386,"=39500385",Y347:Y386),2)</f>
        <v>756.84</v>
      </c>
      <c r="AM388" s="3"/>
      <c r="AN388" s="3"/>
      <c r="AO388" s="3">
        <f t="shared" ref="AO388:BC388" si="442">ROUND(BX388,2)</f>
        <v>0</v>
      </c>
      <c r="AP388" s="3">
        <f t="shared" si="442"/>
        <v>0</v>
      </c>
      <c r="AQ388" s="3">
        <f t="shared" si="442"/>
        <v>0</v>
      </c>
      <c r="AR388" s="3">
        <f t="shared" si="442"/>
        <v>13102.9</v>
      </c>
      <c r="AS388" s="3">
        <f t="shared" si="442"/>
        <v>13102.9</v>
      </c>
      <c r="AT388" s="3">
        <f t="shared" si="442"/>
        <v>0</v>
      </c>
      <c r="AU388" s="3">
        <f t="shared" si="442"/>
        <v>0</v>
      </c>
      <c r="AV388" s="3">
        <f t="shared" si="442"/>
        <v>9609.9</v>
      </c>
      <c r="AW388" s="3">
        <f t="shared" si="442"/>
        <v>9609.9</v>
      </c>
      <c r="AX388" s="3">
        <f t="shared" si="442"/>
        <v>0</v>
      </c>
      <c r="AY388" s="3">
        <f t="shared" si="442"/>
        <v>9609.9</v>
      </c>
      <c r="AZ388" s="3">
        <f t="shared" si="442"/>
        <v>0</v>
      </c>
      <c r="BA388" s="3">
        <f t="shared" si="442"/>
        <v>0</v>
      </c>
      <c r="BB388" s="3">
        <f t="shared" si="442"/>
        <v>0</v>
      </c>
      <c r="BC388" s="3">
        <f t="shared" si="442"/>
        <v>0</v>
      </c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>
        <f>ROUND(SUMIF(AA347:AA386,"=39500385",FQ347:FQ386),2)</f>
        <v>0</v>
      </c>
      <c r="BY388" s="3">
        <f>ROUND(SUMIF(AA347:AA386,"=39500385",FR347:FR386),2)</f>
        <v>0</v>
      </c>
      <c r="BZ388" s="3">
        <f>ROUND(SUMIF(AA347:AA386,"=39500385",GL347:GL386),2)</f>
        <v>0</v>
      </c>
      <c r="CA388" s="3">
        <f>ROUND(SUMIF(AA347:AA386,"=39500385",GM347:GM386),2)</f>
        <v>13102.9</v>
      </c>
      <c r="CB388" s="3">
        <f>ROUND(SUMIF(AA347:AA386,"=39500385",GN347:GN386),2)</f>
        <v>13102.9</v>
      </c>
      <c r="CC388" s="3">
        <f>ROUND(SUMIF(AA347:AA386,"=39500385",GO347:GO386),2)</f>
        <v>0</v>
      </c>
      <c r="CD388" s="3">
        <f>ROUND(SUMIF(AA347:AA386,"=39500385",GP347:GP386),2)</f>
        <v>0</v>
      </c>
      <c r="CE388" s="3">
        <f>AC388-BX388</f>
        <v>9609.9</v>
      </c>
      <c r="CF388" s="3">
        <f>AC388-BY388</f>
        <v>9609.9</v>
      </c>
      <c r="CG388" s="3">
        <f>BX388-BZ388</f>
        <v>0</v>
      </c>
      <c r="CH388" s="3">
        <f>AC388-BX388-BY388+BZ388</f>
        <v>9609.9</v>
      </c>
      <c r="CI388" s="3">
        <f>BY388-BZ388</f>
        <v>0</v>
      </c>
      <c r="CJ388" s="3">
        <f>ROUND(SUMIF(AA347:AA386,"=39500385",GX347:GX386),2)</f>
        <v>0</v>
      </c>
      <c r="CK388" s="3">
        <f>ROUND(SUMIF(AA347:AA386,"=39500385",GY347:GY386),2)</f>
        <v>0</v>
      </c>
      <c r="CL388" s="3">
        <f>ROUND(SUMIF(AA347:AA386,"=39500385",GZ347:GZ386),2)</f>
        <v>0</v>
      </c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4">
        <f t="shared" ref="DG388:DL388" si="443">ROUND(DT388,2)</f>
        <v>74152.570000000007</v>
      </c>
      <c r="DH388" s="4">
        <f t="shared" si="443"/>
        <v>64001.96</v>
      </c>
      <c r="DI388" s="4">
        <f t="shared" si="443"/>
        <v>2716.89</v>
      </c>
      <c r="DJ388" s="4">
        <f t="shared" si="443"/>
        <v>95.88</v>
      </c>
      <c r="DK388" s="4">
        <f t="shared" si="443"/>
        <v>7433.72</v>
      </c>
      <c r="DL388" s="4">
        <f t="shared" si="443"/>
        <v>0</v>
      </c>
      <c r="DM388" s="4">
        <f>DZ388</f>
        <v>121.60420999999998</v>
      </c>
      <c r="DN388" s="4">
        <f>EA388</f>
        <v>1.1684349999999999</v>
      </c>
      <c r="DO388" s="4">
        <f>ROUND(EB388,2)</f>
        <v>0</v>
      </c>
      <c r="DP388" s="4">
        <f>ROUND(EC388,2)</f>
        <v>8072.42</v>
      </c>
      <c r="DQ388" s="4">
        <f>ROUND(ED388,2)</f>
        <v>5040.63</v>
      </c>
      <c r="DR388" s="4"/>
      <c r="DS388" s="4"/>
      <c r="DT388" s="4">
        <f>ROUND(SUMIF(AA347:AA386,"=39500386",O347:O386),2)</f>
        <v>74152.570000000007</v>
      </c>
      <c r="DU388" s="4">
        <f>ROUND(SUMIF(AA347:AA386,"=39500386",P347:P386),2)</f>
        <v>64001.96</v>
      </c>
      <c r="DV388" s="4">
        <f>ROUND(SUMIF(AA347:AA386,"=39500386",Q347:Q386),2)</f>
        <v>2716.89</v>
      </c>
      <c r="DW388" s="4">
        <f>ROUND(SUMIF(AA347:AA386,"=39500386",R347:R386),2)</f>
        <v>95.88</v>
      </c>
      <c r="DX388" s="4">
        <f>ROUND(SUMIF(AA347:AA386,"=39500386",S347:S386),2)</f>
        <v>7433.72</v>
      </c>
      <c r="DY388" s="4">
        <f>ROUND(SUMIF(AA347:AA386,"=39500386",T347:T386),2)</f>
        <v>0</v>
      </c>
      <c r="DZ388" s="4">
        <f>SUMIF(AA347:AA386,"=39500386",U347:U386)</f>
        <v>121.60420999999998</v>
      </c>
      <c r="EA388" s="4">
        <f>SUMIF(AA347:AA386,"=39500386",V347:V386)</f>
        <v>1.1684349999999999</v>
      </c>
      <c r="EB388" s="4">
        <f>ROUND(SUMIF(AA347:AA386,"=39500386",W347:W386),2)</f>
        <v>0</v>
      </c>
      <c r="EC388" s="4">
        <f>ROUND(SUMIF(AA347:AA386,"=39500386",X347:X386),2)</f>
        <v>8072.42</v>
      </c>
      <c r="ED388" s="4">
        <f>ROUND(SUMIF(AA347:AA386,"=39500386",Y347:Y386),2)</f>
        <v>5040.63</v>
      </c>
      <c r="EE388" s="4"/>
      <c r="EF388" s="4"/>
      <c r="EG388" s="4">
        <f t="shared" ref="EG388:EU388" si="444">ROUND(FP388,2)</f>
        <v>0</v>
      </c>
      <c r="EH388" s="4">
        <f t="shared" si="444"/>
        <v>0</v>
      </c>
      <c r="EI388" s="4">
        <f t="shared" si="444"/>
        <v>0</v>
      </c>
      <c r="EJ388" s="4">
        <f t="shared" si="444"/>
        <v>87265.62</v>
      </c>
      <c r="EK388" s="4">
        <f t="shared" si="444"/>
        <v>87265.62</v>
      </c>
      <c r="EL388" s="4">
        <f t="shared" si="444"/>
        <v>0</v>
      </c>
      <c r="EM388" s="4">
        <f t="shared" si="444"/>
        <v>0</v>
      </c>
      <c r="EN388" s="4">
        <f t="shared" si="444"/>
        <v>64001.96</v>
      </c>
      <c r="EO388" s="4">
        <f t="shared" si="444"/>
        <v>64001.96</v>
      </c>
      <c r="EP388" s="4">
        <f t="shared" si="444"/>
        <v>0</v>
      </c>
      <c r="EQ388" s="4">
        <f t="shared" si="444"/>
        <v>64001.96</v>
      </c>
      <c r="ER388" s="4">
        <f t="shared" si="444"/>
        <v>0</v>
      </c>
      <c r="ES388" s="4">
        <f t="shared" si="444"/>
        <v>0</v>
      </c>
      <c r="ET388" s="4">
        <f t="shared" si="444"/>
        <v>0</v>
      </c>
      <c r="EU388" s="4">
        <f t="shared" si="444"/>
        <v>0</v>
      </c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>
        <f>ROUND(SUMIF(AA347:AA386,"=39500386",FQ347:FQ386),2)</f>
        <v>0</v>
      </c>
      <c r="FQ388" s="4">
        <f>ROUND(SUMIF(AA347:AA386,"=39500386",FR347:FR386),2)</f>
        <v>0</v>
      </c>
      <c r="FR388" s="4">
        <f>ROUND(SUMIF(AA347:AA386,"=39500386",GL347:GL386),2)</f>
        <v>0</v>
      </c>
      <c r="FS388" s="4">
        <f>ROUND(SUMIF(AA347:AA386,"=39500386",GM347:GM386),2)</f>
        <v>87265.62</v>
      </c>
      <c r="FT388" s="4">
        <f>ROUND(SUMIF(AA347:AA386,"=39500386",GN347:GN386),2)</f>
        <v>87265.62</v>
      </c>
      <c r="FU388" s="4">
        <f>ROUND(SUMIF(AA347:AA386,"=39500386",GO347:GO386),2)</f>
        <v>0</v>
      </c>
      <c r="FV388" s="4">
        <f>ROUND(SUMIF(AA347:AA386,"=39500386",GP347:GP386),2)</f>
        <v>0</v>
      </c>
      <c r="FW388" s="4">
        <f>DU388-FP388</f>
        <v>64001.96</v>
      </c>
      <c r="FX388" s="4">
        <f>DU388-FQ388</f>
        <v>64001.96</v>
      </c>
      <c r="FY388" s="4">
        <f>FP388-FR388</f>
        <v>0</v>
      </c>
      <c r="FZ388" s="4">
        <f>DU388-FP388-FQ388+FR388</f>
        <v>64001.96</v>
      </c>
      <c r="GA388" s="4">
        <f>FQ388-FR388</f>
        <v>0</v>
      </c>
      <c r="GB388" s="4">
        <f>ROUND(SUMIF(AA347:AA386,"=39500386",GX347:GX386),2)</f>
        <v>0</v>
      </c>
      <c r="GC388" s="4">
        <f>ROUND(SUMIF(AA347:AA386,"=39500386",GY347:GY386),2)</f>
        <v>0</v>
      </c>
      <c r="GD388" s="4">
        <f>ROUND(SUMIF(AA347:AA386,"=39500386",GZ347:GZ386),2)</f>
        <v>0</v>
      </c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>
        <v>0</v>
      </c>
    </row>
    <row r="390" spans="1:255" x14ac:dyDescent="0.2">
      <c r="A390" s="5">
        <v>50</v>
      </c>
      <c r="B390" s="5">
        <v>0</v>
      </c>
      <c r="C390" s="5">
        <v>0</v>
      </c>
      <c r="D390" s="5">
        <v>1</v>
      </c>
      <c r="E390" s="5">
        <v>201</v>
      </c>
      <c r="F390" s="5">
        <f>ROUND(Source!O388,O390)</f>
        <v>11134</v>
      </c>
      <c r="G390" s="5" t="s">
        <v>408</v>
      </c>
      <c r="H390" s="5" t="s">
        <v>409</v>
      </c>
      <c r="I390" s="5"/>
      <c r="J390" s="5"/>
      <c r="K390" s="5">
        <v>201</v>
      </c>
      <c r="L390" s="5">
        <v>1</v>
      </c>
      <c r="M390" s="5">
        <v>3</v>
      </c>
      <c r="N390" s="5" t="s">
        <v>3</v>
      </c>
      <c r="O390" s="5">
        <v>2</v>
      </c>
      <c r="P390" s="5">
        <f>ROUND(Source!DG388,O390)</f>
        <v>74152.570000000007</v>
      </c>
      <c r="Q390" s="5"/>
      <c r="R390" s="5"/>
      <c r="S390" s="5"/>
      <c r="T390" s="5"/>
      <c r="U390" s="5"/>
      <c r="V390" s="5"/>
      <c r="W390" s="5"/>
    </row>
    <row r="391" spans="1:255" x14ac:dyDescent="0.2">
      <c r="A391" s="5">
        <v>50</v>
      </c>
      <c r="B391" s="5">
        <v>0</v>
      </c>
      <c r="C391" s="5">
        <v>0</v>
      </c>
      <c r="D391" s="5">
        <v>1</v>
      </c>
      <c r="E391" s="5">
        <v>202</v>
      </c>
      <c r="F391" s="5">
        <f>ROUND(Source!P388,O391)</f>
        <v>9609.9</v>
      </c>
      <c r="G391" s="5" t="s">
        <v>410</v>
      </c>
      <c r="H391" s="5" t="s">
        <v>411</v>
      </c>
      <c r="I391" s="5"/>
      <c r="J391" s="5"/>
      <c r="K391" s="5">
        <v>202</v>
      </c>
      <c r="L391" s="5">
        <v>2</v>
      </c>
      <c r="M391" s="5">
        <v>3</v>
      </c>
      <c r="N391" s="5" t="s">
        <v>3</v>
      </c>
      <c r="O391" s="5">
        <v>2</v>
      </c>
      <c r="P391" s="5">
        <f>ROUND(Source!DH388,O391)</f>
        <v>64001.96</v>
      </c>
      <c r="Q391" s="5"/>
      <c r="R391" s="5"/>
      <c r="S391" s="5"/>
      <c r="T391" s="5"/>
      <c r="U391" s="5"/>
      <c r="V391" s="5"/>
      <c r="W391" s="5"/>
    </row>
    <row r="392" spans="1:255" x14ac:dyDescent="0.2">
      <c r="A392" s="5">
        <v>50</v>
      </c>
      <c r="B392" s="5">
        <v>0</v>
      </c>
      <c r="C392" s="5">
        <v>0</v>
      </c>
      <c r="D392" s="5">
        <v>1</v>
      </c>
      <c r="E392" s="5">
        <v>222</v>
      </c>
      <c r="F392" s="5">
        <f>ROUND(Source!AO388,O392)</f>
        <v>0</v>
      </c>
      <c r="G392" s="5" t="s">
        <v>412</v>
      </c>
      <c r="H392" s="5" t="s">
        <v>413</v>
      </c>
      <c r="I392" s="5"/>
      <c r="J392" s="5"/>
      <c r="K392" s="5">
        <v>222</v>
      </c>
      <c r="L392" s="5">
        <v>3</v>
      </c>
      <c r="M392" s="5">
        <v>3</v>
      </c>
      <c r="N392" s="5" t="s">
        <v>3</v>
      </c>
      <c r="O392" s="5">
        <v>2</v>
      </c>
      <c r="P392" s="5">
        <f>ROUND(Source!EG388,O392)</f>
        <v>0</v>
      </c>
      <c r="Q392" s="5"/>
      <c r="R392" s="5"/>
      <c r="S392" s="5"/>
      <c r="T392" s="5"/>
      <c r="U392" s="5"/>
      <c r="V392" s="5"/>
      <c r="W392" s="5"/>
    </row>
    <row r="393" spans="1:255" x14ac:dyDescent="0.2">
      <c r="A393" s="5">
        <v>50</v>
      </c>
      <c r="B393" s="5">
        <v>0</v>
      </c>
      <c r="C393" s="5">
        <v>0</v>
      </c>
      <c r="D393" s="5">
        <v>1</v>
      </c>
      <c r="E393" s="5">
        <v>225</v>
      </c>
      <c r="F393" s="5">
        <f>ROUND(Source!AV388,O393)</f>
        <v>9609.9</v>
      </c>
      <c r="G393" s="5" t="s">
        <v>414</v>
      </c>
      <c r="H393" s="5" t="s">
        <v>415</v>
      </c>
      <c r="I393" s="5"/>
      <c r="J393" s="5"/>
      <c r="K393" s="5">
        <v>225</v>
      </c>
      <c r="L393" s="5">
        <v>4</v>
      </c>
      <c r="M393" s="5">
        <v>3</v>
      </c>
      <c r="N393" s="5" t="s">
        <v>3</v>
      </c>
      <c r="O393" s="5">
        <v>2</v>
      </c>
      <c r="P393" s="5">
        <f>ROUND(Source!EN388,O393)</f>
        <v>64001.96</v>
      </c>
      <c r="Q393" s="5"/>
      <c r="R393" s="5"/>
      <c r="S393" s="5"/>
      <c r="T393" s="5"/>
      <c r="U393" s="5"/>
      <c r="V393" s="5"/>
      <c r="W393" s="5"/>
    </row>
    <row r="394" spans="1:255" x14ac:dyDescent="0.2">
      <c r="A394" s="5">
        <v>50</v>
      </c>
      <c r="B394" s="5">
        <v>0</v>
      </c>
      <c r="C394" s="5">
        <v>0</v>
      </c>
      <c r="D394" s="5">
        <v>1</v>
      </c>
      <c r="E394" s="5">
        <v>226</v>
      </c>
      <c r="F394" s="5">
        <f>ROUND(Source!AW388,O394)</f>
        <v>9609.9</v>
      </c>
      <c r="G394" s="5" t="s">
        <v>416</v>
      </c>
      <c r="H394" s="5" t="s">
        <v>417</v>
      </c>
      <c r="I394" s="5"/>
      <c r="J394" s="5"/>
      <c r="K394" s="5">
        <v>226</v>
      </c>
      <c r="L394" s="5">
        <v>5</v>
      </c>
      <c r="M394" s="5">
        <v>3</v>
      </c>
      <c r="N394" s="5" t="s">
        <v>3</v>
      </c>
      <c r="O394" s="5">
        <v>2</v>
      </c>
      <c r="P394" s="5">
        <f>ROUND(Source!EO388,O394)</f>
        <v>64001.96</v>
      </c>
      <c r="Q394" s="5"/>
      <c r="R394" s="5"/>
      <c r="S394" s="5"/>
      <c r="T394" s="5"/>
      <c r="U394" s="5"/>
      <c r="V394" s="5"/>
      <c r="W394" s="5"/>
    </row>
    <row r="395" spans="1:255" x14ac:dyDescent="0.2">
      <c r="A395" s="5">
        <v>50</v>
      </c>
      <c r="B395" s="5">
        <v>0</v>
      </c>
      <c r="C395" s="5">
        <v>0</v>
      </c>
      <c r="D395" s="5">
        <v>1</v>
      </c>
      <c r="E395" s="5">
        <v>227</v>
      </c>
      <c r="F395" s="5">
        <f>ROUND(Source!AX388,O395)</f>
        <v>0</v>
      </c>
      <c r="G395" s="5" t="s">
        <v>418</v>
      </c>
      <c r="H395" s="5" t="s">
        <v>419</v>
      </c>
      <c r="I395" s="5"/>
      <c r="J395" s="5"/>
      <c r="K395" s="5">
        <v>227</v>
      </c>
      <c r="L395" s="5">
        <v>6</v>
      </c>
      <c r="M395" s="5">
        <v>3</v>
      </c>
      <c r="N395" s="5" t="s">
        <v>3</v>
      </c>
      <c r="O395" s="5">
        <v>2</v>
      </c>
      <c r="P395" s="5">
        <f>ROUND(Source!EP388,O395)</f>
        <v>0</v>
      </c>
      <c r="Q395" s="5"/>
      <c r="R395" s="5"/>
      <c r="S395" s="5"/>
      <c r="T395" s="5"/>
      <c r="U395" s="5"/>
      <c r="V395" s="5"/>
      <c r="W395" s="5"/>
    </row>
    <row r="396" spans="1:255" x14ac:dyDescent="0.2">
      <c r="A396" s="5">
        <v>50</v>
      </c>
      <c r="B396" s="5">
        <v>0</v>
      </c>
      <c r="C396" s="5">
        <v>0</v>
      </c>
      <c r="D396" s="5">
        <v>1</v>
      </c>
      <c r="E396" s="5">
        <v>228</v>
      </c>
      <c r="F396" s="5">
        <f>ROUND(Source!AY388,O396)</f>
        <v>9609.9</v>
      </c>
      <c r="G396" s="5" t="s">
        <v>420</v>
      </c>
      <c r="H396" s="5" t="s">
        <v>421</v>
      </c>
      <c r="I396" s="5"/>
      <c r="J396" s="5"/>
      <c r="K396" s="5">
        <v>228</v>
      </c>
      <c r="L396" s="5">
        <v>7</v>
      </c>
      <c r="M396" s="5">
        <v>3</v>
      </c>
      <c r="N396" s="5" t="s">
        <v>3</v>
      </c>
      <c r="O396" s="5">
        <v>2</v>
      </c>
      <c r="P396" s="5">
        <f>ROUND(Source!EQ388,O396)</f>
        <v>64001.96</v>
      </c>
      <c r="Q396" s="5"/>
      <c r="R396" s="5"/>
      <c r="S396" s="5"/>
      <c r="T396" s="5"/>
      <c r="U396" s="5"/>
      <c r="V396" s="5"/>
      <c r="W396" s="5"/>
    </row>
    <row r="397" spans="1:255" x14ac:dyDescent="0.2">
      <c r="A397" s="5">
        <v>50</v>
      </c>
      <c r="B397" s="5">
        <v>0</v>
      </c>
      <c r="C397" s="5">
        <v>0</v>
      </c>
      <c r="D397" s="5">
        <v>1</v>
      </c>
      <c r="E397" s="5">
        <v>216</v>
      </c>
      <c r="F397" s="5">
        <f>ROUND(Source!AP388,O397)</f>
        <v>0</v>
      </c>
      <c r="G397" s="5" t="s">
        <v>422</v>
      </c>
      <c r="H397" s="5" t="s">
        <v>423</v>
      </c>
      <c r="I397" s="5"/>
      <c r="J397" s="5"/>
      <c r="K397" s="5">
        <v>216</v>
      </c>
      <c r="L397" s="5">
        <v>8</v>
      </c>
      <c r="M397" s="5">
        <v>3</v>
      </c>
      <c r="N397" s="5" t="s">
        <v>3</v>
      </c>
      <c r="O397" s="5">
        <v>2</v>
      </c>
      <c r="P397" s="5">
        <f>ROUND(Source!EH388,O397)</f>
        <v>0</v>
      </c>
      <c r="Q397" s="5"/>
      <c r="R397" s="5"/>
      <c r="S397" s="5"/>
      <c r="T397" s="5"/>
      <c r="U397" s="5"/>
      <c r="V397" s="5"/>
      <c r="W397" s="5"/>
    </row>
    <row r="398" spans="1:255" x14ac:dyDescent="0.2">
      <c r="A398" s="5">
        <v>50</v>
      </c>
      <c r="B398" s="5">
        <v>0</v>
      </c>
      <c r="C398" s="5">
        <v>0</v>
      </c>
      <c r="D398" s="5">
        <v>1</v>
      </c>
      <c r="E398" s="5">
        <v>223</v>
      </c>
      <c r="F398" s="5">
        <f>ROUND(Source!AQ388,O398)</f>
        <v>0</v>
      </c>
      <c r="G398" s="5" t="s">
        <v>424</v>
      </c>
      <c r="H398" s="5" t="s">
        <v>425</v>
      </c>
      <c r="I398" s="5"/>
      <c r="J398" s="5"/>
      <c r="K398" s="5">
        <v>223</v>
      </c>
      <c r="L398" s="5">
        <v>9</v>
      </c>
      <c r="M398" s="5">
        <v>3</v>
      </c>
      <c r="N398" s="5" t="s">
        <v>3</v>
      </c>
      <c r="O398" s="5">
        <v>2</v>
      </c>
      <c r="P398" s="5">
        <f>ROUND(Source!EI388,O398)</f>
        <v>0</v>
      </c>
      <c r="Q398" s="5"/>
      <c r="R398" s="5"/>
      <c r="S398" s="5"/>
      <c r="T398" s="5"/>
      <c r="U398" s="5"/>
      <c r="V398" s="5"/>
      <c r="W398" s="5"/>
    </row>
    <row r="399" spans="1:255" x14ac:dyDescent="0.2">
      <c r="A399" s="5">
        <v>50</v>
      </c>
      <c r="B399" s="5">
        <v>0</v>
      </c>
      <c r="C399" s="5">
        <v>0</v>
      </c>
      <c r="D399" s="5">
        <v>1</v>
      </c>
      <c r="E399" s="5">
        <v>229</v>
      </c>
      <c r="F399" s="5">
        <f>ROUND(Source!AZ388,O399)</f>
        <v>0</v>
      </c>
      <c r="G399" s="5" t="s">
        <v>426</v>
      </c>
      <c r="H399" s="5" t="s">
        <v>427</v>
      </c>
      <c r="I399" s="5"/>
      <c r="J399" s="5"/>
      <c r="K399" s="5">
        <v>229</v>
      </c>
      <c r="L399" s="5">
        <v>10</v>
      </c>
      <c r="M399" s="5">
        <v>3</v>
      </c>
      <c r="N399" s="5" t="s">
        <v>3</v>
      </c>
      <c r="O399" s="5">
        <v>2</v>
      </c>
      <c r="P399" s="5">
        <f>ROUND(Source!ER388,O399)</f>
        <v>0</v>
      </c>
      <c r="Q399" s="5"/>
      <c r="R399" s="5"/>
      <c r="S399" s="5"/>
      <c r="T399" s="5"/>
      <c r="U399" s="5"/>
      <c r="V399" s="5"/>
      <c r="W399" s="5"/>
    </row>
    <row r="400" spans="1:255" x14ac:dyDescent="0.2">
      <c r="A400" s="5">
        <v>50</v>
      </c>
      <c r="B400" s="5">
        <v>0</v>
      </c>
      <c r="C400" s="5">
        <v>0</v>
      </c>
      <c r="D400" s="5">
        <v>1</v>
      </c>
      <c r="E400" s="5">
        <v>203</v>
      </c>
      <c r="F400" s="5">
        <f>ROUND(Source!Q388,O400)</f>
        <v>407.93</v>
      </c>
      <c r="G400" s="5" t="s">
        <v>428</v>
      </c>
      <c r="H400" s="5" t="s">
        <v>429</v>
      </c>
      <c r="I400" s="5"/>
      <c r="J400" s="5"/>
      <c r="K400" s="5">
        <v>203</v>
      </c>
      <c r="L400" s="5">
        <v>11</v>
      </c>
      <c r="M400" s="5">
        <v>3</v>
      </c>
      <c r="N400" s="5" t="s">
        <v>3</v>
      </c>
      <c r="O400" s="5">
        <v>2</v>
      </c>
      <c r="P400" s="5">
        <f>ROUND(Source!DI388,O400)</f>
        <v>2716.89</v>
      </c>
      <c r="Q400" s="5"/>
      <c r="R400" s="5"/>
      <c r="S400" s="5"/>
      <c r="T400" s="5"/>
      <c r="U400" s="5"/>
      <c r="V400" s="5"/>
      <c r="W400" s="5"/>
    </row>
    <row r="401" spans="1:23" x14ac:dyDescent="0.2">
      <c r="A401" s="5">
        <v>50</v>
      </c>
      <c r="B401" s="5">
        <v>0</v>
      </c>
      <c r="C401" s="5">
        <v>0</v>
      </c>
      <c r="D401" s="5">
        <v>1</v>
      </c>
      <c r="E401" s="5">
        <v>231</v>
      </c>
      <c r="F401" s="5">
        <f>ROUND(Source!BB388,O401)</f>
        <v>0</v>
      </c>
      <c r="G401" s="5" t="s">
        <v>430</v>
      </c>
      <c r="H401" s="5" t="s">
        <v>431</v>
      </c>
      <c r="I401" s="5"/>
      <c r="J401" s="5"/>
      <c r="K401" s="5">
        <v>231</v>
      </c>
      <c r="L401" s="5">
        <v>12</v>
      </c>
      <c r="M401" s="5">
        <v>3</v>
      </c>
      <c r="N401" s="5" t="s">
        <v>3</v>
      </c>
      <c r="O401" s="5">
        <v>2</v>
      </c>
      <c r="P401" s="5">
        <f>ROUND(Source!ET388,O401)</f>
        <v>0</v>
      </c>
      <c r="Q401" s="5"/>
      <c r="R401" s="5"/>
      <c r="S401" s="5"/>
      <c r="T401" s="5"/>
      <c r="U401" s="5"/>
      <c r="V401" s="5"/>
      <c r="W401" s="5"/>
    </row>
    <row r="402" spans="1:23" x14ac:dyDescent="0.2">
      <c r="A402" s="5">
        <v>50</v>
      </c>
      <c r="B402" s="5">
        <v>0</v>
      </c>
      <c r="C402" s="5">
        <v>0</v>
      </c>
      <c r="D402" s="5">
        <v>1</v>
      </c>
      <c r="E402" s="5">
        <v>204</v>
      </c>
      <c r="F402" s="5">
        <f>ROUND(Source!R388,O402)</f>
        <v>14.39</v>
      </c>
      <c r="G402" s="5" t="s">
        <v>432</v>
      </c>
      <c r="H402" s="5" t="s">
        <v>433</v>
      </c>
      <c r="I402" s="5"/>
      <c r="J402" s="5"/>
      <c r="K402" s="5">
        <v>204</v>
      </c>
      <c r="L402" s="5">
        <v>13</v>
      </c>
      <c r="M402" s="5">
        <v>3</v>
      </c>
      <c r="N402" s="5" t="s">
        <v>3</v>
      </c>
      <c r="O402" s="5">
        <v>2</v>
      </c>
      <c r="P402" s="5">
        <f>ROUND(Source!DJ388,O402)</f>
        <v>95.88</v>
      </c>
      <c r="Q402" s="5"/>
      <c r="R402" s="5"/>
      <c r="S402" s="5"/>
      <c r="T402" s="5"/>
      <c r="U402" s="5"/>
      <c r="V402" s="5"/>
      <c r="W402" s="5"/>
    </row>
    <row r="403" spans="1:23" x14ac:dyDescent="0.2">
      <c r="A403" s="5">
        <v>50</v>
      </c>
      <c r="B403" s="5">
        <v>0</v>
      </c>
      <c r="C403" s="5">
        <v>0</v>
      </c>
      <c r="D403" s="5">
        <v>1</v>
      </c>
      <c r="E403" s="5">
        <v>205</v>
      </c>
      <c r="F403" s="5">
        <f>ROUND(Source!S388,O403)</f>
        <v>1116.17</v>
      </c>
      <c r="G403" s="5" t="s">
        <v>434</v>
      </c>
      <c r="H403" s="5" t="s">
        <v>435</v>
      </c>
      <c r="I403" s="5"/>
      <c r="J403" s="5"/>
      <c r="K403" s="5">
        <v>205</v>
      </c>
      <c r="L403" s="5">
        <v>14</v>
      </c>
      <c r="M403" s="5">
        <v>3</v>
      </c>
      <c r="N403" s="5" t="s">
        <v>3</v>
      </c>
      <c r="O403" s="5">
        <v>2</v>
      </c>
      <c r="P403" s="5">
        <f>ROUND(Source!DK388,O403)</f>
        <v>7433.72</v>
      </c>
      <c r="Q403" s="5"/>
      <c r="R403" s="5"/>
      <c r="S403" s="5"/>
      <c r="T403" s="5"/>
      <c r="U403" s="5"/>
      <c r="V403" s="5"/>
      <c r="W403" s="5"/>
    </row>
    <row r="404" spans="1:23" x14ac:dyDescent="0.2">
      <c r="A404" s="5">
        <v>50</v>
      </c>
      <c r="B404" s="5">
        <v>0</v>
      </c>
      <c r="C404" s="5">
        <v>0</v>
      </c>
      <c r="D404" s="5">
        <v>1</v>
      </c>
      <c r="E404" s="5">
        <v>232</v>
      </c>
      <c r="F404" s="5">
        <f>ROUND(Source!BC388,O404)</f>
        <v>0</v>
      </c>
      <c r="G404" s="5" t="s">
        <v>436</v>
      </c>
      <c r="H404" s="5" t="s">
        <v>437</v>
      </c>
      <c r="I404" s="5"/>
      <c r="J404" s="5"/>
      <c r="K404" s="5">
        <v>232</v>
      </c>
      <c r="L404" s="5">
        <v>15</v>
      </c>
      <c r="M404" s="5">
        <v>3</v>
      </c>
      <c r="N404" s="5" t="s">
        <v>3</v>
      </c>
      <c r="O404" s="5">
        <v>2</v>
      </c>
      <c r="P404" s="5">
        <f>ROUND(Source!EU388,O404)</f>
        <v>0</v>
      </c>
      <c r="Q404" s="5"/>
      <c r="R404" s="5"/>
      <c r="S404" s="5"/>
      <c r="T404" s="5"/>
      <c r="U404" s="5"/>
      <c r="V404" s="5"/>
      <c r="W404" s="5"/>
    </row>
    <row r="405" spans="1:23" x14ac:dyDescent="0.2">
      <c r="A405" s="5">
        <v>50</v>
      </c>
      <c r="B405" s="5">
        <v>0</v>
      </c>
      <c r="C405" s="5">
        <v>0</v>
      </c>
      <c r="D405" s="5">
        <v>1</v>
      </c>
      <c r="E405" s="5">
        <v>214</v>
      </c>
      <c r="F405" s="5">
        <f>ROUND(Source!AS388,O405)</f>
        <v>13102.9</v>
      </c>
      <c r="G405" s="5" t="s">
        <v>438</v>
      </c>
      <c r="H405" s="5" t="s">
        <v>439</v>
      </c>
      <c r="I405" s="5"/>
      <c r="J405" s="5"/>
      <c r="K405" s="5">
        <v>214</v>
      </c>
      <c r="L405" s="5">
        <v>16</v>
      </c>
      <c r="M405" s="5">
        <v>3</v>
      </c>
      <c r="N405" s="5" t="s">
        <v>3</v>
      </c>
      <c r="O405" s="5">
        <v>2</v>
      </c>
      <c r="P405" s="5">
        <f>ROUND(Source!EK388,O405)</f>
        <v>87265.62</v>
      </c>
      <c r="Q405" s="5"/>
      <c r="R405" s="5"/>
      <c r="S405" s="5"/>
      <c r="T405" s="5"/>
      <c r="U405" s="5"/>
      <c r="V405" s="5"/>
      <c r="W405" s="5"/>
    </row>
    <row r="406" spans="1:23" x14ac:dyDescent="0.2">
      <c r="A406" s="5">
        <v>50</v>
      </c>
      <c r="B406" s="5">
        <v>0</v>
      </c>
      <c r="C406" s="5">
        <v>0</v>
      </c>
      <c r="D406" s="5">
        <v>1</v>
      </c>
      <c r="E406" s="5">
        <v>215</v>
      </c>
      <c r="F406" s="5">
        <f>ROUND(Source!AT388,O406)</f>
        <v>0</v>
      </c>
      <c r="G406" s="5" t="s">
        <v>440</v>
      </c>
      <c r="H406" s="5" t="s">
        <v>441</v>
      </c>
      <c r="I406" s="5"/>
      <c r="J406" s="5"/>
      <c r="K406" s="5">
        <v>215</v>
      </c>
      <c r="L406" s="5">
        <v>17</v>
      </c>
      <c r="M406" s="5">
        <v>3</v>
      </c>
      <c r="N406" s="5" t="s">
        <v>3</v>
      </c>
      <c r="O406" s="5">
        <v>2</v>
      </c>
      <c r="P406" s="5">
        <f>ROUND(Source!EL388,O406)</f>
        <v>0</v>
      </c>
      <c r="Q406" s="5"/>
      <c r="R406" s="5"/>
      <c r="S406" s="5"/>
      <c r="T406" s="5"/>
      <c r="U406" s="5"/>
      <c r="V406" s="5"/>
      <c r="W406" s="5"/>
    </row>
    <row r="407" spans="1:23" x14ac:dyDescent="0.2">
      <c r="A407" s="5">
        <v>50</v>
      </c>
      <c r="B407" s="5">
        <v>0</v>
      </c>
      <c r="C407" s="5">
        <v>0</v>
      </c>
      <c r="D407" s="5">
        <v>1</v>
      </c>
      <c r="E407" s="5">
        <v>217</v>
      </c>
      <c r="F407" s="5">
        <f>ROUND(Source!AU388,O407)</f>
        <v>0</v>
      </c>
      <c r="G407" s="5" t="s">
        <v>442</v>
      </c>
      <c r="H407" s="5" t="s">
        <v>443</v>
      </c>
      <c r="I407" s="5"/>
      <c r="J407" s="5"/>
      <c r="K407" s="5">
        <v>217</v>
      </c>
      <c r="L407" s="5">
        <v>18</v>
      </c>
      <c r="M407" s="5">
        <v>3</v>
      </c>
      <c r="N407" s="5" t="s">
        <v>3</v>
      </c>
      <c r="O407" s="5">
        <v>2</v>
      </c>
      <c r="P407" s="5">
        <f>ROUND(Source!EM388,O407)</f>
        <v>0</v>
      </c>
      <c r="Q407" s="5"/>
      <c r="R407" s="5"/>
      <c r="S407" s="5"/>
      <c r="T407" s="5"/>
      <c r="U407" s="5"/>
      <c r="V407" s="5"/>
      <c r="W407" s="5"/>
    </row>
    <row r="408" spans="1:23" x14ac:dyDescent="0.2">
      <c r="A408" s="5">
        <v>50</v>
      </c>
      <c r="B408" s="5">
        <v>0</v>
      </c>
      <c r="C408" s="5">
        <v>0</v>
      </c>
      <c r="D408" s="5">
        <v>1</v>
      </c>
      <c r="E408" s="5">
        <v>230</v>
      </c>
      <c r="F408" s="5">
        <f>ROUND(Source!BA388,O408)</f>
        <v>0</v>
      </c>
      <c r="G408" s="5" t="s">
        <v>444</v>
      </c>
      <c r="H408" s="5" t="s">
        <v>445</v>
      </c>
      <c r="I408" s="5"/>
      <c r="J408" s="5"/>
      <c r="K408" s="5">
        <v>230</v>
      </c>
      <c r="L408" s="5">
        <v>19</v>
      </c>
      <c r="M408" s="5">
        <v>3</v>
      </c>
      <c r="N408" s="5" t="s">
        <v>3</v>
      </c>
      <c r="O408" s="5">
        <v>2</v>
      </c>
      <c r="P408" s="5">
        <f>ROUND(Source!ES388,O408)</f>
        <v>0</v>
      </c>
      <c r="Q408" s="5"/>
      <c r="R408" s="5"/>
      <c r="S408" s="5"/>
      <c r="T408" s="5"/>
      <c r="U408" s="5"/>
      <c r="V408" s="5"/>
      <c r="W408" s="5"/>
    </row>
    <row r="409" spans="1:23" x14ac:dyDescent="0.2">
      <c r="A409" s="5">
        <v>50</v>
      </c>
      <c r="B409" s="5">
        <v>0</v>
      </c>
      <c r="C409" s="5">
        <v>0</v>
      </c>
      <c r="D409" s="5">
        <v>1</v>
      </c>
      <c r="E409" s="5">
        <v>206</v>
      </c>
      <c r="F409" s="5">
        <f>ROUND(Source!T388,O409)</f>
        <v>0</v>
      </c>
      <c r="G409" s="5" t="s">
        <v>446</v>
      </c>
      <c r="H409" s="5" t="s">
        <v>447</v>
      </c>
      <c r="I409" s="5"/>
      <c r="J409" s="5"/>
      <c r="K409" s="5">
        <v>206</v>
      </c>
      <c r="L409" s="5">
        <v>20</v>
      </c>
      <c r="M409" s="5">
        <v>3</v>
      </c>
      <c r="N409" s="5" t="s">
        <v>3</v>
      </c>
      <c r="O409" s="5">
        <v>2</v>
      </c>
      <c r="P409" s="5">
        <f>ROUND(Source!DL388,O409)</f>
        <v>0</v>
      </c>
      <c r="Q409" s="5"/>
      <c r="R409" s="5"/>
      <c r="S409" s="5"/>
      <c r="T409" s="5"/>
      <c r="U409" s="5"/>
      <c r="V409" s="5"/>
      <c r="W409" s="5"/>
    </row>
    <row r="410" spans="1:23" x14ac:dyDescent="0.2">
      <c r="A410" s="5">
        <v>50</v>
      </c>
      <c r="B410" s="5">
        <v>0</v>
      </c>
      <c r="C410" s="5">
        <v>0</v>
      </c>
      <c r="D410" s="5">
        <v>1</v>
      </c>
      <c r="E410" s="5">
        <v>207</v>
      </c>
      <c r="F410" s="5">
        <f>Source!U388</f>
        <v>121.60420999999998</v>
      </c>
      <c r="G410" s="5" t="s">
        <v>448</v>
      </c>
      <c r="H410" s="5" t="s">
        <v>449</v>
      </c>
      <c r="I410" s="5"/>
      <c r="J410" s="5"/>
      <c r="K410" s="5">
        <v>207</v>
      </c>
      <c r="L410" s="5">
        <v>21</v>
      </c>
      <c r="M410" s="5">
        <v>3</v>
      </c>
      <c r="N410" s="5" t="s">
        <v>3</v>
      </c>
      <c r="O410" s="5">
        <v>-1</v>
      </c>
      <c r="P410" s="5">
        <f>Source!DM388</f>
        <v>121.60420999999998</v>
      </c>
      <c r="Q410" s="5"/>
      <c r="R410" s="5"/>
      <c r="S410" s="5"/>
      <c r="T410" s="5"/>
      <c r="U410" s="5"/>
      <c r="V410" s="5"/>
      <c r="W410" s="5"/>
    </row>
    <row r="411" spans="1:23" x14ac:dyDescent="0.2">
      <c r="A411" s="5">
        <v>50</v>
      </c>
      <c r="B411" s="5">
        <v>0</v>
      </c>
      <c r="C411" s="5">
        <v>0</v>
      </c>
      <c r="D411" s="5">
        <v>1</v>
      </c>
      <c r="E411" s="5">
        <v>208</v>
      </c>
      <c r="F411" s="5">
        <f>Source!V388</f>
        <v>1.1684349999999999</v>
      </c>
      <c r="G411" s="5" t="s">
        <v>450</v>
      </c>
      <c r="H411" s="5" t="s">
        <v>451</v>
      </c>
      <c r="I411" s="5"/>
      <c r="J411" s="5"/>
      <c r="K411" s="5">
        <v>208</v>
      </c>
      <c r="L411" s="5">
        <v>22</v>
      </c>
      <c r="M411" s="5">
        <v>3</v>
      </c>
      <c r="N411" s="5" t="s">
        <v>3</v>
      </c>
      <c r="O411" s="5">
        <v>-1</v>
      </c>
      <c r="P411" s="5">
        <f>Source!DN388</f>
        <v>1.1684349999999999</v>
      </c>
      <c r="Q411" s="5"/>
      <c r="R411" s="5"/>
      <c r="S411" s="5"/>
      <c r="T411" s="5"/>
      <c r="U411" s="5"/>
      <c r="V411" s="5"/>
      <c r="W411" s="5"/>
    </row>
    <row r="412" spans="1:23" x14ac:dyDescent="0.2">
      <c r="A412" s="5">
        <v>50</v>
      </c>
      <c r="B412" s="5">
        <v>0</v>
      </c>
      <c r="C412" s="5">
        <v>0</v>
      </c>
      <c r="D412" s="5">
        <v>1</v>
      </c>
      <c r="E412" s="5">
        <v>209</v>
      </c>
      <c r="F412" s="5">
        <f>ROUND(Source!W388,O412)</f>
        <v>0</v>
      </c>
      <c r="G412" s="5" t="s">
        <v>452</v>
      </c>
      <c r="H412" s="5" t="s">
        <v>453</v>
      </c>
      <c r="I412" s="5"/>
      <c r="J412" s="5"/>
      <c r="K412" s="5">
        <v>209</v>
      </c>
      <c r="L412" s="5">
        <v>23</v>
      </c>
      <c r="M412" s="5">
        <v>3</v>
      </c>
      <c r="N412" s="5" t="s">
        <v>3</v>
      </c>
      <c r="O412" s="5">
        <v>2</v>
      </c>
      <c r="P412" s="5">
        <f>ROUND(Source!DO388,O412)</f>
        <v>0</v>
      </c>
      <c r="Q412" s="5"/>
      <c r="R412" s="5"/>
      <c r="S412" s="5"/>
      <c r="T412" s="5"/>
      <c r="U412" s="5"/>
      <c r="V412" s="5"/>
      <c r="W412" s="5"/>
    </row>
    <row r="413" spans="1:23" x14ac:dyDescent="0.2">
      <c r="A413" s="5">
        <v>50</v>
      </c>
      <c r="B413" s="5">
        <v>0</v>
      </c>
      <c r="C413" s="5">
        <v>0</v>
      </c>
      <c r="D413" s="5">
        <v>1</v>
      </c>
      <c r="E413" s="5">
        <v>210</v>
      </c>
      <c r="F413" s="5">
        <f>ROUND(Source!X388,O413)</f>
        <v>1212.06</v>
      </c>
      <c r="G413" s="5" t="s">
        <v>454</v>
      </c>
      <c r="H413" s="5" t="s">
        <v>455</v>
      </c>
      <c r="I413" s="5"/>
      <c r="J413" s="5"/>
      <c r="K413" s="5">
        <v>210</v>
      </c>
      <c r="L413" s="5">
        <v>24</v>
      </c>
      <c r="M413" s="5">
        <v>3</v>
      </c>
      <c r="N413" s="5" t="s">
        <v>3</v>
      </c>
      <c r="O413" s="5">
        <v>2</v>
      </c>
      <c r="P413" s="5">
        <f>ROUND(Source!DP388,O413)</f>
        <v>8072.42</v>
      </c>
      <c r="Q413" s="5"/>
      <c r="R413" s="5"/>
      <c r="S413" s="5"/>
      <c r="T413" s="5"/>
      <c r="U413" s="5"/>
      <c r="V413" s="5"/>
      <c r="W413" s="5"/>
    </row>
    <row r="414" spans="1:23" x14ac:dyDescent="0.2">
      <c r="A414" s="5">
        <v>50</v>
      </c>
      <c r="B414" s="5">
        <v>0</v>
      </c>
      <c r="C414" s="5">
        <v>0</v>
      </c>
      <c r="D414" s="5">
        <v>1</v>
      </c>
      <c r="E414" s="5">
        <v>211</v>
      </c>
      <c r="F414" s="5">
        <f>ROUND(Source!Y388,O414)</f>
        <v>756.84</v>
      </c>
      <c r="G414" s="5" t="s">
        <v>456</v>
      </c>
      <c r="H414" s="5" t="s">
        <v>457</v>
      </c>
      <c r="I414" s="5"/>
      <c r="J414" s="5"/>
      <c r="K414" s="5">
        <v>211</v>
      </c>
      <c r="L414" s="5">
        <v>25</v>
      </c>
      <c r="M414" s="5">
        <v>3</v>
      </c>
      <c r="N414" s="5" t="s">
        <v>3</v>
      </c>
      <c r="O414" s="5">
        <v>2</v>
      </c>
      <c r="P414" s="5">
        <f>ROUND(Source!DQ388,O414)</f>
        <v>5040.63</v>
      </c>
      <c r="Q414" s="5"/>
      <c r="R414" s="5"/>
      <c r="S414" s="5"/>
      <c r="T414" s="5"/>
      <c r="U414" s="5"/>
      <c r="V414" s="5"/>
      <c r="W414" s="5"/>
    </row>
    <row r="415" spans="1:23" x14ac:dyDescent="0.2">
      <c r="A415" s="5">
        <v>50</v>
      </c>
      <c r="B415" s="5">
        <v>0</v>
      </c>
      <c r="C415" s="5">
        <v>0</v>
      </c>
      <c r="D415" s="5">
        <v>1</v>
      </c>
      <c r="E415" s="5">
        <v>0</v>
      </c>
      <c r="F415" s="5">
        <f>ROUND(Source!AR388,O415)</f>
        <v>13102.9</v>
      </c>
      <c r="G415" s="5" t="s">
        <v>458</v>
      </c>
      <c r="H415" s="5" t="s">
        <v>459</v>
      </c>
      <c r="I415" s="5"/>
      <c r="J415" s="5"/>
      <c r="K415" s="5">
        <v>224</v>
      </c>
      <c r="L415" s="5">
        <v>26</v>
      </c>
      <c r="M415" s="5">
        <v>3</v>
      </c>
      <c r="N415" s="5" t="s">
        <v>3</v>
      </c>
      <c r="O415" s="5">
        <v>2</v>
      </c>
      <c r="P415" s="5">
        <f>ROUND(Source!EJ388,O415)</f>
        <v>87265.62</v>
      </c>
      <c r="Q415" s="5"/>
      <c r="R415" s="5"/>
      <c r="S415" s="5"/>
      <c r="T415" s="5"/>
      <c r="U415" s="5"/>
      <c r="V415" s="5"/>
      <c r="W415" s="5"/>
    </row>
    <row r="416" spans="1:23" x14ac:dyDescent="0.2">
      <c r="A416" s="5">
        <v>50</v>
      </c>
      <c r="B416" s="5">
        <v>1</v>
      </c>
      <c r="C416" s="5">
        <v>0</v>
      </c>
      <c r="D416" s="5">
        <v>2</v>
      </c>
      <c r="E416" s="5">
        <v>0</v>
      </c>
      <c r="F416" s="5">
        <f>ROUND(F415,O416)</f>
        <v>13102.9</v>
      </c>
      <c r="G416" s="5" t="s">
        <v>460</v>
      </c>
      <c r="H416" s="5" t="s">
        <v>458</v>
      </c>
      <c r="I416" s="5"/>
      <c r="J416" s="5"/>
      <c r="K416" s="5">
        <v>212</v>
      </c>
      <c r="L416" s="5">
        <v>27</v>
      </c>
      <c r="M416" s="5">
        <v>0</v>
      </c>
      <c r="N416" s="5" t="s">
        <v>3</v>
      </c>
      <c r="O416" s="5">
        <v>2</v>
      </c>
      <c r="P416" s="5">
        <f>ROUND(P415,O416)</f>
        <v>87265.62</v>
      </c>
      <c r="Q416" s="5"/>
      <c r="R416" s="5"/>
      <c r="S416" s="5"/>
      <c r="T416" s="5"/>
      <c r="U416" s="5"/>
      <c r="V416" s="5"/>
      <c r="W416" s="5"/>
    </row>
    <row r="417" spans="1:255" x14ac:dyDescent="0.2">
      <c r="A417" s="5">
        <v>50</v>
      </c>
      <c r="B417" s="5">
        <v>1</v>
      </c>
      <c r="C417" s="5">
        <v>0</v>
      </c>
      <c r="D417" s="5">
        <v>2</v>
      </c>
      <c r="E417" s="5">
        <v>0</v>
      </c>
      <c r="F417" s="5">
        <f>ROUND(F416*0.18,O417)</f>
        <v>2358.52</v>
      </c>
      <c r="G417" s="5" t="s">
        <v>461</v>
      </c>
      <c r="H417" s="5" t="s">
        <v>462</v>
      </c>
      <c r="I417" s="5"/>
      <c r="J417" s="5"/>
      <c r="K417" s="5">
        <v>212</v>
      </c>
      <c r="L417" s="5">
        <v>28</v>
      </c>
      <c r="M417" s="5">
        <v>0</v>
      </c>
      <c r="N417" s="5" t="s">
        <v>3</v>
      </c>
      <c r="O417" s="5">
        <v>2</v>
      </c>
      <c r="P417" s="5">
        <f>ROUND(P416*0.18,O417)</f>
        <v>15707.81</v>
      </c>
      <c r="Q417" s="5"/>
      <c r="R417" s="5"/>
      <c r="S417" s="5"/>
      <c r="T417" s="5"/>
      <c r="U417" s="5"/>
      <c r="V417" s="5"/>
      <c r="W417" s="5"/>
    </row>
    <row r="418" spans="1:255" x14ac:dyDescent="0.2">
      <c r="A418" s="5">
        <v>50</v>
      </c>
      <c r="B418" s="5">
        <v>1</v>
      </c>
      <c r="C418" s="5">
        <v>0</v>
      </c>
      <c r="D418" s="5">
        <v>2</v>
      </c>
      <c r="E418" s="5">
        <v>224</v>
      </c>
      <c r="F418" s="5">
        <f>ROUND(F416+F417,O418)</f>
        <v>15461.42</v>
      </c>
      <c r="G418" s="5" t="s">
        <v>463</v>
      </c>
      <c r="H418" s="5" t="s">
        <v>464</v>
      </c>
      <c r="I418" s="5"/>
      <c r="J418" s="5"/>
      <c r="K418" s="5">
        <v>212</v>
      </c>
      <c r="L418" s="5">
        <v>29</v>
      </c>
      <c r="M418" s="5">
        <v>0</v>
      </c>
      <c r="N418" s="5" t="s">
        <v>3</v>
      </c>
      <c r="O418" s="5">
        <v>2</v>
      </c>
      <c r="P418" s="5">
        <f>ROUND(P416+P417,O418)</f>
        <v>102973.43</v>
      </c>
      <c r="Q418" s="5"/>
      <c r="R418" s="5"/>
      <c r="S418" s="5"/>
      <c r="T418" s="5"/>
      <c r="U418" s="5"/>
      <c r="V418" s="5"/>
      <c r="W418" s="5"/>
    </row>
    <row r="420" spans="1:255" x14ac:dyDescent="0.2">
      <c r="A420" s="1">
        <v>4</v>
      </c>
      <c r="B420" s="1">
        <v>1</v>
      </c>
      <c r="C420" s="1"/>
      <c r="D420" s="1">
        <f>ROW(A439)</f>
        <v>439</v>
      </c>
      <c r="E420" s="1"/>
      <c r="F420" s="1" t="s">
        <v>12</v>
      </c>
      <c r="G420" s="1" t="s">
        <v>650</v>
      </c>
      <c r="H420" s="1" t="s">
        <v>3</v>
      </c>
      <c r="I420" s="1">
        <v>0</v>
      </c>
      <c r="J420" s="1"/>
      <c r="K420" s="1">
        <v>-1</v>
      </c>
      <c r="L420" s="1"/>
      <c r="M420" s="1"/>
      <c r="N420" s="1"/>
      <c r="O420" s="1"/>
      <c r="P420" s="1"/>
      <c r="Q420" s="1"/>
      <c r="R420" s="1"/>
      <c r="S420" s="1"/>
      <c r="T420" s="1"/>
      <c r="U420" s="1" t="s">
        <v>3</v>
      </c>
      <c r="V420" s="1">
        <v>0</v>
      </c>
      <c r="W420" s="1"/>
      <c r="X420" s="1"/>
      <c r="Y420" s="1"/>
      <c r="Z420" s="1"/>
      <c r="AA420" s="1"/>
      <c r="AB420" s="1" t="s">
        <v>3</v>
      </c>
      <c r="AC420" s="1" t="s">
        <v>3</v>
      </c>
      <c r="AD420" s="1" t="s">
        <v>3</v>
      </c>
      <c r="AE420" s="1" t="s">
        <v>3</v>
      </c>
      <c r="AF420" s="1" t="s">
        <v>3</v>
      </c>
      <c r="AG420" s="1" t="s">
        <v>3</v>
      </c>
      <c r="AH420" s="1"/>
      <c r="AI420" s="1"/>
      <c r="AJ420" s="1"/>
      <c r="AK420" s="1"/>
      <c r="AL420" s="1"/>
      <c r="AM420" s="1"/>
      <c r="AN420" s="1"/>
      <c r="AO420" s="1"/>
      <c r="AP420" s="1" t="s">
        <v>3</v>
      </c>
      <c r="AQ420" s="1" t="s">
        <v>3</v>
      </c>
      <c r="AR420" s="1" t="s">
        <v>3</v>
      </c>
      <c r="AS420" s="1"/>
      <c r="AT420" s="1"/>
      <c r="AU420" s="1"/>
      <c r="AV420" s="1"/>
      <c r="AW420" s="1"/>
      <c r="AX420" s="1"/>
      <c r="AY420" s="1"/>
      <c r="AZ420" s="1" t="s">
        <v>3</v>
      </c>
      <c r="BA420" s="1"/>
      <c r="BB420" s="1" t="s">
        <v>3</v>
      </c>
      <c r="BC420" s="1" t="s">
        <v>3</v>
      </c>
      <c r="BD420" s="1" t="s">
        <v>3</v>
      </c>
      <c r="BE420" s="1" t="s">
        <v>3</v>
      </c>
      <c r="BF420" s="1" t="s">
        <v>3</v>
      </c>
      <c r="BG420" s="1" t="s">
        <v>3</v>
      </c>
      <c r="BH420" s="1" t="s">
        <v>3</v>
      </c>
      <c r="BI420" s="1" t="s">
        <v>3</v>
      </c>
      <c r="BJ420" s="1" t="s">
        <v>3</v>
      </c>
      <c r="BK420" s="1" t="s">
        <v>3</v>
      </c>
      <c r="BL420" s="1" t="s">
        <v>3</v>
      </c>
      <c r="BM420" s="1" t="s">
        <v>3</v>
      </c>
      <c r="BN420" s="1" t="s">
        <v>3</v>
      </c>
      <c r="BO420" s="1" t="s">
        <v>3</v>
      </c>
      <c r="BP420" s="1" t="s">
        <v>3</v>
      </c>
      <c r="BQ420" s="1"/>
      <c r="BR420" s="1"/>
      <c r="BS420" s="1"/>
      <c r="BT420" s="1"/>
      <c r="BU420" s="1"/>
      <c r="BV420" s="1"/>
      <c r="BW420" s="1"/>
      <c r="BX420" s="1">
        <v>0</v>
      </c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>
        <v>0</v>
      </c>
    </row>
    <row r="422" spans="1:255" x14ac:dyDescent="0.2">
      <c r="A422" s="3">
        <v>52</v>
      </c>
      <c r="B422" s="3">
        <f t="shared" ref="B422:G422" si="445">B439</f>
        <v>1</v>
      </c>
      <c r="C422" s="3">
        <f t="shared" si="445"/>
        <v>4</v>
      </c>
      <c r="D422" s="3">
        <f t="shared" si="445"/>
        <v>420</v>
      </c>
      <c r="E422" s="3">
        <f t="shared" si="445"/>
        <v>0</v>
      </c>
      <c r="F422" s="3" t="str">
        <f t="shared" si="445"/>
        <v>Новый раздел</v>
      </c>
      <c r="G422" s="3" t="str">
        <f t="shared" si="445"/>
        <v>4 Вентиляция</v>
      </c>
      <c r="H422" s="3"/>
      <c r="I422" s="3"/>
      <c r="J422" s="3"/>
      <c r="K422" s="3"/>
      <c r="L422" s="3"/>
      <c r="M422" s="3"/>
      <c r="N422" s="3"/>
      <c r="O422" s="3">
        <f t="shared" ref="O422:AT422" si="446">O439</f>
        <v>5505.11</v>
      </c>
      <c r="P422" s="3">
        <f t="shared" si="446"/>
        <v>4675.09</v>
      </c>
      <c r="Q422" s="3">
        <f t="shared" si="446"/>
        <v>406.15</v>
      </c>
      <c r="R422" s="3">
        <f t="shared" si="446"/>
        <v>57.95</v>
      </c>
      <c r="S422" s="3">
        <f t="shared" si="446"/>
        <v>423.87</v>
      </c>
      <c r="T422" s="3">
        <f t="shared" si="446"/>
        <v>0</v>
      </c>
      <c r="U422" s="3">
        <f t="shared" si="446"/>
        <v>48.441698399999993</v>
      </c>
      <c r="V422" s="3">
        <f t="shared" si="446"/>
        <v>4.9790999999999999</v>
      </c>
      <c r="W422" s="3">
        <f t="shared" si="446"/>
        <v>0</v>
      </c>
      <c r="X422" s="3">
        <f t="shared" si="446"/>
        <v>554.09</v>
      </c>
      <c r="Y422" s="3">
        <f t="shared" si="446"/>
        <v>342.1</v>
      </c>
      <c r="Z422" s="3">
        <f t="shared" si="446"/>
        <v>0</v>
      </c>
      <c r="AA422" s="3">
        <f t="shared" si="446"/>
        <v>0</v>
      </c>
      <c r="AB422" s="3">
        <f t="shared" si="446"/>
        <v>5505.11</v>
      </c>
      <c r="AC422" s="3">
        <f t="shared" si="446"/>
        <v>4675.09</v>
      </c>
      <c r="AD422" s="3">
        <f t="shared" si="446"/>
        <v>406.15</v>
      </c>
      <c r="AE422" s="3">
        <f t="shared" si="446"/>
        <v>57.95</v>
      </c>
      <c r="AF422" s="3">
        <f t="shared" si="446"/>
        <v>423.87</v>
      </c>
      <c r="AG422" s="3">
        <f t="shared" si="446"/>
        <v>0</v>
      </c>
      <c r="AH422" s="3">
        <f t="shared" si="446"/>
        <v>48.441698399999993</v>
      </c>
      <c r="AI422" s="3">
        <f t="shared" si="446"/>
        <v>4.9790999999999999</v>
      </c>
      <c r="AJ422" s="3">
        <f t="shared" si="446"/>
        <v>0</v>
      </c>
      <c r="AK422" s="3">
        <f t="shared" si="446"/>
        <v>554.09</v>
      </c>
      <c r="AL422" s="3">
        <f t="shared" si="446"/>
        <v>342.1</v>
      </c>
      <c r="AM422" s="3">
        <f t="shared" si="446"/>
        <v>0</v>
      </c>
      <c r="AN422" s="3">
        <f t="shared" si="446"/>
        <v>0</v>
      </c>
      <c r="AO422" s="3">
        <f t="shared" si="446"/>
        <v>0</v>
      </c>
      <c r="AP422" s="3">
        <f t="shared" si="446"/>
        <v>0</v>
      </c>
      <c r="AQ422" s="3">
        <f t="shared" si="446"/>
        <v>0</v>
      </c>
      <c r="AR422" s="3">
        <f t="shared" si="446"/>
        <v>6401.3</v>
      </c>
      <c r="AS422" s="3">
        <f t="shared" si="446"/>
        <v>6401.3</v>
      </c>
      <c r="AT422" s="3">
        <f t="shared" si="446"/>
        <v>0</v>
      </c>
      <c r="AU422" s="3">
        <f t="shared" ref="AU422:BZ422" si="447">AU439</f>
        <v>0</v>
      </c>
      <c r="AV422" s="3">
        <f t="shared" si="447"/>
        <v>4675.09</v>
      </c>
      <c r="AW422" s="3">
        <f t="shared" si="447"/>
        <v>4675.09</v>
      </c>
      <c r="AX422" s="3">
        <f t="shared" si="447"/>
        <v>0</v>
      </c>
      <c r="AY422" s="3">
        <f t="shared" si="447"/>
        <v>4675.09</v>
      </c>
      <c r="AZ422" s="3">
        <f t="shared" si="447"/>
        <v>0</v>
      </c>
      <c r="BA422" s="3">
        <f t="shared" si="447"/>
        <v>0</v>
      </c>
      <c r="BB422" s="3">
        <f t="shared" si="447"/>
        <v>0</v>
      </c>
      <c r="BC422" s="3">
        <f t="shared" si="447"/>
        <v>0</v>
      </c>
      <c r="BD422" s="3">
        <f t="shared" si="447"/>
        <v>0</v>
      </c>
      <c r="BE422" s="3">
        <f t="shared" si="447"/>
        <v>0</v>
      </c>
      <c r="BF422" s="3">
        <f t="shared" si="447"/>
        <v>0</v>
      </c>
      <c r="BG422" s="3">
        <f t="shared" si="447"/>
        <v>0</v>
      </c>
      <c r="BH422" s="3">
        <f t="shared" si="447"/>
        <v>0</v>
      </c>
      <c r="BI422" s="3">
        <f t="shared" si="447"/>
        <v>0</v>
      </c>
      <c r="BJ422" s="3">
        <f t="shared" si="447"/>
        <v>0</v>
      </c>
      <c r="BK422" s="3">
        <f t="shared" si="447"/>
        <v>0</v>
      </c>
      <c r="BL422" s="3">
        <f t="shared" si="447"/>
        <v>0</v>
      </c>
      <c r="BM422" s="3">
        <f t="shared" si="447"/>
        <v>0</v>
      </c>
      <c r="BN422" s="3">
        <f t="shared" si="447"/>
        <v>0</v>
      </c>
      <c r="BO422" s="3">
        <f t="shared" si="447"/>
        <v>0</v>
      </c>
      <c r="BP422" s="3">
        <f t="shared" si="447"/>
        <v>0</v>
      </c>
      <c r="BQ422" s="3">
        <f t="shared" si="447"/>
        <v>0</v>
      </c>
      <c r="BR422" s="3">
        <f t="shared" si="447"/>
        <v>0</v>
      </c>
      <c r="BS422" s="3">
        <f t="shared" si="447"/>
        <v>0</v>
      </c>
      <c r="BT422" s="3">
        <f t="shared" si="447"/>
        <v>0</v>
      </c>
      <c r="BU422" s="3">
        <f t="shared" si="447"/>
        <v>0</v>
      </c>
      <c r="BV422" s="3">
        <f t="shared" si="447"/>
        <v>0</v>
      </c>
      <c r="BW422" s="3">
        <f t="shared" si="447"/>
        <v>0</v>
      </c>
      <c r="BX422" s="3">
        <f t="shared" si="447"/>
        <v>0</v>
      </c>
      <c r="BY422" s="3">
        <f t="shared" si="447"/>
        <v>0</v>
      </c>
      <c r="BZ422" s="3">
        <f t="shared" si="447"/>
        <v>0</v>
      </c>
      <c r="CA422" s="3">
        <f t="shared" ref="CA422:DF422" si="448">CA439</f>
        <v>6401.3</v>
      </c>
      <c r="CB422" s="3">
        <f t="shared" si="448"/>
        <v>6401.3</v>
      </c>
      <c r="CC422" s="3">
        <f t="shared" si="448"/>
        <v>0</v>
      </c>
      <c r="CD422" s="3">
        <f t="shared" si="448"/>
        <v>0</v>
      </c>
      <c r="CE422" s="3">
        <f t="shared" si="448"/>
        <v>4675.09</v>
      </c>
      <c r="CF422" s="3">
        <f t="shared" si="448"/>
        <v>4675.09</v>
      </c>
      <c r="CG422" s="3">
        <f t="shared" si="448"/>
        <v>0</v>
      </c>
      <c r="CH422" s="3">
        <f t="shared" si="448"/>
        <v>4675.09</v>
      </c>
      <c r="CI422" s="3">
        <f t="shared" si="448"/>
        <v>0</v>
      </c>
      <c r="CJ422" s="3">
        <f t="shared" si="448"/>
        <v>0</v>
      </c>
      <c r="CK422" s="3">
        <f t="shared" si="448"/>
        <v>0</v>
      </c>
      <c r="CL422" s="3">
        <f t="shared" si="448"/>
        <v>0</v>
      </c>
      <c r="CM422" s="3">
        <f t="shared" si="448"/>
        <v>0</v>
      </c>
      <c r="CN422" s="3">
        <f t="shared" si="448"/>
        <v>0</v>
      </c>
      <c r="CO422" s="3">
        <f t="shared" si="448"/>
        <v>0</v>
      </c>
      <c r="CP422" s="3">
        <f t="shared" si="448"/>
        <v>0</v>
      </c>
      <c r="CQ422" s="3">
        <f t="shared" si="448"/>
        <v>0</v>
      </c>
      <c r="CR422" s="3">
        <f t="shared" si="448"/>
        <v>0</v>
      </c>
      <c r="CS422" s="3">
        <f t="shared" si="448"/>
        <v>0</v>
      </c>
      <c r="CT422" s="3">
        <f t="shared" si="448"/>
        <v>0</v>
      </c>
      <c r="CU422" s="3">
        <f t="shared" si="448"/>
        <v>0</v>
      </c>
      <c r="CV422" s="3">
        <f t="shared" si="448"/>
        <v>0</v>
      </c>
      <c r="CW422" s="3">
        <f t="shared" si="448"/>
        <v>0</v>
      </c>
      <c r="CX422" s="3">
        <f t="shared" si="448"/>
        <v>0</v>
      </c>
      <c r="CY422" s="3">
        <f t="shared" si="448"/>
        <v>0</v>
      </c>
      <c r="CZ422" s="3">
        <f t="shared" si="448"/>
        <v>0</v>
      </c>
      <c r="DA422" s="3">
        <f t="shared" si="448"/>
        <v>0</v>
      </c>
      <c r="DB422" s="3">
        <f t="shared" si="448"/>
        <v>0</v>
      </c>
      <c r="DC422" s="3">
        <f t="shared" si="448"/>
        <v>0</v>
      </c>
      <c r="DD422" s="3">
        <f t="shared" si="448"/>
        <v>0</v>
      </c>
      <c r="DE422" s="3">
        <f t="shared" si="448"/>
        <v>0</v>
      </c>
      <c r="DF422" s="3">
        <f t="shared" si="448"/>
        <v>0</v>
      </c>
      <c r="DG422" s="4">
        <f t="shared" ref="DG422:EL422" si="449">DG439</f>
        <v>36664.03</v>
      </c>
      <c r="DH422" s="4">
        <f t="shared" si="449"/>
        <v>31136.080000000002</v>
      </c>
      <c r="DI422" s="4">
        <f t="shared" si="449"/>
        <v>2704.98</v>
      </c>
      <c r="DJ422" s="4">
        <f t="shared" si="449"/>
        <v>385.98</v>
      </c>
      <c r="DK422" s="4">
        <f t="shared" si="449"/>
        <v>2822.97</v>
      </c>
      <c r="DL422" s="4">
        <f t="shared" si="449"/>
        <v>0</v>
      </c>
      <c r="DM422" s="4">
        <f t="shared" si="449"/>
        <v>48.441698399999993</v>
      </c>
      <c r="DN422" s="4">
        <f t="shared" si="449"/>
        <v>4.9790999999999999</v>
      </c>
      <c r="DO422" s="4">
        <f t="shared" si="449"/>
        <v>0</v>
      </c>
      <c r="DP422" s="4">
        <f t="shared" si="449"/>
        <v>3690.3</v>
      </c>
      <c r="DQ422" s="4">
        <f t="shared" si="449"/>
        <v>2278.36</v>
      </c>
      <c r="DR422" s="4">
        <f t="shared" si="449"/>
        <v>0</v>
      </c>
      <c r="DS422" s="4">
        <f t="shared" si="449"/>
        <v>0</v>
      </c>
      <c r="DT422" s="4">
        <f t="shared" si="449"/>
        <v>36664.03</v>
      </c>
      <c r="DU422" s="4">
        <f t="shared" si="449"/>
        <v>31136.080000000002</v>
      </c>
      <c r="DV422" s="4">
        <f t="shared" si="449"/>
        <v>2704.98</v>
      </c>
      <c r="DW422" s="4">
        <f t="shared" si="449"/>
        <v>385.98</v>
      </c>
      <c r="DX422" s="4">
        <f t="shared" si="449"/>
        <v>2822.97</v>
      </c>
      <c r="DY422" s="4">
        <f t="shared" si="449"/>
        <v>0</v>
      </c>
      <c r="DZ422" s="4">
        <f t="shared" si="449"/>
        <v>48.441698399999993</v>
      </c>
      <c r="EA422" s="4">
        <f t="shared" si="449"/>
        <v>4.9790999999999999</v>
      </c>
      <c r="EB422" s="4">
        <f t="shared" si="449"/>
        <v>0</v>
      </c>
      <c r="EC422" s="4">
        <f t="shared" si="449"/>
        <v>3690.3</v>
      </c>
      <c r="ED422" s="4">
        <f t="shared" si="449"/>
        <v>2278.36</v>
      </c>
      <c r="EE422" s="4">
        <f t="shared" si="449"/>
        <v>0</v>
      </c>
      <c r="EF422" s="4">
        <f t="shared" si="449"/>
        <v>0</v>
      </c>
      <c r="EG422" s="4">
        <f t="shared" si="449"/>
        <v>0</v>
      </c>
      <c r="EH422" s="4">
        <f t="shared" si="449"/>
        <v>0</v>
      </c>
      <c r="EI422" s="4">
        <f t="shared" si="449"/>
        <v>0</v>
      </c>
      <c r="EJ422" s="4">
        <f t="shared" si="449"/>
        <v>42632.69</v>
      </c>
      <c r="EK422" s="4">
        <f t="shared" si="449"/>
        <v>42632.69</v>
      </c>
      <c r="EL422" s="4">
        <f t="shared" si="449"/>
        <v>0</v>
      </c>
      <c r="EM422" s="4">
        <f t="shared" ref="EM422:FR422" si="450">EM439</f>
        <v>0</v>
      </c>
      <c r="EN422" s="4">
        <f t="shared" si="450"/>
        <v>31136.080000000002</v>
      </c>
      <c r="EO422" s="4">
        <f t="shared" si="450"/>
        <v>31136.080000000002</v>
      </c>
      <c r="EP422" s="4">
        <f t="shared" si="450"/>
        <v>0</v>
      </c>
      <c r="EQ422" s="4">
        <f t="shared" si="450"/>
        <v>31136.080000000002</v>
      </c>
      <c r="ER422" s="4">
        <f t="shared" si="450"/>
        <v>0</v>
      </c>
      <c r="ES422" s="4">
        <f t="shared" si="450"/>
        <v>0</v>
      </c>
      <c r="ET422" s="4">
        <f t="shared" si="450"/>
        <v>0</v>
      </c>
      <c r="EU422" s="4">
        <f t="shared" si="450"/>
        <v>0</v>
      </c>
      <c r="EV422" s="4">
        <f t="shared" si="450"/>
        <v>0</v>
      </c>
      <c r="EW422" s="4">
        <f t="shared" si="450"/>
        <v>0</v>
      </c>
      <c r="EX422" s="4">
        <f t="shared" si="450"/>
        <v>0</v>
      </c>
      <c r="EY422" s="4">
        <f t="shared" si="450"/>
        <v>0</v>
      </c>
      <c r="EZ422" s="4">
        <f t="shared" si="450"/>
        <v>0</v>
      </c>
      <c r="FA422" s="4">
        <f t="shared" si="450"/>
        <v>0</v>
      </c>
      <c r="FB422" s="4">
        <f t="shared" si="450"/>
        <v>0</v>
      </c>
      <c r="FC422" s="4">
        <f t="shared" si="450"/>
        <v>0</v>
      </c>
      <c r="FD422" s="4">
        <f t="shared" si="450"/>
        <v>0</v>
      </c>
      <c r="FE422" s="4">
        <f t="shared" si="450"/>
        <v>0</v>
      </c>
      <c r="FF422" s="4">
        <f t="shared" si="450"/>
        <v>0</v>
      </c>
      <c r="FG422" s="4">
        <f t="shared" si="450"/>
        <v>0</v>
      </c>
      <c r="FH422" s="4">
        <f t="shared" si="450"/>
        <v>0</v>
      </c>
      <c r="FI422" s="4">
        <f t="shared" si="450"/>
        <v>0</v>
      </c>
      <c r="FJ422" s="4">
        <f t="shared" si="450"/>
        <v>0</v>
      </c>
      <c r="FK422" s="4">
        <f t="shared" si="450"/>
        <v>0</v>
      </c>
      <c r="FL422" s="4">
        <f t="shared" si="450"/>
        <v>0</v>
      </c>
      <c r="FM422" s="4">
        <f t="shared" si="450"/>
        <v>0</v>
      </c>
      <c r="FN422" s="4">
        <f t="shared" si="450"/>
        <v>0</v>
      </c>
      <c r="FO422" s="4">
        <f t="shared" si="450"/>
        <v>0</v>
      </c>
      <c r="FP422" s="4">
        <f t="shared" si="450"/>
        <v>0</v>
      </c>
      <c r="FQ422" s="4">
        <f t="shared" si="450"/>
        <v>0</v>
      </c>
      <c r="FR422" s="4">
        <f t="shared" si="450"/>
        <v>0</v>
      </c>
      <c r="FS422" s="4">
        <f t="shared" ref="FS422:GX422" si="451">FS439</f>
        <v>42632.69</v>
      </c>
      <c r="FT422" s="4">
        <f t="shared" si="451"/>
        <v>42632.69</v>
      </c>
      <c r="FU422" s="4">
        <f t="shared" si="451"/>
        <v>0</v>
      </c>
      <c r="FV422" s="4">
        <f t="shared" si="451"/>
        <v>0</v>
      </c>
      <c r="FW422" s="4">
        <f t="shared" si="451"/>
        <v>31136.080000000002</v>
      </c>
      <c r="FX422" s="4">
        <f t="shared" si="451"/>
        <v>31136.080000000002</v>
      </c>
      <c r="FY422" s="4">
        <f t="shared" si="451"/>
        <v>0</v>
      </c>
      <c r="FZ422" s="4">
        <f t="shared" si="451"/>
        <v>31136.080000000002</v>
      </c>
      <c r="GA422" s="4">
        <f t="shared" si="451"/>
        <v>0</v>
      </c>
      <c r="GB422" s="4">
        <f t="shared" si="451"/>
        <v>0</v>
      </c>
      <c r="GC422" s="4">
        <f t="shared" si="451"/>
        <v>0</v>
      </c>
      <c r="GD422" s="4">
        <f t="shared" si="451"/>
        <v>0</v>
      </c>
      <c r="GE422" s="4">
        <f t="shared" si="451"/>
        <v>0</v>
      </c>
      <c r="GF422" s="4">
        <f t="shared" si="451"/>
        <v>0</v>
      </c>
      <c r="GG422" s="4">
        <f t="shared" si="451"/>
        <v>0</v>
      </c>
      <c r="GH422" s="4">
        <f t="shared" si="451"/>
        <v>0</v>
      </c>
      <c r="GI422" s="4">
        <f t="shared" si="451"/>
        <v>0</v>
      </c>
      <c r="GJ422" s="4">
        <f t="shared" si="451"/>
        <v>0</v>
      </c>
      <c r="GK422" s="4">
        <f t="shared" si="451"/>
        <v>0</v>
      </c>
      <c r="GL422" s="4">
        <f t="shared" si="451"/>
        <v>0</v>
      </c>
      <c r="GM422" s="4">
        <f t="shared" si="451"/>
        <v>0</v>
      </c>
      <c r="GN422" s="4">
        <f t="shared" si="451"/>
        <v>0</v>
      </c>
      <c r="GO422" s="4">
        <f t="shared" si="451"/>
        <v>0</v>
      </c>
      <c r="GP422" s="4">
        <f t="shared" si="451"/>
        <v>0</v>
      </c>
      <c r="GQ422" s="4">
        <f t="shared" si="451"/>
        <v>0</v>
      </c>
      <c r="GR422" s="4">
        <f t="shared" si="451"/>
        <v>0</v>
      </c>
      <c r="GS422" s="4">
        <f t="shared" si="451"/>
        <v>0</v>
      </c>
      <c r="GT422" s="4">
        <f t="shared" si="451"/>
        <v>0</v>
      </c>
      <c r="GU422" s="4">
        <f t="shared" si="451"/>
        <v>0</v>
      </c>
      <c r="GV422" s="4">
        <f t="shared" si="451"/>
        <v>0</v>
      </c>
      <c r="GW422" s="4">
        <f t="shared" si="451"/>
        <v>0</v>
      </c>
      <c r="GX422" s="4">
        <f t="shared" si="451"/>
        <v>0</v>
      </c>
    </row>
    <row r="424" spans="1:255" x14ac:dyDescent="0.2">
      <c r="A424" s="2">
        <v>17</v>
      </c>
      <c r="B424" s="2">
        <v>1</v>
      </c>
      <c r="C424" s="2">
        <f>ROW(SmtRes!A903)</f>
        <v>903</v>
      </c>
      <c r="D424" s="2">
        <f>ROW(EtalonRes!A907)</f>
        <v>907</v>
      </c>
      <c r="E424" s="2" t="s">
        <v>651</v>
      </c>
      <c r="F424" s="2" t="s">
        <v>652</v>
      </c>
      <c r="G424" s="2" t="s">
        <v>653</v>
      </c>
      <c r="H424" s="2" t="s">
        <v>17</v>
      </c>
      <c r="I424" s="2">
        <f>ROUND(12.56/100,9)</f>
        <v>0.12559999999999999</v>
      </c>
      <c r="J424" s="2">
        <v>0</v>
      </c>
      <c r="K424" s="2"/>
      <c r="L424" s="2"/>
      <c r="M424" s="2"/>
      <c r="N424" s="2"/>
      <c r="O424" s="2">
        <f t="shared" ref="O424:O437" si="452">ROUND(CP424,2)</f>
        <v>286.37</v>
      </c>
      <c r="P424" s="2">
        <f t="shared" ref="P424:P437" si="453">ROUND(CQ424*I424,2)</f>
        <v>54.59</v>
      </c>
      <c r="Q424" s="2">
        <f t="shared" ref="Q424:Q437" si="454">ROUND(CR424*I424,2)</f>
        <v>19.87</v>
      </c>
      <c r="R424" s="2">
        <f t="shared" ref="R424:R437" si="455">ROUND(CS424*I424,2)</f>
        <v>2.52</v>
      </c>
      <c r="S424" s="2">
        <f t="shared" ref="S424:S437" si="456">ROUND(CT424*I424,2)</f>
        <v>211.91</v>
      </c>
      <c r="T424" s="2">
        <f t="shared" ref="T424:T437" si="457">ROUND(CU424*I424,2)</f>
        <v>0</v>
      </c>
      <c r="U424" s="2">
        <f t="shared" ref="U424:U437" si="458">CV424*I424</f>
        <v>24.245698399999995</v>
      </c>
      <c r="V424" s="2">
        <f t="shared" ref="V424:V437" si="459">CW424*I424</f>
        <v>0.20409999999999998</v>
      </c>
      <c r="W424" s="2">
        <f t="shared" ref="W424:W437" si="460">ROUND(CX424*I424,2)</f>
        <v>0</v>
      </c>
      <c r="X424" s="2">
        <f t="shared" ref="X424:X437" si="461">ROUND(CY424,2)</f>
        <v>246.59</v>
      </c>
      <c r="Y424" s="2">
        <f t="shared" ref="Y424:Y437" si="462">ROUND(CZ424,2)</f>
        <v>152.25</v>
      </c>
      <c r="Z424" s="2"/>
      <c r="AA424" s="2">
        <v>39500385</v>
      </c>
      <c r="AB424" s="2">
        <f t="shared" ref="AB424:AB437" si="463">ROUND((AC424+AD424+AF424),2)</f>
        <v>2280.0500000000002</v>
      </c>
      <c r="AC424" s="2">
        <f t="shared" ref="AC424:AC437" si="464">ROUND((ES424),2)</f>
        <v>434.65</v>
      </c>
      <c r="AD424" s="2">
        <f>ROUND(((((ET424*1.25))-((EU424*1.25)))+AE424),2)</f>
        <v>158.22999999999999</v>
      </c>
      <c r="AE424" s="2">
        <f>ROUND(((EU424*1.25)),2)</f>
        <v>20.09</v>
      </c>
      <c r="AF424" s="2">
        <f>ROUND(((EV424*1.15)),2)</f>
        <v>1687.17</v>
      </c>
      <c r="AG424" s="2">
        <f t="shared" ref="AG424:AG437" si="465">ROUND((AP424),2)</f>
        <v>0</v>
      </c>
      <c r="AH424" s="2">
        <f>((EW424*1.15))</f>
        <v>193.03899999999999</v>
      </c>
      <c r="AI424" s="2">
        <f>((EX424*1.25))</f>
        <v>1.625</v>
      </c>
      <c r="AJ424" s="2">
        <f t="shared" ref="AJ424:AJ437" si="466">ROUND((AS424),2)</f>
        <v>0</v>
      </c>
      <c r="AK424" s="2">
        <v>2028.33</v>
      </c>
      <c r="AL424" s="2">
        <v>434.65</v>
      </c>
      <c r="AM424" s="2">
        <v>126.58</v>
      </c>
      <c r="AN424" s="2">
        <v>16.07</v>
      </c>
      <c r="AO424" s="2">
        <v>1467.1</v>
      </c>
      <c r="AP424" s="2">
        <v>0</v>
      </c>
      <c r="AQ424" s="2">
        <v>167.86</v>
      </c>
      <c r="AR424" s="2">
        <v>1.3</v>
      </c>
      <c r="AS424" s="2">
        <v>0</v>
      </c>
      <c r="AT424" s="2">
        <v>115</v>
      </c>
      <c r="AU424" s="2">
        <v>71</v>
      </c>
      <c r="AV424" s="2">
        <v>1</v>
      </c>
      <c r="AW424" s="2">
        <v>1</v>
      </c>
      <c r="AX424" s="2"/>
      <c r="AY424" s="2"/>
      <c r="AZ424" s="2">
        <v>1</v>
      </c>
      <c r="BA424" s="2">
        <v>1</v>
      </c>
      <c r="BB424" s="2">
        <v>1</v>
      </c>
      <c r="BC424" s="2">
        <v>1</v>
      </c>
      <c r="BD424" s="2" t="s">
        <v>3</v>
      </c>
      <c r="BE424" s="2" t="s">
        <v>3</v>
      </c>
      <c r="BF424" s="2" t="s">
        <v>3</v>
      </c>
      <c r="BG424" s="2" t="s">
        <v>3</v>
      </c>
      <c r="BH424" s="2">
        <v>0</v>
      </c>
      <c r="BI424" s="2">
        <v>1</v>
      </c>
      <c r="BJ424" s="2" t="s">
        <v>654</v>
      </c>
      <c r="BK424" s="2"/>
      <c r="BL424" s="2"/>
      <c r="BM424" s="2">
        <v>20001</v>
      </c>
      <c r="BN424" s="2">
        <v>0</v>
      </c>
      <c r="BO424" s="2" t="s">
        <v>3</v>
      </c>
      <c r="BP424" s="2">
        <v>0</v>
      </c>
      <c r="BQ424" s="2">
        <v>2</v>
      </c>
      <c r="BR424" s="2">
        <v>0</v>
      </c>
      <c r="BS424" s="2">
        <v>1</v>
      </c>
      <c r="BT424" s="2">
        <v>1</v>
      </c>
      <c r="BU424" s="2">
        <v>1</v>
      </c>
      <c r="BV424" s="2">
        <v>1</v>
      </c>
      <c r="BW424" s="2">
        <v>1</v>
      </c>
      <c r="BX424" s="2">
        <v>1</v>
      </c>
      <c r="BY424" s="2" t="s">
        <v>3</v>
      </c>
      <c r="BZ424" s="2">
        <v>128</v>
      </c>
      <c r="CA424" s="2">
        <v>83</v>
      </c>
      <c r="CB424" s="2"/>
      <c r="CC424" s="2"/>
      <c r="CD424" s="2"/>
      <c r="CE424" s="2"/>
      <c r="CF424" s="2">
        <v>0</v>
      </c>
      <c r="CG424" s="2">
        <v>0</v>
      </c>
      <c r="CH424" s="2"/>
      <c r="CI424" s="2"/>
      <c r="CJ424" s="2"/>
      <c r="CK424" s="2"/>
      <c r="CL424" s="2"/>
      <c r="CM424" s="2">
        <v>0</v>
      </c>
      <c r="CN424" s="2" t="s">
        <v>1605</v>
      </c>
      <c r="CO424" s="2">
        <v>0</v>
      </c>
      <c r="CP424" s="2">
        <f t="shared" ref="CP424:CP437" si="467">(P424+Q424+S424)</f>
        <v>286.37</v>
      </c>
      <c r="CQ424" s="2">
        <f t="shared" ref="CQ424:CQ437" si="468">AC424*BC424</f>
        <v>434.65</v>
      </c>
      <c r="CR424" s="2">
        <f t="shared" ref="CR424:CR437" si="469">AD424*BB424</f>
        <v>158.22999999999999</v>
      </c>
      <c r="CS424" s="2">
        <f t="shared" ref="CS424:CS437" si="470">AE424*BS424</f>
        <v>20.09</v>
      </c>
      <c r="CT424" s="2">
        <f t="shared" ref="CT424:CT437" si="471">AF424*BA424</f>
        <v>1687.17</v>
      </c>
      <c r="CU424" s="2">
        <f t="shared" ref="CU424:CU437" si="472">AG424</f>
        <v>0</v>
      </c>
      <c r="CV424" s="2">
        <f t="shared" ref="CV424:CV437" si="473">AH424</f>
        <v>193.03899999999999</v>
      </c>
      <c r="CW424" s="2">
        <f t="shared" ref="CW424:CW437" si="474">AI424</f>
        <v>1.625</v>
      </c>
      <c r="CX424" s="2">
        <f t="shared" ref="CX424:CX437" si="475">AJ424</f>
        <v>0</v>
      </c>
      <c r="CY424" s="2">
        <f t="shared" ref="CY424:CY437" si="476">(((S424+R424)*AT424)/100)</f>
        <v>246.59450000000001</v>
      </c>
      <c r="CZ424" s="2">
        <f t="shared" ref="CZ424:CZ437" si="477">(((S424+R424)*AU424)/100)</f>
        <v>152.24530000000001</v>
      </c>
      <c r="DA424" s="2"/>
      <c r="DB424" s="2"/>
      <c r="DC424" s="2" t="s">
        <v>3</v>
      </c>
      <c r="DD424" s="2" t="s">
        <v>3</v>
      </c>
      <c r="DE424" s="2" t="s">
        <v>32</v>
      </c>
      <c r="DF424" s="2" t="s">
        <v>32</v>
      </c>
      <c r="DG424" s="2" t="s">
        <v>33</v>
      </c>
      <c r="DH424" s="2" t="s">
        <v>3</v>
      </c>
      <c r="DI424" s="2" t="s">
        <v>33</v>
      </c>
      <c r="DJ424" s="2" t="s">
        <v>32</v>
      </c>
      <c r="DK424" s="2" t="s">
        <v>3</v>
      </c>
      <c r="DL424" s="2" t="s">
        <v>3</v>
      </c>
      <c r="DM424" s="2" t="s">
        <v>3</v>
      </c>
      <c r="DN424" s="2">
        <v>0</v>
      </c>
      <c r="DO424" s="2">
        <v>0</v>
      </c>
      <c r="DP424" s="2">
        <v>1</v>
      </c>
      <c r="DQ424" s="2">
        <v>1</v>
      </c>
      <c r="DR424" s="2"/>
      <c r="DS424" s="2"/>
      <c r="DT424" s="2"/>
      <c r="DU424" s="2">
        <v>1005</v>
      </c>
      <c r="DV424" s="2" t="s">
        <v>17</v>
      </c>
      <c r="DW424" s="2" t="s">
        <v>17</v>
      </c>
      <c r="DX424" s="2">
        <v>100</v>
      </c>
      <c r="DY424" s="2"/>
      <c r="DZ424" s="2"/>
      <c r="EA424" s="2"/>
      <c r="EB424" s="2"/>
      <c r="EC424" s="2"/>
      <c r="ED424" s="2"/>
      <c r="EE424" s="2">
        <v>39174534</v>
      </c>
      <c r="EF424" s="2">
        <v>2</v>
      </c>
      <c r="EG424" s="2" t="s">
        <v>19</v>
      </c>
      <c r="EH424" s="2">
        <v>0</v>
      </c>
      <c r="EI424" s="2" t="s">
        <v>3</v>
      </c>
      <c r="EJ424" s="2">
        <v>1</v>
      </c>
      <c r="EK424" s="2">
        <v>20001</v>
      </c>
      <c r="EL424" s="2" t="s">
        <v>655</v>
      </c>
      <c r="EM424" s="2" t="s">
        <v>656</v>
      </c>
      <c r="EN424" s="2"/>
      <c r="EO424" s="2" t="s">
        <v>36</v>
      </c>
      <c r="EP424" s="2"/>
      <c r="EQ424" s="2">
        <v>0</v>
      </c>
      <c r="ER424" s="2">
        <v>2028.33</v>
      </c>
      <c r="ES424" s="2">
        <v>434.65</v>
      </c>
      <c r="ET424" s="2">
        <v>126.58</v>
      </c>
      <c r="EU424" s="2">
        <v>16.07</v>
      </c>
      <c r="EV424" s="2">
        <v>1467.1</v>
      </c>
      <c r="EW424" s="2">
        <v>167.86</v>
      </c>
      <c r="EX424" s="2">
        <v>1.3</v>
      </c>
      <c r="EY424" s="2">
        <v>0</v>
      </c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>
        <v>0</v>
      </c>
      <c r="FR424" s="2">
        <f t="shared" ref="FR424:FR437" si="478">ROUND(IF(AND(BH424=3,BI424=3),P424,0),2)</f>
        <v>0</v>
      </c>
      <c r="FS424" s="2">
        <v>0</v>
      </c>
      <c r="FT424" s="2" t="s">
        <v>22</v>
      </c>
      <c r="FU424" s="2" t="s">
        <v>23</v>
      </c>
      <c r="FV424" s="2"/>
      <c r="FW424" s="2"/>
      <c r="FX424" s="2">
        <v>115.2</v>
      </c>
      <c r="FY424" s="2">
        <v>70.55</v>
      </c>
      <c r="FZ424" s="2"/>
      <c r="GA424" s="2" t="s">
        <v>3</v>
      </c>
      <c r="GB424" s="2"/>
      <c r="GC424" s="2"/>
      <c r="GD424" s="2">
        <v>0</v>
      </c>
      <c r="GE424" s="2"/>
      <c r="GF424" s="2">
        <v>-1647575030</v>
      </c>
      <c r="GG424" s="2">
        <v>2</v>
      </c>
      <c r="GH424" s="2">
        <v>1</v>
      </c>
      <c r="GI424" s="2">
        <v>-2</v>
      </c>
      <c r="GJ424" s="2">
        <v>0</v>
      </c>
      <c r="GK424" s="2">
        <f>ROUND(R424*(R12)/100,2)</f>
        <v>0</v>
      </c>
      <c r="GL424" s="2">
        <f t="shared" ref="GL424:GL437" si="479">ROUND(IF(AND(BH424=3,BI424=3,FS424&lt;&gt;0),P424,0),2)</f>
        <v>0</v>
      </c>
      <c r="GM424" s="2">
        <f t="shared" ref="GM424:GM437" si="480">ROUND(O424+X424+Y424+GK424,2)+GX424</f>
        <v>685.21</v>
      </c>
      <c r="GN424" s="2">
        <f t="shared" ref="GN424:GN437" si="481">IF(OR(BI424=0,BI424=1),ROUND(O424+X424+Y424+GK424,2),0)</f>
        <v>685.21</v>
      </c>
      <c r="GO424" s="2">
        <f t="shared" ref="GO424:GO437" si="482">IF(BI424=2,ROUND(O424+X424+Y424+GK424,2),0)</f>
        <v>0</v>
      </c>
      <c r="GP424" s="2">
        <f t="shared" ref="GP424:GP437" si="483">IF(BI424=4,ROUND(O424+X424+Y424+GK424,2)+GX424,0)</f>
        <v>0</v>
      </c>
      <c r="GQ424" s="2"/>
      <c r="GR424" s="2">
        <v>0</v>
      </c>
      <c r="GS424" s="2">
        <v>3</v>
      </c>
      <c r="GT424" s="2">
        <v>0</v>
      </c>
      <c r="GU424" s="2" t="s">
        <v>3</v>
      </c>
      <c r="GV424" s="2">
        <f t="shared" ref="GV424:GV437" si="484">ROUND(GT424,2)</f>
        <v>0</v>
      </c>
      <c r="GW424" s="2">
        <v>1</v>
      </c>
      <c r="GX424" s="2">
        <f t="shared" ref="GX424:GX437" si="485">ROUND(GV424*GW424*I424,2)</f>
        <v>0</v>
      </c>
      <c r="GY424" s="2"/>
      <c r="GZ424" s="2"/>
      <c r="HA424" s="2">
        <v>0</v>
      </c>
      <c r="HB424" s="2">
        <v>0</v>
      </c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>
        <v>0</v>
      </c>
      <c r="IL424" s="2"/>
      <c r="IM424" s="2"/>
      <c r="IN424" s="2"/>
      <c r="IO424" s="2"/>
      <c r="IP424" s="2"/>
      <c r="IQ424" s="2"/>
      <c r="IR424" s="2"/>
      <c r="IS424" s="2"/>
      <c r="IT424" s="2"/>
      <c r="IU424" s="2"/>
    </row>
    <row r="425" spans="1:255" x14ac:dyDescent="0.2">
      <c r="A425">
        <v>17</v>
      </c>
      <c r="B425">
        <v>1</v>
      </c>
      <c r="C425">
        <f>ROW(SmtRes!A916)</f>
        <v>916</v>
      </c>
      <c r="D425">
        <f>ROW(EtalonRes!A924)</f>
        <v>924</v>
      </c>
      <c r="E425" t="s">
        <v>651</v>
      </c>
      <c r="F425" t="s">
        <v>652</v>
      </c>
      <c r="G425" t="s">
        <v>653</v>
      </c>
      <c r="H425" t="s">
        <v>17</v>
      </c>
      <c r="I425">
        <f>ROUND(12.56/100,9)</f>
        <v>0.12559999999999999</v>
      </c>
      <c r="J425">
        <v>0</v>
      </c>
      <c r="O425">
        <f t="shared" si="452"/>
        <v>1907.25</v>
      </c>
      <c r="P425">
        <f t="shared" si="453"/>
        <v>363.58</v>
      </c>
      <c r="Q425">
        <f t="shared" si="454"/>
        <v>132.36000000000001</v>
      </c>
      <c r="R425">
        <f t="shared" si="455"/>
        <v>16.809999999999999</v>
      </c>
      <c r="S425">
        <f t="shared" si="456"/>
        <v>1411.31</v>
      </c>
      <c r="T425">
        <f t="shared" si="457"/>
        <v>0</v>
      </c>
      <c r="U425">
        <f t="shared" si="458"/>
        <v>24.245698399999995</v>
      </c>
      <c r="V425">
        <f t="shared" si="459"/>
        <v>0.20409999999999998</v>
      </c>
      <c r="W425">
        <f t="shared" si="460"/>
        <v>0</v>
      </c>
      <c r="X425">
        <f t="shared" si="461"/>
        <v>1642.34</v>
      </c>
      <c r="Y425">
        <f t="shared" si="462"/>
        <v>1013.97</v>
      </c>
      <c r="AA425">
        <v>39500386</v>
      </c>
      <c r="AB425">
        <f t="shared" si="463"/>
        <v>2280.0500000000002</v>
      </c>
      <c r="AC425">
        <f t="shared" si="464"/>
        <v>434.65</v>
      </c>
      <c r="AD425">
        <f>ROUND(((((ET425*1.25))-((EU425*1.25)))+AE425),2)</f>
        <v>158.22999999999999</v>
      </c>
      <c r="AE425">
        <f>ROUND(((EU425*1.25)),2)</f>
        <v>20.09</v>
      </c>
      <c r="AF425">
        <f>ROUND(((EV425*1.15)),2)</f>
        <v>1687.17</v>
      </c>
      <c r="AG425">
        <f t="shared" si="465"/>
        <v>0</v>
      </c>
      <c r="AH425">
        <f>((EW425*1.15))</f>
        <v>193.03899999999999</v>
      </c>
      <c r="AI425">
        <f>((EX425*1.25))</f>
        <v>1.625</v>
      </c>
      <c r="AJ425">
        <f t="shared" si="466"/>
        <v>0</v>
      </c>
      <c r="AK425">
        <v>2028.33</v>
      </c>
      <c r="AL425">
        <v>434.65</v>
      </c>
      <c r="AM425">
        <v>126.58</v>
      </c>
      <c r="AN425">
        <v>16.07</v>
      </c>
      <c r="AO425">
        <v>1467.1</v>
      </c>
      <c r="AP425">
        <v>0</v>
      </c>
      <c r="AQ425">
        <v>167.86</v>
      </c>
      <c r="AR425">
        <v>1.3</v>
      </c>
      <c r="AS425">
        <v>0</v>
      </c>
      <c r="AT425">
        <v>115</v>
      </c>
      <c r="AU425">
        <v>71</v>
      </c>
      <c r="AV425">
        <v>1</v>
      </c>
      <c r="AW425">
        <v>1</v>
      </c>
      <c r="AZ425">
        <v>6.66</v>
      </c>
      <c r="BA425">
        <v>6.66</v>
      </c>
      <c r="BB425">
        <v>6.66</v>
      </c>
      <c r="BC425">
        <v>6.66</v>
      </c>
      <c r="BD425" t="s">
        <v>3</v>
      </c>
      <c r="BE425" t="s">
        <v>3</v>
      </c>
      <c r="BF425" t="s">
        <v>3</v>
      </c>
      <c r="BG425" t="s">
        <v>3</v>
      </c>
      <c r="BH425">
        <v>0</v>
      </c>
      <c r="BI425">
        <v>1</v>
      </c>
      <c r="BJ425" t="s">
        <v>654</v>
      </c>
      <c r="BM425">
        <v>20001</v>
      </c>
      <c r="BN425">
        <v>0</v>
      </c>
      <c r="BO425" t="s">
        <v>3</v>
      </c>
      <c r="BP425">
        <v>0</v>
      </c>
      <c r="BQ425">
        <v>2</v>
      </c>
      <c r="BR425">
        <v>0</v>
      </c>
      <c r="BS425">
        <v>6.66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3</v>
      </c>
      <c r="BZ425">
        <v>128</v>
      </c>
      <c r="CA425">
        <v>83</v>
      </c>
      <c r="CF425">
        <v>0</v>
      </c>
      <c r="CG425">
        <v>0</v>
      </c>
      <c r="CM425">
        <v>0</v>
      </c>
      <c r="CN425" t="s">
        <v>1605</v>
      </c>
      <c r="CO425">
        <v>0</v>
      </c>
      <c r="CP425">
        <f t="shared" si="467"/>
        <v>1907.25</v>
      </c>
      <c r="CQ425">
        <f t="shared" si="468"/>
        <v>2894.7689999999998</v>
      </c>
      <c r="CR425">
        <f t="shared" si="469"/>
        <v>1053.8117999999999</v>
      </c>
      <c r="CS425">
        <f t="shared" si="470"/>
        <v>133.79939999999999</v>
      </c>
      <c r="CT425">
        <f t="shared" si="471"/>
        <v>11236.5522</v>
      </c>
      <c r="CU425">
        <f t="shared" si="472"/>
        <v>0</v>
      </c>
      <c r="CV425">
        <f t="shared" si="473"/>
        <v>193.03899999999999</v>
      </c>
      <c r="CW425">
        <f t="shared" si="474"/>
        <v>1.625</v>
      </c>
      <c r="CX425">
        <f t="shared" si="475"/>
        <v>0</v>
      </c>
      <c r="CY425">
        <f t="shared" si="476"/>
        <v>1642.338</v>
      </c>
      <c r="CZ425">
        <f t="shared" si="477"/>
        <v>1013.9651999999999</v>
      </c>
      <c r="DC425" t="s">
        <v>3</v>
      </c>
      <c r="DD425" t="s">
        <v>3</v>
      </c>
      <c r="DE425" t="s">
        <v>32</v>
      </c>
      <c r="DF425" t="s">
        <v>32</v>
      </c>
      <c r="DG425" t="s">
        <v>33</v>
      </c>
      <c r="DH425" t="s">
        <v>3</v>
      </c>
      <c r="DI425" t="s">
        <v>33</v>
      </c>
      <c r="DJ425" t="s">
        <v>32</v>
      </c>
      <c r="DK425" t="s">
        <v>3</v>
      </c>
      <c r="DL425" t="s">
        <v>3</v>
      </c>
      <c r="DM425" t="s">
        <v>3</v>
      </c>
      <c r="DN425">
        <v>0</v>
      </c>
      <c r="DO425">
        <v>0</v>
      </c>
      <c r="DP425">
        <v>1</v>
      </c>
      <c r="DQ425">
        <v>1</v>
      </c>
      <c r="DU425">
        <v>1005</v>
      </c>
      <c r="DV425" t="s">
        <v>17</v>
      </c>
      <c r="DW425" t="s">
        <v>17</v>
      </c>
      <c r="DX425">
        <v>100</v>
      </c>
      <c r="EE425">
        <v>39174534</v>
      </c>
      <c r="EF425">
        <v>2</v>
      </c>
      <c r="EG425" t="s">
        <v>19</v>
      </c>
      <c r="EH425">
        <v>0</v>
      </c>
      <c r="EI425" t="s">
        <v>3</v>
      </c>
      <c r="EJ425">
        <v>1</v>
      </c>
      <c r="EK425">
        <v>20001</v>
      </c>
      <c r="EL425" t="s">
        <v>655</v>
      </c>
      <c r="EM425" t="s">
        <v>656</v>
      </c>
      <c r="EO425" t="s">
        <v>36</v>
      </c>
      <c r="EQ425">
        <v>0</v>
      </c>
      <c r="ER425">
        <v>2028.33</v>
      </c>
      <c r="ES425">
        <v>434.65</v>
      </c>
      <c r="ET425">
        <v>126.58</v>
      </c>
      <c r="EU425">
        <v>16.07</v>
      </c>
      <c r="EV425">
        <v>1467.1</v>
      </c>
      <c r="EW425">
        <v>167.86</v>
      </c>
      <c r="EX425">
        <v>1.3</v>
      </c>
      <c r="EY425">
        <v>0</v>
      </c>
      <c r="FQ425">
        <v>0</v>
      </c>
      <c r="FR425">
        <f t="shared" si="478"/>
        <v>0</v>
      </c>
      <c r="FS425">
        <v>0</v>
      </c>
      <c r="FT425" t="s">
        <v>22</v>
      </c>
      <c r="FU425" t="s">
        <v>23</v>
      </c>
      <c r="FX425">
        <v>115.2</v>
      </c>
      <c r="FY425">
        <v>70.55</v>
      </c>
      <c r="GA425" t="s">
        <v>3</v>
      </c>
      <c r="GD425">
        <v>0</v>
      </c>
      <c r="GF425">
        <v>-1647575030</v>
      </c>
      <c r="GG425">
        <v>1</v>
      </c>
      <c r="GH425">
        <v>1</v>
      </c>
      <c r="GI425">
        <v>4</v>
      </c>
      <c r="GJ425">
        <v>0</v>
      </c>
      <c r="GK425">
        <f>ROUND(R425*(S12)/100,2)</f>
        <v>0</v>
      </c>
      <c r="GL425">
        <f t="shared" si="479"/>
        <v>0</v>
      </c>
      <c r="GM425">
        <f t="shared" si="480"/>
        <v>4563.5600000000004</v>
      </c>
      <c r="GN425">
        <f t="shared" si="481"/>
        <v>4563.5600000000004</v>
      </c>
      <c r="GO425">
        <f t="shared" si="482"/>
        <v>0</v>
      </c>
      <c r="GP425">
        <f t="shared" si="483"/>
        <v>0</v>
      </c>
      <c r="GR425">
        <v>0</v>
      </c>
      <c r="GS425">
        <v>3</v>
      </c>
      <c r="GT425">
        <v>0</v>
      </c>
      <c r="GU425" t="s">
        <v>3</v>
      </c>
      <c r="GV425">
        <f t="shared" si="484"/>
        <v>0</v>
      </c>
      <c r="GW425">
        <v>1</v>
      </c>
      <c r="GX425">
        <f t="shared" si="485"/>
        <v>0</v>
      </c>
      <c r="HA425">
        <v>0</v>
      </c>
      <c r="HB425">
        <v>0</v>
      </c>
      <c r="IK425">
        <v>0</v>
      </c>
    </row>
    <row r="426" spans="1:255" x14ac:dyDescent="0.2">
      <c r="A426" s="2">
        <v>18</v>
      </c>
      <c r="B426" s="2">
        <v>1</v>
      </c>
      <c r="C426" s="2">
        <v>902</v>
      </c>
      <c r="D426" s="2"/>
      <c r="E426" s="2" t="s">
        <v>657</v>
      </c>
      <c r="F426" s="2" t="s">
        <v>658</v>
      </c>
      <c r="G426" s="2" t="s">
        <v>659</v>
      </c>
      <c r="H426" s="2" t="s">
        <v>40</v>
      </c>
      <c r="I426" s="2">
        <f>I424*J426</f>
        <v>12.56</v>
      </c>
      <c r="J426" s="2">
        <v>100.00000000000001</v>
      </c>
      <c r="K426" s="2"/>
      <c r="L426" s="2"/>
      <c r="M426" s="2"/>
      <c r="N426" s="2"/>
      <c r="O426" s="2">
        <f t="shared" si="452"/>
        <v>949.54</v>
      </c>
      <c r="P426" s="2">
        <f t="shared" si="453"/>
        <v>949.54</v>
      </c>
      <c r="Q426" s="2">
        <f t="shared" si="454"/>
        <v>0</v>
      </c>
      <c r="R426" s="2">
        <f t="shared" si="455"/>
        <v>0</v>
      </c>
      <c r="S426" s="2">
        <f t="shared" si="456"/>
        <v>0</v>
      </c>
      <c r="T426" s="2">
        <f t="shared" si="457"/>
        <v>0</v>
      </c>
      <c r="U426" s="2">
        <f t="shared" si="458"/>
        <v>0</v>
      </c>
      <c r="V426" s="2">
        <f t="shared" si="459"/>
        <v>0</v>
      </c>
      <c r="W426" s="2">
        <f t="shared" si="460"/>
        <v>0</v>
      </c>
      <c r="X426" s="2">
        <f t="shared" si="461"/>
        <v>0</v>
      </c>
      <c r="Y426" s="2">
        <f t="shared" si="462"/>
        <v>0</v>
      </c>
      <c r="Z426" s="2"/>
      <c r="AA426" s="2">
        <v>39500385</v>
      </c>
      <c r="AB426" s="2">
        <f t="shared" si="463"/>
        <v>75.599999999999994</v>
      </c>
      <c r="AC426" s="2">
        <f t="shared" si="464"/>
        <v>75.599999999999994</v>
      </c>
      <c r="AD426" s="2">
        <f>ROUND((((ET426)-(EU426))+AE426),2)</f>
        <v>0</v>
      </c>
      <c r="AE426" s="2">
        <f t="shared" ref="AE426:AF429" si="486">ROUND((EU426),2)</f>
        <v>0</v>
      </c>
      <c r="AF426" s="2">
        <f t="shared" si="486"/>
        <v>0</v>
      </c>
      <c r="AG426" s="2">
        <f t="shared" si="465"/>
        <v>0</v>
      </c>
      <c r="AH426" s="2">
        <f t="shared" ref="AH426:AI429" si="487">(EW426)</f>
        <v>0</v>
      </c>
      <c r="AI426" s="2">
        <f t="shared" si="487"/>
        <v>0</v>
      </c>
      <c r="AJ426" s="2">
        <f t="shared" si="466"/>
        <v>0</v>
      </c>
      <c r="AK426" s="2">
        <v>75.599999999999994</v>
      </c>
      <c r="AL426" s="2">
        <v>75.599999999999994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115</v>
      </c>
      <c r="AU426" s="2">
        <v>71</v>
      </c>
      <c r="AV426" s="2">
        <v>1</v>
      </c>
      <c r="AW426" s="2">
        <v>1</v>
      </c>
      <c r="AX426" s="2"/>
      <c r="AY426" s="2"/>
      <c r="AZ426" s="2">
        <v>1</v>
      </c>
      <c r="BA426" s="2">
        <v>1</v>
      </c>
      <c r="BB426" s="2">
        <v>1</v>
      </c>
      <c r="BC426" s="2">
        <v>1</v>
      </c>
      <c r="BD426" s="2" t="s">
        <v>3</v>
      </c>
      <c r="BE426" s="2" t="s">
        <v>3</v>
      </c>
      <c r="BF426" s="2" t="s">
        <v>3</v>
      </c>
      <c r="BG426" s="2" t="s">
        <v>3</v>
      </c>
      <c r="BH426" s="2">
        <v>3</v>
      </c>
      <c r="BI426" s="2">
        <v>1</v>
      </c>
      <c r="BJ426" s="2" t="s">
        <v>660</v>
      </c>
      <c r="BK426" s="2"/>
      <c r="BL426" s="2"/>
      <c r="BM426" s="2">
        <v>20001</v>
      </c>
      <c r="BN426" s="2">
        <v>0</v>
      </c>
      <c r="BO426" s="2" t="s">
        <v>3</v>
      </c>
      <c r="BP426" s="2">
        <v>0</v>
      </c>
      <c r="BQ426" s="2">
        <v>2</v>
      </c>
      <c r="BR426" s="2">
        <v>0</v>
      </c>
      <c r="BS426" s="2">
        <v>1</v>
      </c>
      <c r="BT426" s="2">
        <v>1</v>
      </c>
      <c r="BU426" s="2">
        <v>1</v>
      </c>
      <c r="BV426" s="2">
        <v>1</v>
      </c>
      <c r="BW426" s="2">
        <v>1</v>
      </c>
      <c r="BX426" s="2">
        <v>1</v>
      </c>
      <c r="BY426" s="2" t="s">
        <v>3</v>
      </c>
      <c r="BZ426" s="2">
        <v>128</v>
      </c>
      <c r="CA426" s="2">
        <v>83</v>
      </c>
      <c r="CB426" s="2"/>
      <c r="CC426" s="2"/>
      <c r="CD426" s="2"/>
      <c r="CE426" s="2"/>
      <c r="CF426" s="2">
        <v>0</v>
      </c>
      <c r="CG426" s="2">
        <v>0</v>
      </c>
      <c r="CH426" s="2"/>
      <c r="CI426" s="2"/>
      <c r="CJ426" s="2"/>
      <c r="CK426" s="2"/>
      <c r="CL426" s="2"/>
      <c r="CM426" s="2">
        <v>0</v>
      </c>
      <c r="CN426" s="2" t="s">
        <v>3</v>
      </c>
      <c r="CO426" s="2">
        <v>0</v>
      </c>
      <c r="CP426" s="2">
        <f t="shared" si="467"/>
        <v>949.54</v>
      </c>
      <c r="CQ426" s="2">
        <f t="shared" si="468"/>
        <v>75.599999999999994</v>
      </c>
      <c r="CR426" s="2">
        <f t="shared" si="469"/>
        <v>0</v>
      </c>
      <c r="CS426" s="2">
        <f t="shared" si="470"/>
        <v>0</v>
      </c>
      <c r="CT426" s="2">
        <f t="shared" si="471"/>
        <v>0</v>
      </c>
      <c r="CU426" s="2">
        <f t="shared" si="472"/>
        <v>0</v>
      </c>
      <c r="CV426" s="2">
        <f t="shared" si="473"/>
        <v>0</v>
      </c>
      <c r="CW426" s="2">
        <f t="shared" si="474"/>
        <v>0</v>
      </c>
      <c r="CX426" s="2">
        <f t="shared" si="475"/>
        <v>0</v>
      </c>
      <c r="CY426" s="2">
        <f t="shared" si="476"/>
        <v>0</v>
      </c>
      <c r="CZ426" s="2">
        <f t="shared" si="477"/>
        <v>0</v>
      </c>
      <c r="DA426" s="2"/>
      <c r="DB426" s="2"/>
      <c r="DC426" s="2" t="s">
        <v>3</v>
      </c>
      <c r="DD426" s="2" t="s">
        <v>3</v>
      </c>
      <c r="DE426" s="2" t="s">
        <v>3</v>
      </c>
      <c r="DF426" s="2" t="s">
        <v>3</v>
      </c>
      <c r="DG426" s="2" t="s">
        <v>3</v>
      </c>
      <c r="DH426" s="2" t="s">
        <v>3</v>
      </c>
      <c r="DI426" s="2" t="s">
        <v>3</v>
      </c>
      <c r="DJ426" s="2" t="s">
        <v>3</v>
      </c>
      <c r="DK426" s="2" t="s">
        <v>3</v>
      </c>
      <c r="DL426" s="2" t="s">
        <v>3</v>
      </c>
      <c r="DM426" s="2" t="s">
        <v>3</v>
      </c>
      <c r="DN426" s="2">
        <v>0</v>
      </c>
      <c r="DO426" s="2">
        <v>0</v>
      </c>
      <c r="DP426" s="2">
        <v>1</v>
      </c>
      <c r="DQ426" s="2">
        <v>1</v>
      </c>
      <c r="DR426" s="2"/>
      <c r="DS426" s="2"/>
      <c r="DT426" s="2"/>
      <c r="DU426" s="2">
        <v>1005</v>
      </c>
      <c r="DV426" s="2" t="s">
        <v>40</v>
      </c>
      <c r="DW426" s="2" t="s">
        <v>40</v>
      </c>
      <c r="DX426" s="2">
        <v>1</v>
      </c>
      <c r="DY426" s="2"/>
      <c r="DZ426" s="2"/>
      <c r="EA426" s="2"/>
      <c r="EB426" s="2"/>
      <c r="EC426" s="2"/>
      <c r="ED426" s="2"/>
      <c r="EE426" s="2">
        <v>39174534</v>
      </c>
      <c r="EF426" s="2">
        <v>2</v>
      </c>
      <c r="EG426" s="2" t="s">
        <v>19</v>
      </c>
      <c r="EH426" s="2">
        <v>0</v>
      </c>
      <c r="EI426" s="2" t="s">
        <v>3</v>
      </c>
      <c r="EJ426" s="2">
        <v>1</v>
      </c>
      <c r="EK426" s="2">
        <v>20001</v>
      </c>
      <c r="EL426" s="2" t="s">
        <v>655</v>
      </c>
      <c r="EM426" s="2" t="s">
        <v>656</v>
      </c>
      <c r="EN426" s="2"/>
      <c r="EO426" s="2" t="s">
        <v>3</v>
      </c>
      <c r="EP426" s="2"/>
      <c r="EQ426" s="2">
        <v>0</v>
      </c>
      <c r="ER426" s="2">
        <v>75.599999999999994</v>
      </c>
      <c r="ES426" s="2">
        <v>75.599999999999994</v>
      </c>
      <c r="ET426" s="2">
        <v>0</v>
      </c>
      <c r="EU426" s="2">
        <v>0</v>
      </c>
      <c r="EV426" s="2">
        <v>0</v>
      </c>
      <c r="EW426" s="2">
        <v>0</v>
      </c>
      <c r="EX426" s="2">
        <v>0</v>
      </c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>
        <v>0</v>
      </c>
      <c r="FR426" s="2">
        <f t="shared" si="478"/>
        <v>0</v>
      </c>
      <c r="FS426" s="2">
        <v>0</v>
      </c>
      <c r="FT426" s="2" t="s">
        <v>22</v>
      </c>
      <c r="FU426" s="2" t="s">
        <v>23</v>
      </c>
      <c r="FV426" s="2"/>
      <c r="FW426" s="2"/>
      <c r="FX426" s="2">
        <v>115.2</v>
      </c>
      <c r="FY426" s="2">
        <v>70.55</v>
      </c>
      <c r="FZ426" s="2"/>
      <c r="GA426" s="2" t="s">
        <v>3</v>
      </c>
      <c r="GB426" s="2"/>
      <c r="GC426" s="2"/>
      <c r="GD426" s="2">
        <v>0</v>
      </c>
      <c r="GE426" s="2"/>
      <c r="GF426" s="2">
        <v>87750739</v>
      </c>
      <c r="GG426" s="2">
        <v>2</v>
      </c>
      <c r="GH426" s="2">
        <v>1</v>
      </c>
      <c r="GI426" s="2">
        <v>-2</v>
      </c>
      <c r="GJ426" s="2">
        <v>0</v>
      </c>
      <c r="GK426" s="2">
        <f>ROUND(R426*(R12)/100,2)</f>
        <v>0</v>
      </c>
      <c r="GL426" s="2">
        <f t="shared" si="479"/>
        <v>0</v>
      </c>
      <c r="GM426" s="2">
        <f t="shared" si="480"/>
        <v>949.54</v>
      </c>
      <c r="GN426" s="2">
        <f t="shared" si="481"/>
        <v>949.54</v>
      </c>
      <c r="GO426" s="2">
        <f t="shared" si="482"/>
        <v>0</v>
      </c>
      <c r="GP426" s="2">
        <f t="shared" si="483"/>
        <v>0</v>
      </c>
      <c r="GQ426" s="2"/>
      <c r="GR426" s="2">
        <v>0</v>
      </c>
      <c r="GS426" s="2">
        <v>3</v>
      </c>
      <c r="GT426" s="2">
        <v>0</v>
      </c>
      <c r="GU426" s="2" t="s">
        <v>3</v>
      </c>
      <c r="GV426" s="2">
        <f t="shared" si="484"/>
        <v>0</v>
      </c>
      <c r="GW426" s="2">
        <v>1</v>
      </c>
      <c r="GX426" s="2">
        <f t="shared" si="485"/>
        <v>0</v>
      </c>
      <c r="GY426" s="2"/>
      <c r="GZ426" s="2"/>
      <c r="HA426" s="2">
        <v>0</v>
      </c>
      <c r="HB426" s="2">
        <v>0</v>
      </c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>
        <v>0</v>
      </c>
      <c r="IL426" s="2"/>
      <c r="IM426" s="2"/>
      <c r="IN426" s="2"/>
      <c r="IO426" s="2"/>
      <c r="IP426" s="2"/>
      <c r="IQ426" s="2"/>
      <c r="IR426" s="2"/>
      <c r="IS426" s="2"/>
      <c r="IT426" s="2"/>
      <c r="IU426" s="2"/>
    </row>
    <row r="427" spans="1:255" x14ac:dyDescent="0.2">
      <c r="A427">
        <v>18</v>
      </c>
      <c r="B427">
        <v>1</v>
      </c>
      <c r="C427">
        <v>915</v>
      </c>
      <c r="E427" t="s">
        <v>657</v>
      </c>
      <c r="F427" t="s">
        <v>658</v>
      </c>
      <c r="G427" t="s">
        <v>659</v>
      </c>
      <c r="H427" t="s">
        <v>40</v>
      </c>
      <c r="I427">
        <f>I425*J427</f>
        <v>12.56</v>
      </c>
      <c r="J427">
        <v>100.00000000000001</v>
      </c>
      <c r="O427">
        <f t="shared" si="452"/>
        <v>6323.91</v>
      </c>
      <c r="P427">
        <f t="shared" si="453"/>
        <v>6323.91</v>
      </c>
      <c r="Q427">
        <f t="shared" si="454"/>
        <v>0</v>
      </c>
      <c r="R427">
        <f t="shared" si="455"/>
        <v>0</v>
      </c>
      <c r="S427">
        <f t="shared" si="456"/>
        <v>0</v>
      </c>
      <c r="T427">
        <f t="shared" si="457"/>
        <v>0</v>
      </c>
      <c r="U427">
        <f t="shared" si="458"/>
        <v>0</v>
      </c>
      <c r="V427">
        <f t="shared" si="459"/>
        <v>0</v>
      </c>
      <c r="W427">
        <f t="shared" si="460"/>
        <v>0</v>
      </c>
      <c r="X427">
        <f t="shared" si="461"/>
        <v>0</v>
      </c>
      <c r="Y427">
        <f t="shared" si="462"/>
        <v>0</v>
      </c>
      <c r="AA427">
        <v>39500386</v>
      </c>
      <c r="AB427">
        <f t="shared" si="463"/>
        <v>75.599999999999994</v>
      </c>
      <c r="AC427">
        <f t="shared" si="464"/>
        <v>75.599999999999994</v>
      </c>
      <c r="AD427">
        <f>ROUND((((ET427)-(EU427))+AE427),2)</f>
        <v>0</v>
      </c>
      <c r="AE427">
        <f t="shared" si="486"/>
        <v>0</v>
      </c>
      <c r="AF427">
        <f t="shared" si="486"/>
        <v>0</v>
      </c>
      <c r="AG427">
        <f t="shared" si="465"/>
        <v>0</v>
      </c>
      <c r="AH427">
        <f t="shared" si="487"/>
        <v>0</v>
      </c>
      <c r="AI427">
        <f t="shared" si="487"/>
        <v>0</v>
      </c>
      <c r="AJ427">
        <f t="shared" si="466"/>
        <v>0</v>
      </c>
      <c r="AK427">
        <v>75.599999999999994</v>
      </c>
      <c r="AL427">
        <v>75.599999999999994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115</v>
      </c>
      <c r="AU427">
        <v>71</v>
      </c>
      <c r="AV427">
        <v>1</v>
      </c>
      <c r="AW427">
        <v>1</v>
      </c>
      <c r="AZ427">
        <v>6.66</v>
      </c>
      <c r="BA427">
        <v>1</v>
      </c>
      <c r="BB427">
        <v>1</v>
      </c>
      <c r="BC427">
        <v>6.66</v>
      </c>
      <c r="BD427" t="s">
        <v>3</v>
      </c>
      <c r="BE427" t="s">
        <v>3</v>
      </c>
      <c r="BF427" t="s">
        <v>3</v>
      </c>
      <c r="BG427" t="s">
        <v>3</v>
      </c>
      <c r="BH427">
        <v>3</v>
      </c>
      <c r="BI427">
        <v>1</v>
      </c>
      <c r="BJ427" t="s">
        <v>660</v>
      </c>
      <c r="BM427">
        <v>20001</v>
      </c>
      <c r="BN427">
        <v>0</v>
      </c>
      <c r="BO427" t="s">
        <v>3</v>
      </c>
      <c r="BP427">
        <v>0</v>
      </c>
      <c r="BQ427">
        <v>2</v>
      </c>
      <c r="BR427">
        <v>0</v>
      </c>
      <c r="BS427">
        <v>1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3</v>
      </c>
      <c r="BZ427">
        <v>128</v>
      </c>
      <c r="CA427">
        <v>83</v>
      </c>
      <c r="CF427">
        <v>0</v>
      </c>
      <c r="CG427">
        <v>0</v>
      </c>
      <c r="CM427">
        <v>0</v>
      </c>
      <c r="CN427" t="s">
        <v>3</v>
      </c>
      <c r="CO427">
        <v>0</v>
      </c>
      <c r="CP427">
        <f t="shared" si="467"/>
        <v>6323.91</v>
      </c>
      <c r="CQ427">
        <f t="shared" si="468"/>
        <v>503.49599999999998</v>
      </c>
      <c r="CR427">
        <f t="shared" si="469"/>
        <v>0</v>
      </c>
      <c r="CS427">
        <f t="shared" si="470"/>
        <v>0</v>
      </c>
      <c r="CT427">
        <f t="shared" si="471"/>
        <v>0</v>
      </c>
      <c r="CU427">
        <f t="shared" si="472"/>
        <v>0</v>
      </c>
      <c r="CV427">
        <f t="shared" si="473"/>
        <v>0</v>
      </c>
      <c r="CW427">
        <f t="shared" si="474"/>
        <v>0</v>
      </c>
      <c r="CX427">
        <f t="shared" si="475"/>
        <v>0</v>
      </c>
      <c r="CY427">
        <f t="shared" si="476"/>
        <v>0</v>
      </c>
      <c r="CZ427">
        <f t="shared" si="477"/>
        <v>0</v>
      </c>
      <c r="DC427" t="s">
        <v>3</v>
      </c>
      <c r="DD427" t="s">
        <v>3</v>
      </c>
      <c r="DE427" t="s">
        <v>3</v>
      </c>
      <c r="DF427" t="s">
        <v>3</v>
      </c>
      <c r="DG427" t="s">
        <v>3</v>
      </c>
      <c r="DH427" t="s">
        <v>3</v>
      </c>
      <c r="DI427" t="s">
        <v>3</v>
      </c>
      <c r="DJ427" t="s">
        <v>3</v>
      </c>
      <c r="DK427" t="s">
        <v>3</v>
      </c>
      <c r="DL427" t="s">
        <v>3</v>
      </c>
      <c r="DM427" t="s">
        <v>3</v>
      </c>
      <c r="DN427">
        <v>0</v>
      </c>
      <c r="DO427">
        <v>0</v>
      </c>
      <c r="DP427">
        <v>1</v>
      </c>
      <c r="DQ427">
        <v>1</v>
      </c>
      <c r="DU427">
        <v>1005</v>
      </c>
      <c r="DV427" t="s">
        <v>40</v>
      </c>
      <c r="DW427" t="s">
        <v>40</v>
      </c>
      <c r="DX427">
        <v>1</v>
      </c>
      <c r="EE427">
        <v>39174534</v>
      </c>
      <c r="EF427">
        <v>2</v>
      </c>
      <c r="EG427" t="s">
        <v>19</v>
      </c>
      <c r="EH427">
        <v>0</v>
      </c>
      <c r="EI427" t="s">
        <v>3</v>
      </c>
      <c r="EJ427">
        <v>1</v>
      </c>
      <c r="EK427">
        <v>20001</v>
      </c>
      <c r="EL427" t="s">
        <v>655</v>
      </c>
      <c r="EM427" t="s">
        <v>656</v>
      </c>
      <c r="EO427" t="s">
        <v>3</v>
      </c>
      <c r="EQ427">
        <v>0</v>
      </c>
      <c r="ER427">
        <v>75.599999999999994</v>
      </c>
      <c r="ES427">
        <v>75.599999999999994</v>
      </c>
      <c r="ET427">
        <v>0</v>
      </c>
      <c r="EU427">
        <v>0</v>
      </c>
      <c r="EV427">
        <v>0</v>
      </c>
      <c r="EW427">
        <v>0</v>
      </c>
      <c r="EX427">
        <v>0</v>
      </c>
      <c r="FQ427">
        <v>0</v>
      </c>
      <c r="FR427">
        <f t="shared" si="478"/>
        <v>0</v>
      </c>
      <c r="FS427">
        <v>0</v>
      </c>
      <c r="FT427" t="s">
        <v>22</v>
      </c>
      <c r="FU427" t="s">
        <v>23</v>
      </c>
      <c r="FX427">
        <v>115.2</v>
      </c>
      <c r="FY427">
        <v>70.55</v>
      </c>
      <c r="GA427" t="s">
        <v>3</v>
      </c>
      <c r="GD427">
        <v>0</v>
      </c>
      <c r="GF427">
        <v>87750739</v>
      </c>
      <c r="GG427">
        <v>1</v>
      </c>
      <c r="GH427">
        <v>1</v>
      </c>
      <c r="GI427">
        <v>4</v>
      </c>
      <c r="GJ427">
        <v>0</v>
      </c>
      <c r="GK427">
        <f>ROUND(R427*(S12)/100,2)</f>
        <v>0</v>
      </c>
      <c r="GL427">
        <f t="shared" si="479"/>
        <v>0</v>
      </c>
      <c r="GM427">
        <f t="shared" si="480"/>
        <v>6323.91</v>
      </c>
      <c r="GN427">
        <f t="shared" si="481"/>
        <v>6323.91</v>
      </c>
      <c r="GO427">
        <f t="shared" si="482"/>
        <v>0</v>
      </c>
      <c r="GP427">
        <f t="shared" si="483"/>
        <v>0</v>
      </c>
      <c r="GR427">
        <v>0</v>
      </c>
      <c r="GS427">
        <v>3</v>
      </c>
      <c r="GT427">
        <v>0</v>
      </c>
      <c r="GU427" t="s">
        <v>3</v>
      </c>
      <c r="GV427">
        <f t="shared" si="484"/>
        <v>0</v>
      </c>
      <c r="GW427">
        <v>1</v>
      </c>
      <c r="GX427">
        <f t="shared" si="485"/>
        <v>0</v>
      </c>
      <c r="HA427">
        <v>0</v>
      </c>
      <c r="HB427">
        <v>0</v>
      </c>
      <c r="IK427">
        <v>0</v>
      </c>
    </row>
    <row r="428" spans="1:255" x14ac:dyDescent="0.2">
      <c r="A428" s="2">
        <v>18</v>
      </c>
      <c r="B428" s="2">
        <v>1</v>
      </c>
      <c r="C428" s="2">
        <v>903</v>
      </c>
      <c r="D428" s="2"/>
      <c r="E428" s="2" t="s">
        <v>661</v>
      </c>
      <c r="F428" s="2" t="s">
        <v>662</v>
      </c>
      <c r="G428" s="2" t="s">
        <v>663</v>
      </c>
      <c r="H428" s="2" t="s">
        <v>40</v>
      </c>
      <c r="I428" s="2">
        <f>I424*J428</f>
        <v>12.56</v>
      </c>
      <c r="J428" s="2">
        <v>100.00000000000001</v>
      </c>
      <c r="K428" s="2"/>
      <c r="L428" s="2"/>
      <c r="M428" s="2"/>
      <c r="N428" s="2"/>
      <c r="O428" s="2">
        <f t="shared" si="452"/>
        <v>0</v>
      </c>
      <c r="P428" s="2">
        <f t="shared" si="453"/>
        <v>0</v>
      </c>
      <c r="Q428" s="2">
        <f t="shared" si="454"/>
        <v>0</v>
      </c>
      <c r="R428" s="2">
        <f t="shared" si="455"/>
        <v>0</v>
      </c>
      <c r="S428" s="2">
        <f t="shared" si="456"/>
        <v>0</v>
      </c>
      <c r="T428" s="2">
        <f t="shared" si="457"/>
        <v>0</v>
      </c>
      <c r="U428" s="2">
        <f t="shared" si="458"/>
        <v>0</v>
      </c>
      <c r="V428" s="2">
        <f t="shared" si="459"/>
        <v>0</v>
      </c>
      <c r="W428" s="2">
        <f t="shared" si="460"/>
        <v>0</v>
      </c>
      <c r="X428" s="2">
        <f t="shared" si="461"/>
        <v>0</v>
      </c>
      <c r="Y428" s="2">
        <f t="shared" si="462"/>
        <v>0</v>
      </c>
      <c r="Z428" s="2"/>
      <c r="AA428" s="2">
        <v>39500385</v>
      </c>
      <c r="AB428" s="2">
        <f t="shared" si="463"/>
        <v>0</v>
      </c>
      <c r="AC428" s="2">
        <f t="shared" si="464"/>
        <v>0</v>
      </c>
      <c r="AD428" s="2">
        <f>ROUND((((ET428)-(EU428))+AE428),2)</f>
        <v>0</v>
      </c>
      <c r="AE428" s="2">
        <f t="shared" si="486"/>
        <v>0</v>
      </c>
      <c r="AF428" s="2">
        <f t="shared" si="486"/>
        <v>0</v>
      </c>
      <c r="AG428" s="2">
        <f t="shared" si="465"/>
        <v>0</v>
      </c>
      <c r="AH428" s="2">
        <f t="shared" si="487"/>
        <v>0</v>
      </c>
      <c r="AI428" s="2">
        <f t="shared" si="487"/>
        <v>0</v>
      </c>
      <c r="AJ428" s="2">
        <f t="shared" si="466"/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  <c r="AS428" s="2">
        <v>0</v>
      </c>
      <c r="AT428" s="2">
        <v>115</v>
      </c>
      <c r="AU428" s="2">
        <v>71</v>
      </c>
      <c r="AV428" s="2">
        <v>1</v>
      </c>
      <c r="AW428" s="2">
        <v>1</v>
      </c>
      <c r="AX428" s="2"/>
      <c r="AY428" s="2"/>
      <c r="AZ428" s="2">
        <v>1</v>
      </c>
      <c r="BA428" s="2">
        <v>1</v>
      </c>
      <c r="BB428" s="2">
        <v>1</v>
      </c>
      <c r="BC428" s="2">
        <v>1</v>
      </c>
      <c r="BD428" s="2" t="s">
        <v>3</v>
      </c>
      <c r="BE428" s="2" t="s">
        <v>3</v>
      </c>
      <c r="BF428" s="2" t="s">
        <v>3</v>
      </c>
      <c r="BG428" s="2" t="s">
        <v>3</v>
      </c>
      <c r="BH428" s="2">
        <v>3</v>
      </c>
      <c r="BI428" s="2">
        <v>1</v>
      </c>
      <c r="BJ428" s="2" t="s">
        <v>3</v>
      </c>
      <c r="BK428" s="2"/>
      <c r="BL428" s="2"/>
      <c r="BM428" s="2">
        <v>20001</v>
      </c>
      <c r="BN428" s="2">
        <v>0</v>
      </c>
      <c r="BO428" s="2" t="s">
        <v>3</v>
      </c>
      <c r="BP428" s="2">
        <v>0</v>
      </c>
      <c r="BQ428" s="2">
        <v>2</v>
      </c>
      <c r="BR428" s="2">
        <v>0</v>
      </c>
      <c r="BS428" s="2">
        <v>1</v>
      </c>
      <c r="BT428" s="2">
        <v>1</v>
      </c>
      <c r="BU428" s="2">
        <v>1</v>
      </c>
      <c r="BV428" s="2">
        <v>1</v>
      </c>
      <c r="BW428" s="2">
        <v>1</v>
      </c>
      <c r="BX428" s="2">
        <v>1</v>
      </c>
      <c r="BY428" s="2" t="s">
        <v>3</v>
      </c>
      <c r="BZ428" s="2">
        <v>128</v>
      </c>
      <c r="CA428" s="2">
        <v>83</v>
      </c>
      <c r="CB428" s="2"/>
      <c r="CC428" s="2"/>
      <c r="CD428" s="2"/>
      <c r="CE428" s="2"/>
      <c r="CF428" s="2">
        <v>0</v>
      </c>
      <c r="CG428" s="2">
        <v>0</v>
      </c>
      <c r="CH428" s="2"/>
      <c r="CI428" s="2"/>
      <c r="CJ428" s="2"/>
      <c r="CK428" s="2"/>
      <c r="CL428" s="2"/>
      <c r="CM428" s="2">
        <v>0</v>
      </c>
      <c r="CN428" s="2" t="s">
        <v>3</v>
      </c>
      <c r="CO428" s="2">
        <v>0</v>
      </c>
      <c r="CP428" s="2">
        <f t="shared" si="467"/>
        <v>0</v>
      </c>
      <c r="CQ428" s="2">
        <f t="shared" si="468"/>
        <v>0</v>
      </c>
      <c r="CR428" s="2">
        <f t="shared" si="469"/>
        <v>0</v>
      </c>
      <c r="CS428" s="2">
        <f t="shared" si="470"/>
        <v>0</v>
      </c>
      <c r="CT428" s="2">
        <f t="shared" si="471"/>
        <v>0</v>
      </c>
      <c r="CU428" s="2">
        <f t="shared" si="472"/>
        <v>0</v>
      </c>
      <c r="CV428" s="2">
        <f t="shared" si="473"/>
        <v>0</v>
      </c>
      <c r="CW428" s="2">
        <f t="shared" si="474"/>
        <v>0</v>
      </c>
      <c r="CX428" s="2">
        <f t="shared" si="475"/>
        <v>0</v>
      </c>
      <c r="CY428" s="2">
        <f t="shared" si="476"/>
        <v>0</v>
      </c>
      <c r="CZ428" s="2">
        <f t="shared" si="477"/>
        <v>0</v>
      </c>
      <c r="DA428" s="2"/>
      <c r="DB428" s="2"/>
      <c r="DC428" s="2" t="s">
        <v>3</v>
      </c>
      <c r="DD428" s="2" t="s">
        <v>3</v>
      </c>
      <c r="DE428" s="2" t="s">
        <v>3</v>
      </c>
      <c r="DF428" s="2" t="s">
        <v>3</v>
      </c>
      <c r="DG428" s="2" t="s">
        <v>3</v>
      </c>
      <c r="DH428" s="2" t="s">
        <v>3</v>
      </c>
      <c r="DI428" s="2" t="s">
        <v>3</v>
      </c>
      <c r="DJ428" s="2" t="s">
        <v>3</v>
      </c>
      <c r="DK428" s="2" t="s">
        <v>3</v>
      </c>
      <c r="DL428" s="2" t="s">
        <v>3</v>
      </c>
      <c r="DM428" s="2" t="s">
        <v>3</v>
      </c>
      <c r="DN428" s="2">
        <v>0</v>
      </c>
      <c r="DO428" s="2">
        <v>0</v>
      </c>
      <c r="DP428" s="2">
        <v>1</v>
      </c>
      <c r="DQ428" s="2">
        <v>1</v>
      </c>
      <c r="DR428" s="2"/>
      <c r="DS428" s="2"/>
      <c r="DT428" s="2"/>
      <c r="DU428" s="2">
        <v>1005</v>
      </c>
      <c r="DV428" s="2" t="s">
        <v>40</v>
      </c>
      <c r="DW428" s="2" t="s">
        <v>40</v>
      </c>
      <c r="DX428" s="2">
        <v>1</v>
      </c>
      <c r="DY428" s="2"/>
      <c r="DZ428" s="2"/>
      <c r="EA428" s="2"/>
      <c r="EB428" s="2"/>
      <c r="EC428" s="2"/>
      <c r="ED428" s="2"/>
      <c r="EE428" s="2">
        <v>39174534</v>
      </c>
      <c r="EF428" s="2">
        <v>2</v>
      </c>
      <c r="EG428" s="2" t="s">
        <v>19</v>
      </c>
      <c r="EH428" s="2">
        <v>0</v>
      </c>
      <c r="EI428" s="2" t="s">
        <v>3</v>
      </c>
      <c r="EJ428" s="2">
        <v>1</v>
      </c>
      <c r="EK428" s="2">
        <v>20001</v>
      </c>
      <c r="EL428" s="2" t="s">
        <v>655</v>
      </c>
      <c r="EM428" s="2" t="s">
        <v>656</v>
      </c>
      <c r="EN428" s="2"/>
      <c r="EO428" s="2" t="s">
        <v>3</v>
      </c>
      <c r="EP428" s="2"/>
      <c r="EQ428" s="2">
        <v>0</v>
      </c>
      <c r="ER428" s="2">
        <v>0</v>
      </c>
      <c r="ES428" s="2">
        <v>0</v>
      </c>
      <c r="ET428" s="2">
        <v>0</v>
      </c>
      <c r="EU428" s="2">
        <v>0</v>
      </c>
      <c r="EV428" s="2">
        <v>0</v>
      </c>
      <c r="EW428" s="2">
        <v>0</v>
      </c>
      <c r="EX428" s="2">
        <v>0</v>
      </c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>
        <v>0</v>
      </c>
      <c r="FR428" s="2">
        <f t="shared" si="478"/>
        <v>0</v>
      </c>
      <c r="FS428" s="2">
        <v>0</v>
      </c>
      <c r="FT428" s="2" t="s">
        <v>22</v>
      </c>
      <c r="FU428" s="2" t="s">
        <v>23</v>
      </c>
      <c r="FV428" s="2"/>
      <c r="FW428" s="2"/>
      <c r="FX428" s="2">
        <v>115.2</v>
      </c>
      <c r="FY428" s="2">
        <v>70.55</v>
      </c>
      <c r="FZ428" s="2"/>
      <c r="GA428" s="2" t="s">
        <v>3</v>
      </c>
      <c r="GB428" s="2"/>
      <c r="GC428" s="2"/>
      <c r="GD428" s="2">
        <v>0</v>
      </c>
      <c r="GE428" s="2"/>
      <c r="GF428" s="2">
        <v>-609733809</v>
      </c>
      <c r="GG428" s="2">
        <v>2</v>
      </c>
      <c r="GH428" s="2">
        <v>1</v>
      </c>
      <c r="GI428" s="2">
        <v>-2</v>
      </c>
      <c r="GJ428" s="2">
        <v>0</v>
      </c>
      <c r="GK428" s="2">
        <f>ROUND(R428*(R12)/100,2)</f>
        <v>0</v>
      </c>
      <c r="GL428" s="2">
        <f t="shared" si="479"/>
        <v>0</v>
      </c>
      <c r="GM428" s="2">
        <f t="shared" si="480"/>
        <v>0</v>
      </c>
      <c r="GN428" s="2">
        <f t="shared" si="481"/>
        <v>0</v>
      </c>
      <c r="GO428" s="2">
        <f t="shared" si="482"/>
        <v>0</v>
      </c>
      <c r="GP428" s="2">
        <f t="shared" si="483"/>
        <v>0</v>
      </c>
      <c r="GQ428" s="2"/>
      <c r="GR428" s="2">
        <v>0</v>
      </c>
      <c r="GS428" s="2">
        <v>3</v>
      </c>
      <c r="GT428" s="2">
        <v>0</v>
      </c>
      <c r="GU428" s="2" t="s">
        <v>3</v>
      </c>
      <c r="GV428" s="2">
        <f t="shared" si="484"/>
        <v>0</v>
      </c>
      <c r="GW428" s="2">
        <v>1</v>
      </c>
      <c r="GX428" s="2">
        <f t="shared" si="485"/>
        <v>0</v>
      </c>
      <c r="GY428" s="2"/>
      <c r="GZ428" s="2"/>
      <c r="HA428" s="2">
        <v>0</v>
      </c>
      <c r="HB428" s="2">
        <v>0</v>
      </c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>
        <v>0</v>
      </c>
      <c r="IL428" s="2"/>
      <c r="IM428" s="2"/>
      <c r="IN428" s="2"/>
      <c r="IO428" s="2"/>
      <c r="IP428" s="2"/>
      <c r="IQ428" s="2"/>
      <c r="IR428" s="2"/>
      <c r="IS428" s="2"/>
      <c r="IT428" s="2"/>
      <c r="IU428" s="2"/>
    </row>
    <row r="429" spans="1:255" x14ac:dyDescent="0.2">
      <c r="A429">
        <v>18</v>
      </c>
      <c r="B429">
        <v>1</v>
      </c>
      <c r="C429">
        <v>916</v>
      </c>
      <c r="E429" t="s">
        <v>661</v>
      </c>
      <c r="F429" t="s">
        <v>662</v>
      </c>
      <c r="G429" t="s">
        <v>663</v>
      </c>
      <c r="H429" t="s">
        <v>40</v>
      </c>
      <c r="I429">
        <f>I425*J429</f>
        <v>12.56</v>
      </c>
      <c r="J429">
        <v>100.00000000000001</v>
      </c>
      <c r="O429">
        <f t="shared" si="452"/>
        <v>0</v>
      </c>
      <c r="P429">
        <f t="shared" si="453"/>
        <v>0</v>
      </c>
      <c r="Q429">
        <f t="shared" si="454"/>
        <v>0</v>
      </c>
      <c r="R429">
        <f t="shared" si="455"/>
        <v>0</v>
      </c>
      <c r="S429">
        <f t="shared" si="456"/>
        <v>0</v>
      </c>
      <c r="T429">
        <f t="shared" si="457"/>
        <v>0</v>
      </c>
      <c r="U429">
        <f t="shared" si="458"/>
        <v>0</v>
      </c>
      <c r="V429">
        <f t="shared" si="459"/>
        <v>0</v>
      </c>
      <c r="W429">
        <f t="shared" si="460"/>
        <v>0</v>
      </c>
      <c r="X429">
        <f t="shared" si="461"/>
        <v>0</v>
      </c>
      <c r="Y429">
        <f t="shared" si="462"/>
        <v>0</v>
      </c>
      <c r="AA429">
        <v>39500386</v>
      </c>
      <c r="AB429">
        <f t="shared" si="463"/>
        <v>0</v>
      </c>
      <c r="AC429">
        <f t="shared" si="464"/>
        <v>0</v>
      </c>
      <c r="AD429">
        <f>ROUND((((ET429)-(EU429))+AE429),2)</f>
        <v>0</v>
      </c>
      <c r="AE429">
        <f t="shared" si="486"/>
        <v>0</v>
      </c>
      <c r="AF429">
        <f t="shared" si="486"/>
        <v>0</v>
      </c>
      <c r="AG429">
        <f t="shared" si="465"/>
        <v>0</v>
      </c>
      <c r="AH429">
        <f t="shared" si="487"/>
        <v>0</v>
      </c>
      <c r="AI429">
        <f t="shared" si="487"/>
        <v>0</v>
      </c>
      <c r="AJ429">
        <f t="shared" si="466"/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115</v>
      </c>
      <c r="AU429">
        <v>71</v>
      </c>
      <c r="AV429">
        <v>1</v>
      </c>
      <c r="AW429">
        <v>1</v>
      </c>
      <c r="AZ429">
        <v>6.66</v>
      </c>
      <c r="BA429">
        <v>1</v>
      </c>
      <c r="BB429">
        <v>1</v>
      </c>
      <c r="BC429">
        <v>6.66</v>
      </c>
      <c r="BD429" t="s">
        <v>3</v>
      </c>
      <c r="BE429" t="s">
        <v>3</v>
      </c>
      <c r="BF429" t="s">
        <v>3</v>
      </c>
      <c r="BG429" t="s">
        <v>3</v>
      </c>
      <c r="BH429">
        <v>3</v>
      </c>
      <c r="BI429">
        <v>1</v>
      </c>
      <c r="BJ429" t="s">
        <v>3</v>
      </c>
      <c r="BM429">
        <v>20001</v>
      </c>
      <c r="BN429">
        <v>0</v>
      </c>
      <c r="BO429" t="s">
        <v>3</v>
      </c>
      <c r="BP429">
        <v>0</v>
      </c>
      <c r="BQ429">
        <v>2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3</v>
      </c>
      <c r="BZ429">
        <v>128</v>
      </c>
      <c r="CA429">
        <v>83</v>
      </c>
      <c r="CF429">
        <v>0</v>
      </c>
      <c r="CG429">
        <v>0</v>
      </c>
      <c r="CM429">
        <v>0</v>
      </c>
      <c r="CN429" t="s">
        <v>3</v>
      </c>
      <c r="CO429">
        <v>0</v>
      </c>
      <c r="CP429">
        <f t="shared" si="467"/>
        <v>0</v>
      </c>
      <c r="CQ429">
        <f t="shared" si="468"/>
        <v>0</v>
      </c>
      <c r="CR429">
        <f t="shared" si="469"/>
        <v>0</v>
      </c>
      <c r="CS429">
        <f t="shared" si="470"/>
        <v>0</v>
      </c>
      <c r="CT429">
        <f t="shared" si="471"/>
        <v>0</v>
      </c>
      <c r="CU429">
        <f t="shared" si="472"/>
        <v>0</v>
      </c>
      <c r="CV429">
        <f t="shared" si="473"/>
        <v>0</v>
      </c>
      <c r="CW429">
        <f t="shared" si="474"/>
        <v>0</v>
      </c>
      <c r="CX429">
        <f t="shared" si="475"/>
        <v>0</v>
      </c>
      <c r="CY429">
        <f t="shared" si="476"/>
        <v>0</v>
      </c>
      <c r="CZ429">
        <f t="shared" si="477"/>
        <v>0</v>
      </c>
      <c r="DC429" t="s">
        <v>3</v>
      </c>
      <c r="DD429" t="s">
        <v>3</v>
      </c>
      <c r="DE429" t="s">
        <v>3</v>
      </c>
      <c r="DF429" t="s">
        <v>3</v>
      </c>
      <c r="DG429" t="s">
        <v>3</v>
      </c>
      <c r="DH429" t="s">
        <v>3</v>
      </c>
      <c r="DI429" t="s">
        <v>3</v>
      </c>
      <c r="DJ429" t="s">
        <v>3</v>
      </c>
      <c r="DK429" t="s">
        <v>3</v>
      </c>
      <c r="DL429" t="s">
        <v>3</v>
      </c>
      <c r="DM429" t="s">
        <v>3</v>
      </c>
      <c r="DN429">
        <v>0</v>
      </c>
      <c r="DO429">
        <v>0</v>
      </c>
      <c r="DP429">
        <v>1</v>
      </c>
      <c r="DQ429">
        <v>1</v>
      </c>
      <c r="DU429">
        <v>1005</v>
      </c>
      <c r="DV429" t="s">
        <v>40</v>
      </c>
      <c r="DW429" t="s">
        <v>40</v>
      </c>
      <c r="DX429">
        <v>1</v>
      </c>
      <c r="EE429">
        <v>39174534</v>
      </c>
      <c r="EF429">
        <v>2</v>
      </c>
      <c r="EG429" t="s">
        <v>19</v>
      </c>
      <c r="EH429">
        <v>0</v>
      </c>
      <c r="EI429" t="s">
        <v>3</v>
      </c>
      <c r="EJ429">
        <v>1</v>
      </c>
      <c r="EK429">
        <v>20001</v>
      </c>
      <c r="EL429" t="s">
        <v>655</v>
      </c>
      <c r="EM429" t="s">
        <v>656</v>
      </c>
      <c r="EO429" t="s">
        <v>3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FQ429">
        <v>0</v>
      </c>
      <c r="FR429">
        <f t="shared" si="478"/>
        <v>0</v>
      </c>
      <c r="FS429">
        <v>0</v>
      </c>
      <c r="FT429" t="s">
        <v>22</v>
      </c>
      <c r="FU429" t="s">
        <v>23</v>
      </c>
      <c r="FX429">
        <v>115.2</v>
      </c>
      <c r="FY429">
        <v>70.55</v>
      </c>
      <c r="GA429" t="s">
        <v>3</v>
      </c>
      <c r="GD429">
        <v>0</v>
      </c>
      <c r="GF429">
        <v>-609733809</v>
      </c>
      <c r="GG429">
        <v>1</v>
      </c>
      <c r="GH429">
        <v>1</v>
      </c>
      <c r="GI429">
        <v>4</v>
      </c>
      <c r="GJ429">
        <v>0</v>
      </c>
      <c r="GK429">
        <f>ROUND(R429*(S12)/100,2)</f>
        <v>0</v>
      </c>
      <c r="GL429">
        <f t="shared" si="479"/>
        <v>0</v>
      </c>
      <c r="GM429">
        <f t="shared" si="480"/>
        <v>0</v>
      </c>
      <c r="GN429">
        <f t="shared" si="481"/>
        <v>0</v>
      </c>
      <c r="GO429">
        <f t="shared" si="482"/>
        <v>0</v>
      </c>
      <c r="GP429">
        <f t="shared" si="483"/>
        <v>0</v>
      </c>
      <c r="GR429">
        <v>0</v>
      </c>
      <c r="GS429">
        <v>3</v>
      </c>
      <c r="GT429">
        <v>0</v>
      </c>
      <c r="GU429" t="s">
        <v>3</v>
      </c>
      <c r="GV429">
        <f t="shared" si="484"/>
        <v>0</v>
      </c>
      <c r="GW429">
        <v>1</v>
      </c>
      <c r="GX429">
        <f t="shared" si="485"/>
        <v>0</v>
      </c>
      <c r="HA429">
        <v>0</v>
      </c>
      <c r="HB429">
        <v>0</v>
      </c>
      <c r="IK429">
        <v>0</v>
      </c>
    </row>
    <row r="430" spans="1:255" x14ac:dyDescent="0.2">
      <c r="A430" s="2">
        <v>17</v>
      </c>
      <c r="B430" s="2">
        <v>1</v>
      </c>
      <c r="C430" s="2">
        <f>ROW(SmtRes!A922)</f>
        <v>922</v>
      </c>
      <c r="D430" s="2">
        <f>ROW(EtalonRes!A930)</f>
        <v>930</v>
      </c>
      <c r="E430" s="2" t="s">
        <v>664</v>
      </c>
      <c r="F430" s="2" t="s">
        <v>665</v>
      </c>
      <c r="G430" s="2" t="s">
        <v>666</v>
      </c>
      <c r="H430" s="2" t="s">
        <v>561</v>
      </c>
      <c r="I430" s="2">
        <v>1</v>
      </c>
      <c r="J430" s="2">
        <v>0</v>
      </c>
      <c r="K430" s="2"/>
      <c r="L430" s="2"/>
      <c r="M430" s="2"/>
      <c r="N430" s="2"/>
      <c r="O430" s="2">
        <f t="shared" si="452"/>
        <v>72.239999999999995</v>
      </c>
      <c r="P430" s="2">
        <f t="shared" si="453"/>
        <v>0</v>
      </c>
      <c r="Q430" s="2">
        <f t="shared" si="454"/>
        <v>8.08</v>
      </c>
      <c r="R430" s="2">
        <f t="shared" si="455"/>
        <v>0.33</v>
      </c>
      <c r="S430" s="2">
        <f t="shared" si="456"/>
        <v>64.16</v>
      </c>
      <c r="T430" s="2">
        <f t="shared" si="457"/>
        <v>0</v>
      </c>
      <c r="U430" s="2">
        <f t="shared" si="458"/>
        <v>7.520999999999999</v>
      </c>
      <c r="V430" s="2">
        <f t="shared" si="459"/>
        <v>2.5000000000000001E-2</v>
      </c>
      <c r="W430" s="2">
        <f t="shared" si="460"/>
        <v>0</v>
      </c>
      <c r="X430" s="2">
        <f t="shared" si="461"/>
        <v>74.16</v>
      </c>
      <c r="Y430" s="2">
        <f t="shared" si="462"/>
        <v>45.79</v>
      </c>
      <c r="Z430" s="2"/>
      <c r="AA430" s="2">
        <v>39500385</v>
      </c>
      <c r="AB430" s="2">
        <f t="shared" si="463"/>
        <v>72.239999999999995</v>
      </c>
      <c r="AC430" s="2">
        <f t="shared" si="464"/>
        <v>0</v>
      </c>
      <c r="AD430" s="2">
        <f>ROUND(((((ET430*1.25))-((EU430*1.25)))+AE430),2)</f>
        <v>8.08</v>
      </c>
      <c r="AE430" s="2">
        <f>ROUND(((EU430*1.25)),2)</f>
        <v>0.33</v>
      </c>
      <c r="AF430" s="2">
        <f>ROUND(((EV430*1.15)),2)</f>
        <v>64.16</v>
      </c>
      <c r="AG430" s="2">
        <f t="shared" si="465"/>
        <v>0</v>
      </c>
      <c r="AH430" s="2">
        <f>((EW430*1.15))</f>
        <v>7.520999999999999</v>
      </c>
      <c r="AI430" s="2">
        <f>((EX430*1.25))</f>
        <v>2.5000000000000001E-2</v>
      </c>
      <c r="AJ430" s="2">
        <f t="shared" si="466"/>
        <v>0</v>
      </c>
      <c r="AK430" s="2">
        <v>62.25</v>
      </c>
      <c r="AL430" s="2">
        <v>0</v>
      </c>
      <c r="AM430" s="2">
        <v>6.46</v>
      </c>
      <c r="AN430" s="2">
        <v>0.26</v>
      </c>
      <c r="AO430" s="2">
        <v>55.79</v>
      </c>
      <c r="AP430" s="2">
        <v>0</v>
      </c>
      <c r="AQ430" s="2">
        <v>6.54</v>
      </c>
      <c r="AR430" s="2">
        <v>0.02</v>
      </c>
      <c r="AS430" s="2">
        <v>0</v>
      </c>
      <c r="AT430" s="2">
        <v>115</v>
      </c>
      <c r="AU430" s="2">
        <v>71</v>
      </c>
      <c r="AV430" s="2">
        <v>1</v>
      </c>
      <c r="AW430" s="2">
        <v>1</v>
      </c>
      <c r="AX430" s="2"/>
      <c r="AY430" s="2"/>
      <c r="AZ430" s="2">
        <v>1</v>
      </c>
      <c r="BA430" s="2">
        <v>1</v>
      </c>
      <c r="BB430" s="2">
        <v>1</v>
      </c>
      <c r="BC430" s="2">
        <v>1</v>
      </c>
      <c r="BD430" s="2" t="s">
        <v>3</v>
      </c>
      <c r="BE430" s="2" t="s">
        <v>3</v>
      </c>
      <c r="BF430" s="2" t="s">
        <v>3</v>
      </c>
      <c r="BG430" s="2" t="s">
        <v>3</v>
      </c>
      <c r="BH430" s="2">
        <v>0</v>
      </c>
      <c r="BI430" s="2">
        <v>1</v>
      </c>
      <c r="BJ430" s="2" t="s">
        <v>667</v>
      </c>
      <c r="BK430" s="2"/>
      <c r="BL430" s="2"/>
      <c r="BM430" s="2">
        <v>20001</v>
      </c>
      <c r="BN430" s="2">
        <v>0</v>
      </c>
      <c r="BO430" s="2" t="s">
        <v>3</v>
      </c>
      <c r="BP430" s="2">
        <v>0</v>
      </c>
      <c r="BQ430" s="2">
        <v>2</v>
      </c>
      <c r="BR430" s="2">
        <v>0</v>
      </c>
      <c r="BS430" s="2">
        <v>1</v>
      </c>
      <c r="BT430" s="2">
        <v>1</v>
      </c>
      <c r="BU430" s="2">
        <v>1</v>
      </c>
      <c r="BV430" s="2">
        <v>1</v>
      </c>
      <c r="BW430" s="2">
        <v>1</v>
      </c>
      <c r="BX430" s="2">
        <v>1</v>
      </c>
      <c r="BY430" s="2" t="s">
        <v>3</v>
      </c>
      <c r="BZ430" s="2">
        <v>128</v>
      </c>
      <c r="CA430" s="2">
        <v>83</v>
      </c>
      <c r="CB430" s="2"/>
      <c r="CC430" s="2"/>
      <c r="CD430" s="2"/>
      <c r="CE430" s="2"/>
      <c r="CF430" s="2">
        <v>0</v>
      </c>
      <c r="CG430" s="2">
        <v>0</v>
      </c>
      <c r="CH430" s="2"/>
      <c r="CI430" s="2"/>
      <c r="CJ430" s="2"/>
      <c r="CK430" s="2"/>
      <c r="CL430" s="2"/>
      <c r="CM430" s="2">
        <v>0</v>
      </c>
      <c r="CN430" s="2" t="s">
        <v>1605</v>
      </c>
      <c r="CO430" s="2">
        <v>0</v>
      </c>
      <c r="CP430" s="2">
        <f t="shared" si="467"/>
        <v>72.239999999999995</v>
      </c>
      <c r="CQ430" s="2">
        <f t="shared" si="468"/>
        <v>0</v>
      </c>
      <c r="CR430" s="2">
        <f t="shared" si="469"/>
        <v>8.08</v>
      </c>
      <c r="CS430" s="2">
        <f t="shared" si="470"/>
        <v>0.33</v>
      </c>
      <c r="CT430" s="2">
        <f t="shared" si="471"/>
        <v>64.16</v>
      </c>
      <c r="CU430" s="2">
        <f t="shared" si="472"/>
        <v>0</v>
      </c>
      <c r="CV430" s="2">
        <f t="shared" si="473"/>
        <v>7.520999999999999</v>
      </c>
      <c r="CW430" s="2">
        <f t="shared" si="474"/>
        <v>2.5000000000000001E-2</v>
      </c>
      <c r="CX430" s="2">
        <f t="shared" si="475"/>
        <v>0</v>
      </c>
      <c r="CY430" s="2">
        <f t="shared" si="476"/>
        <v>74.163499999999999</v>
      </c>
      <c r="CZ430" s="2">
        <f t="shared" si="477"/>
        <v>45.7879</v>
      </c>
      <c r="DA430" s="2"/>
      <c r="DB430" s="2"/>
      <c r="DC430" s="2" t="s">
        <v>3</v>
      </c>
      <c r="DD430" s="2" t="s">
        <v>3</v>
      </c>
      <c r="DE430" s="2" t="s">
        <v>32</v>
      </c>
      <c r="DF430" s="2" t="s">
        <v>32</v>
      </c>
      <c r="DG430" s="2" t="s">
        <v>33</v>
      </c>
      <c r="DH430" s="2" t="s">
        <v>3</v>
      </c>
      <c r="DI430" s="2" t="s">
        <v>33</v>
      </c>
      <c r="DJ430" s="2" t="s">
        <v>32</v>
      </c>
      <c r="DK430" s="2" t="s">
        <v>3</v>
      </c>
      <c r="DL430" s="2" t="s">
        <v>3</v>
      </c>
      <c r="DM430" s="2" t="s">
        <v>3</v>
      </c>
      <c r="DN430" s="2">
        <v>0</v>
      </c>
      <c r="DO430" s="2">
        <v>0</v>
      </c>
      <c r="DP430" s="2">
        <v>1</v>
      </c>
      <c r="DQ430" s="2">
        <v>1</v>
      </c>
      <c r="DR430" s="2"/>
      <c r="DS430" s="2"/>
      <c r="DT430" s="2"/>
      <c r="DU430" s="2">
        <v>1013</v>
      </c>
      <c r="DV430" s="2" t="s">
        <v>561</v>
      </c>
      <c r="DW430" s="2" t="s">
        <v>561</v>
      </c>
      <c r="DX430" s="2">
        <v>1</v>
      </c>
      <c r="DY430" s="2"/>
      <c r="DZ430" s="2"/>
      <c r="EA430" s="2"/>
      <c r="EB430" s="2"/>
      <c r="EC430" s="2"/>
      <c r="ED430" s="2"/>
      <c r="EE430" s="2">
        <v>39174534</v>
      </c>
      <c r="EF430" s="2">
        <v>2</v>
      </c>
      <c r="EG430" s="2" t="s">
        <v>19</v>
      </c>
      <c r="EH430" s="2">
        <v>0</v>
      </c>
      <c r="EI430" s="2" t="s">
        <v>3</v>
      </c>
      <c r="EJ430" s="2">
        <v>1</v>
      </c>
      <c r="EK430" s="2">
        <v>20001</v>
      </c>
      <c r="EL430" s="2" t="s">
        <v>655</v>
      </c>
      <c r="EM430" s="2" t="s">
        <v>656</v>
      </c>
      <c r="EN430" s="2"/>
      <c r="EO430" s="2" t="s">
        <v>36</v>
      </c>
      <c r="EP430" s="2"/>
      <c r="EQ430" s="2">
        <v>0</v>
      </c>
      <c r="ER430" s="2">
        <v>62.25</v>
      </c>
      <c r="ES430" s="2">
        <v>0</v>
      </c>
      <c r="ET430" s="2">
        <v>6.46</v>
      </c>
      <c r="EU430" s="2">
        <v>0.26</v>
      </c>
      <c r="EV430" s="2">
        <v>55.79</v>
      </c>
      <c r="EW430" s="2">
        <v>6.54</v>
      </c>
      <c r="EX430" s="2">
        <v>0.02</v>
      </c>
      <c r="EY430" s="2">
        <v>0</v>
      </c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>
        <v>0</v>
      </c>
      <c r="FR430" s="2">
        <f t="shared" si="478"/>
        <v>0</v>
      </c>
      <c r="FS430" s="2">
        <v>0</v>
      </c>
      <c r="FT430" s="2" t="s">
        <v>22</v>
      </c>
      <c r="FU430" s="2" t="s">
        <v>23</v>
      </c>
      <c r="FV430" s="2"/>
      <c r="FW430" s="2"/>
      <c r="FX430" s="2">
        <v>115.2</v>
      </c>
      <c r="FY430" s="2">
        <v>70.55</v>
      </c>
      <c r="FZ430" s="2"/>
      <c r="GA430" s="2" t="s">
        <v>3</v>
      </c>
      <c r="GB430" s="2"/>
      <c r="GC430" s="2"/>
      <c r="GD430" s="2">
        <v>0</v>
      </c>
      <c r="GE430" s="2"/>
      <c r="GF430" s="2">
        <v>-1263560454</v>
      </c>
      <c r="GG430" s="2">
        <v>2</v>
      </c>
      <c r="GH430" s="2">
        <v>1</v>
      </c>
      <c r="GI430" s="2">
        <v>-2</v>
      </c>
      <c r="GJ430" s="2">
        <v>0</v>
      </c>
      <c r="GK430" s="2">
        <f>ROUND(R430*(R12)/100,2)</f>
        <v>0</v>
      </c>
      <c r="GL430" s="2">
        <f t="shared" si="479"/>
        <v>0</v>
      </c>
      <c r="GM430" s="2">
        <f t="shared" si="480"/>
        <v>192.19</v>
      </c>
      <c r="GN430" s="2">
        <f t="shared" si="481"/>
        <v>192.19</v>
      </c>
      <c r="GO430" s="2">
        <f t="shared" si="482"/>
        <v>0</v>
      </c>
      <c r="GP430" s="2">
        <f t="shared" si="483"/>
        <v>0</v>
      </c>
      <c r="GQ430" s="2"/>
      <c r="GR430" s="2">
        <v>0</v>
      </c>
      <c r="GS430" s="2">
        <v>3</v>
      </c>
      <c r="GT430" s="2">
        <v>0</v>
      </c>
      <c r="GU430" s="2" t="s">
        <v>3</v>
      </c>
      <c r="GV430" s="2">
        <f t="shared" si="484"/>
        <v>0</v>
      </c>
      <c r="GW430" s="2">
        <v>1</v>
      </c>
      <c r="GX430" s="2">
        <f t="shared" si="485"/>
        <v>0</v>
      </c>
      <c r="GY430" s="2"/>
      <c r="GZ430" s="2"/>
      <c r="HA430" s="2">
        <v>0</v>
      </c>
      <c r="HB430" s="2">
        <v>0</v>
      </c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>
        <v>0</v>
      </c>
      <c r="IL430" s="2"/>
      <c r="IM430" s="2"/>
      <c r="IN430" s="2"/>
      <c r="IO430" s="2"/>
      <c r="IP430" s="2"/>
      <c r="IQ430" s="2"/>
      <c r="IR430" s="2"/>
      <c r="IS430" s="2"/>
      <c r="IT430" s="2"/>
      <c r="IU430" s="2"/>
    </row>
    <row r="431" spans="1:255" x14ac:dyDescent="0.2">
      <c r="A431">
        <v>17</v>
      </c>
      <c r="B431">
        <v>1</v>
      </c>
      <c r="C431">
        <f>ROW(SmtRes!A928)</f>
        <v>928</v>
      </c>
      <c r="D431">
        <f>ROW(EtalonRes!A936)</f>
        <v>936</v>
      </c>
      <c r="E431" t="s">
        <v>664</v>
      </c>
      <c r="F431" t="s">
        <v>665</v>
      </c>
      <c r="G431" t="s">
        <v>666</v>
      </c>
      <c r="H431" t="s">
        <v>561</v>
      </c>
      <c r="I431">
        <v>1</v>
      </c>
      <c r="J431">
        <v>0</v>
      </c>
      <c r="O431">
        <f t="shared" si="452"/>
        <v>481.12</v>
      </c>
      <c r="P431">
        <f t="shared" si="453"/>
        <v>0</v>
      </c>
      <c r="Q431">
        <f t="shared" si="454"/>
        <v>53.81</v>
      </c>
      <c r="R431">
        <f t="shared" si="455"/>
        <v>2.2000000000000002</v>
      </c>
      <c r="S431">
        <f t="shared" si="456"/>
        <v>427.31</v>
      </c>
      <c r="T431">
        <f t="shared" si="457"/>
        <v>0</v>
      </c>
      <c r="U431">
        <f t="shared" si="458"/>
        <v>7.520999999999999</v>
      </c>
      <c r="V431">
        <f t="shared" si="459"/>
        <v>2.5000000000000001E-2</v>
      </c>
      <c r="W431">
        <f t="shared" si="460"/>
        <v>0</v>
      </c>
      <c r="X431">
        <f t="shared" si="461"/>
        <v>493.94</v>
      </c>
      <c r="Y431">
        <f t="shared" si="462"/>
        <v>304.95</v>
      </c>
      <c r="AA431">
        <v>39500386</v>
      </c>
      <c r="AB431">
        <f t="shared" si="463"/>
        <v>72.239999999999995</v>
      </c>
      <c r="AC431">
        <f t="shared" si="464"/>
        <v>0</v>
      </c>
      <c r="AD431">
        <f>ROUND(((((ET431*1.25))-((EU431*1.25)))+AE431),2)</f>
        <v>8.08</v>
      </c>
      <c r="AE431">
        <f>ROUND(((EU431*1.25)),2)</f>
        <v>0.33</v>
      </c>
      <c r="AF431">
        <f>ROUND(((EV431*1.15)),2)</f>
        <v>64.16</v>
      </c>
      <c r="AG431">
        <f t="shared" si="465"/>
        <v>0</v>
      </c>
      <c r="AH431">
        <f>((EW431*1.15))</f>
        <v>7.520999999999999</v>
      </c>
      <c r="AI431">
        <f>((EX431*1.25))</f>
        <v>2.5000000000000001E-2</v>
      </c>
      <c r="AJ431">
        <f t="shared" si="466"/>
        <v>0</v>
      </c>
      <c r="AK431">
        <v>62.25</v>
      </c>
      <c r="AL431">
        <v>0</v>
      </c>
      <c r="AM431">
        <v>6.46</v>
      </c>
      <c r="AN431">
        <v>0.26</v>
      </c>
      <c r="AO431">
        <v>55.79</v>
      </c>
      <c r="AP431">
        <v>0</v>
      </c>
      <c r="AQ431">
        <v>6.54</v>
      </c>
      <c r="AR431">
        <v>0.02</v>
      </c>
      <c r="AS431">
        <v>0</v>
      </c>
      <c r="AT431">
        <v>115</v>
      </c>
      <c r="AU431">
        <v>71</v>
      </c>
      <c r="AV431">
        <v>1</v>
      </c>
      <c r="AW431">
        <v>1</v>
      </c>
      <c r="AZ431">
        <v>6.66</v>
      </c>
      <c r="BA431">
        <v>6.66</v>
      </c>
      <c r="BB431">
        <v>6.66</v>
      </c>
      <c r="BC431">
        <v>6.66</v>
      </c>
      <c r="BD431" t="s">
        <v>3</v>
      </c>
      <c r="BE431" t="s">
        <v>3</v>
      </c>
      <c r="BF431" t="s">
        <v>3</v>
      </c>
      <c r="BG431" t="s">
        <v>3</v>
      </c>
      <c r="BH431">
        <v>0</v>
      </c>
      <c r="BI431">
        <v>1</v>
      </c>
      <c r="BJ431" t="s">
        <v>667</v>
      </c>
      <c r="BM431">
        <v>20001</v>
      </c>
      <c r="BN431">
        <v>0</v>
      </c>
      <c r="BO431" t="s">
        <v>3</v>
      </c>
      <c r="BP431">
        <v>0</v>
      </c>
      <c r="BQ431">
        <v>2</v>
      </c>
      <c r="BR431">
        <v>0</v>
      </c>
      <c r="BS431">
        <v>6.66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3</v>
      </c>
      <c r="BZ431">
        <v>128</v>
      </c>
      <c r="CA431">
        <v>83</v>
      </c>
      <c r="CF431">
        <v>0</v>
      </c>
      <c r="CG431">
        <v>0</v>
      </c>
      <c r="CM431">
        <v>0</v>
      </c>
      <c r="CN431" t="s">
        <v>1605</v>
      </c>
      <c r="CO431">
        <v>0</v>
      </c>
      <c r="CP431">
        <f t="shared" si="467"/>
        <v>481.12</v>
      </c>
      <c r="CQ431">
        <f t="shared" si="468"/>
        <v>0</v>
      </c>
      <c r="CR431">
        <f t="shared" si="469"/>
        <v>53.812800000000003</v>
      </c>
      <c r="CS431">
        <f t="shared" si="470"/>
        <v>2.1978</v>
      </c>
      <c r="CT431">
        <f t="shared" si="471"/>
        <v>427.30559999999997</v>
      </c>
      <c r="CU431">
        <f t="shared" si="472"/>
        <v>0</v>
      </c>
      <c r="CV431">
        <f t="shared" si="473"/>
        <v>7.520999999999999</v>
      </c>
      <c r="CW431">
        <f t="shared" si="474"/>
        <v>2.5000000000000001E-2</v>
      </c>
      <c r="CX431">
        <f t="shared" si="475"/>
        <v>0</v>
      </c>
      <c r="CY431">
        <f t="shared" si="476"/>
        <v>493.93650000000002</v>
      </c>
      <c r="CZ431">
        <f t="shared" si="477"/>
        <v>304.95209999999997</v>
      </c>
      <c r="DC431" t="s">
        <v>3</v>
      </c>
      <c r="DD431" t="s">
        <v>3</v>
      </c>
      <c r="DE431" t="s">
        <v>32</v>
      </c>
      <c r="DF431" t="s">
        <v>32</v>
      </c>
      <c r="DG431" t="s">
        <v>33</v>
      </c>
      <c r="DH431" t="s">
        <v>3</v>
      </c>
      <c r="DI431" t="s">
        <v>33</v>
      </c>
      <c r="DJ431" t="s">
        <v>32</v>
      </c>
      <c r="DK431" t="s">
        <v>3</v>
      </c>
      <c r="DL431" t="s">
        <v>3</v>
      </c>
      <c r="DM431" t="s">
        <v>3</v>
      </c>
      <c r="DN431">
        <v>0</v>
      </c>
      <c r="DO431">
        <v>0</v>
      </c>
      <c r="DP431">
        <v>1</v>
      </c>
      <c r="DQ431">
        <v>1</v>
      </c>
      <c r="DU431">
        <v>1013</v>
      </c>
      <c r="DV431" t="s">
        <v>561</v>
      </c>
      <c r="DW431" t="s">
        <v>561</v>
      </c>
      <c r="DX431">
        <v>1</v>
      </c>
      <c r="EE431">
        <v>39174534</v>
      </c>
      <c r="EF431">
        <v>2</v>
      </c>
      <c r="EG431" t="s">
        <v>19</v>
      </c>
      <c r="EH431">
        <v>0</v>
      </c>
      <c r="EI431" t="s">
        <v>3</v>
      </c>
      <c r="EJ431">
        <v>1</v>
      </c>
      <c r="EK431">
        <v>20001</v>
      </c>
      <c r="EL431" t="s">
        <v>655</v>
      </c>
      <c r="EM431" t="s">
        <v>656</v>
      </c>
      <c r="EO431" t="s">
        <v>36</v>
      </c>
      <c r="EQ431">
        <v>0</v>
      </c>
      <c r="ER431">
        <v>62.25</v>
      </c>
      <c r="ES431">
        <v>0</v>
      </c>
      <c r="ET431">
        <v>6.46</v>
      </c>
      <c r="EU431">
        <v>0.26</v>
      </c>
      <c r="EV431">
        <v>55.79</v>
      </c>
      <c r="EW431">
        <v>6.54</v>
      </c>
      <c r="EX431">
        <v>0.02</v>
      </c>
      <c r="EY431">
        <v>0</v>
      </c>
      <c r="FQ431">
        <v>0</v>
      </c>
      <c r="FR431">
        <f t="shared" si="478"/>
        <v>0</v>
      </c>
      <c r="FS431">
        <v>0</v>
      </c>
      <c r="FT431" t="s">
        <v>22</v>
      </c>
      <c r="FU431" t="s">
        <v>23</v>
      </c>
      <c r="FX431">
        <v>115.2</v>
      </c>
      <c r="FY431">
        <v>70.55</v>
      </c>
      <c r="GA431" t="s">
        <v>3</v>
      </c>
      <c r="GD431">
        <v>0</v>
      </c>
      <c r="GF431">
        <v>-1263560454</v>
      </c>
      <c r="GG431">
        <v>1</v>
      </c>
      <c r="GH431">
        <v>1</v>
      </c>
      <c r="GI431">
        <v>4</v>
      </c>
      <c r="GJ431">
        <v>0</v>
      </c>
      <c r="GK431">
        <f>ROUND(R431*(S12)/100,2)</f>
        <v>0</v>
      </c>
      <c r="GL431">
        <f t="shared" si="479"/>
        <v>0</v>
      </c>
      <c r="GM431">
        <f t="shared" si="480"/>
        <v>1280.01</v>
      </c>
      <c r="GN431">
        <f t="shared" si="481"/>
        <v>1280.01</v>
      </c>
      <c r="GO431">
        <f t="shared" si="482"/>
        <v>0</v>
      </c>
      <c r="GP431">
        <f t="shared" si="483"/>
        <v>0</v>
      </c>
      <c r="GR431">
        <v>0</v>
      </c>
      <c r="GS431">
        <v>3</v>
      </c>
      <c r="GT431">
        <v>0</v>
      </c>
      <c r="GU431" t="s">
        <v>3</v>
      </c>
      <c r="GV431">
        <f t="shared" si="484"/>
        <v>0</v>
      </c>
      <c r="GW431">
        <v>1</v>
      </c>
      <c r="GX431">
        <f t="shared" si="485"/>
        <v>0</v>
      </c>
      <c r="HA431">
        <v>0</v>
      </c>
      <c r="HB431">
        <v>0</v>
      </c>
      <c r="IK431">
        <v>0</v>
      </c>
    </row>
    <row r="432" spans="1:255" x14ac:dyDescent="0.2">
      <c r="A432" s="2">
        <v>18</v>
      </c>
      <c r="B432" s="2">
        <v>1</v>
      </c>
      <c r="C432" s="2">
        <v>922</v>
      </c>
      <c r="D432" s="2"/>
      <c r="E432" s="2" t="s">
        <v>668</v>
      </c>
      <c r="F432" s="2" t="s">
        <v>669</v>
      </c>
      <c r="G432" s="2" t="s">
        <v>670</v>
      </c>
      <c r="H432" s="2" t="s">
        <v>132</v>
      </c>
      <c r="I432" s="2">
        <f>I430*J432</f>
        <v>1</v>
      </c>
      <c r="J432" s="2">
        <v>1</v>
      </c>
      <c r="K432" s="2"/>
      <c r="L432" s="2"/>
      <c r="M432" s="2"/>
      <c r="N432" s="2"/>
      <c r="O432" s="2">
        <f t="shared" si="452"/>
        <v>2629.26</v>
      </c>
      <c r="P432" s="2">
        <f t="shared" si="453"/>
        <v>2629.26</v>
      </c>
      <c r="Q432" s="2">
        <f t="shared" si="454"/>
        <v>0</v>
      </c>
      <c r="R432" s="2">
        <f t="shared" si="455"/>
        <v>0</v>
      </c>
      <c r="S432" s="2">
        <f t="shared" si="456"/>
        <v>0</v>
      </c>
      <c r="T432" s="2">
        <f t="shared" si="457"/>
        <v>0</v>
      </c>
      <c r="U432" s="2">
        <f t="shared" si="458"/>
        <v>0</v>
      </c>
      <c r="V432" s="2">
        <f t="shared" si="459"/>
        <v>0</v>
      </c>
      <c r="W432" s="2">
        <f t="shared" si="460"/>
        <v>0</v>
      </c>
      <c r="X432" s="2">
        <f t="shared" si="461"/>
        <v>0</v>
      </c>
      <c r="Y432" s="2">
        <f t="shared" si="462"/>
        <v>0</v>
      </c>
      <c r="Z432" s="2"/>
      <c r="AA432" s="2">
        <v>39500385</v>
      </c>
      <c r="AB432" s="2">
        <f t="shared" si="463"/>
        <v>2629.26</v>
      </c>
      <c r="AC432" s="2">
        <f t="shared" si="464"/>
        <v>2629.26</v>
      </c>
      <c r="AD432" s="2">
        <f>ROUND((((ET432)-(EU432))+AE432),2)</f>
        <v>0</v>
      </c>
      <c r="AE432" s="2">
        <f>ROUND((EU432),2)</f>
        <v>0</v>
      </c>
      <c r="AF432" s="2">
        <f>ROUND((EV432),2)</f>
        <v>0</v>
      </c>
      <c r="AG432" s="2">
        <f t="shared" si="465"/>
        <v>0</v>
      </c>
      <c r="AH432" s="2">
        <f>(EW432)</f>
        <v>0</v>
      </c>
      <c r="AI432" s="2">
        <f>(EX432)</f>
        <v>0</v>
      </c>
      <c r="AJ432" s="2">
        <f t="shared" si="466"/>
        <v>0</v>
      </c>
      <c r="AK432" s="2">
        <v>2629.26</v>
      </c>
      <c r="AL432" s="2">
        <v>2629.26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115</v>
      </c>
      <c r="AU432" s="2">
        <v>71</v>
      </c>
      <c r="AV432" s="2">
        <v>1</v>
      </c>
      <c r="AW432" s="2">
        <v>1</v>
      </c>
      <c r="AX432" s="2"/>
      <c r="AY432" s="2"/>
      <c r="AZ432" s="2">
        <v>1</v>
      </c>
      <c r="BA432" s="2">
        <v>1</v>
      </c>
      <c r="BB432" s="2">
        <v>1</v>
      </c>
      <c r="BC432" s="2">
        <v>1</v>
      </c>
      <c r="BD432" s="2" t="s">
        <v>3</v>
      </c>
      <c r="BE432" s="2" t="s">
        <v>3</v>
      </c>
      <c r="BF432" s="2" t="s">
        <v>3</v>
      </c>
      <c r="BG432" s="2" t="s">
        <v>3</v>
      </c>
      <c r="BH432" s="2">
        <v>3</v>
      </c>
      <c r="BI432" s="2">
        <v>1</v>
      </c>
      <c r="BJ432" s="2" t="s">
        <v>671</v>
      </c>
      <c r="BK432" s="2"/>
      <c r="BL432" s="2"/>
      <c r="BM432" s="2">
        <v>20001</v>
      </c>
      <c r="BN432" s="2">
        <v>0</v>
      </c>
      <c r="BO432" s="2" t="s">
        <v>3</v>
      </c>
      <c r="BP432" s="2">
        <v>0</v>
      </c>
      <c r="BQ432" s="2">
        <v>2</v>
      </c>
      <c r="BR432" s="2">
        <v>0</v>
      </c>
      <c r="BS432" s="2">
        <v>1</v>
      </c>
      <c r="BT432" s="2">
        <v>1</v>
      </c>
      <c r="BU432" s="2">
        <v>1</v>
      </c>
      <c r="BV432" s="2">
        <v>1</v>
      </c>
      <c r="BW432" s="2">
        <v>1</v>
      </c>
      <c r="BX432" s="2">
        <v>1</v>
      </c>
      <c r="BY432" s="2" t="s">
        <v>3</v>
      </c>
      <c r="BZ432" s="2">
        <v>128</v>
      </c>
      <c r="CA432" s="2">
        <v>83</v>
      </c>
      <c r="CB432" s="2"/>
      <c r="CC432" s="2"/>
      <c r="CD432" s="2"/>
      <c r="CE432" s="2"/>
      <c r="CF432" s="2">
        <v>0</v>
      </c>
      <c r="CG432" s="2">
        <v>0</v>
      </c>
      <c r="CH432" s="2"/>
      <c r="CI432" s="2"/>
      <c r="CJ432" s="2"/>
      <c r="CK432" s="2"/>
      <c r="CL432" s="2"/>
      <c r="CM432" s="2">
        <v>0</v>
      </c>
      <c r="CN432" s="2" t="s">
        <v>3</v>
      </c>
      <c r="CO432" s="2">
        <v>0</v>
      </c>
      <c r="CP432" s="2">
        <f t="shared" si="467"/>
        <v>2629.26</v>
      </c>
      <c r="CQ432" s="2">
        <f t="shared" si="468"/>
        <v>2629.26</v>
      </c>
      <c r="CR432" s="2">
        <f t="shared" si="469"/>
        <v>0</v>
      </c>
      <c r="CS432" s="2">
        <f t="shared" si="470"/>
        <v>0</v>
      </c>
      <c r="CT432" s="2">
        <f t="shared" si="471"/>
        <v>0</v>
      </c>
      <c r="CU432" s="2">
        <f t="shared" si="472"/>
        <v>0</v>
      </c>
      <c r="CV432" s="2">
        <f t="shared" si="473"/>
        <v>0</v>
      </c>
      <c r="CW432" s="2">
        <f t="shared" si="474"/>
        <v>0</v>
      </c>
      <c r="CX432" s="2">
        <f t="shared" si="475"/>
        <v>0</v>
      </c>
      <c r="CY432" s="2">
        <f t="shared" si="476"/>
        <v>0</v>
      </c>
      <c r="CZ432" s="2">
        <f t="shared" si="477"/>
        <v>0</v>
      </c>
      <c r="DA432" s="2"/>
      <c r="DB432" s="2"/>
      <c r="DC432" s="2" t="s">
        <v>3</v>
      </c>
      <c r="DD432" s="2" t="s">
        <v>3</v>
      </c>
      <c r="DE432" s="2" t="s">
        <v>3</v>
      </c>
      <c r="DF432" s="2" t="s">
        <v>3</v>
      </c>
      <c r="DG432" s="2" t="s">
        <v>3</v>
      </c>
      <c r="DH432" s="2" t="s">
        <v>3</v>
      </c>
      <c r="DI432" s="2" t="s">
        <v>3</v>
      </c>
      <c r="DJ432" s="2" t="s">
        <v>3</v>
      </c>
      <c r="DK432" s="2" t="s">
        <v>3</v>
      </c>
      <c r="DL432" s="2" t="s">
        <v>3</v>
      </c>
      <c r="DM432" s="2" t="s">
        <v>3</v>
      </c>
      <c r="DN432" s="2">
        <v>0</v>
      </c>
      <c r="DO432" s="2">
        <v>0</v>
      </c>
      <c r="DP432" s="2">
        <v>1</v>
      </c>
      <c r="DQ432" s="2">
        <v>1</v>
      </c>
      <c r="DR432" s="2"/>
      <c r="DS432" s="2"/>
      <c r="DT432" s="2"/>
      <c r="DU432" s="2">
        <v>1010</v>
      </c>
      <c r="DV432" s="2" t="s">
        <v>132</v>
      </c>
      <c r="DW432" s="2" t="s">
        <v>132</v>
      </c>
      <c r="DX432" s="2">
        <v>1</v>
      </c>
      <c r="DY432" s="2"/>
      <c r="DZ432" s="2"/>
      <c r="EA432" s="2"/>
      <c r="EB432" s="2"/>
      <c r="EC432" s="2"/>
      <c r="ED432" s="2"/>
      <c r="EE432" s="2">
        <v>39174534</v>
      </c>
      <c r="EF432" s="2">
        <v>2</v>
      </c>
      <c r="EG432" s="2" t="s">
        <v>19</v>
      </c>
      <c r="EH432" s="2">
        <v>0</v>
      </c>
      <c r="EI432" s="2" t="s">
        <v>3</v>
      </c>
      <c r="EJ432" s="2">
        <v>1</v>
      </c>
      <c r="EK432" s="2">
        <v>20001</v>
      </c>
      <c r="EL432" s="2" t="s">
        <v>655</v>
      </c>
      <c r="EM432" s="2" t="s">
        <v>656</v>
      </c>
      <c r="EN432" s="2"/>
      <c r="EO432" s="2" t="s">
        <v>3</v>
      </c>
      <c r="EP432" s="2"/>
      <c r="EQ432" s="2">
        <v>0</v>
      </c>
      <c r="ER432" s="2">
        <v>2629.26</v>
      </c>
      <c r="ES432" s="2">
        <v>2629.26</v>
      </c>
      <c r="ET432" s="2">
        <v>0</v>
      </c>
      <c r="EU432" s="2">
        <v>0</v>
      </c>
      <c r="EV432" s="2">
        <v>0</v>
      </c>
      <c r="EW432" s="2">
        <v>0</v>
      </c>
      <c r="EX432" s="2">
        <v>0</v>
      </c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>
        <v>0</v>
      </c>
      <c r="FR432" s="2">
        <f t="shared" si="478"/>
        <v>0</v>
      </c>
      <c r="FS432" s="2">
        <v>0</v>
      </c>
      <c r="FT432" s="2" t="s">
        <v>22</v>
      </c>
      <c r="FU432" s="2" t="s">
        <v>23</v>
      </c>
      <c r="FV432" s="2"/>
      <c r="FW432" s="2"/>
      <c r="FX432" s="2">
        <v>115.2</v>
      </c>
      <c r="FY432" s="2">
        <v>70.55</v>
      </c>
      <c r="FZ432" s="2"/>
      <c r="GA432" s="2" t="s">
        <v>3</v>
      </c>
      <c r="GB432" s="2"/>
      <c r="GC432" s="2"/>
      <c r="GD432" s="2">
        <v>0</v>
      </c>
      <c r="GE432" s="2"/>
      <c r="GF432" s="2">
        <v>-1072038568</v>
      </c>
      <c r="GG432" s="2">
        <v>2</v>
      </c>
      <c r="GH432" s="2">
        <v>1</v>
      </c>
      <c r="GI432" s="2">
        <v>-2</v>
      </c>
      <c r="GJ432" s="2">
        <v>0</v>
      </c>
      <c r="GK432" s="2">
        <f>ROUND(R432*(R12)/100,2)</f>
        <v>0</v>
      </c>
      <c r="GL432" s="2">
        <f t="shared" si="479"/>
        <v>0</v>
      </c>
      <c r="GM432" s="2">
        <f t="shared" si="480"/>
        <v>2629.26</v>
      </c>
      <c r="GN432" s="2">
        <f t="shared" si="481"/>
        <v>2629.26</v>
      </c>
      <c r="GO432" s="2">
        <f t="shared" si="482"/>
        <v>0</v>
      </c>
      <c r="GP432" s="2">
        <f t="shared" si="483"/>
        <v>0</v>
      </c>
      <c r="GQ432" s="2"/>
      <c r="GR432" s="2">
        <v>0</v>
      </c>
      <c r="GS432" s="2">
        <v>3</v>
      </c>
      <c r="GT432" s="2">
        <v>0</v>
      </c>
      <c r="GU432" s="2" t="s">
        <v>3</v>
      </c>
      <c r="GV432" s="2">
        <f t="shared" si="484"/>
        <v>0</v>
      </c>
      <c r="GW432" s="2">
        <v>1</v>
      </c>
      <c r="GX432" s="2">
        <f t="shared" si="485"/>
        <v>0</v>
      </c>
      <c r="GY432" s="2"/>
      <c r="GZ432" s="2"/>
      <c r="HA432" s="2">
        <v>0</v>
      </c>
      <c r="HB432" s="2">
        <v>0</v>
      </c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>
        <v>0</v>
      </c>
      <c r="IL432" s="2"/>
      <c r="IM432" s="2"/>
      <c r="IN432" s="2"/>
      <c r="IO432" s="2"/>
      <c r="IP432" s="2"/>
      <c r="IQ432" s="2"/>
      <c r="IR432" s="2"/>
      <c r="IS432" s="2"/>
      <c r="IT432" s="2"/>
      <c r="IU432" s="2"/>
    </row>
    <row r="433" spans="1:255" x14ac:dyDescent="0.2">
      <c r="A433">
        <v>18</v>
      </c>
      <c r="B433">
        <v>1</v>
      </c>
      <c r="C433">
        <v>928</v>
      </c>
      <c r="E433" t="s">
        <v>668</v>
      </c>
      <c r="F433" t="s">
        <v>669</v>
      </c>
      <c r="G433" t="s">
        <v>670</v>
      </c>
      <c r="H433" t="s">
        <v>132</v>
      </c>
      <c r="I433">
        <f>I431*J433</f>
        <v>1</v>
      </c>
      <c r="J433">
        <v>1</v>
      </c>
      <c r="O433">
        <f t="shared" si="452"/>
        <v>17510.87</v>
      </c>
      <c r="P433">
        <f t="shared" si="453"/>
        <v>17510.87</v>
      </c>
      <c r="Q433">
        <f t="shared" si="454"/>
        <v>0</v>
      </c>
      <c r="R433">
        <f t="shared" si="455"/>
        <v>0</v>
      </c>
      <c r="S433">
        <f t="shared" si="456"/>
        <v>0</v>
      </c>
      <c r="T433">
        <f t="shared" si="457"/>
        <v>0</v>
      </c>
      <c r="U433">
        <f t="shared" si="458"/>
        <v>0</v>
      </c>
      <c r="V433">
        <f t="shared" si="459"/>
        <v>0</v>
      </c>
      <c r="W433">
        <f t="shared" si="460"/>
        <v>0</v>
      </c>
      <c r="X433">
        <f t="shared" si="461"/>
        <v>0</v>
      </c>
      <c r="Y433">
        <f t="shared" si="462"/>
        <v>0</v>
      </c>
      <c r="AA433">
        <v>39500386</v>
      </c>
      <c r="AB433">
        <f t="shared" si="463"/>
        <v>2629.26</v>
      </c>
      <c r="AC433">
        <f t="shared" si="464"/>
        <v>2629.26</v>
      </c>
      <c r="AD433">
        <f>ROUND((((ET433)-(EU433))+AE433),2)</f>
        <v>0</v>
      </c>
      <c r="AE433">
        <f>ROUND((EU433),2)</f>
        <v>0</v>
      </c>
      <c r="AF433">
        <f>ROUND((EV433),2)</f>
        <v>0</v>
      </c>
      <c r="AG433">
        <f t="shared" si="465"/>
        <v>0</v>
      </c>
      <c r="AH433">
        <f>(EW433)</f>
        <v>0</v>
      </c>
      <c r="AI433">
        <f>(EX433)</f>
        <v>0</v>
      </c>
      <c r="AJ433">
        <f t="shared" si="466"/>
        <v>0</v>
      </c>
      <c r="AK433">
        <v>2629.26</v>
      </c>
      <c r="AL433">
        <v>2629.26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115</v>
      </c>
      <c r="AU433">
        <v>71</v>
      </c>
      <c r="AV433">
        <v>1</v>
      </c>
      <c r="AW433">
        <v>1</v>
      </c>
      <c r="AZ433">
        <v>6.66</v>
      </c>
      <c r="BA433">
        <v>1</v>
      </c>
      <c r="BB433">
        <v>1</v>
      </c>
      <c r="BC433">
        <v>6.66</v>
      </c>
      <c r="BD433" t="s">
        <v>3</v>
      </c>
      <c r="BE433" t="s">
        <v>3</v>
      </c>
      <c r="BF433" t="s">
        <v>3</v>
      </c>
      <c r="BG433" t="s">
        <v>3</v>
      </c>
      <c r="BH433">
        <v>3</v>
      </c>
      <c r="BI433">
        <v>1</v>
      </c>
      <c r="BJ433" t="s">
        <v>671</v>
      </c>
      <c r="BM433">
        <v>20001</v>
      </c>
      <c r="BN433">
        <v>0</v>
      </c>
      <c r="BO433" t="s">
        <v>3</v>
      </c>
      <c r="BP433">
        <v>0</v>
      </c>
      <c r="BQ433">
        <v>2</v>
      </c>
      <c r="BR433">
        <v>0</v>
      </c>
      <c r="BS433">
        <v>1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3</v>
      </c>
      <c r="BZ433">
        <v>128</v>
      </c>
      <c r="CA433">
        <v>83</v>
      </c>
      <c r="CF433">
        <v>0</v>
      </c>
      <c r="CG433">
        <v>0</v>
      </c>
      <c r="CM433">
        <v>0</v>
      </c>
      <c r="CN433" t="s">
        <v>3</v>
      </c>
      <c r="CO433">
        <v>0</v>
      </c>
      <c r="CP433">
        <f t="shared" si="467"/>
        <v>17510.87</v>
      </c>
      <c r="CQ433">
        <f t="shared" si="468"/>
        <v>17510.871600000002</v>
      </c>
      <c r="CR433">
        <f t="shared" si="469"/>
        <v>0</v>
      </c>
      <c r="CS433">
        <f t="shared" si="470"/>
        <v>0</v>
      </c>
      <c r="CT433">
        <f t="shared" si="471"/>
        <v>0</v>
      </c>
      <c r="CU433">
        <f t="shared" si="472"/>
        <v>0</v>
      </c>
      <c r="CV433">
        <f t="shared" si="473"/>
        <v>0</v>
      </c>
      <c r="CW433">
        <f t="shared" si="474"/>
        <v>0</v>
      </c>
      <c r="CX433">
        <f t="shared" si="475"/>
        <v>0</v>
      </c>
      <c r="CY433">
        <f t="shared" si="476"/>
        <v>0</v>
      </c>
      <c r="CZ433">
        <f t="shared" si="477"/>
        <v>0</v>
      </c>
      <c r="DC433" t="s">
        <v>3</v>
      </c>
      <c r="DD433" t="s">
        <v>3</v>
      </c>
      <c r="DE433" t="s">
        <v>3</v>
      </c>
      <c r="DF433" t="s">
        <v>3</v>
      </c>
      <c r="DG433" t="s">
        <v>3</v>
      </c>
      <c r="DH433" t="s">
        <v>3</v>
      </c>
      <c r="DI433" t="s">
        <v>3</v>
      </c>
      <c r="DJ433" t="s">
        <v>3</v>
      </c>
      <c r="DK433" t="s">
        <v>3</v>
      </c>
      <c r="DL433" t="s">
        <v>3</v>
      </c>
      <c r="DM433" t="s">
        <v>3</v>
      </c>
      <c r="DN433">
        <v>0</v>
      </c>
      <c r="DO433">
        <v>0</v>
      </c>
      <c r="DP433">
        <v>1</v>
      </c>
      <c r="DQ433">
        <v>1</v>
      </c>
      <c r="DU433">
        <v>1010</v>
      </c>
      <c r="DV433" t="s">
        <v>132</v>
      </c>
      <c r="DW433" t="s">
        <v>132</v>
      </c>
      <c r="DX433">
        <v>1</v>
      </c>
      <c r="EE433">
        <v>39174534</v>
      </c>
      <c r="EF433">
        <v>2</v>
      </c>
      <c r="EG433" t="s">
        <v>19</v>
      </c>
      <c r="EH433">
        <v>0</v>
      </c>
      <c r="EI433" t="s">
        <v>3</v>
      </c>
      <c r="EJ433">
        <v>1</v>
      </c>
      <c r="EK433">
        <v>20001</v>
      </c>
      <c r="EL433" t="s">
        <v>655</v>
      </c>
      <c r="EM433" t="s">
        <v>656</v>
      </c>
      <c r="EO433" t="s">
        <v>3</v>
      </c>
      <c r="EQ433">
        <v>0</v>
      </c>
      <c r="ER433">
        <v>2629.26</v>
      </c>
      <c r="ES433">
        <v>2629.26</v>
      </c>
      <c r="ET433">
        <v>0</v>
      </c>
      <c r="EU433">
        <v>0</v>
      </c>
      <c r="EV433">
        <v>0</v>
      </c>
      <c r="EW433">
        <v>0</v>
      </c>
      <c r="EX433">
        <v>0</v>
      </c>
      <c r="FQ433">
        <v>0</v>
      </c>
      <c r="FR433">
        <f t="shared" si="478"/>
        <v>0</v>
      </c>
      <c r="FS433">
        <v>0</v>
      </c>
      <c r="FT433" t="s">
        <v>22</v>
      </c>
      <c r="FU433" t="s">
        <v>23</v>
      </c>
      <c r="FX433">
        <v>115.2</v>
      </c>
      <c r="FY433">
        <v>70.55</v>
      </c>
      <c r="GA433" t="s">
        <v>3</v>
      </c>
      <c r="GD433">
        <v>0</v>
      </c>
      <c r="GF433">
        <v>-1072038568</v>
      </c>
      <c r="GG433">
        <v>1</v>
      </c>
      <c r="GH433">
        <v>1</v>
      </c>
      <c r="GI433">
        <v>4</v>
      </c>
      <c r="GJ433">
        <v>0</v>
      </c>
      <c r="GK433">
        <f>ROUND(R433*(S12)/100,2)</f>
        <v>0</v>
      </c>
      <c r="GL433">
        <f t="shared" si="479"/>
        <v>0</v>
      </c>
      <c r="GM433">
        <f t="shared" si="480"/>
        <v>17510.87</v>
      </c>
      <c r="GN433">
        <f t="shared" si="481"/>
        <v>17510.87</v>
      </c>
      <c r="GO433">
        <f t="shared" si="482"/>
        <v>0</v>
      </c>
      <c r="GP433">
        <f t="shared" si="483"/>
        <v>0</v>
      </c>
      <c r="GR433">
        <v>0</v>
      </c>
      <c r="GS433">
        <v>3</v>
      </c>
      <c r="GT433">
        <v>0</v>
      </c>
      <c r="GU433" t="s">
        <v>3</v>
      </c>
      <c r="GV433">
        <f t="shared" si="484"/>
        <v>0</v>
      </c>
      <c r="GW433">
        <v>1</v>
      </c>
      <c r="GX433">
        <f t="shared" si="485"/>
        <v>0</v>
      </c>
      <c r="HA433">
        <v>0</v>
      </c>
      <c r="HB433">
        <v>0</v>
      </c>
      <c r="IK433">
        <v>0</v>
      </c>
    </row>
    <row r="434" spans="1:255" x14ac:dyDescent="0.2">
      <c r="A434" s="2">
        <v>17</v>
      </c>
      <c r="B434" s="2">
        <v>1</v>
      </c>
      <c r="C434" s="2">
        <f>ROW(SmtRes!A937)</f>
        <v>937</v>
      </c>
      <c r="D434" s="2">
        <f>ROW(EtalonRes!A946)</f>
        <v>946</v>
      </c>
      <c r="E434" s="2" t="s">
        <v>672</v>
      </c>
      <c r="F434" s="2" t="s">
        <v>673</v>
      </c>
      <c r="G434" s="2" t="s">
        <v>674</v>
      </c>
      <c r="H434" s="2" t="s">
        <v>561</v>
      </c>
      <c r="I434" s="2">
        <v>10</v>
      </c>
      <c r="J434" s="2">
        <v>0</v>
      </c>
      <c r="K434" s="2"/>
      <c r="L434" s="2"/>
      <c r="M434" s="2"/>
      <c r="N434" s="2"/>
      <c r="O434" s="2">
        <f t="shared" si="452"/>
        <v>569.70000000000005</v>
      </c>
      <c r="P434" s="2">
        <f t="shared" si="453"/>
        <v>43.7</v>
      </c>
      <c r="Q434" s="2">
        <f t="shared" si="454"/>
        <v>378.2</v>
      </c>
      <c r="R434" s="2">
        <f t="shared" si="455"/>
        <v>55.1</v>
      </c>
      <c r="S434" s="2">
        <f t="shared" si="456"/>
        <v>147.80000000000001</v>
      </c>
      <c r="T434" s="2">
        <f t="shared" si="457"/>
        <v>0</v>
      </c>
      <c r="U434" s="2">
        <f t="shared" si="458"/>
        <v>16.674999999999997</v>
      </c>
      <c r="V434" s="2">
        <f t="shared" si="459"/>
        <v>4.75</v>
      </c>
      <c r="W434" s="2">
        <f t="shared" si="460"/>
        <v>0</v>
      </c>
      <c r="X434" s="2">
        <f t="shared" si="461"/>
        <v>233.34</v>
      </c>
      <c r="Y434" s="2">
        <f t="shared" si="462"/>
        <v>144.06</v>
      </c>
      <c r="Z434" s="2"/>
      <c r="AA434" s="2">
        <v>39500385</v>
      </c>
      <c r="AB434" s="2">
        <f t="shared" si="463"/>
        <v>56.97</v>
      </c>
      <c r="AC434" s="2">
        <f t="shared" si="464"/>
        <v>4.37</v>
      </c>
      <c r="AD434" s="2">
        <f>ROUND(((((ET434*1.25))-((EU434*1.25)))+AE434),2)</f>
        <v>37.82</v>
      </c>
      <c r="AE434" s="2">
        <f>ROUND(((EU434*1.25)),2)</f>
        <v>5.51</v>
      </c>
      <c r="AF434" s="2">
        <f>ROUND(((EV434*1.15)),2)</f>
        <v>14.78</v>
      </c>
      <c r="AG434" s="2">
        <f t="shared" si="465"/>
        <v>0</v>
      </c>
      <c r="AH434" s="2">
        <f>((EW434*1.15))</f>
        <v>1.6674999999999998</v>
      </c>
      <c r="AI434" s="2">
        <f>((EX434*1.25))</f>
        <v>0.47499999999999998</v>
      </c>
      <c r="AJ434" s="2">
        <f t="shared" si="466"/>
        <v>0</v>
      </c>
      <c r="AK434" s="2">
        <v>47.48</v>
      </c>
      <c r="AL434" s="2">
        <v>4.37</v>
      </c>
      <c r="AM434" s="2">
        <v>30.26</v>
      </c>
      <c r="AN434" s="2">
        <v>4.41</v>
      </c>
      <c r="AO434" s="2">
        <v>12.85</v>
      </c>
      <c r="AP434" s="2">
        <v>0</v>
      </c>
      <c r="AQ434" s="2">
        <v>1.45</v>
      </c>
      <c r="AR434" s="2">
        <v>0.38</v>
      </c>
      <c r="AS434" s="2">
        <v>0</v>
      </c>
      <c r="AT434" s="2">
        <v>115</v>
      </c>
      <c r="AU434" s="2">
        <v>71</v>
      </c>
      <c r="AV434" s="2">
        <v>1</v>
      </c>
      <c r="AW434" s="2">
        <v>1</v>
      </c>
      <c r="AX434" s="2"/>
      <c r="AY434" s="2"/>
      <c r="AZ434" s="2">
        <v>1</v>
      </c>
      <c r="BA434" s="2">
        <v>1</v>
      </c>
      <c r="BB434" s="2">
        <v>1</v>
      </c>
      <c r="BC434" s="2">
        <v>1</v>
      </c>
      <c r="BD434" s="2" t="s">
        <v>3</v>
      </c>
      <c r="BE434" s="2" t="s">
        <v>3</v>
      </c>
      <c r="BF434" s="2" t="s">
        <v>3</v>
      </c>
      <c r="BG434" s="2" t="s">
        <v>3</v>
      </c>
      <c r="BH434" s="2">
        <v>0</v>
      </c>
      <c r="BI434" s="2">
        <v>1</v>
      </c>
      <c r="BJ434" s="2" t="s">
        <v>675</v>
      </c>
      <c r="BK434" s="2"/>
      <c r="BL434" s="2"/>
      <c r="BM434" s="2">
        <v>20001</v>
      </c>
      <c r="BN434" s="2">
        <v>0</v>
      </c>
      <c r="BO434" s="2" t="s">
        <v>3</v>
      </c>
      <c r="BP434" s="2">
        <v>0</v>
      </c>
      <c r="BQ434" s="2">
        <v>2</v>
      </c>
      <c r="BR434" s="2">
        <v>0</v>
      </c>
      <c r="BS434" s="2">
        <v>1</v>
      </c>
      <c r="BT434" s="2">
        <v>1</v>
      </c>
      <c r="BU434" s="2">
        <v>1</v>
      </c>
      <c r="BV434" s="2">
        <v>1</v>
      </c>
      <c r="BW434" s="2">
        <v>1</v>
      </c>
      <c r="BX434" s="2">
        <v>1</v>
      </c>
      <c r="BY434" s="2" t="s">
        <v>3</v>
      </c>
      <c r="BZ434" s="2">
        <v>128</v>
      </c>
      <c r="CA434" s="2">
        <v>83</v>
      </c>
      <c r="CB434" s="2"/>
      <c r="CC434" s="2"/>
      <c r="CD434" s="2"/>
      <c r="CE434" s="2"/>
      <c r="CF434" s="2">
        <v>0</v>
      </c>
      <c r="CG434" s="2">
        <v>0</v>
      </c>
      <c r="CH434" s="2"/>
      <c r="CI434" s="2"/>
      <c r="CJ434" s="2"/>
      <c r="CK434" s="2"/>
      <c r="CL434" s="2"/>
      <c r="CM434" s="2">
        <v>0</v>
      </c>
      <c r="CN434" s="2" t="s">
        <v>1605</v>
      </c>
      <c r="CO434" s="2">
        <v>0</v>
      </c>
      <c r="CP434" s="2">
        <f t="shared" si="467"/>
        <v>569.70000000000005</v>
      </c>
      <c r="CQ434" s="2">
        <f t="shared" si="468"/>
        <v>4.37</v>
      </c>
      <c r="CR434" s="2">
        <f t="shared" si="469"/>
        <v>37.82</v>
      </c>
      <c r="CS434" s="2">
        <f t="shared" si="470"/>
        <v>5.51</v>
      </c>
      <c r="CT434" s="2">
        <f t="shared" si="471"/>
        <v>14.78</v>
      </c>
      <c r="CU434" s="2">
        <f t="shared" si="472"/>
        <v>0</v>
      </c>
      <c r="CV434" s="2">
        <f t="shared" si="473"/>
        <v>1.6674999999999998</v>
      </c>
      <c r="CW434" s="2">
        <f t="shared" si="474"/>
        <v>0.47499999999999998</v>
      </c>
      <c r="CX434" s="2">
        <f t="shared" si="475"/>
        <v>0</v>
      </c>
      <c r="CY434" s="2">
        <f t="shared" si="476"/>
        <v>233.33500000000001</v>
      </c>
      <c r="CZ434" s="2">
        <f t="shared" si="477"/>
        <v>144.059</v>
      </c>
      <c r="DA434" s="2"/>
      <c r="DB434" s="2"/>
      <c r="DC434" s="2" t="s">
        <v>3</v>
      </c>
      <c r="DD434" s="2" t="s">
        <v>3</v>
      </c>
      <c r="DE434" s="2" t="s">
        <v>32</v>
      </c>
      <c r="DF434" s="2" t="s">
        <v>32</v>
      </c>
      <c r="DG434" s="2" t="s">
        <v>33</v>
      </c>
      <c r="DH434" s="2" t="s">
        <v>3</v>
      </c>
      <c r="DI434" s="2" t="s">
        <v>33</v>
      </c>
      <c r="DJ434" s="2" t="s">
        <v>32</v>
      </c>
      <c r="DK434" s="2" t="s">
        <v>3</v>
      </c>
      <c r="DL434" s="2" t="s">
        <v>3</v>
      </c>
      <c r="DM434" s="2" t="s">
        <v>3</v>
      </c>
      <c r="DN434" s="2">
        <v>0</v>
      </c>
      <c r="DO434" s="2">
        <v>0</v>
      </c>
      <c r="DP434" s="2">
        <v>1</v>
      </c>
      <c r="DQ434" s="2">
        <v>1</v>
      </c>
      <c r="DR434" s="2"/>
      <c r="DS434" s="2"/>
      <c r="DT434" s="2"/>
      <c r="DU434" s="2">
        <v>1013</v>
      </c>
      <c r="DV434" s="2" t="s">
        <v>561</v>
      </c>
      <c r="DW434" s="2" t="s">
        <v>561</v>
      </c>
      <c r="DX434" s="2">
        <v>1</v>
      </c>
      <c r="DY434" s="2"/>
      <c r="DZ434" s="2"/>
      <c r="EA434" s="2"/>
      <c r="EB434" s="2"/>
      <c r="EC434" s="2"/>
      <c r="ED434" s="2"/>
      <c r="EE434" s="2">
        <v>39174534</v>
      </c>
      <c r="EF434" s="2">
        <v>2</v>
      </c>
      <c r="EG434" s="2" t="s">
        <v>19</v>
      </c>
      <c r="EH434" s="2">
        <v>0</v>
      </c>
      <c r="EI434" s="2" t="s">
        <v>3</v>
      </c>
      <c r="EJ434" s="2">
        <v>1</v>
      </c>
      <c r="EK434" s="2">
        <v>20001</v>
      </c>
      <c r="EL434" s="2" t="s">
        <v>655</v>
      </c>
      <c r="EM434" s="2" t="s">
        <v>656</v>
      </c>
      <c r="EN434" s="2"/>
      <c r="EO434" s="2" t="s">
        <v>36</v>
      </c>
      <c r="EP434" s="2"/>
      <c r="EQ434" s="2">
        <v>0</v>
      </c>
      <c r="ER434" s="2">
        <v>47.48</v>
      </c>
      <c r="ES434" s="2">
        <v>4.37</v>
      </c>
      <c r="ET434" s="2">
        <v>30.26</v>
      </c>
      <c r="EU434" s="2">
        <v>4.41</v>
      </c>
      <c r="EV434" s="2">
        <v>12.85</v>
      </c>
      <c r="EW434" s="2">
        <v>1.45</v>
      </c>
      <c r="EX434" s="2">
        <v>0.38</v>
      </c>
      <c r="EY434" s="2">
        <v>0</v>
      </c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>
        <v>0</v>
      </c>
      <c r="FR434" s="2">
        <f t="shared" si="478"/>
        <v>0</v>
      </c>
      <c r="FS434" s="2">
        <v>0</v>
      </c>
      <c r="FT434" s="2" t="s">
        <v>22</v>
      </c>
      <c r="FU434" s="2" t="s">
        <v>23</v>
      </c>
      <c r="FV434" s="2"/>
      <c r="FW434" s="2"/>
      <c r="FX434" s="2">
        <v>115.2</v>
      </c>
      <c r="FY434" s="2">
        <v>70.55</v>
      </c>
      <c r="FZ434" s="2"/>
      <c r="GA434" s="2" t="s">
        <v>3</v>
      </c>
      <c r="GB434" s="2"/>
      <c r="GC434" s="2"/>
      <c r="GD434" s="2">
        <v>0</v>
      </c>
      <c r="GE434" s="2"/>
      <c r="GF434" s="2">
        <v>2035923170</v>
      </c>
      <c r="GG434" s="2">
        <v>2</v>
      </c>
      <c r="GH434" s="2">
        <v>1</v>
      </c>
      <c r="GI434" s="2">
        <v>-2</v>
      </c>
      <c r="GJ434" s="2">
        <v>0</v>
      </c>
      <c r="GK434" s="2">
        <f>ROUND(R434*(R12)/100,2)</f>
        <v>0</v>
      </c>
      <c r="GL434" s="2">
        <f t="shared" si="479"/>
        <v>0</v>
      </c>
      <c r="GM434" s="2">
        <f t="shared" si="480"/>
        <v>947.1</v>
      </c>
      <c r="GN434" s="2">
        <f t="shared" si="481"/>
        <v>947.1</v>
      </c>
      <c r="GO434" s="2">
        <f t="shared" si="482"/>
        <v>0</v>
      </c>
      <c r="GP434" s="2">
        <f t="shared" si="483"/>
        <v>0</v>
      </c>
      <c r="GQ434" s="2"/>
      <c r="GR434" s="2">
        <v>0</v>
      </c>
      <c r="GS434" s="2">
        <v>3</v>
      </c>
      <c r="GT434" s="2">
        <v>0</v>
      </c>
      <c r="GU434" s="2" t="s">
        <v>3</v>
      </c>
      <c r="GV434" s="2">
        <f t="shared" si="484"/>
        <v>0</v>
      </c>
      <c r="GW434" s="2">
        <v>1</v>
      </c>
      <c r="GX434" s="2">
        <f t="shared" si="485"/>
        <v>0</v>
      </c>
      <c r="GY434" s="2"/>
      <c r="GZ434" s="2"/>
      <c r="HA434" s="2">
        <v>0</v>
      </c>
      <c r="HB434" s="2">
        <v>0</v>
      </c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>
        <v>0</v>
      </c>
      <c r="IL434" s="2"/>
      <c r="IM434" s="2"/>
      <c r="IN434" s="2"/>
      <c r="IO434" s="2"/>
      <c r="IP434" s="2"/>
      <c r="IQ434" s="2"/>
      <c r="IR434" s="2"/>
      <c r="IS434" s="2"/>
      <c r="IT434" s="2"/>
      <c r="IU434" s="2"/>
    </row>
    <row r="435" spans="1:255" x14ac:dyDescent="0.2">
      <c r="A435">
        <v>17</v>
      </c>
      <c r="B435">
        <v>1</v>
      </c>
      <c r="C435">
        <f>ROW(SmtRes!A946)</f>
        <v>946</v>
      </c>
      <c r="D435">
        <f>ROW(EtalonRes!A956)</f>
        <v>956</v>
      </c>
      <c r="E435" t="s">
        <v>672</v>
      </c>
      <c r="F435" t="s">
        <v>673</v>
      </c>
      <c r="G435" t="s">
        <v>674</v>
      </c>
      <c r="H435" t="s">
        <v>561</v>
      </c>
      <c r="I435">
        <v>10</v>
      </c>
      <c r="J435">
        <v>0</v>
      </c>
      <c r="O435">
        <f t="shared" si="452"/>
        <v>3794.2</v>
      </c>
      <c r="P435">
        <f t="shared" si="453"/>
        <v>291.04000000000002</v>
      </c>
      <c r="Q435">
        <f t="shared" si="454"/>
        <v>2518.81</v>
      </c>
      <c r="R435">
        <f t="shared" si="455"/>
        <v>366.97</v>
      </c>
      <c r="S435">
        <f t="shared" si="456"/>
        <v>984.35</v>
      </c>
      <c r="T435">
        <f t="shared" si="457"/>
        <v>0</v>
      </c>
      <c r="U435">
        <f t="shared" si="458"/>
        <v>16.674999999999997</v>
      </c>
      <c r="V435">
        <f t="shared" si="459"/>
        <v>4.75</v>
      </c>
      <c r="W435">
        <f t="shared" si="460"/>
        <v>0</v>
      </c>
      <c r="X435">
        <f t="shared" si="461"/>
        <v>1554.02</v>
      </c>
      <c r="Y435">
        <f t="shared" si="462"/>
        <v>959.44</v>
      </c>
      <c r="AA435">
        <v>39500386</v>
      </c>
      <c r="AB435">
        <f t="shared" si="463"/>
        <v>56.97</v>
      </c>
      <c r="AC435">
        <f t="shared" si="464"/>
        <v>4.37</v>
      </c>
      <c r="AD435">
        <f>ROUND(((((ET435*1.25))-((EU435*1.25)))+AE435),2)</f>
        <v>37.82</v>
      </c>
      <c r="AE435">
        <f>ROUND(((EU435*1.25)),2)</f>
        <v>5.51</v>
      </c>
      <c r="AF435">
        <f>ROUND(((EV435*1.15)),2)</f>
        <v>14.78</v>
      </c>
      <c r="AG435">
        <f t="shared" si="465"/>
        <v>0</v>
      </c>
      <c r="AH435">
        <f>((EW435*1.15))</f>
        <v>1.6674999999999998</v>
      </c>
      <c r="AI435">
        <f>((EX435*1.25))</f>
        <v>0.47499999999999998</v>
      </c>
      <c r="AJ435">
        <f t="shared" si="466"/>
        <v>0</v>
      </c>
      <c r="AK435">
        <v>47.48</v>
      </c>
      <c r="AL435">
        <v>4.37</v>
      </c>
      <c r="AM435">
        <v>30.26</v>
      </c>
      <c r="AN435">
        <v>4.41</v>
      </c>
      <c r="AO435">
        <v>12.85</v>
      </c>
      <c r="AP435">
        <v>0</v>
      </c>
      <c r="AQ435">
        <v>1.45</v>
      </c>
      <c r="AR435">
        <v>0.38</v>
      </c>
      <c r="AS435">
        <v>0</v>
      </c>
      <c r="AT435">
        <v>115</v>
      </c>
      <c r="AU435">
        <v>71</v>
      </c>
      <c r="AV435">
        <v>1</v>
      </c>
      <c r="AW435">
        <v>1</v>
      </c>
      <c r="AZ435">
        <v>6.66</v>
      </c>
      <c r="BA435">
        <v>6.66</v>
      </c>
      <c r="BB435">
        <v>6.66</v>
      </c>
      <c r="BC435">
        <v>6.66</v>
      </c>
      <c r="BD435" t="s">
        <v>3</v>
      </c>
      <c r="BE435" t="s">
        <v>3</v>
      </c>
      <c r="BF435" t="s">
        <v>3</v>
      </c>
      <c r="BG435" t="s">
        <v>3</v>
      </c>
      <c r="BH435">
        <v>0</v>
      </c>
      <c r="BI435">
        <v>1</v>
      </c>
      <c r="BJ435" t="s">
        <v>675</v>
      </c>
      <c r="BM435">
        <v>20001</v>
      </c>
      <c r="BN435">
        <v>0</v>
      </c>
      <c r="BO435" t="s">
        <v>3</v>
      </c>
      <c r="BP435">
        <v>0</v>
      </c>
      <c r="BQ435">
        <v>2</v>
      </c>
      <c r="BR435">
        <v>0</v>
      </c>
      <c r="BS435">
        <v>6.66</v>
      </c>
      <c r="BT435">
        <v>1</v>
      </c>
      <c r="BU435">
        <v>1</v>
      </c>
      <c r="BV435">
        <v>1</v>
      </c>
      <c r="BW435">
        <v>1</v>
      </c>
      <c r="BX435">
        <v>1</v>
      </c>
      <c r="BY435" t="s">
        <v>3</v>
      </c>
      <c r="BZ435">
        <v>128</v>
      </c>
      <c r="CA435">
        <v>83</v>
      </c>
      <c r="CF435">
        <v>0</v>
      </c>
      <c r="CG435">
        <v>0</v>
      </c>
      <c r="CM435">
        <v>0</v>
      </c>
      <c r="CN435" t="s">
        <v>1605</v>
      </c>
      <c r="CO435">
        <v>0</v>
      </c>
      <c r="CP435">
        <f t="shared" si="467"/>
        <v>3794.2</v>
      </c>
      <c r="CQ435">
        <f t="shared" si="468"/>
        <v>29.104200000000002</v>
      </c>
      <c r="CR435">
        <f t="shared" si="469"/>
        <v>251.88120000000001</v>
      </c>
      <c r="CS435">
        <f t="shared" si="470"/>
        <v>36.696599999999997</v>
      </c>
      <c r="CT435">
        <f t="shared" si="471"/>
        <v>98.434799999999996</v>
      </c>
      <c r="CU435">
        <f t="shared" si="472"/>
        <v>0</v>
      </c>
      <c r="CV435">
        <f t="shared" si="473"/>
        <v>1.6674999999999998</v>
      </c>
      <c r="CW435">
        <f t="shared" si="474"/>
        <v>0.47499999999999998</v>
      </c>
      <c r="CX435">
        <f t="shared" si="475"/>
        <v>0</v>
      </c>
      <c r="CY435">
        <f t="shared" si="476"/>
        <v>1554.0180000000003</v>
      </c>
      <c r="CZ435">
        <f t="shared" si="477"/>
        <v>959.43720000000019</v>
      </c>
      <c r="DC435" t="s">
        <v>3</v>
      </c>
      <c r="DD435" t="s">
        <v>3</v>
      </c>
      <c r="DE435" t="s">
        <v>32</v>
      </c>
      <c r="DF435" t="s">
        <v>32</v>
      </c>
      <c r="DG435" t="s">
        <v>33</v>
      </c>
      <c r="DH435" t="s">
        <v>3</v>
      </c>
      <c r="DI435" t="s">
        <v>33</v>
      </c>
      <c r="DJ435" t="s">
        <v>32</v>
      </c>
      <c r="DK435" t="s">
        <v>3</v>
      </c>
      <c r="DL435" t="s">
        <v>3</v>
      </c>
      <c r="DM435" t="s">
        <v>3</v>
      </c>
      <c r="DN435">
        <v>0</v>
      </c>
      <c r="DO435">
        <v>0</v>
      </c>
      <c r="DP435">
        <v>1</v>
      </c>
      <c r="DQ435">
        <v>1</v>
      </c>
      <c r="DU435">
        <v>1013</v>
      </c>
      <c r="DV435" t="s">
        <v>561</v>
      </c>
      <c r="DW435" t="s">
        <v>561</v>
      </c>
      <c r="DX435">
        <v>1</v>
      </c>
      <c r="EE435">
        <v>39174534</v>
      </c>
      <c r="EF435">
        <v>2</v>
      </c>
      <c r="EG435" t="s">
        <v>19</v>
      </c>
      <c r="EH435">
        <v>0</v>
      </c>
      <c r="EI435" t="s">
        <v>3</v>
      </c>
      <c r="EJ435">
        <v>1</v>
      </c>
      <c r="EK435">
        <v>20001</v>
      </c>
      <c r="EL435" t="s">
        <v>655</v>
      </c>
      <c r="EM435" t="s">
        <v>656</v>
      </c>
      <c r="EO435" t="s">
        <v>36</v>
      </c>
      <c r="EQ435">
        <v>0</v>
      </c>
      <c r="ER435">
        <v>47.48</v>
      </c>
      <c r="ES435">
        <v>4.37</v>
      </c>
      <c r="ET435">
        <v>30.26</v>
      </c>
      <c r="EU435">
        <v>4.41</v>
      </c>
      <c r="EV435">
        <v>12.85</v>
      </c>
      <c r="EW435">
        <v>1.45</v>
      </c>
      <c r="EX435">
        <v>0.38</v>
      </c>
      <c r="EY435">
        <v>0</v>
      </c>
      <c r="FQ435">
        <v>0</v>
      </c>
      <c r="FR435">
        <f t="shared" si="478"/>
        <v>0</v>
      </c>
      <c r="FS435">
        <v>0</v>
      </c>
      <c r="FT435" t="s">
        <v>22</v>
      </c>
      <c r="FU435" t="s">
        <v>23</v>
      </c>
      <c r="FX435">
        <v>115.2</v>
      </c>
      <c r="FY435">
        <v>70.55</v>
      </c>
      <c r="GA435" t="s">
        <v>3</v>
      </c>
      <c r="GD435">
        <v>0</v>
      </c>
      <c r="GF435">
        <v>2035923170</v>
      </c>
      <c r="GG435">
        <v>1</v>
      </c>
      <c r="GH435">
        <v>1</v>
      </c>
      <c r="GI435">
        <v>4</v>
      </c>
      <c r="GJ435">
        <v>0</v>
      </c>
      <c r="GK435">
        <f>ROUND(R435*(S12)/100,2)</f>
        <v>0</v>
      </c>
      <c r="GL435">
        <f t="shared" si="479"/>
        <v>0</v>
      </c>
      <c r="GM435">
        <f t="shared" si="480"/>
        <v>6307.66</v>
      </c>
      <c r="GN435">
        <f t="shared" si="481"/>
        <v>6307.66</v>
      </c>
      <c r="GO435">
        <f t="shared" si="482"/>
        <v>0</v>
      </c>
      <c r="GP435">
        <f t="shared" si="483"/>
        <v>0</v>
      </c>
      <c r="GR435">
        <v>0</v>
      </c>
      <c r="GS435">
        <v>3</v>
      </c>
      <c r="GT435">
        <v>0</v>
      </c>
      <c r="GU435" t="s">
        <v>3</v>
      </c>
      <c r="GV435">
        <f t="shared" si="484"/>
        <v>0</v>
      </c>
      <c r="GW435">
        <v>1</v>
      </c>
      <c r="GX435">
        <f t="shared" si="485"/>
        <v>0</v>
      </c>
      <c r="HA435">
        <v>0</v>
      </c>
      <c r="HB435">
        <v>0</v>
      </c>
      <c r="IK435">
        <v>0</v>
      </c>
    </row>
    <row r="436" spans="1:255" x14ac:dyDescent="0.2">
      <c r="A436" s="2">
        <v>18</v>
      </c>
      <c r="B436" s="2">
        <v>1</v>
      </c>
      <c r="C436" s="2">
        <v>937</v>
      </c>
      <c r="D436" s="2"/>
      <c r="E436" s="2" t="s">
        <v>676</v>
      </c>
      <c r="F436" s="2" t="s">
        <v>677</v>
      </c>
      <c r="G436" s="2" t="s">
        <v>678</v>
      </c>
      <c r="H436" s="2" t="s">
        <v>132</v>
      </c>
      <c r="I436" s="2">
        <f>I434*J436</f>
        <v>10</v>
      </c>
      <c r="J436" s="2">
        <v>1</v>
      </c>
      <c r="K436" s="2"/>
      <c r="L436" s="2"/>
      <c r="M436" s="2"/>
      <c r="N436" s="2"/>
      <c r="O436" s="2">
        <f t="shared" si="452"/>
        <v>998</v>
      </c>
      <c r="P436" s="2">
        <f t="shared" si="453"/>
        <v>998</v>
      </c>
      <c r="Q436" s="2">
        <f t="shared" si="454"/>
        <v>0</v>
      </c>
      <c r="R436" s="2">
        <f t="shared" si="455"/>
        <v>0</v>
      </c>
      <c r="S436" s="2">
        <f t="shared" si="456"/>
        <v>0</v>
      </c>
      <c r="T436" s="2">
        <f t="shared" si="457"/>
        <v>0</v>
      </c>
      <c r="U436" s="2">
        <f t="shared" si="458"/>
        <v>0</v>
      </c>
      <c r="V436" s="2">
        <f t="shared" si="459"/>
        <v>0</v>
      </c>
      <c r="W436" s="2">
        <f t="shared" si="460"/>
        <v>0</v>
      </c>
      <c r="X436" s="2">
        <f t="shared" si="461"/>
        <v>0</v>
      </c>
      <c r="Y436" s="2">
        <f t="shared" si="462"/>
        <v>0</v>
      </c>
      <c r="Z436" s="2"/>
      <c r="AA436" s="2">
        <v>39500385</v>
      </c>
      <c r="AB436" s="2">
        <f t="shared" si="463"/>
        <v>99.8</v>
      </c>
      <c r="AC436" s="2">
        <f t="shared" si="464"/>
        <v>99.8</v>
      </c>
      <c r="AD436" s="2">
        <f>ROUND((((ET436)-(EU436))+AE436),2)</f>
        <v>0</v>
      </c>
      <c r="AE436" s="2">
        <f>ROUND((EU436),2)</f>
        <v>0</v>
      </c>
      <c r="AF436" s="2">
        <f>ROUND((EV436),2)</f>
        <v>0</v>
      </c>
      <c r="AG436" s="2">
        <f t="shared" si="465"/>
        <v>0</v>
      </c>
      <c r="AH436" s="2">
        <f>(EW436)</f>
        <v>0</v>
      </c>
      <c r="AI436" s="2">
        <f>(EX436)</f>
        <v>0</v>
      </c>
      <c r="AJ436" s="2">
        <f t="shared" si="466"/>
        <v>0</v>
      </c>
      <c r="AK436" s="2">
        <v>99.8</v>
      </c>
      <c r="AL436" s="2">
        <v>99.8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115</v>
      </c>
      <c r="AU436" s="2">
        <v>71</v>
      </c>
      <c r="AV436" s="2">
        <v>1</v>
      </c>
      <c r="AW436" s="2">
        <v>1</v>
      </c>
      <c r="AX436" s="2"/>
      <c r="AY436" s="2"/>
      <c r="AZ436" s="2">
        <v>1</v>
      </c>
      <c r="BA436" s="2">
        <v>1</v>
      </c>
      <c r="BB436" s="2">
        <v>1</v>
      </c>
      <c r="BC436" s="2">
        <v>1</v>
      </c>
      <c r="BD436" s="2" t="s">
        <v>3</v>
      </c>
      <c r="BE436" s="2" t="s">
        <v>3</v>
      </c>
      <c r="BF436" s="2" t="s">
        <v>3</v>
      </c>
      <c r="BG436" s="2" t="s">
        <v>3</v>
      </c>
      <c r="BH436" s="2">
        <v>3</v>
      </c>
      <c r="BI436" s="2">
        <v>1</v>
      </c>
      <c r="BJ436" s="2" t="s">
        <v>679</v>
      </c>
      <c r="BK436" s="2"/>
      <c r="BL436" s="2"/>
      <c r="BM436" s="2">
        <v>20001</v>
      </c>
      <c r="BN436" s="2">
        <v>0</v>
      </c>
      <c r="BO436" s="2" t="s">
        <v>3</v>
      </c>
      <c r="BP436" s="2">
        <v>0</v>
      </c>
      <c r="BQ436" s="2">
        <v>2</v>
      </c>
      <c r="BR436" s="2">
        <v>0</v>
      </c>
      <c r="BS436" s="2">
        <v>1</v>
      </c>
      <c r="BT436" s="2">
        <v>1</v>
      </c>
      <c r="BU436" s="2">
        <v>1</v>
      </c>
      <c r="BV436" s="2">
        <v>1</v>
      </c>
      <c r="BW436" s="2">
        <v>1</v>
      </c>
      <c r="BX436" s="2">
        <v>1</v>
      </c>
      <c r="BY436" s="2" t="s">
        <v>3</v>
      </c>
      <c r="BZ436" s="2">
        <v>128</v>
      </c>
      <c r="CA436" s="2">
        <v>83</v>
      </c>
      <c r="CB436" s="2"/>
      <c r="CC436" s="2"/>
      <c r="CD436" s="2"/>
      <c r="CE436" s="2"/>
      <c r="CF436" s="2">
        <v>0</v>
      </c>
      <c r="CG436" s="2">
        <v>0</v>
      </c>
      <c r="CH436" s="2"/>
      <c r="CI436" s="2"/>
      <c r="CJ436" s="2"/>
      <c r="CK436" s="2"/>
      <c r="CL436" s="2"/>
      <c r="CM436" s="2">
        <v>0</v>
      </c>
      <c r="CN436" s="2" t="s">
        <v>3</v>
      </c>
      <c r="CO436" s="2">
        <v>0</v>
      </c>
      <c r="CP436" s="2">
        <f t="shared" si="467"/>
        <v>998</v>
      </c>
      <c r="CQ436" s="2">
        <f t="shared" si="468"/>
        <v>99.8</v>
      </c>
      <c r="CR436" s="2">
        <f t="shared" si="469"/>
        <v>0</v>
      </c>
      <c r="CS436" s="2">
        <f t="shared" si="470"/>
        <v>0</v>
      </c>
      <c r="CT436" s="2">
        <f t="shared" si="471"/>
        <v>0</v>
      </c>
      <c r="CU436" s="2">
        <f t="shared" si="472"/>
        <v>0</v>
      </c>
      <c r="CV436" s="2">
        <f t="shared" si="473"/>
        <v>0</v>
      </c>
      <c r="CW436" s="2">
        <f t="shared" si="474"/>
        <v>0</v>
      </c>
      <c r="CX436" s="2">
        <f t="shared" si="475"/>
        <v>0</v>
      </c>
      <c r="CY436" s="2">
        <f t="shared" si="476"/>
        <v>0</v>
      </c>
      <c r="CZ436" s="2">
        <f t="shared" si="477"/>
        <v>0</v>
      </c>
      <c r="DA436" s="2"/>
      <c r="DB436" s="2"/>
      <c r="DC436" s="2" t="s">
        <v>3</v>
      </c>
      <c r="DD436" s="2" t="s">
        <v>3</v>
      </c>
      <c r="DE436" s="2" t="s">
        <v>3</v>
      </c>
      <c r="DF436" s="2" t="s">
        <v>3</v>
      </c>
      <c r="DG436" s="2" t="s">
        <v>3</v>
      </c>
      <c r="DH436" s="2" t="s">
        <v>3</v>
      </c>
      <c r="DI436" s="2" t="s">
        <v>3</v>
      </c>
      <c r="DJ436" s="2" t="s">
        <v>3</v>
      </c>
      <c r="DK436" s="2" t="s">
        <v>3</v>
      </c>
      <c r="DL436" s="2" t="s">
        <v>3</v>
      </c>
      <c r="DM436" s="2" t="s">
        <v>3</v>
      </c>
      <c r="DN436" s="2">
        <v>0</v>
      </c>
      <c r="DO436" s="2">
        <v>0</v>
      </c>
      <c r="DP436" s="2">
        <v>1</v>
      </c>
      <c r="DQ436" s="2">
        <v>1</v>
      </c>
      <c r="DR436" s="2"/>
      <c r="DS436" s="2"/>
      <c r="DT436" s="2"/>
      <c r="DU436" s="2">
        <v>1010</v>
      </c>
      <c r="DV436" s="2" t="s">
        <v>132</v>
      </c>
      <c r="DW436" s="2" t="s">
        <v>132</v>
      </c>
      <c r="DX436" s="2">
        <v>1</v>
      </c>
      <c r="DY436" s="2"/>
      <c r="DZ436" s="2"/>
      <c r="EA436" s="2"/>
      <c r="EB436" s="2"/>
      <c r="EC436" s="2"/>
      <c r="ED436" s="2"/>
      <c r="EE436" s="2">
        <v>39174534</v>
      </c>
      <c r="EF436" s="2">
        <v>2</v>
      </c>
      <c r="EG436" s="2" t="s">
        <v>19</v>
      </c>
      <c r="EH436" s="2">
        <v>0</v>
      </c>
      <c r="EI436" s="2" t="s">
        <v>3</v>
      </c>
      <c r="EJ436" s="2">
        <v>1</v>
      </c>
      <c r="EK436" s="2">
        <v>20001</v>
      </c>
      <c r="EL436" s="2" t="s">
        <v>655</v>
      </c>
      <c r="EM436" s="2" t="s">
        <v>656</v>
      </c>
      <c r="EN436" s="2"/>
      <c r="EO436" s="2" t="s">
        <v>3</v>
      </c>
      <c r="EP436" s="2"/>
      <c r="EQ436" s="2">
        <v>0</v>
      </c>
      <c r="ER436" s="2">
        <v>99.8</v>
      </c>
      <c r="ES436" s="2">
        <v>99.8</v>
      </c>
      <c r="ET436" s="2">
        <v>0</v>
      </c>
      <c r="EU436" s="2">
        <v>0</v>
      </c>
      <c r="EV436" s="2">
        <v>0</v>
      </c>
      <c r="EW436" s="2">
        <v>0</v>
      </c>
      <c r="EX436" s="2">
        <v>0</v>
      </c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>
        <v>0</v>
      </c>
      <c r="FR436" s="2">
        <f t="shared" si="478"/>
        <v>0</v>
      </c>
      <c r="FS436" s="2">
        <v>0</v>
      </c>
      <c r="FT436" s="2" t="s">
        <v>22</v>
      </c>
      <c r="FU436" s="2" t="s">
        <v>23</v>
      </c>
      <c r="FV436" s="2"/>
      <c r="FW436" s="2"/>
      <c r="FX436" s="2">
        <v>115.2</v>
      </c>
      <c r="FY436" s="2">
        <v>70.55</v>
      </c>
      <c r="FZ436" s="2"/>
      <c r="GA436" s="2" t="s">
        <v>3</v>
      </c>
      <c r="GB436" s="2"/>
      <c r="GC436" s="2"/>
      <c r="GD436" s="2">
        <v>0</v>
      </c>
      <c r="GE436" s="2"/>
      <c r="GF436" s="2">
        <v>-746230988</v>
      </c>
      <c r="GG436" s="2">
        <v>2</v>
      </c>
      <c r="GH436" s="2">
        <v>1</v>
      </c>
      <c r="GI436" s="2">
        <v>-2</v>
      </c>
      <c r="GJ436" s="2">
        <v>0</v>
      </c>
      <c r="GK436" s="2">
        <f>ROUND(R436*(R12)/100,2)</f>
        <v>0</v>
      </c>
      <c r="GL436" s="2">
        <f t="shared" si="479"/>
        <v>0</v>
      </c>
      <c r="GM436" s="2">
        <f t="shared" si="480"/>
        <v>998</v>
      </c>
      <c r="GN436" s="2">
        <f t="shared" si="481"/>
        <v>998</v>
      </c>
      <c r="GO436" s="2">
        <f t="shared" si="482"/>
        <v>0</v>
      </c>
      <c r="GP436" s="2">
        <f t="shared" si="483"/>
        <v>0</v>
      </c>
      <c r="GQ436" s="2"/>
      <c r="GR436" s="2">
        <v>0</v>
      </c>
      <c r="GS436" s="2">
        <v>3</v>
      </c>
      <c r="GT436" s="2">
        <v>0</v>
      </c>
      <c r="GU436" s="2" t="s">
        <v>3</v>
      </c>
      <c r="GV436" s="2">
        <f t="shared" si="484"/>
        <v>0</v>
      </c>
      <c r="GW436" s="2">
        <v>1</v>
      </c>
      <c r="GX436" s="2">
        <f t="shared" si="485"/>
        <v>0</v>
      </c>
      <c r="GY436" s="2"/>
      <c r="GZ436" s="2"/>
      <c r="HA436" s="2">
        <v>0</v>
      </c>
      <c r="HB436" s="2">
        <v>0</v>
      </c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>
        <v>0</v>
      </c>
      <c r="IL436" s="2"/>
      <c r="IM436" s="2"/>
      <c r="IN436" s="2"/>
      <c r="IO436" s="2"/>
      <c r="IP436" s="2"/>
      <c r="IQ436" s="2"/>
      <c r="IR436" s="2"/>
      <c r="IS436" s="2"/>
      <c r="IT436" s="2"/>
      <c r="IU436" s="2"/>
    </row>
    <row r="437" spans="1:255" x14ac:dyDescent="0.2">
      <c r="A437">
        <v>18</v>
      </c>
      <c r="B437">
        <v>1</v>
      </c>
      <c r="C437">
        <v>946</v>
      </c>
      <c r="E437" t="s">
        <v>676</v>
      </c>
      <c r="F437" t="s">
        <v>677</v>
      </c>
      <c r="G437" t="s">
        <v>678</v>
      </c>
      <c r="H437" t="s">
        <v>132</v>
      </c>
      <c r="I437">
        <f>I435*J437</f>
        <v>10</v>
      </c>
      <c r="J437">
        <v>1</v>
      </c>
      <c r="O437">
        <f t="shared" si="452"/>
        <v>6646.68</v>
      </c>
      <c r="P437">
        <f t="shared" si="453"/>
        <v>6646.68</v>
      </c>
      <c r="Q437">
        <f t="shared" si="454"/>
        <v>0</v>
      </c>
      <c r="R437">
        <f t="shared" si="455"/>
        <v>0</v>
      </c>
      <c r="S437">
        <f t="shared" si="456"/>
        <v>0</v>
      </c>
      <c r="T437">
        <f t="shared" si="457"/>
        <v>0</v>
      </c>
      <c r="U437">
        <f t="shared" si="458"/>
        <v>0</v>
      </c>
      <c r="V437">
        <f t="shared" si="459"/>
        <v>0</v>
      </c>
      <c r="W437">
        <f t="shared" si="460"/>
        <v>0</v>
      </c>
      <c r="X437">
        <f t="shared" si="461"/>
        <v>0</v>
      </c>
      <c r="Y437">
        <f t="shared" si="462"/>
        <v>0</v>
      </c>
      <c r="AA437">
        <v>39500386</v>
      </c>
      <c r="AB437">
        <f t="shared" si="463"/>
        <v>99.8</v>
      </c>
      <c r="AC437">
        <f t="shared" si="464"/>
        <v>99.8</v>
      </c>
      <c r="AD437">
        <f>ROUND((((ET437)-(EU437))+AE437),2)</f>
        <v>0</v>
      </c>
      <c r="AE437">
        <f>ROUND((EU437),2)</f>
        <v>0</v>
      </c>
      <c r="AF437">
        <f>ROUND((EV437),2)</f>
        <v>0</v>
      </c>
      <c r="AG437">
        <f t="shared" si="465"/>
        <v>0</v>
      </c>
      <c r="AH437">
        <f>(EW437)</f>
        <v>0</v>
      </c>
      <c r="AI437">
        <f>(EX437)</f>
        <v>0</v>
      </c>
      <c r="AJ437">
        <f t="shared" si="466"/>
        <v>0</v>
      </c>
      <c r="AK437">
        <v>99.8</v>
      </c>
      <c r="AL437">
        <v>99.8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115</v>
      </c>
      <c r="AU437">
        <v>71</v>
      </c>
      <c r="AV437">
        <v>1</v>
      </c>
      <c r="AW437">
        <v>1</v>
      </c>
      <c r="AZ437">
        <v>6.66</v>
      </c>
      <c r="BA437">
        <v>1</v>
      </c>
      <c r="BB437">
        <v>1</v>
      </c>
      <c r="BC437">
        <v>6.66</v>
      </c>
      <c r="BD437" t="s">
        <v>3</v>
      </c>
      <c r="BE437" t="s">
        <v>3</v>
      </c>
      <c r="BF437" t="s">
        <v>3</v>
      </c>
      <c r="BG437" t="s">
        <v>3</v>
      </c>
      <c r="BH437">
        <v>3</v>
      </c>
      <c r="BI437">
        <v>1</v>
      </c>
      <c r="BJ437" t="s">
        <v>679</v>
      </c>
      <c r="BM437">
        <v>20001</v>
      </c>
      <c r="BN437">
        <v>0</v>
      </c>
      <c r="BO437" t="s">
        <v>3</v>
      </c>
      <c r="BP437">
        <v>0</v>
      </c>
      <c r="BQ437">
        <v>2</v>
      </c>
      <c r="BR437">
        <v>0</v>
      </c>
      <c r="BS437">
        <v>1</v>
      </c>
      <c r="BT437">
        <v>1</v>
      </c>
      <c r="BU437">
        <v>1</v>
      </c>
      <c r="BV437">
        <v>1</v>
      </c>
      <c r="BW437">
        <v>1</v>
      </c>
      <c r="BX437">
        <v>1</v>
      </c>
      <c r="BY437" t="s">
        <v>3</v>
      </c>
      <c r="BZ437">
        <v>128</v>
      </c>
      <c r="CA437">
        <v>83</v>
      </c>
      <c r="CF437">
        <v>0</v>
      </c>
      <c r="CG437">
        <v>0</v>
      </c>
      <c r="CM437">
        <v>0</v>
      </c>
      <c r="CN437" t="s">
        <v>3</v>
      </c>
      <c r="CO437">
        <v>0</v>
      </c>
      <c r="CP437">
        <f t="shared" si="467"/>
        <v>6646.68</v>
      </c>
      <c r="CQ437">
        <f t="shared" si="468"/>
        <v>664.66800000000001</v>
      </c>
      <c r="CR437">
        <f t="shared" si="469"/>
        <v>0</v>
      </c>
      <c r="CS437">
        <f t="shared" si="470"/>
        <v>0</v>
      </c>
      <c r="CT437">
        <f t="shared" si="471"/>
        <v>0</v>
      </c>
      <c r="CU437">
        <f t="shared" si="472"/>
        <v>0</v>
      </c>
      <c r="CV437">
        <f t="shared" si="473"/>
        <v>0</v>
      </c>
      <c r="CW437">
        <f t="shared" si="474"/>
        <v>0</v>
      </c>
      <c r="CX437">
        <f t="shared" si="475"/>
        <v>0</v>
      </c>
      <c r="CY437">
        <f t="shared" si="476"/>
        <v>0</v>
      </c>
      <c r="CZ437">
        <f t="shared" si="477"/>
        <v>0</v>
      </c>
      <c r="DC437" t="s">
        <v>3</v>
      </c>
      <c r="DD437" t="s">
        <v>3</v>
      </c>
      <c r="DE437" t="s">
        <v>3</v>
      </c>
      <c r="DF437" t="s">
        <v>3</v>
      </c>
      <c r="DG437" t="s">
        <v>3</v>
      </c>
      <c r="DH437" t="s">
        <v>3</v>
      </c>
      <c r="DI437" t="s">
        <v>3</v>
      </c>
      <c r="DJ437" t="s">
        <v>3</v>
      </c>
      <c r="DK437" t="s">
        <v>3</v>
      </c>
      <c r="DL437" t="s">
        <v>3</v>
      </c>
      <c r="DM437" t="s">
        <v>3</v>
      </c>
      <c r="DN437">
        <v>0</v>
      </c>
      <c r="DO437">
        <v>0</v>
      </c>
      <c r="DP437">
        <v>1</v>
      </c>
      <c r="DQ437">
        <v>1</v>
      </c>
      <c r="DU437">
        <v>1010</v>
      </c>
      <c r="DV437" t="s">
        <v>132</v>
      </c>
      <c r="DW437" t="s">
        <v>132</v>
      </c>
      <c r="DX437">
        <v>1</v>
      </c>
      <c r="EE437">
        <v>39174534</v>
      </c>
      <c r="EF437">
        <v>2</v>
      </c>
      <c r="EG437" t="s">
        <v>19</v>
      </c>
      <c r="EH437">
        <v>0</v>
      </c>
      <c r="EI437" t="s">
        <v>3</v>
      </c>
      <c r="EJ437">
        <v>1</v>
      </c>
      <c r="EK437">
        <v>20001</v>
      </c>
      <c r="EL437" t="s">
        <v>655</v>
      </c>
      <c r="EM437" t="s">
        <v>656</v>
      </c>
      <c r="EO437" t="s">
        <v>3</v>
      </c>
      <c r="EQ437">
        <v>0</v>
      </c>
      <c r="ER437">
        <v>99.8</v>
      </c>
      <c r="ES437">
        <v>99.8</v>
      </c>
      <c r="ET437">
        <v>0</v>
      </c>
      <c r="EU437">
        <v>0</v>
      </c>
      <c r="EV437">
        <v>0</v>
      </c>
      <c r="EW437">
        <v>0</v>
      </c>
      <c r="EX437">
        <v>0</v>
      </c>
      <c r="FQ437">
        <v>0</v>
      </c>
      <c r="FR437">
        <f t="shared" si="478"/>
        <v>0</v>
      </c>
      <c r="FS437">
        <v>0</v>
      </c>
      <c r="FT437" t="s">
        <v>22</v>
      </c>
      <c r="FU437" t="s">
        <v>23</v>
      </c>
      <c r="FX437">
        <v>115.2</v>
      </c>
      <c r="FY437">
        <v>70.55</v>
      </c>
      <c r="GA437" t="s">
        <v>3</v>
      </c>
      <c r="GD437">
        <v>0</v>
      </c>
      <c r="GF437">
        <v>-746230988</v>
      </c>
      <c r="GG437">
        <v>1</v>
      </c>
      <c r="GH437">
        <v>1</v>
      </c>
      <c r="GI437">
        <v>4</v>
      </c>
      <c r="GJ437">
        <v>0</v>
      </c>
      <c r="GK437">
        <f>ROUND(R437*(S12)/100,2)</f>
        <v>0</v>
      </c>
      <c r="GL437">
        <f t="shared" si="479"/>
        <v>0</v>
      </c>
      <c r="GM437">
        <f t="shared" si="480"/>
        <v>6646.68</v>
      </c>
      <c r="GN437">
        <f t="shared" si="481"/>
        <v>6646.68</v>
      </c>
      <c r="GO437">
        <f t="shared" si="482"/>
        <v>0</v>
      </c>
      <c r="GP437">
        <f t="shared" si="483"/>
        <v>0</v>
      </c>
      <c r="GR437">
        <v>0</v>
      </c>
      <c r="GS437">
        <v>3</v>
      </c>
      <c r="GT437">
        <v>0</v>
      </c>
      <c r="GU437" t="s">
        <v>3</v>
      </c>
      <c r="GV437">
        <f t="shared" si="484"/>
        <v>0</v>
      </c>
      <c r="GW437">
        <v>1</v>
      </c>
      <c r="GX437">
        <f t="shared" si="485"/>
        <v>0</v>
      </c>
      <c r="HA437">
        <v>0</v>
      </c>
      <c r="HB437">
        <v>0</v>
      </c>
      <c r="IK437">
        <v>0</v>
      </c>
    </row>
    <row r="439" spans="1:255" x14ac:dyDescent="0.2">
      <c r="A439" s="3">
        <v>51</v>
      </c>
      <c r="B439" s="3">
        <f>B420</f>
        <v>1</v>
      </c>
      <c r="C439" s="3">
        <f>A420</f>
        <v>4</v>
      </c>
      <c r="D439" s="3">
        <f>ROW(A420)</f>
        <v>420</v>
      </c>
      <c r="E439" s="3"/>
      <c r="F439" s="3" t="str">
        <f>IF(F420&lt;&gt;"",F420,"")</f>
        <v>Новый раздел</v>
      </c>
      <c r="G439" s="3" t="str">
        <f>IF(G420&lt;&gt;"",G420,"")</f>
        <v>4 Вентиляция</v>
      </c>
      <c r="H439" s="3">
        <v>0</v>
      </c>
      <c r="I439" s="3"/>
      <c r="J439" s="3"/>
      <c r="K439" s="3"/>
      <c r="L439" s="3"/>
      <c r="M439" s="3"/>
      <c r="N439" s="3"/>
      <c r="O439" s="3">
        <f t="shared" ref="O439:T439" si="488">ROUND(AB439,2)</f>
        <v>5505.11</v>
      </c>
      <c r="P439" s="3">
        <f t="shared" si="488"/>
        <v>4675.09</v>
      </c>
      <c r="Q439" s="3">
        <f t="shared" si="488"/>
        <v>406.15</v>
      </c>
      <c r="R439" s="3">
        <f t="shared" si="488"/>
        <v>57.95</v>
      </c>
      <c r="S439" s="3">
        <f t="shared" si="488"/>
        <v>423.87</v>
      </c>
      <c r="T439" s="3">
        <f t="shared" si="488"/>
        <v>0</v>
      </c>
      <c r="U439" s="3">
        <f>AH439</f>
        <v>48.441698399999993</v>
      </c>
      <c r="V439" s="3">
        <f>AI439</f>
        <v>4.9790999999999999</v>
      </c>
      <c r="W439" s="3">
        <f>ROUND(AJ439,2)</f>
        <v>0</v>
      </c>
      <c r="X439" s="3">
        <f>ROUND(AK439,2)</f>
        <v>554.09</v>
      </c>
      <c r="Y439" s="3">
        <f>ROUND(AL439,2)</f>
        <v>342.1</v>
      </c>
      <c r="Z439" s="3"/>
      <c r="AA439" s="3"/>
      <c r="AB439" s="3">
        <f>ROUND(SUMIF(AA424:AA437,"=39500385",O424:O437),2)</f>
        <v>5505.11</v>
      </c>
      <c r="AC439" s="3">
        <f>ROUND(SUMIF(AA424:AA437,"=39500385",P424:P437),2)</f>
        <v>4675.09</v>
      </c>
      <c r="AD439" s="3">
        <f>ROUND(SUMIF(AA424:AA437,"=39500385",Q424:Q437),2)</f>
        <v>406.15</v>
      </c>
      <c r="AE439" s="3">
        <f>ROUND(SUMIF(AA424:AA437,"=39500385",R424:R437),2)</f>
        <v>57.95</v>
      </c>
      <c r="AF439" s="3">
        <f>ROUND(SUMIF(AA424:AA437,"=39500385",S424:S437),2)</f>
        <v>423.87</v>
      </c>
      <c r="AG439" s="3">
        <f>ROUND(SUMIF(AA424:AA437,"=39500385",T424:T437),2)</f>
        <v>0</v>
      </c>
      <c r="AH439" s="3">
        <f>SUMIF(AA424:AA437,"=39500385",U424:U437)</f>
        <v>48.441698399999993</v>
      </c>
      <c r="AI439" s="3">
        <f>SUMIF(AA424:AA437,"=39500385",V424:V437)</f>
        <v>4.9790999999999999</v>
      </c>
      <c r="AJ439" s="3">
        <f>ROUND(SUMIF(AA424:AA437,"=39500385",W424:W437),2)</f>
        <v>0</v>
      </c>
      <c r="AK439" s="3">
        <f>ROUND(SUMIF(AA424:AA437,"=39500385",X424:X437),2)</f>
        <v>554.09</v>
      </c>
      <c r="AL439" s="3">
        <f>ROUND(SUMIF(AA424:AA437,"=39500385",Y424:Y437),2)</f>
        <v>342.1</v>
      </c>
      <c r="AM439" s="3"/>
      <c r="AN439" s="3"/>
      <c r="AO439" s="3">
        <f t="shared" ref="AO439:BC439" si="489">ROUND(BX439,2)</f>
        <v>0</v>
      </c>
      <c r="AP439" s="3">
        <f t="shared" si="489"/>
        <v>0</v>
      </c>
      <c r="AQ439" s="3">
        <f t="shared" si="489"/>
        <v>0</v>
      </c>
      <c r="AR439" s="3">
        <f t="shared" si="489"/>
        <v>6401.3</v>
      </c>
      <c r="AS439" s="3">
        <f t="shared" si="489"/>
        <v>6401.3</v>
      </c>
      <c r="AT439" s="3">
        <f t="shared" si="489"/>
        <v>0</v>
      </c>
      <c r="AU439" s="3">
        <f t="shared" si="489"/>
        <v>0</v>
      </c>
      <c r="AV439" s="3">
        <f t="shared" si="489"/>
        <v>4675.09</v>
      </c>
      <c r="AW439" s="3">
        <f t="shared" si="489"/>
        <v>4675.09</v>
      </c>
      <c r="AX439" s="3">
        <f t="shared" si="489"/>
        <v>0</v>
      </c>
      <c r="AY439" s="3">
        <f t="shared" si="489"/>
        <v>4675.09</v>
      </c>
      <c r="AZ439" s="3">
        <f t="shared" si="489"/>
        <v>0</v>
      </c>
      <c r="BA439" s="3">
        <f t="shared" si="489"/>
        <v>0</v>
      </c>
      <c r="BB439" s="3">
        <f t="shared" si="489"/>
        <v>0</v>
      </c>
      <c r="BC439" s="3">
        <f t="shared" si="489"/>
        <v>0</v>
      </c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>
        <f>ROUND(SUMIF(AA424:AA437,"=39500385",FQ424:FQ437),2)</f>
        <v>0</v>
      </c>
      <c r="BY439" s="3">
        <f>ROUND(SUMIF(AA424:AA437,"=39500385",FR424:FR437),2)</f>
        <v>0</v>
      </c>
      <c r="BZ439" s="3">
        <f>ROUND(SUMIF(AA424:AA437,"=39500385",GL424:GL437),2)</f>
        <v>0</v>
      </c>
      <c r="CA439" s="3">
        <f>ROUND(SUMIF(AA424:AA437,"=39500385",GM424:GM437),2)</f>
        <v>6401.3</v>
      </c>
      <c r="CB439" s="3">
        <f>ROUND(SUMIF(AA424:AA437,"=39500385",GN424:GN437),2)</f>
        <v>6401.3</v>
      </c>
      <c r="CC439" s="3">
        <f>ROUND(SUMIF(AA424:AA437,"=39500385",GO424:GO437),2)</f>
        <v>0</v>
      </c>
      <c r="CD439" s="3">
        <f>ROUND(SUMIF(AA424:AA437,"=39500385",GP424:GP437),2)</f>
        <v>0</v>
      </c>
      <c r="CE439" s="3">
        <f>AC439-BX439</f>
        <v>4675.09</v>
      </c>
      <c r="CF439" s="3">
        <f>AC439-BY439</f>
        <v>4675.09</v>
      </c>
      <c r="CG439" s="3">
        <f>BX439-BZ439</f>
        <v>0</v>
      </c>
      <c r="CH439" s="3">
        <f>AC439-BX439-BY439+BZ439</f>
        <v>4675.09</v>
      </c>
      <c r="CI439" s="3">
        <f>BY439-BZ439</f>
        <v>0</v>
      </c>
      <c r="CJ439" s="3">
        <f>ROUND(SUMIF(AA424:AA437,"=39500385",GX424:GX437),2)</f>
        <v>0</v>
      </c>
      <c r="CK439" s="3">
        <f>ROUND(SUMIF(AA424:AA437,"=39500385",GY424:GY437),2)</f>
        <v>0</v>
      </c>
      <c r="CL439" s="3">
        <f>ROUND(SUMIF(AA424:AA437,"=39500385",GZ424:GZ437),2)</f>
        <v>0</v>
      </c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4">
        <f t="shared" ref="DG439:DL439" si="490">ROUND(DT439,2)</f>
        <v>36664.03</v>
      </c>
      <c r="DH439" s="4">
        <f t="shared" si="490"/>
        <v>31136.080000000002</v>
      </c>
      <c r="DI439" s="4">
        <f t="shared" si="490"/>
        <v>2704.98</v>
      </c>
      <c r="DJ439" s="4">
        <f t="shared" si="490"/>
        <v>385.98</v>
      </c>
      <c r="DK439" s="4">
        <f t="shared" si="490"/>
        <v>2822.97</v>
      </c>
      <c r="DL439" s="4">
        <f t="shared" si="490"/>
        <v>0</v>
      </c>
      <c r="DM439" s="4">
        <f>DZ439</f>
        <v>48.441698399999993</v>
      </c>
      <c r="DN439" s="4">
        <f>EA439</f>
        <v>4.9790999999999999</v>
      </c>
      <c r="DO439" s="4">
        <f>ROUND(EB439,2)</f>
        <v>0</v>
      </c>
      <c r="DP439" s="4">
        <f>ROUND(EC439,2)</f>
        <v>3690.3</v>
      </c>
      <c r="DQ439" s="4">
        <f>ROUND(ED439,2)</f>
        <v>2278.36</v>
      </c>
      <c r="DR439" s="4"/>
      <c r="DS439" s="4"/>
      <c r="DT439" s="4">
        <f>ROUND(SUMIF(AA424:AA437,"=39500386",O424:O437),2)</f>
        <v>36664.03</v>
      </c>
      <c r="DU439" s="4">
        <f>ROUND(SUMIF(AA424:AA437,"=39500386",P424:P437),2)</f>
        <v>31136.080000000002</v>
      </c>
      <c r="DV439" s="4">
        <f>ROUND(SUMIF(AA424:AA437,"=39500386",Q424:Q437),2)</f>
        <v>2704.98</v>
      </c>
      <c r="DW439" s="4">
        <f>ROUND(SUMIF(AA424:AA437,"=39500386",R424:R437),2)</f>
        <v>385.98</v>
      </c>
      <c r="DX439" s="4">
        <f>ROUND(SUMIF(AA424:AA437,"=39500386",S424:S437),2)</f>
        <v>2822.97</v>
      </c>
      <c r="DY439" s="4">
        <f>ROUND(SUMIF(AA424:AA437,"=39500386",T424:T437),2)</f>
        <v>0</v>
      </c>
      <c r="DZ439" s="4">
        <f>SUMIF(AA424:AA437,"=39500386",U424:U437)</f>
        <v>48.441698399999993</v>
      </c>
      <c r="EA439" s="4">
        <f>SUMIF(AA424:AA437,"=39500386",V424:V437)</f>
        <v>4.9790999999999999</v>
      </c>
      <c r="EB439" s="4">
        <f>ROUND(SUMIF(AA424:AA437,"=39500386",W424:W437),2)</f>
        <v>0</v>
      </c>
      <c r="EC439" s="4">
        <f>ROUND(SUMIF(AA424:AA437,"=39500386",X424:X437),2)</f>
        <v>3690.3</v>
      </c>
      <c r="ED439" s="4">
        <f>ROUND(SUMIF(AA424:AA437,"=39500386",Y424:Y437),2)</f>
        <v>2278.36</v>
      </c>
      <c r="EE439" s="4"/>
      <c r="EF439" s="4"/>
      <c r="EG439" s="4">
        <f t="shared" ref="EG439:EU439" si="491">ROUND(FP439,2)</f>
        <v>0</v>
      </c>
      <c r="EH439" s="4">
        <f t="shared" si="491"/>
        <v>0</v>
      </c>
      <c r="EI439" s="4">
        <f t="shared" si="491"/>
        <v>0</v>
      </c>
      <c r="EJ439" s="4">
        <f t="shared" si="491"/>
        <v>42632.69</v>
      </c>
      <c r="EK439" s="4">
        <f t="shared" si="491"/>
        <v>42632.69</v>
      </c>
      <c r="EL439" s="4">
        <f t="shared" si="491"/>
        <v>0</v>
      </c>
      <c r="EM439" s="4">
        <f t="shared" si="491"/>
        <v>0</v>
      </c>
      <c r="EN439" s="4">
        <f t="shared" si="491"/>
        <v>31136.080000000002</v>
      </c>
      <c r="EO439" s="4">
        <f t="shared" si="491"/>
        <v>31136.080000000002</v>
      </c>
      <c r="EP439" s="4">
        <f t="shared" si="491"/>
        <v>0</v>
      </c>
      <c r="EQ439" s="4">
        <f t="shared" si="491"/>
        <v>31136.080000000002</v>
      </c>
      <c r="ER439" s="4">
        <f t="shared" si="491"/>
        <v>0</v>
      </c>
      <c r="ES439" s="4">
        <f t="shared" si="491"/>
        <v>0</v>
      </c>
      <c r="ET439" s="4">
        <f t="shared" si="491"/>
        <v>0</v>
      </c>
      <c r="EU439" s="4">
        <f t="shared" si="491"/>
        <v>0</v>
      </c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>
        <f>ROUND(SUMIF(AA424:AA437,"=39500386",FQ424:FQ437),2)</f>
        <v>0</v>
      </c>
      <c r="FQ439" s="4">
        <f>ROUND(SUMIF(AA424:AA437,"=39500386",FR424:FR437),2)</f>
        <v>0</v>
      </c>
      <c r="FR439" s="4">
        <f>ROUND(SUMIF(AA424:AA437,"=39500386",GL424:GL437),2)</f>
        <v>0</v>
      </c>
      <c r="FS439" s="4">
        <f>ROUND(SUMIF(AA424:AA437,"=39500386",GM424:GM437),2)</f>
        <v>42632.69</v>
      </c>
      <c r="FT439" s="4">
        <f>ROUND(SUMIF(AA424:AA437,"=39500386",GN424:GN437),2)</f>
        <v>42632.69</v>
      </c>
      <c r="FU439" s="4">
        <f>ROUND(SUMIF(AA424:AA437,"=39500386",GO424:GO437),2)</f>
        <v>0</v>
      </c>
      <c r="FV439" s="4">
        <f>ROUND(SUMIF(AA424:AA437,"=39500386",GP424:GP437),2)</f>
        <v>0</v>
      </c>
      <c r="FW439" s="4">
        <f>DU439-FP439</f>
        <v>31136.080000000002</v>
      </c>
      <c r="FX439" s="4">
        <f>DU439-FQ439</f>
        <v>31136.080000000002</v>
      </c>
      <c r="FY439" s="4">
        <f>FP439-FR439</f>
        <v>0</v>
      </c>
      <c r="FZ439" s="4">
        <f>DU439-FP439-FQ439+FR439</f>
        <v>31136.080000000002</v>
      </c>
      <c r="GA439" s="4">
        <f>FQ439-FR439</f>
        <v>0</v>
      </c>
      <c r="GB439" s="4">
        <f>ROUND(SUMIF(AA424:AA437,"=39500386",GX424:GX437),2)</f>
        <v>0</v>
      </c>
      <c r="GC439" s="4">
        <f>ROUND(SUMIF(AA424:AA437,"=39500386",GY424:GY437),2)</f>
        <v>0</v>
      </c>
      <c r="GD439" s="4">
        <f>ROUND(SUMIF(AA424:AA437,"=39500386",GZ424:GZ437),2)</f>
        <v>0</v>
      </c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>
        <v>0</v>
      </c>
    </row>
    <row r="441" spans="1:255" x14ac:dyDescent="0.2">
      <c r="A441" s="5">
        <v>50</v>
      </c>
      <c r="B441" s="5">
        <v>0</v>
      </c>
      <c r="C441" s="5">
        <v>0</v>
      </c>
      <c r="D441" s="5">
        <v>1</v>
      </c>
      <c r="E441" s="5">
        <v>201</v>
      </c>
      <c r="F441" s="5">
        <f>ROUND(Source!O439,O441)</f>
        <v>5505.11</v>
      </c>
      <c r="G441" s="5" t="s">
        <v>408</v>
      </c>
      <c r="H441" s="5" t="s">
        <v>409</v>
      </c>
      <c r="I441" s="5"/>
      <c r="J441" s="5"/>
      <c r="K441" s="5">
        <v>201</v>
      </c>
      <c r="L441" s="5">
        <v>1</v>
      </c>
      <c r="M441" s="5">
        <v>3</v>
      </c>
      <c r="N441" s="5" t="s">
        <v>3</v>
      </c>
      <c r="O441" s="5">
        <v>2</v>
      </c>
      <c r="P441" s="5">
        <f>ROUND(Source!DG439,O441)</f>
        <v>36664.03</v>
      </c>
      <c r="Q441" s="5"/>
      <c r="R441" s="5"/>
      <c r="S441" s="5"/>
      <c r="T441" s="5"/>
      <c r="U441" s="5"/>
      <c r="V441" s="5"/>
      <c r="W441" s="5"/>
    </row>
    <row r="442" spans="1:255" x14ac:dyDescent="0.2">
      <c r="A442" s="5">
        <v>50</v>
      </c>
      <c r="B442" s="5">
        <v>0</v>
      </c>
      <c r="C442" s="5">
        <v>0</v>
      </c>
      <c r="D442" s="5">
        <v>1</v>
      </c>
      <c r="E442" s="5">
        <v>202</v>
      </c>
      <c r="F442" s="5">
        <f>ROUND(Source!P439,O442)</f>
        <v>4675.09</v>
      </c>
      <c r="G442" s="5" t="s">
        <v>410</v>
      </c>
      <c r="H442" s="5" t="s">
        <v>411</v>
      </c>
      <c r="I442" s="5"/>
      <c r="J442" s="5"/>
      <c r="K442" s="5">
        <v>202</v>
      </c>
      <c r="L442" s="5">
        <v>2</v>
      </c>
      <c r="M442" s="5">
        <v>3</v>
      </c>
      <c r="N442" s="5" t="s">
        <v>3</v>
      </c>
      <c r="O442" s="5">
        <v>2</v>
      </c>
      <c r="P442" s="5">
        <f>ROUND(Source!DH439,O442)</f>
        <v>31136.080000000002</v>
      </c>
      <c r="Q442" s="5"/>
      <c r="R442" s="5"/>
      <c r="S442" s="5"/>
      <c r="T442" s="5"/>
      <c r="U442" s="5"/>
      <c r="V442" s="5"/>
      <c r="W442" s="5"/>
    </row>
    <row r="443" spans="1:255" x14ac:dyDescent="0.2">
      <c r="A443" s="5">
        <v>50</v>
      </c>
      <c r="B443" s="5">
        <v>0</v>
      </c>
      <c r="C443" s="5">
        <v>0</v>
      </c>
      <c r="D443" s="5">
        <v>1</v>
      </c>
      <c r="E443" s="5">
        <v>222</v>
      </c>
      <c r="F443" s="5">
        <f>ROUND(Source!AO439,O443)</f>
        <v>0</v>
      </c>
      <c r="G443" s="5" t="s">
        <v>412</v>
      </c>
      <c r="H443" s="5" t="s">
        <v>413</v>
      </c>
      <c r="I443" s="5"/>
      <c r="J443" s="5"/>
      <c r="K443" s="5">
        <v>222</v>
      </c>
      <c r="L443" s="5">
        <v>3</v>
      </c>
      <c r="M443" s="5">
        <v>3</v>
      </c>
      <c r="N443" s="5" t="s">
        <v>3</v>
      </c>
      <c r="O443" s="5">
        <v>2</v>
      </c>
      <c r="P443" s="5">
        <f>ROUND(Source!EG439,O443)</f>
        <v>0</v>
      </c>
      <c r="Q443" s="5"/>
      <c r="R443" s="5"/>
      <c r="S443" s="5"/>
      <c r="T443" s="5"/>
      <c r="U443" s="5"/>
      <c r="V443" s="5"/>
      <c r="W443" s="5"/>
    </row>
    <row r="444" spans="1:255" x14ac:dyDescent="0.2">
      <c r="A444" s="5">
        <v>50</v>
      </c>
      <c r="B444" s="5">
        <v>0</v>
      </c>
      <c r="C444" s="5">
        <v>0</v>
      </c>
      <c r="D444" s="5">
        <v>1</v>
      </c>
      <c r="E444" s="5">
        <v>225</v>
      </c>
      <c r="F444" s="5">
        <f>ROUND(Source!AV439,O444)</f>
        <v>4675.09</v>
      </c>
      <c r="G444" s="5" t="s">
        <v>414</v>
      </c>
      <c r="H444" s="5" t="s">
        <v>415</v>
      </c>
      <c r="I444" s="5"/>
      <c r="J444" s="5"/>
      <c r="K444" s="5">
        <v>225</v>
      </c>
      <c r="L444" s="5">
        <v>4</v>
      </c>
      <c r="M444" s="5">
        <v>3</v>
      </c>
      <c r="N444" s="5" t="s">
        <v>3</v>
      </c>
      <c r="O444" s="5">
        <v>2</v>
      </c>
      <c r="P444" s="5">
        <f>ROUND(Source!EN439,O444)</f>
        <v>31136.080000000002</v>
      </c>
      <c r="Q444" s="5"/>
      <c r="R444" s="5"/>
      <c r="S444" s="5"/>
      <c r="T444" s="5"/>
      <c r="U444" s="5"/>
      <c r="V444" s="5"/>
      <c r="W444" s="5"/>
    </row>
    <row r="445" spans="1:255" x14ac:dyDescent="0.2">
      <c r="A445" s="5">
        <v>50</v>
      </c>
      <c r="B445" s="5">
        <v>0</v>
      </c>
      <c r="C445" s="5">
        <v>0</v>
      </c>
      <c r="D445" s="5">
        <v>1</v>
      </c>
      <c r="E445" s="5">
        <v>226</v>
      </c>
      <c r="F445" s="5">
        <f>ROUND(Source!AW439,O445)</f>
        <v>4675.09</v>
      </c>
      <c r="G445" s="5" t="s">
        <v>416</v>
      </c>
      <c r="H445" s="5" t="s">
        <v>417</v>
      </c>
      <c r="I445" s="5"/>
      <c r="J445" s="5"/>
      <c r="K445" s="5">
        <v>226</v>
      </c>
      <c r="L445" s="5">
        <v>5</v>
      </c>
      <c r="M445" s="5">
        <v>3</v>
      </c>
      <c r="N445" s="5" t="s">
        <v>3</v>
      </c>
      <c r="O445" s="5">
        <v>2</v>
      </c>
      <c r="P445" s="5">
        <f>ROUND(Source!EO439,O445)</f>
        <v>31136.080000000002</v>
      </c>
      <c r="Q445" s="5"/>
      <c r="R445" s="5"/>
      <c r="S445" s="5"/>
      <c r="T445" s="5"/>
      <c r="U445" s="5"/>
      <c r="V445" s="5"/>
      <c r="W445" s="5"/>
    </row>
    <row r="446" spans="1:255" x14ac:dyDescent="0.2">
      <c r="A446" s="5">
        <v>50</v>
      </c>
      <c r="B446" s="5">
        <v>0</v>
      </c>
      <c r="C446" s="5">
        <v>0</v>
      </c>
      <c r="D446" s="5">
        <v>1</v>
      </c>
      <c r="E446" s="5">
        <v>227</v>
      </c>
      <c r="F446" s="5">
        <f>ROUND(Source!AX439,O446)</f>
        <v>0</v>
      </c>
      <c r="G446" s="5" t="s">
        <v>418</v>
      </c>
      <c r="H446" s="5" t="s">
        <v>419</v>
      </c>
      <c r="I446" s="5"/>
      <c r="J446" s="5"/>
      <c r="K446" s="5">
        <v>227</v>
      </c>
      <c r="L446" s="5">
        <v>6</v>
      </c>
      <c r="M446" s="5">
        <v>3</v>
      </c>
      <c r="N446" s="5" t="s">
        <v>3</v>
      </c>
      <c r="O446" s="5">
        <v>2</v>
      </c>
      <c r="P446" s="5">
        <f>ROUND(Source!EP439,O446)</f>
        <v>0</v>
      </c>
      <c r="Q446" s="5"/>
      <c r="R446" s="5"/>
      <c r="S446" s="5"/>
      <c r="T446" s="5"/>
      <c r="U446" s="5"/>
      <c r="V446" s="5"/>
      <c r="W446" s="5"/>
    </row>
    <row r="447" spans="1:255" x14ac:dyDescent="0.2">
      <c r="A447" s="5">
        <v>50</v>
      </c>
      <c r="B447" s="5">
        <v>0</v>
      </c>
      <c r="C447" s="5">
        <v>0</v>
      </c>
      <c r="D447" s="5">
        <v>1</v>
      </c>
      <c r="E447" s="5">
        <v>228</v>
      </c>
      <c r="F447" s="5">
        <f>ROUND(Source!AY439,O447)</f>
        <v>4675.09</v>
      </c>
      <c r="G447" s="5" t="s">
        <v>420</v>
      </c>
      <c r="H447" s="5" t="s">
        <v>421</v>
      </c>
      <c r="I447" s="5"/>
      <c r="J447" s="5"/>
      <c r="K447" s="5">
        <v>228</v>
      </c>
      <c r="L447" s="5">
        <v>7</v>
      </c>
      <c r="M447" s="5">
        <v>3</v>
      </c>
      <c r="N447" s="5" t="s">
        <v>3</v>
      </c>
      <c r="O447" s="5">
        <v>2</v>
      </c>
      <c r="P447" s="5">
        <f>ROUND(Source!EQ439,O447)</f>
        <v>31136.080000000002</v>
      </c>
      <c r="Q447" s="5"/>
      <c r="R447" s="5"/>
      <c r="S447" s="5"/>
      <c r="T447" s="5"/>
      <c r="U447" s="5"/>
      <c r="V447" s="5"/>
      <c r="W447" s="5"/>
    </row>
    <row r="448" spans="1:255" x14ac:dyDescent="0.2">
      <c r="A448" s="5">
        <v>50</v>
      </c>
      <c r="B448" s="5">
        <v>0</v>
      </c>
      <c r="C448" s="5">
        <v>0</v>
      </c>
      <c r="D448" s="5">
        <v>1</v>
      </c>
      <c r="E448" s="5">
        <v>216</v>
      </c>
      <c r="F448" s="5">
        <f>ROUND(Source!AP439,O448)</f>
        <v>0</v>
      </c>
      <c r="G448" s="5" t="s">
        <v>422</v>
      </c>
      <c r="H448" s="5" t="s">
        <v>423</v>
      </c>
      <c r="I448" s="5"/>
      <c r="J448" s="5"/>
      <c r="K448" s="5">
        <v>216</v>
      </c>
      <c r="L448" s="5">
        <v>8</v>
      </c>
      <c r="M448" s="5">
        <v>3</v>
      </c>
      <c r="N448" s="5" t="s">
        <v>3</v>
      </c>
      <c r="O448" s="5">
        <v>2</v>
      </c>
      <c r="P448" s="5">
        <f>ROUND(Source!EH439,O448)</f>
        <v>0</v>
      </c>
      <c r="Q448" s="5"/>
      <c r="R448" s="5"/>
      <c r="S448" s="5"/>
      <c r="T448" s="5"/>
      <c r="U448" s="5"/>
      <c r="V448" s="5"/>
      <c r="W448" s="5"/>
    </row>
    <row r="449" spans="1:23" x14ac:dyDescent="0.2">
      <c r="A449" s="5">
        <v>50</v>
      </c>
      <c r="B449" s="5">
        <v>0</v>
      </c>
      <c r="C449" s="5">
        <v>0</v>
      </c>
      <c r="D449" s="5">
        <v>1</v>
      </c>
      <c r="E449" s="5">
        <v>223</v>
      </c>
      <c r="F449" s="5">
        <f>ROUND(Source!AQ439,O449)</f>
        <v>0</v>
      </c>
      <c r="G449" s="5" t="s">
        <v>424</v>
      </c>
      <c r="H449" s="5" t="s">
        <v>425</v>
      </c>
      <c r="I449" s="5"/>
      <c r="J449" s="5"/>
      <c r="K449" s="5">
        <v>223</v>
      </c>
      <c r="L449" s="5">
        <v>9</v>
      </c>
      <c r="M449" s="5">
        <v>3</v>
      </c>
      <c r="N449" s="5" t="s">
        <v>3</v>
      </c>
      <c r="O449" s="5">
        <v>2</v>
      </c>
      <c r="P449" s="5">
        <f>ROUND(Source!EI439,O449)</f>
        <v>0</v>
      </c>
      <c r="Q449" s="5"/>
      <c r="R449" s="5"/>
      <c r="S449" s="5"/>
      <c r="T449" s="5"/>
      <c r="U449" s="5"/>
      <c r="V449" s="5"/>
      <c r="W449" s="5"/>
    </row>
    <row r="450" spans="1:23" x14ac:dyDescent="0.2">
      <c r="A450" s="5">
        <v>50</v>
      </c>
      <c r="B450" s="5">
        <v>0</v>
      </c>
      <c r="C450" s="5">
        <v>0</v>
      </c>
      <c r="D450" s="5">
        <v>1</v>
      </c>
      <c r="E450" s="5">
        <v>229</v>
      </c>
      <c r="F450" s="5">
        <f>ROUND(Source!AZ439,O450)</f>
        <v>0</v>
      </c>
      <c r="G450" s="5" t="s">
        <v>426</v>
      </c>
      <c r="H450" s="5" t="s">
        <v>427</v>
      </c>
      <c r="I450" s="5"/>
      <c r="J450" s="5"/>
      <c r="K450" s="5">
        <v>229</v>
      </c>
      <c r="L450" s="5">
        <v>10</v>
      </c>
      <c r="M450" s="5">
        <v>3</v>
      </c>
      <c r="N450" s="5" t="s">
        <v>3</v>
      </c>
      <c r="O450" s="5">
        <v>2</v>
      </c>
      <c r="P450" s="5">
        <f>ROUND(Source!ER439,O450)</f>
        <v>0</v>
      </c>
      <c r="Q450" s="5"/>
      <c r="R450" s="5"/>
      <c r="S450" s="5"/>
      <c r="T450" s="5"/>
      <c r="U450" s="5"/>
      <c r="V450" s="5"/>
      <c r="W450" s="5"/>
    </row>
    <row r="451" spans="1:23" x14ac:dyDescent="0.2">
      <c r="A451" s="5">
        <v>50</v>
      </c>
      <c r="B451" s="5">
        <v>0</v>
      </c>
      <c r="C451" s="5">
        <v>0</v>
      </c>
      <c r="D451" s="5">
        <v>1</v>
      </c>
      <c r="E451" s="5">
        <v>203</v>
      </c>
      <c r="F451" s="5">
        <f>ROUND(Source!Q439,O451)</f>
        <v>406.15</v>
      </c>
      <c r="G451" s="5" t="s">
        <v>428</v>
      </c>
      <c r="H451" s="5" t="s">
        <v>429</v>
      </c>
      <c r="I451" s="5"/>
      <c r="J451" s="5"/>
      <c r="K451" s="5">
        <v>203</v>
      </c>
      <c r="L451" s="5">
        <v>11</v>
      </c>
      <c r="M451" s="5">
        <v>3</v>
      </c>
      <c r="N451" s="5" t="s">
        <v>3</v>
      </c>
      <c r="O451" s="5">
        <v>2</v>
      </c>
      <c r="P451" s="5">
        <f>ROUND(Source!DI439,O451)</f>
        <v>2704.98</v>
      </c>
      <c r="Q451" s="5"/>
      <c r="R451" s="5"/>
      <c r="S451" s="5"/>
      <c r="T451" s="5"/>
      <c r="U451" s="5"/>
      <c r="V451" s="5"/>
      <c r="W451" s="5"/>
    </row>
    <row r="452" spans="1:23" x14ac:dyDescent="0.2">
      <c r="A452" s="5">
        <v>50</v>
      </c>
      <c r="B452" s="5">
        <v>0</v>
      </c>
      <c r="C452" s="5">
        <v>0</v>
      </c>
      <c r="D452" s="5">
        <v>1</v>
      </c>
      <c r="E452" s="5">
        <v>231</v>
      </c>
      <c r="F452" s="5">
        <f>ROUND(Source!BB439,O452)</f>
        <v>0</v>
      </c>
      <c r="G452" s="5" t="s">
        <v>430</v>
      </c>
      <c r="H452" s="5" t="s">
        <v>431</v>
      </c>
      <c r="I452" s="5"/>
      <c r="J452" s="5"/>
      <c r="K452" s="5">
        <v>231</v>
      </c>
      <c r="L452" s="5">
        <v>12</v>
      </c>
      <c r="M452" s="5">
        <v>3</v>
      </c>
      <c r="N452" s="5" t="s">
        <v>3</v>
      </c>
      <c r="O452" s="5">
        <v>2</v>
      </c>
      <c r="P452" s="5">
        <f>ROUND(Source!ET439,O452)</f>
        <v>0</v>
      </c>
      <c r="Q452" s="5"/>
      <c r="R452" s="5"/>
      <c r="S452" s="5"/>
      <c r="T452" s="5"/>
      <c r="U452" s="5"/>
      <c r="V452" s="5"/>
      <c r="W452" s="5"/>
    </row>
    <row r="453" spans="1:23" x14ac:dyDescent="0.2">
      <c r="A453" s="5">
        <v>50</v>
      </c>
      <c r="B453" s="5">
        <v>0</v>
      </c>
      <c r="C453" s="5">
        <v>0</v>
      </c>
      <c r="D453" s="5">
        <v>1</v>
      </c>
      <c r="E453" s="5">
        <v>204</v>
      </c>
      <c r="F453" s="5">
        <f>ROUND(Source!R439,O453)</f>
        <v>57.95</v>
      </c>
      <c r="G453" s="5" t="s">
        <v>432</v>
      </c>
      <c r="H453" s="5" t="s">
        <v>433</v>
      </c>
      <c r="I453" s="5"/>
      <c r="J453" s="5"/>
      <c r="K453" s="5">
        <v>204</v>
      </c>
      <c r="L453" s="5">
        <v>13</v>
      </c>
      <c r="M453" s="5">
        <v>3</v>
      </c>
      <c r="N453" s="5" t="s">
        <v>3</v>
      </c>
      <c r="O453" s="5">
        <v>2</v>
      </c>
      <c r="P453" s="5">
        <f>ROUND(Source!DJ439,O453)</f>
        <v>385.98</v>
      </c>
      <c r="Q453" s="5"/>
      <c r="R453" s="5"/>
      <c r="S453" s="5"/>
      <c r="T453" s="5"/>
      <c r="U453" s="5"/>
      <c r="V453" s="5"/>
      <c r="W453" s="5"/>
    </row>
    <row r="454" spans="1:23" x14ac:dyDescent="0.2">
      <c r="A454" s="5">
        <v>50</v>
      </c>
      <c r="B454" s="5">
        <v>0</v>
      </c>
      <c r="C454" s="5">
        <v>0</v>
      </c>
      <c r="D454" s="5">
        <v>1</v>
      </c>
      <c r="E454" s="5">
        <v>205</v>
      </c>
      <c r="F454" s="5">
        <f>ROUND(Source!S439,O454)</f>
        <v>423.87</v>
      </c>
      <c r="G454" s="5" t="s">
        <v>434</v>
      </c>
      <c r="H454" s="5" t="s">
        <v>435</v>
      </c>
      <c r="I454" s="5"/>
      <c r="J454" s="5"/>
      <c r="K454" s="5">
        <v>205</v>
      </c>
      <c r="L454" s="5">
        <v>14</v>
      </c>
      <c r="M454" s="5">
        <v>3</v>
      </c>
      <c r="N454" s="5" t="s">
        <v>3</v>
      </c>
      <c r="O454" s="5">
        <v>2</v>
      </c>
      <c r="P454" s="5">
        <f>ROUND(Source!DK439,O454)</f>
        <v>2822.97</v>
      </c>
      <c r="Q454" s="5"/>
      <c r="R454" s="5"/>
      <c r="S454" s="5"/>
      <c r="T454" s="5"/>
      <c r="U454" s="5"/>
      <c r="V454" s="5"/>
      <c r="W454" s="5"/>
    </row>
    <row r="455" spans="1:23" x14ac:dyDescent="0.2">
      <c r="A455" s="5">
        <v>50</v>
      </c>
      <c r="B455" s="5">
        <v>0</v>
      </c>
      <c r="C455" s="5">
        <v>0</v>
      </c>
      <c r="D455" s="5">
        <v>1</v>
      </c>
      <c r="E455" s="5">
        <v>232</v>
      </c>
      <c r="F455" s="5">
        <f>ROUND(Source!BC439,O455)</f>
        <v>0</v>
      </c>
      <c r="G455" s="5" t="s">
        <v>436</v>
      </c>
      <c r="H455" s="5" t="s">
        <v>437</v>
      </c>
      <c r="I455" s="5"/>
      <c r="J455" s="5"/>
      <c r="K455" s="5">
        <v>232</v>
      </c>
      <c r="L455" s="5">
        <v>15</v>
      </c>
      <c r="M455" s="5">
        <v>3</v>
      </c>
      <c r="N455" s="5" t="s">
        <v>3</v>
      </c>
      <c r="O455" s="5">
        <v>2</v>
      </c>
      <c r="P455" s="5">
        <f>ROUND(Source!EU439,O455)</f>
        <v>0</v>
      </c>
      <c r="Q455" s="5"/>
      <c r="R455" s="5"/>
      <c r="S455" s="5"/>
      <c r="T455" s="5"/>
      <c r="U455" s="5"/>
      <c r="V455" s="5"/>
      <c r="W455" s="5"/>
    </row>
    <row r="456" spans="1:23" x14ac:dyDescent="0.2">
      <c r="A456" s="5">
        <v>50</v>
      </c>
      <c r="B456" s="5">
        <v>0</v>
      </c>
      <c r="C456" s="5">
        <v>0</v>
      </c>
      <c r="D456" s="5">
        <v>1</v>
      </c>
      <c r="E456" s="5">
        <v>214</v>
      </c>
      <c r="F456" s="5">
        <f>ROUND(Source!AS439,O456)</f>
        <v>6401.3</v>
      </c>
      <c r="G456" s="5" t="s">
        <v>438</v>
      </c>
      <c r="H456" s="5" t="s">
        <v>439</v>
      </c>
      <c r="I456" s="5"/>
      <c r="J456" s="5"/>
      <c r="K456" s="5">
        <v>214</v>
      </c>
      <c r="L456" s="5">
        <v>16</v>
      </c>
      <c r="M456" s="5">
        <v>3</v>
      </c>
      <c r="N456" s="5" t="s">
        <v>3</v>
      </c>
      <c r="O456" s="5">
        <v>2</v>
      </c>
      <c r="P456" s="5">
        <f>ROUND(Source!EK439,O456)</f>
        <v>42632.69</v>
      </c>
      <c r="Q456" s="5"/>
      <c r="R456" s="5"/>
      <c r="S456" s="5"/>
      <c r="T456" s="5"/>
      <c r="U456" s="5"/>
      <c r="V456" s="5"/>
      <c r="W456" s="5"/>
    </row>
    <row r="457" spans="1:23" x14ac:dyDescent="0.2">
      <c r="A457" s="5">
        <v>50</v>
      </c>
      <c r="B457" s="5">
        <v>0</v>
      </c>
      <c r="C457" s="5">
        <v>0</v>
      </c>
      <c r="D457" s="5">
        <v>1</v>
      </c>
      <c r="E457" s="5">
        <v>215</v>
      </c>
      <c r="F457" s="5">
        <f>ROUND(Source!AT439,O457)</f>
        <v>0</v>
      </c>
      <c r="G457" s="5" t="s">
        <v>440</v>
      </c>
      <c r="H457" s="5" t="s">
        <v>441</v>
      </c>
      <c r="I457" s="5"/>
      <c r="J457" s="5"/>
      <c r="K457" s="5">
        <v>215</v>
      </c>
      <c r="L457" s="5">
        <v>17</v>
      </c>
      <c r="M457" s="5">
        <v>3</v>
      </c>
      <c r="N457" s="5" t="s">
        <v>3</v>
      </c>
      <c r="O457" s="5">
        <v>2</v>
      </c>
      <c r="P457" s="5">
        <f>ROUND(Source!EL439,O457)</f>
        <v>0</v>
      </c>
      <c r="Q457" s="5"/>
      <c r="R457" s="5"/>
      <c r="S457" s="5"/>
      <c r="T457" s="5"/>
      <c r="U457" s="5"/>
      <c r="V457" s="5"/>
      <c r="W457" s="5"/>
    </row>
    <row r="458" spans="1:23" x14ac:dyDescent="0.2">
      <c r="A458" s="5">
        <v>50</v>
      </c>
      <c r="B458" s="5">
        <v>0</v>
      </c>
      <c r="C458" s="5">
        <v>0</v>
      </c>
      <c r="D458" s="5">
        <v>1</v>
      </c>
      <c r="E458" s="5">
        <v>217</v>
      </c>
      <c r="F458" s="5">
        <f>ROUND(Source!AU439,O458)</f>
        <v>0</v>
      </c>
      <c r="G458" s="5" t="s">
        <v>442</v>
      </c>
      <c r="H458" s="5" t="s">
        <v>443</v>
      </c>
      <c r="I458" s="5"/>
      <c r="J458" s="5"/>
      <c r="K458" s="5">
        <v>217</v>
      </c>
      <c r="L458" s="5">
        <v>18</v>
      </c>
      <c r="M458" s="5">
        <v>3</v>
      </c>
      <c r="N458" s="5" t="s">
        <v>3</v>
      </c>
      <c r="O458" s="5">
        <v>2</v>
      </c>
      <c r="P458" s="5">
        <f>ROUND(Source!EM439,O458)</f>
        <v>0</v>
      </c>
      <c r="Q458" s="5"/>
      <c r="R458" s="5"/>
      <c r="S458" s="5"/>
      <c r="T458" s="5"/>
      <c r="U458" s="5"/>
      <c r="V458" s="5"/>
      <c r="W458" s="5"/>
    </row>
    <row r="459" spans="1:23" x14ac:dyDescent="0.2">
      <c r="A459" s="5">
        <v>50</v>
      </c>
      <c r="B459" s="5">
        <v>0</v>
      </c>
      <c r="C459" s="5">
        <v>0</v>
      </c>
      <c r="D459" s="5">
        <v>1</v>
      </c>
      <c r="E459" s="5">
        <v>230</v>
      </c>
      <c r="F459" s="5">
        <f>ROUND(Source!BA439,O459)</f>
        <v>0</v>
      </c>
      <c r="G459" s="5" t="s">
        <v>444</v>
      </c>
      <c r="H459" s="5" t="s">
        <v>445</v>
      </c>
      <c r="I459" s="5"/>
      <c r="J459" s="5"/>
      <c r="K459" s="5">
        <v>230</v>
      </c>
      <c r="L459" s="5">
        <v>19</v>
      </c>
      <c r="M459" s="5">
        <v>3</v>
      </c>
      <c r="N459" s="5" t="s">
        <v>3</v>
      </c>
      <c r="O459" s="5">
        <v>2</v>
      </c>
      <c r="P459" s="5">
        <f>ROUND(Source!ES439,O459)</f>
        <v>0</v>
      </c>
      <c r="Q459" s="5"/>
      <c r="R459" s="5"/>
      <c r="S459" s="5"/>
      <c r="T459" s="5"/>
      <c r="U459" s="5"/>
      <c r="V459" s="5"/>
      <c r="W459" s="5"/>
    </row>
    <row r="460" spans="1:23" x14ac:dyDescent="0.2">
      <c r="A460" s="5">
        <v>50</v>
      </c>
      <c r="B460" s="5">
        <v>0</v>
      </c>
      <c r="C460" s="5">
        <v>0</v>
      </c>
      <c r="D460" s="5">
        <v>1</v>
      </c>
      <c r="E460" s="5">
        <v>206</v>
      </c>
      <c r="F460" s="5">
        <f>ROUND(Source!T439,O460)</f>
        <v>0</v>
      </c>
      <c r="G460" s="5" t="s">
        <v>446</v>
      </c>
      <c r="H460" s="5" t="s">
        <v>447</v>
      </c>
      <c r="I460" s="5"/>
      <c r="J460" s="5"/>
      <c r="K460" s="5">
        <v>206</v>
      </c>
      <c r="L460" s="5">
        <v>20</v>
      </c>
      <c r="M460" s="5">
        <v>3</v>
      </c>
      <c r="N460" s="5" t="s">
        <v>3</v>
      </c>
      <c r="O460" s="5">
        <v>2</v>
      </c>
      <c r="P460" s="5">
        <f>ROUND(Source!DL439,O460)</f>
        <v>0</v>
      </c>
      <c r="Q460" s="5"/>
      <c r="R460" s="5"/>
      <c r="S460" s="5"/>
      <c r="T460" s="5"/>
      <c r="U460" s="5"/>
      <c r="V460" s="5"/>
      <c r="W460" s="5"/>
    </row>
    <row r="461" spans="1:23" x14ac:dyDescent="0.2">
      <c r="A461" s="5">
        <v>50</v>
      </c>
      <c r="B461" s="5">
        <v>0</v>
      </c>
      <c r="C461" s="5">
        <v>0</v>
      </c>
      <c r="D461" s="5">
        <v>1</v>
      </c>
      <c r="E461" s="5">
        <v>207</v>
      </c>
      <c r="F461" s="5">
        <f>Source!U439</f>
        <v>48.441698399999993</v>
      </c>
      <c r="G461" s="5" t="s">
        <v>448</v>
      </c>
      <c r="H461" s="5" t="s">
        <v>449</v>
      </c>
      <c r="I461" s="5"/>
      <c r="J461" s="5"/>
      <c r="K461" s="5">
        <v>207</v>
      </c>
      <c r="L461" s="5">
        <v>21</v>
      </c>
      <c r="M461" s="5">
        <v>3</v>
      </c>
      <c r="N461" s="5" t="s">
        <v>3</v>
      </c>
      <c r="O461" s="5">
        <v>-1</v>
      </c>
      <c r="P461" s="5">
        <f>Source!DM439</f>
        <v>48.441698399999993</v>
      </c>
      <c r="Q461" s="5"/>
      <c r="R461" s="5"/>
      <c r="S461" s="5"/>
      <c r="T461" s="5"/>
      <c r="U461" s="5"/>
      <c r="V461" s="5"/>
      <c r="W461" s="5"/>
    </row>
    <row r="462" spans="1:23" x14ac:dyDescent="0.2">
      <c r="A462" s="5">
        <v>50</v>
      </c>
      <c r="B462" s="5">
        <v>0</v>
      </c>
      <c r="C462" s="5">
        <v>0</v>
      </c>
      <c r="D462" s="5">
        <v>1</v>
      </c>
      <c r="E462" s="5">
        <v>208</v>
      </c>
      <c r="F462" s="5">
        <f>Source!V439</f>
        <v>4.9790999999999999</v>
      </c>
      <c r="G462" s="5" t="s">
        <v>450</v>
      </c>
      <c r="H462" s="5" t="s">
        <v>451</v>
      </c>
      <c r="I462" s="5"/>
      <c r="J462" s="5"/>
      <c r="K462" s="5">
        <v>208</v>
      </c>
      <c r="L462" s="5">
        <v>22</v>
      </c>
      <c r="M462" s="5">
        <v>3</v>
      </c>
      <c r="N462" s="5" t="s">
        <v>3</v>
      </c>
      <c r="O462" s="5">
        <v>-1</v>
      </c>
      <c r="P462" s="5">
        <f>Source!DN439</f>
        <v>4.9790999999999999</v>
      </c>
      <c r="Q462" s="5"/>
      <c r="R462" s="5"/>
      <c r="S462" s="5"/>
      <c r="T462" s="5"/>
      <c r="U462" s="5"/>
      <c r="V462" s="5"/>
      <c r="W462" s="5"/>
    </row>
    <row r="463" spans="1:23" x14ac:dyDescent="0.2">
      <c r="A463" s="5">
        <v>50</v>
      </c>
      <c r="B463" s="5">
        <v>0</v>
      </c>
      <c r="C463" s="5">
        <v>0</v>
      </c>
      <c r="D463" s="5">
        <v>1</v>
      </c>
      <c r="E463" s="5">
        <v>209</v>
      </c>
      <c r="F463" s="5">
        <f>ROUND(Source!W439,O463)</f>
        <v>0</v>
      </c>
      <c r="G463" s="5" t="s">
        <v>452</v>
      </c>
      <c r="H463" s="5" t="s">
        <v>453</v>
      </c>
      <c r="I463" s="5"/>
      <c r="J463" s="5"/>
      <c r="K463" s="5">
        <v>209</v>
      </c>
      <c r="L463" s="5">
        <v>23</v>
      </c>
      <c r="M463" s="5">
        <v>3</v>
      </c>
      <c r="N463" s="5" t="s">
        <v>3</v>
      </c>
      <c r="O463" s="5">
        <v>2</v>
      </c>
      <c r="P463" s="5">
        <f>ROUND(Source!DO439,O463)</f>
        <v>0</v>
      </c>
      <c r="Q463" s="5"/>
      <c r="R463" s="5"/>
      <c r="S463" s="5"/>
      <c r="T463" s="5"/>
      <c r="U463" s="5"/>
      <c r="V463" s="5"/>
      <c r="W463" s="5"/>
    </row>
    <row r="464" spans="1:23" x14ac:dyDescent="0.2">
      <c r="A464" s="5">
        <v>50</v>
      </c>
      <c r="B464" s="5">
        <v>0</v>
      </c>
      <c r="C464" s="5">
        <v>0</v>
      </c>
      <c r="D464" s="5">
        <v>1</v>
      </c>
      <c r="E464" s="5">
        <v>210</v>
      </c>
      <c r="F464" s="5">
        <f>ROUND(Source!X439,O464)</f>
        <v>554.09</v>
      </c>
      <c r="G464" s="5" t="s">
        <v>454</v>
      </c>
      <c r="H464" s="5" t="s">
        <v>455</v>
      </c>
      <c r="I464" s="5"/>
      <c r="J464" s="5"/>
      <c r="K464" s="5">
        <v>210</v>
      </c>
      <c r="L464" s="5">
        <v>24</v>
      </c>
      <c r="M464" s="5">
        <v>3</v>
      </c>
      <c r="N464" s="5" t="s">
        <v>3</v>
      </c>
      <c r="O464" s="5">
        <v>2</v>
      </c>
      <c r="P464" s="5">
        <f>ROUND(Source!DP439,O464)</f>
        <v>3690.3</v>
      </c>
      <c r="Q464" s="5"/>
      <c r="R464" s="5"/>
      <c r="S464" s="5"/>
      <c r="T464" s="5"/>
      <c r="U464" s="5"/>
      <c r="V464" s="5"/>
      <c r="W464" s="5"/>
    </row>
    <row r="465" spans="1:255" x14ac:dyDescent="0.2">
      <c r="A465" s="5">
        <v>50</v>
      </c>
      <c r="B465" s="5">
        <v>0</v>
      </c>
      <c r="C465" s="5">
        <v>0</v>
      </c>
      <c r="D465" s="5">
        <v>1</v>
      </c>
      <c r="E465" s="5">
        <v>211</v>
      </c>
      <c r="F465" s="5">
        <f>ROUND(Source!Y439,O465)</f>
        <v>342.1</v>
      </c>
      <c r="G465" s="5" t="s">
        <v>456</v>
      </c>
      <c r="H465" s="5" t="s">
        <v>457</v>
      </c>
      <c r="I465" s="5"/>
      <c r="J465" s="5"/>
      <c r="K465" s="5">
        <v>211</v>
      </c>
      <c r="L465" s="5">
        <v>25</v>
      </c>
      <c r="M465" s="5">
        <v>3</v>
      </c>
      <c r="N465" s="5" t="s">
        <v>3</v>
      </c>
      <c r="O465" s="5">
        <v>2</v>
      </c>
      <c r="P465" s="5">
        <f>ROUND(Source!DQ439,O465)</f>
        <v>2278.36</v>
      </c>
      <c r="Q465" s="5"/>
      <c r="R465" s="5"/>
      <c r="S465" s="5"/>
      <c r="T465" s="5"/>
      <c r="U465" s="5"/>
      <c r="V465" s="5"/>
      <c r="W465" s="5"/>
    </row>
    <row r="466" spans="1:255" x14ac:dyDescent="0.2">
      <c r="A466" s="5">
        <v>50</v>
      </c>
      <c r="B466" s="5">
        <v>0</v>
      </c>
      <c r="C466" s="5">
        <v>0</v>
      </c>
      <c r="D466" s="5">
        <v>1</v>
      </c>
      <c r="E466" s="5">
        <v>224</v>
      </c>
      <c r="F466" s="5">
        <f>ROUND(Source!AR439,O466)</f>
        <v>6401.3</v>
      </c>
      <c r="G466" s="5" t="s">
        <v>458</v>
      </c>
      <c r="H466" s="5" t="s">
        <v>459</v>
      </c>
      <c r="I466" s="5"/>
      <c r="J466" s="5"/>
      <c r="K466" s="5">
        <v>224</v>
      </c>
      <c r="L466" s="5">
        <v>26</v>
      </c>
      <c r="M466" s="5">
        <v>3</v>
      </c>
      <c r="N466" s="5" t="s">
        <v>3</v>
      </c>
      <c r="O466" s="5">
        <v>2</v>
      </c>
      <c r="P466" s="5">
        <f>ROUND(Source!EJ439,O466)</f>
        <v>42632.69</v>
      </c>
      <c r="Q466" s="5"/>
      <c r="R466" s="5"/>
      <c r="S466" s="5"/>
      <c r="T466" s="5"/>
      <c r="U466" s="5"/>
      <c r="V466" s="5"/>
      <c r="W466" s="5"/>
    </row>
    <row r="468" spans="1:255" x14ac:dyDescent="0.2">
      <c r="A468" s="1">
        <v>4</v>
      </c>
      <c r="B468" s="1">
        <v>1</v>
      </c>
      <c r="C468" s="1"/>
      <c r="D468" s="1">
        <f>ROW(A569)</f>
        <v>569</v>
      </c>
      <c r="E468" s="1"/>
      <c r="F468" s="1" t="s">
        <v>12</v>
      </c>
      <c r="G468" s="1" t="s">
        <v>680</v>
      </c>
      <c r="H468" s="1" t="s">
        <v>3</v>
      </c>
      <c r="I468" s="1">
        <v>0</v>
      </c>
      <c r="J468" s="1"/>
      <c r="K468" s="1">
        <v>-1</v>
      </c>
      <c r="L468" s="1"/>
      <c r="M468" s="1"/>
      <c r="N468" s="1"/>
      <c r="O468" s="1"/>
      <c r="P468" s="1"/>
      <c r="Q468" s="1"/>
      <c r="R468" s="1"/>
      <c r="S468" s="1"/>
      <c r="T468" s="1"/>
      <c r="U468" s="1" t="s">
        <v>3</v>
      </c>
      <c r="V468" s="1">
        <v>0</v>
      </c>
      <c r="W468" s="1"/>
      <c r="X468" s="1"/>
      <c r="Y468" s="1"/>
      <c r="Z468" s="1"/>
      <c r="AA468" s="1"/>
      <c r="AB468" s="1" t="s">
        <v>3</v>
      </c>
      <c r="AC468" s="1" t="s">
        <v>3</v>
      </c>
      <c r="AD468" s="1" t="s">
        <v>3</v>
      </c>
      <c r="AE468" s="1" t="s">
        <v>3</v>
      </c>
      <c r="AF468" s="1" t="s">
        <v>3</v>
      </c>
      <c r="AG468" s="1" t="s">
        <v>3</v>
      </c>
      <c r="AH468" s="1"/>
      <c r="AI468" s="1"/>
      <c r="AJ468" s="1"/>
      <c r="AK468" s="1"/>
      <c r="AL468" s="1"/>
      <c r="AM468" s="1"/>
      <c r="AN468" s="1"/>
      <c r="AO468" s="1"/>
      <c r="AP468" s="1" t="s">
        <v>3</v>
      </c>
      <c r="AQ468" s="1" t="s">
        <v>3</v>
      </c>
      <c r="AR468" s="1" t="s">
        <v>3</v>
      </c>
      <c r="AS468" s="1"/>
      <c r="AT468" s="1"/>
      <c r="AU468" s="1"/>
      <c r="AV468" s="1"/>
      <c r="AW468" s="1"/>
      <c r="AX468" s="1"/>
      <c r="AY468" s="1"/>
      <c r="AZ468" s="1" t="s">
        <v>3</v>
      </c>
      <c r="BA468" s="1"/>
      <c r="BB468" s="1" t="s">
        <v>3</v>
      </c>
      <c r="BC468" s="1" t="s">
        <v>3</v>
      </c>
      <c r="BD468" s="1" t="s">
        <v>3</v>
      </c>
      <c r="BE468" s="1" t="s">
        <v>3</v>
      </c>
      <c r="BF468" s="1" t="s">
        <v>3</v>
      </c>
      <c r="BG468" s="1" t="s">
        <v>3</v>
      </c>
      <c r="BH468" s="1" t="s">
        <v>3</v>
      </c>
      <c r="BI468" s="1" t="s">
        <v>3</v>
      </c>
      <c r="BJ468" s="1" t="s">
        <v>3</v>
      </c>
      <c r="BK468" s="1" t="s">
        <v>3</v>
      </c>
      <c r="BL468" s="1" t="s">
        <v>3</v>
      </c>
      <c r="BM468" s="1" t="s">
        <v>3</v>
      </c>
      <c r="BN468" s="1" t="s">
        <v>3</v>
      </c>
      <c r="BO468" s="1" t="s">
        <v>3</v>
      </c>
      <c r="BP468" s="1" t="s">
        <v>3</v>
      </c>
      <c r="BQ468" s="1"/>
      <c r="BR468" s="1"/>
      <c r="BS468" s="1"/>
      <c r="BT468" s="1"/>
      <c r="BU468" s="1"/>
      <c r="BV468" s="1"/>
      <c r="BW468" s="1"/>
      <c r="BX468" s="1">
        <v>0</v>
      </c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>
        <v>0</v>
      </c>
    </row>
    <row r="470" spans="1:255" x14ac:dyDescent="0.2">
      <c r="A470" s="3">
        <v>52</v>
      </c>
      <c r="B470" s="3">
        <f t="shared" ref="B470:G470" si="492">B569</f>
        <v>1</v>
      </c>
      <c r="C470" s="3">
        <f t="shared" si="492"/>
        <v>4</v>
      </c>
      <c r="D470" s="3">
        <f t="shared" si="492"/>
        <v>468</v>
      </c>
      <c r="E470" s="3">
        <f t="shared" si="492"/>
        <v>0</v>
      </c>
      <c r="F470" s="3" t="str">
        <f t="shared" si="492"/>
        <v>Новый раздел</v>
      </c>
      <c r="G470" s="3" t="str">
        <f t="shared" si="492"/>
        <v>5 Электромонтажные работы</v>
      </c>
      <c r="H470" s="3"/>
      <c r="I470" s="3"/>
      <c r="J470" s="3"/>
      <c r="K470" s="3"/>
      <c r="L470" s="3"/>
      <c r="M470" s="3"/>
      <c r="N470" s="3"/>
      <c r="O470" s="3">
        <f t="shared" ref="O470:AT470" si="493">O569</f>
        <v>16697.330000000002</v>
      </c>
      <c r="P470" s="3">
        <f t="shared" si="493"/>
        <v>14221.7</v>
      </c>
      <c r="Q470" s="3">
        <f t="shared" si="493"/>
        <v>511.69</v>
      </c>
      <c r="R470" s="3">
        <f t="shared" si="493"/>
        <v>30</v>
      </c>
      <c r="S470" s="3">
        <f t="shared" si="493"/>
        <v>1963.94</v>
      </c>
      <c r="T470" s="3">
        <f t="shared" si="493"/>
        <v>0</v>
      </c>
      <c r="U470" s="3">
        <f t="shared" si="493"/>
        <v>208.03878999999995</v>
      </c>
      <c r="V470" s="3">
        <f t="shared" si="493"/>
        <v>2.3807999999999998</v>
      </c>
      <c r="W470" s="3">
        <f t="shared" si="493"/>
        <v>0</v>
      </c>
      <c r="X470" s="3">
        <f t="shared" si="493"/>
        <v>1879.61</v>
      </c>
      <c r="Y470" s="3">
        <f t="shared" si="493"/>
        <v>1279.76</v>
      </c>
      <c r="Z470" s="3">
        <f t="shared" si="493"/>
        <v>0</v>
      </c>
      <c r="AA470" s="3">
        <f t="shared" si="493"/>
        <v>0</v>
      </c>
      <c r="AB470" s="3">
        <f t="shared" si="493"/>
        <v>16697.330000000002</v>
      </c>
      <c r="AC470" s="3">
        <f t="shared" si="493"/>
        <v>14221.7</v>
      </c>
      <c r="AD470" s="3">
        <f t="shared" si="493"/>
        <v>511.69</v>
      </c>
      <c r="AE470" s="3">
        <f t="shared" si="493"/>
        <v>30</v>
      </c>
      <c r="AF470" s="3">
        <f t="shared" si="493"/>
        <v>1963.94</v>
      </c>
      <c r="AG470" s="3">
        <f t="shared" si="493"/>
        <v>0</v>
      </c>
      <c r="AH470" s="3">
        <f t="shared" si="493"/>
        <v>208.03878999999995</v>
      </c>
      <c r="AI470" s="3">
        <f t="shared" si="493"/>
        <v>2.3807999999999998</v>
      </c>
      <c r="AJ470" s="3">
        <f t="shared" si="493"/>
        <v>0</v>
      </c>
      <c r="AK470" s="3">
        <f t="shared" si="493"/>
        <v>1879.61</v>
      </c>
      <c r="AL470" s="3">
        <f t="shared" si="493"/>
        <v>1279.76</v>
      </c>
      <c r="AM470" s="3">
        <f t="shared" si="493"/>
        <v>0</v>
      </c>
      <c r="AN470" s="3">
        <f t="shared" si="493"/>
        <v>0</v>
      </c>
      <c r="AO470" s="3">
        <f t="shared" si="493"/>
        <v>0</v>
      </c>
      <c r="AP470" s="3">
        <f t="shared" si="493"/>
        <v>0</v>
      </c>
      <c r="AQ470" s="3">
        <f t="shared" si="493"/>
        <v>0</v>
      </c>
      <c r="AR470" s="3">
        <f t="shared" si="493"/>
        <v>19856.7</v>
      </c>
      <c r="AS470" s="3">
        <f t="shared" si="493"/>
        <v>1338.84</v>
      </c>
      <c r="AT470" s="3">
        <f t="shared" si="493"/>
        <v>18517.86</v>
      </c>
      <c r="AU470" s="3">
        <f t="shared" ref="AU470:BZ470" si="494">AU569</f>
        <v>0</v>
      </c>
      <c r="AV470" s="3">
        <f t="shared" si="494"/>
        <v>14221.7</v>
      </c>
      <c r="AW470" s="3">
        <f t="shared" si="494"/>
        <v>14221.7</v>
      </c>
      <c r="AX470" s="3">
        <f t="shared" si="494"/>
        <v>0</v>
      </c>
      <c r="AY470" s="3">
        <f t="shared" si="494"/>
        <v>14221.7</v>
      </c>
      <c r="AZ470" s="3">
        <f t="shared" si="494"/>
        <v>0</v>
      </c>
      <c r="BA470" s="3">
        <f t="shared" si="494"/>
        <v>0</v>
      </c>
      <c r="BB470" s="3">
        <f t="shared" si="494"/>
        <v>0</v>
      </c>
      <c r="BC470" s="3">
        <f t="shared" si="494"/>
        <v>0</v>
      </c>
      <c r="BD470" s="3">
        <f t="shared" si="494"/>
        <v>0</v>
      </c>
      <c r="BE470" s="3">
        <f t="shared" si="494"/>
        <v>0</v>
      </c>
      <c r="BF470" s="3">
        <f t="shared" si="494"/>
        <v>0</v>
      </c>
      <c r="BG470" s="3">
        <f t="shared" si="494"/>
        <v>0</v>
      </c>
      <c r="BH470" s="3">
        <f t="shared" si="494"/>
        <v>0</v>
      </c>
      <c r="BI470" s="3">
        <f t="shared" si="494"/>
        <v>0</v>
      </c>
      <c r="BJ470" s="3">
        <f t="shared" si="494"/>
        <v>0</v>
      </c>
      <c r="BK470" s="3">
        <f t="shared" si="494"/>
        <v>0</v>
      </c>
      <c r="BL470" s="3">
        <f t="shared" si="494"/>
        <v>0</v>
      </c>
      <c r="BM470" s="3">
        <f t="shared" si="494"/>
        <v>0</v>
      </c>
      <c r="BN470" s="3">
        <f t="shared" si="494"/>
        <v>0</v>
      </c>
      <c r="BO470" s="3">
        <f t="shared" si="494"/>
        <v>0</v>
      </c>
      <c r="BP470" s="3">
        <f t="shared" si="494"/>
        <v>0</v>
      </c>
      <c r="BQ470" s="3">
        <f t="shared" si="494"/>
        <v>0</v>
      </c>
      <c r="BR470" s="3">
        <f t="shared" si="494"/>
        <v>0</v>
      </c>
      <c r="BS470" s="3">
        <f t="shared" si="494"/>
        <v>0</v>
      </c>
      <c r="BT470" s="3">
        <f t="shared" si="494"/>
        <v>0</v>
      </c>
      <c r="BU470" s="3">
        <f t="shared" si="494"/>
        <v>0</v>
      </c>
      <c r="BV470" s="3">
        <f t="shared" si="494"/>
        <v>0</v>
      </c>
      <c r="BW470" s="3">
        <f t="shared" si="494"/>
        <v>0</v>
      </c>
      <c r="BX470" s="3">
        <f t="shared" si="494"/>
        <v>0</v>
      </c>
      <c r="BY470" s="3">
        <f t="shared" si="494"/>
        <v>0</v>
      </c>
      <c r="BZ470" s="3">
        <f t="shared" si="494"/>
        <v>0</v>
      </c>
      <c r="CA470" s="3">
        <f t="shared" ref="CA470:DF470" si="495">CA569</f>
        <v>19856.7</v>
      </c>
      <c r="CB470" s="3">
        <f t="shared" si="495"/>
        <v>1338.84</v>
      </c>
      <c r="CC470" s="3">
        <f t="shared" si="495"/>
        <v>18517.86</v>
      </c>
      <c r="CD470" s="3">
        <f t="shared" si="495"/>
        <v>0</v>
      </c>
      <c r="CE470" s="3">
        <f t="shared" si="495"/>
        <v>14221.7</v>
      </c>
      <c r="CF470" s="3">
        <f t="shared" si="495"/>
        <v>14221.7</v>
      </c>
      <c r="CG470" s="3">
        <f t="shared" si="495"/>
        <v>0</v>
      </c>
      <c r="CH470" s="3">
        <f t="shared" si="495"/>
        <v>14221.7</v>
      </c>
      <c r="CI470" s="3">
        <f t="shared" si="495"/>
        <v>0</v>
      </c>
      <c r="CJ470" s="3">
        <f t="shared" si="495"/>
        <v>0</v>
      </c>
      <c r="CK470" s="3">
        <f t="shared" si="495"/>
        <v>0</v>
      </c>
      <c r="CL470" s="3">
        <f t="shared" si="495"/>
        <v>0</v>
      </c>
      <c r="CM470" s="3">
        <f t="shared" si="495"/>
        <v>0</v>
      </c>
      <c r="CN470" s="3">
        <f t="shared" si="495"/>
        <v>0</v>
      </c>
      <c r="CO470" s="3">
        <f t="shared" si="495"/>
        <v>0</v>
      </c>
      <c r="CP470" s="3">
        <f t="shared" si="495"/>
        <v>0</v>
      </c>
      <c r="CQ470" s="3">
        <f t="shared" si="495"/>
        <v>0</v>
      </c>
      <c r="CR470" s="3">
        <f t="shared" si="495"/>
        <v>0</v>
      </c>
      <c r="CS470" s="3">
        <f t="shared" si="495"/>
        <v>0</v>
      </c>
      <c r="CT470" s="3">
        <f t="shared" si="495"/>
        <v>0</v>
      </c>
      <c r="CU470" s="3">
        <f t="shared" si="495"/>
        <v>0</v>
      </c>
      <c r="CV470" s="3">
        <f t="shared" si="495"/>
        <v>0</v>
      </c>
      <c r="CW470" s="3">
        <f t="shared" si="495"/>
        <v>0</v>
      </c>
      <c r="CX470" s="3">
        <f t="shared" si="495"/>
        <v>0</v>
      </c>
      <c r="CY470" s="3">
        <f t="shared" si="495"/>
        <v>0</v>
      </c>
      <c r="CZ470" s="3">
        <f t="shared" si="495"/>
        <v>0</v>
      </c>
      <c r="DA470" s="3">
        <f t="shared" si="495"/>
        <v>0</v>
      </c>
      <c r="DB470" s="3">
        <f t="shared" si="495"/>
        <v>0</v>
      </c>
      <c r="DC470" s="3">
        <f t="shared" si="495"/>
        <v>0</v>
      </c>
      <c r="DD470" s="3">
        <f t="shared" si="495"/>
        <v>0</v>
      </c>
      <c r="DE470" s="3">
        <f t="shared" si="495"/>
        <v>0</v>
      </c>
      <c r="DF470" s="3">
        <f t="shared" si="495"/>
        <v>0</v>
      </c>
      <c r="DG470" s="4">
        <f t="shared" ref="DG470:EL470" si="496">DG569</f>
        <v>111204.01</v>
      </c>
      <c r="DH470" s="4">
        <f t="shared" si="496"/>
        <v>94716.54</v>
      </c>
      <c r="DI470" s="4">
        <f t="shared" si="496"/>
        <v>3407.65</v>
      </c>
      <c r="DJ470" s="4">
        <f t="shared" si="496"/>
        <v>199.79</v>
      </c>
      <c r="DK470" s="4">
        <f t="shared" si="496"/>
        <v>13079.82</v>
      </c>
      <c r="DL470" s="4">
        <f t="shared" si="496"/>
        <v>0</v>
      </c>
      <c r="DM470" s="4">
        <f t="shared" si="496"/>
        <v>208.03878999999995</v>
      </c>
      <c r="DN470" s="4">
        <f t="shared" si="496"/>
        <v>2.3807999999999998</v>
      </c>
      <c r="DO470" s="4">
        <f t="shared" si="496"/>
        <v>0</v>
      </c>
      <c r="DP470" s="4">
        <f t="shared" si="496"/>
        <v>12518.16</v>
      </c>
      <c r="DQ470" s="4">
        <f t="shared" si="496"/>
        <v>8523.11</v>
      </c>
      <c r="DR470" s="4">
        <f t="shared" si="496"/>
        <v>0</v>
      </c>
      <c r="DS470" s="4">
        <f t="shared" si="496"/>
        <v>0</v>
      </c>
      <c r="DT470" s="4">
        <f t="shared" si="496"/>
        <v>111204.01</v>
      </c>
      <c r="DU470" s="4">
        <f t="shared" si="496"/>
        <v>94716.54</v>
      </c>
      <c r="DV470" s="4">
        <f t="shared" si="496"/>
        <v>3407.65</v>
      </c>
      <c r="DW470" s="4">
        <f t="shared" si="496"/>
        <v>199.79</v>
      </c>
      <c r="DX470" s="4">
        <f t="shared" si="496"/>
        <v>13079.82</v>
      </c>
      <c r="DY470" s="4">
        <f t="shared" si="496"/>
        <v>0</v>
      </c>
      <c r="DZ470" s="4">
        <f t="shared" si="496"/>
        <v>208.03878999999995</v>
      </c>
      <c r="EA470" s="4">
        <f t="shared" si="496"/>
        <v>2.3807999999999998</v>
      </c>
      <c r="EB470" s="4">
        <f t="shared" si="496"/>
        <v>0</v>
      </c>
      <c r="EC470" s="4">
        <f t="shared" si="496"/>
        <v>12518.16</v>
      </c>
      <c r="ED470" s="4">
        <f t="shared" si="496"/>
        <v>8523.11</v>
      </c>
      <c r="EE470" s="4">
        <f t="shared" si="496"/>
        <v>0</v>
      </c>
      <c r="EF470" s="4">
        <f t="shared" si="496"/>
        <v>0</v>
      </c>
      <c r="EG470" s="4">
        <f t="shared" si="496"/>
        <v>0</v>
      </c>
      <c r="EH470" s="4">
        <f t="shared" si="496"/>
        <v>0</v>
      </c>
      <c r="EI470" s="4">
        <f t="shared" si="496"/>
        <v>0</v>
      </c>
      <c r="EJ470" s="4">
        <f t="shared" si="496"/>
        <v>132245.28</v>
      </c>
      <c r="EK470" s="4">
        <f t="shared" si="496"/>
        <v>8916.49</v>
      </c>
      <c r="EL470" s="4">
        <f t="shared" si="496"/>
        <v>123328.79</v>
      </c>
      <c r="EM470" s="4">
        <f t="shared" ref="EM470:FR470" si="497">EM569</f>
        <v>0</v>
      </c>
      <c r="EN470" s="4">
        <f t="shared" si="497"/>
        <v>94716.54</v>
      </c>
      <c r="EO470" s="4">
        <f t="shared" si="497"/>
        <v>94716.54</v>
      </c>
      <c r="EP470" s="4">
        <f t="shared" si="497"/>
        <v>0</v>
      </c>
      <c r="EQ470" s="4">
        <f t="shared" si="497"/>
        <v>94716.54</v>
      </c>
      <c r="ER470" s="4">
        <f t="shared" si="497"/>
        <v>0</v>
      </c>
      <c r="ES470" s="4">
        <f t="shared" si="497"/>
        <v>0</v>
      </c>
      <c r="ET470" s="4">
        <f t="shared" si="497"/>
        <v>0</v>
      </c>
      <c r="EU470" s="4">
        <f t="shared" si="497"/>
        <v>0</v>
      </c>
      <c r="EV470" s="4">
        <f t="shared" si="497"/>
        <v>0</v>
      </c>
      <c r="EW470" s="4">
        <f t="shared" si="497"/>
        <v>0</v>
      </c>
      <c r="EX470" s="4">
        <f t="shared" si="497"/>
        <v>0</v>
      </c>
      <c r="EY470" s="4">
        <f t="shared" si="497"/>
        <v>0</v>
      </c>
      <c r="EZ470" s="4">
        <f t="shared" si="497"/>
        <v>0</v>
      </c>
      <c r="FA470" s="4">
        <f t="shared" si="497"/>
        <v>0</v>
      </c>
      <c r="FB470" s="4">
        <f t="shared" si="497"/>
        <v>0</v>
      </c>
      <c r="FC470" s="4">
        <f t="shared" si="497"/>
        <v>0</v>
      </c>
      <c r="FD470" s="4">
        <f t="shared" si="497"/>
        <v>0</v>
      </c>
      <c r="FE470" s="4">
        <f t="shared" si="497"/>
        <v>0</v>
      </c>
      <c r="FF470" s="4">
        <f t="shared" si="497"/>
        <v>0</v>
      </c>
      <c r="FG470" s="4">
        <f t="shared" si="497"/>
        <v>0</v>
      </c>
      <c r="FH470" s="4">
        <f t="shared" si="497"/>
        <v>0</v>
      </c>
      <c r="FI470" s="4">
        <f t="shared" si="497"/>
        <v>0</v>
      </c>
      <c r="FJ470" s="4">
        <f t="shared" si="497"/>
        <v>0</v>
      </c>
      <c r="FK470" s="4">
        <f t="shared" si="497"/>
        <v>0</v>
      </c>
      <c r="FL470" s="4">
        <f t="shared" si="497"/>
        <v>0</v>
      </c>
      <c r="FM470" s="4">
        <f t="shared" si="497"/>
        <v>0</v>
      </c>
      <c r="FN470" s="4">
        <f t="shared" si="497"/>
        <v>0</v>
      </c>
      <c r="FO470" s="4">
        <f t="shared" si="497"/>
        <v>0</v>
      </c>
      <c r="FP470" s="4">
        <f t="shared" si="497"/>
        <v>0</v>
      </c>
      <c r="FQ470" s="4">
        <f t="shared" si="497"/>
        <v>0</v>
      </c>
      <c r="FR470" s="4">
        <f t="shared" si="497"/>
        <v>0</v>
      </c>
      <c r="FS470" s="4">
        <f t="shared" ref="FS470:GX470" si="498">FS569</f>
        <v>132245.28</v>
      </c>
      <c r="FT470" s="4">
        <f t="shared" si="498"/>
        <v>8916.49</v>
      </c>
      <c r="FU470" s="4">
        <f t="shared" si="498"/>
        <v>123328.79</v>
      </c>
      <c r="FV470" s="4">
        <f t="shared" si="498"/>
        <v>0</v>
      </c>
      <c r="FW470" s="4">
        <f t="shared" si="498"/>
        <v>94716.54</v>
      </c>
      <c r="FX470" s="4">
        <f t="shared" si="498"/>
        <v>94716.54</v>
      </c>
      <c r="FY470" s="4">
        <f t="shared" si="498"/>
        <v>0</v>
      </c>
      <c r="FZ470" s="4">
        <f t="shared" si="498"/>
        <v>94716.54</v>
      </c>
      <c r="GA470" s="4">
        <f t="shared" si="498"/>
        <v>0</v>
      </c>
      <c r="GB470" s="4">
        <f t="shared" si="498"/>
        <v>0</v>
      </c>
      <c r="GC470" s="4">
        <f t="shared" si="498"/>
        <v>0</v>
      </c>
      <c r="GD470" s="4">
        <f t="shared" si="498"/>
        <v>0</v>
      </c>
      <c r="GE470" s="4">
        <f t="shared" si="498"/>
        <v>0</v>
      </c>
      <c r="GF470" s="4">
        <f t="shared" si="498"/>
        <v>0</v>
      </c>
      <c r="GG470" s="4">
        <f t="shared" si="498"/>
        <v>0</v>
      </c>
      <c r="GH470" s="4">
        <f t="shared" si="498"/>
        <v>0</v>
      </c>
      <c r="GI470" s="4">
        <f t="shared" si="498"/>
        <v>0</v>
      </c>
      <c r="GJ470" s="4">
        <f t="shared" si="498"/>
        <v>0</v>
      </c>
      <c r="GK470" s="4">
        <f t="shared" si="498"/>
        <v>0</v>
      </c>
      <c r="GL470" s="4">
        <f t="shared" si="498"/>
        <v>0</v>
      </c>
      <c r="GM470" s="4">
        <f t="shared" si="498"/>
        <v>0</v>
      </c>
      <c r="GN470" s="4">
        <f t="shared" si="498"/>
        <v>0</v>
      </c>
      <c r="GO470" s="4">
        <f t="shared" si="498"/>
        <v>0</v>
      </c>
      <c r="GP470" s="4">
        <f t="shared" si="498"/>
        <v>0</v>
      </c>
      <c r="GQ470" s="4">
        <f t="shared" si="498"/>
        <v>0</v>
      </c>
      <c r="GR470" s="4">
        <f t="shared" si="498"/>
        <v>0</v>
      </c>
      <c r="GS470" s="4">
        <f t="shared" si="498"/>
        <v>0</v>
      </c>
      <c r="GT470" s="4">
        <f t="shared" si="498"/>
        <v>0</v>
      </c>
      <c r="GU470" s="4">
        <f t="shared" si="498"/>
        <v>0</v>
      </c>
      <c r="GV470" s="4">
        <f t="shared" si="498"/>
        <v>0</v>
      </c>
      <c r="GW470" s="4">
        <f t="shared" si="498"/>
        <v>0</v>
      </c>
      <c r="GX470" s="4">
        <f t="shared" si="498"/>
        <v>0</v>
      </c>
    </row>
    <row r="472" spans="1:255" x14ac:dyDescent="0.2">
      <c r="A472" s="2">
        <v>17</v>
      </c>
      <c r="B472" s="2">
        <v>1</v>
      </c>
      <c r="C472" s="2">
        <f>ROW(SmtRes!A949)</f>
        <v>949</v>
      </c>
      <c r="D472" s="2">
        <f>ROW(EtalonRes!A959)</f>
        <v>959</v>
      </c>
      <c r="E472" s="2" t="s">
        <v>681</v>
      </c>
      <c r="F472" s="2" t="s">
        <v>682</v>
      </c>
      <c r="G472" s="2" t="s">
        <v>683</v>
      </c>
      <c r="H472" s="2" t="s">
        <v>287</v>
      </c>
      <c r="I472" s="2">
        <f>ROUND(18/100,9)</f>
        <v>0.18</v>
      </c>
      <c r="J472" s="2">
        <v>0</v>
      </c>
      <c r="K472" s="2"/>
      <c r="L472" s="2"/>
      <c r="M472" s="2"/>
      <c r="N472" s="2"/>
      <c r="O472" s="2">
        <f t="shared" ref="O472:O503" si="499">ROUND(CP472,2)</f>
        <v>26.28</v>
      </c>
      <c r="P472" s="2">
        <f t="shared" ref="P472:P503" si="500">ROUND(CQ472*I472,2)</f>
        <v>0</v>
      </c>
      <c r="Q472" s="2">
        <f t="shared" ref="Q472:Q503" si="501">ROUND(CR472*I472,2)</f>
        <v>0.45</v>
      </c>
      <c r="R472" s="2">
        <f t="shared" ref="R472:R503" si="502">ROUND(CS472*I472,2)</f>
        <v>0.19</v>
      </c>
      <c r="S472" s="2">
        <f t="shared" ref="S472:S503" si="503">ROUND(CT472*I472,2)</f>
        <v>25.83</v>
      </c>
      <c r="T472" s="2">
        <f t="shared" ref="T472:T503" si="504">ROUND(CU472*I472,2)</f>
        <v>0</v>
      </c>
      <c r="U472" s="2">
        <f t="shared" ref="U472:U503" si="505">CV472*I472</f>
        <v>3.2202000000000002</v>
      </c>
      <c r="V472" s="2">
        <f t="shared" ref="V472:V503" si="506">CW472*I472</f>
        <v>1.44E-2</v>
      </c>
      <c r="W472" s="2">
        <f t="shared" ref="W472:W503" si="507">ROUND(CX472*I472,2)</f>
        <v>0</v>
      </c>
      <c r="X472" s="2">
        <f t="shared" ref="X472:X503" si="508">ROUND(CY472,2)</f>
        <v>22.12</v>
      </c>
      <c r="Y472" s="2">
        <f t="shared" ref="Y472:Y503" si="509">ROUND(CZ472,2)</f>
        <v>16.91</v>
      </c>
      <c r="Z472" s="2"/>
      <c r="AA472" s="2">
        <v>39500385</v>
      </c>
      <c r="AB472" s="2">
        <f t="shared" ref="AB472:AB503" si="510">ROUND((AC472+AD472+AF472),2)</f>
        <v>145.97999999999999</v>
      </c>
      <c r="AC472" s="2">
        <f>ROUND((ES472),2)</f>
        <v>0</v>
      </c>
      <c r="AD472" s="2">
        <f>ROUND((((ET472)-(EU472))+AE472),2)</f>
        <v>2.5</v>
      </c>
      <c r="AE472" s="2">
        <f t="shared" ref="AE472:AF475" si="511">ROUND((EU472),2)</f>
        <v>1.08</v>
      </c>
      <c r="AF472" s="2">
        <f t="shared" si="511"/>
        <v>143.47999999999999</v>
      </c>
      <c r="AG472" s="2">
        <f t="shared" ref="AG472:AG503" si="512">ROUND((AP472),2)</f>
        <v>0</v>
      </c>
      <c r="AH472" s="2">
        <f t="shared" ref="AH472:AI475" si="513">(EW472)</f>
        <v>17.89</v>
      </c>
      <c r="AI472" s="2">
        <f t="shared" si="513"/>
        <v>0.08</v>
      </c>
      <c r="AJ472" s="2">
        <f t="shared" ref="AJ472:AJ503" si="514">ROUND((AS472),2)</f>
        <v>0</v>
      </c>
      <c r="AK472" s="2">
        <v>145.97999999999999</v>
      </c>
      <c r="AL472" s="2">
        <v>0</v>
      </c>
      <c r="AM472" s="2">
        <v>2.5</v>
      </c>
      <c r="AN472" s="2">
        <v>1.08</v>
      </c>
      <c r="AO472" s="2">
        <v>143.47999999999999</v>
      </c>
      <c r="AP472" s="2">
        <v>0</v>
      </c>
      <c r="AQ472" s="2">
        <v>17.89</v>
      </c>
      <c r="AR472" s="2">
        <v>0.08</v>
      </c>
      <c r="AS472" s="2">
        <v>0</v>
      </c>
      <c r="AT472" s="2">
        <v>85</v>
      </c>
      <c r="AU472" s="2">
        <v>65</v>
      </c>
      <c r="AV472" s="2">
        <v>1</v>
      </c>
      <c r="AW472" s="2">
        <v>1</v>
      </c>
      <c r="AX472" s="2"/>
      <c r="AY472" s="2"/>
      <c r="AZ472" s="2">
        <v>1</v>
      </c>
      <c r="BA472" s="2">
        <v>1</v>
      </c>
      <c r="BB472" s="2">
        <v>1</v>
      </c>
      <c r="BC472" s="2">
        <v>1</v>
      </c>
      <c r="BD472" s="2" t="s">
        <v>3</v>
      </c>
      <c r="BE472" s="2" t="s">
        <v>3</v>
      </c>
      <c r="BF472" s="2" t="s">
        <v>3</v>
      </c>
      <c r="BG472" s="2" t="s">
        <v>3</v>
      </c>
      <c r="BH472" s="2">
        <v>0</v>
      </c>
      <c r="BI472" s="2">
        <v>1</v>
      </c>
      <c r="BJ472" s="2" t="s">
        <v>684</v>
      </c>
      <c r="BK472" s="2"/>
      <c r="BL472" s="2"/>
      <c r="BM472" s="2">
        <v>67001</v>
      </c>
      <c r="BN472" s="2">
        <v>0</v>
      </c>
      <c r="BO472" s="2" t="s">
        <v>3</v>
      </c>
      <c r="BP472" s="2">
        <v>0</v>
      </c>
      <c r="BQ472" s="2">
        <v>6</v>
      </c>
      <c r="BR472" s="2">
        <v>0</v>
      </c>
      <c r="BS472" s="2">
        <v>1</v>
      </c>
      <c r="BT472" s="2">
        <v>1</v>
      </c>
      <c r="BU472" s="2">
        <v>1</v>
      </c>
      <c r="BV472" s="2">
        <v>1</v>
      </c>
      <c r="BW472" s="2">
        <v>1</v>
      </c>
      <c r="BX472" s="2">
        <v>1</v>
      </c>
      <c r="BY472" s="2" t="s">
        <v>3</v>
      </c>
      <c r="BZ472" s="2">
        <v>85</v>
      </c>
      <c r="CA472" s="2">
        <v>65</v>
      </c>
      <c r="CB472" s="2"/>
      <c r="CC472" s="2"/>
      <c r="CD472" s="2"/>
      <c r="CE472" s="2"/>
      <c r="CF472" s="2">
        <v>0</v>
      </c>
      <c r="CG472" s="2">
        <v>0</v>
      </c>
      <c r="CH472" s="2"/>
      <c r="CI472" s="2"/>
      <c r="CJ472" s="2"/>
      <c r="CK472" s="2"/>
      <c r="CL472" s="2"/>
      <c r="CM472" s="2">
        <v>0</v>
      </c>
      <c r="CN472" s="2" t="s">
        <v>3</v>
      </c>
      <c r="CO472" s="2">
        <v>0</v>
      </c>
      <c r="CP472" s="2">
        <f t="shared" ref="CP472:CP503" si="515">(P472+Q472+S472)</f>
        <v>26.279999999999998</v>
      </c>
      <c r="CQ472" s="2">
        <f t="shared" ref="CQ472:CQ503" si="516">AC472*BC472</f>
        <v>0</v>
      </c>
      <c r="CR472" s="2">
        <f t="shared" ref="CR472:CR503" si="517">AD472*BB472</f>
        <v>2.5</v>
      </c>
      <c r="CS472" s="2">
        <f t="shared" ref="CS472:CS503" si="518">AE472*BS472</f>
        <v>1.08</v>
      </c>
      <c r="CT472" s="2">
        <f t="shared" ref="CT472:CT503" si="519">AF472*BA472</f>
        <v>143.47999999999999</v>
      </c>
      <c r="CU472" s="2">
        <f t="shared" ref="CU472:CU503" si="520">AG472</f>
        <v>0</v>
      </c>
      <c r="CV472" s="2">
        <f t="shared" ref="CV472:CV503" si="521">AH472</f>
        <v>17.89</v>
      </c>
      <c r="CW472" s="2">
        <f t="shared" ref="CW472:CW503" si="522">AI472</f>
        <v>0.08</v>
      </c>
      <c r="CX472" s="2">
        <f t="shared" ref="CX472:CX503" si="523">AJ472</f>
        <v>0</v>
      </c>
      <c r="CY472" s="2">
        <f t="shared" ref="CY472:CY503" si="524">(((S472+R472)*AT472)/100)</f>
        <v>22.116999999999997</v>
      </c>
      <c r="CZ472" s="2">
        <f t="shared" ref="CZ472:CZ503" si="525">(((S472+R472)*AU472)/100)</f>
        <v>16.913</v>
      </c>
      <c r="DA472" s="2"/>
      <c r="DB472" s="2"/>
      <c r="DC472" s="2" t="s">
        <v>3</v>
      </c>
      <c r="DD472" s="2" t="s">
        <v>3</v>
      </c>
      <c r="DE472" s="2" t="s">
        <v>3</v>
      </c>
      <c r="DF472" s="2" t="s">
        <v>3</v>
      </c>
      <c r="DG472" s="2" t="s">
        <v>3</v>
      </c>
      <c r="DH472" s="2" t="s">
        <v>3</v>
      </c>
      <c r="DI472" s="2" t="s">
        <v>3</v>
      </c>
      <c r="DJ472" s="2" t="s">
        <v>3</v>
      </c>
      <c r="DK472" s="2" t="s">
        <v>3</v>
      </c>
      <c r="DL472" s="2" t="s">
        <v>3</v>
      </c>
      <c r="DM472" s="2" t="s">
        <v>3</v>
      </c>
      <c r="DN472" s="2">
        <v>0</v>
      </c>
      <c r="DO472" s="2">
        <v>0</v>
      </c>
      <c r="DP472" s="2">
        <v>1</v>
      </c>
      <c r="DQ472" s="2">
        <v>1</v>
      </c>
      <c r="DR472" s="2"/>
      <c r="DS472" s="2"/>
      <c r="DT472" s="2"/>
      <c r="DU472" s="2">
        <v>1013</v>
      </c>
      <c r="DV472" s="2" t="s">
        <v>287</v>
      </c>
      <c r="DW472" s="2" t="s">
        <v>287</v>
      </c>
      <c r="DX472" s="2">
        <v>1</v>
      </c>
      <c r="DY472" s="2"/>
      <c r="DZ472" s="2"/>
      <c r="EA472" s="2"/>
      <c r="EB472" s="2"/>
      <c r="EC472" s="2"/>
      <c r="ED472" s="2"/>
      <c r="EE472" s="2">
        <v>39174628</v>
      </c>
      <c r="EF472" s="2">
        <v>6</v>
      </c>
      <c r="EG472" s="2" t="s">
        <v>145</v>
      </c>
      <c r="EH472" s="2">
        <v>0</v>
      </c>
      <c r="EI472" s="2" t="s">
        <v>3</v>
      </c>
      <c r="EJ472" s="2">
        <v>1</v>
      </c>
      <c r="EK472" s="2">
        <v>67001</v>
      </c>
      <c r="EL472" s="2" t="s">
        <v>685</v>
      </c>
      <c r="EM472" s="2" t="s">
        <v>686</v>
      </c>
      <c r="EN472" s="2"/>
      <c r="EO472" s="2" t="s">
        <v>3</v>
      </c>
      <c r="EP472" s="2"/>
      <c r="EQ472" s="2">
        <v>131072</v>
      </c>
      <c r="ER472" s="2">
        <v>145.97999999999999</v>
      </c>
      <c r="ES472" s="2">
        <v>0</v>
      </c>
      <c r="ET472" s="2">
        <v>2.5</v>
      </c>
      <c r="EU472" s="2">
        <v>1.08</v>
      </c>
      <c r="EV472" s="2">
        <v>143.47999999999999</v>
      </c>
      <c r="EW472" s="2">
        <v>17.89</v>
      </c>
      <c r="EX472" s="2">
        <v>0.08</v>
      </c>
      <c r="EY472" s="2">
        <v>0</v>
      </c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>
        <v>0</v>
      </c>
      <c r="FR472" s="2">
        <f t="shared" ref="FR472:FR503" si="526">ROUND(IF(AND(BH472=3,BI472=3),P472,0),2)</f>
        <v>0</v>
      </c>
      <c r="FS472" s="2">
        <v>0</v>
      </c>
      <c r="FT472" s="2"/>
      <c r="FU472" s="2"/>
      <c r="FV472" s="2"/>
      <c r="FW472" s="2"/>
      <c r="FX472" s="2">
        <v>85</v>
      </c>
      <c r="FY472" s="2">
        <v>65</v>
      </c>
      <c r="FZ472" s="2"/>
      <c r="GA472" s="2" t="s">
        <v>3</v>
      </c>
      <c r="GB472" s="2"/>
      <c r="GC472" s="2"/>
      <c r="GD472" s="2">
        <v>0</v>
      </c>
      <c r="GE472" s="2"/>
      <c r="GF472" s="2">
        <v>1077668203</v>
      </c>
      <c r="GG472" s="2">
        <v>2</v>
      </c>
      <c r="GH472" s="2">
        <v>1</v>
      </c>
      <c r="GI472" s="2">
        <v>-2</v>
      </c>
      <c r="GJ472" s="2">
        <v>0</v>
      </c>
      <c r="GK472" s="2">
        <f>ROUND(R472*(R12)/100,2)</f>
        <v>0</v>
      </c>
      <c r="GL472" s="2">
        <f t="shared" ref="GL472:GL503" si="527">ROUND(IF(AND(BH472=3,BI472=3,FS472&lt;&gt;0),P472,0),2)</f>
        <v>0</v>
      </c>
      <c r="GM472" s="2">
        <f t="shared" ref="GM472:GM503" si="528">ROUND(O472+X472+Y472+GK472,2)+GX472</f>
        <v>65.31</v>
      </c>
      <c r="GN472" s="2">
        <f t="shared" ref="GN472:GN503" si="529">IF(OR(BI472=0,BI472=1),ROUND(O472+X472+Y472+GK472,2),0)</f>
        <v>65.31</v>
      </c>
      <c r="GO472" s="2">
        <f t="shared" ref="GO472:GO503" si="530">IF(BI472=2,ROUND(O472+X472+Y472+GK472,2),0)</f>
        <v>0</v>
      </c>
      <c r="GP472" s="2">
        <f t="shared" ref="GP472:GP503" si="531">IF(BI472=4,ROUND(O472+X472+Y472+GK472,2)+GX472,0)</f>
        <v>0</v>
      </c>
      <c r="GQ472" s="2"/>
      <c r="GR472" s="2">
        <v>0</v>
      </c>
      <c r="GS472" s="2">
        <v>3</v>
      </c>
      <c r="GT472" s="2">
        <v>0</v>
      </c>
      <c r="GU472" s="2" t="s">
        <v>3</v>
      </c>
      <c r="GV472" s="2">
        <f t="shared" ref="GV472:GV503" si="532">ROUND(GT472,2)</f>
        <v>0</v>
      </c>
      <c r="GW472" s="2">
        <v>1</v>
      </c>
      <c r="GX472" s="2">
        <f t="shared" ref="GX472:GX503" si="533">ROUND(GV472*GW472*I472,2)</f>
        <v>0</v>
      </c>
      <c r="GY472" s="2"/>
      <c r="GZ472" s="2"/>
      <c r="HA472" s="2">
        <v>0</v>
      </c>
      <c r="HB472" s="2">
        <v>0</v>
      </c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>
        <v>0</v>
      </c>
      <c r="IL472" s="2"/>
      <c r="IM472" s="2"/>
      <c r="IN472" s="2"/>
      <c r="IO472" s="2"/>
      <c r="IP472" s="2"/>
      <c r="IQ472" s="2"/>
      <c r="IR472" s="2"/>
      <c r="IS472" s="2"/>
      <c r="IT472" s="2"/>
      <c r="IU472" s="2"/>
    </row>
    <row r="473" spans="1:255" x14ac:dyDescent="0.2">
      <c r="A473">
        <v>17</v>
      </c>
      <c r="B473">
        <v>1</v>
      </c>
      <c r="C473">
        <f>ROW(SmtRes!A952)</f>
        <v>952</v>
      </c>
      <c r="D473">
        <f>ROW(EtalonRes!A962)</f>
        <v>962</v>
      </c>
      <c r="E473" t="s">
        <v>681</v>
      </c>
      <c r="F473" t="s">
        <v>682</v>
      </c>
      <c r="G473" t="s">
        <v>683</v>
      </c>
      <c r="H473" t="s">
        <v>287</v>
      </c>
      <c r="I473">
        <f>ROUND(18/100,9)</f>
        <v>0.18</v>
      </c>
      <c r="J473">
        <v>0</v>
      </c>
      <c r="O473">
        <f t="shared" si="499"/>
        <v>175</v>
      </c>
      <c r="P473">
        <f t="shared" si="500"/>
        <v>0</v>
      </c>
      <c r="Q473">
        <f t="shared" si="501"/>
        <v>3</v>
      </c>
      <c r="R473">
        <f t="shared" si="502"/>
        <v>1.29</v>
      </c>
      <c r="S473">
        <f t="shared" si="503"/>
        <v>172</v>
      </c>
      <c r="T473">
        <f t="shared" si="504"/>
        <v>0</v>
      </c>
      <c r="U473">
        <f t="shared" si="505"/>
        <v>3.2202000000000002</v>
      </c>
      <c r="V473">
        <f t="shared" si="506"/>
        <v>1.44E-2</v>
      </c>
      <c r="W473">
        <f t="shared" si="507"/>
        <v>0</v>
      </c>
      <c r="X473">
        <f t="shared" si="508"/>
        <v>147.30000000000001</v>
      </c>
      <c r="Y473">
        <f t="shared" si="509"/>
        <v>112.64</v>
      </c>
      <c r="AA473">
        <v>39500386</v>
      </c>
      <c r="AB473">
        <f t="shared" si="510"/>
        <v>145.97999999999999</v>
      </c>
      <c r="AC473">
        <f>ROUND((ES473),2)</f>
        <v>0</v>
      </c>
      <c r="AD473">
        <f>ROUND((((ET473)-(EU473))+AE473),2)</f>
        <v>2.5</v>
      </c>
      <c r="AE473">
        <f t="shared" si="511"/>
        <v>1.08</v>
      </c>
      <c r="AF473">
        <f t="shared" si="511"/>
        <v>143.47999999999999</v>
      </c>
      <c r="AG473">
        <f t="shared" si="512"/>
        <v>0</v>
      </c>
      <c r="AH473">
        <f t="shared" si="513"/>
        <v>17.89</v>
      </c>
      <c r="AI473">
        <f t="shared" si="513"/>
        <v>0.08</v>
      </c>
      <c r="AJ473">
        <f t="shared" si="514"/>
        <v>0</v>
      </c>
      <c r="AK473">
        <v>145.97999999999999</v>
      </c>
      <c r="AL473">
        <v>0</v>
      </c>
      <c r="AM473">
        <v>2.5</v>
      </c>
      <c r="AN473">
        <v>1.08</v>
      </c>
      <c r="AO473">
        <v>143.47999999999999</v>
      </c>
      <c r="AP473">
        <v>0</v>
      </c>
      <c r="AQ473">
        <v>17.89</v>
      </c>
      <c r="AR473">
        <v>0.08</v>
      </c>
      <c r="AS473">
        <v>0</v>
      </c>
      <c r="AT473">
        <v>85</v>
      </c>
      <c r="AU473">
        <v>65</v>
      </c>
      <c r="AV473">
        <v>1</v>
      </c>
      <c r="AW473">
        <v>1</v>
      </c>
      <c r="AZ473">
        <v>6.66</v>
      </c>
      <c r="BA473">
        <v>6.66</v>
      </c>
      <c r="BB473">
        <v>6.66</v>
      </c>
      <c r="BC473">
        <v>6.66</v>
      </c>
      <c r="BD473" t="s">
        <v>3</v>
      </c>
      <c r="BE473" t="s">
        <v>3</v>
      </c>
      <c r="BF473" t="s">
        <v>3</v>
      </c>
      <c r="BG473" t="s">
        <v>3</v>
      </c>
      <c r="BH473">
        <v>0</v>
      </c>
      <c r="BI473">
        <v>1</v>
      </c>
      <c r="BJ473" t="s">
        <v>684</v>
      </c>
      <c r="BM473">
        <v>67001</v>
      </c>
      <c r="BN473">
        <v>0</v>
      </c>
      <c r="BO473" t="s">
        <v>3</v>
      </c>
      <c r="BP473">
        <v>0</v>
      </c>
      <c r="BQ473">
        <v>6</v>
      </c>
      <c r="BR473">
        <v>0</v>
      </c>
      <c r="BS473">
        <v>6.66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3</v>
      </c>
      <c r="BZ473">
        <v>85</v>
      </c>
      <c r="CA473">
        <v>65</v>
      </c>
      <c r="CF473">
        <v>0</v>
      </c>
      <c r="CG473">
        <v>0</v>
      </c>
      <c r="CM473">
        <v>0</v>
      </c>
      <c r="CN473" t="s">
        <v>3</v>
      </c>
      <c r="CO473">
        <v>0</v>
      </c>
      <c r="CP473">
        <f t="shared" si="515"/>
        <v>175</v>
      </c>
      <c r="CQ473">
        <f t="shared" si="516"/>
        <v>0</v>
      </c>
      <c r="CR473">
        <f t="shared" si="517"/>
        <v>16.649999999999999</v>
      </c>
      <c r="CS473">
        <f t="shared" si="518"/>
        <v>7.192800000000001</v>
      </c>
      <c r="CT473">
        <f t="shared" si="519"/>
        <v>955.57679999999993</v>
      </c>
      <c r="CU473">
        <f t="shared" si="520"/>
        <v>0</v>
      </c>
      <c r="CV473">
        <f t="shared" si="521"/>
        <v>17.89</v>
      </c>
      <c r="CW473">
        <f t="shared" si="522"/>
        <v>0.08</v>
      </c>
      <c r="CX473">
        <f t="shared" si="523"/>
        <v>0</v>
      </c>
      <c r="CY473">
        <f t="shared" si="524"/>
        <v>147.29650000000001</v>
      </c>
      <c r="CZ473">
        <f t="shared" si="525"/>
        <v>112.63850000000001</v>
      </c>
      <c r="DC473" t="s">
        <v>3</v>
      </c>
      <c r="DD473" t="s">
        <v>3</v>
      </c>
      <c r="DE473" t="s">
        <v>3</v>
      </c>
      <c r="DF473" t="s">
        <v>3</v>
      </c>
      <c r="DG473" t="s">
        <v>3</v>
      </c>
      <c r="DH473" t="s">
        <v>3</v>
      </c>
      <c r="DI473" t="s">
        <v>3</v>
      </c>
      <c r="DJ473" t="s">
        <v>3</v>
      </c>
      <c r="DK473" t="s">
        <v>3</v>
      </c>
      <c r="DL473" t="s">
        <v>3</v>
      </c>
      <c r="DM473" t="s">
        <v>3</v>
      </c>
      <c r="DN473">
        <v>0</v>
      </c>
      <c r="DO473">
        <v>0</v>
      </c>
      <c r="DP473">
        <v>1</v>
      </c>
      <c r="DQ473">
        <v>1</v>
      </c>
      <c r="DU473">
        <v>1013</v>
      </c>
      <c r="DV473" t="s">
        <v>287</v>
      </c>
      <c r="DW473" t="s">
        <v>287</v>
      </c>
      <c r="DX473">
        <v>1</v>
      </c>
      <c r="EE473">
        <v>39174628</v>
      </c>
      <c r="EF473">
        <v>6</v>
      </c>
      <c r="EG473" t="s">
        <v>145</v>
      </c>
      <c r="EH473">
        <v>0</v>
      </c>
      <c r="EI473" t="s">
        <v>3</v>
      </c>
      <c r="EJ473">
        <v>1</v>
      </c>
      <c r="EK473">
        <v>67001</v>
      </c>
      <c r="EL473" t="s">
        <v>685</v>
      </c>
      <c r="EM473" t="s">
        <v>686</v>
      </c>
      <c r="EO473" t="s">
        <v>3</v>
      </c>
      <c r="EQ473">
        <v>131072</v>
      </c>
      <c r="ER473">
        <v>145.97999999999999</v>
      </c>
      <c r="ES473">
        <v>0</v>
      </c>
      <c r="ET473">
        <v>2.5</v>
      </c>
      <c r="EU473">
        <v>1.08</v>
      </c>
      <c r="EV473">
        <v>143.47999999999999</v>
      </c>
      <c r="EW473">
        <v>17.89</v>
      </c>
      <c r="EX473">
        <v>0.08</v>
      </c>
      <c r="EY473">
        <v>0</v>
      </c>
      <c r="FQ473">
        <v>0</v>
      </c>
      <c r="FR473">
        <f t="shared" si="526"/>
        <v>0</v>
      </c>
      <c r="FS473">
        <v>0</v>
      </c>
      <c r="FX473">
        <v>85</v>
      </c>
      <c r="FY473">
        <v>65</v>
      </c>
      <c r="GA473" t="s">
        <v>3</v>
      </c>
      <c r="GD473">
        <v>0</v>
      </c>
      <c r="GF473">
        <v>1077668203</v>
      </c>
      <c r="GG473">
        <v>1</v>
      </c>
      <c r="GH473">
        <v>1</v>
      </c>
      <c r="GI473">
        <v>4</v>
      </c>
      <c r="GJ473">
        <v>0</v>
      </c>
      <c r="GK473">
        <f>ROUND(R473*(S12)/100,2)</f>
        <v>0</v>
      </c>
      <c r="GL473">
        <f t="shared" si="527"/>
        <v>0</v>
      </c>
      <c r="GM473">
        <f t="shared" si="528"/>
        <v>434.94</v>
      </c>
      <c r="GN473">
        <f t="shared" si="529"/>
        <v>434.94</v>
      </c>
      <c r="GO473">
        <f t="shared" si="530"/>
        <v>0</v>
      </c>
      <c r="GP473">
        <f t="shared" si="531"/>
        <v>0</v>
      </c>
      <c r="GR473">
        <v>0</v>
      </c>
      <c r="GS473">
        <v>3</v>
      </c>
      <c r="GT473">
        <v>0</v>
      </c>
      <c r="GU473" t="s">
        <v>3</v>
      </c>
      <c r="GV473">
        <f t="shared" si="532"/>
        <v>0</v>
      </c>
      <c r="GW473">
        <v>1</v>
      </c>
      <c r="GX473">
        <f t="shared" si="533"/>
        <v>0</v>
      </c>
      <c r="HA473">
        <v>0</v>
      </c>
      <c r="HB473">
        <v>0</v>
      </c>
      <c r="IK473">
        <v>0</v>
      </c>
    </row>
    <row r="474" spans="1:255" x14ac:dyDescent="0.2">
      <c r="A474" s="2">
        <v>17</v>
      </c>
      <c r="B474" s="2">
        <v>1</v>
      </c>
      <c r="C474" s="2">
        <f>ROW(SmtRes!A953)</f>
        <v>953</v>
      </c>
      <c r="D474" s="2">
        <f>ROW(EtalonRes!A963)</f>
        <v>963</v>
      </c>
      <c r="E474" s="2" t="s">
        <v>687</v>
      </c>
      <c r="F474" s="2" t="s">
        <v>688</v>
      </c>
      <c r="G474" s="2" t="s">
        <v>689</v>
      </c>
      <c r="H474" s="2" t="s">
        <v>287</v>
      </c>
      <c r="I474" s="2">
        <f>ROUND(19/100,9)</f>
        <v>0.19</v>
      </c>
      <c r="J474" s="2">
        <v>0</v>
      </c>
      <c r="K474" s="2"/>
      <c r="L474" s="2"/>
      <c r="M474" s="2"/>
      <c r="N474" s="2"/>
      <c r="O474" s="2">
        <f t="shared" si="499"/>
        <v>8.65</v>
      </c>
      <c r="P474" s="2">
        <f t="shared" si="500"/>
        <v>0</v>
      </c>
      <c r="Q474" s="2">
        <f t="shared" si="501"/>
        <v>0</v>
      </c>
      <c r="R474" s="2">
        <f t="shared" si="502"/>
        <v>0</v>
      </c>
      <c r="S474" s="2">
        <f t="shared" si="503"/>
        <v>8.65</v>
      </c>
      <c r="T474" s="2">
        <f t="shared" si="504"/>
        <v>0</v>
      </c>
      <c r="U474" s="2">
        <f t="shared" si="505"/>
        <v>1.1095999999999999</v>
      </c>
      <c r="V474" s="2">
        <f t="shared" si="506"/>
        <v>0</v>
      </c>
      <c r="W474" s="2">
        <f t="shared" si="507"/>
        <v>0</v>
      </c>
      <c r="X474" s="2">
        <f t="shared" si="508"/>
        <v>7.35</v>
      </c>
      <c r="Y474" s="2">
        <f t="shared" si="509"/>
        <v>5.62</v>
      </c>
      <c r="Z474" s="2"/>
      <c r="AA474" s="2">
        <v>39500385</v>
      </c>
      <c r="AB474" s="2">
        <f t="shared" si="510"/>
        <v>45.55</v>
      </c>
      <c r="AC474" s="2">
        <f>ROUND((ES474),2)</f>
        <v>0</v>
      </c>
      <c r="AD474" s="2">
        <f>ROUND((((ET474)-(EU474))+AE474),2)</f>
        <v>0</v>
      </c>
      <c r="AE474" s="2">
        <f t="shared" si="511"/>
        <v>0</v>
      </c>
      <c r="AF474" s="2">
        <f t="shared" si="511"/>
        <v>45.55</v>
      </c>
      <c r="AG474" s="2">
        <f t="shared" si="512"/>
        <v>0</v>
      </c>
      <c r="AH474" s="2">
        <f t="shared" si="513"/>
        <v>5.84</v>
      </c>
      <c r="AI474" s="2">
        <f t="shared" si="513"/>
        <v>0</v>
      </c>
      <c r="AJ474" s="2">
        <f t="shared" si="514"/>
        <v>0</v>
      </c>
      <c r="AK474" s="2">
        <v>45.55</v>
      </c>
      <c r="AL474" s="2">
        <v>0</v>
      </c>
      <c r="AM474" s="2">
        <v>0</v>
      </c>
      <c r="AN474" s="2">
        <v>0</v>
      </c>
      <c r="AO474" s="2">
        <v>45.55</v>
      </c>
      <c r="AP474" s="2">
        <v>0</v>
      </c>
      <c r="AQ474" s="2">
        <v>5.84</v>
      </c>
      <c r="AR474" s="2">
        <v>0</v>
      </c>
      <c r="AS474" s="2">
        <v>0</v>
      </c>
      <c r="AT474" s="2">
        <v>85</v>
      </c>
      <c r="AU474" s="2">
        <v>65</v>
      </c>
      <c r="AV474" s="2">
        <v>1</v>
      </c>
      <c r="AW474" s="2">
        <v>1</v>
      </c>
      <c r="AX474" s="2"/>
      <c r="AY474" s="2"/>
      <c r="AZ474" s="2">
        <v>1</v>
      </c>
      <c r="BA474" s="2">
        <v>1</v>
      </c>
      <c r="BB474" s="2">
        <v>1</v>
      </c>
      <c r="BC474" s="2">
        <v>1</v>
      </c>
      <c r="BD474" s="2" t="s">
        <v>3</v>
      </c>
      <c r="BE474" s="2" t="s">
        <v>3</v>
      </c>
      <c r="BF474" s="2" t="s">
        <v>3</v>
      </c>
      <c r="BG474" s="2" t="s">
        <v>3</v>
      </c>
      <c r="BH474" s="2">
        <v>0</v>
      </c>
      <c r="BI474" s="2">
        <v>1</v>
      </c>
      <c r="BJ474" s="2" t="s">
        <v>690</v>
      </c>
      <c r="BK474" s="2"/>
      <c r="BL474" s="2"/>
      <c r="BM474" s="2">
        <v>67001</v>
      </c>
      <c r="BN474" s="2">
        <v>0</v>
      </c>
      <c r="BO474" s="2" t="s">
        <v>3</v>
      </c>
      <c r="BP474" s="2">
        <v>0</v>
      </c>
      <c r="BQ474" s="2">
        <v>6</v>
      </c>
      <c r="BR474" s="2">
        <v>0</v>
      </c>
      <c r="BS474" s="2">
        <v>1</v>
      </c>
      <c r="BT474" s="2">
        <v>1</v>
      </c>
      <c r="BU474" s="2">
        <v>1</v>
      </c>
      <c r="BV474" s="2">
        <v>1</v>
      </c>
      <c r="BW474" s="2">
        <v>1</v>
      </c>
      <c r="BX474" s="2">
        <v>1</v>
      </c>
      <c r="BY474" s="2" t="s">
        <v>3</v>
      </c>
      <c r="BZ474" s="2">
        <v>85</v>
      </c>
      <c r="CA474" s="2">
        <v>65</v>
      </c>
      <c r="CB474" s="2"/>
      <c r="CC474" s="2"/>
      <c r="CD474" s="2"/>
      <c r="CE474" s="2"/>
      <c r="CF474" s="2">
        <v>0</v>
      </c>
      <c r="CG474" s="2">
        <v>0</v>
      </c>
      <c r="CH474" s="2"/>
      <c r="CI474" s="2"/>
      <c r="CJ474" s="2"/>
      <c r="CK474" s="2"/>
      <c r="CL474" s="2"/>
      <c r="CM474" s="2">
        <v>0</v>
      </c>
      <c r="CN474" s="2" t="s">
        <v>3</v>
      </c>
      <c r="CO474" s="2">
        <v>0</v>
      </c>
      <c r="CP474" s="2">
        <f t="shared" si="515"/>
        <v>8.65</v>
      </c>
      <c r="CQ474" s="2">
        <f t="shared" si="516"/>
        <v>0</v>
      </c>
      <c r="CR474" s="2">
        <f t="shared" si="517"/>
        <v>0</v>
      </c>
      <c r="CS474" s="2">
        <f t="shared" si="518"/>
        <v>0</v>
      </c>
      <c r="CT474" s="2">
        <f t="shared" si="519"/>
        <v>45.55</v>
      </c>
      <c r="CU474" s="2">
        <f t="shared" si="520"/>
        <v>0</v>
      </c>
      <c r="CV474" s="2">
        <f t="shared" si="521"/>
        <v>5.84</v>
      </c>
      <c r="CW474" s="2">
        <f t="shared" si="522"/>
        <v>0</v>
      </c>
      <c r="CX474" s="2">
        <f t="shared" si="523"/>
        <v>0</v>
      </c>
      <c r="CY474" s="2">
        <f t="shared" si="524"/>
        <v>7.3525</v>
      </c>
      <c r="CZ474" s="2">
        <f t="shared" si="525"/>
        <v>5.6224999999999996</v>
      </c>
      <c r="DA474" s="2"/>
      <c r="DB474" s="2"/>
      <c r="DC474" s="2" t="s">
        <v>3</v>
      </c>
      <c r="DD474" s="2" t="s">
        <v>3</v>
      </c>
      <c r="DE474" s="2" t="s">
        <v>3</v>
      </c>
      <c r="DF474" s="2" t="s">
        <v>3</v>
      </c>
      <c r="DG474" s="2" t="s">
        <v>3</v>
      </c>
      <c r="DH474" s="2" t="s">
        <v>3</v>
      </c>
      <c r="DI474" s="2" t="s">
        <v>3</v>
      </c>
      <c r="DJ474" s="2" t="s">
        <v>3</v>
      </c>
      <c r="DK474" s="2" t="s">
        <v>3</v>
      </c>
      <c r="DL474" s="2" t="s">
        <v>3</v>
      </c>
      <c r="DM474" s="2" t="s">
        <v>3</v>
      </c>
      <c r="DN474" s="2">
        <v>0</v>
      </c>
      <c r="DO474" s="2">
        <v>0</v>
      </c>
      <c r="DP474" s="2">
        <v>1</v>
      </c>
      <c r="DQ474" s="2">
        <v>1</v>
      </c>
      <c r="DR474" s="2"/>
      <c r="DS474" s="2"/>
      <c r="DT474" s="2"/>
      <c r="DU474" s="2">
        <v>1013</v>
      </c>
      <c r="DV474" s="2" t="s">
        <v>287</v>
      </c>
      <c r="DW474" s="2" t="s">
        <v>287</v>
      </c>
      <c r="DX474" s="2">
        <v>1</v>
      </c>
      <c r="DY474" s="2"/>
      <c r="DZ474" s="2"/>
      <c r="EA474" s="2"/>
      <c r="EB474" s="2"/>
      <c r="EC474" s="2"/>
      <c r="ED474" s="2"/>
      <c r="EE474" s="2">
        <v>39174628</v>
      </c>
      <c r="EF474" s="2">
        <v>6</v>
      </c>
      <c r="EG474" s="2" t="s">
        <v>145</v>
      </c>
      <c r="EH474" s="2">
        <v>0</v>
      </c>
      <c r="EI474" s="2" t="s">
        <v>3</v>
      </c>
      <c r="EJ474" s="2">
        <v>1</v>
      </c>
      <c r="EK474" s="2">
        <v>67001</v>
      </c>
      <c r="EL474" s="2" t="s">
        <v>685</v>
      </c>
      <c r="EM474" s="2" t="s">
        <v>686</v>
      </c>
      <c r="EN474" s="2"/>
      <c r="EO474" s="2" t="s">
        <v>3</v>
      </c>
      <c r="EP474" s="2"/>
      <c r="EQ474" s="2">
        <v>131072</v>
      </c>
      <c r="ER474" s="2">
        <v>45.55</v>
      </c>
      <c r="ES474" s="2">
        <v>0</v>
      </c>
      <c r="ET474" s="2">
        <v>0</v>
      </c>
      <c r="EU474" s="2">
        <v>0</v>
      </c>
      <c r="EV474" s="2">
        <v>45.55</v>
      </c>
      <c r="EW474" s="2">
        <v>5.84</v>
      </c>
      <c r="EX474" s="2">
        <v>0</v>
      </c>
      <c r="EY474" s="2">
        <v>0</v>
      </c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>
        <v>0</v>
      </c>
      <c r="FR474" s="2">
        <f t="shared" si="526"/>
        <v>0</v>
      </c>
      <c r="FS474" s="2">
        <v>0</v>
      </c>
      <c r="FT474" s="2"/>
      <c r="FU474" s="2"/>
      <c r="FV474" s="2"/>
      <c r="FW474" s="2"/>
      <c r="FX474" s="2">
        <v>85</v>
      </c>
      <c r="FY474" s="2">
        <v>65</v>
      </c>
      <c r="FZ474" s="2"/>
      <c r="GA474" s="2" t="s">
        <v>3</v>
      </c>
      <c r="GB474" s="2"/>
      <c r="GC474" s="2"/>
      <c r="GD474" s="2">
        <v>0</v>
      </c>
      <c r="GE474" s="2"/>
      <c r="GF474" s="2">
        <v>-729058478</v>
      </c>
      <c r="GG474" s="2">
        <v>2</v>
      </c>
      <c r="GH474" s="2">
        <v>1</v>
      </c>
      <c r="GI474" s="2">
        <v>-2</v>
      </c>
      <c r="GJ474" s="2">
        <v>0</v>
      </c>
      <c r="GK474" s="2">
        <f>ROUND(R474*(R12)/100,2)</f>
        <v>0</v>
      </c>
      <c r="GL474" s="2">
        <f t="shared" si="527"/>
        <v>0</v>
      </c>
      <c r="GM474" s="2">
        <f t="shared" si="528"/>
        <v>21.62</v>
      </c>
      <c r="GN474" s="2">
        <f t="shared" si="529"/>
        <v>21.62</v>
      </c>
      <c r="GO474" s="2">
        <f t="shared" si="530"/>
        <v>0</v>
      </c>
      <c r="GP474" s="2">
        <f t="shared" si="531"/>
        <v>0</v>
      </c>
      <c r="GQ474" s="2"/>
      <c r="GR474" s="2">
        <v>0</v>
      </c>
      <c r="GS474" s="2">
        <v>3</v>
      </c>
      <c r="GT474" s="2">
        <v>0</v>
      </c>
      <c r="GU474" s="2" t="s">
        <v>3</v>
      </c>
      <c r="GV474" s="2">
        <f t="shared" si="532"/>
        <v>0</v>
      </c>
      <c r="GW474" s="2">
        <v>1</v>
      </c>
      <c r="GX474" s="2">
        <f t="shared" si="533"/>
        <v>0</v>
      </c>
      <c r="GY474" s="2"/>
      <c r="GZ474" s="2"/>
      <c r="HA474" s="2">
        <v>0</v>
      </c>
      <c r="HB474" s="2">
        <v>0</v>
      </c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>
        <v>0</v>
      </c>
      <c r="IL474" s="2"/>
      <c r="IM474" s="2"/>
      <c r="IN474" s="2"/>
      <c r="IO474" s="2"/>
      <c r="IP474" s="2"/>
      <c r="IQ474" s="2"/>
      <c r="IR474" s="2"/>
      <c r="IS474" s="2"/>
      <c r="IT474" s="2"/>
      <c r="IU474" s="2"/>
    </row>
    <row r="475" spans="1:255" x14ac:dyDescent="0.2">
      <c r="A475">
        <v>17</v>
      </c>
      <c r="B475">
        <v>1</v>
      </c>
      <c r="C475">
        <f>ROW(SmtRes!A954)</f>
        <v>954</v>
      </c>
      <c r="D475">
        <f>ROW(EtalonRes!A964)</f>
        <v>964</v>
      </c>
      <c r="E475" t="s">
        <v>687</v>
      </c>
      <c r="F475" t="s">
        <v>688</v>
      </c>
      <c r="G475" t="s">
        <v>689</v>
      </c>
      <c r="H475" t="s">
        <v>287</v>
      </c>
      <c r="I475">
        <f>ROUND(19/100,9)</f>
        <v>0.19</v>
      </c>
      <c r="J475">
        <v>0</v>
      </c>
      <c r="O475">
        <f t="shared" si="499"/>
        <v>57.64</v>
      </c>
      <c r="P475">
        <f t="shared" si="500"/>
        <v>0</v>
      </c>
      <c r="Q475">
        <f t="shared" si="501"/>
        <v>0</v>
      </c>
      <c r="R475">
        <f t="shared" si="502"/>
        <v>0</v>
      </c>
      <c r="S475">
        <f t="shared" si="503"/>
        <v>57.64</v>
      </c>
      <c r="T475">
        <f t="shared" si="504"/>
        <v>0</v>
      </c>
      <c r="U475">
        <f t="shared" si="505"/>
        <v>1.1095999999999999</v>
      </c>
      <c r="V475">
        <f t="shared" si="506"/>
        <v>0</v>
      </c>
      <c r="W475">
        <f t="shared" si="507"/>
        <v>0</v>
      </c>
      <c r="X475">
        <f t="shared" si="508"/>
        <v>48.99</v>
      </c>
      <c r="Y475">
        <f t="shared" si="509"/>
        <v>37.47</v>
      </c>
      <c r="AA475">
        <v>39500386</v>
      </c>
      <c r="AB475">
        <f t="shared" si="510"/>
        <v>45.55</v>
      </c>
      <c r="AC475">
        <f>ROUND((ES475),2)</f>
        <v>0</v>
      </c>
      <c r="AD475">
        <f>ROUND((((ET475)-(EU475))+AE475),2)</f>
        <v>0</v>
      </c>
      <c r="AE475">
        <f t="shared" si="511"/>
        <v>0</v>
      </c>
      <c r="AF475">
        <f t="shared" si="511"/>
        <v>45.55</v>
      </c>
      <c r="AG475">
        <f t="shared" si="512"/>
        <v>0</v>
      </c>
      <c r="AH475">
        <f t="shared" si="513"/>
        <v>5.84</v>
      </c>
      <c r="AI475">
        <f t="shared" si="513"/>
        <v>0</v>
      </c>
      <c r="AJ475">
        <f t="shared" si="514"/>
        <v>0</v>
      </c>
      <c r="AK475">
        <v>45.55</v>
      </c>
      <c r="AL475">
        <v>0</v>
      </c>
      <c r="AM475">
        <v>0</v>
      </c>
      <c r="AN475">
        <v>0</v>
      </c>
      <c r="AO475">
        <v>45.55</v>
      </c>
      <c r="AP475">
        <v>0</v>
      </c>
      <c r="AQ475">
        <v>5.84</v>
      </c>
      <c r="AR475">
        <v>0</v>
      </c>
      <c r="AS475">
        <v>0</v>
      </c>
      <c r="AT475">
        <v>85</v>
      </c>
      <c r="AU475">
        <v>65</v>
      </c>
      <c r="AV475">
        <v>1</v>
      </c>
      <c r="AW475">
        <v>1</v>
      </c>
      <c r="AZ475">
        <v>6.66</v>
      </c>
      <c r="BA475">
        <v>6.66</v>
      </c>
      <c r="BB475">
        <v>6.66</v>
      </c>
      <c r="BC475">
        <v>6.66</v>
      </c>
      <c r="BD475" t="s">
        <v>3</v>
      </c>
      <c r="BE475" t="s">
        <v>3</v>
      </c>
      <c r="BF475" t="s">
        <v>3</v>
      </c>
      <c r="BG475" t="s">
        <v>3</v>
      </c>
      <c r="BH475">
        <v>0</v>
      </c>
      <c r="BI475">
        <v>1</v>
      </c>
      <c r="BJ475" t="s">
        <v>690</v>
      </c>
      <c r="BM475">
        <v>67001</v>
      </c>
      <c r="BN475">
        <v>0</v>
      </c>
      <c r="BO475" t="s">
        <v>3</v>
      </c>
      <c r="BP475">
        <v>0</v>
      </c>
      <c r="BQ475">
        <v>6</v>
      </c>
      <c r="BR475">
        <v>0</v>
      </c>
      <c r="BS475">
        <v>6.66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3</v>
      </c>
      <c r="BZ475">
        <v>85</v>
      </c>
      <c r="CA475">
        <v>65</v>
      </c>
      <c r="CF475">
        <v>0</v>
      </c>
      <c r="CG475">
        <v>0</v>
      </c>
      <c r="CM475">
        <v>0</v>
      </c>
      <c r="CN475" t="s">
        <v>3</v>
      </c>
      <c r="CO475">
        <v>0</v>
      </c>
      <c r="CP475">
        <f t="shared" si="515"/>
        <v>57.64</v>
      </c>
      <c r="CQ475">
        <f t="shared" si="516"/>
        <v>0</v>
      </c>
      <c r="CR475">
        <f t="shared" si="517"/>
        <v>0</v>
      </c>
      <c r="CS475">
        <f t="shared" si="518"/>
        <v>0</v>
      </c>
      <c r="CT475">
        <f t="shared" si="519"/>
        <v>303.363</v>
      </c>
      <c r="CU475">
        <f t="shared" si="520"/>
        <v>0</v>
      </c>
      <c r="CV475">
        <f t="shared" si="521"/>
        <v>5.84</v>
      </c>
      <c r="CW475">
        <f t="shared" si="522"/>
        <v>0</v>
      </c>
      <c r="CX475">
        <f t="shared" si="523"/>
        <v>0</v>
      </c>
      <c r="CY475">
        <f t="shared" si="524"/>
        <v>48.994</v>
      </c>
      <c r="CZ475">
        <f t="shared" si="525"/>
        <v>37.466000000000001</v>
      </c>
      <c r="DC475" t="s">
        <v>3</v>
      </c>
      <c r="DD475" t="s">
        <v>3</v>
      </c>
      <c r="DE475" t="s">
        <v>3</v>
      </c>
      <c r="DF475" t="s">
        <v>3</v>
      </c>
      <c r="DG475" t="s">
        <v>3</v>
      </c>
      <c r="DH475" t="s">
        <v>3</v>
      </c>
      <c r="DI475" t="s">
        <v>3</v>
      </c>
      <c r="DJ475" t="s">
        <v>3</v>
      </c>
      <c r="DK475" t="s">
        <v>3</v>
      </c>
      <c r="DL475" t="s">
        <v>3</v>
      </c>
      <c r="DM475" t="s">
        <v>3</v>
      </c>
      <c r="DN475">
        <v>0</v>
      </c>
      <c r="DO475">
        <v>0</v>
      </c>
      <c r="DP475">
        <v>1</v>
      </c>
      <c r="DQ475">
        <v>1</v>
      </c>
      <c r="DU475">
        <v>1013</v>
      </c>
      <c r="DV475" t="s">
        <v>287</v>
      </c>
      <c r="DW475" t="s">
        <v>287</v>
      </c>
      <c r="DX475">
        <v>1</v>
      </c>
      <c r="EE475">
        <v>39174628</v>
      </c>
      <c r="EF475">
        <v>6</v>
      </c>
      <c r="EG475" t="s">
        <v>145</v>
      </c>
      <c r="EH475">
        <v>0</v>
      </c>
      <c r="EI475" t="s">
        <v>3</v>
      </c>
      <c r="EJ475">
        <v>1</v>
      </c>
      <c r="EK475">
        <v>67001</v>
      </c>
      <c r="EL475" t="s">
        <v>685</v>
      </c>
      <c r="EM475" t="s">
        <v>686</v>
      </c>
      <c r="EO475" t="s">
        <v>3</v>
      </c>
      <c r="EQ475">
        <v>131072</v>
      </c>
      <c r="ER475">
        <v>45.55</v>
      </c>
      <c r="ES475">
        <v>0</v>
      </c>
      <c r="ET475">
        <v>0</v>
      </c>
      <c r="EU475">
        <v>0</v>
      </c>
      <c r="EV475">
        <v>45.55</v>
      </c>
      <c r="EW475">
        <v>5.84</v>
      </c>
      <c r="EX475">
        <v>0</v>
      </c>
      <c r="EY475">
        <v>0</v>
      </c>
      <c r="FQ475">
        <v>0</v>
      </c>
      <c r="FR475">
        <f t="shared" si="526"/>
        <v>0</v>
      </c>
      <c r="FS475">
        <v>0</v>
      </c>
      <c r="FX475">
        <v>85</v>
      </c>
      <c r="FY475">
        <v>65</v>
      </c>
      <c r="GA475" t="s">
        <v>3</v>
      </c>
      <c r="GD475">
        <v>0</v>
      </c>
      <c r="GF475">
        <v>-729058478</v>
      </c>
      <c r="GG475">
        <v>1</v>
      </c>
      <c r="GH475">
        <v>1</v>
      </c>
      <c r="GI475">
        <v>4</v>
      </c>
      <c r="GJ475">
        <v>0</v>
      </c>
      <c r="GK475">
        <f>ROUND(R475*(S12)/100,2)</f>
        <v>0</v>
      </c>
      <c r="GL475">
        <f t="shared" si="527"/>
        <v>0</v>
      </c>
      <c r="GM475">
        <f t="shared" si="528"/>
        <v>144.1</v>
      </c>
      <c r="GN475">
        <f t="shared" si="529"/>
        <v>144.1</v>
      </c>
      <c r="GO475">
        <f t="shared" si="530"/>
        <v>0</v>
      </c>
      <c r="GP475">
        <f t="shared" si="531"/>
        <v>0</v>
      </c>
      <c r="GR475">
        <v>0</v>
      </c>
      <c r="GS475">
        <v>3</v>
      </c>
      <c r="GT475">
        <v>0</v>
      </c>
      <c r="GU475" t="s">
        <v>3</v>
      </c>
      <c r="GV475">
        <f t="shared" si="532"/>
        <v>0</v>
      </c>
      <c r="GW475">
        <v>1</v>
      </c>
      <c r="GX475">
        <f t="shared" si="533"/>
        <v>0</v>
      </c>
      <c r="HA475">
        <v>0</v>
      </c>
      <c r="HB475">
        <v>0</v>
      </c>
      <c r="IK475">
        <v>0</v>
      </c>
    </row>
    <row r="476" spans="1:255" x14ac:dyDescent="0.2">
      <c r="A476" s="2">
        <v>17</v>
      </c>
      <c r="B476" s="2">
        <v>1</v>
      </c>
      <c r="C476" s="2">
        <f>ROW(SmtRes!A962)</f>
        <v>962</v>
      </c>
      <c r="D476" s="2">
        <f>ROW(EtalonRes!A972)</f>
        <v>972</v>
      </c>
      <c r="E476" s="2" t="s">
        <v>691</v>
      </c>
      <c r="F476" s="2" t="s">
        <v>692</v>
      </c>
      <c r="G476" s="2" t="s">
        <v>693</v>
      </c>
      <c r="H476" s="2" t="s">
        <v>561</v>
      </c>
      <c r="I476" s="2">
        <v>1</v>
      </c>
      <c r="J476" s="2">
        <v>0</v>
      </c>
      <c r="K476" s="2"/>
      <c r="L476" s="2"/>
      <c r="M476" s="2"/>
      <c r="N476" s="2"/>
      <c r="O476" s="2">
        <f t="shared" si="499"/>
        <v>8.17</v>
      </c>
      <c r="P476" s="2">
        <f t="shared" si="500"/>
        <v>0</v>
      </c>
      <c r="Q476" s="2">
        <f t="shared" si="501"/>
        <v>5.33</v>
      </c>
      <c r="R476" s="2">
        <f t="shared" si="502"/>
        <v>0.75</v>
      </c>
      <c r="S476" s="2">
        <f t="shared" si="503"/>
        <v>2.84</v>
      </c>
      <c r="T476" s="2">
        <f t="shared" si="504"/>
        <v>0</v>
      </c>
      <c r="U476" s="2">
        <f t="shared" si="505"/>
        <v>0.27</v>
      </c>
      <c r="V476" s="2">
        <f t="shared" si="506"/>
        <v>0.06</v>
      </c>
      <c r="W476" s="2">
        <f t="shared" si="507"/>
        <v>0</v>
      </c>
      <c r="X476" s="2">
        <f t="shared" si="508"/>
        <v>3.41</v>
      </c>
      <c r="Y476" s="2">
        <f t="shared" si="509"/>
        <v>2.33</v>
      </c>
      <c r="Z476" s="2"/>
      <c r="AA476" s="2">
        <v>39500385</v>
      </c>
      <c r="AB476" s="2">
        <f t="shared" si="510"/>
        <v>8.17</v>
      </c>
      <c r="AC476" s="2">
        <f t="shared" ref="AC476:AC483" si="534">ROUND(((ES476*0)),2)</f>
        <v>0</v>
      </c>
      <c r="AD476" s="2">
        <f t="shared" ref="AD476:AD483" si="535">ROUND(((((ET476*0.3))-((EU476*0.3)))+AE476),2)</f>
        <v>5.33</v>
      </c>
      <c r="AE476" s="2">
        <f t="shared" ref="AE476:AF483" si="536">ROUND(((EU476*0.3)),2)</f>
        <v>0.75</v>
      </c>
      <c r="AF476" s="2">
        <f t="shared" si="536"/>
        <v>2.84</v>
      </c>
      <c r="AG476" s="2">
        <f t="shared" si="512"/>
        <v>0</v>
      </c>
      <c r="AH476" s="2">
        <f t="shared" ref="AH476:AI483" si="537">((EW476*0.3))</f>
        <v>0.27</v>
      </c>
      <c r="AI476" s="2">
        <f t="shared" si="537"/>
        <v>0.06</v>
      </c>
      <c r="AJ476" s="2">
        <f t="shared" si="514"/>
        <v>0</v>
      </c>
      <c r="AK476" s="2">
        <v>33.42</v>
      </c>
      <c r="AL476" s="2">
        <v>6.2</v>
      </c>
      <c r="AM476" s="2">
        <v>17.77</v>
      </c>
      <c r="AN476" s="2">
        <v>2.5099999999999998</v>
      </c>
      <c r="AO476" s="2">
        <v>9.4499999999999993</v>
      </c>
      <c r="AP476" s="2">
        <v>0</v>
      </c>
      <c r="AQ476" s="2">
        <v>0.9</v>
      </c>
      <c r="AR476" s="2">
        <v>0.2</v>
      </c>
      <c r="AS476" s="2">
        <v>0</v>
      </c>
      <c r="AT476" s="2">
        <v>95</v>
      </c>
      <c r="AU476" s="2">
        <v>65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3</v>
      </c>
      <c r="BE476" s="2" t="s">
        <v>3</v>
      </c>
      <c r="BF476" s="2" t="s">
        <v>3</v>
      </c>
      <c r="BG476" s="2" t="s">
        <v>3</v>
      </c>
      <c r="BH476" s="2">
        <v>0</v>
      </c>
      <c r="BI476" s="2">
        <v>2</v>
      </c>
      <c r="BJ476" s="2" t="s">
        <v>694</v>
      </c>
      <c r="BK476" s="2"/>
      <c r="BL476" s="2"/>
      <c r="BM476" s="2">
        <v>108001</v>
      </c>
      <c r="BN476" s="2">
        <v>0</v>
      </c>
      <c r="BO476" s="2" t="s">
        <v>3</v>
      </c>
      <c r="BP476" s="2">
        <v>0</v>
      </c>
      <c r="BQ476" s="2">
        <v>3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3</v>
      </c>
      <c r="BZ476" s="2">
        <v>95</v>
      </c>
      <c r="CA476" s="2">
        <v>65</v>
      </c>
      <c r="CB476" s="2"/>
      <c r="CC476" s="2"/>
      <c r="CD476" s="2"/>
      <c r="CE476" s="2"/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695</v>
      </c>
      <c r="CO476" s="2">
        <v>0</v>
      </c>
      <c r="CP476" s="2">
        <f t="shared" si="515"/>
        <v>8.17</v>
      </c>
      <c r="CQ476" s="2">
        <f t="shared" si="516"/>
        <v>0</v>
      </c>
      <c r="CR476" s="2">
        <f t="shared" si="517"/>
        <v>5.33</v>
      </c>
      <c r="CS476" s="2">
        <f t="shared" si="518"/>
        <v>0.75</v>
      </c>
      <c r="CT476" s="2">
        <f t="shared" si="519"/>
        <v>2.84</v>
      </c>
      <c r="CU476" s="2">
        <f t="shared" si="520"/>
        <v>0</v>
      </c>
      <c r="CV476" s="2">
        <f t="shared" si="521"/>
        <v>0.27</v>
      </c>
      <c r="CW476" s="2">
        <f t="shared" si="522"/>
        <v>0.06</v>
      </c>
      <c r="CX476" s="2">
        <f t="shared" si="523"/>
        <v>0</v>
      </c>
      <c r="CY476" s="2">
        <f t="shared" si="524"/>
        <v>3.4105000000000003</v>
      </c>
      <c r="CZ476" s="2">
        <f t="shared" si="525"/>
        <v>2.3334999999999999</v>
      </c>
      <c r="DA476" s="2"/>
      <c r="DB476" s="2"/>
      <c r="DC476" s="2" t="s">
        <v>3</v>
      </c>
      <c r="DD476" s="2" t="s">
        <v>319</v>
      </c>
      <c r="DE476" s="2" t="s">
        <v>696</v>
      </c>
      <c r="DF476" s="2" t="s">
        <v>696</v>
      </c>
      <c r="DG476" s="2" t="s">
        <v>696</v>
      </c>
      <c r="DH476" s="2" t="s">
        <v>3</v>
      </c>
      <c r="DI476" s="2" t="s">
        <v>696</v>
      </c>
      <c r="DJ476" s="2" t="s">
        <v>696</v>
      </c>
      <c r="DK476" s="2" t="s">
        <v>3</v>
      </c>
      <c r="DL476" s="2" t="s">
        <v>3</v>
      </c>
      <c r="DM476" s="2" t="s">
        <v>3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1013</v>
      </c>
      <c r="DV476" s="2" t="s">
        <v>561</v>
      </c>
      <c r="DW476" s="2" t="s">
        <v>561</v>
      </c>
      <c r="DX476" s="2">
        <v>1</v>
      </c>
      <c r="DY476" s="2"/>
      <c r="DZ476" s="2"/>
      <c r="EA476" s="2"/>
      <c r="EB476" s="2"/>
      <c r="EC476" s="2"/>
      <c r="ED476" s="2"/>
      <c r="EE476" s="2">
        <v>39174386</v>
      </c>
      <c r="EF476" s="2">
        <v>3</v>
      </c>
      <c r="EG476" s="2" t="s">
        <v>697</v>
      </c>
      <c r="EH476" s="2">
        <v>0</v>
      </c>
      <c r="EI476" s="2" t="s">
        <v>3</v>
      </c>
      <c r="EJ476" s="2">
        <v>2</v>
      </c>
      <c r="EK476" s="2">
        <v>108001</v>
      </c>
      <c r="EL476" s="2" t="s">
        <v>698</v>
      </c>
      <c r="EM476" s="2" t="s">
        <v>699</v>
      </c>
      <c r="EN476" s="2"/>
      <c r="EO476" s="2" t="s">
        <v>700</v>
      </c>
      <c r="EP476" s="2"/>
      <c r="EQ476" s="2">
        <v>131072</v>
      </c>
      <c r="ER476" s="2">
        <v>33.42</v>
      </c>
      <c r="ES476" s="2">
        <v>6.2</v>
      </c>
      <c r="ET476" s="2">
        <v>17.77</v>
      </c>
      <c r="EU476" s="2">
        <v>2.5099999999999998</v>
      </c>
      <c r="EV476" s="2">
        <v>9.4499999999999993</v>
      </c>
      <c r="EW476" s="2">
        <v>0.9</v>
      </c>
      <c r="EX476" s="2">
        <v>0.2</v>
      </c>
      <c r="EY476" s="2">
        <v>0</v>
      </c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si="526"/>
        <v>0</v>
      </c>
      <c r="FS476" s="2">
        <v>0</v>
      </c>
      <c r="FT476" s="2"/>
      <c r="FU476" s="2"/>
      <c r="FV476" s="2"/>
      <c r="FW476" s="2"/>
      <c r="FX476" s="2">
        <v>95</v>
      </c>
      <c r="FY476" s="2">
        <v>65</v>
      </c>
      <c r="FZ476" s="2"/>
      <c r="GA476" s="2" t="s">
        <v>3</v>
      </c>
      <c r="GB476" s="2"/>
      <c r="GC476" s="2"/>
      <c r="GD476" s="2">
        <v>0</v>
      </c>
      <c r="GE476" s="2"/>
      <c r="GF476" s="2">
        <v>-906572006</v>
      </c>
      <c r="GG476" s="2">
        <v>2</v>
      </c>
      <c r="GH476" s="2">
        <v>1</v>
      </c>
      <c r="GI476" s="2">
        <v>-2</v>
      </c>
      <c r="GJ476" s="2">
        <v>0</v>
      </c>
      <c r="GK476" s="2">
        <f>ROUND(R476*(R12)/100,2)</f>
        <v>0</v>
      </c>
      <c r="GL476" s="2">
        <f t="shared" si="527"/>
        <v>0</v>
      </c>
      <c r="GM476" s="2">
        <f t="shared" si="528"/>
        <v>13.91</v>
      </c>
      <c r="GN476" s="2">
        <f t="shared" si="529"/>
        <v>0</v>
      </c>
      <c r="GO476" s="2">
        <f t="shared" si="530"/>
        <v>13.91</v>
      </c>
      <c r="GP476" s="2">
        <f t="shared" si="531"/>
        <v>0</v>
      </c>
      <c r="GQ476" s="2"/>
      <c r="GR476" s="2">
        <v>0</v>
      </c>
      <c r="GS476" s="2">
        <v>3</v>
      </c>
      <c r="GT476" s="2">
        <v>0</v>
      </c>
      <c r="GU476" s="2" t="s">
        <v>3</v>
      </c>
      <c r="GV476" s="2">
        <f t="shared" si="532"/>
        <v>0</v>
      </c>
      <c r="GW476" s="2">
        <v>1</v>
      </c>
      <c r="GX476" s="2">
        <f t="shared" si="533"/>
        <v>0</v>
      </c>
      <c r="GY476" s="2"/>
      <c r="GZ476" s="2"/>
      <c r="HA476" s="2">
        <v>0</v>
      </c>
      <c r="HB476" s="2">
        <v>0</v>
      </c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17</v>
      </c>
      <c r="B477">
        <v>1</v>
      </c>
      <c r="C477">
        <f>ROW(SmtRes!A970)</f>
        <v>970</v>
      </c>
      <c r="D477">
        <f>ROW(EtalonRes!A980)</f>
        <v>980</v>
      </c>
      <c r="E477" t="s">
        <v>691</v>
      </c>
      <c r="F477" t="s">
        <v>692</v>
      </c>
      <c r="G477" t="s">
        <v>693</v>
      </c>
      <c r="H477" t="s">
        <v>561</v>
      </c>
      <c r="I477">
        <v>1</v>
      </c>
      <c r="J477">
        <v>0</v>
      </c>
      <c r="O477">
        <f t="shared" si="499"/>
        <v>54.41</v>
      </c>
      <c r="P477">
        <f t="shared" si="500"/>
        <v>0</v>
      </c>
      <c r="Q477">
        <f t="shared" si="501"/>
        <v>35.5</v>
      </c>
      <c r="R477">
        <f t="shared" si="502"/>
        <v>5</v>
      </c>
      <c r="S477">
        <f t="shared" si="503"/>
        <v>18.91</v>
      </c>
      <c r="T477">
        <f t="shared" si="504"/>
        <v>0</v>
      </c>
      <c r="U477">
        <f t="shared" si="505"/>
        <v>0.27</v>
      </c>
      <c r="V477">
        <f t="shared" si="506"/>
        <v>0.06</v>
      </c>
      <c r="W477">
        <f t="shared" si="507"/>
        <v>0</v>
      </c>
      <c r="X477">
        <f t="shared" si="508"/>
        <v>22.71</v>
      </c>
      <c r="Y477">
        <f t="shared" si="509"/>
        <v>15.54</v>
      </c>
      <c r="AA477">
        <v>39500386</v>
      </c>
      <c r="AB477">
        <f t="shared" si="510"/>
        <v>8.17</v>
      </c>
      <c r="AC477">
        <f t="shared" si="534"/>
        <v>0</v>
      </c>
      <c r="AD477">
        <f t="shared" si="535"/>
        <v>5.33</v>
      </c>
      <c r="AE477">
        <f t="shared" si="536"/>
        <v>0.75</v>
      </c>
      <c r="AF477">
        <f t="shared" si="536"/>
        <v>2.84</v>
      </c>
      <c r="AG477">
        <f t="shared" si="512"/>
        <v>0</v>
      </c>
      <c r="AH477">
        <f t="shared" si="537"/>
        <v>0.27</v>
      </c>
      <c r="AI477">
        <f t="shared" si="537"/>
        <v>0.06</v>
      </c>
      <c r="AJ477">
        <f t="shared" si="514"/>
        <v>0</v>
      </c>
      <c r="AK477">
        <v>33.42</v>
      </c>
      <c r="AL477">
        <v>6.2</v>
      </c>
      <c r="AM477">
        <v>17.77</v>
      </c>
      <c r="AN477">
        <v>2.5099999999999998</v>
      </c>
      <c r="AO477">
        <v>9.4499999999999993</v>
      </c>
      <c r="AP477">
        <v>0</v>
      </c>
      <c r="AQ477">
        <v>0.9</v>
      </c>
      <c r="AR477">
        <v>0.2</v>
      </c>
      <c r="AS477">
        <v>0</v>
      </c>
      <c r="AT477">
        <v>95</v>
      </c>
      <c r="AU477">
        <v>65</v>
      </c>
      <c r="AV477">
        <v>1</v>
      </c>
      <c r="AW477">
        <v>1</v>
      </c>
      <c r="AZ477">
        <v>6.66</v>
      </c>
      <c r="BA477">
        <v>6.66</v>
      </c>
      <c r="BB477">
        <v>6.66</v>
      </c>
      <c r="BC477">
        <v>6.66</v>
      </c>
      <c r="BD477" t="s">
        <v>3</v>
      </c>
      <c r="BE477" t="s">
        <v>3</v>
      </c>
      <c r="BF477" t="s">
        <v>3</v>
      </c>
      <c r="BG477" t="s">
        <v>3</v>
      </c>
      <c r="BH477">
        <v>0</v>
      </c>
      <c r="BI477">
        <v>2</v>
      </c>
      <c r="BJ477" t="s">
        <v>694</v>
      </c>
      <c r="BM477">
        <v>108001</v>
      </c>
      <c r="BN477">
        <v>0</v>
      </c>
      <c r="BO477" t="s">
        <v>3</v>
      </c>
      <c r="BP477">
        <v>0</v>
      </c>
      <c r="BQ477">
        <v>3</v>
      </c>
      <c r="BR477">
        <v>0</v>
      </c>
      <c r="BS477">
        <v>6.66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3</v>
      </c>
      <c r="BZ477">
        <v>95</v>
      </c>
      <c r="CA477">
        <v>65</v>
      </c>
      <c r="CF477">
        <v>0</v>
      </c>
      <c r="CG477">
        <v>0</v>
      </c>
      <c r="CM477">
        <v>0</v>
      </c>
      <c r="CN477" t="s">
        <v>695</v>
      </c>
      <c r="CO477">
        <v>0</v>
      </c>
      <c r="CP477">
        <f t="shared" si="515"/>
        <v>54.41</v>
      </c>
      <c r="CQ477">
        <f t="shared" si="516"/>
        <v>0</v>
      </c>
      <c r="CR477">
        <f t="shared" si="517"/>
        <v>35.497799999999998</v>
      </c>
      <c r="CS477">
        <f t="shared" si="518"/>
        <v>4.9950000000000001</v>
      </c>
      <c r="CT477">
        <f t="shared" si="519"/>
        <v>18.914400000000001</v>
      </c>
      <c r="CU477">
        <f t="shared" si="520"/>
        <v>0</v>
      </c>
      <c r="CV477">
        <f t="shared" si="521"/>
        <v>0.27</v>
      </c>
      <c r="CW477">
        <f t="shared" si="522"/>
        <v>0.06</v>
      </c>
      <c r="CX477">
        <f t="shared" si="523"/>
        <v>0</v>
      </c>
      <c r="CY477">
        <f t="shared" si="524"/>
        <v>22.714499999999997</v>
      </c>
      <c r="CZ477">
        <f t="shared" si="525"/>
        <v>15.541500000000001</v>
      </c>
      <c r="DC477" t="s">
        <v>3</v>
      </c>
      <c r="DD477" t="s">
        <v>319</v>
      </c>
      <c r="DE477" t="s">
        <v>696</v>
      </c>
      <c r="DF477" t="s">
        <v>696</v>
      </c>
      <c r="DG477" t="s">
        <v>696</v>
      </c>
      <c r="DH477" t="s">
        <v>3</v>
      </c>
      <c r="DI477" t="s">
        <v>696</v>
      </c>
      <c r="DJ477" t="s">
        <v>696</v>
      </c>
      <c r="DK477" t="s">
        <v>3</v>
      </c>
      <c r="DL477" t="s">
        <v>3</v>
      </c>
      <c r="DM477" t="s">
        <v>3</v>
      </c>
      <c r="DN477">
        <v>0</v>
      </c>
      <c r="DO477">
        <v>0</v>
      </c>
      <c r="DP477">
        <v>1</v>
      </c>
      <c r="DQ477">
        <v>1</v>
      </c>
      <c r="DU477">
        <v>1013</v>
      </c>
      <c r="DV477" t="s">
        <v>561</v>
      </c>
      <c r="DW477" t="s">
        <v>561</v>
      </c>
      <c r="DX477">
        <v>1</v>
      </c>
      <c r="EE477">
        <v>39174386</v>
      </c>
      <c r="EF477">
        <v>3</v>
      </c>
      <c r="EG477" t="s">
        <v>697</v>
      </c>
      <c r="EH477">
        <v>0</v>
      </c>
      <c r="EI477" t="s">
        <v>3</v>
      </c>
      <c r="EJ477">
        <v>2</v>
      </c>
      <c r="EK477">
        <v>108001</v>
      </c>
      <c r="EL477" t="s">
        <v>698</v>
      </c>
      <c r="EM477" t="s">
        <v>699</v>
      </c>
      <c r="EO477" t="s">
        <v>700</v>
      </c>
      <c r="EQ477">
        <v>131072</v>
      </c>
      <c r="ER477">
        <v>33.42</v>
      </c>
      <c r="ES477">
        <v>6.2</v>
      </c>
      <c r="ET477">
        <v>17.77</v>
      </c>
      <c r="EU477">
        <v>2.5099999999999998</v>
      </c>
      <c r="EV477">
        <v>9.4499999999999993</v>
      </c>
      <c r="EW477">
        <v>0.9</v>
      </c>
      <c r="EX477">
        <v>0.2</v>
      </c>
      <c r="EY477">
        <v>0</v>
      </c>
      <c r="FQ477">
        <v>0</v>
      </c>
      <c r="FR477">
        <f t="shared" si="526"/>
        <v>0</v>
      </c>
      <c r="FS477">
        <v>0</v>
      </c>
      <c r="FX477">
        <v>95</v>
      </c>
      <c r="FY477">
        <v>65</v>
      </c>
      <c r="GA477" t="s">
        <v>3</v>
      </c>
      <c r="GD477">
        <v>0</v>
      </c>
      <c r="GF477">
        <v>-906572006</v>
      </c>
      <c r="GG477">
        <v>1</v>
      </c>
      <c r="GH477">
        <v>1</v>
      </c>
      <c r="GI477">
        <v>4</v>
      </c>
      <c r="GJ477">
        <v>0</v>
      </c>
      <c r="GK477">
        <f>ROUND(R477*(S12)/100,2)</f>
        <v>0</v>
      </c>
      <c r="GL477">
        <f t="shared" si="527"/>
        <v>0</v>
      </c>
      <c r="GM477">
        <f t="shared" si="528"/>
        <v>92.66</v>
      </c>
      <c r="GN477">
        <f t="shared" si="529"/>
        <v>0</v>
      </c>
      <c r="GO477">
        <f t="shared" si="530"/>
        <v>92.66</v>
      </c>
      <c r="GP477">
        <f t="shared" si="531"/>
        <v>0</v>
      </c>
      <c r="GR477">
        <v>0</v>
      </c>
      <c r="GS477">
        <v>3</v>
      </c>
      <c r="GT477">
        <v>0</v>
      </c>
      <c r="GU477" t="s">
        <v>3</v>
      </c>
      <c r="GV477">
        <f t="shared" si="532"/>
        <v>0</v>
      </c>
      <c r="GW477">
        <v>1</v>
      </c>
      <c r="GX477">
        <f t="shared" si="533"/>
        <v>0</v>
      </c>
      <c r="HA477">
        <v>0</v>
      </c>
      <c r="HB477">
        <v>0</v>
      </c>
      <c r="IK477">
        <v>0</v>
      </c>
    </row>
    <row r="478" spans="1:255" x14ac:dyDescent="0.2">
      <c r="A478" s="2">
        <v>17</v>
      </c>
      <c r="B478" s="2">
        <v>1</v>
      </c>
      <c r="C478" s="2">
        <f>ROW(SmtRes!A984)</f>
        <v>984</v>
      </c>
      <c r="D478" s="2">
        <f>ROW(EtalonRes!A994)</f>
        <v>994</v>
      </c>
      <c r="E478" s="2" t="s">
        <v>701</v>
      </c>
      <c r="F478" s="2" t="s">
        <v>702</v>
      </c>
      <c r="G478" s="2" t="s">
        <v>703</v>
      </c>
      <c r="H478" s="2" t="s">
        <v>561</v>
      </c>
      <c r="I478" s="2">
        <v>4</v>
      </c>
      <c r="J478" s="2">
        <v>0</v>
      </c>
      <c r="K478" s="2"/>
      <c r="L478" s="2"/>
      <c r="M478" s="2"/>
      <c r="N478" s="2"/>
      <c r="O478" s="2">
        <f t="shared" si="499"/>
        <v>19.079999999999998</v>
      </c>
      <c r="P478" s="2">
        <f t="shared" si="500"/>
        <v>0</v>
      </c>
      <c r="Q478" s="2">
        <f t="shared" si="501"/>
        <v>1.28</v>
      </c>
      <c r="R478" s="2">
        <f t="shared" si="502"/>
        <v>0</v>
      </c>
      <c r="S478" s="2">
        <f t="shared" si="503"/>
        <v>17.8</v>
      </c>
      <c r="T478" s="2">
        <f t="shared" si="504"/>
        <v>0</v>
      </c>
      <c r="U478" s="2">
        <f t="shared" si="505"/>
        <v>1.8719999999999999</v>
      </c>
      <c r="V478" s="2">
        <f t="shared" si="506"/>
        <v>0</v>
      </c>
      <c r="W478" s="2">
        <f t="shared" si="507"/>
        <v>0</v>
      </c>
      <c r="X478" s="2">
        <f t="shared" si="508"/>
        <v>16.91</v>
      </c>
      <c r="Y478" s="2">
        <f t="shared" si="509"/>
        <v>11.57</v>
      </c>
      <c r="Z478" s="2"/>
      <c r="AA478" s="2">
        <v>39500385</v>
      </c>
      <c r="AB478" s="2">
        <f t="shared" si="510"/>
        <v>4.7699999999999996</v>
      </c>
      <c r="AC478" s="2">
        <f t="shared" si="534"/>
        <v>0</v>
      </c>
      <c r="AD478" s="2">
        <f t="shared" si="535"/>
        <v>0.32</v>
      </c>
      <c r="AE478" s="2">
        <f t="shared" si="536"/>
        <v>0</v>
      </c>
      <c r="AF478" s="2">
        <f t="shared" si="536"/>
        <v>4.45</v>
      </c>
      <c r="AG478" s="2">
        <f t="shared" si="512"/>
        <v>0</v>
      </c>
      <c r="AH478" s="2">
        <f t="shared" si="537"/>
        <v>0.46799999999999997</v>
      </c>
      <c r="AI478" s="2">
        <f t="shared" si="537"/>
        <v>0</v>
      </c>
      <c r="AJ478" s="2">
        <f t="shared" si="514"/>
        <v>0</v>
      </c>
      <c r="AK478" s="2">
        <v>35.979999999999997</v>
      </c>
      <c r="AL478" s="2">
        <v>20.09</v>
      </c>
      <c r="AM478" s="2">
        <v>1.05</v>
      </c>
      <c r="AN478" s="2">
        <v>0</v>
      </c>
      <c r="AO478" s="2">
        <v>14.84</v>
      </c>
      <c r="AP478" s="2">
        <v>0</v>
      </c>
      <c r="AQ478" s="2">
        <v>1.56</v>
      </c>
      <c r="AR478" s="2">
        <v>0</v>
      </c>
      <c r="AS478" s="2">
        <v>0</v>
      </c>
      <c r="AT478" s="2">
        <v>95</v>
      </c>
      <c r="AU478" s="2">
        <v>65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3</v>
      </c>
      <c r="BE478" s="2" t="s">
        <v>3</v>
      </c>
      <c r="BF478" s="2" t="s">
        <v>3</v>
      </c>
      <c r="BG478" s="2" t="s">
        <v>3</v>
      </c>
      <c r="BH478" s="2">
        <v>0</v>
      </c>
      <c r="BI478" s="2">
        <v>2</v>
      </c>
      <c r="BJ478" s="2" t="s">
        <v>704</v>
      </c>
      <c r="BK478" s="2"/>
      <c r="BL478" s="2"/>
      <c r="BM478" s="2">
        <v>108001</v>
      </c>
      <c r="BN478" s="2">
        <v>0</v>
      </c>
      <c r="BO478" s="2" t="s">
        <v>3</v>
      </c>
      <c r="BP478" s="2">
        <v>0</v>
      </c>
      <c r="BQ478" s="2">
        <v>3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3</v>
      </c>
      <c r="BZ478" s="2">
        <v>95</v>
      </c>
      <c r="CA478" s="2">
        <v>65</v>
      </c>
      <c r="CB478" s="2"/>
      <c r="CC478" s="2"/>
      <c r="CD478" s="2"/>
      <c r="CE478" s="2"/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695</v>
      </c>
      <c r="CO478" s="2">
        <v>0</v>
      </c>
      <c r="CP478" s="2">
        <f t="shared" si="515"/>
        <v>19.080000000000002</v>
      </c>
      <c r="CQ478" s="2">
        <f t="shared" si="516"/>
        <v>0</v>
      </c>
      <c r="CR478" s="2">
        <f t="shared" si="517"/>
        <v>0.32</v>
      </c>
      <c r="CS478" s="2">
        <f t="shared" si="518"/>
        <v>0</v>
      </c>
      <c r="CT478" s="2">
        <f t="shared" si="519"/>
        <v>4.45</v>
      </c>
      <c r="CU478" s="2">
        <f t="shared" si="520"/>
        <v>0</v>
      </c>
      <c r="CV478" s="2">
        <f t="shared" si="521"/>
        <v>0.46799999999999997</v>
      </c>
      <c r="CW478" s="2">
        <f t="shared" si="522"/>
        <v>0</v>
      </c>
      <c r="CX478" s="2">
        <f t="shared" si="523"/>
        <v>0</v>
      </c>
      <c r="CY478" s="2">
        <f t="shared" si="524"/>
        <v>16.91</v>
      </c>
      <c r="CZ478" s="2">
        <f t="shared" si="525"/>
        <v>11.57</v>
      </c>
      <c r="DA478" s="2"/>
      <c r="DB478" s="2"/>
      <c r="DC478" s="2" t="s">
        <v>3</v>
      </c>
      <c r="DD478" s="2" t="s">
        <v>319</v>
      </c>
      <c r="DE478" s="2" t="s">
        <v>696</v>
      </c>
      <c r="DF478" s="2" t="s">
        <v>696</v>
      </c>
      <c r="DG478" s="2" t="s">
        <v>696</v>
      </c>
      <c r="DH478" s="2" t="s">
        <v>3</v>
      </c>
      <c r="DI478" s="2" t="s">
        <v>696</v>
      </c>
      <c r="DJ478" s="2" t="s">
        <v>696</v>
      </c>
      <c r="DK478" s="2" t="s">
        <v>3</v>
      </c>
      <c r="DL478" s="2" t="s">
        <v>3</v>
      </c>
      <c r="DM478" s="2" t="s">
        <v>3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1013</v>
      </c>
      <c r="DV478" s="2" t="s">
        <v>561</v>
      </c>
      <c r="DW478" s="2" t="s">
        <v>561</v>
      </c>
      <c r="DX478" s="2">
        <v>1</v>
      </c>
      <c r="DY478" s="2"/>
      <c r="DZ478" s="2"/>
      <c r="EA478" s="2"/>
      <c r="EB478" s="2"/>
      <c r="EC478" s="2"/>
      <c r="ED478" s="2"/>
      <c r="EE478" s="2">
        <v>39174386</v>
      </c>
      <c r="EF478" s="2">
        <v>3</v>
      </c>
      <c r="EG478" s="2" t="s">
        <v>697</v>
      </c>
      <c r="EH478" s="2">
        <v>0</v>
      </c>
      <c r="EI478" s="2" t="s">
        <v>3</v>
      </c>
      <c r="EJ478" s="2">
        <v>2</v>
      </c>
      <c r="EK478" s="2">
        <v>108001</v>
      </c>
      <c r="EL478" s="2" t="s">
        <v>698</v>
      </c>
      <c r="EM478" s="2" t="s">
        <v>699</v>
      </c>
      <c r="EN478" s="2"/>
      <c r="EO478" s="2" t="s">
        <v>700</v>
      </c>
      <c r="EP478" s="2"/>
      <c r="EQ478" s="2">
        <v>131072</v>
      </c>
      <c r="ER478" s="2">
        <v>35.979999999999997</v>
      </c>
      <c r="ES478" s="2">
        <v>20.09</v>
      </c>
      <c r="ET478" s="2">
        <v>1.05</v>
      </c>
      <c r="EU478" s="2">
        <v>0</v>
      </c>
      <c r="EV478" s="2">
        <v>14.84</v>
      </c>
      <c r="EW478" s="2">
        <v>1.56</v>
      </c>
      <c r="EX478" s="2">
        <v>0</v>
      </c>
      <c r="EY478" s="2">
        <v>0</v>
      </c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si="526"/>
        <v>0</v>
      </c>
      <c r="FS478" s="2">
        <v>0</v>
      </c>
      <c r="FT478" s="2"/>
      <c r="FU478" s="2"/>
      <c r="FV478" s="2"/>
      <c r="FW478" s="2"/>
      <c r="FX478" s="2">
        <v>95</v>
      </c>
      <c r="FY478" s="2">
        <v>65</v>
      </c>
      <c r="FZ478" s="2"/>
      <c r="GA478" s="2" t="s">
        <v>3</v>
      </c>
      <c r="GB478" s="2"/>
      <c r="GC478" s="2"/>
      <c r="GD478" s="2">
        <v>0</v>
      </c>
      <c r="GE478" s="2"/>
      <c r="GF478" s="2">
        <v>-936984990</v>
      </c>
      <c r="GG478" s="2">
        <v>2</v>
      </c>
      <c r="GH478" s="2">
        <v>1</v>
      </c>
      <c r="GI478" s="2">
        <v>-2</v>
      </c>
      <c r="GJ478" s="2">
        <v>0</v>
      </c>
      <c r="GK478" s="2">
        <f>ROUND(R478*(R12)/100,2)</f>
        <v>0</v>
      </c>
      <c r="GL478" s="2">
        <f t="shared" si="527"/>
        <v>0</v>
      </c>
      <c r="GM478" s="2">
        <f t="shared" si="528"/>
        <v>47.56</v>
      </c>
      <c r="GN478" s="2">
        <f t="shared" si="529"/>
        <v>0</v>
      </c>
      <c r="GO478" s="2">
        <f t="shared" si="530"/>
        <v>47.56</v>
      </c>
      <c r="GP478" s="2">
        <f t="shared" si="531"/>
        <v>0</v>
      </c>
      <c r="GQ478" s="2"/>
      <c r="GR478" s="2">
        <v>0</v>
      </c>
      <c r="GS478" s="2">
        <v>3</v>
      </c>
      <c r="GT478" s="2">
        <v>0</v>
      </c>
      <c r="GU478" s="2" t="s">
        <v>3</v>
      </c>
      <c r="GV478" s="2">
        <f t="shared" si="532"/>
        <v>0</v>
      </c>
      <c r="GW478" s="2">
        <v>1</v>
      </c>
      <c r="GX478" s="2">
        <f t="shared" si="533"/>
        <v>0</v>
      </c>
      <c r="GY478" s="2"/>
      <c r="GZ478" s="2"/>
      <c r="HA478" s="2">
        <v>0</v>
      </c>
      <c r="HB478" s="2">
        <v>0</v>
      </c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17</v>
      </c>
      <c r="B479">
        <v>1</v>
      </c>
      <c r="C479">
        <f>ROW(SmtRes!A998)</f>
        <v>998</v>
      </c>
      <c r="D479">
        <f>ROW(EtalonRes!A1008)</f>
        <v>1008</v>
      </c>
      <c r="E479" t="s">
        <v>701</v>
      </c>
      <c r="F479" t="s">
        <v>702</v>
      </c>
      <c r="G479" t="s">
        <v>703</v>
      </c>
      <c r="H479" t="s">
        <v>561</v>
      </c>
      <c r="I479">
        <v>4</v>
      </c>
      <c r="J479">
        <v>0</v>
      </c>
      <c r="O479">
        <f t="shared" si="499"/>
        <v>127.07</v>
      </c>
      <c r="P479">
        <f t="shared" si="500"/>
        <v>0</v>
      </c>
      <c r="Q479">
        <f t="shared" si="501"/>
        <v>8.52</v>
      </c>
      <c r="R479">
        <f t="shared" si="502"/>
        <v>0</v>
      </c>
      <c r="S479">
        <f t="shared" si="503"/>
        <v>118.55</v>
      </c>
      <c r="T479">
        <f t="shared" si="504"/>
        <v>0</v>
      </c>
      <c r="U479">
        <f t="shared" si="505"/>
        <v>1.8719999999999999</v>
      </c>
      <c r="V479">
        <f t="shared" si="506"/>
        <v>0</v>
      </c>
      <c r="W479">
        <f t="shared" si="507"/>
        <v>0</v>
      </c>
      <c r="X479">
        <f t="shared" si="508"/>
        <v>112.62</v>
      </c>
      <c r="Y479">
        <f t="shared" si="509"/>
        <v>77.06</v>
      </c>
      <c r="AA479">
        <v>39500386</v>
      </c>
      <c r="AB479">
        <f t="shared" si="510"/>
        <v>4.7699999999999996</v>
      </c>
      <c r="AC479">
        <f t="shared" si="534"/>
        <v>0</v>
      </c>
      <c r="AD479">
        <f t="shared" si="535"/>
        <v>0.32</v>
      </c>
      <c r="AE479">
        <f t="shared" si="536"/>
        <v>0</v>
      </c>
      <c r="AF479">
        <f t="shared" si="536"/>
        <v>4.45</v>
      </c>
      <c r="AG479">
        <f t="shared" si="512"/>
        <v>0</v>
      </c>
      <c r="AH479">
        <f t="shared" si="537"/>
        <v>0.46799999999999997</v>
      </c>
      <c r="AI479">
        <f t="shared" si="537"/>
        <v>0</v>
      </c>
      <c r="AJ479">
        <f t="shared" si="514"/>
        <v>0</v>
      </c>
      <c r="AK479">
        <v>35.979999999999997</v>
      </c>
      <c r="AL479">
        <v>20.09</v>
      </c>
      <c r="AM479">
        <v>1.05</v>
      </c>
      <c r="AN479">
        <v>0</v>
      </c>
      <c r="AO479">
        <v>14.84</v>
      </c>
      <c r="AP479">
        <v>0</v>
      </c>
      <c r="AQ479">
        <v>1.56</v>
      </c>
      <c r="AR479">
        <v>0</v>
      </c>
      <c r="AS479">
        <v>0</v>
      </c>
      <c r="AT479">
        <v>95</v>
      </c>
      <c r="AU479">
        <v>65</v>
      </c>
      <c r="AV479">
        <v>1</v>
      </c>
      <c r="AW479">
        <v>1</v>
      </c>
      <c r="AZ479">
        <v>6.66</v>
      </c>
      <c r="BA479">
        <v>6.66</v>
      </c>
      <c r="BB479">
        <v>6.66</v>
      </c>
      <c r="BC479">
        <v>6.66</v>
      </c>
      <c r="BD479" t="s">
        <v>3</v>
      </c>
      <c r="BE479" t="s">
        <v>3</v>
      </c>
      <c r="BF479" t="s">
        <v>3</v>
      </c>
      <c r="BG479" t="s">
        <v>3</v>
      </c>
      <c r="BH479">
        <v>0</v>
      </c>
      <c r="BI479">
        <v>2</v>
      </c>
      <c r="BJ479" t="s">
        <v>704</v>
      </c>
      <c r="BM479">
        <v>108001</v>
      </c>
      <c r="BN479">
        <v>0</v>
      </c>
      <c r="BO479" t="s">
        <v>3</v>
      </c>
      <c r="BP479">
        <v>0</v>
      </c>
      <c r="BQ479">
        <v>3</v>
      </c>
      <c r="BR479">
        <v>0</v>
      </c>
      <c r="BS479">
        <v>6.66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3</v>
      </c>
      <c r="BZ479">
        <v>95</v>
      </c>
      <c r="CA479">
        <v>65</v>
      </c>
      <c r="CF479">
        <v>0</v>
      </c>
      <c r="CG479">
        <v>0</v>
      </c>
      <c r="CM479">
        <v>0</v>
      </c>
      <c r="CN479" t="s">
        <v>695</v>
      </c>
      <c r="CO479">
        <v>0</v>
      </c>
      <c r="CP479">
        <f t="shared" si="515"/>
        <v>127.07</v>
      </c>
      <c r="CQ479">
        <f t="shared" si="516"/>
        <v>0</v>
      </c>
      <c r="CR479">
        <f t="shared" si="517"/>
        <v>2.1312000000000002</v>
      </c>
      <c r="CS479">
        <f t="shared" si="518"/>
        <v>0</v>
      </c>
      <c r="CT479">
        <f t="shared" si="519"/>
        <v>29.637</v>
      </c>
      <c r="CU479">
        <f t="shared" si="520"/>
        <v>0</v>
      </c>
      <c r="CV479">
        <f t="shared" si="521"/>
        <v>0.46799999999999997</v>
      </c>
      <c r="CW479">
        <f t="shared" si="522"/>
        <v>0</v>
      </c>
      <c r="CX479">
        <f t="shared" si="523"/>
        <v>0</v>
      </c>
      <c r="CY479">
        <f t="shared" si="524"/>
        <v>112.6225</v>
      </c>
      <c r="CZ479">
        <f t="shared" si="525"/>
        <v>77.057500000000005</v>
      </c>
      <c r="DC479" t="s">
        <v>3</v>
      </c>
      <c r="DD479" t="s">
        <v>319</v>
      </c>
      <c r="DE479" t="s">
        <v>696</v>
      </c>
      <c r="DF479" t="s">
        <v>696</v>
      </c>
      <c r="DG479" t="s">
        <v>696</v>
      </c>
      <c r="DH479" t="s">
        <v>3</v>
      </c>
      <c r="DI479" t="s">
        <v>696</v>
      </c>
      <c r="DJ479" t="s">
        <v>696</v>
      </c>
      <c r="DK479" t="s">
        <v>3</v>
      </c>
      <c r="DL479" t="s">
        <v>3</v>
      </c>
      <c r="DM479" t="s">
        <v>3</v>
      </c>
      <c r="DN479">
        <v>0</v>
      </c>
      <c r="DO479">
        <v>0</v>
      </c>
      <c r="DP479">
        <v>1</v>
      </c>
      <c r="DQ479">
        <v>1</v>
      </c>
      <c r="DU479">
        <v>1013</v>
      </c>
      <c r="DV479" t="s">
        <v>561</v>
      </c>
      <c r="DW479" t="s">
        <v>561</v>
      </c>
      <c r="DX479">
        <v>1</v>
      </c>
      <c r="EE479">
        <v>39174386</v>
      </c>
      <c r="EF479">
        <v>3</v>
      </c>
      <c r="EG479" t="s">
        <v>697</v>
      </c>
      <c r="EH479">
        <v>0</v>
      </c>
      <c r="EI479" t="s">
        <v>3</v>
      </c>
      <c r="EJ479">
        <v>2</v>
      </c>
      <c r="EK479">
        <v>108001</v>
      </c>
      <c r="EL479" t="s">
        <v>698</v>
      </c>
      <c r="EM479" t="s">
        <v>699</v>
      </c>
      <c r="EO479" t="s">
        <v>700</v>
      </c>
      <c r="EQ479">
        <v>131072</v>
      </c>
      <c r="ER479">
        <v>35.979999999999997</v>
      </c>
      <c r="ES479">
        <v>20.09</v>
      </c>
      <c r="ET479">
        <v>1.05</v>
      </c>
      <c r="EU479">
        <v>0</v>
      </c>
      <c r="EV479">
        <v>14.84</v>
      </c>
      <c r="EW479">
        <v>1.56</v>
      </c>
      <c r="EX479">
        <v>0</v>
      </c>
      <c r="EY479">
        <v>0</v>
      </c>
      <c r="FQ479">
        <v>0</v>
      </c>
      <c r="FR479">
        <f t="shared" si="526"/>
        <v>0</v>
      </c>
      <c r="FS479">
        <v>0</v>
      </c>
      <c r="FX479">
        <v>95</v>
      </c>
      <c r="FY479">
        <v>65</v>
      </c>
      <c r="GA479" t="s">
        <v>3</v>
      </c>
      <c r="GD479">
        <v>0</v>
      </c>
      <c r="GF479">
        <v>-936984990</v>
      </c>
      <c r="GG479">
        <v>1</v>
      </c>
      <c r="GH479">
        <v>1</v>
      </c>
      <c r="GI479">
        <v>4</v>
      </c>
      <c r="GJ479">
        <v>0</v>
      </c>
      <c r="GK479">
        <f>ROUND(R479*(S12)/100,2)</f>
        <v>0</v>
      </c>
      <c r="GL479">
        <f t="shared" si="527"/>
        <v>0</v>
      </c>
      <c r="GM479">
        <f t="shared" si="528"/>
        <v>316.75</v>
      </c>
      <c r="GN479">
        <f t="shared" si="529"/>
        <v>0</v>
      </c>
      <c r="GO479">
        <f t="shared" si="530"/>
        <v>316.75</v>
      </c>
      <c r="GP479">
        <f t="shared" si="531"/>
        <v>0</v>
      </c>
      <c r="GR479">
        <v>0</v>
      </c>
      <c r="GS479">
        <v>3</v>
      </c>
      <c r="GT479">
        <v>0</v>
      </c>
      <c r="GU479" t="s">
        <v>3</v>
      </c>
      <c r="GV479">
        <f t="shared" si="532"/>
        <v>0</v>
      </c>
      <c r="GW479">
        <v>1</v>
      </c>
      <c r="GX479">
        <f t="shared" si="533"/>
        <v>0</v>
      </c>
      <c r="HA479">
        <v>0</v>
      </c>
      <c r="HB479">
        <v>0</v>
      </c>
      <c r="IK479">
        <v>0</v>
      </c>
    </row>
    <row r="480" spans="1:255" x14ac:dyDescent="0.2">
      <c r="A480" s="2">
        <v>17</v>
      </c>
      <c r="B480" s="2">
        <v>1</v>
      </c>
      <c r="C480" s="2">
        <f>ROW(SmtRes!A1016)</f>
        <v>1016</v>
      </c>
      <c r="D480" s="2">
        <f>ROW(EtalonRes!A1026)</f>
        <v>1026</v>
      </c>
      <c r="E480" s="2" t="s">
        <v>705</v>
      </c>
      <c r="F480" s="2" t="s">
        <v>706</v>
      </c>
      <c r="G480" s="2" t="s">
        <v>707</v>
      </c>
      <c r="H480" s="2" t="s">
        <v>561</v>
      </c>
      <c r="I480" s="2">
        <v>8</v>
      </c>
      <c r="J480" s="2">
        <v>0</v>
      </c>
      <c r="K480" s="2"/>
      <c r="L480" s="2"/>
      <c r="M480" s="2"/>
      <c r="N480" s="2"/>
      <c r="O480" s="2">
        <f t="shared" si="499"/>
        <v>60.32</v>
      </c>
      <c r="P480" s="2">
        <f t="shared" si="500"/>
        <v>0</v>
      </c>
      <c r="Q480" s="2">
        <f t="shared" si="501"/>
        <v>7.36</v>
      </c>
      <c r="R480" s="2">
        <f t="shared" si="502"/>
        <v>0.64</v>
      </c>
      <c r="S480" s="2">
        <f t="shared" si="503"/>
        <v>52.96</v>
      </c>
      <c r="T480" s="2">
        <f t="shared" si="504"/>
        <v>0</v>
      </c>
      <c r="U480" s="2">
        <f t="shared" si="505"/>
        <v>5.5679999999999996</v>
      </c>
      <c r="V480" s="2">
        <f t="shared" si="506"/>
        <v>4.8000000000000001E-2</v>
      </c>
      <c r="W480" s="2">
        <f t="shared" si="507"/>
        <v>0</v>
      </c>
      <c r="X480" s="2">
        <f t="shared" si="508"/>
        <v>50.92</v>
      </c>
      <c r="Y480" s="2">
        <f t="shared" si="509"/>
        <v>34.840000000000003</v>
      </c>
      <c r="Z480" s="2"/>
      <c r="AA480" s="2">
        <v>39500385</v>
      </c>
      <c r="AB480" s="2">
        <f t="shared" si="510"/>
        <v>7.54</v>
      </c>
      <c r="AC480" s="2">
        <f t="shared" si="534"/>
        <v>0</v>
      </c>
      <c r="AD480" s="2">
        <f t="shared" si="535"/>
        <v>0.92</v>
      </c>
      <c r="AE480" s="2">
        <f t="shared" si="536"/>
        <v>0.08</v>
      </c>
      <c r="AF480" s="2">
        <f t="shared" si="536"/>
        <v>6.62</v>
      </c>
      <c r="AG480" s="2">
        <f t="shared" si="512"/>
        <v>0</v>
      </c>
      <c r="AH480" s="2">
        <f t="shared" si="537"/>
        <v>0.69599999999999995</v>
      </c>
      <c r="AI480" s="2">
        <f t="shared" si="537"/>
        <v>6.0000000000000001E-3</v>
      </c>
      <c r="AJ480" s="2">
        <f t="shared" si="514"/>
        <v>0</v>
      </c>
      <c r="AK480" s="2">
        <v>61.48</v>
      </c>
      <c r="AL480" s="2">
        <v>36.369999999999997</v>
      </c>
      <c r="AM480" s="2">
        <v>3.05</v>
      </c>
      <c r="AN480" s="2">
        <v>0.26</v>
      </c>
      <c r="AO480" s="2">
        <v>22.06</v>
      </c>
      <c r="AP480" s="2">
        <v>0</v>
      </c>
      <c r="AQ480" s="2">
        <v>2.3199999999999998</v>
      </c>
      <c r="AR480" s="2">
        <v>0.02</v>
      </c>
      <c r="AS480" s="2">
        <v>0</v>
      </c>
      <c r="AT480" s="2">
        <v>95</v>
      </c>
      <c r="AU480" s="2">
        <v>65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3</v>
      </c>
      <c r="BE480" s="2" t="s">
        <v>3</v>
      </c>
      <c r="BF480" s="2" t="s">
        <v>3</v>
      </c>
      <c r="BG480" s="2" t="s">
        <v>3</v>
      </c>
      <c r="BH480" s="2">
        <v>0</v>
      </c>
      <c r="BI480" s="2">
        <v>2</v>
      </c>
      <c r="BJ480" s="2" t="s">
        <v>708</v>
      </c>
      <c r="BK480" s="2"/>
      <c r="BL480" s="2"/>
      <c r="BM480" s="2">
        <v>108001</v>
      </c>
      <c r="BN480" s="2">
        <v>0</v>
      </c>
      <c r="BO480" s="2" t="s">
        <v>3</v>
      </c>
      <c r="BP480" s="2">
        <v>0</v>
      </c>
      <c r="BQ480" s="2">
        <v>3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3</v>
      </c>
      <c r="BZ480" s="2">
        <v>95</v>
      </c>
      <c r="CA480" s="2">
        <v>65</v>
      </c>
      <c r="CB480" s="2"/>
      <c r="CC480" s="2"/>
      <c r="CD480" s="2"/>
      <c r="CE480" s="2"/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1607</v>
      </c>
      <c r="CO480" s="2">
        <v>0</v>
      </c>
      <c r="CP480" s="2">
        <f t="shared" si="515"/>
        <v>60.32</v>
      </c>
      <c r="CQ480" s="2">
        <f t="shared" si="516"/>
        <v>0</v>
      </c>
      <c r="CR480" s="2">
        <f t="shared" si="517"/>
        <v>0.92</v>
      </c>
      <c r="CS480" s="2">
        <f t="shared" si="518"/>
        <v>0.08</v>
      </c>
      <c r="CT480" s="2">
        <f t="shared" si="519"/>
        <v>6.62</v>
      </c>
      <c r="CU480" s="2">
        <f t="shared" si="520"/>
        <v>0</v>
      </c>
      <c r="CV480" s="2">
        <f t="shared" si="521"/>
        <v>0.69599999999999995</v>
      </c>
      <c r="CW480" s="2">
        <f t="shared" si="522"/>
        <v>6.0000000000000001E-3</v>
      </c>
      <c r="CX480" s="2">
        <f t="shared" si="523"/>
        <v>0</v>
      </c>
      <c r="CY480" s="2">
        <f t="shared" si="524"/>
        <v>50.92</v>
      </c>
      <c r="CZ480" s="2">
        <f t="shared" si="525"/>
        <v>34.840000000000003</v>
      </c>
      <c r="DA480" s="2"/>
      <c r="DB480" s="2"/>
      <c r="DC480" s="2" t="s">
        <v>3</v>
      </c>
      <c r="DD480" s="2" t="s">
        <v>319</v>
      </c>
      <c r="DE480" s="2" t="s">
        <v>696</v>
      </c>
      <c r="DF480" s="2" t="s">
        <v>696</v>
      </c>
      <c r="DG480" s="2" t="s">
        <v>696</v>
      </c>
      <c r="DH480" s="2" t="s">
        <v>3</v>
      </c>
      <c r="DI480" s="2" t="s">
        <v>696</v>
      </c>
      <c r="DJ480" s="2" t="s">
        <v>696</v>
      </c>
      <c r="DK480" s="2" t="s">
        <v>3</v>
      </c>
      <c r="DL480" s="2" t="s">
        <v>3</v>
      </c>
      <c r="DM480" s="2" t="s">
        <v>3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1013</v>
      </c>
      <c r="DV480" s="2" t="s">
        <v>561</v>
      </c>
      <c r="DW480" s="2" t="s">
        <v>561</v>
      </c>
      <c r="DX480" s="2">
        <v>1</v>
      </c>
      <c r="DY480" s="2"/>
      <c r="DZ480" s="2"/>
      <c r="EA480" s="2"/>
      <c r="EB480" s="2"/>
      <c r="EC480" s="2"/>
      <c r="ED480" s="2"/>
      <c r="EE480" s="2">
        <v>39174386</v>
      </c>
      <c r="EF480" s="2">
        <v>3</v>
      </c>
      <c r="EG480" s="2" t="s">
        <v>697</v>
      </c>
      <c r="EH480" s="2">
        <v>0</v>
      </c>
      <c r="EI480" s="2" t="s">
        <v>3</v>
      </c>
      <c r="EJ480" s="2">
        <v>2</v>
      </c>
      <c r="EK480" s="2">
        <v>108001</v>
      </c>
      <c r="EL480" s="2" t="s">
        <v>698</v>
      </c>
      <c r="EM480" s="2" t="s">
        <v>699</v>
      </c>
      <c r="EN480" s="2"/>
      <c r="EO480" s="2" t="s">
        <v>709</v>
      </c>
      <c r="EP480" s="2"/>
      <c r="EQ480" s="2">
        <v>0</v>
      </c>
      <c r="ER480" s="2">
        <v>61.48</v>
      </c>
      <c r="ES480" s="2">
        <v>36.369999999999997</v>
      </c>
      <c r="ET480" s="2">
        <v>3.05</v>
      </c>
      <c r="EU480" s="2">
        <v>0.26</v>
      </c>
      <c r="EV480" s="2">
        <v>22.06</v>
      </c>
      <c r="EW480" s="2">
        <v>2.3199999999999998</v>
      </c>
      <c r="EX480" s="2">
        <v>0.02</v>
      </c>
      <c r="EY480" s="2">
        <v>0</v>
      </c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526"/>
        <v>0</v>
      </c>
      <c r="FS480" s="2">
        <v>0</v>
      </c>
      <c r="FT480" s="2"/>
      <c r="FU480" s="2"/>
      <c r="FV480" s="2"/>
      <c r="FW480" s="2"/>
      <c r="FX480" s="2">
        <v>95</v>
      </c>
      <c r="FY480" s="2">
        <v>65</v>
      </c>
      <c r="FZ480" s="2"/>
      <c r="GA480" s="2" t="s">
        <v>3</v>
      </c>
      <c r="GB480" s="2"/>
      <c r="GC480" s="2"/>
      <c r="GD480" s="2">
        <v>0</v>
      </c>
      <c r="GE480" s="2"/>
      <c r="GF480" s="2">
        <v>484274747</v>
      </c>
      <c r="GG480" s="2">
        <v>2</v>
      </c>
      <c r="GH480" s="2">
        <v>1</v>
      </c>
      <c r="GI480" s="2">
        <v>-2</v>
      </c>
      <c r="GJ480" s="2">
        <v>0</v>
      </c>
      <c r="GK480" s="2">
        <f>ROUND(R480*(R12)/100,2)</f>
        <v>0</v>
      </c>
      <c r="GL480" s="2">
        <f t="shared" si="527"/>
        <v>0</v>
      </c>
      <c r="GM480" s="2">
        <f t="shared" si="528"/>
        <v>146.08000000000001</v>
      </c>
      <c r="GN480" s="2">
        <f t="shared" si="529"/>
        <v>0</v>
      </c>
      <c r="GO480" s="2">
        <f t="shared" si="530"/>
        <v>146.08000000000001</v>
      </c>
      <c r="GP480" s="2">
        <f t="shared" si="531"/>
        <v>0</v>
      </c>
      <c r="GQ480" s="2"/>
      <c r="GR480" s="2">
        <v>0</v>
      </c>
      <c r="GS480" s="2">
        <v>3</v>
      </c>
      <c r="GT480" s="2">
        <v>0</v>
      </c>
      <c r="GU480" s="2" t="s">
        <v>3</v>
      </c>
      <c r="GV480" s="2">
        <f t="shared" si="532"/>
        <v>0</v>
      </c>
      <c r="GW480" s="2">
        <v>1</v>
      </c>
      <c r="GX480" s="2">
        <f t="shared" si="533"/>
        <v>0</v>
      </c>
      <c r="GY480" s="2"/>
      <c r="GZ480" s="2"/>
      <c r="HA480" s="2">
        <v>0</v>
      </c>
      <c r="HB480" s="2">
        <v>0</v>
      </c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55" x14ac:dyDescent="0.2">
      <c r="A481">
        <v>17</v>
      </c>
      <c r="B481">
        <v>1</v>
      </c>
      <c r="C481">
        <f>ROW(SmtRes!A1034)</f>
        <v>1034</v>
      </c>
      <c r="D481">
        <f>ROW(EtalonRes!A1044)</f>
        <v>1044</v>
      </c>
      <c r="E481" t="s">
        <v>705</v>
      </c>
      <c r="F481" t="s">
        <v>706</v>
      </c>
      <c r="G481" t="s">
        <v>707</v>
      </c>
      <c r="H481" t="s">
        <v>561</v>
      </c>
      <c r="I481">
        <v>8</v>
      </c>
      <c r="J481">
        <v>0</v>
      </c>
      <c r="O481">
        <f t="shared" si="499"/>
        <v>401.73</v>
      </c>
      <c r="P481">
        <f t="shared" si="500"/>
        <v>0</v>
      </c>
      <c r="Q481">
        <f t="shared" si="501"/>
        <v>49.02</v>
      </c>
      <c r="R481">
        <f t="shared" si="502"/>
        <v>4.26</v>
      </c>
      <c r="S481">
        <f t="shared" si="503"/>
        <v>352.71</v>
      </c>
      <c r="T481">
        <f t="shared" si="504"/>
        <v>0</v>
      </c>
      <c r="U481">
        <f t="shared" si="505"/>
        <v>5.5679999999999996</v>
      </c>
      <c r="V481">
        <f t="shared" si="506"/>
        <v>4.8000000000000001E-2</v>
      </c>
      <c r="W481">
        <f t="shared" si="507"/>
        <v>0</v>
      </c>
      <c r="X481">
        <f t="shared" si="508"/>
        <v>339.12</v>
      </c>
      <c r="Y481">
        <f t="shared" si="509"/>
        <v>232.03</v>
      </c>
      <c r="AA481">
        <v>39500386</v>
      </c>
      <c r="AB481">
        <f t="shared" si="510"/>
        <v>7.54</v>
      </c>
      <c r="AC481">
        <f t="shared" si="534"/>
        <v>0</v>
      </c>
      <c r="AD481">
        <f t="shared" si="535"/>
        <v>0.92</v>
      </c>
      <c r="AE481">
        <f t="shared" si="536"/>
        <v>0.08</v>
      </c>
      <c r="AF481">
        <f t="shared" si="536"/>
        <v>6.62</v>
      </c>
      <c r="AG481">
        <f t="shared" si="512"/>
        <v>0</v>
      </c>
      <c r="AH481">
        <f t="shared" si="537"/>
        <v>0.69599999999999995</v>
      </c>
      <c r="AI481">
        <f t="shared" si="537"/>
        <v>6.0000000000000001E-3</v>
      </c>
      <c r="AJ481">
        <f t="shared" si="514"/>
        <v>0</v>
      </c>
      <c r="AK481">
        <v>61.48</v>
      </c>
      <c r="AL481">
        <v>36.369999999999997</v>
      </c>
      <c r="AM481">
        <v>3.05</v>
      </c>
      <c r="AN481">
        <v>0.26</v>
      </c>
      <c r="AO481">
        <v>22.06</v>
      </c>
      <c r="AP481">
        <v>0</v>
      </c>
      <c r="AQ481">
        <v>2.3199999999999998</v>
      </c>
      <c r="AR481">
        <v>0.02</v>
      </c>
      <c r="AS481">
        <v>0</v>
      </c>
      <c r="AT481">
        <v>95</v>
      </c>
      <c r="AU481">
        <v>65</v>
      </c>
      <c r="AV481">
        <v>1</v>
      </c>
      <c r="AW481">
        <v>1</v>
      </c>
      <c r="AZ481">
        <v>6.66</v>
      </c>
      <c r="BA481">
        <v>6.66</v>
      </c>
      <c r="BB481">
        <v>6.66</v>
      </c>
      <c r="BC481">
        <v>6.66</v>
      </c>
      <c r="BD481" t="s">
        <v>3</v>
      </c>
      <c r="BE481" t="s">
        <v>3</v>
      </c>
      <c r="BF481" t="s">
        <v>3</v>
      </c>
      <c r="BG481" t="s">
        <v>3</v>
      </c>
      <c r="BH481">
        <v>0</v>
      </c>
      <c r="BI481">
        <v>2</v>
      </c>
      <c r="BJ481" t="s">
        <v>708</v>
      </c>
      <c r="BM481">
        <v>108001</v>
      </c>
      <c r="BN481">
        <v>0</v>
      </c>
      <c r="BO481" t="s">
        <v>3</v>
      </c>
      <c r="BP481">
        <v>0</v>
      </c>
      <c r="BQ481">
        <v>3</v>
      </c>
      <c r="BR481">
        <v>0</v>
      </c>
      <c r="BS481">
        <v>6.66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3</v>
      </c>
      <c r="BZ481">
        <v>95</v>
      </c>
      <c r="CA481">
        <v>65</v>
      </c>
      <c r="CF481">
        <v>0</v>
      </c>
      <c r="CG481">
        <v>0</v>
      </c>
      <c r="CM481">
        <v>0</v>
      </c>
      <c r="CN481" t="s">
        <v>1607</v>
      </c>
      <c r="CO481">
        <v>0</v>
      </c>
      <c r="CP481">
        <f t="shared" si="515"/>
        <v>401.72999999999996</v>
      </c>
      <c r="CQ481">
        <f t="shared" si="516"/>
        <v>0</v>
      </c>
      <c r="CR481">
        <f t="shared" si="517"/>
        <v>6.1272000000000002</v>
      </c>
      <c r="CS481">
        <f t="shared" si="518"/>
        <v>0.53280000000000005</v>
      </c>
      <c r="CT481">
        <f t="shared" si="519"/>
        <v>44.089199999999998</v>
      </c>
      <c r="CU481">
        <f t="shared" si="520"/>
        <v>0</v>
      </c>
      <c r="CV481">
        <f t="shared" si="521"/>
        <v>0.69599999999999995</v>
      </c>
      <c r="CW481">
        <f t="shared" si="522"/>
        <v>6.0000000000000001E-3</v>
      </c>
      <c r="CX481">
        <f t="shared" si="523"/>
        <v>0</v>
      </c>
      <c r="CY481">
        <f t="shared" si="524"/>
        <v>339.12149999999997</v>
      </c>
      <c r="CZ481">
        <f t="shared" si="525"/>
        <v>232.03049999999999</v>
      </c>
      <c r="DC481" t="s">
        <v>3</v>
      </c>
      <c r="DD481" t="s">
        <v>319</v>
      </c>
      <c r="DE481" t="s">
        <v>696</v>
      </c>
      <c r="DF481" t="s">
        <v>696</v>
      </c>
      <c r="DG481" t="s">
        <v>696</v>
      </c>
      <c r="DH481" t="s">
        <v>3</v>
      </c>
      <c r="DI481" t="s">
        <v>696</v>
      </c>
      <c r="DJ481" t="s">
        <v>696</v>
      </c>
      <c r="DK481" t="s">
        <v>3</v>
      </c>
      <c r="DL481" t="s">
        <v>3</v>
      </c>
      <c r="DM481" t="s">
        <v>3</v>
      </c>
      <c r="DN481">
        <v>0</v>
      </c>
      <c r="DO481">
        <v>0</v>
      </c>
      <c r="DP481">
        <v>1</v>
      </c>
      <c r="DQ481">
        <v>1</v>
      </c>
      <c r="DU481">
        <v>1013</v>
      </c>
      <c r="DV481" t="s">
        <v>561</v>
      </c>
      <c r="DW481" t="s">
        <v>561</v>
      </c>
      <c r="DX481">
        <v>1</v>
      </c>
      <c r="EE481">
        <v>39174386</v>
      </c>
      <c r="EF481">
        <v>3</v>
      </c>
      <c r="EG481" t="s">
        <v>697</v>
      </c>
      <c r="EH481">
        <v>0</v>
      </c>
      <c r="EI481" t="s">
        <v>3</v>
      </c>
      <c r="EJ481">
        <v>2</v>
      </c>
      <c r="EK481">
        <v>108001</v>
      </c>
      <c r="EL481" t="s">
        <v>698</v>
      </c>
      <c r="EM481" t="s">
        <v>699</v>
      </c>
      <c r="EO481" t="s">
        <v>709</v>
      </c>
      <c r="EQ481">
        <v>0</v>
      </c>
      <c r="ER481">
        <v>61.48</v>
      </c>
      <c r="ES481">
        <v>36.369999999999997</v>
      </c>
      <c r="ET481">
        <v>3.05</v>
      </c>
      <c r="EU481">
        <v>0.26</v>
      </c>
      <c r="EV481">
        <v>22.06</v>
      </c>
      <c r="EW481">
        <v>2.3199999999999998</v>
      </c>
      <c r="EX481">
        <v>0.02</v>
      </c>
      <c r="EY481">
        <v>0</v>
      </c>
      <c r="FQ481">
        <v>0</v>
      </c>
      <c r="FR481">
        <f t="shared" si="526"/>
        <v>0</v>
      </c>
      <c r="FS481">
        <v>0</v>
      </c>
      <c r="FX481">
        <v>95</v>
      </c>
      <c r="FY481">
        <v>65</v>
      </c>
      <c r="GA481" t="s">
        <v>3</v>
      </c>
      <c r="GD481">
        <v>0</v>
      </c>
      <c r="GF481">
        <v>484274747</v>
      </c>
      <c r="GG481">
        <v>1</v>
      </c>
      <c r="GH481">
        <v>1</v>
      </c>
      <c r="GI481">
        <v>4</v>
      </c>
      <c r="GJ481">
        <v>0</v>
      </c>
      <c r="GK481">
        <f>ROUND(R481*(S12)/100,2)</f>
        <v>0</v>
      </c>
      <c r="GL481">
        <f t="shared" si="527"/>
        <v>0</v>
      </c>
      <c r="GM481">
        <f t="shared" si="528"/>
        <v>972.88</v>
      </c>
      <c r="GN481">
        <f t="shared" si="529"/>
        <v>0</v>
      </c>
      <c r="GO481">
        <f t="shared" si="530"/>
        <v>972.88</v>
      </c>
      <c r="GP481">
        <f t="shared" si="531"/>
        <v>0</v>
      </c>
      <c r="GR481">
        <v>0</v>
      </c>
      <c r="GS481">
        <v>3</v>
      </c>
      <c r="GT481">
        <v>0</v>
      </c>
      <c r="GU481" t="s">
        <v>3</v>
      </c>
      <c r="GV481">
        <f t="shared" si="532"/>
        <v>0</v>
      </c>
      <c r="GW481">
        <v>1</v>
      </c>
      <c r="GX481">
        <f t="shared" si="533"/>
        <v>0</v>
      </c>
      <c r="HA481">
        <v>0</v>
      </c>
      <c r="HB481">
        <v>0</v>
      </c>
      <c r="IK481">
        <v>0</v>
      </c>
    </row>
    <row r="482" spans="1:255" x14ac:dyDescent="0.2">
      <c r="A482" s="2">
        <v>17</v>
      </c>
      <c r="B482" s="2">
        <v>1</v>
      </c>
      <c r="C482" s="2">
        <f>ROW(SmtRes!A1039)</f>
        <v>1039</v>
      </c>
      <c r="D482" s="2">
        <f>ROW(EtalonRes!A1049)</f>
        <v>1049</v>
      </c>
      <c r="E482" s="2" t="s">
        <v>710</v>
      </c>
      <c r="F482" s="2" t="s">
        <v>711</v>
      </c>
      <c r="G482" s="2" t="s">
        <v>712</v>
      </c>
      <c r="H482" s="2" t="s">
        <v>561</v>
      </c>
      <c r="I482" s="2">
        <v>10</v>
      </c>
      <c r="J482" s="2">
        <v>0</v>
      </c>
      <c r="K482" s="2"/>
      <c r="L482" s="2"/>
      <c r="M482" s="2"/>
      <c r="N482" s="2"/>
      <c r="O482" s="2">
        <f t="shared" si="499"/>
        <v>14.6</v>
      </c>
      <c r="P482" s="2">
        <f t="shared" si="500"/>
        <v>0</v>
      </c>
      <c r="Q482" s="2">
        <f t="shared" si="501"/>
        <v>0</v>
      </c>
      <c r="R482" s="2">
        <f t="shared" si="502"/>
        <v>0</v>
      </c>
      <c r="S482" s="2">
        <f t="shared" si="503"/>
        <v>14.6</v>
      </c>
      <c r="T482" s="2">
        <f t="shared" si="504"/>
        <v>0</v>
      </c>
      <c r="U482" s="2">
        <f t="shared" si="505"/>
        <v>1.5</v>
      </c>
      <c r="V482" s="2">
        <f t="shared" si="506"/>
        <v>0</v>
      </c>
      <c r="W482" s="2">
        <f t="shared" si="507"/>
        <v>0</v>
      </c>
      <c r="X482" s="2">
        <f t="shared" si="508"/>
        <v>11.68</v>
      </c>
      <c r="Y482" s="2">
        <f t="shared" si="509"/>
        <v>8.76</v>
      </c>
      <c r="Z482" s="2"/>
      <c r="AA482" s="2">
        <v>39500385</v>
      </c>
      <c r="AB482" s="2">
        <f t="shared" si="510"/>
        <v>1.46</v>
      </c>
      <c r="AC482" s="2">
        <f t="shared" si="534"/>
        <v>0</v>
      </c>
      <c r="AD482" s="2">
        <f t="shared" si="535"/>
        <v>0</v>
      </c>
      <c r="AE482" s="2">
        <f t="shared" si="536"/>
        <v>0</v>
      </c>
      <c r="AF482" s="2">
        <f t="shared" si="536"/>
        <v>1.46</v>
      </c>
      <c r="AG482" s="2">
        <f t="shared" si="512"/>
        <v>0</v>
      </c>
      <c r="AH482" s="2">
        <f t="shared" si="537"/>
        <v>0.15</v>
      </c>
      <c r="AI482" s="2">
        <f t="shared" si="537"/>
        <v>0</v>
      </c>
      <c r="AJ482" s="2">
        <f t="shared" si="514"/>
        <v>0</v>
      </c>
      <c r="AK482" s="2">
        <v>5.29</v>
      </c>
      <c r="AL482" s="2">
        <v>0.41</v>
      </c>
      <c r="AM482" s="2">
        <v>0</v>
      </c>
      <c r="AN482" s="2">
        <v>0</v>
      </c>
      <c r="AO482" s="2">
        <v>4.88</v>
      </c>
      <c r="AP482" s="2">
        <v>0</v>
      </c>
      <c r="AQ482" s="2">
        <v>0.5</v>
      </c>
      <c r="AR482" s="2">
        <v>0</v>
      </c>
      <c r="AS482" s="2">
        <v>0</v>
      </c>
      <c r="AT482" s="2">
        <v>80</v>
      </c>
      <c r="AU482" s="2">
        <v>60</v>
      </c>
      <c r="AV482" s="2">
        <v>1</v>
      </c>
      <c r="AW482" s="2">
        <v>1</v>
      </c>
      <c r="AX482" s="2"/>
      <c r="AY482" s="2"/>
      <c r="AZ482" s="2">
        <v>1</v>
      </c>
      <c r="BA482" s="2">
        <v>1</v>
      </c>
      <c r="BB482" s="2">
        <v>1</v>
      </c>
      <c r="BC482" s="2">
        <v>1</v>
      </c>
      <c r="BD482" s="2" t="s">
        <v>3</v>
      </c>
      <c r="BE482" s="2" t="s">
        <v>3</v>
      </c>
      <c r="BF482" s="2" t="s">
        <v>3</v>
      </c>
      <c r="BG482" s="2" t="s">
        <v>3</v>
      </c>
      <c r="BH482" s="2">
        <v>0</v>
      </c>
      <c r="BI482" s="2">
        <v>2</v>
      </c>
      <c r="BJ482" s="2" t="s">
        <v>713</v>
      </c>
      <c r="BK482" s="2"/>
      <c r="BL482" s="2"/>
      <c r="BM482" s="2">
        <v>110011</v>
      </c>
      <c r="BN482" s="2">
        <v>0</v>
      </c>
      <c r="BO482" s="2" t="s">
        <v>3</v>
      </c>
      <c r="BP482" s="2">
        <v>0</v>
      </c>
      <c r="BQ482" s="2">
        <v>3</v>
      </c>
      <c r="BR482" s="2">
        <v>0</v>
      </c>
      <c r="BS482" s="2">
        <v>1</v>
      </c>
      <c r="BT482" s="2">
        <v>1</v>
      </c>
      <c r="BU482" s="2">
        <v>1</v>
      </c>
      <c r="BV482" s="2">
        <v>1</v>
      </c>
      <c r="BW482" s="2">
        <v>1</v>
      </c>
      <c r="BX482" s="2">
        <v>1</v>
      </c>
      <c r="BY482" s="2" t="s">
        <v>3</v>
      </c>
      <c r="BZ482" s="2">
        <v>80</v>
      </c>
      <c r="CA482" s="2">
        <v>60</v>
      </c>
      <c r="CB482" s="2"/>
      <c r="CC482" s="2"/>
      <c r="CD482" s="2"/>
      <c r="CE482" s="2"/>
      <c r="CF482" s="2">
        <v>0</v>
      </c>
      <c r="CG482" s="2">
        <v>0</v>
      </c>
      <c r="CH482" s="2"/>
      <c r="CI482" s="2"/>
      <c r="CJ482" s="2"/>
      <c r="CK482" s="2"/>
      <c r="CL482" s="2"/>
      <c r="CM482" s="2">
        <v>0</v>
      </c>
      <c r="CN482" s="2" t="s">
        <v>1607</v>
      </c>
      <c r="CO482" s="2">
        <v>0</v>
      </c>
      <c r="CP482" s="2">
        <f t="shared" si="515"/>
        <v>14.6</v>
      </c>
      <c r="CQ482" s="2">
        <f t="shared" si="516"/>
        <v>0</v>
      </c>
      <c r="CR482" s="2">
        <f t="shared" si="517"/>
        <v>0</v>
      </c>
      <c r="CS482" s="2">
        <f t="shared" si="518"/>
        <v>0</v>
      </c>
      <c r="CT482" s="2">
        <f t="shared" si="519"/>
        <v>1.46</v>
      </c>
      <c r="CU482" s="2">
        <f t="shared" si="520"/>
        <v>0</v>
      </c>
      <c r="CV482" s="2">
        <f t="shared" si="521"/>
        <v>0.15</v>
      </c>
      <c r="CW482" s="2">
        <f t="shared" si="522"/>
        <v>0</v>
      </c>
      <c r="CX482" s="2">
        <f t="shared" si="523"/>
        <v>0</v>
      </c>
      <c r="CY482" s="2">
        <f t="shared" si="524"/>
        <v>11.68</v>
      </c>
      <c r="CZ482" s="2">
        <f t="shared" si="525"/>
        <v>8.76</v>
      </c>
      <c r="DA482" s="2"/>
      <c r="DB482" s="2"/>
      <c r="DC482" s="2" t="s">
        <v>3</v>
      </c>
      <c r="DD482" s="2" t="s">
        <v>319</v>
      </c>
      <c r="DE482" s="2" t="s">
        <v>696</v>
      </c>
      <c r="DF482" s="2" t="s">
        <v>696</v>
      </c>
      <c r="DG482" s="2" t="s">
        <v>696</v>
      </c>
      <c r="DH482" s="2" t="s">
        <v>3</v>
      </c>
      <c r="DI482" s="2" t="s">
        <v>696</v>
      </c>
      <c r="DJ482" s="2" t="s">
        <v>696</v>
      </c>
      <c r="DK482" s="2" t="s">
        <v>3</v>
      </c>
      <c r="DL482" s="2" t="s">
        <v>3</v>
      </c>
      <c r="DM482" s="2" t="s">
        <v>3</v>
      </c>
      <c r="DN482" s="2">
        <v>0</v>
      </c>
      <c r="DO482" s="2">
        <v>0</v>
      </c>
      <c r="DP482" s="2">
        <v>1</v>
      </c>
      <c r="DQ482" s="2">
        <v>1</v>
      </c>
      <c r="DR482" s="2"/>
      <c r="DS482" s="2"/>
      <c r="DT482" s="2"/>
      <c r="DU482" s="2">
        <v>1013</v>
      </c>
      <c r="DV482" s="2" t="s">
        <v>561</v>
      </c>
      <c r="DW482" s="2" t="s">
        <v>561</v>
      </c>
      <c r="DX482" s="2">
        <v>1</v>
      </c>
      <c r="DY482" s="2"/>
      <c r="DZ482" s="2"/>
      <c r="EA482" s="2"/>
      <c r="EB482" s="2"/>
      <c r="EC482" s="2"/>
      <c r="ED482" s="2"/>
      <c r="EE482" s="2">
        <v>39174433</v>
      </c>
      <c r="EF482" s="2">
        <v>3</v>
      </c>
      <c r="EG482" s="2" t="s">
        <v>697</v>
      </c>
      <c r="EH482" s="2">
        <v>0</v>
      </c>
      <c r="EI482" s="2" t="s">
        <v>3</v>
      </c>
      <c r="EJ482" s="2">
        <v>2</v>
      </c>
      <c r="EK482" s="2">
        <v>110011</v>
      </c>
      <c r="EL482" s="2" t="s">
        <v>714</v>
      </c>
      <c r="EM482" s="2" t="s">
        <v>715</v>
      </c>
      <c r="EN482" s="2"/>
      <c r="EO482" s="2" t="s">
        <v>709</v>
      </c>
      <c r="EP482" s="2"/>
      <c r="EQ482" s="2">
        <v>0</v>
      </c>
      <c r="ER482" s="2">
        <v>5.29</v>
      </c>
      <c r="ES482" s="2">
        <v>0.41</v>
      </c>
      <c r="ET482" s="2">
        <v>0</v>
      </c>
      <c r="EU482" s="2">
        <v>0</v>
      </c>
      <c r="EV482" s="2">
        <v>4.88</v>
      </c>
      <c r="EW482" s="2">
        <v>0.5</v>
      </c>
      <c r="EX482" s="2">
        <v>0</v>
      </c>
      <c r="EY482" s="2">
        <v>0</v>
      </c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>
        <v>0</v>
      </c>
      <c r="FR482" s="2">
        <f t="shared" si="526"/>
        <v>0</v>
      </c>
      <c r="FS482" s="2">
        <v>0</v>
      </c>
      <c r="FT482" s="2"/>
      <c r="FU482" s="2"/>
      <c r="FV482" s="2"/>
      <c r="FW482" s="2"/>
      <c r="FX482" s="2">
        <v>80</v>
      </c>
      <c r="FY482" s="2">
        <v>60</v>
      </c>
      <c r="FZ482" s="2"/>
      <c r="GA482" s="2" t="s">
        <v>3</v>
      </c>
      <c r="GB482" s="2"/>
      <c r="GC482" s="2"/>
      <c r="GD482" s="2">
        <v>0</v>
      </c>
      <c r="GE482" s="2"/>
      <c r="GF482" s="2">
        <v>-1294766207</v>
      </c>
      <c r="GG482" s="2">
        <v>2</v>
      </c>
      <c r="GH482" s="2">
        <v>1</v>
      </c>
      <c r="GI482" s="2">
        <v>-2</v>
      </c>
      <c r="GJ482" s="2">
        <v>0</v>
      </c>
      <c r="GK482" s="2">
        <f>ROUND(R482*(R12)/100,2)</f>
        <v>0</v>
      </c>
      <c r="GL482" s="2">
        <f t="shared" si="527"/>
        <v>0</v>
      </c>
      <c r="GM482" s="2">
        <f t="shared" si="528"/>
        <v>35.04</v>
      </c>
      <c r="GN482" s="2">
        <f t="shared" si="529"/>
        <v>0</v>
      </c>
      <c r="GO482" s="2">
        <f t="shared" si="530"/>
        <v>35.04</v>
      </c>
      <c r="GP482" s="2">
        <f t="shared" si="531"/>
        <v>0</v>
      </c>
      <c r="GQ482" s="2"/>
      <c r="GR482" s="2">
        <v>0</v>
      </c>
      <c r="GS482" s="2">
        <v>3</v>
      </c>
      <c r="GT482" s="2">
        <v>0</v>
      </c>
      <c r="GU482" s="2" t="s">
        <v>3</v>
      </c>
      <c r="GV482" s="2">
        <f t="shared" si="532"/>
        <v>0</v>
      </c>
      <c r="GW482" s="2">
        <v>1</v>
      </c>
      <c r="GX482" s="2">
        <f t="shared" si="533"/>
        <v>0</v>
      </c>
      <c r="GY482" s="2"/>
      <c r="GZ482" s="2"/>
      <c r="HA482" s="2">
        <v>0</v>
      </c>
      <c r="HB482" s="2">
        <v>0</v>
      </c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>
        <v>0</v>
      </c>
      <c r="IL482" s="2"/>
      <c r="IM482" s="2"/>
      <c r="IN482" s="2"/>
      <c r="IO482" s="2"/>
      <c r="IP482" s="2"/>
      <c r="IQ482" s="2"/>
      <c r="IR482" s="2"/>
      <c r="IS482" s="2"/>
      <c r="IT482" s="2"/>
      <c r="IU482" s="2"/>
    </row>
    <row r="483" spans="1:255" x14ac:dyDescent="0.2">
      <c r="A483">
        <v>17</v>
      </c>
      <c r="B483">
        <v>1</v>
      </c>
      <c r="C483">
        <f>ROW(SmtRes!A1044)</f>
        <v>1044</v>
      </c>
      <c r="D483">
        <f>ROW(EtalonRes!A1054)</f>
        <v>1054</v>
      </c>
      <c r="E483" t="s">
        <v>710</v>
      </c>
      <c r="F483" t="s">
        <v>711</v>
      </c>
      <c r="G483" t="s">
        <v>712</v>
      </c>
      <c r="H483" t="s">
        <v>561</v>
      </c>
      <c r="I483">
        <v>10</v>
      </c>
      <c r="J483">
        <v>0</v>
      </c>
      <c r="O483">
        <f t="shared" si="499"/>
        <v>97.24</v>
      </c>
      <c r="P483">
        <f t="shared" si="500"/>
        <v>0</v>
      </c>
      <c r="Q483">
        <f t="shared" si="501"/>
        <v>0</v>
      </c>
      <c r="R483">
        <f t="shared" si="502"/>
        <v>0</v>
      </c>
      <c r="S483">
        <f t="shared" si="503"/>
        <v>97.24</v>
      </c>
      <c r="T483">
        <f t="shared" si="504"/>
        <v>0</v>
      </c>
      <c r="U483">
        <f t="shared" si="505"/>
        <v>1.5</v>
      </c>
      <c r="V483">
        <f t="shared" si="506"/>
        <v>0</v>
      </c>
      <c r="W483">
        <f t="shared" si="507"/>
        <v>0</v>
      </c>
      <c r="X483">
        <f t="shared" si="508"/>
        <v>77.790000000000006</v>
      </c>
      <c r="Y483">
        <f t="shared" si="509"/>
        <v>58.34</v>
      </c>
      <c r="AA483">
        <v>39500386</v>
      </c>
      <c r="AB483">
        <f t="shared" si="510"/>
        <v>1.46</v>
      </c>
      <c r="AC483">
        <f t="shared" si="534"/>
        <v>0</v>
      </c>
      <c r="AD483">
        <f t="shared" si="535"/>
        <v>0</v>
      </c>
      <c r="AE483">
        <f t="shared" si="536"/>
        <v>0</v>
      </c>
      <c r="AF483">
        <f t="shared" si="536"/>
        <v>1.46</v>
      </c>
      <c r="AG483">
        <f t="shared" si="512"/>
        <v>0</v>
      </c>
      <c r="AH483">
        <f t="shared" si="537"/>
        <v>0.15</v>
      </c>
      <c r="AI483">
        <f t="shared" si="537"/>
        <v>0</v>
      </c>
      <c r="AJ483">
        <f t="shared" si="514"/>
        <v>0</v>
      </c>
      <c r="AK483">
        <v>5.29</v>
      </c>
      <c r="AL483">
        <v>0.41</v>
      </c>
      <c r="AM483">
        <v>0</v>
      </c>
      <c r="AN483">
        <v>0</v>
      </c>
      <c r="AO483">
        <v>4.88</v>
      </c>
      <c r="AP483">
        <v>0</v>
      </c>
      <c r="AQ483">
        <v>0.5</v>
      </c>
      <c r="AR483">
        <v>0</v>
      </c>
      <c r="AS483">
        <v>0</v>
      </c>
      <c r="AT483">
        <v>80</v>
      </c>
      <c r="AU483">
        <v>60</v>
      </c>
      <c r="AV483">
        <v>1</v>
      </c>
      <c r="AW483">
        <v>1</v>
      </c>
      <c r="AZ483">
        <v>6.66</v>
      </c>
      <c r="BA483">
        <v>6.66</v>
      </c>
      <c r="BB483">
        <v>6.66</v>
      </c>
      <c r="BC483">
        <v>6.66</v>
      </c>
      <c r="BD483" t="s">
        <v>3</v>
      </c>
      <c r="BE483" t="s">
        <v>3</v>
      </c>
      <c r="BF483" t="s">
        <v>3</v>
      </c>
      <c r="BG483" t="s">
        <v>3</v>
      </c>
      <c r="BH483">
        <v>0</v>
      </c>
      <c r="BI483">
        <v>2</v>
      </c>
      <c r="BJ483" t="s">
        <v>713</v>
      </c>
      <c r="BM483">
        <v>110011</v>
      </c>
      <c r="BN483">
        <v>0</v>
      </c>
      <c r="BO483" t="s">
        <v>3</v>
      </c>
      <c r="BP483">
        <v>0</v>
      </c>
      <c r="BQ483">
        <v>3</v>
      </c>
      <c r="BR483">
        <v>0</v>
      </c>
      <c r="BS483">
        <v>6.66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3</v>
      </c>
      <c r="BZ483">
        <v>80</v>
      </c>
      <c r="CA483">
        <v>60</v>
      </c>
      <c r="CF483">
        <v>0</v>
      </c>
      <c r="CG483">
        <v>0</v>
      </c>
      <c r="CM483">
        <v>0</v>
      </c>
      <c r="CN483" t="s">
        <v>1607</v>
      </c>
      <c r="CO483">
        <v>0</v>
      </c>
      <c r="CP483">
        <f t="shared" si="515"/>
        <v>97.24</v>
      </c>
      <c r="CQ483">
        <f t="shared" si="516"/>
        <v>0</v>
      </c>
      <c r="CR483">
        <f t="shared" si="517"/>
        <v>0</v>
      </c>
      <c r="CS483">
        <f t="shared" si="518"/>
        <v>0</v>
      </c>
      <c r="CT483">
        <f t="shared" si="519"/>
        <v>9.7235999999999994</v>
      </c>
      <c r="CU483">
        <f t="shared" si="520"/>
        <v>0</v>
      </c>
      <c r="CV483">
        <f t="shared" si="521"/>
        <v>0.15</v>
      </c>
      <c r="CW483">
        <f t="shared" si="522"/>
        <v>0</v>
      </c>
      <c r="CX483">
        <f t="shared" si="523"/>
        <v>0</v>
      </c>
      <c r="CY483">
        <f t="shared" si="524"/>
        <v>77.792000000000002</v>
      </c>
      <c r="CZ483">
        <f t="shared" si="525"/>
        <v>58.343999999999994</v>
      </c>
      <c r="DC483" t="s">
        <v>3</v>
      </c>
      <c r="DD483" t="s">
        <v>319</v>
      </c>
      <c r="DE483" t="s">
        <v>696</v>
      </c>
      <c r="DF483" t="s">
        <v>696</v>
      </c>
      <c r="DG483" t="s">
        <v>696</v>
      </c>
      <c r="DH483" t="s">
        <v>3</v>
      </c>
      <c r="DI483" t="s">
        <v>696</v>
      </c>
      <c r="DJ483" t="s">
        <v>696</v>
      </c>
      <c r="DK483" t="s">
        <v>3</v>
      </c>
      <c r="DL483" t="s">
        <v>3</v>
      </c>
      <c r="DM483" t="s">
        <v>3</v>
      </c>
      <c r="DN483">
        <v>0</v>
      </c>
      <c r="DO483">
        <v>0</v>
      </c>
      <c r="DP483">
        <v>1</v>
      </c>
      <c r="DQ483">
        <v>1</v>
      </c>
      <c r="DU483">
        <v>1013</v>
      </c>
      <c r="DV483" t="s">
        <v>561</v>
      </c>
      <c r="DW483" t="s">
        <v>561</v>
      </c>
      <c r="DX483">
        <v>1</v>
      </c>
      <c r="EE483">
        <v>39174433</v>
      </c>
      <c r="EF483">
        <v>3</v>
      </c>
      <c r="EG483" t="s">
        <v>697</v>
      </c>
      <c r="EH483">
        <v>0</v>
      </c>
      <c r="EI483" t="s">
        <v>3</v>
      </c>
      <c r="EJ483">
        <v>2</v>
      </c>
      <c r="EK483">
        <v>110011</v>
      </c>
      <c r="EL483" t="s">
        <v>714</v>
      </c>
      <c r="EM483" t="s">
        <v>715</v>
      </c>
      <c r="EO483" t="s">
        <v>709</v>
      </c>
      <c r="EQ483">
        <v>0</v>
      </c>
      <c r="ER483">
        <v>5.29</v>
      </c>
      <c r="ES483">
        <v>0.41</v>
      </c>
      <c r="ET483">
        <v>0</v>
      </c>
      <c r="EU483">
        <v>0</v>
      </c>
      <c r="EV483">
        <v>4.88</v>
      </c>
      <c r="EW483">
        <v>0.5</v>
      </c>
      <c r="EX483">
        <v>0</v>
      </c>
      <c r="EY483">
        <v>0</v>
      </c>
      <c r="FQ483">
        <v>0</v>
      </c>
      <c r="FR483">
        <f t="shared" si="526"/>
        <v>0</v>
      </c>
      <c r="FS483">
        <v>0</v>
      </c>
      <c r="FX483">
        <v>80</v>
      </c>
      <c r="FY483">
        <v>60</v>
      </c>
      <c r="GA483" t="s">
        <v>3</v>
      </c>
      <c r="GD483">
        <v>0</v>
      </c>
      <c r="GF483">
        <v>-1294766207</v>
      </c>
      <c r="GG483">
        <v>1</v>
      </c>
      <c r="GH483">
        <v>1</v>
      </c>
      <c r="GI483">
        <v>4</v>
      </c>
      <c r="GJ483">
        <v>0</v>
      </c>
      <c r="GK483">
        <f>ROUND(R483*(S12)/100,2)</f>
        <v>0</v>
      </c>
      <c r="GL483">
        <f t="shared" si="527"/>
        <v>0</v>
      </c>
      <c r="GM483">
        <f t="shared" si="528"/>
        <v>233.37</v>
      </c>
      <c r="GN483">
        <f t="shared" si="529"/>
        <v>0</v>
      </c>
      <c r="GO483">
        <f t="shared" si="530"/>
        <v>233.37</v>
      </c>
      <c r="GP483">
        <f t="shared" si="531"/>
        <v>0</v>
      </c>
      <c r="GR483">
        <v>0</v>
      </c>
      <c r="GS483">
        <v>3</v>
      </c>
      <c r="GT483">
        <v>0</v>
      </c>
      <c r="GU483" t="s">
        <v>3</v>
      </c>
      <c r="GV483">
        <f t="shared" si="532"/>
        <v>0</v>
      </c>
      <c r="GW483">
        <v>1</v>
      </c>
      <c r="GX483">
        <f t="shared" si="533"/>
        <v>0</v>
      </c>
      <c r="HA483">
        <v>0</v>
      </c>
      <c r="HB483">
        <v>0</v>
      </c>
      <c r="IK483">
        <v>0</v>
      </c>
    </row>
    <row r="484" spans="1:255" x14ac:dyDescent="0.2">
      <c r="A484" s="2">
        <v>17</v>
      </c>
      <c r="B484" s="2">
        <v>1</v>
      </c>
      <c r="C484" s="2">
        <f>ROW(SmtRes!A1045)</f>
        <v>1045</v>
      </c>
      <c r="D484" s="2">
        <f>ROW(EtalonRes!A1055)</f>
        <v>1055</v>
      </c>
      <c r="E484" s="2" t="s">
        <v>716</v>
      </c>
      <c r="F484" s="2" t="s">
        <v>717</v>
      </c>
      <c r="G484" s="2" t="s">
        <v>718</v>
      </c>
      <c r="H484" s="2" t="s">
        <v>719</v>
      </c>
      <c r="I484" s="2">
        <f>ROUND(90/100,9)</f>
        <v>0.9</v>
      </c>
      <c r="J484" s="2">
        <v>0</v>
      </c>
      <c r="K484" s="2"/>
      <c r="L484" s="2"/>
      <c r="M484" s="2"/>
      <c r="N484" s="2"/>
      <c r="O484" s="2">
        <f t="shared" si="499"/>
        <v>21.69</v>
      </c>
      <c r="P484" s="2">
        <f t="shared" si="500"/>
        <v>0</v>
      </c>
      <c r="Q484" s="2">
        <f t="shared" si="501"/>
        <v>0</v>
      </c>
      <c r="R484" s="2">
        <f t="shared" si="502"/>
        <v>0</v>
      </c>
      <c r="S484" s="2">
        <f t="shared" si="503"/>
        <v>21.69</v>
      </c>
      <c r="T484" s="2">
        <f t="shared" si="504"/>
        <v>0</v>
      </c>
      <c r="U484" s="2">
        <f t="shared" si="505"/>
        <v>2.6550000000000002</v>
      </c>
      <c r="V484" s="2">
        <f t="shared" si="506"/>
        <v>0</v>
      </c>
      <c r="W484" s="2">
        <f t="shared" si="507"/>
        <v>0</v>
      </c>
      <c r="X484" s="2">
        <f t="shared" si="508"/>
        <v>18.440000000000001</v>
      </c>
      <c r="Y484" s="2">
        <f t="shared" si="509"/>
        <v>14.1</v>
      </c>
      <c r="Z484" s="2"/>
      <c r="AA484" s="2">
        <v>39500385</v>
      </c>
      <c r="AB484" s="2">
        <f t="shared" si="510"/>
        <v>24.1</v>
      </c>
      <c r="AC484" s="2">
        <f t="shared" ref="AC484:AC515" si="538">ROUND((ES484),2)</f>
        <v>0</v>
      </c>
      <c r="AD484" s="2">
        <f t="shared" ref="AD484:AD515" si="539">ROUND((((ET484)-(EU484))+AE484),2)</f>
        <v>0</v>
      </c>
      <c r="AE484" s="2">
        <f t="shared" ref="AE484:AE515" si="540">ROUND((EU484),2)</f>
        <v>0</v>
      </c>
      <c r="AF484" s="2">
        <f t="shared" ref="AF484:AF515" si="541">ROUND((EV484),2)</f>
        <v>24.1</v>
      </c>
      <c r="AG484" s="2">
        <f t="shared" si="512"/>
        <v>0</v>
      </c>
      <c r="AH484" s="2">
        <f t="shared" ref="AH484:AH515" si="542">(EW484)</f>
        <v>2.95</v>
      </c>
      <c r="AI484" s="2">
        <f t="shared" ref="AI484:AI515" si="543">(EX484)</f>
        <v>0</v>
      </c>
      <c r="AJ484" s="2">
        <f t="shared" si="514"/>
        <v>0</v>
      </c>
      <c r="AK484" s="2">
        <v>24.1</v>
      </c>
      <c r="AL484" s="2">
        <v>0</v>
      </c>
      <c r="AM484" s="2">
        <v>0</v>
      </c>
      <c r="AN484" s="2">
        <v>0</v>
      </c>
      <c r="AO484" s="2">
        <v>24.1</v>
      </c>
      <c r="AP484" s="2">
        <v>0</v>
      </c>
      <c r="AQ484" s="2">
        <v>2.95</v>
      </c>
      <c r="AR484" s="2">
        <v>0</v>
      </c>
      <c r="AS484" s="2">
        <v>0</v>
      </c>
      <c r="AT484" s="2">
        <v>85</v>
      </c>
      <c r="AU484" s="2">
        <v>65</v>
      </c>
      <c r="AV484" s="2">
        <v>1</v>
      </c>
      <c r="AW484" s="2">
        <v>1</v>
      </c>
      <c r="AX484" s="2"/>
      <c r="AY484" s="2"/>
      <c r="AZ484" s="2">
        <v>1</v>
      </c>
      <c r="BA484" s="2">
        <v>1</v>
      </c>
      <c r="BB484" s="2">
        <v>1</v>
      </c>
      <c r="BC484" s="2">
        <v>1</v>
      </c>
      <c r="BD484" s="2" t="s">
        <v>3</v>
      </c>
      <c r="BE484" s="2" t="s">
        <v>3</v>
      </c>
      <c r="BF484" s="2" t="s">
        <v>3</v>
      </c>
      <c r="BG484" s="2" t="s">
        <v>3</v>
      </c>
      <c r="BH484" s="2">
        <v>0</v>
      </c>
      <c r="BI484" s="2">
        <v>1</v>
      </c>
      <c r="BJ484" s="2" t="s">
        <v>720</v>
      </c>
      <c r="BK484" s="2"/>
      <c r="BL484" s="2"/>
      <c r="BM484" s="2">
        <v>67001</v>
      </c>
      <c r="BN484" s="2">
        <v>0</v>
      </c>
      <c r="BO484" s="2" t="s">
        <v>3</v>
      </c>
      <c r="BP484" s="2">
        <v>0</v>
      </c>
      <c r="BQ484" s="2">
        <v>6</v>
      </c>
      <c r="BR484" s="2">
        <v>0</v>
      </c>
      <c r="BS484" s="2">
        <v>1</v>
      </c>
      <c r="BT484" s="2">
        <v>1</v>
      </c>
      <c r="BU484" s="2">
        <v>1</v>
      </c>
      <c r="BV484" s="2">
        <v>1</v>
      </c>
      <c r="BW484" s="2">
        <v>1</v>
      </c>
      <c r="BX484" s="2">
        <v>1</v>
      </c>
      <c r="BY484" s="2" t="s">
        <v>3</v>
      </c>
      <c r="BZ484" s="2">
        <v>85</v>
      </c>
      <c r="CA484" s="2">
        <v>65</v>
      </c>
      <c r="CB484" s="2"/>
      <c r="CC484" s="2"/>
      <c r="CD484" s="2"/>
      <c r="CE484" s="2"/>
      <c r="CF484" s="2">
        <v>0</v>
      </c>
      <c r="CG484" s="2">
        <v>0</v>
      </c>
      <c r="CH484" s="2"/>
      <c r="CI484" s="2"/>
      <c r="CJ484" s="2"/>
      <c r="CK484" s="2"/>
      <c r="CL484" s="2"/>
      <c r="CM484" s="2">
        <v>0</v>
      </c>
      <c r="CN484" s="2" t="s">
        <v>3</v>
      </c>
      <c r="CO484" s="2">
        <v>0</v>
      </c>
      <c r="CP484" s="2">
        <f t="shared" si="515"/>
        <v>21.69</v>
      </c>
      <c r="CQ484" s="2">
        <f t="shared" si="516"/>
        <v>0</v>
      </c>
      <c r="CR484" s="2">
        <f t="shared" si="517"/>
        <v>0</v>
      </c>
      <c r="CS484" s="2">
        <f t="shared" si="518"/>
        <v>0</v>
      </c>
      <c r="CT484" s="2">
        <f t="shared" si="519"/>
        <v>24.1</v>
      </c>
      <c r="CU484" s="2">
        <f t="shared" si="520"/>
        <v>0</v>
      </c>
      <c r="CV484" s="2">
        <f t="shared" si="521"/>
        <v>2.95</v>
      </c>
      <c r="CW484" s="2">
        <f t="shared" si="522"/>
        <v>0</v>
      </c>
      <c r="CX484" s="2">
        <f t="shared" si="523"/>
        <v>0</v>
      </c>
      <c r="CY484" s="2">
        <f t="shared" si="524"/>
        <v>18.436500000000002</v>
      </c>
      <c r="CZ484" s="2">
        <f t="shared" si="525"/>
        <v>14.098500000000001</v>
      </c>
      <c r="DA484" s="2"/>
      <c r="DB484" s="2"/>
      <c r="DC484" s="2" t="s">
        <v>3</v>
      </c>
      <c r="DD484" s="2" t="s">
        <v>3</v>
      </c>
      <c r="DE484" s="2" t="s">
        <v>3</v>
      </c>
      <c r="DF484" s="2" t="s">
        <v>3</v>
      </c>
      <c r="DG484" s="2" t="s">
        <v>3</v>
      </c>
      <c r="DH484" s="2" t="s">
        <v>3</v>
      </c>
      <c r="DI484" s="2" t="s">
        <v>3</v>
      </c>
      <c r="DJ484" s="2" t="s">
        <v>3</v>
      </c>
      <c r="DK484" s="2" t="s">
        <v>3</v>
      </c>
      <c r="DL484" s="2" t="s">
        <v>3</v>
      </c>
      <c r="DM484" s="2" t="s">
        <v>3</v>
      </c>
      <c r="DN484" s="2">
        <v>0</v>
      </c>
      <c r="DO484" s="2">
        <v>0</v>
      </c>
      <c r="DP484" s="2">
        <v>1</v>
      </c>
      <c r="DQ484" s="2">
        <v>1</v>
      </c>
      <c r="DR484" s="2"/>
      <c r="DS484" s="2"/>
      <c r="DT484" s="2"/>
      <c r="DU484" s="2">
        <v>1013</v>
      </c>
      <c r="DV484" s="2" t="s">
        <v>719</v>
      </c>
      <c r="DW484" s="2" t="s">
        <v>719</v>
      </c>
      <c r="DX484" s="2">
        <v>1</v>
      </c>
      <c r="DY484" s="2"/>
      <c r="DZ484" s="2"/>
      <c r="EA484" s="2"/>
      <c r="EB484" s="2"/>
      <c r="EC484" s="2"/>
      <c r="ED484" s="2"/>
      <c r="EE484" s="2">
        <v>39174628</v>
      </c>
      <c r="EF484" s="2">
        <v>6</v>
      </c>
      <c r="EG484" s="2" t="s">
        <v>145</v>
      </c>
      <c r="EH484" s="2">
        <v>0</v>
      </c>
      <c r="EI484" s="2" t="s">
        <v>3</v>
      </c>
      <c r="EJ484" s="2">
        <v>1</v>
      </c>
      <c r="EK484" s="2">
        <v>67001</v>
      </c>
      <c r="EL484" s="2" t="s">
        <v>685</v>
      </c>
      <c r="EM484" s="2" t="s">
        <v>686</v>
      </c>
      <c r="EN484" s="2"/>
      <c r="EO484" s="2" t="s">
        <v>3</v>
      </c>
      <c r="EP484" s="2"/>
      <c r="EQ484" s="2">
        <v>0</v>
      </c>
      <c r="ER484" s="2">
        <v>24.1</v>
      </c>
      <c r="ES484" s="2">
        <v>0</v>
      </c>
      <c r="ET484" s="2">
        <v>0</v>
      </c>
      <c r="EU484" s="2">
        <v>0</v>
      </c>
      <c r="EV484" s="2">
        <v>24.1</v>
      </c>
      <c r="EW484" s="2">
        <v>2.95</v>
      </c>
      <c r="EX484" s="2">
        <v>0</v>
      </c>
      <c r="EY484" s="2">
        <v>0</v>
      </c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>
        <v>0</v>
      </c>
      <c r="FR484" s="2">
        <f t="shared" si="526"/>
        <v>0</v>
      </c>
      <c r="FS484" s="2">
        <v>0</v>
      </c>
      <c r="FT484" s="2"/>
      <c r="FU484" s="2"/>
      <c r="FV484" s="2"/>
      <c r="FW484" s="2"/>
      <c r="FX484" s="2">
        <v>85</v>
      </c>
      <c r="FY484" s="2">
        <v>65</v>
      </c>
      <c r="FZ484" s="2"/>
      <c r="GA484" s="2" t="s">
        <v>3</v>
      </c>
      <c r="GB484" s="2"/>
      <c r="GC484" s="2"/>
      <c r="GD484" s="2">
        <v>0</v>
      </c>
      <c r="GE484" s="2"/>
      <c r="GF484" s="2">
        <v>-1148753916</v>
      </c>
      <c r="GG484" s="2">
        <v>2</v>
      </c>
      <c r="GH484" s="2">
        <v>1</v>
      </c>
      <c r="GI484" s="2">
        <v>-2</v>
      </c>
      <c r="GJ484" s="2">
        <v>0</v>
      </c>
      <c r="GK484" s="2">
        <f>ROUND(R484*(R12)/100,2)</f>
        <v>0</v>
      </c>
      <c r="GL484" s="2">
        <f t="shared" si="527"/>
        <v>0</v>
      </c>
      <c r="GM484" s="2">
        <f t="shared" si="528"/>
        <v>54.23</v>
      </c>
      <c r="GN484" s="2">
        <f t="shared" si="529"/>
        <v>54.23</v>
      </c>
      <c r="GO484" s="2">
        <f t="shared" si="530"/>
        <v>0</v>
      </c>
      <c r="GP484" s="2">
        <f t="shared" si="531"/>
        <v>0</v>
      </c>
      <c r="GQ484" s="2"/>
      <c r="GR484" s="2">
        <v>0</v>
      </c>
      <c r="GS484" s="2">
        <v>3</v>
      </c>
      <c r="GT484" s="2">
        <v>0</v>
      </c>
      <c r="GU484" s="2" t="s">
        <v>3</v>
      </c>
      <c r="GV484" s="2">
        <f t="shared" si="532"/>
        <v>0</v>
      </c>
      <c r="GW484" s="2">
        <v>1</v>
      </c>
      <c r="GX484" s="2">
        <f t="shared" si="533"/>
        <v>0</v>
      </c>
      <c r="GY484" s="2"/>
      <c r="GZ484" s="2"/>
      <c r="HA484" s="2">
        <v>0</v>
      </c>
      <c r="HB484" s="2">
        <v>0</v>
      </c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>
        <v>0</v>
      </c>
      <c r="IL484" s="2"/>
      <c r="IM484" s="2"/>
      <c r="IN484" s="2"/>
      <c r="IO484" s="2"/>
      <c r="IP484" s="2"/>
      <c r="IQ484" s="2"/>
      <c r="IR484" s="2"/>
      <c r="IS484" s="2"/>
      <c r="IT484" s="2"/>
      <c r="IU484" s="2"/>
    </row>
    <row r="485" spans="1:255" x14ac:dyDescent="0.2">
      <c r="A485">
        <v>17</v>
      </c>
      <c r="B485">
        <v>1</v>
      </c>
      <c r="C485">
        <f>ROW(SmtRes!A1046)</f>
        <v>1046</v>
      </c>
      <c r="D485">
        <f>ROW(EtalonRes!A1056)</f>
        <v>1056</v>
      </c>
      <c r="E485" t="s">
        <v>716</v>
      </c>
      <c r="F485" t="s">
        <v>717</v>
      </c>
      <c r="G485" t="s">
        <v>718</v>
      </c>
      <c r="H485" t="s">
        <v>719</v>
      </c>
      <c r="I485">
        <f>ROUND(90/100,9)</f>
        <v>0.9</v>
      </c>
      <c r="J485">
        <v>0</v>
      </c>
      <c r="O485">
        <f t="shared" si="499"/>
        <v>144.46</v>
      </c>
      <c r="P485">
        <f t="shared" si="500"/>
        <v>0</v>
      </c>
      <c r="Q485">
        <f t="shared" si="501"/>
        <v>0</v>
      </c>
      <c r="R485">
        <f t="shared" si="502"/>
        <v>0</v>
      </c>
      <c r="S485">
        <f t="shared" si="503"/>
        <v>144.46</v>
      </c>
      <c r="T485">
        <f t="shared" si="504"/>
        <v>0</v>
      </c>
      <c r="U485">
        <f t="shared" si="505"/>
        <v>2.6550000000000002</v>
      </c>
      <c r="V485">
        <f t="shared" si="506"/>
        <v>0</v>
      </c>
      <c r="W485">
        <f t="shared" si="507"/>
        <v>0</v>
      </c>
      <c r="X485">
        <f t="shared" si="508"/>
        <v>122.79</v>
      </c>
      <c r="Y485">
        <f t="shared" si="509"/>
        <v>93.9</v>
      </c>
      <c r="AA485">
        <v>39500386</v>
      </c>
      <c r="AB485">
        <f t="shared" si="510"/>
        <v>24.1</v>
      </c>
      <c r="AC485">
        <f t="shared" si="538"/>
        <v>0</v>
      </c>
      <c r="AD485">
        <f t="shared" si="539"/>
        <v>0</v>
      </c>
      <c r="AE485">
        <f t="shared" si="540"/>
        <v>0</v>
      </c>
      <c r="AF485">
        <f t="shared" si="541"/>
        <v>24.1</v>
      </c>
      <c r="AG485">
        <f t="shared" si="512"/>
        <v>0</v>
      </c>
      <c r="AH485">
        <f t="shared" si="542"/>
        <v>2.95</v>
      </c>
      <c r="AI485">
        <f t="shared" si="543"/>
        <v>0</v>
      </c>
      <c r="AJ485">
        <f t="shared" si="514"/>
        <v>0</v>
      </c>
      <c r="AK485">
        <v>24.1</v>
      </c>
      <c r="AL485">
        <v>0</v>
      </c>
      <c r="AM485">
        <v>0</v>
      </c>
      <c r="AN485">
        <v>0</v>
      </c>
      <c r="AO485">
        <v>24.1</v>
      </c>
      <c r="AP485">
        <v>0</v>
      </c>
      <c r="AQ485">
        <v>2.95</v>
      </c>
      <c r="AR485">
        <v>0</v>
      </c>
      <c r="AS485">
        <v>0</v>
      </c>
      <c r="AT485">
        <v>85</v>
      </c>
      <c r="AU485">
        <v>65</v>
      </c>
      <c r="AV485">
        <v>1</v>
      </c>
      <c r="AW485">
        <v>1</v>
      </c>
      <c r="AZ485">
        <v>6.66</v>
      </c>
      <c r="BA485">
        <v>6.66</v>
      </c>
      <c r="BB485">
        <v>6.66</v>
      </c>
      <c r="BC485">
        <v>6.66</v>
      </c>
      <c r="BD485" t="s">
        <v>3</v>
      </c>
      <c r="BE485" t="s">
        <v>3</v>
      </c>
      <c r="BF485" t="s">
        <v>3</v>
      </c>
      <c r="BG485" t="s">
        <v>3</v>
      </c>
      <c r="BH485">
        <v>0</v>
      </c>
      <c r="BI485">
        <v>1</v>
      </c>
      <c r="BJ485" t="s">
        <v>720</v>
      </c>
      <c r="BM485">
        <v>67001</v>
      </c>
      <c r="BN485">
        <v>0</v>
      </c>
      <c r="BO485" t="s">
        <v>3</v>
      </c>
      <c r="BP485">
        <v>0</v>
      </c>
      <c r="BQ485">
        <v>6</v>
      </c>
      <c r="BR485">
        <v>0</v>
      </c>
      <c r="BS485">
        <v>6.66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3</v>
      </c>
      <c r="BZ485">
        <v>85</v>
      </c>
      <c r="CA485">
        <v>65</v>
      </c>
      <c r="CF485">
        <v>0</v>
      </c>
      <c r="CG485">
        <v>0</v>
      </c>
      <c r="CM485">
        <v>0</v>
      </c>
      <c r="CN485" t="s">
        <v>3</v>
      </c>
      <c r="CO485">
        <v>0</v>
      </c>
      <c r="CP485">
        <f t="shared" si="515"/>
        <v>144.46</v>
      </c>
      <c r="CQ485">
        <f t="shared" si="516"/>
        <v>0</v>
      </c>
      <c r="CR485">
        <f t="shared" si="517"/>
        <v>0</v>
      </c>
      <c r="CS485">
        <f t="shared" si="518"/>
        <v>0</v>
      </c>
      <c r="CT485">
        <f t="shared" si="519"/>
        <v>160.506</v>
      </c>
      <c r="CU485">
        <f t="shared" si="520"/>
        <v>0</v>
      </c>
      <c r="CV485">
        <f t="shared" si="521"/>
        <v>2.95</v>
      </c>
      <c r="CW485">
        <f t="shared" si="522"/>
        <v>0</v>
      </c>
      <c r="CX485">
        <f t="shared" si="523"/>
        <v>0</v>
      </c>
      <c r="CY485">
        <f t="shared" si="524"/>
        <v>122.791</v>
      </c>
      <c r="CZ485">
        <f t="shared" si="525"/>
        <v>93.899000000000001</v>
      </c>
      <c r="DC485" t="s">
        <v>3</v>
      </c>
      <c r="DD485" t="s">
        <v>3</v>
      </c>
      <c r="DE485" t="s">
        <v>3</v>
      </c>
      <c r="DF485" t="s">
        <v>3</v>
      </c>
      <c r="DG485" t="s">
        <v>3</v>
      </c>
      <c r="DH485" t="s">
        <v>3</v>
      </c>
      <c r="DI485" t="s">
        <v>3</v>
      </c>
      <c r="DJ485" t="s">
        <v>3</v>
      </c>
      <c r="DK485" t="s">
        <v>3</v>
      </c>
      <c r="DL485" t="s">
        <v>3</v>
      </c>
      <c r="DM485" t="s">
        <v>3</v>
      </c>
      <c r="DN485">
        <v>0</v>
      </c>
      <c r="DO485">
        <v>0</v>
      </c>
      <c r="DP485">
        <v>1</v>
      </c>
      <c r="DQ485">
        <v>1</v>
      </c>
      <c r="DU485">
        <v>1013</v>
      </c>
      <c r="DV485" t="s">
        <v>719</v>
      </c>
      <c r="DW485" t="s">
        <v>719</v>
      </c>
      <c r="DX485">
        <v>1</v>
      </c>
      <c r="EE485">
        <v>39174628</v>
      </c>
      <c r="EF485">
        <v>6</v>
      </c>
      <c r="EG485" t="s">
        <v>145</v>
      </c>
      <c r="EH485">
        <v>0</v>
      </c>
      <c r="EI485" t="s">
        <v>3</v>
      </c>
      <c r="EJ485">
        <v>1</v>
      </c>
      <c r="EK485">
        <v>67001</v>
      </c>
      <c r="EL485" t="s">
        <v>685</v>
      </c>
      <c r="EM485" t="s">
        <v>686</v>
      </c>
      <c r="EO485" t="s">
        <v>3</v>
      </c>
      <c r="EQ485">
        <v>0</v>
      </c>
      <c r="ER485">
        <v>24.1</v>
      </c>
      <c r="ES485">
        <v>0</v>
      </c>
      <c r="ET485">
        <v>0</v>
      </c>
      <c r="EU485">
        <v>0</v>
      </c>
      <c r="EV485">
        <v>24.1</v>
      </c>
      <c r="EW485">
        <v>2.95</v>
      </c>
      <c r="EX485">
        <v>0</v>
      </c>
      <c r="EY485">
        <v>0</v>
      </c>
      <c r="FQ485">
        <v>0</v>
      </c>
      <c r="FR485">
        <f t="shared" si="526"/>
        <v>0</v>
      </c>
      <c r="FS485">
        <v>0</v>
      </c>
      <c r="FX485">
        <v>85</v>
      </c>
      <c r="FY485">
        <v>65</v>
      </c>
      <c r="GA485" t="s">
        <v>3</v>
      </c>
      <c r="GD485">
        <v>0</v>
      </c>
      <c r="GF485">
        <v>-1148753916</v>
      </c>
      <c r="GG485">
        <v>1</v>
      </c>
      <c r="GH485">
        <v>1</v>
      </c>
      <c r="GI485">
        <v>4</v>
      </c>
      <c r="GJ485">
        <v>0</v>
      </c>
      <c r="GK485">
        <f>ROUND(R485*(S12)/100,2)</f>
        <v>0</v>
      </c>
      <c r="GL485">
        <f t="shared" si="527"/>
        <v>0</v>
      </c>
      <c r="GM485">
        <f t="shared" si="528"/>
        <v>361.15</v>
      </c>
      <c r="GN485">
        <f t="shared" si="529"/>
        <v>361.15</v>
      </c>
      <c r="GO485">
        <f t="shared" si="530"/>
        <v>0</v>
      </c>
      <c r="GP485">
        <f t="shared" si="531"/>
        <v>0</v>
      </c>
      <c r="GR485">
        <v>0</v>
      </c>
      <c r="GS485">
        <v>3</v>
      </c>
      <c r="GT485">
        <v>0</v>
      </c>
      <c r="GU485" t="s">
        <v>3</v>
      </c>
      <c r="GV485">
        <f t="shared" si="532"/>
        <v>0</v>
      </c>
      <c r="GW485">
        <v>1</v>
      </c>
      <c r="GX485">
        <f t="shared" si="533"/>
        <v>0</v>
      </c>
      <c r="HA485">
        <v>0</v>
      </c>
      <c r="HB485">
        <v>0</v>
      </c>
      <c r="IK485">
        <v>0</v>
      </c>
    </row>
    <row r="486" spans="1:255" x14ac:dyDescent="0.2">
      <c r="A486" s="2">
        <v>17</v>
      </c>
      <c r="B486" s="2">
        <v>1</v>
      </c>
      <c r="C486" s="2">
        <f>ROW(SmtRes!A1052)</f>
        <v>1052</v>
      </c>
      <c r="D486" s="2">
        <f>ROW(EtalonRes!A1062)</f>
        <v>1062</v>
      </c>
      <c r="E486" s="2" t="s">
        <v>721</v>
      </c>
      <c r="F486" s="2" t="s">
        <v>722</v>
      </c>
      <c r="G486" s="2" t="s">
        <v>723</v>
      </c>
      <c r="H486" s="2" t="s">
        <v>61</v>
      </c>
      <c r="I486" s="2">
        <f>ROUND(45/100,9)</f>
        <v>0.45</v>
      </c>
      <c r="J486" s="2">
        <v>0</v>
      </c>
      <c r="K486" s="2"/>
      <c r="L486" s="2"/>
      <c r="M486" s="2"/>
      <c r="N486" s="2"/>
      <c r="O486" s="2">
        <f t="shared" si="499"/>
        <v>65.2</v>
      </c>
      <c r="P486" s="2">
        <f t="shared" si="500"/>
        <v>1.5</v>
      </c>
      <c r="Q486" s="2">
        <f t="shared" si="501"/>
        <v>1.79</v>
      </c>
      <c r="R486" s="2">
        <f t="shared" si="502"/>
        <v>0.43</v>
      </c>
      <c r="S486" s="2">
        <f t="shared" si="503"/>
        <v>61.91</v>
      </c>
      <c r="T486" s="2">
        <f t="shared" si="504"/>
        <v>0</v>
      </c>
      <c r="U486" s="2">
        <f t="shared" si="505"/>
        <v>7.5780000000000003</v>
      </c>
      <c r="V486" s="2">
        <f t="shared" si="506"/>
        <v>3.1500000000000007E-2</v>
      </c>
      <c r="W486" s="2">
        <f t="shared" si="507"/>
        <v>0</v>
      </c>
      <c r="X486" s="2">
        <f t="shared" si="508"/>
        <v>52.99</v>
      </c>
      <c r="Y486" s="2">
        <f t="shared" si="509"/>
        <v>40.520000000000003</v>
      </c>
      <c r="Z486" s="2"/>
      <c r="AA486" s="2">
        <v>39500385</v>
      </c>
      <c r="AB486" s="2">
        <f t="shared" si="510"/>
        <v>144.88999999999999</v>
      </c>
      <c r="AC486" s="2">
        <f t="shared" si="538"/>
        <v>3.34</v>
      </c>
      <c r="AD486" s="2">
        <f t="shared" si="539"/>
        <v>3.97</v>
      </c>
      <c r="AE486" s="2">
        <f t="shared" si="540"/>
        <v>0.95</v>
      </c>
      <c r="AF486" s="2">
        <f t="shared" si="541"/>
        <v>137.58000000000001</v>
      </c>
      <c r="AG486" s="2">
        <f t="shared" si="512"/>
        <v>0</v>
      </c>
      <c r="AH486" s="2">
        <f t="shared" si="542"/>
        <v>16.84</v>
      </c>
      <c r="AI486" s="2">
        <f t="shared" si="543"/>
        <v>7.0000000000000007E-2</v>
      </c>
      <c r="AJ486" s="2">
        <f t="shared" si="514"/>
        <v>0</v>
      </c>
      <c r="AK486" s="2">
        <v>144.88999999999999</v>
      </c>
      <c r="AL486" s="2">
        <v>3.34</v>
      </c>
      <c r="AM486" s="2">
        <v>3.97</v>
      </c>
      <c r="AN486" s="2">
        <v>0.95</v>
      </c>
      <c r="AO486" s="2">
        <v>137.58000000000001</v>
      </c>
      <c r="AP486" s="2">
        <v>0</v>
      </c>
      <c r="AQ486" s="2">
        <v>16.84</v>
      </c>
      <c r="AR486" s="2">
        <v>7.0000000000000007E-2</v>
      </c>
      <c r="AS486" s="2">
        <v>0</v>
      </c>
      <c r="AT486" s="2">
        <v>85</v>
      </c>
      <c r="AU486" s="2">
        <v>65</v>
      </c>
      <c r="AV486" s="2">
        <v>1</v>
      </c>
      <c r="AW486" s="2">
        <v>1</v>
      </c>
      <c r="AX486" s="2"/>
      <c r="AY486" s="2"/>
      <c r="AZ486" s="2">
        <v>1</v>
      </c>
      <c r="BA486" s="2">
        <v>1</v>
      </c>
      <c r="BB486" s="2">
        <v>1</v>
      </c>
      <c r="BC486" s="2">
        <v>1</v>
      </c>
      <c r="BD486" s="2" t="s">
        <v>3</v>
      </c>
      <c r="BE486" s="2" t="s">
        <v>3</v>
      </c>
      <c r="BF486" s="2" t="s">
        <v>3</v>
      </c>
      <c r="BG486" s="2" t="s">
        <v>3</v>
      </c>
      <c r="BH486" s="2">
        <v>0</v>
      </c>
      <c r="BI486" s="2">
        <v>1</v>
      </c>
      <c r="BJ486" s="2" t="s">
        <v>724</v>
      </c>
      <c r="BK486" s="2"/>
      <c r="BL486" s="2"/>
      <c r="BM486" s="2">
        <v>67001</v>
      </c>
      <c r="BN486" s="2">
        <v>0</v>
      </c>
      <c r="BO486" s="2" t="s">
        <v>3</v>
      </c>
      <c r="BP486" s="2">
        <v>0</v>
      </c>
      <c r="BQ486" s="2">
        <v>6</v>
      </c>
      <c r="BR486" s="2">
        <v>0</v>
      </c>
      <c r="BS486" s="2">
        <v>1</v>
      </c>
      <c r="BT486" s="2">
        <v>1</v>
      </c>
      <c r="BU486" s="2">
        <v>1</v>
      </c>
      <c r="BV486" s="2">
        <v>1</v>
      </c>
      <c r="BW486" s="2">
        <v>1</v>
      </c>
      <c r="BX486" s="2">
        <v>1</v>
      </c>
      <c r="BY486" s="2" t="s">
        <v>3</v>
      </c>
      <c r="BZ486" s="2">
        <v>85</v>
      </c>
      <c r="CA486" s="2">
        <v>65</v>
      </c>
      <c r="CB486" s="2"/>
      <c r="CC486" s="2"/>
      <c r="CD486" s="2"/>
      <c r="CE486" s="2"/>
      <c r="CF486" s="2">
        <v>0</v>
      </c>
      <c r="CG486" s="2">
        <v>0</v>
      </c>
      <c r="CH486" s="2"/>
      <c r="CI486" s="2"/>
      <c r="CJ486" s="2"/>
      <c r="CK486" s="2"/>
      <c r="CL486" s="2"/>
      <c r="CM486" s="2">
        <v>0</v>
      </c>
      <c r="CN486" s="2" t="s">
        <v>3</v>
      </c>
      <c r="CO486" s="2">
        <v>0</v>
      </c>
      <c r="CP486" s="2">
        <f t="shared" si="515"/>
        <v>65.2</v>
      </c>
      <c r="CQ486" s="2">
        <f t="shared" si="516"/>
        <v>3.34</v>
      </c>
      <c r="CR486" s="2">
        <f t="shared" si="517"/>
        <v>3.97</v>
      </c>
      <c r="CS486" s="2">
        <f t="shared" si="518"/>
        <v>0.95</v>
      </c>
      <c r="CT486" s="2">
        <f t="shared" si="519"/>
        <v>137.58000000000001</v>
      </c>
      <c r="CU486" s="2">
        <f t="shared" si="520"/>
        <v>0</v>
      </c>
      <c r="CV486" s="2">
        <f t="shared" si="521"/>
        <v>16.84</v>
      </c>
      <c r="CW486" s="2">
        <f t="shared" si="522"/>
        <v>7.0000000000000007E-2</v>
      </c>
      <c r="CX486" s="2">
        <f t="shared" si="523"/>
        <v>0</v>
      </c>
      <c r="CY486" s="2">
        <f t="shared" si="524"/>
        <v>52.988999999999997</v>
      </c>
      <c r="CZ486" s="2">
        <f t="shared" si="525"/>
        <v>40.521000000000001</v>
      </c>
      <c r="DA486" s="2"/>
      <c r="DB486" s="2"/>
      <c r="DC486" s="2" t="s">
        <v>3</v>
      </c>
      <c r="DD486" s="2" t="s">
        <v>3</v>
      </c>
      <c r="DE486" s="2" t="s">
        <v>3</v>
      </c>
      <c r="DF486" s="2" t="s">
        <v>3</v>
      </c>
      <c r="DG486" s="2" t="s">
        <v>3</v>
      </c>
      <c r="DH486" s="2" t="s">
        <v>3</v>
      </c>
      <c r="DI486" s="2" t="s">
        <v>3</v>
      </c>
      <c r="DJ486" s="2" t="s">
        <v>3</v>
      </c>
      <c r="DK486" s="2" t="s">
        <v>3</v>
      </c>
      <c r="DL486" s="2" t="s">
        <v>3</v>
      </c>
      <c r="DM486" s="2" t="s">
        <v>3</v>
      </c>
      <c r="DN486" s="2">
        <v>0</v>
      </c>
      <c r="DO486" s="2">
        <v>0</v>
      </c>
      <c r="DP486" s="2">
        <v>1</v>
      </c>
      <c r="DQ486" s="2">
        <v>1</v>
      </c>
      <c r="DR486" s="2"/>
      <c r="DS486" s="2"/>
      <c r="DT486" s="2"/>
      <c r="DU486" s="2">
        <v>1003</v>
      </c>
      <c r="DV486" s="2" t="s">
        <v>61</v>
      </c>
      <c r="DW486" s="2" t="s">
        <v>61</v>
      </c>
      <c r="DX486" s="2">
        <v>100</v>
      </c>
      <c r="DY486" s="2"/>
      <c r="DZ486" s="2"/>
      <c r="EA486" s="2"/>
      <c r="EB486" s="2"/>
      <c r="EC486" s="2"/>
      <c r="ED486" s="2"/>
      <c r="EE486" s="2">
        <v>39174628</v>
      </c>
      <c r="EF486" s="2">
        <v>6</v>
      </c>
      <c r="EG486" s="2" t="s">
        <v>145</v>
      </c>
      <c r="EH486" s="2">
        <v>0</v>
      </c>
      <c r="EI486" s="2" t="s">
        <v>3</v>
      </c>
      <c r="EJ486" s="2">
        <v>1</v>
      </c>
      <c r="EK486" s="2">
        <v>67001</v>
      </c>
      <c r="EL486" s="2" t="s">
        <v>685</v>
      </c>
      <c r="EM486" s="2" t="s">
        <v>686</v>
      </c>
      <c r="EN486" s="2"/>
      <c r="EO486" s="2" t="s">
        <v>3</v>
      </c>
      <c r="EP486" s="2"/>
      <c r="EQ486" s="2">
        <v>0</v>
      </c>
      <c r="ER486" s="2">
        <v>144.88999999999999</v>
      </c>
      <c r="ES486" s="2">
        <v>3.34</v>
      </c>
      <c r="ET486" s="2">
        <v>3.97</v>
      </c>
      <c r="EU486" s="2">
        <v>0.95</v>
      </c>
      <c r="EV486" s="2">
        <v>137.58000000000001</v>
      </c>
      <c r="EW486" s="2">
        <v>16.84</v>
      </c>
      <c r="EX486" s="2">
        <v>7.0000000000000007E-2</v>
      </c>
      <c r="EY486" s="2">
        <v>0</v>
      </c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>
        <v>0</v>
      </c>
      <c r="FR486" s="2">
        <f t="shared" si="526"/>
        <v>0</v>
      </c>
      <c r="FS486" s="2">
        <v>0</v>
      </c>
      <c r="FT486" s="2"/>
      <c r="FU486" s="2"/>
      <c r="FV486" s="2"/>
      <c r="FW486" s="2"/>
      <c r="FX486" s="2">
        <v>85</v>
      </c>
      <c r="FY486" s="2">
        <v>65</v>
      </c>
      <c r="FZ486" s="2"/>
      <c r="GA486" s="2" t="s">
        <v>3</v>
      </c>
      <c r="GB486" s="2"/>
      <c r="GC486" s="2"/>
      <c r="GD486" s="2">
        <v>0</v>
      </c>
      <c r="GE486" s="2"/>
      <c r="GF486" s="2">
        <v>-1983080829</v>
      </c>
      <c r="GG486" s="2">
        <v>2</v>
      </c>
      <c r="GH486" s="2">
        <v>1</v>
      </c>
      <c r="GI486" s="2">
        <v>-2</v>
      </c>
      <c r="GJ486" s="2">
        <v>0</v>
      </c>
      <c r="GK486" s="2">
        <f>ROUND(R486*(R12)/100,2)</f>
        <v>0</v>
      </c>
      <c r="GL486" s="2">
        <f t="shared" si="527"/>
        <v>0</v>
      </c>
      <c r="GM486" s="2">
        <f t="shared" si="528"/>
        <v>158.71</v>
      </c>
      <c r="GN486" s="2">
        <f t="shared" si="529"/>
        <v>158.71</v>
      </c>
      <c r="GO486" s="2">
        <f t="shared" si="530"/>
        <v>0</v>
      </c>
      <c r="GP486" s="2">
        <f t="shared" si="531"/>
        <v>0</v>
      </c>
      <c r="GQ486" s="2"/>
      <c r="GR486" s="2">
        <v>0</v>
      </c>
      <c r="GS486" s="2">
        <v>3</v>
      </c>
      <c r="GT486" s="2">
        <v>0</v>
      </c>
      <c r="GU486" s="2" t="s">
        <v>3</v>
      </c>
      <c r="GV486" s="2">
        <f t="shared" si="532"/>
        <v>0</v>
      </c>
      <c r="GW486" s="2">
        <v>1</v>
      </c>
      <c r="GX486" s="2">
        <f t="shared" si="533"/>
        <v>0</v>
      </c>
      <c r="GY486" s="2"/>
      <c r="GZ486" s="2"/>
      <c r="HA486" s="2">
        <v>0</v>
      </c>
      <c r="HB486" s="2">
        <v>0</v>
      </c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>
        <v>0</v>
      </c>
      <c r="IL486" s="2"/>
      <c r="IM486" s="2"/>
      <c r="IN486" s="2"/>
      <c r="IO486" s="2"/>
      <c r="IP486" s="2"/>
      <c r="IQ486" s="2"/>
      <c r="IR486" s="2"/>
      <c r="IS486" s="2"/>
      <c r="IT486" s="2"/>
      <c r="IU486" s="2"/>
    </row>
    <row r="487" spans="1:255" x14ac:dyDescent="0.2">
      <c r="A487">
        <v>17</v>
      </c>
      <c r="B487">
        <v>1</v>
      </c>
      <c r="C487">
        <f>ROW(SmtRes!A1058)</f>
        <v>1058</v>
      </c>
      <c r="D487">
        <f>ROW(EtalonRes!A1068)</f>
        <v>1068</v>
      </c>
      <c r="E487" t="s">
        <v>721</v>
      </c>
      <c r="F487" t="s">
        <v>722</v>
      </c>
      <c r="G487" t="s">
        <v>723</v>
      </c>
      <c r="H487" t="s">
        <v>61</v>
      </c>
      <c r="I487">
        <f>ROUND(45/100,9)</f>
        <v>0.45</v>
      </c>
      <c r="J487">
        <v>0</v>
      </c>
      <c r="O487">
        <f t="shared" si="499"/>
        <v>434.24</v>
      </c>
      <c r="P487">
        <f t="shared" si="500"/>
        <v>10.01</v>
      </c>
      <c r="Q487">
        <f t="shared" si="501"/>
        <v>11.9</v>
      </c>
      <c r="R487">
        <f t="shared" si="502"/>
        <v>2.85</v>
      </c>
      <c r="S487">
        <f t="shared" si="503"/>
        <v>412.33</v>
      </c>
      <c r="T487">
        <f t="shared" si="504"/>
        <v>0</v>
      </c>
      <c r="U487">
        <f t="shared" si="505"/>
        <v>7.5780000000000003</v>
      </c>
      <c r="V487">
        <f t="shared" si="506"/>
        <v>3.1500000000000007E-2</v>
      </c>
      <c r="W487">
        <f t="shared" si="507"/>
        <v>0</v>
      </c>
      <c r="X487">
        <f t="shared" si="508"/>
        <v>352.9</v>
      </c>
      <c r="Y487">
        <f t="shared" si="509"/>
        <v>269.87</v>
      </c>
      <c r="AA487">
        <v>39500386</v>
      </c>
      <c r="AB487">
        <f t="shared" si="510"/>
        <v>144.88999999999999</v>
      </c>
      <c r="AC487">
        <f t="shared" si="538"/>
        <v>3.34</v>
      </c>
      <c r="AD487">
        <f t="shared" si="539"/>
        <v>3.97</v>
      </c>
      <c r="AE487">
        <f t="shared" si="540"/>
        <v>0.95</v>
      </c>
      <c r="AF487">
        <f t="shared" si="541"/>
        <v>137.58000000000001</v>
      </c>
      <c r="AG487">
        <f t="shared" si="512"/>
        <v>0</v>
      </c>
      <c r="AH487">
        <f t="shared" si="542"/>
        <v>16.84</v>
      </c>
      <c r="AI487">
        <f t="shared" si="543"/>
        <v>7.0000000000000007E-2</v>
      </c>
      <c r="AJ487">
        <f t="shared" si="514"/>
        <v>0</v>
      </c>
      <c r="AK487">
        <v>144.88999999999999</v>
      </c>
      <c r="AL487">
        <v>3.34</v>
      </c>
      <c r="AM487">
        <v>3.97</v>
      </c>
      <c r="AN487">
        <v>0.95</v>
      </c>
      <c r="AO487">
        <v>137.58000000000001</v>
      </c>
      <c r="AP487">
        <v>0</v>
      </c>
      <c r="AQ487">
        <v>16.84</v>
      </c>
      <c r="AR487">
        <v>7.0000000000000007E-2</v>
      </c>
      <c r="AS487">
        <v>0</v>
      </c>
      <c r="AT487">
        <v>85</v>
      </c>
      <c r="AU487">
        <v>65</v>
      </c>
      <c r="AV487">
        <v>1</v>
      </c>
      <c r="AW487">
        <v>1</v>
      </c>
      <c r="AZ487">
        <v>6.66</v>
      </c>
      <c r="BA487">
        <v>6.66</v>
      </c>
      <c r="BB487">
        <v>6.66</v>
      </c>
      <c r="BC487">
        <v>6.66</v>
      </c>
      <c r="BD487" t="s">
        <v>3</v>
      </c>
      <c r="BE487" t="s">
        <v>3</v>
      </c>
      <c r="BF487" t="s">
        <v>3</v>
      </c>
      <c r="BG487" t="s">
        <v>3</v>
      </c>
      <c r="BH487">
        <v>0</v>
      </c>
      <c r="BI487">
        <v>1</v>
      </c>
      <c r="BJ487" t="s">
        <v>724</v>
      </c>
      <c r="BM487">
        <v>67001</v>
      </c>
      <c r="BN487">
        <v>0</v>
      </c>
      <c r="BO487" t="s">
        <v>3</v>
      </c>
      <c r="BP487">
        <v>0</v>
      </c>
      <c r="BQ487">
        <v>6</v>
      </c>
      <c r="BR487">
        <v>0</v>
      </c>
      <c r="BS487">
        <v>6.66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3</v>
      </c>
      <c r="BZ487">
        <v>85</v>
      </c>
      <c r="CA487">
        <v>65</v>
      </c>
      <c r="CF487">
        <v>0</v>
      </c>
      <c r="CG487">
        <v>0</v>
      </c>
      <c r="CM487">
        <v>0</v>
      </c>
      <c r="CN487" t="s">
        <v>3</v>
      </c>
      <c r="CO487">
        <v>0</v>
      </c>
      <c r="CP487">
        <f t="shared" si="515"/>
        <v>434.24</v>
      </c>
      <c r="CQ487">
        <f t="shared" si="516"/>
        <v>22.244399999999999</v>
      </c>
      <c r="CR487">
        <f t="shared" si="517"/>
        <v>26.440200000000001</v>
      </c>
      <c r="CS487">
        <f t="shared" si="518"/>
        <v>6.327</v>
      </c>
      <c r="CT487">
        <f t="shared" si="519"/>
        <v>916.28280000000007</v>
      </c>
      <c r="CU487">
        <f t="shared" si="520"/>
        <v>0</v>
      </c>
      <c r="CV487">
        <f t="shared" si="521"/>
        <v>16.84</v>
      </c>
      <c r="CW487">
        <f t="shared" si="522"/>
        <v>7.0000000000000007E-2</v>
      </c>
      <c r="CX487">
        <f t="shared" si="523"/>
        <v>0</v>
      </c>
      <c r="CY487">
        <f t="shared" si="524"/>
        <v>352.90300000000002</v>
      </c>
      <c r="CZ487">
        <f t="shared" si="525"/>
        <v>269.86700000000002</v>
      </c>
      <c r="DC487" t="s">
        <v>3</v>
      </c>
      <c r="DD487" t="s">
        <v>3</v>
      </c>
      <c r="DE487" t="s">
        <v>3</v>
      </c>
      <c r="DF487" t="s">
        <v>3</v>
      </c>
      <c r="DG487" t="s">
        <v>3</v>
      </c>
      <c r="DH487" t="s">
        <v>3</v>
      </c>
      <c r="DI487" t="s">
        <v>3</v>
      </c>
      <c r="DJ487" t="s">
        <v>3</v>
      </c>
      <c r="DK487" t="s">
        <v>3</v>
      </c>
      <c r="DL487" t="s">
        <v>3</v>
      </c>
      <c r="DM487" t="s">
        <v>3</v>
      </c>
      <c r="DN487">
        <v>0</v>
      </c>
      <c r="DO487">
        <v>0</v>
      </c>
      <c r="DP487">
        <v>1</v>
      </c>
      <c r="DQ487">
        <v>1</v>
      </c>
      <c r="DU487">
        <v>1003</v>
      </c>
      <c r="DV487" t="s">
        <v>61</v>
      </c>
      <c r="DW487" t="s">
        <v>61</v>
      </c>
      <c r="DX487">
        <v>100</v>
      </c>
      <c r="EE487">
        <v>39174628</v>
      </c>
      <c r="EF487">
        <v>6</v>
      </c>
      <c r="EG487" t="s">
        <v>145</v>
      </c>
      <c r="EH487">
        <v>0</v>
      </c>
      <c r="EI487" t="s">
        <v>3</v>
      </c>
      <c r="EJ487">
        <v>1</v>
      </c>
      <c r="EK487">
        <v>67001</v>
      </c>
      <c r="EL487" t="s">
        <v>685</v>
      </c>
      <c r="EM487" t="s">
        <v>686</v>
      </c>
      <c r="EO487" t="s">
        <v>3</v>
      </c>
      <c r="EQ487">
        <v>0</v>
      </c>
      <c r="ER487">
        <v>144.88999999999999</v>
      </c>
      <c r="ES487">
        <v>3.34</v>
      </c>
      <c r="ET487">
        <v>3.97</v>
      </c>
      <c r="EU487">
        <v>0.95</v>
      </c>
      <c r="EV487">
        <v>137.58000000000001</v>
      </c>
      <c r="EW487">
        <v>16.84</v>
      </c>
      <c r="EX487">
        <v>7.0000000000000007E-2</v>
      </c>
      <c r="EY487">
        <v>0</v>
      </c>
      <c r="FQ487">
        <v>0</v>
      </c>
      <c r="FR487">
        <f t="shared" si="526"/>
        <v>0</v>
      </c>
      <c r="FS487">
        <v>0</v>
      </c>
      <c r="FX487">
        <v>85</v>
      </c>
      <c r="FY487">
        <v>65</v>
      </c>
      <c r="GA487" t="s">
        <v>3</v>
      </c>
      <c r="GD487">
        <v>0</v>
      </c>
      <c r="GF487">
        <v>-1983080829</v>
      </c>
      <c r="GG487">
        <v>1</v>
      </c>
      <c r="GH487">
        <v>1</v>
      </c>
      <c r="GI487">
        <v>4</v>
      </c>
      <c r="GJ487">
        <v>0</v>
      </c>
      <c r="GK487">
        <f>ROUND(R487*(S12)/100,2)</f>
        <v>0</v>
      </c>
      <c r="GL487">
        <f t="shared" si="527"/>
        <v>0</v>
      </c>
      <c r="GM487">
        <f t="shared" si="528"/>
        <v>1057.01</v>
      </c>
      <c r="GN487">
        <f t="shared" si="529"/>
        <v>1057.01</v>
      </c>
      <c r="GO487">
        <f t="shared" si="530"/>
        <v>0</v>
      </c>
      <c r="GP487">
        <f t="shared" si="531"/>
        <v>0</v>
      </c>
      <c r="GR487">
        <v>0</v>
      </c>
      <c r="GS487">
        <v>3</v>
      </c>
      <c r="GT487">
        <v>0</v>
      </c>
      <c r="GU487" t="s">
        <v>3</v>
      </c>
      <c r="GV487">
        <f t="shared" si="532"/>
        <v>0</v>
      </c>
      <c r="GW487">
        <v>1</v>
      </c>
      <c r="GX487">
        <f t="shared" si="533"/>
        <v>0</v>
      </c>
      <c r="HA487">
        <v>0</v>
      </c>
      <c r="HB487">
        <v>0</v>
      </c>
      <c r="IK487">
        <v>0</v>
      </c>
    </row>
    <row r="488" spans="1:255" x14ac:dyDescent="0.2">
      <c r="A488" s="2">
        <v>17</v>
      </c>
      <c r="B488" s="2">
        <v>1</v>
      </c>
      <c r="C488" s="2">
        <f>ROW(SmtRes!A1061)</f>
        <v>1061</v>
      </c>
      <c r="D488" s="2">
        <f>ROW(EtalonRes!A1071)</f>
        <v>1071</v>
      </c>
      <c r="E488" s="2" t="s">
        <v>725</v>
      </c>
      <c r="F488" s="2" t="s">
        <v>726</v>
      </c>
      <c r="G488" s="2" t="s">
        <v>727</v>
      </c>
      <c r="H488" s="2" t="s">
        <v>61</v>
      </c>
      <c r="I488" s="2">
        <f>ROUND(50/100,9)</f>
        <v>0.5</v>
      </c>
      <c r="J488" s="2">
        <v>0</v>
      </c>
      <c r="K488" s="2"/>
      <c r="L488" s="2"/>
      <c r="M488" s="2"/>
      <c r="N488" s="2"/>
      <c r="O488" s="2">
        <f t="shared" si="499"/>
        <v>37.76</v>
      </c>
      <c r="P488" s="2">
        <f t="shared" si="500"/>
        <v>0</v>
      </c>
      <c r="Q488" s="2">
        <f t="shared" si="501"/>
        <v>0.16</v>
      </c>
      <c r="R488" s="2">
        <f t="shared" si="502"/>
        <v>7.0000000000000007E-2</v>
      </c>
      <c r="S488" s="2">
        <f t="shared" si="503"/>
        <v>37.6</v>
      </c>
      <c r="T488" s="2">
        <f t="shared" si="504"/>
        <v>0</v>
      </c>
      <c r="U488" s="2">
        <f t="shared" si="505"/>
        <v>4.82</v>
      </c>
      <c r="V488" s="2">
        <f t="shared" si="506"/>
        <v>5.0000000000000001E-3</v>
      </c>
      <c r="W488" s="2">
        <f t="shared" si="507"/>
        <v>0</v>
      </c>
      <c r="X488" s="2">
        <f t="shared" si="508"/>
        <v>32.020000000000003</v>
      </c>
      <c r="Y488" s="2">
        <f t="shared" si="509"/>
        <v>24.49</v>
      </c>
      <c r="Z488" s="2"/>
      <c r="AA488" s="2">
        <v>39500385</v>
      </c>
      <c r="AB488" s="2">
        <f t="shared" si="510"/>
        <v>75.5</v>
      </c>
      <c r="AC488" s="2">
        <f t="shared" si="538"/>
        <v>0</v>
      </c>
      <c r="AD488" s="2">
        <f t="shared" si="539"/>
        <v>0.31</v>
      </c>
      <c r="AE488" s="2">
        <f t="shared" si="540"/>
        <v>0.14000000000000001</v>
      </c>
      <c r="AF488" s="2">
        <f t="shared" si="541"/>
        <v>75.19</v>
      </c>
      <c r="AG488" s="2">
        <f t="shared" si="512"/>
        <v>0</v>
      </c>
      <c r="AH488" s="2">
        <f t="shared" si="542"/>
        <v>9.64</v>
      </c>
      <c r="AI488" s="2">
        <f t="shared" si="543"/>
        <v>0.01</v>
      </c>
      <c r="AJ488" s="2">
        <f t="shared" si="514"/>
        <v>0</v>
      </c>
      <c r="AK488" s="2">
        <v>75.5</v>
      </c>
      <c r="AL488" s="2">
        <v>0</v>
      </c>
      <c r="AM488" s="2">
        <v>0.31</v>
      </c>
      <c r="AN488" s="2">
        <v>0.14000000000000001</v>
      </c>
      <c r="AO488" s="2">
        <v>75.19</v>
      </c>
      <c r="AP488" s="2">
        <v>0</v>
      </c>
      <c r="AQ488" s="2">
        <v>9.64</v>
      </c>
      <c r="AR488" s="2">
        <v>0.01</v>
      </c>
      <c r="AS488" s="2">
        <v>0</v>
      </c>
      <c r="AT488" s="2">
        <v>85</v>
      </c>
      <c r="AU488" s="2">
        <v>65</v>
      </c>
      <c r="AV488" s="2">
        <v>1</v>
      </c>
      <c r="AW488" s="2">
        <v>1</v>
      </c>
      <c r="AX488" s="2"/>
      <c r="AY488" s="2"/>
      <c r="AZ488" s="2">
        <v>1</v>
      </c>
      <c r="BA488" s="2">
        <v>1</v>
      </c>
      <c r="BB488" s="2">
        <v>1</v>
      </c>
      <c r="BC488" s="2">
        <v>1</v>
      </c>
      <c r="BD488" s="2" t="s">
        <v>3</v>
      </c>
      <c r="BE488" s="2" t="s">
        <v>3</v>
      </c>
      <c r="BF488" s="2" t="s">
        <v>3</v>
      </c>
      <c r="BG488" s="2" t="s">
        <v>3</v>
      </c>
      <c r="BH488" s="2">
        <v>0</v>
      </c>
      <c r="BI488" s="2">
        <v>1</v>
      </c>
      <c r="BJ488" s="2" t="s">
        <v>728</v>
      </c>
      <c r="BK488" s="2"/>
      <c r="BL488" s="2"/>
      <c r="BM488" s="2">
        <v>67001</v>
      </c>
      <c r="BN488" s="2">
        <v>0</v>
      </c>
      <c r="BO488" s="2" t="s">
        <v>3</v>
      </c>
      <c r="BP488" s="2">
        <v>0</v>
      </c>
      <c r="BQ488" s="2">
        <v>6</v>
      </c>
      <c r="BR488" s="2">
        <v>0</v>
      </c>
      <c r="BS488" s="2">
        <v>1</v>
      </c>
      <c r="BT488" s="2">
        <v>1</v>
      </c>
      <c r="BU488" s="2">
        <v>1</v>
      </c>
      <c r="BV488" s="2">
        <v>1</v>
      </c>
      <c r="BW488" s="2">
        <v>1</v>
      </c>
      <c r="BX488" s="2">
        <v>1</v>
      </c>
      <c r="BY488" s="2" t="s">
        <v>3</v>
      </c>
      <c r="BZ488" s="2">
        <v>85</v>
      </c>
      <c r="CA488" s="2">
        <v>65</v>
      </c>
      <c r="CB488" s="2"/>
      <c r="CC488" s="2"/>
      <c r="CD488" s="2"/>
      <c r="CE488" s="2"/>
      <c r="CF488" s="2">
        <v>0</v>
      </c>
      <c r="CG488" s="2">
        <v>0</v>
      </c>
      <c r="CH488" s="2"/>
      <c r="CI488" s="2"/>
      <c r="CJ488" s="2"/>
      <c r="CK488" s="2"/>
      <c r="CL488" s="2"/>
      <c r="CM488" s="2">
        <v>0</v>
      </c>
      <c r="CN488" s="2" t="s">
        <v>3</v>
      </c>
      <c r="CO488" s="2">
        <v>0</v>
      </c>
      <c r="CP488" s="2">
        <f t="shared" si="515"/>
        <v>37.76</v>
      </c>
      <c r="CQ488" s="2">
        <f t="shared" si="516"/>
        <v>0</v>
      </c>
      <c r="CR488" s="2">
        <f t="shared" si="517"/>
        <v>0.31</v>
      </c>
      <c r="CS488" s="2">
        <f t="shared" si="518"/>
        <v>0.14000000000000001</v>
      </c>
      <c r="CT488" s="2">
        <f t="shared" si="519"/>
        <v>75.19</v>
      </c>
      <c r="CU488" s="2">
        <f t="shared" si="520"/>
        <v>0</v>
      </c>
      <c r="CV488" s="2">
        <f t="shared" si="521"/>
        <v>9.64</v>
      </c>
      <c r="CW488" s="2">
        <f t="shared" si="522"/>
        <v>0.01</v>
      </c>
      <c r="CX488" s="2">
        <f t="shared" si="523"/>
        <v>0</v>
      </c>
      <c r="CY488" s="2">
        <f t="shared" si="524"/>
        <v>32.019500000000001</v>
      </c>
      <c r="CZ488" s="2">
        <f t="shared" si="525"/>
        <v>24.485500000000002</v>
      </c>
      <c r="DA488" s="2"/>
      <c r="DB488" s="2"/>
      <c r="DC488" s="2" t="s">
        <v>3</v>
      </c>
      <c r="DD488" s="2" t="s">
        <v>3</v>
      </c>
      <c r="DE488" s="2" t="s">
        <v>3</v>
      </c>
      <c r="DF488" s="2" t="s">
        <v>3</v>
      </c>
      <c r="DG488" s="2" t="s">
        <v>3</v>
      </c>
      <c r="DH488" s="2" t="s">
        <v>3</v>
      </c>
      <c r="DI488" s="2" t="s">
        <v>3</v>
      </c>
      <c r="DJ488" s="2" t="s">
        <v>3</v>
      </c>
      <c r="DK488" s="2" t="s">
        <v>3</v>
      </c>
      <c r="DL488" s="2" t="s">
        <v>3</v>
      </c>
      <c r="DM488" s="2" t="s">
        <v>3</v>
      </c>
      <c r="DN488" s="2">
        <v>0</v>
      </c>
      <c r="DO488" s="2">
        <v>0</v>
      </c>
      <c r="DP488" s="2">
        <v>1</v>
      </c>
      <c r="DQ488" s="2">
        <v>1</v>
      </c>
      <c r="DR488" s="2"/>
      <c r="DS488" s="2"/>
      <c r="DT488" s="2"/>
      <c r="DU488" s="2">
        <v>1003</v>
      </c>
      <c r="DV488" s="2" t="s">
        <v>61</v>
      </c>
      <c r="DW488" s="2" t="s">
        <v>61</v>
      </c>
      <c r="DX488" s="2">
        <v>100</v>
      </c>
      <c r="DY488" s="2"/>
      <c r="DZ488" s="2"/>
      <c r="EA488" s="2"/>
      <c r="EB488" s="2"/>
      <c r="EC488" s="2"/>
      <c r="ED488" s="2"/>
      <c r="EE488" s="2">
        <v>39174628</v>
      </c>
      <c r="EF488" s="2">
        <v>6</v>
      </c>
      <c r="EG488" s="2" t="s">
        <v>145</v>
      </c>
      <c r="EH488" s="2">
        <v>0</v>
      </c>
      <c r="EI488" s="2" t="s">
        <v>3</v>
      </c>
      <c r="EJ488" s="2">
        <v>1</v>
      </c>
      <c r="EK488" s="2">
        <v>67001</v>
      </c>
      <c r="EL488" s="2" t="s">
        <v>685</v>
      </c>
      <c r="EM488" s="2" t="s">
        <v>686</v>
      </c>
      <c r="EN488" s="2"/>
      <c r="EO488" s="2" t="s">
        <v>3</v>
      </c>
      <c r="EP488" s="2"/>
      <c r="EQ488" s="2">
        <v>0</v>
      </c>
      <c r="ER488" s="2">
        <v>75.5</v>
      </c>
      <c r="ES488" s="2">
        <v>0</v>
      </c>
      <c r="ET488" s="2">
        <v>0.31</v>
      </c>
      <c r="EU488" s="2">
        <v>0.14000000000000001</v>
      </c>
      <c r="EV488" s="2">
        <v>75.19</v>
      </c>
      <c r="EW488" s="2">
        <v>9.64</v>
      </c>
      <c r="EX488" s="2">
        <v>0.01</v>
      </c>
      <c r="EY488" s="2">
        <v>0</v>
      </c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>
        <v>0</v>
      </c>
      <c r="FR488" s="2">
        <f t="shared" si="526"/>
        <v>0</v>
      </c>
      <c r="FS488" s="2">
        <v>0</v>
      </c>
      <c r="FT488" s="2"/>
      <c r="FU488" s="2"/>
      <c r="FV488" s="2"/>
      <c r="FW488" s="2"/>
      <c r="FX488" s="2">
        <v>85</v>
      </c>
      <c r="FY488" s="2">
        <v>65</v>
      </c>
      <c r="FZ488" s="2"/>
      <c r="GA488" s="2" t="s">
        <v>3</v>
      </c>
      <c r="GB488" s="2"/>
      <c r="GC488" s="2"/>
      <c r="GD488" s="2">
        <v>0</v>
      </c>
      <c r="GE488" s="2"/>
      <c r="GF488" s="2">
        <v>994189354</v>
      </c>
      <c r="GG488" s="2">
        <v>2</v>
      </c>
      <c r="GH488" s="2">
        <v>1</v>
      </c>
      <c r="GI488" s="2">
        <v>-2</v>
      </c>
      <c r="GJ488" s="2">
        <v>0</v>
      </c>
      <c r="GK488" s="2">
        <f>ROUND(R488*(R12)/100,2)</f>
        <v>0</v>
      </c>
      <c r="GL488" s="2">
        <f t="shared" si="527"/>
        <v>0</v>
      </c>
      <c r="GM488" s="2">
        <f t="shared" si="528"/>
        <v>94.27</v>
      </c>
      <c r="GN488" s="2">
        <f t="shared" si="529"/>
        <v>94.27</v>
      </c>
      <c r="GO488" s="2">
        <f t="shared" si="530"/>
        <v>0</v>
      </c>
      <c r="GP488" s="2">
        <f t="shared" si="531"/>
        <v>0</v>
      </c>
      <c r="GQ488" s="2"/>
      <c r="GR488" s="2">
        <v>0</v>
      </c>
      <c r="GS488" s="2">
        <v>3</v>
      </c>
      <c r="GT488" s="2">
        <v>0</v>
      </c>
      <c r="GU488" s="2" t="s">
        <v>3</v>
      </c>
      <c r="GV488" s="2">
        <f t="shared" si="532"/>
        <v>0</v>
      </c>
      <c r="GW488" s="2">
        <v>1</v>
      </c>
      <c r="GX488" s="2">
        <f t="shared" si="533"/>
        <v>0</v>
      </c>
      <c r="GY488" s="2"/>
      <c r="GZ488" s="2"/>
      <c r="HA488" s="2">
        <v>0</v>
      </c>
      <c r="HB488" s="2">
        <v>0</v>
      </c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>
        <v>0</v>
      </c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x14ac:dyDescent="0.2">
      <c r="A489">
        <v>17</v>
      </c>
      <c r="B489">
        <v>1</v>
      </c>
      <c r="C489">
        <f>ROW(SmtRes!A1064)</f>
        <v>1064</v>
      </c>
      <c r="D489">
        <f>ROW(EtalonRes!A1074)</f>
        <v>1074</v>
      </c>
      <c r="E489" t="s">
        <v>725</v>
      </c>
      <c r="F489" t="s">
        <v>726</v>
      </c>
      <c r="G489" t="s">
        <v>727</v>
      </c>
      <c r="H489" t="s">
        <v>61</v>
      </c>
      <c r="I489">
        <f>ROUND(50/100,9)</f>
        <v>0.5</v>
      </c>
      <c r="J489">
        <v>0</v>
      </c>
      <c r="O489">
        <f t="shared" si="499"/>
        <v>251.41</v>
      </c>
      <c r="P489">
        <f t="shared" si="500"/>
        <v>0</v>
      </c>
      <c r="Q489">
        <f t="shared" si="501"/>
        <v>1.03</v>
      </c>
      <c r="R489">
        <f t="shared" si="502"/>
        <v>0.47</v>
      </c>
      <c r="S489">
        <f t="shared" si="503"/>
        <v>250.38</v>
      </c>
      <c r="T489">
        <f t="shared" si="504"/>
        <v>0</v>
      </c>
      <c r="U489">
        <f t="shared" si="505"/>
        <v>4.82</v>
      </c>
      <c r="V489">
        <f t="shared" si="506"/>
        <v>5.0000000000000001E-3</v>
      </c>
      <c r="W489">
        <f t="shared" si="507"/>
        <v>0</v>
      </c>
      <c r="X489">
        <f t="shared" si="508"/>
        <v>213.22</v>
      </c>
      <c r="Y489">
        <f t="shared" si="509"/>
        <v>163.05000000000001</v>
      </c>
      <c r="AA489">
        <v>39500386</v>
      </c>
      <c r="AB489">
        <f t="shared" si="510"/>
        <v>75.5</v>
      </c>
      <c r="AC489">
        <f t="shared" si="538"/>
        <v>0</v>
      </c>
      <c r="AD489">
        <f t="shared" si="539"/>
        <v>0.31</v>
      </c>
      <c r="AE489">
        <f t="shared" si="540"/>
        <v>0.14000000000000001</v>
      </c>
      <c r="AF489">
        <f t="shared" si="541"/>
        <v>75.19</v>
      </c>
      <c r="AG489">
        <f t="shared" si="512"/>
        <v>0</v>
      </c>
      <c r="AH489">
        <f t="shared" si="542"/>
        <v>9.64</v>
      </c>
      <c r="AI489">
        <f t="shared" si="543"/>
        <v>0.01</v>
      </c>
      <c r="AJ489">
        <f t="shared" si="514"/>
        <v>0</v>
      </c>
      <c r="AK489">
        <v>75.5</v>
      </c>
      <c r="AL489">
        <v>0</v>
      </c>
      <c r="AM489">
        <v>0.31</v>
      </c>
      <c r="AN489">
        <v>0.14000000000000001</v>
      </c>
      <c r="AO489">
        <v>75.19</v>
      </c>
      <c r="AP489">
        <v>0</v>
      </c>
      <c r="AQ489">
        <v>9.64</v>
      </c>
      <c r="AR489">
        <v>0.01</v>
      </c>
      <c r="AS489">
        <v>0</v>
      </c>
      <c r="AT489">
        <v>85</v>
      </c>
      <c r="AU489">
        <v>65</v>
      </c>
      <c r="AV489">
        <v>1</v>
      </c>
      <c r="AW489">
        <v>1</v>
      </c>
      <c r="AZ489">
        <v>6.66</v>
      </c>
      <c r="BA489">
        <v>6.66</v>
      </c>
      <c r="BB489">
        <v>6.66</v>
      </c>
      <c r="BC489">
        <v>6.66</v>
      </c>
      <c r="BD489" t="s">
        <v>3</v>
      </c>
      <c r="BE489" t="s">
        <v>3</v>
      </c>
      <c r="BF489" t="s">
        <v>3</v>
      </c>
      <c r="BG489" t="s">
        <v>3</v>
      </c>
      <c r="BH489">
        <v>0</v>
      </c>
      <c r="BI489">
        <v>1</v>
      </c>
      <c r="BJ489" t="s">
        <v>728</v>
      </c>
      <c r="BM489">
        <v>67001</v>
      </c>
      <c r="BN489">
        <v>0</v>
      </c>
      <c r="BO489" t="s">
        <v>3</v>
      </c>
      <c r="BP489">
        <v>0</v>
      </c>
      <c r="BQ489">
        <v>6</v>
      </c>
      <c r="BR489">
        <v>0</v>
      </c>
      <c r="BS489">
        <v>6.66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3</v>
      </c>
      <c r="BZ489">
        <v>85</v>
      </c>
      <c r="CA489">
        <v>65</v>
      </c>
      <c r="CF489">
        <v>0</v>
      </c>
      <c r="CG489">
        <v>0</v>
      </c>
      <c r="CM489">
        <v>0</v>
      </c>
      <c r="CN489" t="s">
        <v>3</v>
      </c>
      <c r="CO489">
        <v>0</v>
      </c>
      <c r="CP489">
        <f t="shared" si="515"/>
        <v>251.41</v>
      </c>
      <c r="CQ489">
        <f t="shared" si="516"/>
        <v>0</v>
      </c>
      <c r="CR489">
        <f t="shared" si="517"/>
        <v>2.0646</v>
      </c>
      <c r="CS489">
        <f t="shared" si="518"/>
        <v>0.93240000000000012</v>
      </c>
      <c r="CT489">
        <f t="shared" si="519"/>
        <v>500.7654</v>
      </c>
      <c r="CU489">
        <f t="shared" si="520"/>
        <v>0</v>
      </c>
      <c r="CV489">
        <f t="shared" si="521"/>
        <v>9.64</v>
      </c>
      <c r="CW489">
        <f t="shared" si="522"/>
        <v>0.01</v>
      </c>
      <c r="CX489">
        <f t="shared" si="523"/>
        <v>0</v>
      </c>
      <c r="CY489">
        <f t="shared" si="524"/>
        <v>213.2225</v>
      </c>
      <c r="CZ489">
        <f t="shared" si="525"/>
        <v>163.05250000000001</v>
      </c>
      <c r="DC489" t="s">
        <v>3</v>
      </c>
      <c r="DD489" t="s">
        <v>3</v>
      </c>
      <c r="DE489" t="s">
        <v>3</v>
      </c>
      <c r="DF489" t="s">
        <v>3</v>
      </c>
      <c r="DG489" t="s">
        <v>3</v>
      </c>
      <c r="DH489" t="s">
        <v>3</v>
      </c>
      <c r="DI489" t="s">
        <v>3</v>
      </c>
      <c r="DJ489" t="s">
        <v>3</v>
      </c>
      <c r="DK489" t="s">
        <v>3</v>
      </c>
      <c r="DL489" t="s">
        <v>3</v>
      </c>
      <c r="DM489" t="s">
        <v>3</v>
      </c>
      <c r="DN489">
        <v>0</v>
      </c>
      <c r="DO489">
        <v>0</v>
      </c>
      <c r="DP489">
        <v>1</v>
      </c>
      <c r="DQ489">
        <v>1</v>
      </c>
      <c r="DU489">
        <v>1003</v>
      </c>
      <c r="DV489" t="s">
        <v>61</v>
      </c>
      <c r="DW489" t="s">
        <v>61</v>
      </c>
      <c r="DX489">
        <v>100</v>
      </c>
      <c r="EE489">
        <v>39174628</v>
      </c>
      <c r="EF489">
        <v>6</v>
      </c>
      <c r="EG489" t="s">
        <v>145</v>
      </c>
      <c r="EH489">
        <v>0</v>
      </c>
      <c r="EI489" t="s">
        <v>3</v>
      </c>
      <c r="EJ489">
        <v>1</v>
      </c>
      <c r="EK489">
        <v>67001</v>
      </c>
      <c r="EL489" t="s">
        <v>685</v>
      </c>
      <c r="EM489" t="s">
        <v>686</v>
      </c>
      <c r="EO489" t="s">
        <v>3</v>
      </c>
      <c r="EQ489">
        <v>0</v>
      </c>
      <c r="ER489">
        <v>75.5</v>
      </c>
      <c r="ES489">
        <v>0</v>
      </c>
      <c r="ET489">
        <v>0.31</v>
      </c>
      <c r="EU489">
        <v>0.14000000000000001</v>
      </c>
      <c r="EV489">
        <v>75.19</v>
      </c>
      <c r="EW489">
        <v>9.64</v>
      </c>
      <c r="EX489">
        <v>0.01</v>
      </c>
      <c r="EY489">
        <v>0</v>
      </c>
      <c r="FQ489">
        <v>0</v>
      </c>
      <c r="FR489">
        <f t="shared" si="526"/>
        <v>0</v>
      </c>
      <c r="FS489">
        <v>0</v>
      </c>
      <c r="FX489">
        <v>85</v>
      </c>
      <c r="FY489">
        <v>65</v>
      </c>
      <c r="GA489" t="s">
        <v>3</v>
      </c>
      <c r="GD489">
        <v>0</v>
      </c>
      <c r="GF489">
        <v>994189354</v>
      </c>
      <c r="GG489">
        <v>1</v>
      </c>
      <c r="GH489">
        <v>1</v>
      </c>
      <c r="GI489">
        <v>4</v>
      </c>
      <c r="GJ489">
        <v>0</v>
      </c>
      <c r="GK489">
        <f>ROUND(R489*(S12)/100,2)</f>
        <v>0</v>
      </c>
      <c r="GL489">
        <f t="shared" si="527"/>
        <v>0</v>
      </c>
      <c r="GM489">
        <f t="shared" si="528"/>
        <v>627.67999999999995</v>
      </c>
      <c r="GN489">
        <f t="shared" si="529"/>
        <v>627.67999999999995</v>
      </c>
      <c r="GO489">
        <f t="shared" si="530"/>
        <v>0</v>
      </c>
      <c r="GP489">
        <f t="shared" si="531"/>
        <v>0</v>
      </c>
      <c r="GR489">
        <v>0</v>
      </c>
      <c r="GS489">
        <v>3</v>
      </c>
      <c r="GT489">
        <v>0</v>
      </c>
      <c r="GU489" t="s">
        <v>3</v>
      </c>
      <c r="GV489">
        <f t="shared" si="532"/>
        <v>0</v>
      </c>
      <c r="GW489">
        <v>1</v>
      </c>
      <c r="GX489">
        <f t="shared" si="533"/>
        <v>0</v>
      </c>
      <c r="HA489">
        <v>0</v>
      </c>
      <c r="HB489">
        <v>0</v>
      </c>
      <c r="IK489">
        <v>0</v>
      </c>
    </row>
    <row r="490" spans="1:255" x14ac:dyDescent="0.2">
      <c r="A490" s="2">
        <v>17</v>
      </c>
      <c r="B490" s="2">
        <v>1</v>
      </c>
      <c r="C490" s="2">
        <f>ROW(SmtRes!A1073)</f>
        <v>1073</v>
      </c>
      <c r="D490" s="2">
        <f>ROW(EtalonRes!A1082)</f>
        <v>1082</v>
      </c>
      <c r="E490" s="2" t="s">
        <v>729</v>
      </c>
      <c r="F490" s="2" t="s">
        <v>692</v>
      </c>
      <c r="G490" s="2" t="s">
        <v>730</v>
      </c>
      <c r="H490" s="2" t="s">
        <v>561</v>
      </c>
      <c r="I490" s="2">
        <v>4</v>
      </c>
      <c r="J490" s="2">
        <v>0</v>
      </c>
      <c r="K490" s="2"/>
      <c r="L490" s="2"/>
      <c r="M490" s="2"/>
      <c r="N490" s="2"/>
      <c r="O490" s="2">
        <f t="shared" si="499"/>
        <v>133.68</v>
      </c>
      <c r="P490" s="2">
        <f t="shared" si="500"/>
        <v>24.8</v>
      </c>
      <c r="Q490" s="2">
        <f t="shared" si="501"/>
        <v>71.08</v>
      </c>
      <c r="R490" s="2">
        <f t="shared" si="502"/>
        <v>10.039999999999999</v>
      </c>
      <c r="S490" s="2">
        <f t="shared" si="503"/>
        <v>37.799999999999997</v>
      </c>
      <c r="T490" s="2">
        <f t="shared" si="504"/>
        <v>0</v>
      </c>
      <c r="U490" s="2">
        <f t="shared" si="505"/>
        <v>3.6</v>
      </c>
      <c r="V490" s="2">
        <f t="shared" si="506"/>
        <v>0.8</v>
      </c>
      <c r="W490" s="2">
        <f t="shared" si="507"/>
        <v>0</v>
      </c>
      <c r="X490" s="2">
        <f t="shared" si="508"/>
        <v>45.45</v>
      </c>
      <c r="Y490" s="2">
        <f t="shared" si="509"/>
        <v>31.1</v>
      </c>
      <c r="Z490" s="2"/>
      <c r="AA490" s="2">
        <v>39500385</v>
      </c>
      <c r="AB490" s="2">
        <f t="shared" si="510"/>
        <v>33.42</v>
      </c>
      <c r="AC490" s="2">
        <f t="shared" si="538"/>
        <v>6.2</v>
      </c>
      <c r="AD490" s="2">
        <f t="shared" si="539"/>
        <v>17.77</v>
      </c>
      <c r="AE490" s="2">
        <f t="shared" si="540"/>
        <v>2.5099999999999998</v>
      </c>
      <c r="AF490" s="2">
        <f t="shared" si="541"/>
        <v>9.4499999999999993</v>
      </c>
      <c r="AG490" s="2">
        <f t="shared" si="512"/>
        <v>0</v>
      </c>
      <c r="AH490" s="2">
        <f t="shared" si="542"/>
        <v>0.9</v>
      </c>
      <c r="AI490" s="2">
        <f t="shared" si="543"/>
        <v>0.2</v>
      </c>
      <c r="AJ490" s="2">
        <f t="shared" si="514"/>
        <v>0</v>
      </c>
      <c r="AK490" s="2">
        <v>33.42</v>
      </c>
      <c r="AL490" s="2">
        <v>6.2</v>
      </c>
      <c r="AM490" s="2">
        <v>17.77</v>
      </c>
      <c r="AN490" s="2">
        <v>2.5099999999999998</v>
      </c>
      <c r="AO490" s="2">
        <v>9.4499999999999993</v>
      </c>
      <c r="AP490" s="2">
        <v>0</v>
      </c>
      <c r="AQ490" s="2">
        <v>0.9</v>
      </c>
      <c r="AR490" s="2">
        <v>0.2</v>
      </c>
      <c r="AS490" s="2">
        <v>0</v>
      </c>
      <c r="AT490" s="2">
        <v>95</v>
      </c>
      <c r="AU490" s="2">
        <v>65</v>
      </c>
      <c r="AV490" s="2">
        <v>1</v>
      </c>
      <c r="AW490" s="2">
        <v>1</v>
      </c>
      <c r="AX490" s="2"/>
      <c r="AY490" s="2"/>
      <c r="AZ490" s="2">
        <v>1</v>
      </c>
      <c r="BA490" s="2">
        <v>1</v>
      </c>
      <c r="BB490" s="2">
        <v>1</v>
      </c>
      <c r="BC490" s="2">
        <v>1</v>
      </c>
      <c r="BD490" s="2" t="s">
        <v>3</v>
      </c>
      <c r="BE490" s="2" t="s">
        <v>3</v>
      </c>
      <c r="BF490" s="2" t="s">
        <v>3</v>
      </c>
      <c r="BG490" s="2" t="s">
        <v>3</v>
      </c>
      <c r="BH490" s="2">
        <v>0</v>
      </c>
      <c r="BI490" s="2">
        <v>2</v>
      </c>
      <c r="BJ490" s="2" t="s">
        <v>694</v>
      </c>
      <c r="BK490" s="2"/>
      <c r="BL490" s="2"/>
      <c r="BM490" s="2">
        <v>108001</v>
      </c>
      <c r="BN490" s="2">
        <v>0</v>
      </c>
      <c r="BO490" s="2" t="s">
        <v>3</v>
      </c>
      <c r="BP490" s="2">
        <v>0</v>
      </c>
      <c r="BQ490" s="2">
        <v>3</v>
      </c>
      <c r="BR490" s="2">
        <v>0</v>
      </c>
      <c r="BS490" s="2">
        <v>1</v>
      </c>
      <c r="BT490" s="2">
        <v>1</v>
      </c>
      <c r="BU490" s="2">
        <v>1</v>
      </c>
      <c r="BV490" s="2">
        <v>1</v>
      </c>
      <c r="BW490" s="2">
        <v>1</v>
      </c>
      <c r="BX490" s="2">
        <v>1</v>
      </c>
      <c r="BY490" s="2" t="s">
        <v>3</v>
      </c>
      <c r="BZ490" s="2">
        <v>95</v>
      </c>
      <c r="CA490" s="2">
        <v>65</v>
      </c>
      <c r="CB490" s="2"/>
      <c r="CC490" s="2"/>
      <c r="CD490" s="2"/>
      <c r="CE490" s="2"/>
      <c r="CF490" s="2">
        <v>0</v>
      </c>
      <c r="CG490" s="2">
        <v>0</v>
      </c>
      <c r="CH490" s="2"/>
      <c r="CI490" s="2"/>
      <c r="CJ490" s="2"/>
      <c r="CK490" s="2"/>
      <c r="CL490" s="2"/>
      <c r="CM490" s="2">
        <v>0</v>
      </c>
      <c r="CN490" s="2" t="s">
        <v>695</v>
      </c>
      <c r="CO490" s="2">
        <v>0</v>
      </c>
      <c r="CP490" s="2">
        <f t="shared" si="515"/>
        <v>133.68</v>
      </c>
      <c r="CQ490" s="2">
        <f t="shared" si="516"/>
        <v>6.2</v>
      </c>
      <c r="CR490" s="2">
        <f t="shared" si="517"/>
        <v>17.77</v>
      </c>
      <c r="CS490" s="2">
        <f t="shared" si="518"/>
        <v>2.5099999999999998</v>
      </c>
      <c r="CT490" s="2">
        <f t="shared" si="519"/>
        <v>9.4499999999999993</v>
      </c>
      <c r="CU490" s="2">
        <f t="shared" si="520"/>
        <v>0</v>
      </c>
      <c r="CV490" s="2">
        <f t="shared" si="521"/>
        <v>0.9</v>
      </c>
      <c r="CW490" s="2">
        <f t="shared" si="522"/>
        <v>0.2</v>
      </c>
      <c r="CX490" s="2">
        <f t="shared" si="523"/>
        <v>0</v>
      </c>
      <c r="CY490" s="2">
        <f t="shared" si="524"/>
        <v>45.447999999999993</v>
      </c>
      <c r="CZ490" s="2">
        <f t="shared" si="525"/>
        <v>31.096</v>
      </c>
      <c r="DA490" s="2"/>
      <c r="DB490" s="2"/>
      <c r="DC490" s="2" t="s">
        <v>3</v>
      </c>
      <c r="DD490" s="2" t="s">
        <v>3</v>
      </c>
      <c r="DE490" s="2" t="s">
        <v>3</v>
      </c>
      <c r="DF490" s="2" t="s">
        <v>3</v>
      </c>
      <c r="DG490" s="2" t="s">
        <v>3</v>
      </c>
      <c r="DH490" s="2" t="s">
        <v>3</v>
      </c>
      <c r="DI490" s="2" t="s">
        <v>3</v>
      </c>
      <c r="DJ490" s="2" t="s">
        <v>3</v>
      </c>
      <c r="DK490" s="2" t="s">
        <v>3</v>
      </c>
      <c r="DL490" s="2" t="s">
        <v>3</v>
      </c>
      <c r="DM490" s="2" t="s">
        <v>3</v>
      </c>
      <c r="DN490" s="2">
        <v>0</v>
      </c>
      <c r="DO490" s="2">
        <v>0</v>
      </c>
      <c r="DP490" s="2">
        <v>1</v>
      </c>
      <c r="DQ490" s="2">
        <v>1</v>
      </c>
      <c r="DR490" s="2"/>
      <c r="DS490" s="2"/>
      <c r="DT490" s="2"/>
      <c r="DU490" s="2">
        <v>1013</v>
      </c>
      <c r="DV490" s="2" t="s">
        <v>561</v>
      </c>
      <c r="DW490" s="2" t="s">
        <v>561</v>
      </c>
      <c r="DX490" s="2">
        <v>1</v>
      </c>
      <c r="DY490" s="2"/>
      <c r="DZ490" s="2"/>
      <c r="EA490" s="2"/>
      <c r="EB490" s="2"/>
      <c r="EC490" s="2"/>
      <c r="ED490" s="2"/>
      <c r="EE490" s="2">
        <v>39174386</v>
      </c>
      <c r="EF490" s="2">
        <v>3</v>
      </c>
      <c r="EG490" s="2" t="s">
        <v>697</v>
      </c>
      <c r="EH490" s="2">
        <v>0</v>
      </c>
      <c r="EI490" s="2" t="s">
        <v>3</v>
      </c>
      <c r="EJ490" s="2">
        <v>2</v>
      </c>
      <c r="EK490" s="2">
        <v>108001</v>
      </c>
      <c r="EL490" s="2" t="s">
        <v>698</v>
      </c>
      <c r="EM490" s="2" t="s">
        <v>699</v>
      </c>
      <c r="EN490" s="2"/>
      <c r="EO490" s="2" t="s">
        <v>700</v>
      </c>
      <c r="EP490" s="2"/>
      <c r="EQ490" s="2">
        <v>131072</v>
      </c>
      <c r="ER490" s="2">
        <v>33.42</v>
      </c>
      <c r="ES490" s="2">
        <v>6.2</v>
      </c>
      <c r="ET490" s="2">
        <v>17.77</v>
      </c>
      <c r="EU490" s="2">
        <v>2.5099999999999998</v>
      </c>
      <c r="EV490" s="2">
        <v>9.4499999999999993</v>
      </c>
      <c r="EW490" s="2">
        <v>0.9</v>
      </c>
      <c r="EX490" s="2">
        <v>0.2</v>
      </c>
      <c r="EY490" s="2">
        <v>0</v>
      </c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>
        <v>0</v>
      </c>
      <c r="FR490" s="2">
        <f t="shared" si="526"/>
        <v>0</v>
      </c>
      <c r="FS490" s="2">
        <v>0</v>
      </c>
      <c r="FT490" s="2"/>
      <c r="FU490" s="2"/>
      <c r="FV490" s="2"/>
      <c r="FW490" s="2"/>
      <c r="FX490" s="2">
        <v>95</v>
      </c>
      <c r="FY490" s="2">
        <v>65</v>
      </c>
      <c r="FZ490" s="2"/>
      <c r="GA490" s="2" t="s">
        <v>3</v>
      </c>
      <c r="GB490" s="2"/>
      <c r="GC490" s="2"/>
      <c r="GD490" s="2">
        <v>0</v>
      </c>
      <c r="GE490" s="2"/>
      <c r="GF490" s="2">
        <v>-64978218</v>
      </c>
      <c r="GG490" s="2">
        <v>2</v>
      </c>
      <c r="GH490" s="2">
        <v>1</v>
      </c>
      <c r="GI490" s="2">
        <v>-2</v>
      </c>
      <c r="GJ490" s="2">
        <v>0</v>
      </c>
      <c r="GK490" s="2">
        <f>ROUND(R490*(R12)/100,2)</f>
        <v>0</v>
      </c>
      <c r="GL490" s="2">
        <f t="shared" si="527"/>
        <v>0</v>
      </c>
      <c r="GM490" s="2">
        <f t="shared" si="528"/>
        <v>210.23</v>
      </c>
      <c r="GN490" s="2">
        <f t="shared" si="529"/>
        <v>0</v>
      </c>
      <c r="GO490" s="2">
        <f t="shared" si="530"/>
        <v>210.23</v>
      </c>
      <c r="GP490" s="2">
        <f t="shared" si="531"/>
        <v>0</v>
      </c>
      <c r="GQ490" s="2"/>
      <c r="GR490" s="2">
        <v>0</v>
      </c>
      <c r="GS490" s="2">
        <v>3</v>
      </c>
      <c r="GT490" s="2">
        <v>0</v>
      </c>
      <c r="GU490" s="2" t="s">
        <v>3</v>
      </c>
      <c r="GV490" s="2">
        <f t="shared" si="532"/>
        <v>0</v>
      </c>
      <c r="GW490" s="2">
        <v>1</v>
      </c>
      <c r="GX490" s="2">
        <f t="shared" si="533"/>
        <v>0</v>
      </c>
      <c r="GY490" s="2"/>
      <c r="GZ490" s="2"/>
      <c r="HA490" s="2">
        <v>0</v>
      </c>
      <c r="HB490" s="2">
        <v>0</v>
      </c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>
        <v>0</v>
      </c>
      <c r="IL490" s="2"/>
      <c r="IM490" s="2"/>
      <c r="IN490" s="2"/>
      <c r="IO490" s="2"/>
      <c r="IP490" s="2"/>
      <c r="IQ490" s="2"/>
      <c r="IR490" s="2"/>
      <c r="IS490" s="2"/>
      <c r="IT490" s="2"/>
      <c r="IU490" s="2"/>
    </row>
    <row r="491" spans="1:255" x14ac:dyDescent="0.2">
      <c r="A491">
        <v>17</v>
      </c>
      <c r="B491">
        <v>1</v>
      </c>
      <c r="C491">
        <f>ROW(SmtRes!A1082)</f>
        <v>1082</v>
      </c>
      <c r="D491">
        <f>ROW(EtalonRes!A1090)</f>
        <v>1090</v>
      </c>
      <c r="E491" t="s">
        <v>729</v>
      </c>
      <c r="F491" t="s">
        <v>692</v>
      </c>
      <c r="G491" t="s">
        <v>730</v>
      </c>
      <c r="H491" t="s">
        <v>561</v>
      </c>
      <c r="I491">
        <v>4</v>
      </c>
      <c r="J491">
        <v>0</v>
      </c>
      <c r="O491">
        <f t="shared" si="499"/>
        <v>890.31</v>
      </c>
      <c r="P491">
        <f t="shared" si="500"/>
        <v>165.17</v>
      </c>
      <c r="Q491">
        <f t="shared" si="501"/>
        <v>473.39</v>
      </c>
      <c r="R491">
        <f t="shared" si="502"/>
        <v>66.87</v>
      </c>
      <c r="S491">
        <f t="shared" si="503"/>
        <v>251.75</v>
      </c>
      <c r="T491">
        <f t="shared" si="504"/>
        <v>0</v>
      </c>
      <c r="U491">
        <f t="shared" si="505"/>
        <v>3.6</v>
      </c>
      <c r="V491">
        <f t="shared" si="506"/>
        <v>0.8</v>
      </c>
      <c r="W491">
        <f t="shared" si="507"/>
        <v>0</v>
      </c>
      <c r="X491">
        <f t="shared" si="508"/>
        <v>302.69</v>
      </c>
      <c r="Y491">
        <f t="shared" si="509"/>
        <v>207.1</v>
      </c>
      <c r="AA491">
        <v>39500386</v>
      </c>
      <c r="AB491">
        <f t="shared" si="510"/>
        <v>33.42</v>
      </c>
      <c r="AC491">
        <f t="shared" si="538"/>
        <v>6.2</v>
      </c>
      <c r="AD491">
        <f t="shared" si="539"/>
        <v>17.77</v>
      </c>
      <c r="AE491">
        <f t="shared" si="540"/>
        <v>2.5099999999999998</v>
      </c>
      <c r="AF491">
        <f t="shared" si="541"/>
        <v>9.4499999999999993</v>
      </c>
      <c r="AG491">
        <f t="shared" si="512"/>
        <v>0</v>
      </c>
      <c r="AH491">
        <f t="shared" si="542"/>
        <v>0.9</v>
      </c>
      <c r="AI491">
        <f t="shared" si="543"/>
        <v>0.2</v>
      </c>
      <c r="AJ491">
        <f t="shared" si="514"/>
        <v>0</v>
      </c>
      <c r="AK491">
        <v>33.42</v>
      </c>
      <c r="AL491">
        <v>6.2</v>
      </c>
      <c r="AM491">
        <v>17.77</v>
      </c>
      <c r="AN491">
        <v>2.5099999999999998</v>
      </c>
      <c r="AO491">
        <v>9.4499999999999993</v>
      </c>
      <c r="AP491">
        <v>0</v>
      </c>
      <c r="AQ491">
        <v>0.9</v>
      </c>
      <c r="AR491">
        <v>0.2</v>
      </c>
      <c r="AS491">
        <v>0</v>
      </c>
      <c r="AT491">
        <v>95</v>
      </c>
      <c r="AU491">
        <v>65</v>
      </c>
      <c r="AV491">
        <v>1</v>
      </c>
      <c r="AW491">
        <v>1</v>
      </c>
      <c r="AZ491">
        <v>6.66</v>
      </c>
      <c r="BA491">
        <v>6.66</v>
      </c>
      <c r="BB491">
        <v>6.66</v>
      </c>
      <c r="BC491">
        <v>6.66</v>
      </c>
      <c r="BD491" t="s">
        <v>3</v>
      </c>
      <c r="BE491" t="s">
        <v>3</v>
      </c>
      <c r="BF491" t="s">
        <v>3</v>
      </c>
      <c r="BG491" t="s">
        <v>3</v>
      </c>
      <c r="BH491">
        <v>0</v>
      </c>
      <c r="BI491">
        <v>2</v>
      </c>
      <c r="BJ491" t="s">
        <v>694</v>
      </c>
      <c r="BM491">
        <v>108001</v>
      </c>
      <c r="BN491">
        <v>0</v>
      </c>
      <c r="BO491" t="s">
        <v>3</v>
      </c>
      <c r="BP491">
        <v>0</v>
      </c>
      <c r="BQ491">
        <v>3</v>
      </c>
      <c r="BR491">
        <v>0</v>
      </c>
      <c r="BS491">
        <v>6.66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3</v>
      </c>
      <c r="BZ491">
        <v>95</v>
      </c>
      <c r="CA491">
        <v>65</v>
      </c>
      <c r="CF491">
        <v>0</v>
      </c>
      <c r="CG491">
        <v>0</v>
      </c>
      <c r="CM491">
        <v>0</v>
      </c>
      <c r="CN491" t="s">
        <v>695</v>
      </c>
      <c r="CO491">
        <v>0</v>
      </c>
      <c r="CP491">
        <f t="shared" si="515"/>
        <v>890.31</v>
      </c>
      <c r="CQ491">
        <f t="shared" si="516"/>
        <v>41.292000000000002</v>
      </c>
      <c r="CR491">
        <f t="shared" si="517"/>
        <v>118.34820000000001</v>
      </c>
      <c r="CS491">
        <f t="shared" si="518"/>
        <v>16.7166</v>
      </c>
      <c r="CT491">
        <f t="shared" si="519"/>
        <v>62.936999999999998</v>
      </c>
      <c r="CU491">
        <f t="shared" si="520"/>
        <v>0</v>
      </c>
      <c r="CV491">
        <f t="shared" si="521"/>
        <v>0.9</v>
      </c>
      <c r="CW491">
        <f t="shared" si="522"/>
        <v>0.2</v>
      </c>
      <c r="CX491">
        <f t="shared" si="523"/>
        <v>0</v>
      </c>
      <c r="CY491">
        <f t="shared" si="524"/>
        <v>302.68900000000002</v>
      </c>
      <c r="CZ491">
        <f t="shared" si="525"/>
        <v>207.10299999999998</v>
      </c>
      <c r="DC491" t="s">
        <v>3</v>
      </c>
      <c r="DD491" t="s">
        <v>3</v>
      </c>
      <c r="DE491" t="s">
        <v>3</v>
      </c>
      <c r="DF491" t="s">
        <v>3</v>
      </c>
      <c r="DG491" t="s">
        <v>3</v>
      </c>
      <c r="DH491" t="s">
        <v>3</v>
      </c>
      <c r="DI491" t="s">
        <v>3</v>
      </c>
      <c r="DJ491" t="s">
        <v>3</v>
      </c>
      <c r="DK491" t="s">
        <v>3</v>
      </c>
      <c r="DL491" t="s">
        <v>3</v>
      </c>
      <c r="DM491" t="s">
        <v>3</v>
      </c>
      <c r="DN491">
        <v>0</v>
      </c>
      <c r="DO491">
        <v>0</v>
      </c>
      <c r="DP491">
        <v>1</v>
      </c>
      <c r="DQ491">
        <v>1</v>
      </c>
      <c r="DU491">
        <v>1013</v>
      </c>
      <c r="DV491" t="s">
        <v>561</v>
      </c>
      <c r="DW491" t="s">
        <v>561</v>
      </c>
      <c r="DX491">
        <v>1</v>
      </c>
      <c r="EE491">
        <v>39174386</v>
      </c>
      <c r="EF491">
        <v>3</v>
      </c>
      <c r="EG491" t="s">
        <v>697</v>
      </c>
      <c r="EH491">
        <v>0</v>
      </c>
      <c r="EI491" t="s">
        <v>3</v>
      </c>
      <c r="EJ491">
        <v>2</v>
      </c>
      <c r="EK491">
        <v>108001</v>
      </c>
      <c r="EL491" t="s">
        <v>698</v>
      </c>
      <c r="EM491" t="s">
        <v>699</v>
      </c>
      <c r="EO491" t="s">
        <v>700</v>
      </c>
      <c r="EQ491">
        <v>131072</v>
      </c>
      <c r="ER491">
        <v>33.42</v>
      </c>
      <c r="ES491">
        <v>6.2</v>
      </c>
      <c r="ET491">
        <v>17.77</v>
      </c>
      <c r="EU491">
        <v>2.5099999999999998</v>
      </c>
      <c r="EV491">
        <v>9.4499999999999993</v>
      </c>
      <c r="EW491">
        <v>0.9</v>
      </c>
      <c r="EX491">
        <v>0.2</v>
      </c>
      <c r="EY491">
        <v>0</v>
      </c>
      <c r="FQ491">
        <v>0</v>
      </c>
      <c r="FR491">
        <f t="shared" si="526"/>
        <v>0</v>
      </c>
      <c r="FS491">
        <v>0</v>
      </c>
      <c r="FX491">
        <v>95</v>
      </c>
      <c r="FY491">
        <v>65</v>
      </c>
      <c r="GA491" t="s">
        <v>3</v>
      </c>
      <c r="GD491">
        <v>0</v>
      </c>
      <c r="GF491">
        <v>-64978218</v>
      </c>
      <c r="GG491">
        <v>1</v>
      </c>
      <c r="GH491">
        <v>1</v>
      </c>
      <c r="GI491">
        <v>4</v>
      </c>
      <c r="GJ491">
        <v>0</v>
      </c>
      <c r="GK491">
        <f>ROUND(R491*(S12)/100,2)</f>
        <v>0</v>
      </c>
      <c r="GL491">
        <f t="shared" si="527"/>
        <v>0</v>
      </c>
      <c r="GM491">
        <f t="shared" si="528"/>
        <v>1400.1</v>
      </c>
      <c r="GN491">
        <f t="shared" si="529"/>
        <v>0</v>
      </c>
      <c r="GO491">
        <f t="shared" si="530"/>
        <v>1400.1</v>
      </c>
      <c r="GP491">
        <f t="shared" si="531"/>
        <v>0</v>
      </c>
      <c r="GR491">
        <v>0</v>
      </c>
      <c r="GS491">
        <v>3</v>
      </c>
      <c r="GT491">
        <v>0</v>
      </c>
      <c r="GU491" t="s">
        <v>3</v>
      </c>
      <c r="GV491">
        <f t="shared" si="532"/>
        <v>0</v>
      </c>
      <c r="GW491">
        <v>1</v>
      </c>
      <c r="GX491">
        <f t="shared" si="533"/>
        <v>0</v>
      </c>
      <c r="HA491">
        <v>0</v>
      </c>
      <c r="HB491">
        <v>0</v>
      </c>
      <c r="IK491">
        <v>0</v>
      </c>
    </row>
    <row r="492" spans="1:255" x14ac:dyDescent="0.2">
      <c r="A492" s="2">
        <v>18</v>
      </c>
      <c r="B492" s="2">
        <v>1</v>
      </c>
      <c r="C492" s="2">
        <v>1072</v>
      </c>
      <c r="D492" s="2"/>
      <c r="E492" s="2" t="s">
        <v>731</v>
      </c>
      <c r="F492" s="2" t="s">
        <v>732</v>
      </c>
      <c r="G492" s="2" t="s">
        <v>733</v>
      </c>
      <c r="H492" s="2" t="s">
        <v>132</v>
      </c>
      <c r="I492" s="2">
        <f>I490*J492</f>
        <v>4</v>
      </c>
      <c r="J492" s="2">
        <v>1</v>
      </c>
      <c r="K492" s="2"/>
      <c r="L492" s="2"/>
      <c r="M492" s="2"/>
      <c r="N492" s="2"/>
      <c r="O492" s="2">
        <f t="shared" si="499"/>
        <v>1622.68</v>
      </c>
      <c r="P492" s="2">
        <f t="shared" si="500"/>
        <v>1622.68</v>
      </c>
      <c r="Q492" s="2">
        <f t="shared" si="501"/>
        <v>0</v>
      </c>
      <c r="R492" s="2">
        <f t="shared" si="502"/>
        <v>0</v>
      </c>
      <c r="S492" s="2">
        <f t="shared" si="503"/>
        <v>0</v>
      </c>
      <c r="T492" s="2">
        <f t="shared" si="504"/>
        <v>0</v>
      </c>
      <c r="U492" s="2">
        <f t="shared" si="505"/>
        <v>0</v>
      </c>
      <c r="V492" s="2">
        <f t="shared" si="506"/>
        <v>0</v>
      </c>
      <c r="W492" s="2">
        <f t="shared" si="507"/>
        <v>0</v>
      </c>
      <c r="X492" s="2">
        <f t="shared" si="508"/>
        <v>0</v>
      </c>
      <c r="Y492" s="2">
        <f t="shared" si="509"/>
        <v>0</v>
      </c>
      <c r="Z492" s="2"/>
      <c r="AA492" s="2">
        <v>39500385</v>
      </c>
      <c r="AB492" s="2">
        <f t="shared" si="510"/>
        <v>405.67</v>
      </c>
      <c r="AC492" s="2">
        <f t="shared" si="538"/>
        <v>405.67</v>
      </c>
      <c r="AD492" s="2">
        <f t="shared" si="539"/>
        <v>0</v>
      </c>
      <c r="AE492" s="2">
        <f t="shared" si="540"/>
        <v>0</v>
      </c>
      <c r="AF492" s="2">
        <f t="shared" si="541"/>
        <v>0</v>
      </c>
      <c r="AG492" s="2">
        <f t="shared" si="512"/>
        <v>0</v>
      </c>
      <c r="AH492" s="2">
        <f t="shared" si="542"/>
        <v>0</v>
      </c>
      <c r="AI492" s="2">
        <f t="shared" si="543"/>
        <v>0</v>
      </c>
      <c r="AJ492" s="2">
        <f t="shared" si="514"/>
        <v>0</v>
      </c>
      <c r="AK492" s="2">
        <v>405.67</v>
      </c>
      <c r="AL492" s="2">
        <v>405.67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95</v>
      </c>
      <c r="AU492" s="2">
        <v>65</v>
      </c>
      <c r="AV492" s="2">
        <v>1</v>
      </c>
      <c r="AW492" s="2">
        <v>1</v>
      </c>
      <c r="AX492" s="2"/>
      <c r="AY492" s="2"/>
      <c r="AZ492" s="2">
        <v>1</v>
      </c>
      <c r="BA492" s="2">
        <v>1</v>
      </c>
      <c r="BB492" s="2">
        <v>1</v>
      </c>
      <c r="BC492" s="2">
        <v>1</v>
      </c>
      <c r="BD492" s="2" t="s">
        <v>3</v>
      </c>
      <c r="BE492" s="2" t="s">
        <v>3</v>
      </c>
      <c r="BF492" s="2" t="s">
        <v>3</v>
      </c>
      <c r="BG492" s="2" t="s">
        <v>3</v>
      </c>
      <c r="BH492" s="2">
        <v>3</v>
      </c>
      <c r="BI492" s="2">
        <v>2</v>
      </c>
      <c r="BJ492" s="2" t="s">
        <v>734</v>
      </c>
      <c r="BK492" s="2"/>
      <c r="BL492" s="2"/>
      <c r="BM492" s="2">
        <v>108001</v>
      </c>
      <c r="BN492" s="2">
        <v>0</v>
      </c>
      <c r="BO492" s="2" t="s">
        <v>3</v>
      </c>
      <c r="BP492" s="2">
        <v>0</v>
      </c>
      <c r="BQ492" s="2">
        <v>3</v>
      </c>
      <c r="BR492" s="2">
        <v>0</v>
      </c>
      <c r="BS492" s="2">
        <v>1</v>
      </c>
      <c r="BT492" s="2">
        <v>1</v>
      </c>
      <c r="BU492" s="2">
        <v>1</v>
      </c>
      <c r="BV492" s="2">
        <v>1</v>
      </c>
      <c r="BW492" s="2">
        <v>1</v>
      </c>
      <c r="BX492" s="2">
        <v>1</v>
      </c>
      <c r="BY492" s="2" t="s">
        <v>3</v>
      </c>
      <c r="BZ492" s="2">
        <v>95</v>
      </c>
      <c r="CA492" s="2">
        <v>65</v>
      </c>
      <c r="CB492" s="2"/>
      <c r="CC492" s="2"/>
      <c r="CD492" s="2"/>
      <c r="CE492" s="2"/>
      <c r="CF492" s="2">
        <v>0</v>
      </c>
      <c r="CG492" s="2">
        <v>0</v>
      </c>
      <c r="CH492" s="2"/>
      <c r="CI492" s="2"/>
      <c r="CJ492" s="2"/>
      <c r="CK492" s="2"/>
      <c r="CL492" s="2"/>
      <c r="CM492" s="2">
        <v>0</v>
      </c>
      <c r="CN492" s="2" t="s">
        <v>3</v>
      </c>
      <c r="CO492" s="2">
        <v>0</v>
      </c>
      <c r="CP492" s="2">
        <f t="shared" si="515"/>
        <v>1622.68</v>
      </c>
      <c r="CQ492" s="2">
        <f t="shared" si="516"/>
        <v>405.67</v>
      </c>
      <c r="CR492" s="2">
        <f t="shared" si="517"/>
        <v>0</v>
      </c>
      <c r="CS492" s="2">
        <f t="shared" si="518"/>
        <v>0</v>
      </c>
      <c r="CT492" s="2">
        <f t="shared" si="519"/>
        <v>0</v>
      </c>
      <c r="CU492" s="2">
        <f t="shared" si="520"/>
        <v>0</v>
      </c>
      <c r="CV492" s="2">
        <f t="shared" si="521"/>
        <v>0</v>
      </c>
      <c r="CW492" s="2">
        <f t="shared" si="522"/>
        <v>0</v>
      </c>
      <c r="CX492" s="2">
        <f t="shared" si="523"/>
        <v>0</v>
      </c>
      <c r="CY492" s="2">
        <f t="shared" si="524"/>
        <v>0</v>
      </c>
      <c r="CZ492" s="2">
        <f t="shared" si="525"/>
        <v>0</v>
      </c>
      <c r="DA492" s="2"/>
      <c r="DB492" s="2"/>
      <c r="DC492" s="2" t="s">
        <v>3</v>
      </c>
      <c r="DD492" s="2" t="s">
        <v>3</v>
      </c>
      <c r="DE492" s="2" t="s">
        <v>3</v>
      </c>
      <c r="DF492" s="2" t="s">
        <v>3</v>
      </c>
      <c r="DG492" s="2" t="s">
        <v>3</v>
      </c>
      <c r="DH492" s="2" t="s">
        <v>3</v>
      </c>
      <c r="DI492" s="2" t="s">
        <v>3</v>
      </c>
      <c r="DJ492" s="2" t="s">
        <v>3</v>
      </c>
      <c r="DK492" s="2" t="s">
        <v>3</v>
      </c>
      <c r="DL492" s="2" t="s">
        <v>3</v>
      </c>
      <c r="DM492" s="2" t="s">
        <v>3</v>
      </c>
      <c r="DN492" s="2">
        <v>0</v>
      </c>
      <c r="DO492" s="2">
        <v>0</v>
      </c>
      <c r="DP492" s="2">
        <v>1</v>
      </c>
      <c r="DQ492" s="2">
        <v>1</v>
      </c>
      <c r="DR492" s="2"/>
      <c r="DS492" s="2"/>
      <c r="DT492" s="2"/>
      <c r="DU492" s="2">
        <v>1010</v>
      </c>
      <c r="DV492" s="2" t="s">
        <v>132</v>
      </c>
      <c r="DW492" s="2" t="s">
        <v>132</v>
      </c>
      <c r="DX492" s="2">
        <v>1</v>
      </c>
      <c r="DY492" s="2"/>
      <c r="DZ492" s="2"/>
      <c r="EA492" s="2"/>
      <c r="EB492" s="2"/>
      <c r="EC492" s="2"/>
      <c r="ED492" s="2"/>
      <c r="EE492" s="2">
        <v>39174386</v>
      </c>
      <c r="EF492" s="2">
        <v>3</v>
      </c>
      <c r="EG492" s="2" t="s">
        <v>697</v>
      </c>
      <c r="EH492" s="2">
        <v>0</v>
      </c>
      <c r="EI492" s="2" t="s">
        <v>3</v>
      </c>
      <c r="EJ492" s="2">
        <v>2</v>
      </c>
      <c r="EK492" s="2">
        <v>108001</v>
      </c>
      <c r="EL492" s="2" t="s">
        <v>698</v>
      </c>
      <c r="EM492" s="2" t="s">
        <v>699</v>
      </c>
      <c r="EN492" s="2"/>
      <c r="EO492" s="2" t="s">
        <v>3</v>
      </c>
      <c r="EP492" s="2"/>
      <c r="EQ492" s="2">
        <v>0</v>
      </c>
      <c r="ER492" s="2">
        <v>405.67</v>
      </c>
      <c r="ES492" s="2">
        <v>405.67</v>
      </c>
      <c r="ET492" s="2">
        <v>0</v>
      </c>
      <c r="EU492" s="2">
        <v>0</v>
      </c>
      <c r="EV492" s="2">
        <v>0</v>
      </c>
      <c r="EW492" s="2">
        <v>0</v>
      </c>
      <c r="EX492" s="2">
        <v>0</v>
      </c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>
        <v>0</v>
      </c>
      <c r="FR492" s="2">
        <f t="shared" si="526"/>
        <v>0</v>
      </c>
      <c r="FS492" s="2">
        <v>0</v>
      </c>
      <c r="FT492" s="2"/>
      <c r="FU492" s="2"/>
      <c r="FV492" s="2"/>
      <c r="FW492" s="2"/>
      <c r="FX492" s="2">
        <v>95</v>
      </c>
      <c r="FY492" s="2">
        <v>65</v>
      </c>
      <c r="FZ492" s="2"/>
      <c r="GA492" s="2" t="s">
        <v>3</v>
      </c>
      <c r="GB492" s="2"/>
      <c r="GC492" s="2"/>
      <c r="GD492" s="2">
        <v>0</v>
      </c>
      <c r="GE492" s="2"/>
      <c r="GF492" s="2">
        <v>1834824720</v>
      </c>
      <c r="GG492" s="2">
        <v>2</v>
      </c>
      <c r="GH492" s="2">
        <v>1</v>
      </c>
      <c r="GI492" s="2">
        <v>-2</v>
      </c>
      <c r="GJ492" s="2">
        <v>0</v>
      </c>
      <c r="GK492" s="2">
        <f>ROUND(R492*(R12)/100,2)</f>
        <v>0</v>
      </c>
      <c r="GL492" s="2">
        <f t="shared" si="527"/>
        <v>0</v>
      </c>
      <c r="GM492" s="2">
        <f t="shared" si="528"/>
        <v>1622.68</v>
      </c>
      <c r="GN492" s="2">
        <f t="shared" si="529"/>
        <v>0</v>
      </c>
      <c r="GO492" s="2">
        <f t="shared" si="530"/>
        <v>1622.68</v>
      </c>
      <c r="GP492" s="2">
        <f t="shared" si="531"/>
        <v>0</v>
      </c>
      <c r="GQ492" s="2"/>
      <c r="GR492" s="2">
        <v>0</v>
      </c>
      <c r="GS492" s="2">
        <v>3</v>
      </c>
      <c r="GT492" s="2">
        <v>0</v>
      </c>
      <c r="GU492" s="2" t="s">
        <v>3</v>
      </c>
      <c r="GV492" s="2">
        <f t="shared" si="532"/>
        <v>0</v>
      </c>
      <c r="GW492" s="2">
        <v>1</v>
      </c>
      <c r="GX492" s="2">
        <f t="shared" si="533"/>
        <v>0</v>
      </c>
      <c r="GY492" s="2"/>
      <c r="GZ492" s="2"/>
      <c r="HA492" s="2">
        <v>0</v>
      </c>
      <c r="HB492" s="2">
        <v>0</v>
      </c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>
        <v>0</v>
      </c>
      <c r="IL492" s="2"/>
      <c r="IM492" s="2"/>
      <c r="IN492" s="2"/>
      <c r="IO492" s="2"/>
      <c r="IP492" s="2"/>
      <c r="IQ492" s="2"/>
      <c r="IR492" s="2"/>
      <c r="IS492" s="2"/>
      <c r="IT492" s="2"/>
      <c r="IU492" s="2"/>
    </row>
    <row r="493" spans="1:255" x14ac:dyDescent="0.2">
      <c r="A493">
        <v>18</v>
      </c>
      <c r="B493">
        <v>1</v>
      </c>
      <c r="C493">
        <v>1081</v>
      </c>
      <c r="E493" t="s">
        <v>731</v>
      </c>
      <c r="F493" t="s">
        <v>732</v>
      </c>
      <c r="G493" t="s">
        <v>733</v>
      </c>
      <c r="H493" t="s">
        <v>132</v>
      </c>
      <c r="I493">
        <f>I491*J493</f>
        <v>4</v>
      </c>
      <c r="J493">
        <v>1</v>
      </c>
      <c r="O493">
        <f t="shared" si="499"/>
        <v>10807.05</v>
      </c>
      <c r="P493">
        <f t="shared" si="500"/>
        <v>10807.05</v>
      </c>
      <c r="Q493">
        <f t="shared" si="501"/>
        <v>0</v>
      </c>
      <c r="R493">
        <f t="shared" si="502"/>
        <v>0</v>
      </c>
      <c r="S493">
        <f t="shared" si="503"/>
        <v>0</v>
      </c>
      <c r="T493">
        <f t="shared" si="504"/>
        <v>0</v>
      </c>
      <c r="U493">
        <f t="shared" si="505"/>
        <v>0</v>
      </c>
      <c r="V493">
        <f t="shared" si="506"/>
        <v>0</v>
      </c>
      <c r="W493">
        <f t="shared" si="507"/>
        <v>0</v>
      </c>
      <c r="X493">
        <f t="shared" si="508"/>
        <v>0</v>
      </c>
      <c r="Y493">
        <f t="shared" si="509"/>
        <v>0</v>
      </c>
      <c r="AA493">
        <v>39500386</v>
      </c>
      <c r="AB493">
        <f t="shared" si="510"/>
        <v>405.67</v>
      </c>
      <c r="AC493">
        <f t="shared" si="538"/>
        <v>405.67</v>
      </c>
      <c r="AD493">
        <f t="shared" si="539"/>
        <v>0</v>
      </c>
      <c r="AE493">
        <f t="shared" si="540"/>
        <v>0</v>
      </c>
      <c r="AF493">
        <f t="shared" si="541"/>
        <v>0</v>
      </c>
      <c r="AG493">
        <f t="shared" si="512"/>
        <v>0</v>
      </c>
      <c r="AH493">
        <f t="shared" si="542"/>
        <v>0</v>
      </c>
      <c r="AI493">
        <f t="shared" si="543"/>
        <v>0</v>
      </c>
      <c r="AJ493">
        <f t="shared" si="514"/>
        <v>0</v>
      </c>
      <c r="AK493">
        <v>405.67</v>
      </c>
      <c r="AL493">
        <v>405.67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95</v>
      </c>
      <c r="AU493">
        <v>65</v>
      </c>
      <c r="AV493">
        <v>1</v>
      </c>
      <c r="AW493">
        <v>1</v>
      </c>
      <c r="AZ493">
        <v>6.66</v>
      </c>
      <c r="BA493">
        <v>1</v>
      </c>
      <c r="BB493">
        <v>1</v>
      </c>
      <c r="BC493">
        <v>6.66</v>
      </c>
      <c r="BD493" t="s">
        <v>3</v>
      </c>
      <c r="BE493" t="s">
        <v>3</v>
      </c>
      <c r="BF493" t="s">
        <v>3</v>
      </c>
      <c r="BG493" t="s">
        <v>3</v>
      </c>
      <c r="BH493">
        <v>3</v>
      </c>
      <c r="BI493">
        <v>2</v>
      </c>
      <c r="BJ493" t="s">
        <v>734</v>
      </c>
      <c r="BM493">
        <v>108001</v>
      </c>
      <c r="BN493">
        <v>0</v>
      </c>
      <c r="BO493" t="s">
        <v>3</v>
      </c>
      <c r="BP493">
        <v>0</v>
      </c>
      <c r="BQ493">
        <v>3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3</v>
      </c>
      <c r="BZ493">
        <v>95</v>
      </c>
      <c r="CA493">
        <v>65</v>
      </c>
      <c r="CF493">
        <v>0</v>
      </c>
      <c r="CG493">
        <v>0</v>
      </c>
      <c r="CM493">
        <v>0</v>
      </c>
      <c r="CN493" t="s">
        <v>3</v>
      </c>
      <c r="CO493">
        <v>0</v>
      </c>
      <c r="CP493">
        <f t="shared" si="515"/>
        <v>10807.05</v>
      </c>
      <c r="CQ493">
        <f t="shared" si="516"/>
        <v>2701.7622000000001</v>
      </c>
      <c r="CR493">
        <f t="shared" si="517"/>
        <v>0</v>
      </c>
      <c r="CS493">
        <f t="shared" si="518"/>
        <v>0</v>
      </c>
      <c r="CT493">
        <f t="shared" si="519"/>
        <v>0</v>
      </c>
      <c r="CU493">
        <f t="shared" si="520"/>
        <v>0</v>
      </c>
      <c r="CV493">
        <f t="shared" si="521"/>
        <v>0</v>
      </c>
      <c r="CW493">
        <f t="shared" si="522"/>
        <v>0</v>
      </c>
      <c r="CX493">
        <f t="shared" si="523"/>
        <v>0</v>
      </c>
      <c r="CY493">
        <f t="shared" si="524"/>
        <v>0</v>
      </c>
      <c r="CZ493">
        <f t="shared" si="525"/>
        <v>0</v>
      </c>
      <c r="DC493" t="s">
        <v>3</v>
      </c>
      <c r="DD493" t="s">
        <v>3</v>
      </c>
      <c r="DE493" t="s">
        <v>3</v>
      </c>
      <c r="DF493" t="s">
        <v>3</v>
      </c>
      <c r="DG493" t="s">
        <v>3</v>
      </c>
      <c r="DH493" t="s">
        <v>3</v>
      </c>
      <c r="DI493" t="s">
        <v>3</v>
      </c>
      <c r="DJ493" t="s">
        <v>3</v>
      </c>
      <c r="DK493" t="s">
        <v>3</v>
      </c>
      <c r="DL493" t="s">
        <v>3</v>
      </c>
      <c r="DM493" t="s">
        <v>3</v>
      </c>
      <c r="DN493">
        <v>0</v>
      </c>
      <c r="DO493">
        <v>0</v>
      </c>
      <c r="DP493">
        <v>1</v>
      </c>
      <c r="DQ493">
        <v>1</v>
      </c>
      <c r="DU493">
        <v>1010</v>
      </c>
      <c r="DV493" t="s">
        <v>132</v>
      </c>
      <c r="DW493" t="s">
        <v>132</v>
      </c>
      <c r="DX493">
        <v>1</v>
      </c>
      <c r="EE493">
        <v>39174386</v>
      </c>
      <c r="EF493">
        <v>3</v>
      </c>
      <c r="EG493" t="s">
        <v>697</v>
      </c>
      <c r="EH493">
        <v>0</v>
      </c>
      <c r="EI493" t="s">
        <v>3</v>
      </c>
      <c r="EJ493">
        <v>2</v>
      </c>
      <c r="EK493">
        <v>108001</v>
      </c>
      <c r="EL493" t="s">
        <v>698</v>
      </c>
      <c r="EM493" t="s">
        <v>699</v>
      </c>
      <c r="EO493" t="s">
        <v>3</v>
      </c>
      <c r="EQ493">
        <v>0</v>
      </c>
      <c r="ER493">
        <v>405.67</v>
      </c>
      <c r="ES493">
        <v>405.67</v>
      </c>
      <c r="ET493">
        <v>0</v>
      </c>
      <c r="EU493">
        <v>0</v>
      </c>
      <c r="EV493">
        <v>0</v>
      </c>
      <c r="EW493">
        <v>0</v>
      </c>
      <c r="EX493">
        <v>0</v>
      </c>
      <c r="FQ493">
        <v>0</v>
      </c>
      <c r="FR493">
        <f t="shared" si="526"/>
        <v>0</v>
      </c>
      <c r="FS493">
        <v>0</v>
      </c>
      <c r="FX493">
        <v>95</v>
      </c>
      <c r="FY493">
        <v>65</v>
      </c>
      <c r="GA493" t="s">
        <v>3</v>
      </c>
      <c r="GD493">
        <v>0</v>
      </c>
      <c r="GF493">
        <v>1834824720</v>
      </c>
      <c r="GG493">
        <v>1</v>
      </c>
      <c r="GH493">
        <v>1</v>
      </c>
      <c r="GI493">
        <v>4</v>
      </c>
      <c r="GJ493">
        <v>0</v>
      </c>
      <c r="GK493">
        <f>ROUND(R493*(S12)/100,2)</f>
        <v>0</v>
      </c>
      <c r="GL493">
        <f t="shared" si="527"/>
        <v>0</v>
      </c>
      <c r="GM493">
        <f t="shared" si="528"/>
        <v>10807.05</v>
      </c>
      <c r="GN493">
        <f t="shared" si="529"/>
        <v>0</v>
      </c>
      <c r="GO493">
        <f t="shared" si="530"/>
        <v>10807.05</v>
      </c>
      <c r="GP493">
        <f t="shared" si="531"/>
        <v>0</v>
      </c>
      <c r="GR493">
        <v>0</v>
      </c>
      <c r="GS493">
        <v>3</v>
      </c>
      <c r="GT493">
        <v>0</v>
      </c>
      <c r="GU493" t="s">
        <v>3</v>
      </c>
      <c r="GV493">
        <f t="shared" si="532"/>
        <v>0</v>
      </c>
      <c r="GW493">
        <v>1</v>
      </c>
      <c r="GX493">
        <f t="shared" si="533"/>
        <v>0</v>
      </c>
      <c r="HA493">
        <v>0</v>
      </c>
      <c r="HB493">
        <v>0</v>
      </c>
      <c r="IK493">
        <v>0</v>
      </c>
    </row>
    <row r="494" spans="1:255" x14ac:dyDescent="0.2">
      <c r="A494" s="2">
        <v>17</v>
      </c>
      <c r="B494" s="2">
        <v>1</v>
      </c>
      <c r="C494" s="2">
        <f>ROW(SmtRes!A1098)</f>
        <v>1098</v>
      </c>
      <c r="D494" s="2">
        <f>ROW(EtalonRes!A1104)</f>
        <v>1104</v>
      </c>
      <c r="E494" s="2" t="s">
        <v>735</v>
      </c>
      <c r="F494" s="2" t="s">
        <v>702</v>
      </c>
      <c r="G494" s="2" t="s">
        <v>736</v>
      </c>
      <c r="H494" s="2" t="s">
        <v>561</v>
      </c>
      <c r="I494" s="2">
        <v>16</v>
      </c>
      <c r="J494" s="2">
        <v>0</v>
      </c>
      <c r="K494" s="2"/>
      <c r="L494" s="2"/>
      <c r="M494" s="2"/>
      <c r="N494" s="2"/>
      <c r="O494" s="2">
        <f t="shared" si="499"/>
        <v>575.67999999999995</v>
      </c>
      <c r="P494" s="2">
        <f t="shared" si="500"/>
        <v>321.44</v>
      </c>
      <c r="Q494" s="2">
        <f t="shared" si="501"/>
        <v>16.8</v>
      </c>
      <c r="R494" s="2">
        <f t="shared" si="502"/>
        <v>0</v>
      </c>
      <c r="S494" s="2">
        <f t="shared" si="503"/>
        <v>237.44</v>
      </c>
      <c r="T494" s="2">
        <f t="shared" si="504"/>
        <v>0</v>
      </c>
      <c r="U494" s="2">
        <f t="shared" si="505"/>
        <v>24.96</v>
      </c>
      <c r="V494" s="2">
        <f t="shared" si="506"/>
        <v>0</v>
      </c>
      <c r="W494" s="2">
        <f t="shared" si="507"/>
        <v>0</v>
      </c>
      <c r="X494" s="2">
        <f t="shared" si="508"/>
        <v>225.57</v>
      </c>
      <c r="Y494" s="2">
        <f t="shared" si="509"/>
        <v>154.34</v>
      </c>
      <c r="Z494" s="2"/>
      <c r="AA494" s="2">
        <v>39500385</v>
      </c>
      <c r="AB494" s="2">
        <f t="shared" si="510"/>
        <v>35.979999999999997</v>
      </c>
      <c r="AC494" s="2">
        <f t="shared" si="538"/>
        <v>20.09</v>
      </c>
      <c r="AD494" s="2">
        <f t="shared" si="539"/>
        <v>1.05</v>
      </c>
      <c r="AE494" s="2">
        <f t="shared" si="540"/>
        <v>0</v>
      </c>
      <c r="AF494" s="2">
        <f t="shared" si="541"/>
        <v>14.84</v>
      </c>
      <c r="AG494" s="2">
        <f t="shared" si="512"/>
        <v>0</v>
      </c>
      <c r="AH494" s="2">
        <f t="shared" si="542"/>
        <v>1.56</v>
      </c>
      <c r="AI494" s="2">
        <f t="shared" si="543"/>
        <v>0</v>
      </c>
      <c r="AJ494" s="2">
        <f t="shared" si="514"/>
        <v>0</v>
      </c>
      <c r="AK494" s="2">
        <v>35.979999999999997</v>
      </c>
      <c r="AL494" s="2">
        <v>20.09</v>
      </c>
      <c r="AM494" s="2">
        <v>1.05</v>
      </c>
      <c r="AN494" s="2">
        <v>0</v>
      </c>
      <c r="AO494" s="2">
        <v>14.84</v>
      </c>
      <c r="AP494" s="2">
        <v>0</v>
      </c>
      <c r="AQ494" s="2">
        <v>1.56</v>
      </c>
      <c r="AR494" s="2">
        <v>0</v>
      </c>
      <c r="AS494" s="2">
        <v>0</v>
      </c>
      <c r="AT494" s="2">
        <v>95</v>
      </c>
      <c r="AU494" s="2">
        <v>65</v>
      </c>
      <c r="AV494" s="2">
        <v>1</v>
      </c>
      <c r="AW494" s="2">
        <v>1</v>
      </c>
      <c r="AX494" s="2"/>
      <c r="AY494" s="2"/>
      <c r="AZ494" s="2">
        <v>1</v>
      </c>
      <c r="BA494" s="2">
        <v>1</v>
      </c>
      <c r="BB494" s="2">
        <v>1</v>
      </c>
      <c r="BC494" s="2">
        <v>1</v>
      </c>
      <c r="BD494" s="2" t="s">
        <v>3</v>
      </c>
      <c r="BE494" s="2" t="s">
        <v>3</v>
      </c>
      <c r="BF494" s="2" t="s">
        <v>3</v>
      </c>
      <c r="BG494" s="2" t="s">
        <v>3</v>
      </c>
      <c r="BH494" s="2">
        <v>0</v>
      </c>
      <c r="BI494" s="2">
        <v>2</v>
      </c>
      <c r="BJ494" s="2" t="s">
        <v>704</v>
      </c>
      <c r="BK494" s="2"/>
      <c r="BL494" s="2"/>
      <c r="BM494" s="2">
        <v>108001</v>
      </c>
      <c r="BN494" s="2">
        <v>0</v>
      </c>
      <c r="BO494" s="2" t="s">
        <v>3</v>
      </c>
      <c r="BP494" s="2">
        <v>0</v>
      </c>
      <c r="BQ494" s="2">
        <v>3</v>
      </c>
      <c r="BR494" s="2">
        <v>0</v>
      </c>
      <c r="BS494" s="2">
        <v>1</v>
      </c>
      <c r="BT494" s="2">
        <v>1</v>
      </c>
      <c r="BU494" s="2">
        <v>1</v>
      </c>
      <c r="BV494" s="2">
        <v>1</v>
      </c>
      <c r="BW494" s="2">
        <v>1</v>
      </c>
      <c r="BX494" s="2">
        <v>1</v>
      </c>
      <c r="BY494" s="2" t="s">
        <v>3</v>
      </c>
      <c r="BZ494" s="2">
        <v>95</v>
      </c>
      <c r="CA494" s="2">
        <v>65</v>
      </c>
      <c r="CB494" s="2"/>
      <c r="CC494" s="2"/>
      <c r="CD494" s="2"/>
      <c r="CE494" s="2"/>
      <c r="CF494" s="2">
        <v>0</v>
      </c>
      <c r="CG494" s="2">
        <v>0</v>
      </c>
      <c r="CH494" s="2"/>
      <c r="CI494" s="2"/>
      <c r="CJ494" s="2"/>
      <c r="CK494" s="2"/>
      <c r="CL494" s="2"/>
      <c r="CM494" s="2">
        <v>0</v>
      </c>
      <c r="CN494" s="2" t="s">
        <v>3</v>
      </c>
      <c r="CO494" s="2">
        <v>0</v>
      </c>
      <c r="CP494" s="2">
        <f t="shared" si="515"/>
        <v>575.68000000000006</v>
      </c>
      <c r="CQ494" s="2">
        <f t="shared" si="516"/>
        <v>20.09</v>
      </c>
      <c r="CR494" s="2">
        <f t="shared" si="517"/>
        <v>1.05</v>
      </c>
      <c r="CS494" s="2">
        <f t="shared" si="518"/>
        <v>0</v>
      </c>
      <c r="CT494" s="2">
        <f t="shared" si="519"/>
        <v>14.84</v>
      </c>
      <c r="CU494" s="2">
        <f t="shared" si="520"/>
        <v>0</v>
      </c>
      <c r="CV494" s="2">
        <f t="shared" si="521"/>
        <v>1.56</v>
      </c>
      <c r="CW494" s="2">
        <f t="shared" si="522"/>
        <v>0</v>
      </c>
      <c r="CX494" s="2">
        <f t="shared" si="523"/>
        <v>0</v>
      </c>
      <c r="CY494" s="2">
        <f t="shared" si="524"/>
        <v>225.56799999999998</v>
      </c>
      <c r="CZ494" s="2">
        <f t="shared" si="525"/>
        <v>154.33600000000001</v>
      </c>
      <c r="DA494" s="2"/>
      <c r="DB494" s="2"/>
      <c r="DC494" s="2" t="s">
        <v>3</v>
      </c>
      <c r="DD494" s="2" t="s">
        <v>3</v>
      </c>
      <c r="DE494" s="2" t="s">
        <v>3</v>
      </c>
      <c r="DF494" s="2" t="s">
        <v>3</v>
      </c>
      <c r="DG494" s="2" t="s">
        <v>3</v>
      </c>
      <c r="DH494" s="2" t="s">
        <v>3</v>
      </c>
      <c r="DI494" s="2" t="s">
        <v>3</v>
      </c>
      <c r="DJ494" s="2" t="s">
        <v>3</v>
      </c>
      <c r="DK494" s="2" t="s">
        <v>3</v>
      </c>
      <c r="DL494" s="2" t="s">
        <v>3</v>
      </c>
      <c r="DM494" s="2" t="s">
        <v>3</v>
      </c>
      <c r="DN494" s="2">
        <v>0</v>
      </c>
      <c r="DO494" s="2">
        <v>0</v>
      </c>
      <c r="DP494" s="2">
        <v>1</v>
      </c>
      <c r="DQ494" s="2">
        <v>1</v>
      </c>
      <c r="DR494" s="2"/>
      <c r="DS494" s="2"/>
      <c r="DT494" s="2"/>
      <c r="DU494" s="2">
        <v>1013</v>
      </c>
      <c r="DV494" s="2" t="s">
        <v>561</v>
      </c>
      <c r="DW494" s="2" t="s">
        <v>561</v>
      </c>
      <c r="DX494" s="2">
        <v>1</v>
      </c>
      <c r="DY494" s="2"/>
      <c r="DZ494" s="2"/>
      <c r="EA494" s="2"/>
      <c r="EB494" s="2"/>
      <c r="EC494" s="2"/>
      <c r="ED494" s="2"/>
      <c r="EE494" s="2">
        <v>39174386</v>
      </c>
      <c r="EF494" s="2">
        <v>3</v>
      </c>
      <c r="EG494" s="2" t="s">
        <v>697</v>
      </c>
      <c r="EH494" s="2">
        <v>0</v>
      </c>
      <c r="EI494" s="2" t="s">
        <v>3</v>
      </c>
      <c r="EJ494" s="2">
        <v>2</v>
      </c>
      <c r="EK494" s="2">
        <v>108001</v>
      </c>
      <c r="EL494" s="2" t="s">
        <v>698</v>
      </c>
      <c r="EM494" s="2" t="s">
        <v>699</v>
      </c>
      <c r="EN494" s="2"/>
      <c r="EO494" s="2" t="s">
        <v>3</v>
      </c>
      <c r="EP494" s="2"/>
      <c r="EQ494" s="2">
        <v>131072</v>
      </c>
      <c r="ER494" s="2">
        <v>35.979999999999997</v>
      </c>
      <c r="ES494" s="2">
        <v>20.09</v>
      </c>
      <c r="ET494" s="2">
        <v>1.05</v>
      </c>
      <c r="EU494" s="2">
        <v>0</v>
      </c>
      <c r="EV494" s="2">
        <v>14.84</v>
      </c>
      <c r="EW494" s="2">
        <v>1.56</v>
      </c>
      <c r="EX494" s="2">
        <v>0</v>
      </c>
      <c r="EY494" s="2">
        <v>0</v>
      </c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>
        <v>0</v>
      </c>
      <c r="FR494" s="2">
        <f t="shared" si="526"/>
        <v>0</v>
      </c>
      <c r="FS494" s="2">
        <v>0</v>
      </c>
      <c r="FT494" s="2"/>
      <c r="FU494" s="2"/>
      <c r="FV494" s="2"/>
      <c r="FW494" s="2"/>
      <c r="FX494" s="2">
        <v>95</v>
      </c>
      <c r="FY494" s="2">
        <v>65</v>
      </c>
      <c r="FZ494" s="2"/>
      <c r="GA494" s="2" t="s">
        <v>3</v>
      </c>
      <c r="GB494" s="2"/>
      <c r="GC494" s="2"/>
      <c r="GD494" s="2">
        <v>0</v>
      </c>
      <c r="GE494" s="2"/>
      <c r="GF494" s="2">
        <v>942868882</v>
      </c>
      <c r="GG494" s="2">
        <v>2</v>
      </c>
      <c r="GH494" s="2">
        <v>1</v>
      </c>
      <c r="GI494" s="2">
        <v>-2</v>
      </c>
      <c r="GJ494" s="2">
        <v>0</v>
      </c>
      <c r="GK494" s="2">
        <f>ROUND(R494*(R12)/100,2)</f>
        <v>0</v>
      </c>
      <c r="GL494" s="2">
        <f t="shared" si="527"/>
        <v>0</v>
      </c>
      <c r="GM494" s="2">
        <f t="shared" si="528"/>
        <v>955.59</v>
      </c>
      <c r="GN494" s="2">
        <f t="shared" si="529"/>
        <v>0</v>
      </c>
      <c r="GO494" s="2">
        <f t="shared" si="530"/>
        <v>955.59</v>
      </c>
      <c r="GP494" s="2">
        <f t="shared" si="531"/>
        <v>0</v>
      </c>
      <c r="GQ494" s="2"/>
      <c r="GR494" s="2">
        <v>0</v>
      </c>
      <c r="GS494" s="2">
        <v>3</v>
      </c>
      <c r="GT494" s="2">
        <v>0</v>
      </c>
      <c r="GU494" s="2" t="s">
        <v>3</v>
      </c>
      <c r="GV494" s="2">
        <f t="shared" si="532"/>
        <v>0</v>
      </c>
      <c r="GW494" s="2">
        <v>1</v>
      </c>
      <c r="GX494" s="2">
        <f t="shared" si="533"/>
        <v>0</v>
      </c>
      <c r="GY494" s="2"/>
      <c r="GZ494" s="2"/>
      <c r="HA494" s="2">
        <v>0</v>
      </c>
      <c r="HB494" s="2">
        <v>0</v>
      </c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>
        <v>0</v>
      </c>
      <c r="IL494" s="2"/>
      <c r="IM494" s="2"/>
      <c r="IN494" s="2"/>
      <c r="IO494" s="2"/>
      <c r="IP494" s="2"/>
      <c r="IQ494" s="2"/>
      <c r="IR494" s="2"/>
      <c r="IS494" s="2"/>
      <c r="IT494" s="2"/>
      <c r="IU494" s="2"/>
    </row>
    <row r="495" spans="1:255" x14ac:dyDescent="0.2">
      <c r="A495">
        <v>17</v>
      </c>
      <c r="B495">
        <v>1</v>
      </c>
      <c r="C495">
        <f>ROW(SmtRes!A1114)</f>
        <v>1114</v>
      </c>
      <c r="D495">
        <f>ROW(EtalonRes!A1118)</f>
        <v>1118</v>
      </c>
      <c r="E495" t="s">
        <v>735</v>
      </c>
      <c r="F495" t="s">
        <v>702</v>
      </c>
      <c r="G495" t="s">
        <v>736</v>
      </c>
      <c r="H495" t="s">
        <v>561</v>
      </c>
      <c r="I495">
        <v>16</v>
      </c>
      <c r="J495">
        <v>0</v>
      </c>
      <c r="O495">
        <f t="shared" si="499"/>
        <v>3834.03</v>
      </c>
      <c r="P495">
        <f t="shared" si="500"/>
        <v>2140.79</v>
      </c>
      <c r="Q495">
        <f t="shared" si="501"/>
        <v>111.89</v>
      </c>
      <c r="R495">
        <f t="shared" si="502"/>
        <v>0</v>
      </c>
      <c r="S495">
        <f t="shared" si="503"/>
        <v>1581.35</v>
      </c>
      <c r="T495">
        <f t="shared" si="504"/>
        <v>0</v>
      </c>
      <c r="U495">
        <f t="shared" si="505"/>
        <v>24.96</v>
      </c>
      <c r="V495">
        <f t="shared" si="506"/>
        <v>0</v>
      </c>
      <c r="W495">
        <f t="shared" si="507"/>
        <v>0</v>
      </c>
      <c r="X495">
        <f t="shared" si="508"/>
        <v>1502.28</v>
      </c>
      <c r="Y495">
        <f t="shared" si="509"/>
        <v>1027.8800000000001</v>
      </c>
      <c r="AA495">
        <v>39500386</v>
      </c>
      <c r="AB495">
        <f t="shared" si="510"/>
        <v>35.979999999999997</v>
      </c>
      <c r="AC495">
        <f t="shared" si="538"/>
        <v>20.09</v>
      </c>
      <c r="AD495">
        <f t="shared" si="539"/>
        <v>1.05</v>
      </c>
      <c r="AE495">
        <f t="shared" si="540"/>
        <v>0</v>
      </c>
      <c r="AF495">
        <f t="shared" si="541"/>
        <v>14.84</v>
      </c>
      <c r="AG495">
        <f t="shared" si="512"/>
        <v>0</v>
      </c>
      <c r="AH495">
        <f t="shared" si="542"/>
        <v>1.56</v>
      </c>
      <c r="AI495">
        <f t="shared" si="543"/>
        <v>0</v>
      </c>
      <c r="AJ495">
        <f t="shared" si="514"/>
        <v>0</v>
      </c>
      <c r="AK495">
        <v>35.979999999999997</v>
      </c>
      <c r="AL495">
        <v>20.09</v>
      </c>
      <c r="AM495">
        <v>1.05</v>
      </c>
      <c r="AN495">
        <v>0</v>
      </c>
      <c r="AO495">
        <v>14.84</v>
      </c>
      <c r="AP495">
        <v>0</v>
      </c>
      <c r="AQ495">
        <v>1.56</v>
      </c>
      <c r="AR495">
        <v>0</v>
      </c>
      <c r="AS495">
        <v>0</v>
      </c>
      <c r="AT495">
        <v>95</v>
      </c>
      <c r="AU495">
        <v>65</v>
      </c>
      <c r="AV495">
        <v>1</v>
      </c>
      <c r="AW495">
        <v>1</v>
      </c>
      <c r="AZ495">
        <v>6.66</v>
      </c>
      <c r="BA495">
        <v>6.66</v>
      </c>
      <c r="BB495">
        <v>6.66</v>
      </c>
      <c r="BC495">
        <v>6.66</v>
      </c>
      <c r="BD495" t="s">
        <v>3</v>
      </c>
      <c r="BE495" t="s">
        <v>3</v>
      </c>
      <c r="BF495" t="s">
        <v>3</v>
      </c>
      <c r="BG495" t="s">
        <v>3</v>
      </c>
      <c r="BH495">
        <v>0</v>
      </c>
      <c r="BI495">
        <v>2</v>
      </c>
      <c r="BJ495" t="s">
        <v>704</v>
      </c>
      <c r="BM495">
        <v>108001</v>
      </c>
      <c r="BN495">
        <v>0</v>
      </c>
      <c r="BO495" t="s">
        <v>3</v>
      </c>
      <c r="BP495">
        <v>0</v>
      </c>
      <c r="BQ495">
        <v>3</v>
      </c>
      <c r="BR495">
        <v>0</v>
      </c>
      <c r="BS495">
        <v>6.66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3</v>
      </c>
      <c r="BZ495">
        <v>95</v>
      </c>
      <c r="CA495">
        <v>65</v>
      </c>
      <c r="CF495">
        <v>0</v>
      </c>
      <c r="CG495">
        <v>0</v>
      </c>
      <c r="CM495">
        <v>0</v>
      </c>
      <c r="CN495" t="s">
        <v>3</v>
      </c>
      <c r="CO495">
        <v>0</v>
      </c>
      <c r="CP495">
        <f t="shared" si="515"/>
        <v>3834.0299999999997</v>
      </c>
      <c r="CQ495">
        <f t="shared" si="516"/>
        <v>133.79939999999999</v>
      </c>
      <c r="CR495">
        <f t="shared" si="517"/>
        <v>6.9930000000000003</v>
      </c>
      <c r="CS495">
        <f t="shared" si="518"/>
        <v>0</v>
      </c>
      <c r="CT495">
        <f t="shared" si="519"/>
        <v>98.834400000000002</v>
      </c>
      <c r="CU495">
        <f t="shared" si="520"/>
        <v>0</v>
      </c>
      <c r="CV495">
        <f t="shared" si="521"/>
        <v>1.56</v>
      </c>
      <c r="CW495">
        <f t="shared" si="522"/>
        <v>0</v>
      </c>
      <c r="CX495">
        <f t="shared" si="523"/>
        <v>0</v>
      </c>
      <c r="CY495">
        <f t="shared" si="524"/>
        <v>1502.2825</v>
      </c>
      <c r="CZ495">
        <f t="shared" si="525"/>
        <v>1027.8775000000001</v>
      </c>
      <c r="DC495" t="s">
        <v>3</v>
      </c>
      <c r="DD495" t="s">
        <v>3</v>
      </c>
      <c r="DE495" t="s">
        <v>3</v>
      </c>
      <c r="DF495" t="s">
        <v>3</v>
      </c>
      <c r="DG495" t="s">
        <v>3</v>
      </c>
      <c r="DH495" t="s">
        <v>3</v>
      </c>
      <c r="DI495" t="s">
        <v>3</v>
      </c>
      <c r="DJ495" t="s">
        <v>3</v>
      </c>
      <c r="DK495" t="s">
        <v>3</v>
      </c>
      <c r="DL495" t="s">
        <v>3</v>
      </c>
      <c r="DM495" t="s">
        <v>3</v>
      </c>
      <c r="DN495">
        <v>0</v>
      </c>
      <c r="DO495">
        <v>0</v>
      </c>
      <c r="DP495">
        <v>1</v>
      </c>
      <c r="DQ495">
        <v>1</v>
      </c>
      <c r="DU495">
        <v>1013</v>
      </c>
      <c r="DV495" t="s">
        <v>561</v>
      </c>
      <c r="DW495" t="s">
        <v>561</v>
      </c>
      <c r="DX495">
        <v>1</v>
      </c>
      <c r="EE495">
        <v>39174386</v>
      </c>
      <c r="EF495">
        <v>3</v>
      </c>
      <c r="EG495" t="s">
        <v>697</v>
      </c>
      <c r="EH495">
        <v>0</v>
      </c>
      <c r="EI495" t="s">
        <v>3</v>
      </c>
      <c r="EJ495">
        <v>2</v>
      </c>
      <c r="EK495">
        <v>108001</v>
      </c>
      <c r="EL495" t="s">
        <v>698</v>
      </c>
      <c r="EM495" t="s">
        <v>699</v>
      </c>
      <c r="EO495" t="s">
        <v>3</v>
      </c>
      <c r="EQ495">
        <v>131072</v>
      </c>
      <c r="ER495">
        <v>35.979999999999997</v>
      </c>
      <c r="ES495">
        <v>20.09</v>
      </c>
      <c r="ET495">
        <v>1.05</v>
      </c>
      <c r="EU495">
        <v>0</v>
      </c>
      <c r="EV495">
        <v>14.84</v>
      </c>
      <c r="EW495">
        <v>1.56</v>
      </c>
      <c r="EX495">
        <v>0</v>
      </c>
      <c r="EY495">
        <v>0</v>
      </c>
      <c r="FQ495">
        <v>0</v>
      </c>
      <c r="FR495">
        <f t="shared" si="526"/>
        <v>0</v>
      </c>
      <c r="FS495">
        <v>0</v>
      </c>
      <c r="FX495">
        <v>95</v>
      </c>
      <c r="FY495">
        <v>65</v>
      </c>
      <c r="GA495" t="s">
        <v>3</v>
      </c>
      <c r="GD495">
        <v>0</v>
      </c>
      <c r="GF495">
        <v>942868882</v>
      </c>
      <c r="GG495">
        <v>1</v>
      </c>
      <c r="GH495">
        <v>1</v>
      </c>
      <c r="GI495">
        <v>4</v>
      </c>
      <c r="GJ495">
        <v>0</v>
      </c>
      <c r="GK495">
        <f>ROUND(R495*(S12)/100,2)</f>
        <v>0</v>
      </c>
      <c r="GL495">
        <f t="shared" si="527"/>
        <v>0</v>
      </c>
      <c r="GM495">
        <f t="shared" si="528"/>
        <v>6364.19</v>
      </c>
      <c r="GN495">
        <f t="shared" si="529"/>
        <v>0</v>
      </c>
      <c r="GO495">
        <f t="shared" si="530"/>
        <v>6364.19</v>
      </c>
      <c r="GP495">
        <f t="shared" si="531"/>
        <v>0</v>
      </c>
      <c r="GR495">
        <v>0</v>
      </c>
      <c r="GS495">
        <v>3</v>
      </c>
      <c r="GT495">
        <v>0</v>
      </c>
      <c r="GU495" t="s">
        <v>3</v>
      </c>
      <c r="GV495">
        <f t="shared" si="532"/>
        <v>0</v>
      </c>
      <c r="GW495">
        <v>1</v>
      </c>
      <c r="GX495">
        <f t="shared" si="533"/>
        <v>0</v>
      </c>
      <c r="HA495">
        <v>0</v>
      </c>
      <c r="HB495">
        <v>0</v>
      </c>
      <c r="IK495">
        <v>0</v>
      </c>
    </row>
    <row r="496" spans="1:255" x14ac:dyDescent="0.2">
      <c r="A496" s="2">
        <v>18</v>
      </c>
      <c r="B496" s="2">
        <v>1</v>
      </c>
      <c r="C496" s="2">
        <v>1096</v>
      </c>
      <c r="D496" s="2"/>
      <c r="E496" s="2" t="s">
        <v>737</v>
      </c>
      <c r="F496" s="2" t="s">
        <v>738</v>
      </c>
      <c r="G496" s="2" t="s">
        <v>739</v>
      </c>
      <c r="H496" s="2" t="s">
        <v>132</v>
      </c>
      <c r="I496" s="2">
        <f>I494*J496</f>
        <v>3</v>
      </c>
      <c r="J496" s="2">
        <v>0.1875</v>
      </c>
      <c r="K496" s="2"/>
      <c r="L496" s="2"/>
      <c r="M496" s="2"/>
      <c r="N496" s="2"/>
      <c r="O496" s="2">
        <f t="shared" si="499"/>
        <v>199.44</v>
      </c>
      <c r="P496" s="2">
        <f t="shared" si="500"/>
        <v>199.44</v>
      </c>
      <c r="Q496" s="2">
        <f t="shared" si="501"/>
        <v>0</v>
      </c>
      <c r="R496" s="2">
        <f t="shared" si="502"/>
        <v>0</v>
      </c>
      <c r="S496" s="2">
        <f t="shared" si="503"/>
        <v>0</v>
      </c>
      <c r="T496" s="2">
        <f t="shared" si="504"/>
        <v>0</v>
      </c>
      <c r="U496" s="2">
        <f t="shared" si="505"/>
        <v>0</v>
      </c>
      <c r="V496" s="2">
        <f t="shared" si="506"/>
        <v>0</v>
      </c>
      <c r="W496" s="2">
        <f t="shared" si="507"/>
        <v>0</v>
      </c>
      <c r="X496" s="2">
        <f t="shared" si="508"/>
        <v>0</v>
      </c>
      <c r="Y496" s="2">
        <f t="shared" si="509"/>
        <v>0</v>
      </c>
      <c r="Z496" s="2"/>
      <c r="AA496" s="2">
        <v>39500385</v>
      </c>
      <c r="AB496" s="2">
        <f t="shared" si="510"/>
        <v>66.48</v>
      </c>
      <c r="AC496" s="2">
        <f t="shared" si="538"/>
        <v>66.48</v>
      </c>
      <c r="AD496" s="2">
        <f t="shared" si="539"/>
        <v>0</v>
      </c>
      <c r="AE496" s="2">
        <f t="shared" si="540"/>
        <v>0</v>
      </c>
      <c r="AF496" s="2">
        <f t="shared" si="541"/>
        <v>0</v>
      </c>
      <c r="AG496" s="2">
        <f t="shared" si="512"/>
        <v>0</v>
      </c>
      <c r="AH496" s="2">
        <f t="shared" si="542"/>
        <v>0</v>
      </c>
      <c r="AI496" s="2">
        <f t="shared" si="543"/>
        <v>0</v>
      </c>
      <c r="AJ496" s="2">
        <f t="shared" si="514"/>
        <v>0</v>
      </c>
      <c r="AK496" s="2">
        <v>66.48</v>
      </c>
      <c r="AL496" s="2">
        <v>66.48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95</v>
      </c>
      <c r="AU496" s="2">
        <v>65</v>
      </c>
      <c r="AV496" s="2">
        <v>1</v>
      </c>
      <c r="AW496" s="2">
        <v>1</v>
      </c>
      <c r="AX496" s="2"/>
      <c r="AY496" s="2"/>
      <c r="AZ496" s="2">
        <v>1</v>
      </c>
      <c r="BA496" s="2">
        <v>1</v>
      </c>
      <c r="BB496" s="2">
        <v>1</v>
      </c>
      <c r="BC496" s="2">
        <v>1</v>
      </c>
      <c r="BD496" s="2" t="s">
        <v>3</v>
      </c>
      <c r="BE496" s="2" t="s">
        <v>3</v>
      </c>
      <c r="BF496" s="2" t="s">
        <v>3</v>
      </c>
      <c r="BG496" s="2" t="s">
        <v>3</v>
      </c>
      <c r="BH496" s="2">
        <v>3</v>
      </c>
      <c r="BI496" s="2">
        <v>2</v>
      </c>
      <c r="BJ496" s="2" t="s">
        <v>740</v>
      </c>
      <c r="BK496" s="2"/>
      <c r="BL496" s="2"/>
      <c r="BM496" s="2">
        <v>108001</v>
      </c>
      <c r="BN496" s="2">
        <v>0</v>
      </c>
      <c r="BO496" s="2" t="s">
        <v>3</v>
      </c>
      <c r="BP496" s="2">
        <v>0</v>
      </c>
      <c r="BQ496" s="2">
        <v>3</v>
      </c>
      <c r="BR496" s="2">
        <v>0</v>
      </c>
      <c r="BS496" s="2">
        <v>1</v>
      </c>
      <c r="BT496" s="2">
        <v>1</v>
      </c>
      <c r="BU496" s="2">
        <v>1</v>
      </c>
      <c r="BV496" s="2">
        <v>1</v>
      </c>
      <c r="BW496" s="2">
        <v>1</v>
      </c>
      <c r="BX496" s="2">
        <v>1</v>
      </c>
      <c r="BY496" s="2" t="s">
        <v>3</v>
      </c>
      <c r="BZ496" s="2">
        <v>95</v>
      </c>
      <c r="CA496" s="2">
        <v>65</v>
      </c>
      <c r="CB496" s="2"/>
      <c r="CC496" s="2"/>
      <c r="CD496" s="2"/>
      <c r="CE496" s="2"/>
      <c r="CF496" s="2">
        <v>0</v>
      </c>
      <c r="CG496" s="2">
        <v>0</v>
      </c>
      <c r="CH496" s="2"/>
      <c r="CI496" s="2"/>
      <c r="CJ496" s="2"/>
      <c r="CK496" s="2"/>
      <c r="CL496" s="2"/>
      <c r="CM496" s="2">
        <v>0</v>
      </c>
      <c r="CN496" s="2" t="s">
        <v>3</v>
      </c>
      <c r="CO496" s="2">
        <v>0</v>
      </c>
      <c r="CP496" s="2">
        <f t="shared" si="515"/>
        <v>199.44</v>
      </c>
      <c r="CQ496" s="2">
        <f t="shared" si="516"/>
        <v>66.48</v>
      </c>
      <c r="CR496" s="2">
        <f t="shared" si="517"/>
        <v>0</v>
      </c>
      <c r="CS496" s="2">
        <f t="shared" si="518"/>
        <v>0</v>
      </c>
      <c r="CT496" s="2">
        <f t="shared" si="519"/>
        <v>0</v>
      </c>
      <c r="CU496" s="2">
        <f t="shared" si="520"/>
        <v>0</v>
      </c>
      <c r="CV496" s="2">
        <f t="shared" si="521"/>
        <v>0</v>
      </c>
      <c r="CW496" s="2">
        <f t="shared" si="522"/>
        <v>0</v>
      </c>
      <c r="CX496" s="2">
        <f t="shared" si="523"/>
        <v>0</v>
      </c>
      <c r="CY496" s="2">
        <f t="shared" si="524"/>
        <v>0</v>
      </c>
      <c r="CZ496" s="2">
        <f t="shared" si="525"/>
        <v>0</v>
      </c>
      <c r="DA496" s="2"/>
      <c r="DB496" s="2"/>
      <c r="DC496" s="2" t="s">
        <v>3</v>
      </c>
      <c r="DD496" s="2" t="s">
        <v>3</v>
      </c>
      <c r="DE496" s="2" t="s">
        <v>3</v>
      </c>
      <c r="DF496" s="2" t="s">
        <v>3</v>
      </c>
      <c r="DG496" s="2" t="s">
        <v>3</v>
      </c>
      <c r="DH496" s="2" t="s">
        <v>3</v>
      </c>
      <c r="DI496" s="2" t="s">
        <v>3</v>
      </c>
      <c r="DJ496" s="2" t="s">
        <v>3</v>
      </c>
      <c r="DK496" s="2" t="s">
        <v>3</v>
      </c>
      <c r="DL496" s="2" t="s">
        <v>3</v>
      </c>
      <c r="DM496" s="2" t="s">
        <v>3</v>
      </c>
      <c r="DN496" s="2">
        <v>0</v>
      </c>
      <c r="DO496" s="2">
        <v>0</v>
      </c>
      <c r="DP496" s="2">
        <v>1</v>
      </c>
      <c r="DQ496" s="2">
        <v>1</v>
      </c>
      <c r="DR496" s="2"/>
      <c r="DS496" s="2"/>
      <c r="DT496" s="2"/>
      <c r="DU496" s="2">
        <v>1010</v>
      </c>
      <c r="DV496" s="2" t="s">
        <v>132</v>
      </c>
      <c r="DW496" s="2" t="s">
        <v>132</v>
      </c>
      <c r="DX496" s="2">
        <v>1</v>
      </c>
      <c r="DY496" s="2"/>
      <c r="DZ496" s="2"/>
      <c r="EA496" s="2"/>
      <c r="EB496" s="2"/>
      <c r="EC496" s="2"/>
      <c r="ED496" s="2"/>
      <c r="EE496" s="2">
        <v>39174386</v>
      </c>
      <c r="EF496" s="2">
        <v>3</v>
      </c>
      <c r="EG496" s="2" t="s">
        <v>697</v>
      </c>
      <c r="EH496" s="2">
        <v>0</v>
      </c>
      <c r="EI496" s="2" t="s">
        <v>3</v>
      </c>
      <c r="EJ496" s="2">
        <v>2</v>
      </c>
      <c r="EK496" s="2">
        <v>108001</v>
      </c>
      <c r="EL496" s="2" t="s">
        <v>698</v>
      </c>
      <c r="EM496" s="2" t="s">
        <v>699</v>
      </c>
      <c r="EN496" s="2"/>
      <c r="EO496" s="2" t="s">
        <v>3</v>
      </c>
      <c r="EP496" s="2"/>
      <c r="EQ496" s="2">
        <v>0</v>
      </c>
      <c r="ER496" s="2">
        <v>66.48</v>
      </c>
      <c r="ES496" s="2">
        <v>66.48</v>
      </c>
      <c r="ET496" s="2">
        <v>0</v>
      </c>
      <c r="EU496" s="2">
        <v>0</v>
      </c>
      <c r="EV496" s="2">
        <v>0</v>
      </c>
      <c r="EW496" s="2">
        <v>0</v>
      </c>
      <c r="EX496" s="2">
        <v>0</v>
      </c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>
        <v>0</v>
      </c>
      <c r="FR496" s="2">
        <f t="shared" si="526"/>
        <v>0</v>
      </c>
      <c r="FS496" s="2">
        <v>0</v>
      </c>
      <c r="FT496" s="2"/>
      <c r="FU496" s="2"/>
      <c r="FV496" s="2"/>
      <c r="FW496" s="2"/>
      <c r="FX496" s="2">
        <v>95</v>
      </c>
      <c r="FY496" s="2">
        <v>65</v>
      </c>
      <c r="FZ496" s="2"/>
      <c r="GA496" s="2" t="s">
        <v>3</v>
      </c>
      <c r="GB496" s="2"/>
      <c r="GC496" s="2"/>
      <c r="GD496" s="2">
        <v>0</v>
      </c>
      <c r="GE496" s="2"/>
      <c r="GF496" s="2">
        <v>322856410</v>
      </c>
      <c r="GG496" s="2">
        <v>2</v>
      </c>
      <c r="GH496" s="2">
        <v>1</v>
      </c>
      <c r="GI496" s="2">
        <v>-2</v>
      </c>
      <c r="GJ496" s="2">
        <v>0</v>
      </c>
      <c r="GK496" s="2">
        <f>ROUND(R496*(R12)/100,2)</f>
        <v>0</v>
      </c>
      <c r="GL496" s="2">
        <f t="shared" si="527"/>
        <v>0</v>
      </c>
      <c r="GM496" s="2">
        <f t="shared" si="528"/>
        <v>199.44</v>
      </c>
      <c r="GN496" s="2">
        <f t="shared" si="529"/>
        <v>0</v>
      </c>
      <c r="GO496" s="2">
        <f t="shared" si="530"/>
        <v>199.44</v>
      </c>
      <c r="GP496" s="2">
        <f t="shared" si="531"/>
        <v>0</v>
      </c>
      <c r="GQ496" s="2"/>
      <c r="GR496" s="2">
        <v>0</v>
      </c>
      <c r="GS496" s="2">
        <v>3</v>
      </c>
      <c r="GT496" s="2">
        <v>0</v>
      </c>
      <c r="GU496" s="2" t="s">
        <v>3</v>
      </c>
      <c r="GV496" s="2">
        <f t="shared" si="532"/>
        <v>0</v>
      </c>
      <c r="GW496" s="2">
        <v>1</v>
      </c>
      <c r="GX496" s="2">
        <f t="shared" si="533"/>
        <v>0</v>
      </c>
      <c r="GY496" s="2"/>
      <c r="GZ496" s="2"/>
      <c r="HA496" s="2">
        <v>0</v>
      </c>
      <c r="HB496" s="2">
        <v>0</v>
      </c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>
        <v>0</v>
      </c>
      <c r="IL496" s="2"/>
      <c r="IM496" s="2"/>
      <c r="IN496" s="2"/>
      <c r="IO496" s="2"/>
      <c r="IP496" s="2"/>
      <c r="IQ496" s="2"/>
      <c r="IR496" s="2"/>
      <c r="IS496" s="2"/>
      <c r="IT496" s="2"/>
      <c r="IU496" s="2"/>
    </row>
    <row r="497" spans="1:255" x14ac:dyDescent="0.2">
      <c r="A497">
        <v>18</v>
      </c>
      <c r="B497">
        <v>1</v>
      </c>
      <c r="C497">
        <v>1112</v>
      </c>
      <c r="E497" t="s">
        <v>737</v>
      </c>
      <c r="F497" t="s">
        <v>738</v>
      </c>
      <c r="G497" t="s">
        <v>739</v>
      </c>
      <c r="H497" t="s">
        <v>132</v>
      </c>
      <c r="I497">
        <f>I495*J497</f>
        <v>3</v>
      </c>
      <c r="J497">
        <v>0.1875</v>
      </c>
      <c r="O497">
        <f t="shared" si="499"/>
        <v>1328.27</v>
      </c>
      <c r="P497">
        <f t="shared" si="500"/>
        <v>1328.27</v>
      </c>
      <c r="Q497">
        <f t="shared" si="501"/>
        <v>0</v>
      </c>
      <c r="R497">
        <f t="shared" si="502"/>
        <v>0</v>
      </c>
      <c r="S497">
        <f t="shared" si="503"/>
        <v>0</v>
      </c>
      <c r="T497">
        <f t="shared" si="504"/>
        <v>0</v>
      </c>
      <c r="U497">
        <f t="shared" si="505"/>
        <v>0</v>
      </c>
      <c r="V497">
        <f t="shared" si="506"/>
        <v>0</v>
      </c>
      <c r="W497">
        <f t="shared" si="507"/>
        <v>0</v>
      </c>
      <c r="X497">
        <f t="shared" si="508"/>
        <v>0</v>
      </c>
      <c r="Y497">
        <f t="shared" si="509"/>
        <v>0</v>
      </c>
      <c r="AA497">
        <v>39500386</v>
      </c>
      <c r="AB497">
        <f t="shared" si="510"/>
        <v>66.48</v>
      </c>
      <c r="AC497">
        <f t="shared" si="538"/>
        <v>66.48</v>
      </c>
      <c r="AD497">
        <f t="shared" si="539"/>
        <v>0</v>
      </c>
      <c r="AE497">
        <f t="shared" si="540"/>
        <v>0</v>
      </c>
      <c r="AF497">
        <f t="shared" si="541"/>
        <v>0</v>
      </c>
      <c r="AG497">
        <f t="shared" si="512"/>
        <v>0</v>
      </c>
      <c r="AH497">
        <f t="shared" si="542"/>
        <v>0</v>
      </c>
      <c r="AI497">
        <f t="shared" si="543"/>
        <v>0</v>
      </c>
      <c r="AJ497">
        <f t="shared" si="514"/>
        <v>0</v>
      </c>
      <c r="AK497">
        <v>66.48</v>
      </c>
      <c r="AL497">
        <v>66.48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95</v>
      </c>
      <c r="AU497">
        <v>65</v>
      </c>
      <c r="AV497">
        <v>1</v>
      </c>
      <c r="AW497">
        <v>1</v>
      </c>
      <c r="AZ497">
        <v>6.66</v>
      </c>
      <c r="BA497">
        <v>1</v>
      </c>
      <c r="BB497">
        <v>1</v>
      </c>
      <c r="BC497">
        <v>6.66</v>
      </c>
      <c r="BD497" t="s">
        <v>3</v>
      </c>
      <c r="BE497" t="s">
        <v>3</v>
      </c>
      <c r="BF497" t="s">
        <v>3</v>
      </c>
      <c r="BG497" t="s">
        <v>3</v>
      </c>
      <c r="BH497">
        <v>3</v>
      </c>
      <c r="BI497">
        <v>2</v>
      </c>
      <c r="BJ497" t="s">
        <v>740</v>
      </c>
      <c r="BM497">
        <v>108001</v>
      </c>
      <c r="BN497">
        <v>0</v>
      </c>
      <c r="BO497" t="s">
        <v>3</v>
      </c>
      <c r="BP497">
        <v>0</v>
      </c>
      <c r="BQ497">
        <v>3</v>
      </c>
      <c r="BR497">
        <v>0</v>
      </c>
      <c r="BS497">
        <v>1</v>
      </c>
      <c r="BT497">
        <v>1</v>
      </c>
      <c r="BU497">
        <v>1</v>
      </c>
      <c r="BV497">
        <v>1</v>
      </c>
      <c r="BW497">
        <v>1</v>
      </c>
      <c r="BX497">
        <v>1</v>
      </c>
      <c r="BY497" t="s">
        <v>3</v>
      </c>
      <c r="BZ497">
        <v>95</v>
      </c>
      <c r="CA497">
        <v>65</v>
      </c>
      <c r="CF497">
        <v>0</v>
      </c>
      <c r="CG497">
        <v>0</v>
      </c>
      <c r="CM497">
        <v>0</v>
      </c>
      <c r="CN497" t="s">
        <v>3</v>
      </c>
      <c r="CO497">
        <v>0</v>
      </c>
      <c r="CP497">
        <f t="shared" si="515"/>
        <v>1328.27</v>
      </c>
      <c r="CQ497">
        <f t="shared" si="516"/>
        <v>442.75680000000006</v>
      </c>
      <c r="CR497">
        <f t="shared" si="517"/>
        <v>0</v>
      </c>
      <c r="CS497">
        <f t="shared" si="518"/>
        <v>0</v>
      </c>
      <c r="CT497">
        <f t="shared" si="519"/>
        <v>0</v>
      </c>
      <c r="CU497">
        <f t="shared" si="520"/>
        <v>0</v>
      </c>
      <c r="CV497">
        <f t="shared" si="521"/>
        <v>0</v>
      </c>
      <c r="CW497">
        <f t="shared" si="522"/>
        <v>0</v>
      </c>
      <c r="CX497">
        <f t="shared" si="523"/>
        <v>0</v>
      </c>
      <c r="CY497">
        <f t="shared" si="524"/>
        <v>0</v>
      </c>
      <c r="CZ497">
        <f t="shared" si="525"/>
        <v>0</v>
      </c>
      <c r="DC497" t="s">
        <v>3</v>
      </c>
      <c r="DD497" t="s">
        <v>3</v>
      </c>
      <c r="DE497" t="s">
        <v>3</v>
      </c>
      <c r="DF497" t="s">
        <v>3</v>
      </c>
      <c r="DG497" t="s">
        <v>3</v>
      </c>
      <c r="DH497" t="s">
        <v>3</v>
      </c>
      <c r="DI497" t="s">
        <v>3</v>
      </c>
      <c r="DJ497" t="s">
        <v>3</v>
      </c>
      <c r="DK497" t="s">
        <v>3</v>
      </c>
      <c r="DL497" t="s">
        <v>3</v>
      </c>
      <c r="DM497" t="s">
        <v>3</v>
      </c>
      <c r="DN497">
        <v>0</v>
      </c>
      <c r="DO497">
        <v>0</v>
      </c>
      <c r="DP497">
        <v>1</v>
      </c>
      <c r="DQ497">
        <v>1</v>
      </c>
      <c r="DU497">
        <v>1010</v>
      </c>
      <c r="DV497" t="s">
        <v>132</v>
      </c>
      <c r="DW497" t="s">
        <v>132</v>
      </c>
      <c r="DX497">
        <v>1</v>
      </c>
      <c r="EE497">
        <v>39174386</v>
      </c>
      <c r="EF497">
        <v>3</v>
      </c>
      <c r="EG497" t="s">
        <v>697</v>
      </c>
      <c r="EH497">
        <v>0</v>
      </c>
      <c r="EI497" t="s">
        <v>3</v>
      </c>
      <c r="EJ497">
        <v>2</v>
      </c>
      <c r="EK497">
        <v>108001</v>
      </c>
      <c r="EL497" t="s">
        <v>698</v>
      </c>
      <c r="EM497" t="s">
        <v>699</v>
      </c>
      <c r="EO497" t="s">
        <v>3</v>
      </c>
      <c r="EQ497">
        <v>0</v>
      </c>
      <c r="ER497">
        <v>66.48</v>
      </c>
      <c r="ES497">
        <v>66.48</v>
      </c>
      <c r="ET497">
        <v>0</v>
      </c>
      <c r="EU497">
        <v>0</v>
      </c>
      <c r="EV497">
        <v>0</v>
      </c>
      <c r="EW497">
        <v>0</v>
      </c>
      <c r="EX497">
        <v>0</v>
      </c>
      <c r="FQ497">
        <v>0</v>
      </c>
      <c r="FR497">
        <f t="shared" si="526"/>
        <v>0</v>
      </c>
      <c r="FS497">
        <v>0</v>
      </c>
      <c r="FX497">
        <v>95</v>
      </c>
      <c r="FY497">
        <v>65</v>
      </c>
      <c r="GA497" t="s">
        <v>3</v>
      </c>
      <c r="GD497">
        <v>0</v>
      </c>
      <c r="GF497">
        <v>322856410</v>
      </c>
      <c r="GG497">
        <v>1</v>
      </c>
      <c r="GH497">
        <v>1</v>
      </c>
      <c r="GI497">
        <v>4</v>
      </c>
      <c r="GJ497">
        <v>0</v>
      </c>
      <c r="GK497">
        <f>ROUND(R497*(S12)/100,2)</f>
        <v>0</v>
      </c>
      <c r="GL497">
        <f t="shared" si="527"/>
        <v>0</v>
      </c>
      <c r="GM497">
        <f t="shared" si="528"/>
        <v>1328.27</v>
      </c>
      <c r="GN497">
        <f t="shared" si="529"/>
        <v>0</v>
      </c>
      <c r="GO497">
        <f t="shared" si="530"/>
        <v>1328.27</v>
      </c>
      <c r="GP497">
        <f t="shared" si="531"/>
        <v>0</v>
      </c>
      <c r="GR497">
        <v>0</v>
      </c>
      <c r="GS497">
        <v>3</v>
      </c>
      <c r="GT497">
        <v>0</v>
      </c>
      <c r="GU497" t="s">
        <v>3</v>
      </c>
      <c r="GV497">
        <f t="shared" si="532"/>
        <v>0</v>
      </c>
      <c r="GW497">
        <v>1</v>
      </c>
      <c r="GX497">
        <f t="shared" si="533"/>
        <v>0</v>
      </c>
      <c r="HA497">
        <v>0</v>
      </c>
      <c r="HB497">
        <v>0</v>
      </c>
      <c r="IK497">
        <v>0</v>
      </c>
    </row>
    <row r="498" spans="1:255" x14ac:dyDescent="0.2">
      <c r="A498" s="2">
        <v>18</v>
      </c>
      <c r="B498" s="2">
        <v>1</v>
      </c>
      <c r="C498" s="2">
        <v>1097</v>
      </c>
      <c r="D498" s="2"/>
      <c r="E498" s="2" t="s">
        <v>741</v>
      </c>
      <c r="F498" s="2" t="s">
        <v>742</v>
      </c>
      <c r="G498" s="2" t="s">
        <v>743</v>
      </c>
      <c r="H498" s="2" t="s">
        <v>132</v>
      </c>
      <c r="I498" s="2">
        <f>I494*J498</f>
        <v>13</v>
      </c>
      <c r="J498" s="2">
        <v>0.8125</v>
      </c>
      <c r="K498" s="2"/>
      <c r="L498" s="2"/>
      <c r="M498" s="2"/>
      <c r="N498" s="2"/>
      <c r="O498" s="2">
        <f t="shared" si="499"/>
        <v>952.77</v>
      </c>
      <c r="P498" s="2">
        <f t="shared" si="500"/>
        <v>952.77</v>
      </c>
      <c r="Q498" s="2">
        <f t="shared" si="501"/>
        <v>0</v>
      </c>
      <c r="R498" s="2">
        <f t="shared" si="502"/>
        <v>0</v>
      </c>
      <c r="S498" s="2">
        <f t="shared" si="503"/>
        <v>0</v>
      </c>
      <c r="T498" s="2">
        <f t="shared" si="504"/>
        <v>0</v>
      </c>
      <c r="U498" s="2">
        <f t="shared" si="505"/>
        <v>0</v>
      </c>
      <c r="V498" s="2">
        <f t="shared" si="506"/>
        <v>0</v>
      </c>
      <c r="W498" s="2">
        <f t="shared" si="507"/>
        <v>0</v>
      </c>
      <c r="X498" s="2">
        <f t="shared" si="508"/>
        <v>0</v>
      </c>
      <c r="Y498" s="2">
        <f t="shared" si="509"/>
        <v>0</v>
      </c>
      <c r="Z498" s="2"/>
      <c r="AA498" s="2">
        <v>39500385</v>
      </c>
      <c r="AB498" s="2">
        <f t="shared" si="510"/>
        <v>73.290000000000006</v>
      </c>
      <c r="AC498" s="2">
        <f t="shared" si="538"/>
        <v>73.290000000000006</v>
      </c>
      <c r="AD498" s="2">
        <f t="shared" si="539"/>
        <v>0</v>
      </c>
      <c r="AE498" s="2">
        <f t="shared" si="540"/>
        <v>0</v>
      </c>
      <c r="AF498" s="2">
        <f t="shared" si="541"/>
        <v>0</v>
      </c>
      <c r="AG498" s="2">
        <f t="shared" si="512"/>
        <v>0</v>
      </c>
      <c r="AH498" s="2">
        <f t="shared" si="542"/>
        <v>0</v>
      </c>
      <c r="AI498" s="2">
        <f t="shared" si="543"/>
        <v>0</v>
      </c>
      <c r="AJ498" s="2">
        <f t="shared" si="514"/>
        <v>0</v>
      </c>
      <c r="AK498" s="2">
        <v>73.290000000000006</v>
      </c>
      <c r="AL498" s="2">
        <v>73.290000000000006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95</v>
      </c>
      <c r="AU498" s="2">
        <v>65</v>
      </c>
      <c r="AV498" s="2">
        <v>1</v>
      </c>
      <c r="AW498" s="2">
        <v>1</v>
      </c>
      <c r="AX498" s="2"/>
      <c r="AY498" s="2"/>
      <c r="AZ498" s="2">
        <v>1</v>
      </c>
      <c r="BA498" s="2">
        <v>1</v>
      </c>
      <c r="BB498" s="2">
        <v>1</v>
      </c>
      <c r="BC498" s="2">
        <v>1</v>
      </c>
      <c r="BD498" s="2" t="s">
        <v>3</v>
      </c>
      <c r="BE498" s="2" t="s">
        <v>3</v>
      </c>
      <c r="BF498" s="2" t="s">
        <v>3</v>
      </c>
      <c r="BG498" s="2" t="s">
        <v>3</v>
      </c>
      <c r="BH498" s="2">
        <v>3</v>
      </c>
      <c r="BI498" s="2">
        <v>2</v>
      </c>
      <c r="BJ498" s="2" t="s">
        <v>744</v>
      </c>
      <c r="BK498" s="2"/>
      <c r="BL498" s="2"/>
      <c r="BM498" s="2">
        <v>108001</v>
      </c>
      <c r="BN498" s="2">
        <v>0</v>
      </c>
      <c r="BO498" s="2" t="s">
        <v>3</v>
      </c>
      <c r="BP498" s="2">
        <v>0</v>
      </c>
      <c r="BQ498" s="2">
        <v>3</v>
      </c>
      <c r="BR498" s="2">
        <v>0</v>
      </c>
      <c r="BS498" s="2">
        <v>1</v>
      </c>
      <c r="BT498" s="2">
        <v>1</v>
      </c>
      <c r="BU498" s="2">
        <v>1</v>
      </c>
      <c r="BV498" s="2">
        <v>1</v>
      </c>
      <c r="BW498" s="2">
        <v>1</v>
      </c>
      <c r="BX498" s="2">
        <v>1</v>
      </c>
      <c r="BY498" s="2" t="s">
        <v>3</v>
      </c>
      <c r="BZ498" s="2">
        <v>95</v>
      </c>
      <c r="CA498" s="2">
        <v>65</v>
      </c>
      <c r="CB498" s="2"/>
      <c r="CC498" s="2"/>
      <c r="CD498" s="2"/>
      <c r="CE498" s="2"/>
      <c r="CF498" s="2">
        <v>0</v>
      </c>
      <c r="CG498" s="2">
        <v>0</v>
      </c>
      <c r="CH498" s="2"/>
      <c r="CI498" s="2"/>
      <c r="CJ498" s="2"/>
      <c r="CK498" s="2"/>
      <c r="CL498" s="2"/>
      <c r="CM498" s="2">
        <v>0</v>
      </c>
      <c r="CN498" s="2" t="s">
        <v>3</v>
      </c>
      <c r="CO498" s="2">
        <v>0</v>
      </c>
      <c r="CP498" s="2">
        <f t="shared" si="515"/>
        <v>952.77</v>
      </c>
      <c r="CQ498" s="2">
        <f t="shared" si="516"/>
        <v>73.290000000000006</v>
      </c>
      <c r="CR498" s="2">
        <f t="shared" si="517"/>
        <v>0</v>
      </c>
      <c r="CS498" s="2">
        <f t="shared" si="518"/>
        <v>0</v>
      </c>
      <c r="CT498" s="2">
        <f t="shared" si="519"/>
        <v>0</v>
      </c>
      <c r="CU498" s="2">
        <f t="shared" si="520"/>
        <v>0</v>
      </c>
      <c r="CV498" s="2">
        <f t="shared" si="521"/>
        <v>0</v>
      </c>
      <c r="CW498" s="2">
        <f t="shared" si="522"/>
        <v>0</v>
      </c>
      <c r="CX498" s="2">
        <f t="shared" si="523"/>
        <v>0</v>
      </c>
      <c r="CY498" s="2">
        <f t="shared" si="524"/>
        <v>0</v>
      </c>
      <c r="CZ498" s="2">
        <f t="shared" si="525"/>
        <v>0</v>
      </c>
      <c r="DA498" s="2"/>
      <c r="DB498" s="2"/>
      <c r="DC498" s="2" t="s">
        <v>3</v>
      </c>
      <c r="DD498" s="2" t="s">
        <v>3</v>
      </c>
      <c r="DE498" s="2" t="s">
        <v>3</v>
      </c>
      <c r="DF498" s="2" t="s">
        <v>3</v>
      </c>
      <c r="DG498" s="2" t="s">
        <v>3</v>
      </c>
      <c r="DH498" s="2" t="s">
        <v>3</v>
      </c>
      <c r="DI498" s="2" t="s">
        <v>3</v>
      </c>
      <c r="DJ498" s="2" t="s">
        <v>3</v>
      </c>
      <c r="DK498" s="2" t="s">
        <v>3</v>
      </c>
      <c r="DL498" s="2" t="s">
        <v>3</v>
      </c>
      <c r="DM498" s="2" t="s">
        <v>3</v>
      </c>
      <c r="DN498" s="2">
        <v>0</v>
      </c>
      <c r="DO498" s="2">
        <v>0</v>
      </c>
      <c r="DP498" s="2">
        <v>1</v>
      </c>
      <c r="DQ498" s="2">
        <v>1</v>
      </c>
      <c r="DR498" s="2"/>
      <c r="DS498" s="2"/>
      <c r="DT498" s="2"/>
      <c r="DU498" s="2">
        <v>1010</v>
      </c>
      <c r="DV498" s="2" t="s">
        <v>132</v>
      </c>
      <c r="DW498" s="2" t="s">
        <v>132</v>
      </c>
      <c r="DX498" s="2">
        <v>1</v>
      </c>
      <c r="DY498" s="2"/>
      <c r="DZ498" s="2"/>
      <c r="EA498" s="2"/>
      <c r="EB498" s="2"/>
      <c r="EC498" s="2"/>
      <c r="ED498" s="2"/>
      <c r="EE498" s="2">
        <v>39174386</v>
      </c>
      <c r="EF498" s="2">
        <v>3</v>
      </c>
      <c r="EG498" s="2" t="s">
        <v>697</v>
      </c>
      <c r="EH498" s="2">
        <v>0</v>
      </c>
      <c r="EI498" s="2" t="s">
        <v>3</v>
      </c>
      <c r="EJ498" s="2">
        <v>2</v>
      </c>
      <c r="EK498" s="2">
        <v>108001</v>
      </c>
      <c r="EL498" s="2" t="s">
        <v>698</v>
      </c>
      <c r="EM498" s="2" t="s">
        <v>699</v>
      </c>
      <c r="EN498" s="2"/>
      <c r="EO498" s="2" t="s">
        <v>3</v>
      </c>
      <c r="EP498" s="2"/>
      <c r="EQ498" s="2">
        <v>0</v>
      </c>
      <c r="ER498" s="2">
        <v>73.290000000000006</v>
      </c>
      <c r="ES498" s="2">
        <v>73.290000000000006</v>
      </c>
      <c r="ET498" s="2">
        <v>0</v>
      </c>
      <c r="EU498" s="2">
        <v>0</v>
      </c>
      <c r="EV498" s="2">
        <v>0</v>
      </c>
      <c r="EW498" s="2">
        <v>0</v>
      </c>
      <c r="EX498" s="2">
        <v>0</v>
      </c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>
        <v>0</v>
      </c>
      <c r="FR498" s="2">
        <f t="shared" si="526"/>
        <v>0</v>
      </c>
      <c r="FS498" s="2">
        <v>0</v>
      </c>
      <c r="FT498" s="2"/>
      <c r="FU498" s="2"/>
      <c r="FV498" s="2"/>
      <c r="FW498" s="2"/>
      <c r="FX498" s="2">
        <v>95</v>
      </c>
      <c r="FY498" s="2">
        <v>65</v>
      </c>
      <c r="FZ498" s="2"/>
      <c r="GA498" s="2" t="s">
        <v>3</v>
      </c>
      <c r="GB498" s="2"/>
      <c r="GC498" s="2"/>
      <c r="GD498" s="2">
        <v>0</v>
      </c>
      <c r="GE498" s="2"/>
      <c r="GF498" s="2">
        <v>50566029</v>
      </c>
      <c r="GG498" s="2">
        <v>2</v>
      </c>
      <c r="GH498" s="2">
        <v>1</v>
      </c>
      <c r="GI498" s="2">
        <v>-2</v>
      </c>
      <c r="GJ498" s="2">
        <v>0</v>
      </c>
      <c r="GK498" s="2">
        <f>ROUND(R498*(R12)/100,2)</f>
        <v>0</v>
      </c>
      <c r="GL498" s="2">
        <f t="shared" si="527"/>
        <v>0</v>
      </c>
      <c r="GM498" s="2">
        <f t="shared" si="528"/>
        <v>952.77</v>
      </c>
      <c r="GN498" s="2">
        <f t="shared" si="529"/>
        <v>0</v>
      </c>
      <c r="GO498" s="2">
        <f t="shared" si="530"/>
        <v>952.77</v>
      </c>
      <c r="GP498" s="2">
        <f t="shared" si="531"/>
        <v>0</v>
      </c>
      <c r="GQ498" s="2"/>
      <c r="GR498" s="2">
        <v>0</v>
      </c>
      <c r="GS498" s="2">
        <v>3</v>
      </c>
      <c r="GT498" s="2">
        <v>0</v>
      </c>
      <c r="GU498" s="2" t="s">
        <v>3</v>
      </c>
      <c r="GV498" s="2">
        <f t="shared" si="532"/>
        <v>0</v>
      </c>
      <c r="GW498" s="2">
        <v>1</v>
      </c>
      <c r="GX498" s="2">
        <f t="shared" si="533"/>
        <v>0</v>
      </c>
      <c r="GY498" s="2"/>
      <c r="GZ498" s="2"/>
      <c r="HA498" s="2">
        <v>0</v>
      </c>
      <c r="HB498" s="2">
        <v>0</v>
      </c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>
        <v>0</v>
      </c>
      <c r="IL498" s="2"/>
      <c r="IM498" s="2"/>
      <c r="IN498" s="2"/>
      <c r="IO498" s="2"/>
      <c r="IP498" s="2"/>
      <c r="IQ498" s="2"/>
      <c r="IR498" s="2"/>
      <c r="IS498" s="2"/>
      <c r="IT498" s="2"/>
      <c r="IU498" s="2"/>
    </row>
    <row r="499" spans="1:255" x14ac:dyDescent="0.2">
      <c r="A499">
        <v>18</v>
      </c>
      <c r="B499">
        <v>1</v>
      </c>
      <c r="C499">
        <v>1113</v>
      </c>
      <c r="E499" t="s">
        <v>741</v>
      </c>
      <c r="F499" t="s">
        <v>742</v>
      </c>
      <c r="G499" t="s">
        <v>743</v>
      </c>
      <c r="H499" t="s">
        <v>132</v>
      </c>
      <c r="I499">
        <f>I495*J499</f>
        <v>13</v>
      </c>
      <c r="J499">
        <v>0.8125</v>
      </c>
      <c r="O499">
        <f t="shared" si="499"/>
        <v>6345.45</v>
      </c>
      <c r="P499">
        <f t="shared" si="500"/>
        <v>6345.45</v>
      </c>
      <c r="Q499">
        <f t="shared" si="501"/>
        <v>0</v>
      </c>
      <c r="R499">
        <f t="shared" si="502"/>
        <v>0</v>
      </c>
      <c r="S499">
        <f t="shared" si="503"/>
        <v>0</v>
      </c>
      <c r="T499">
        <f t="shared" si="504"/>
        <v>0</v>
      </c>
      <c r="U499">
        <f t="shared" si="505"/>
        <v>0</v>
      </c>
      <c r="V499">
        <f t="shared" si="506"/>
        <v>0</v>
      </c>
      <c r="W499">
        <f t="shared" si="507"/>
        <v>0</v>
      </c>
      <c r="X499">
        <f t="shared" si="508"/>
        <v>0</v>
      </c>
      <c r="Y499">
        <f t="shared" si="509"/>
        <v>0</v>
      </c>
      <c r="AA499">
        <v>39500386</v>
      </c>
      <c r="AB499">
        <f t="shared" si="510"/>
        <v>73.290000000000006</v>
      </c>
      <c r="AC499">
        <f t="shared" si="538"/>
        <v>73.290000000000006</v>
      </c>
      <c r="AD499">
        <f t="shared" si="539"/>
        <v>0</v>
      </c>
      <c r="AE499">
        <f t="shared" si="540"/>
        <v>0</v>
      </c>
      <c r="AF499">
        <f t="shared" si="541"/>
        <v>0</v>
      </c>
      <c r="AG499">
        <f t="shared" si="512"/>
        <v>0</v>
      </c>
      <c r="AH499">
        <f t="shared" si="542"/>
        <v>0</v>
      </c>
      <c r="AI499">
        <f t="shared" si="543"/>
        <v>0</v>
      </c>
      <c r="AJ499">
        <f t="shared" si="514"/>
        <v>0</v>
      </c>
      <c r="AK499">
        <v>73.290000000000006</v>
      </c>
      <c r="AL499">
        <v>73.290000000000006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95</v>
      </c>
      <c r="AU499">
        <v>65</v>
      </c>
      <c r="AV499">
        <v>1</v>
      </c>
      <c r="AW499">
        <v>1</v>
      </c>
      <c r="AZ499">
        <v>6.66</v>
      </c>
      <c r="BA499">
        <v>1</v>
      </c>
      <c r="BB499">
        <v>1</v>
      </c>
      <c r="BC499">
        <v>6.66</v>
      </c>
      <c r="BD499" t="s">
        <v>3</v>
      </c>
      <c r="BE499" t="s">
        <v>3</v>
      </c>
      <c r="BF499" t="s">
        <v>3</v>
      </c>
      <c r="BG499" t="s">
        <v>3</v>
      </c>
      <c r="BH499">
        <v>3</v>
      </c>
      <c r="BI499">
        <v>2</v>
      </c>
      <c r="BJ499" t="s">
        <v>744</v>
      </c>
      <c r="BM499">
        <v>108001</v>
      </c>
      <c r="BN499">
        <v>0</v>
      </c>
      <c r="BO499" t="s">
        <v>3</v>
      </c>
      <c r="BP499">
        <v>0</v>
      </c>
      <c r="BQ499">
        <v>3</v>
      </c>
      <c r="BR499">
        <v>0</v>
      </c>
      <c r="BS499">
        <v>1</v>
      </c>
      <c r="BT499">
        <v>1</v>
      </c>
      <c r="BU499">
        <v>1</v>
      </c>
      <c r="BV499">
        <v>1</v>
      </c>
      <c r="BW499">
        <v>1</v>
      </c>
      <c r="BX499">
        <v>1</v>
      </c>
      <c r="BY499" t="s">
        <v>3</v>
      </c>
      <c r="BZ499">
        <v>95</v>
      </c>
      <c r="CA499">
        <v>65</v>
      </c>
      <c r="CF499">
        <v>0</v>
      </c>
      <c r="CG499">
        <v>0</v>
      </c>
      <c r="CM499">
        <v>0</v>
      </c>
      <c r="CN499" t="s">
        <v>3</v>
      </c>
      <c r="CO499">
        <v>0</v>
      </c>
      <c r="CP499">
        <f t="shared" si="515"/>
        <v>6345.45</v>
      </c>
      <c r="CQ499">
        <f t="shared" si="516"/>
        <v>488.11140000000006</v>
      </c>
      <c r="CR499">
        <f t="shared" si="517"/>
        <v>0</v>
      </c>
      <c r="CS499">
        <f t="shared" si="518"/>
        <v>0</v>
      </c>
      <c r="CT499">
        <f t="shared" si="519"/>
        <v>0</v>
      </c>
      <c r="CU499">
        <f t="shared" si="520"/>
        <v>0</v>
      </c>
      <c r="CV499">
        <f t="shared" si="521"/>
        <v>0</v>
      </c>
      <c r="CW499">
        <f t="shared" si="522"/>
        <v>0</v>
      </c>
      <c r="CX499">
        <f t="shared" si="523"/>
        <v>0</v>
      </c>
      <c r="CY499">
        <f t="shared" si="524"/>
        <v>0</v>
      </c>
      <c r="CZ499">
        <f t="shared" si="525"/>
        <v>0</v>
      </c>
      <c r="DC499" t="s">
        <v>3</v>
      </c>
      <c r="DD499" t="s">
        <v>3</v>
      </c>
      <c r="DE499" t="s">
        <v>3</v>
      </c>
      <c r="DF499" t="s">
        <v>3</v>
      </c>
      <c r="DG499" t="s">
        <v>3</v>
      </c>
      <c r="DH499" t="s">
        <v>3</v>
      </c>
      <c r="DI499" t="s">
        <v>3</v>
      </c>
      <c r="DJ499" t="s">
        <v>3</v>
      </c>
      <c r="DK499" t="s">
        <v>3</v>
      </c>
      <c r="DL499" t="s">
        <v>3</v>
      </c>
      <c r="DM499" t="s">
        <v>3</v>
      </c>
      <c r="DN499">
        <v>0</v>
      </c>
      <c r="DO499">
        <v>0</v>
      </c>
      <c r="DP499">
        <v>1</v>
      </c>
      <c r="DQ499">
        <v>1</v>
      </c>
      <c r="DU499">
        <v>1010</v>
      </c>
      <c r="DV499" t="s">
        <v>132</v>
      </c>
      <c r="DW499" t="s">
        <v>132</v>
      </c>
      <c r="DX499">
        <v>1</v>
      </c>
      <c r="EE499">
        <v>39174386</v>
      </c>
      <c r="EF499">
        <v>3</v>
      </c>
      <c r="EG499" t="s">
        <v>697</v>
      </c>
      <c r="EH499">
        <v>0</v>
      </c>
      <c r="EI499" t="s">
        <v>3</v>
      </c>
      <c r="EJ499">
        <v>2</v>
      </c>
      <c r="EK499">
        <v>108001</v>
      </c>
      <c r="EL499" t="s">
        <v>698</v>
      </c>
      <c r="EM499" t="s">
        <v>699</v>
      </c>
      <c r="EO499" t="s">
        <v>3</v>
      </c>
      <c r="EQ499">
        <v>0</v>
      </c>
      <c r="ER499">
        <v>73.290000000000006</v>
      </c>
      <c r="ES499">
        <v>73.290000000000006</v>
      </c>
      <c r="ET499">
        <v>0</v>
      </c>
      <c r="EU499">
        <v>0</v>
      </c>
      <c r="EV499">
        <v>0</v>
      </c>
      <c r="EW499">
        <v>0</v>
      </c>
      <c r="EX499">
        <v>0</v>
      </c>
      <c r="FQ499">
        <v>0</v>
      </c>
      <c r="FR499">
        <f t="shared" si="526"/>
        <v>0</v>
      </c>
      <c r="FS499">
        <v>0</v>
      </c>
      <c r="FX499">
        <v>95</v>
      </c>
      <c r="FY499">
        <v>65</v>
      </c>
      <c r="GA499" t="s">
        <v>3</v>
      </c>
      <c r="GD499">
        <v>0</v>
      </c>
      <c r="GF499">
        <v>50566029</v>
      </c>
      <c r="GG499">
        <v>1</v>
      </c>
      <c r="GH499">
        <v>1</v>
      </c>
      <c r="GI499">
        <v>4</v>
      </c>
      <c r="GJ499">
        <v>0</v>
      </c>
      <c r="GK499">
        <f>ROUND(R499*(S12)/100,2)</f>
        <v>0</v>
      </c>
      <c r="GL499">
        <f t="shared" si="527"/>
        <v>0</v>
      </c>
      <c r="GM499">
        <f t="shared" si="528"/>
        <v>6345.45</v>
      </c>
      <c r="GN499">
        <f t="shared" si="529"/>
        <v>0</v>
      </c>
      <c r="GO499">
        <f t="shared" si="530"/>
        <v>6345.45</v>
      </c>
      <c r="GP499">
        <f t="shared" si="531"/>
        <v>0</v>
      </c>
      <c r="GR499">
        <v>0</v>
      </c>
      <c r="GS499">
        <v>3</v>
      </c>
      <c r="GT499">
        <v>0</v>
      </c>
      <c r="GU499" t="s">
        <v>3</v>
      </c>
      <c r="GV499">
        <f t="shared" si="532"/>
        <v>0</v>
      </c>
      <c r="GW499">
        <v>1</v>
      </c>
      <c r="GX499">
        <f t="shared" si="533"/>
        <v>0</v>
      </c>
      <c r="HA499">
        <v>0</v>
      </c>
      <c r="HB499">
        <v>0</v>
      </c>
      <c r="IK499">
        <v>0</v>
      </c>
    </row>
    <row r="500" spans="1:255" x14ac:dyDescent="0.2">
      <c r="A500" s="2">
        <v>17</v>
      </c>
      <c r="B500" s="2">
        <v>1</v>
      </c>
      <c r="C500" s="2">
        <f>ROW(SmtRes!A1121)</f>
        <v>1121</v>
      </c>
      <c r="D500" s="2">
        <f>ROW(EtalonRes!A1124)</f>
        <v>1124</v>
      </c>
      <c r="E500" s="2" t="s">
        <v>745</v>
      </c>
      <c r="F500" s="2" t="s">
        <v>746</v>
      </c>
      <c r="G500" s="2" t="s">
        <v>747</v>
      </c>
      <c r="H500" s="2" t="s">
        <v>561</v>
      </c>
      <c r="I500" s="2">
        <v>3</v>
      </c>
      <c r="J500" s="2">
        <v>0</v>
      </c>
      <c r="K500" s="2"/>
      <c r="L500" s="2"/>
      <c r="M500" s="2"/>
      <c r="N500" s="2"/>
      <c r="O500" s="2">
        <f t="shared" si="499"/>
        <v>77.010000000000005</v>
      </c>
      <c r="P500" s="2">
        <f t="shared" si="500"/>
        <v>1.74</v>
      </c>
      <c r="Q500" s="2">
        <f t="shared" si="501"/>
        <v>42.66</v>
      </c>
      <c r="R500" s="2">
        <f t="shared" si="502"/>
        <v>6.03</v>
      </c>
      <c r="S500" s="2">
        <f t="shared" si="503"/>
        <v>32.61</v>
      </c>
      <c r="T500" s="2">
        <f t="shared" si="504"/>
        <v>0</v>
      </c>
      <c r="U500" s="2">
        <f t="shared" si="505"/>
        <v>3.3899999999999997</v>
      </c>
      <c r="V500" s="2">
        <f t="shared" si="506"/>
        <v>0.48</v>
      </c>
      <c r="W500" s="2">
        <f t="shared" si="507"/>
        <v>0</v>
      </c>
      <c r="X500" s="2">
        <f t="shared" si="508"/>
        <v>36.71</v>
      </c>
      <c r="Y500" s="2">
        <f t="shared" si="509"/>
        <v>25.12</v>
      </c>
      <c r="Z500" s="2"/>
      <c r="AA500" s="2">
        <v>39500385</v>
      </c>
      <c r="AB500" s="2">
        <f t="shared" si="510"/>
        <v>25.67</v>
      </c>
      <c r="AC500" s="2">
        <f t="shared" si="538"/>
        <v>0.57999999999999996</v>
      </c>
      <c r="AD500" s="2">
        <f t="shared" si="539"/>
        <v>14.22</v>
      </c>
      <c r="AE500" s="2">
        <f t="shared" si="540"/>
        <v>2.0099999999999998</v>
      </c>
      <c r="AF500" s="2">
        <f t="shared" si="541"/>
        <v>10.87</v>
      </c>
      <c r="AG500" s="2">
        <f t="shared" si="512"/>
        <v>0</v>
      </c>
      <c r="AH500" s="2">
        <f t="shared" si="542"/>
        <v>1.1299999999999999</v>
      </c>
      <c r="AI500" s="2">
        <f t="shared" si="543"/>
        <v>0.16</v>
      </c>
      <c r="AJ500" s="2">
        <f t="shared" si="514"/>
        <v>0</v>
      </c>
      <c r="AK500" s="2">
        <v>25.67</v>
      </c>
      <c r="AL500" s="2">
        <v>0.57999999999999996</v>
      </c>
      <c r="AM500" s="2">
        <v>14.22</v>
      </c>
      <c r="AN500" s="2">
        <v>2.0099999999999998</v>
      </c>
      <c r="AO500" s="2">
        <v>10.87</v>
      </c>
      <c r="AP500" s="2">
        <v>0</v>
      </c>
      <c r="AQ500" s="2">
        <v>1.1299999999999999</v>
      </c>
      <c r="AR500" s="2">
        <v>0.16</v>
      </c>
      <c r="AS500" s="2">
        <v>0</v>
      </c>
      <c r="AT500" s="2">
        <v>95</v>
      </c>
      <c r="AU500" s="2">
        <v>65</v>
      </c>
      <c r="AV500" s="2">
        <v>1</v>
      </c>
      <c r="AW500" s="2">
        <v>1</v>
      </c>
      <c r="AX500" s="2"/>
      <c r="AY500" s="2"/>
      <c r="AZ500" s="2">
        <v>1</v>
      </c>
      <c r="BA500" s="2">
        <v>1</v>
      </c>
      <c r="BB500" s="2">
        <v>1</v>
      </c>
      <c r="BC500" s="2">
        <v>1</v>
      </c>
      <c r="BD500" s="2" t="s">
        <v>3</v>
      </c>
      <c r="BE500" s="2" t="s">
        <v>3</v>
      </c>
      <c r="BF500" s="2" t="s">
        <v>3</v>
      </c>
      <c r="BG500" s="2" t="s">
        <v>3</v>
      </c>
      <c r="BH500" s="2">
        <v>0</v>
      </c>
      <c r="BI500" s="2">
        <v>2</v>
      </c>
      <c r="BJ500" s="2" t="s">
        <v>748</v>
      </c>
      <c r="BK500" s="2"/>
      <c r="BL500" s="2"/>
      <c r="BM500" s="2">
        <v>108001</v>
      </c>
      <c r="BN500" s="2">
        <v>0</v>
      </c>
      <c r="BO500" s="2" t="s">
        <v>3</v>
      </c>
      <c r="BP500" s="2">
        <v>0</v>
      </c>
      <c r="BQ500" s="2">
        <v>3</v>
      </c>
      <c r="BR500" s="2">
        <v>0</v>
      </c>
      <c r="BS500" s="2">
        <v>1</v>
      </c>
      <c r="BT500" s="2">
        <v>1</v>
      </c>
      <c r="BU500" s="2">
        <v>1</v>
      </c>
      <c r="BV500" s="2">
        <v>1</v>
      </c>
      <c r="BW500" s="2">
        <v>1</v>
      </c>
      <c r="BX500" s="2">
        <v>1</v>
      </c>
      <c r="BY500" s="2" t="s">
        <v>3</v>
      </c>
      <c r="BZ500" s="2">
        <v>95</v>
      </c>
      <c r="CA500" s="2">
        <v>65</v>
      </c>
      <c r="CB500" s="2"/>
      <c r="CC500" s="2"/>
      <c r="CD500" s="2"/>
      <c r="CE500" s="2"/>
      <c r="CF500" s="2">
        <v>0</v>
      </c>
      <c r="CG500" s="2">
        <v>0</v>
      </c>
      <c r="CH500" s="2"/>
      <c r="CI500" s="2"/>
      <c r="CJ500" s="2"/>
      <c r="CK500" s="2"/>
      <c r="CL500" s="2"/>
      <c r="CM500" s="2">
        <v>0</v>
      </c>
      <c r="CN500" s="2" t="s">
        <v>3</v>
      </c>
      <c r="CO500" s="2">
        <v>0</v>
      </c>
      <c r="CP500" s="2">
        <f t="shared" si="515"/>
        <v>77.009999999999991</v>
      </c>
      <c r="CQ500" s="2">
        <f t="shared" si="516"/>
        <v>0.57999999999999996</v>
      </c>
      <c r="CR500" s="2">
        <f t="shared" si="517"/>
        <v>14.22</v>
      </c>
      <c r="CS500" s="2">
        <f t="shared" si="518"/>
        <v>2.0099999999999998</v>
      </c>
      <c r="CT500" s="2">
        <f t="shared" si="519"/>
        <v>10.87</v>
      </c>
      <c r="CU500" s="2">
        <f t="shared" si="520"/>
        <v>0</v>
      </c>
      <c r="CV500" s="2">
        <f t="shared" si="521"/>
        <v>1.1299999999999999</v>
      </c>
      <c r="CW500" s="2">
        <f t="shared" si="522"/>
        <v>0.16</v>
      </c>
      <c r="CX500" s="2">
        <f t="shared" si="523"/>
        <v>0</v>
      </c>
      <c r="CY500" s="2">
        <f t="shared" si="524"/>
        <v>36.707999999999998</v>
      </c>
      <c r="CZ500" s="2">
        <f t="shared" si="525"/>
        <v>25.116</v>
      </c>
      <c r="DA500" s="2"/>
      <c r="DB500" s="2"/>
      <c r="DC500" s="2" t="s">
        <v>3</v>
      </c>
      <c r="DD500" s="2" t="s">
        <v>3</v>
      </c>
      <c r="DE500" s="2" t="s">
        <v>3</v>
      </c>
      <c r="DF500" s="2" t="s">
        <v>3</v>
      </c>
      <c r="DG500" s="2" t="s">
        <v>3</v>
      </c>
      <c r="DH500" s="2" t="s">
        <v>3</v>
      </c>
      <c r="DI500" s="2" t="s">
        <v>3</v>
      </c>
      <c r="DJ500" s="2" t="s">
        <v>3</v>
      </c>
      <c r="DK500" s="2" t="s">
        <v>3</v>
      </c>
      <c r="DL500" s="2" t="s">
        <v>3</v>
      </c>
      <c r="DM500" s="2" t="s">
        <v>3</v>
      </c>
      <c r="DN500" s="2">
        <v>0</v>
      </c>
      <c r="DO500" s="2">
        <v>0</v>
      </c>
      <c r="DP500" s="2">
        <v>1</v>
      </c>
      <c r="DQ500" s="2">
        <v>1</v>
      </c>
      <c r="DR500" s="2"/>
      <c r="DS500" s="2"/>
      <c r="DT500" s="2"/>
      <c r="DU500" s="2">
        <v>1013</v>
      </c>
      <c r="DV500" s="2" t="s">
        <v>561</v>
      </c>
      <c r="DW500" s="2" t="s">
        <v>561</v>
      </c>
      <c r="DX500" s="2">
        <v>1</v>
      </c>
      <c r="DY500" s="2"/>
      <c r="DZ500" s="2"/>
      <c r="EA500" s="2"/>
      <c r="EB500" s="2"/>
      <c r="EC500" s="2"/>
      <c r="ED500" s="2"/>
      <c r="EE500" s="2">
        <v>39174386</v>
      </c>
      <c r="EF500" s="2">
        <v>3</v>
      </c>
      <c r="EG500" s="2" t="s">
        <v>697</v>
      </c>
      <c r="EH500" s="2">
        <v>0</v>
      </c>
      <c r="EI500" s="2" t="s">
        <v>3</v>
      </c>
      <c r="EJ500" s="2">
        <v>2</v>
      </c>
      <c r="EK500" s="2">
        <v>108001</v>
      </c>
      <c r="EL500" s="2" t="s">
        <v>698</v>
      </c>
      <c r="EM500" s="2" t="s">
        <v>699</v>
      </c>
      <c r="EN500" s="2"/>
      <c r="EO500" s="2" t="s">
        <v>3</v>
      </c>
      <c r="EP500" s="2"/>
      <c r="EQ500" s="2">
        <v>0</v>
      </c>
      <c r="ER500" s="2">
        <v>25.67</v>
      </c>
      <c r="ES500" s="2">
        <v>0.57999999999999996</v>
      </c>
      <c r="ET500" s="2">
        <v>14.22</v>
      </c>
      <c r="EU500" s="2">
        <v>2.0099999999999998</v>
      </c>
      <c r="EV500" s="2">
        <v>10.87</v>
      </c>
      <c r="EW500" s="2">
        <v>1.1299999999999999</v>
      </c>
      <c r="EX500" s="2">
        <v>0.16</v>
      </c>
      <c r="EY500" s="2">
        <v>0</v>
      </c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>
        <v>0</v>
      </c>
      <c r="FR500" s="2">
        <f t="shared" si="526"/>
        <v>0</v>
      </c>
      <c r="FS500" s="2">
        <v>0</v>
      </c>
      <c r="FT500" s="2"/>
      <c r="FU500" s="2"/>
      <c r="FV500" s="2"/>
      <c r="FW500" s="2"/>
      <c r="FX500" s="2">
        <v>95</v>
      </c>
      <c r="FY500" s="2">
        <v>65</v>
      </c>
      <c r="FZ500" s="2"/>
      <c r="GA500" s="2" t="s">
        <v>3</v>
      </c>
      <c r="GB500" s="2"/>
      <c r="GC500" s="2"/>
      <c r="GD500" s="2">
        <v>0</v>
      </c>
      <c r="GE500" s="2"/>
      <c r="GF500" s="2">
        <v>2013878213</v>
      </c>
      <c r="GG500" s="2">
        <v>2</v>
      </c>
      <c r="GH500" s="2">
        <v>1</v>
      </c>
      <c r="GI500" s="2">
        <v>-2</v>
      </c>
      <c r="GJ500" s="2">
        <v>0</v>
      </c>
      <c r="GK500" s="2">
        <f>ROUND(R500*(R12)/100,2)</f>
        <v>0</v>
      </c>
      <c r="GL500" s="2">
        <f t="shared" si="527"/>
        <v>0</v>
      </c>
      <c r="GM500" s="2">
        <f t="shared" si="528"/>
        <v>138.84</v>
      </c>
      <c r="GN500" s="2">
        <f t="shared" si="529"/>
        <v>0</v>
      </c>
      <c r="GO500" s="2">
        <f t="shared" si="530"/>
        <v>138.84</v>
      </c>
      <c r="GP500" s="2">
        <f t="shared" si="531"/>
        <v>0</v>
      </c>
      <c r="GQ500" s="2"/>
      <c r="GR500" s="2">
        <v>0</v>
      </c>
      <c r="GS500" s="2">
        <v>3</v>
      </c>
      <c r="GT500" s="2">
        <v>0</v>
      </c>
      <c r="GU500" s="2" t="s">
        <v>3</v>
      </c>
      <c r="GV500" s="2">
        <f t="shared" si="532"/>
        <v>0</v>
      </c>
      <c r="GW500" s="2">
        <v>1</v>
      </c>
      <c r="GX500" s="2">
        <f t="shared" si="533"/>
        <v>0</v>
      </c>
      <c r="GY500" s="2"/>
      <c r="GZ500" s="2"/>
      <c r="HA500" s="2">
        <v>0</v>
      </c>
      <c r="HB500" s="2">
        <v>0</v>
      </c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>
        <v>0</v>
      </c>
      <c r="IL500" s="2"/>
      <c r="IM500" s="2"/>
      <c r="IN500" s="2"/>
      <c r="IO500" s="2"/>
      <c r="IP500" s="2"/>
      <c r="IQ500" s="2"/>
      <c r="IR500" s="2"/>
      <c r="IS500" s="2"/>
      <c r="IT500" s="2"/>
      <c r="IU500" s="2"/>
    </row>
    <row r="501" spans="1:255" x14ac:dyDescent="0.2">
      <c r="A501">
        <v>17</v>
      </c>
      <c r="B501">
        <v>1</v>
      </c>
      <c r="C501">
        <f>ROW(SmtRes!A1128)</f>
        <v>1128</v>
      </c>
      <c r="D501">
        <f>ROW(EtalonRes!A1130)</f>
        <v>1130</v>
      </c>
      <c r="E501" t="s">
        <v>745</v>
      </c>
      <c r="F501" t="s">
        <v>746</v>
      </c>
      <c r="G501" t="s">
        <v>747</v>
      </c>
      <c r="H501" t="s">
        <v>561</v>
      </c>
      <c r="I501">
        <v>3</v>
      </c>
      <c r="J501">
        <v>0</v>
      </c>
      <c r="O501">
        <f t="shared" si="499"/>
        <v>512.89</v>
      </c>
      <c r="P501">
        <f t="shared" si="500"/>
        <v>11.59</v>
      </c>
      <c r="Q501">
        <f t="shared" si="501"/>
        <v>284.12</v>
      </c>
      <c r="R501">
        <f t="shared" si="502"/>
        <v>40.159999999999997</v>
      </c>
      <c r="S501">
        <f t="shared" si="503"/>
        <v>217.18</v>
      </c>
      <c r="T501">
        <f t="shared" si="504"/>
        <v>0</v>
      </c>
      <c r="U501">
        <f t="shared" si="505"/>
        <v>3.3899999999999997</v>
      </c>
      <c r="V501">
        <f t="shared" si="506"/>
        <v>0.48</v>
      </c>
      <c r="W501">
        <f t="shared" si="507"/>
        <v>0</v>
      </c>
      <c r="X501">
        <f t="shared" si="508"/>
        <v>244.47</v>
      </c>
      <c r="Y501">
        <f t="shared" si="509"/>
        <v>167.27</v>
      </c>
      <c r="AA501">
        <v>39500386</v>
      </c>
      <c r="AB501">
        <f t="shared" si="510"/>
        <v>25.67</v>
      </c>
      <c r="AC501">
        <f t="shared" si="538"/>
        <v>0.57999999999999996</v>
      </c>
      <c r="AD501">
        <f t="shared" si="539"/>
        <v>14.22</v>
      </c>
      <c r="AE501">
        <f t="shared" si="540"/>
        <v>2.0099999999999998</v>
      </c>
      <c r="AF501">
        <f t="shared" si="541"/>
        <v>10.87</v>
      </c>
      <c r="AG501">
        <f t="shared" si="512"/>
        <v>0</v>
      </c>
      <c r="AH501">
        <f t="shared" si="542"/>
        <v>1.1299999999999999</v>
      </c>
      <c r="AI501">
        <f t="shared" si="543"/>
        <v>0.16</v>
      </c>
      <c r="AJ501">
        <f t="shared" si="514"/>
        <v>0</v>
      </c>
      <c r="AK501">
        <v>25.67</v>
      </c>
      <c r="AL501">
        <v>0.57999999999999996</v>
      </c>
      <c r="AM501">
        <v>14.22</v>
      </c>
      <c r="AN501">
        <v>2.0099999999999998</v>
      </c>
      <c r="AO501">
        <v>10.87</v>
      </c>
      <c r="AP501">
        <v>0</v>
      </c>
      <c r="AQ501">
        <v>1.1299999999999999</v>
      </c>
      <c r="AR501">
        <v>0.16</v>
      </c>
      <c r="AS501">
        <v>0</v>
      </c>
      <c r="AT501">
        <v>95</v>
      </c>
      <c r="AU501">
        <v>65</v>
      </c>
      <c r="AV501">
        <v>1</v>
      </c>
      <c r="AW501">
        <v>1</v>
      </c>
      <c r="AZ501">
        <v>6.66</v>
      </c>
      <c r="BA501">
        <v>6.66</v>
      </c>
      <c r="BB501">
        <v>6.66</v>
      </c>
      <c r="BC501">
        <v>6.66</v>
      </c>
      <c r="BD501" t="s">
        <v>3</v>
      </c>
      <c r="BE501" t="s">
        <v>3</v>
      </c>
      <c r="BF501" t="s">
        <v>3</v>
      </c>
      <c r="BG501" t="s">
        <v>3</v>
      </c>
      <c r="BH501">
        <v>0</v>
      </c>
      <c r="BI501">
        <v>2</v>
      </c>
      <c r="BJ501" t="s">
        <v>748</v>
      </c>
      <c r="BM501">
        <v>108001</v>
      </c>
      <c r="BN501">
        <v>0</v>
      </c>
      <c r="BO501" t="s">
        <v>3</v>
      </c>
      <c r="BP501">
        <v>0</v>
      </c>
      <c r="BQ501">
        <v>3</v>
      </c>
      <c r="BR501">
        <v>0</v>
      </c>
      <c r="BS501">
        <v>6.66</v>
      </c>
      <c r="BT501">
        <v>1</v>
      </c>
      <c r="BU501">
        <v>1</v>
      </c>
      <c r="BV501">
        <v>1</v>
      </c>
      <c r="BW501">
        <v>1</v>
      </c>
      <c r="BX501">
        <v>1</v>
      </c>
      <c r="BY501" t="s">
        <v>3</v>
      </c>
      <c r="BZ501">
        <v>95</v>
      </c>
      <c r="CA501">
        <v>65</v>
      </c>
      <c r="CF501">
        <v>0</v>
      </c>
      <c r="CG501">
        <v>0</v>
      </c>
      <c r="CM501">
        <v>0</v>
      </c>
      <c r="CN501" t="s">
        <v>3</v>
      </c>
      <c r="CO501">
        <v>0</v>
      </c>
      <c r="CP501">
        <f t="shared" si="515"/>
        <v>512.89</v>
      </c>
      <c r="CQ501">
        <f t="shared" si="516"/>
        <v>3.8628</v>
      </c>
      <c r="CR501">
        <f t="shared" si="517"/>
        <v>94.705200000000005</v>
      </c>
      <c r="CS501">
        <f t="shared" si="518"/>
        <v>13.3866</v>
      </c>
      <c r="CT501">
        <f t="shared" si="519"/>
        <v>72.394199999999998</v>
      </c>
      <c r="CU501">
        <f t="shared" si="520"/>
        <v>0</v>
      </c>
      <c r="CV501">
        <f t="shared" si="521"/>
        <v>1.1299999999999999</v>
      </c>
      <c r="CW501">
        <f t="shared" si="522"/>
        <v>0.16</v>
      </c>
      <c r="CX501">
        <f t="shared" si="523"/>
        <v>0</v>
      </c>
      <c r="CY501">
        <f t="shared" si="524"/>
        <v>244.47300000000004</v>
      </c>
      <c r="CZ501">
        <f t="shared" si="525"/>
        <v>167.27100000000002</v>
      </c>
      <c r="DC501" t="s">
        <v>3</v>
      </c>
      <c r="DD501" t="s">
        <v>3</v>
      </c>
      <c r="DE501" t="s">
        <v>3</v>
      </c>
      <c r="DF501" t="s">
        <v>3</v>
      </c>
      <c r="DG501" t="s">
        <v>3</v>
      </c>
      <c r="DH501" t="s">
        <v>3</v>
      </c>
      <c r="DI501" t="s">
        <v>3</v>
      </c>
      <c r="DJ501" t="s">
        <v>3</v>
      </c>
      <c r="DK501" t="s">
        <v>3</v>
      </c>
      <c r="DL501" t="s">
        <v>3</v>
      </c>
      <c r="DM501" t="s">
        <v>3</v>
      </c>
      <c r="DN501">
        <v>0</v>
      </c>
      <c r="DO501">
        <v>0</v>
      </c>
      <c r="DP501">
        <v>1</v>
      </c>
      <c r="DQ501">
        <v>1</v>
      </c>
      <c r="DU501">
        <v>1013</v>
      </c>
      <c r="DV501" t="s">
        <v>561</v>
      </c>
      <c r="DW501" t="s">
        <v>561</v>
      </c>
      <c r="DX501">
        <v>1</v>
      </c>
      <c r="EE501">
        <v>39174386</v>
      </c>
      <c r="EF501">
        <v>3</v>
      </c>
      <c r="EG501" t="s">
        <v>697</v>
      </c>
      <c r="EH501">
        <v>0</v>
      </c>
      <c r="EI501" t="s">
        <v>3</v>
      </c>
      <c r="EJ501">
        <v>2</v>
      </c>
      <c r="EK501">
        <v>108001</v>
      </c>
      <c r="EL501" t="s">
        <v>698</v>
      </c>
      <c r="EM501" t="s">
        <v>699</v>
      </c>
      <c r="EO501" t="s">
        <v>3</v>
      </c>
      <c r="EQ501">
        <v>0</v>
      </c>
      <c r="ER501">
        <v>25.67</v>
      </c>
      <c r="ES501">
        <v>0.57999999999999996</v>
      </c>
      <c r="ET501">
        <v>14.22</v>
      </c>
      <c r="EU501">
        <v>2.0099999999999998</v>
      </c>
      <c r="EV501">
        <v>10.87</v>
      </c>
      <c r="EW501">
        <v>1.1299999999999999</v>
      </c>
      <c r="EX501">
        <v>0.16</v>
      </c>
      <c r="EY501">
        <v>0</v>
      </c>
      <c r="FQ501">
        <v>0</v>
      </c>
      <c r="FR501">
        <f t="shared" si="526"/>
        <v>0</v>
      </c>
      <c r="FS501">
        <v>0</v>
      </c>
      <c r="FX501">
        <v>95</v>
      </c>
      <c r="FY501">
        <v>65</v>
      </c>
      <c r="GA501" t="s">
        <v>3</v>
      </c>
      <c r="GD501">
        <v>0</v>
      </c>
      <c r="GF501">
        <v>2013878213</v>
      </c>
      <c r="GG501">
        <v>1</v>
      </c>
      <c r="GH501">
        <v>1</v>
      </c>
      <c r="GI501">
        <v>4</v>
      </c>
      <c r="GJ501">
        <v>0</v>
      </c>
      <c r="GK501">
        <f>ROUND(R501*(S12)/100,2)</f>
        <v>0</v>
      </c>
      <c r="GL501">
        <f t="shared" si="527"/>
        <v>0</v>
      </c>
      <c r="GM501">
        <f t="shared" si="528"/>
        <v>924.63</v>
      </c>
      <c r="GN501">
        <f t="shared" si="529"/>
        <v>0</v>
      </c>
      <c r="GO501">
        <f t="shared" si="530"/>
        <v>924.63</v>
      </c>
      <c r="GP501">
        <f t="shared" si="531"/>
        <v>0</v>
      </c>
      <c r="GR501">
        <v>0</v>
      </c>
      <c r="GS501">
        <v>3</v>
      </c>
      <c r="GT501">
        <v>0</v>
      </c>
      <c r="GU501" t="s">
        <v>3</v>
      </c>
      <c r="GV501">
        <f t="shared" si="532"/>
        <v>0</v>
      </c>
      <c r="GW501">
        <v>1</v>
      </c>
      <c r="GX501">
        <f t="shared" si="533"/>
        <v>0</v>
      </c>
      <c r="HA501">
        <v>0</v>
      </c>
      <c r="HB501">
        <v>0</v>
      </c>
      <c r="IK501">
        <v>0</v>
      </c>
    </row>
    <row r="502" spans="1:255" x14ac:dyDescent="0.2">
      <c r="A502" s="2">
        <v>18</v>
      </c>
      <c r="B502" s="2">
        <v>1</v>
      </c>
      <c r="C502" s="2">
        <v>1120</v>
      </c>
      <c r="D502" s="2"/>
      <c r="E502" s="2" t="s">
        <v>749</v>
      </c>
      <c r="F502" s="2" t="s">
        <v>750</v>
      </c>
      <c r="G502" s="2" t="s">
        <v>751</v>
      </c>
      <c r="H502" s="2" t="s">
        <v>132</v>
      </c>
      <c r="I502" s="2">
        <f>I500*J502</f>
        <v>3</v>
      </c>
      <c r="J502" s="2">
        <v>1</v>
      </c>
      <c r="K502" s="2"/>
      <c r="L502" s="2"/>
      <c r="M502" s="2"/>
      <c r="N502" s="2"/>
      <c r="O502" s="2">
        <f t="shared" si="499"/>
        <v>1037.01</v>
      </c>
      <c r="P502" s="2">
        <f t="shared" si="500"/>
        <v>1037.01</v>
      </c>
      <c r="Q502" s="2">
        <f t="shared" si="501"/>
        <v>0</v>
      </c>
      <c r="R502" s="2">
        <f t="shared" si="502"/>
        <v>0</v>
      </c>
      <c r="S502" s="2">
        <f t="shared" si="503"/>
        <v>0</v>
      </c>
      <c r="T502" s="2">
        <f t="shared" si="504"/>
        <v>0</v>
      </c>
      <c r="U502" s="2">
        <f t="shared" si="505"/>
        <v>0</v>
      </c>
      <c r="V502" s="2">
        <f t="shared" si="506"/>
        <v>0</v>
      </c>
      <c r="W502" s="2">
        <f t="shared" si="507"/>
        <v>0</v>
      </c>
      <c r="X502" s="2">
        <f t="shared" si="508"/>
        <v>0</v>
      </c>
      <c r="Y502" s="2">
        <f t="shared" si="509"/>
        <v>0</v>
      </c>
      <c r="Z502" s="2"/>
      <c r="AA502" s="2">
        <v>39500385</v>
      </c>
      <c r="AB502" s="2">
        <f t="shared" si="510"/>
        <v>345.67</v>
      </c>
      <c r="AC502" s="2">
        <f t="shared" si="538"/>
        <v>345.67</v>
      </c>
      <c r="AD502" s="2">
        <f t="shared" si="539"/>
        <v>0</v>
      </c>
      <c r="AE502" s="2">
        <f t="shared" si="540"/>
        <v>0</v>
      </c>
      <c r="AF502" s="2">
        <f t="shared" si="541"/>
        <v>0</v>
      </c>
      <c r="AG502" s="2">
        <f t="shared" si="512"/>
        <v>0</v>
      </c>
      <c r="AH502" s="2">
        <f t="shared" si="542"/>
        <v>0</v>
      </c>
      <c r="AI502" s="2">
        <f t="shared" si="543"/>
        <v>0</v>
      </c>
      <c r="AJ502" s="2">
        <f t="shared" si="514"/>
        <v>0</v>
      </c>
      <c r="AK502" s="2">
        <v>345.67</v>
      </c>
      <c r="AL502" s="2">
        <v>345.67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95</v>
      </c>
      <c r="AU502" s="2">
        <v>65</v>
      </c>
      <c r="AV502" s="2">
        <v>1</v>
      </c>
      <c r="AW502" s="2">
        <v>1</v>
      </c>
      <c r="AX502" s="2"/>
      <c r="AY502" s="2"/>
      <c r="AZ502" s="2">
        <v>1</v>
      </c>
      <c r="BA502" s="2">
        <v>1</v>
      </c>
      <c r="BB502" s="2">
        <v>1</v>
      </c>
      <c r="BC502" s="2">
        <v>1</v>
      </c>
      <c r="BD502" s="2" t="s">
        <v>3</v>
      </c>
      <c r="BE502" s="2" t="s">
        <v>3</v>
      </c>
      <c r="BF502" s="2" t="s">
        <v>3</v>
      </c>
      <c r="BG502" s="2" t="s">
        <v>3</v>
      </c>
      <c r="BH502" s="2">
        <v>3</v>
      </c>
      <c r="BI502" s="2">
        <v>2</v>
      </c>
      <c r="BJ502" s="2" t="s">
        <v>752</v>
      </c>
      <c r="BK502" s="2"/>
      <c r="BL502" s="2"/>
      <c r="BM502" s="2">
        <v>108001</v>
      </c>
      <c r="BN502" s="2">
        <v>0</v>
      </c>
      <c r="BO502" s="2" t="s">
        <v>3</v>
      </c>
      <c r="BP502" s="2">
        <v>0</v>
      </c>
      <c r="BQ502" s="2">
        <v>3</v>
      </c>
      <c r="BR502" s="2">
        <v>0</v>
      </c>
      <c r="BS502" s="2">
        <v>1</v>
      </c>
      <c r="BT502" s="2">
        <v>1</v>
      </c>
      <c r="BU502" s="2">
        <v>1</v>
      </c>
      <c r="BV502" s="2">
        <v>1</v>
      </c>
      <c r="BW502" s="2">
        <v>1</v>
      </c>
      <c r="BX502" s="2">
        <v>1</v>
      </c>
      <c r="BY502" s="2" t="s">
        <v>3</v>
      </c>
      <c r="BZ502" s="2">
        <v>95</v>
      </c>
      <c r="CA502" s="2">
        <v>65</v>
      </c>
      <c r="CB502" s="2"/>
      <c r="CC502" s="2"/>
      <c r="CD502" s="2"/>
      <c r="CE502" s="2"/>
      <c r="CF502" s="2">
        <v>0</v>
      </c>
      <c r="CG502" s="2">
        <v>0</v>
      </c>
      <c r="CH502" s="2"/>
      <c r="CI502" s="2"/>
      <c r="CJ502" s="2"/>
      <c r="CK502" s="2"/>
      <c r="CL502" s="2"/>
      <c r="CM502" s="2">
        <v>0</v>
      </c>
      <c r="CN502" s="2" t="s">
        <v>3</v>
      </c>
      <c r="CO502" s="2">
        <v>0</v>
      </c>
      <c r="CP502" s="2">
        <f t="shared" si="515"/>
        <v>1037.01</v>
      </c>
      <c r="CQ502" s="2">
        <f t="shared" si="516"/>
        <v>345.67</v>
      </c>
      <c r="CR502" s="2">
        <f t="shared" si="517"/>
        <v>0</v>
      </c>
      <c r="CS502" s="2">
        <f t="shared" si="518"/>
        <v>0</v>
      </c>
      <c r="CT502" s="2">
        <f t="shared" si="519"/>
        <v>0</v>
      </c>
      <c r="CU502" s="2">
        <f t="shared" si="520"/>
        <v>0</v>
      </c>
      <c r="CV502" s="2">
        <f t="shared" si="521"/>
        <v>0</v>
      </c>
      <c r="CW502" s="2">
        <f t="shared" si="522"/>
        <v>0</v>
      </c>
      <c r="CX502" s="2">
        <f t="shared" si="523"/>
        <v>0</v>
      </c>
      <c r="CY502" s="2">
        <f t="shared" si="524"/>
        <v>0</v>
      </c>
      <c r="CZ502" s="2">
        <f t="shared" si="525"/>
        <v>0</v>
      </c>
      <c r="DA502" s="2"/>
      <c r="DB502" s="2"/>
      <c r="DC502" s="2" t="s">
        <v>3</v>
      </c>
      <c r="DD502" s="2" t="s">
        <v>3</v>
      </c>
      <c r="DE502" s="2" t="s">
        <v>3</v>
      </c>
      <c r="DF502" s="2" t="s">
        <v>3</v>
      </c>
      <c r="DG502" s="2" t="s">
        <v>3</v>
      </c>
      <c r="DH502" s="2" t="s">
        <v>3</v>
      </c>
      <c r="DI502" s="2" t="s">
        <v>3</v>
      </c>
      <c r="DJ502" s="2" t="s">
        <v>3</v>
      </c>
      <c r="DK502" s="2" t="s">
        <v>3</v>
      </c>
      <c r="DL502" s="2" t="s">
        <v>3</v>
      </c>
      <c r="DM502" s="2" t="s">
        <v>3</v>
      </c>
      <c r="DN502" s="2">
        <v>0</v>
      </c>
      <c r="DO502" s="2">
        <v>0</v>
      </c>
      <c r="DP502" s="2">
        <v>1</v>
      </c>
      <c r="DQ502" s="2">
        <v>1</v>
      </c>
      <c r="DR502" s="2"/>
      <c r="DS502" s="2"/>
      <c r="DT502" s="2"/>
      <c r="DU502" s="2">
        <v>1010</v>
      </c>
      <c r="DV502" s="2" t="s">
        <v>132</v>
      </c>
      <c r="DW502" s="2" t="s">
        <v>132</v>
      </c>
      <c r="DX502" s="2">
        <v>1</v>
      </c>
      <c r="DY502" s="2"/>
      <c r="DZ502" s="2"/>
      <c r="EA502" s="2"/>
      <c r="EB502" s="2"/>
      <c r="EC502" s="2"/>
      <c r="ED502" s="2"/>
      <c r="EE502" s="2">
        <v>39174386</v>
      </c>
      <c r="EF502" s="2">
        <v>3</v>
      </c>
      <c r="EG502" s="2" t="s">
        <v>697</v>
      </c>
      <c r="EH502" s="2">
        <v>0</v>
      </c>
      <c r="EI502" s="2" t="s">
        <v>3</v>
      </c>
      <c r="EJ502" s="2">
        <v>2</v>
      </c>
      <c r="EK502" s="2">
        <v>108001</v>
      </c>
      <c r="EL502" s="2" t="s">
        <v>698</v>
      </c>
      <c r="EM502" s="2" t="s">
        <v>699</v>
      </c>
      <c r="EN502" s="2"/>
      <c r="EO502" s="2" t="s">
        <v>3</v>
      </c>
      <c r="EP502" s="2"/>
      <c r="EQ502" s="2">
        <v>0</v>
      </c>
      <c r="ER502" s="2">
        <v>345.67</v>
      </c>
      <c r="ES502" s="2">
        <v>345.67</v>
      </c>
      <c r="ET502" s="2">
        <v>0</v>
      </c>
      <c r="EU502" s="2">
        <v>0</v>
      </c>
      <c r="EV502" s="2">
        <v>0</v>
      </c>
      <c r="EW502" s="2">
        <v>0</v>
      </c>
      <c r="EX502" s="2">
        <v>0</v>
      </c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>
        <v>0</v>
      </c>
      <c r="FR502" s="2">
        <f t="shared" si="526"/>
        <v>0</v>
      </c>
      <c r="FS502" s="2">
        <v>0</v>
      </c>
      <c r="FT502" s="2"/>
      <c r="FU502" s="2"/>
      <c r="FV502" s="2"/>
      <c r="FW502" s="2"/>
      <c r="FX502" s="2">
        <v>95</v>
      </c>
      <c r="FY502" s="2">
        <v>65</v>
      </c>
      <c r="FZ502" s="2"/>
      <c r="GA502" s="2" t="s">
        <v>3</v>
      </c>
      <c r="GB502" s="2"/>
      <c r="GC502" s="2"/>
      <c r="GD502" s="2">
        <v>0</v>
      </c>
      <c r="GE502" s="2"/>
      <c r="GF502" s="2">
        <v>-1271827921</v>
      </c>
      <c r="GG502" s="2">
        <v>2</v>
      </c>
      <c r="GH502" s="2">
        <v>1</v>
      </c>
      <c r="GI502" s="2">
        <v>-2</v>
      </c>
      <c r="GJ502" s="2">
        <v>0</v>
      </c>
      <c r="GK502" s="2">
        <f>ROUND(R502*(R12)/100,2)</f>
        <v>0</v>
      </c>
      <c r="GL502" s="2">
        <f t="shared" si="527"/>
        <v>0</v>
      </c>
      <c r="GM502" s="2">
        <f t="shared" si="528"/>
        <v>1037.01</v>
      </c>
      <c r="GN502" s="2">
        <f t="shared" si="529"/>
        <v>0</v>
      </c>
      <c r="GO502" s="2">
        <f t="shared" si="530"/>
        <v>1037.01</v>
      </c>
      <c r="GP502" s="2">
        <f t="shared" si="531"/>
        <v>0</v>
      </c>
      <c r="GQ502" s="2"/>
      <c r="GR502" s="2">
        <v>0</v>
      </c>
      <c r="GS502" s="2">
        <v>3</v>
      </c>
      <c r="GT502" s="2">
        <v>0</v>
      </c>
      <c r="GU502" s="2" t="s">
        <v>3</v>
      </c>
      <c r="GV502" s="2">
        <f t="shared" si="532"/>
        <v>0</v>
      </c>
      <c r="GW502" s="2">
        <v>1</v>
      </c>
      <c r="GX502" s="2">
        <f t="shared" si="533"/>
        <v>0</v>
      </c>
      <c r="GY502" s="2"/>
      <c r="GZ502" s="2"/>
      <c r="HA502" s="2">
        <v>0</v>
      </c>
      <c r="HB502" s="2">
        <v>0</v>
      </c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>
        <v>0</v>
      </c>
      <c r="IL502" s="2"/>
      <c r="IM502" s="2"/>
      <c r="IN502" s="2"/>
      <c r="IO502" s="2"/>
      <c r="IP502" s="2"/>
      <c r="IQ502" s="2"/>
      <c r="IR502" s="2"/>
      <c r="IS502" s="2"/>
      <c r="IT502" s="2"/>
      <c r="IU502" s="2"/>
    </row>
    <row r="503" spans="1:255" x14ac:dyDescent="0.2">
      <c r="A503">
        <v>18</v>
      </c>
      <c r="B503">
        <v>1</v>
      </c>
      <c r="C503">
        <v>1127</v>
      </c>
      <c r="E503" t="s">
        <v>749</v>
      </c>
      <c r="F503" t="s">
        <v>750</v>
      </c>
      <c r="G503" t="s">
        <v>751</v>
      </c>
      <c r="H503" t="s">
        <v>132</v>
      </c>
      <c r="I503">
        <f>I501*J503</f>
        <v>3</v>
      </c>
      <c r="J503">
        <v>1</v>
      </c>
      <c r="O503">
        <f t="shared" si="499"/>
        <v>6906.49</v>
      </c>
      <c r="P503">
        <f t="shared" si="500"/>
        <v>6906.49</v>
      </c>
      <c r="Q503">
        <f t="shared" si="501"/>
        <v>0</v>
      </c>
      <c r="R503">
        <f t="shared" si="502"/>
        <v>0</v>
      </c>
      <c r="S503">
        <f t="shared" si="503"/>
        <v>0</v>
      </c>
      <c r="T503">
        <f t="shared" si="504"/>
        <v>0</v>
      </c>
      <c r="U503">
        <f t="shared" si="505"/>
        <v>0</v>
      </c>
      <c r="V503">
        <f t="shared" si="506"/>
        <v>0</v>
      </c>
      <c r="W503">
        <f t="shared" si="507"/>
        <v>0</v>
      </c>
      <c r="X503">
        <f t="shared" si="508"/>
        <v>0</v>
      </c>
      <c r="Y503">
        <f t="shared" si="509"/>
        <v>0</v>
      </c>
      <c r="AA503">
        <v>39500386</v>
      </c>
      <c r="AB503">
        <f t="shared" si="510"/>
        <v>345.67</v>
      </c>
      <c r="AC503">
        <f t="shared" si="538"/>
        <v>345.67</v>
      </c>
      <c r="AD503">
        <f t="shared" si="539"/>
        <v>0</v>
      </c>
      <c r="AE503">
        <f t="shared" si="540"/>
        <v>0</v>
      </c>
      <c r="AF503">
        <f t="shared" si="541"/>
        <v>0</v>
      </c>
      <c r="AG503">
        <f t="shared" si="512"/>
        <v>0</v>
      </c>
      <c r="AH503">
        <f t="shared" si="542"/>
        <v>0</v>
      </c>
      <c r="AI503">
        <f t="shared" si="543"/>
        <v>0</v>
      </c>
      <c r="AJ503">
        <f t="shared" si="514"/>
        <v>0</v>
      </c>
      <c r="AK503">
        <v>345.67</v>
      </c>
      <c r="AL503">
        <v>345.67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95</v>
      </c>
      <c r="AU503">
        <v>65</v>
      </c>
      <c r="AV503">
        <v>1</v>
      </c>
      <c r="AW503">
        <v>1</v>
      </c>
      <c r="AZ503">
        <v>6.66</v>
      </c>
      <c r="BA503">
        <v>1</v>
      </c>
      <c r="BB503">
        <v>1</v>
      </c>
      <c r="BC503">
        <v>6.66</v>
      </c>
      <c r="BD503" t="s">
        <v>3</v>
      </c>
      <c r="BE503" t="s">
        <v>3</v>
      </c>
      <c r="BF503" t="s">
        <v>3</v>
      </c>
      <c r="BG503" t="s">
        <v>3</v>
      </c>
      <c r="BH503">
        <v>3</v>
      </c>
      <c r="BI503">
        <v>2</v>
      </c>
      <c r="BJ503" t="s">
        <v>752</v>
      </c>
      <c r="BM503">
        <v>108001</v>
      </c>
      <c r="BN503">
        <v>0</v>
      </c>
      <c r="BO503" t="s">
        <v>3</v>
      </c>
      <c r="BP503">
        <v>0</v>
      </c>
      <c r="BQ503">
        <v>3</v>
      </c>
      <c r="BR503">
        <v>0</v>
      </c>
      <c r="BS503">
        <v>1</v>
      </c>
      <c r="BT503">
        <v>1</v>
      </c>
      <c r="BU503">
        <v>1</v>
      </c>
      <c r="BV503">
        <v>1</v>
      </c>
      <c r="BW503">
        <v>1</v>
      </c>
      <c r="BX503">
        <v>1</v>
      </c>
      <c r="BY503" t="s">
        <v>3</v>
      </c>
      <c r="BZ503">
        <v>95</v>
      </c>
      <c r="CA503">
        <v>65</v>
      </c>
      <c r="CF503">
        <v>0</v>
      </c>
      <c r="CG503">
        <v>0</v>
      </c>
      <c r="CM503">
        <v>0</v>
      </c>
      <c r="CN503" t="s">
        <v>3</v>
      </c>
      <c r="CO503">
        <v>0</v>
      </c>
      <c r="CP503">
        <f t="shared" si="515"/>
        <v>6906.49</v>
      </c>
      <c r="CQ503">
        <f t="shared" si="516"/>
        <v>2302.1622000000002</v>
      </c>
      <c r="CR503">
        <f t="shared" si="517"/>
        <v>0</v>
      </c>
      <c r="CS503">
        <f t="shared" si="518"/>
        <v>0</v>
      </c>
      <c r="CT503">
        <f t="shared" si="519"/>
        <v>0</v>
      </c>
      <c r="CU503">
        <f t="shared" si="520"/>
        <v>0</v>
      </c>
      <c r="CV503">
        <f t="shared" si="521"/>
        <v>0</v>
      </c>
      <c r="CW503">
        <f t="shared" si="522"/>
        <v>0</v>
      </c>
      <c r="CX503">
        <f t="shared" si="523"/>
        <v>0</v>
      </c>
      <c r="CY503">
        <f t="shared" si="524"/>
        <v>0</v>
      </c>
      <c r="CZ503">
        <f t="shared" si="525"/>
        <v>0</v>
      </c>
      <c r="DC503" t="s">
        <v>3</v>
      </c>
      <c r="DD503" t="s">
        <v>3</v>
      </c>
      <c r="DE503" t="s">
        <v>3</v>
      </c>
      <c r="DF503" t="s">
        <v>3</v>
      </c>
      <c r="DG503" t="s">
        <v>3</v>
      </c>
      <c r="DH503" t="s">
        <v>3</v>
      </c>
      <c r="DI503" t="s">
        <v>3</v>
      </c>
      <c r="DJ503" t="s">
        <v>3</v>
      </c>
      <c r="DK503" t="s">
        <v>3</v>
      </c>
      <c r="DL503" t="s">
        <v>3</v>
      </c>
      <c r="DM503" t="s">
        <v>3</v>
      </c>
      <c r="DN503">
        <v>0</v>
      </c>
      <c r="DO503">
        <v>0</v>
      </c>
      <c r="DP503">
        <v>1</v>
      </c>
      <c r="DQ503">
        <v>1</v>
      </c>
      <c r="DU503">
        <v>1010</v>
      </c>
      <c r="DV503" t="s">
        <v>132</v>
      </c>
      <c r="DW503" t="s">
        <v>132</v>
      </c>
      <c r="DX503">
        <v>1</v>
      </c>
      <c r="EE503">
        <v>39174386</v>
      </c>
      <c r="EF503">
        <v>3</v>
      </c>
      <c r="EG503" t="s">
        <v>697</v>
      </c>
      <c r="EH503">
        <v>0</v>
      </c>
      <c r="EI503" t="s">
        <v>3</v>
      </c>
      <c r="EJ503">
        <v>2</v>
      </c>
      <c r="EK503">
        <v>108001</v>
      </c>
      <c r="EL503" t="s">
        <v>698</v>
      </c>
      <c r="EM503" t="s">
        <v>699</v>
      </c>
      <c r="EO503" t="s">
        <v>3</v>
      </c>
      <c r="EQ503">
        <v>0</v>
      </c>
      <c r="ER503">
        <v>345.67</v>
      </c>
      <c r="ES503">
        <v>345.67</v>
      </c>
      <c r="ET503">
        <v>0</v>
      </c>
      <c r="EU503">
        <v>0</v>
      </c>
      <c r="EV503">
        <v>0</v>
      </c>
      <c r="EW503">
        <v>0</v>
      </c>
      <c r="EX503">
        <v>0</v>
      </c>
      <c r="FQ503">
        <v>0</v>
      </c>
      <c r="FR503">
        <f t="shared" si="526"/>
        <v>0</v>
      </c>
      <c r="FS503">
        <v>0</v>
      </c>
      <c r="FX503">
        <v>95</v>
      </c>
      <c r="FY503">
        <v>65</v>
      </c>
      <c r="GA503" t="s">
        <v>3</v>
      </c>
      <c r="GD503">
        <v>0</v>
      </c>
      <c r="GF503">
        <v>-1271827921</v>
      </c>
      <c r="GG503">
        <v>1</v>
      </c>
      <c r="GH503">
        <v>1</v>
      </c>
      <c r="GI503">
        <v>4</v>
      </c>
      <c r="GJ503">
        <v>0</v>
      </c>
      <c r="GK503">
        <f>ROUND(R503*(S12)/100,2)</f>
        <v>0</v>
      </c>
      <c r="GL503">
        <f t="shared" si="527"/>
        <v>0</v>
      </c>
      <c r="GM503">
        <f t="shared" si="528"/>
        <v>6906.49</v>
      </c>
      <c r="GN503">
        <f t="shared" si="529"/>
        <v>0</v>
      </c>
      <c r="GO503">
        <f t="shared" si="530"/>
        <v>6906.49</v>
      </c>
      <c r="GP503">
        <f t="shared" si="531"/>
        <v>0</v>
      </c>
      <c r="GR503">
        <v>0</v>
      </c>
      <c r="GS503">
        <v>3</v>
      </c>
      <c r="GT503">
        <v>0</v>
      </c>
      <c r="GU503" t="s">
        <v>3</v>
      </c>
      <c r="GV503">
        <f t="shared" si="532"/>
        <v>0</v>
      </c>
      <c r="GW503">
        <v>1</v>
      </c>
      <c r="GX503">
        <f t="shared" si="533"/>
        <v>0</v>
      </c>
      <c r="HA503">
        <v>0</v>
      </c>
      <c r="HB503">
        <v>0</v>
      </c>
      <c r="IK503">
        <v>0</v>
      </c>
    </row>
    <row r="504" spans="1:255" x14ac:dyDescent="0.2">
      <c r="A504" s="2">
        <v>17</v>
      </c>
      <c r="B504" s="2">
        <v>1</v>
      </c>
      <c r="C504" s="2">
        <f>ROW(SmtRes!A1142)</f>
        <v>1142</v>
      </c>
      <c r="D504" s="2">
        <f>ROW(EtalonRes!A1144)</f>
        <v>1144</v>
      </c>
      <c r="E504" s="2" t="s">
        <v>753</v>
      </c>
      <c r="F504" s="2" t="s">
        <v>754</v>
      </c>
      <c r="G504" s="2" t="s">
        <v>755</v>
      </c>
      <c r="H504" s="2" t="s">
        <v>287</v>
      </c>
      <c r="I504" s="2">
        <f>ROUND(30/100,9)</f>
        <v>0.3</v>
      </c>
      <c r="J504" s="2">
        <v>0</v>
      </c>
      <c r="K504" s="2"/>
      <c r="L504" s="2"/>
      <c r="M504" s="2"/>
      <c r="N504" s="2"/>
      <c r="O504" s="2">
        <f t="shared" ref="O504:O535" si="544">ROUND(CP504,2)</f>
        <v>146.36000000000001</v>
      </c>
      <c r="P504" s="2">
        <f t="shared" ref="P504:P535" si="545">ROUND(CQ504*I504,2)</f>
        <v>38.49</v>
      </c>
      <c r="Q504" s="2">
        <f t="shared" ref="Q504:Q535" si="546">ROUND(CR504*I504,2)</f>
        <v>4.5999999999999996</v>
      </c>
      <c r="R504" s="2">
        <f t="shared" ref="R504:R535" si="547">ROUND(CS504*I504,2)</f>
        <v>0.08</v>
      </c>
      <c r="S504" s="2">
        <f t="shared" ref="S504:S535" si="548">ROUND(CT504*I504,2)</f>
        <v>103.27</v>
      </c>
      <c r="T504" s="2">
        <f t="shared" ref="T504:T535" si="549">ROUND(CU504*I504,2)</f>
        <v>0</v>
      </c>
      <c r="U504" s="2">
        <f t="shared" ref="U504:U535" si="550">CV504*I504</f>
        <v>10.41</v>
      </c>
      <c r="V504" s="2">
        <f t="shared" ref="V504:V535" si="551">CW504*I504</f>
        <v>6.0000000000000001E-3</v>
      </c>
      <c r="W504" s="2">
        <f t="shared" ref="W504:W535" si="552">ROUND(CX504*I504,2)</f>
        <v>0</v>
      </c>
      <c r="X504" s="2">
        <f t="shared" ref="X504:X535" si="553">ROUND(CY504,2)</f>
        <v>98.18</v>
      </c>
      <c r="Y504" s="2">
        <f t="shared" ref="Y504:Y535" si="554">ROUND(CZ504,2)</f>
        <v>67.180000000000007</v>
      </c>
      <c r="Z504" s="2"/>
      <c r="AA504" s="2">
        <v>39500385</v>
      </c>
      <c r="AB504" s="2">
        <f t="shared" ref="AB504:AB535" si="555">ROUND((AC504+AD504+AF504),2)</f>
        <v>487.83</v>
      </c>
      <c r="AC504" s="2">
        <f t="shared" si="538"/>
        <v>128.29</v>
      </c>
      <c r="AD504" s="2">
        <f t="shared" si="539"/>
        <v>15.32</v>
      </c>
      <c r="AE504" s="2">
        <f t="shared" si="540"/>
        <v>0.26</v>
      </c>
      <c r="AF504" s="2">
        <f t="shared" si="541"/>
        <v>344.22</v>
      </c>
      <c r="AG504" s="2">
        <f t="shared" ref="AG504:AG535" si="556">ROUND((AP504),2)</f>
        <v>0</v>
      </c>
      <c r="AH504" s="2">
        <f t="shared" si="542"/>
        <v>34.700000000000003</v>
      </c>
      <c r="AI504" s="2">
        <f t="shared" si="543"/>
        <v>0.02</v>
      </c>
      <c r="AJ504" s="2">
        <f t="shared" ref="AJ504:AJ535" si="557">ROUND((AS504),2)</f>
        <v>0</v>
      </c>
      <c r="AK504" s="2">
        <v>487.83</v>
      </c>
      <c r="AL504" s="2">
        <v>128.29</v>
      </c>
      <c r="AM504" s="2">
        <v>15.32</v>
      </c>
      <c r="AN504" s="2">
        <v>0.26</v>
      </c>
      <c r="AO504" s="2">
        <v>344.22</v>
      </c>
      <c r="AP504" s="2">
        <v>0</v>
      </c>
      <c r="AQ504" s="2">
        <v>34.700000000000003</v>
      </c>
      <c r="AR504" s="2">
        <v>0.02</v>
      </c>
      <c r="AS504" s="2">
        <v>0</v>
      </c>
      <c r="AT504" s="2">
        <v>95</v>
      </c>
      <c r="AU504" s="2">
        <v>65</v>
      </c>
      <c r="AV504" s="2">
        <v>1</v>
      </c>
      <c r="AW504" s="2">
        <v>1</v>
      </c>
      <c r="AX504" s="2"/>
      <c r="AY504" s="2"/>
      <c r="AZ504" s="2">
        <v>1</v>
      </c>
      <c r="BA504" s="2">
        <v>1</v>
      </c>
      <c r="BB504" s="2">
        <v>1</v>
      </c>
      <c r="BC504" s="2">
        <v>1</v>
      </c>
      <c r="BD504" s="2" t="s">
        <v>3</v>
      </c>
      <c r="BE504" s="2" t="s">
        <v>3</v>
      </c>
      <c r="BF504" s="2" t="s">
        <v>3</v>
      </c>
      <c r="BG504" s="2" t="s">
        <v>3</v>
      </c>
      <c r="BH504" s="2">
        <v>0</v>
      </c>
      <c r="BI504" s="2">
        <v>2</v>
      </c>
      <c r="BJ504" s="2" t="s">
        <v>756</v>
      </c>
      <c r="BK504" s="2"/>
      <c r="BL504" s="2"/>
      <c r="BM504" s="2">
        <v>108001</v>
      </c>
      <c r="BN504" s="2">
        <v>0</v>
      </c>
      <c r="BO504" s="2" t="s">
        <v>3</v>
      </c>
      <c r="BP504" s="2">
        <v>0</v>
      </c>
      <c r="BQ504" s="2">
        <v>3</v>
      </c>
      <c r="BR504" s="2">
        <v>0</v>
      </c>
      <c r="BS504" s="2">
        <v>1</v>
      </c>
      <c r="BT504" s="2">
        <v>1</v>
      </c>
      <c r="BU504" s="2">
        <v>1</v>
      </c>
      <c r="BV504" s="2">
        <v>1</v>
      </c>
      <c r="BW504" s="2">
        <v>1</v>
      </c>
      <c r="BX504" s="2">
        <v>1</v>
      </c>
      <c r="BY504" s="2" t="s">
        <v>3</v>
      </c>
      <c r="BZ504" s="2">
        <v>95</v>
      </c>
      <c r="CA504" s="2">
        <v>65</v>
      </c>
      <c r="CB504" s="2"/>
      <c r="CC504" s="2"/>
      <c r="CD504" s="2"/>
      <c r="CE504" s="2"/>
      <c r="CF504" s="2">
        <v>0</v>
      </c>
      <c r="CG504" s="2">
        <v>0</v>
      </c>
      <c r="CH504" s="2"/>
      <c r="CI504" s="2"/>
      <c r="CJ504" s="2"/>
      <c r="CK504" s="2"/>
      <c r="CL504" s="2"/>
      <c r="CM504" s="2">
        <v>0</v>
      </c>
      <c r="CN504" s="2" t="s">
        <v>3</v>
      </c>
      <c r="CO504" s="2">
        <v>0</v>
      </c>
      <c r="CP504" s="2">
        <f t="shared" ref="CP504:CP535" si="558">(P504+Q504+S504)</f>
        <v>146.36000000000001</v>
      </c>
      <c r="CQ504" s="2">
        <f t="shared" ref="CQ504:CQ535" si="559">AC504*BC504</f>
        <v>128.29</v>
      </c>
      <c r="CR504" s="2">
        <f t="shared" ref="CR504:CR535" si="560">AD504*BB504</f>
        <v>15.32</v>
      </c>
      <c r="CS504" s="2">
        <f t="shared" ref="CS504:CS535" si="561">AE504*BS504</f>
        <v>0.26</v>
      </c>
      <c r="CT504" s="2">
        <f t="shared" ref="CT504:CT535" si="562">AF504*BA504</f>
        <v>344.22</v>
      </c>
      <c r="CU504" s="2">
        <f t="shared" ref="CU504:CU535" si="563">AG504</f>
        <v>0</v>
      </c>
      <c r="CV504" s="2">
        <f t="shared" ref="CV504:CV535" si="564">AH504</f>
        <v>34.700000000000003</v>
      </c>
      <c r="CW504" s="2">
        <f t="shared" ref="CW504:CW535" si="565">AI504</f>
        <v>0.02</v>
      </c>
      <c r="CX504" s="2">
        <f t="shared" ref="CX504:CX535" si="566">AJ504</f>
        <v>0</v>
      </c>
      <c r="CY504" s="2">
        <f t="shared" ref="CY504:CY535" si="567">(((S504+R504)*AT504)/100)</f>
        <v>98.182500000000005</v>
      </c>
      <c r="CZ504" s="2">
        <f t="shared" ref="CZ504:CZ535" si="568">(((S504+R504)*AU504)/100)</f>
        <v>67.177499999999995</v>
      </c>
      <c r="DA504" s="2"/>
      <c r="DB504" s="2"/>
      <c r="DC504" s="2" t="s">
        <v>3</v>
      </c>
      <c r="DD504" s="2" t="s">
        <v>3</v>
      </c>
      <c r="DE504" s="2" t="s">
        <v>3</v>
      </c>
      <c r="DF504" s="2" t="s">
        <v>3</v>
      </c>
      <c r="DG504" s="2" t="s">
        <v>3</v>
      </c>
      <c r="DH504" s="2" t="s">
        <v>3</v>
      </c>
      <c r="DI504" s="2" t="s">
        <v>3</v>
      </c>
      <c r="DJ504" s="2" t="s">
        <v>3</v>
      </c>
      <c r="DK504" s="2" t="s">
        <v>3</v>
      </c>
      <c r="DL504" s="2" t="s">
        <v>3</v>
      </c>
      <c r="DM504" s="2" t="s">
        <v>3</v>
      </c>
      <c r="DN504" s="2">
        <v>0</v>
      </c>
      <c r="DO504" s="2">
        <v>0</v>
      </c>
      <c r="DP504" s="2">
        <v>1</v>
      </c>
      <c r="DQ504" s="2">
        <v>1</v>
      </c>
      <c r="DR504" s="2"/>
      <c r="DS504" s="2"/>
      <c r="DT504" s="2"/>
      <c r="DU504" s="2">
        <v>1013</v>
      </c>
      <c r="DV504" s="2" t="s">
        <v>287</v>
      </c>
      <c r="DW504" s="2" t="s">
        <v>287</v>
      </c>
      <c r="DX504" s="2">
        <v>1</v>
      </c>
      <c r="DY504" s="2"/>
      <c r="DZ504" s="2"/>
      <c r="EA504" s="2"/>
      <c r="EB504" s="2"/>
      <c r="EC504" s="2"/>
      <c r="ED504" s="2"/>
      <c r="EE504" s="2">
        <v>39174386</v>
      </c>
      <c r="EF504" s="2">
        <v>3</v>
      </c>
      <c r="EG504" s="2" t="s">
        <v>697</v>
      </c>
      <c r="EH504" s="2">
        <v>0</v>
      </c>
      <c r="EI504" s="2" t="s">
        <v>3</v>
      </c>
      <c r="EJ504" s="2">
        <v>2</v>
      </c>
      <c r="EK504" s="2">
        <v>108001</v>
      </c>
      <c r="EL504" s="2" t="s">
        <v>698</v>
      </c>
      <c r="EM504" s="2" t="s">
        <v>699</v>
      </c>
      <c r="EN504" s="2"/>
      <c r="EO504" s="2" t="s">
        <v>3</v>
      </c>
      <c r="EP504" s="2"/>
      <c r="EQ504" s="2">
        <v>131072</v>
      </c>
      <c r="ER504" s="2">
        <v>487.83</v>
      </c>
      <c r="ES504" s="2">
        <v>128.29</v>
      </c>
      <c r="ET504" s="2">
        <v>15.32</v>
      </c>
      <c r="EU504" s="2">
        <v>0.26</v>
      </c>
      <c r="EV504" s="2">
        <v>344.22</v>
      </c>
      <c r="EW504" s="2">
        <v>34.700000000000003</v>
      </c>
      <c r="EX504" s="2">
        <v>0.02</v>
      </c>
      <c r="EY504" s="2">
        <v>0</v>
      </c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>
        <v>0</v>
      </c>
      <c r="FR504" s="2">
        <f t="shared" ref="FR504:FR535" si="569">ROUND(IF(AND(BH504=3,BI504=3),P504,0),2)</f>
        <v>0</v>
      </c>
      <c r="FS504" s="2">
        <v>0</v>
      </c>
      <c r="FT504" s="2"/>
      <c r="FU504" s="2"/>
      <c r="FV504" s="2"/>
      <c r="FW504" s="2"/>
      <c r="FX504" s="2">
        <v>95</v>
      </c>
      <c r="FY504" s="2">
        <v>65</v>
      </c>
      <c r="FZ504" s="2"/>
      <c r="GA504" s="2" t="s">
        <v>3</v>
      </c>
      <c r="GB504" s="2"/>
      <c r="GC504" s="2"/>
      <c r="GD504" s="2">
        <v>0</v>
      </c>
      <c r="GE504" s="2"/>
      <c r="GF504" s="2">
        <v>-219581644</v>
      </c>
      <c r="GG504" s="2">
        <v>2</v>
      </c>
      <c r="GH504" s="2">
        <v>1</v>
      </c>
      <c r="GI504" s="2">
        <v>-2</v>
      </c>
      <c r="GJ504" s="2">
        <v>0</v>
      </c>
      <c r="GK504" s="2">
        <f>ROUND(R504*(R12)/100,2)</f>
        <v>0</v>
      </c>
      <c r="GL504" s="2">
        <f t="shared" ref="GL504:GL535" si="570">ROUND(IF(AND(BH504=3,BI504=3,FS504&lt;&gt;0),P504,0),2)</f>
        <v>0</v>
      </c>
      <c r="GM504" s="2">
        <f t="shared" ref="GM504:GM535" si="571">ROUND(O504+X504+Y504+GK504,2)+GX504</f>
        <v>311.72000000000003</v>
      </c>
      <c r="GN504" s="2">
        <f t="shared" ref="GN504:GN535" si="572">IF(OR(BI504=0,BI504=1),ROUND(O504+X504+Y504+GK504,2),0)</f>
        <v>0</v>
      </c>
      <c r="GO504" s="2">
        <f t="shared" ref="GO504:GO535" si="573">IF(BI504=2,ROUND(O504+X504+Y504+GK504,2),0)</f>
        <v>311.72000000000003</v>
      </c>
      <c r="GP504" s="2">
        <f t="shared" ref="GP504:GP535" si="574">IF(BI504=4,ROUND(O504+X504+Y504+GK504,2)+GX504,0)</f>
        <v>0</v>
      </c>
      <c r="GQ504" s="2"/>
      <c r="GR504" s="2">
        <v>0</v>
      </c>
      <c r="GS504" s="2">
        <v>3</v>
      </c>
      <c r="GT504" s="2">
        <v>0</v>
      </c>
      <c r="GU504" s="2" t="s">
        <v>3</v>
      </c>
      <c r="GV504" s="2">
        <f t="shared" ref="GV504:GV535" si="575">ROUND(GT504,2)</f>
        <v>0</v>
      </c>
      <c r="GW504" s="2">
        <v>1</v>
      </c>
      <c r="GX504" s="2">
        <f t="shared" ref="GX504:GX535" si="576">ROUND(GV504*GW504*I504,2)</f>
        <v>0</v>
      </c>
      <c r="GY504" s="2"/>
      <c r="GZ504" s="2"/>
      <c r="HA504" s="2">
        <v>0</v>
      </c>
      <c r="HB504" s="2">
        <v>0</v>
      </c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>
        <v>0</v>
      </c>
      <c r="IL504" s="2"/>
      <c r="IM504" s="2"/>
      <c r="IN504" s="2"/>
      <c r="IO504" s="2"/>
      <c r="IP504" s="2"/>
      <c r="IQ504" s="2"/>
      <c r="IR504" s="2"/>
      <c r="IS504" s="2"/>
      <c r="IT504" s="2"/>
      <c r="IU504" s="2"/>
    </row>
    <row r="505" spans="1:255" x14ac:dyDescent="0.2">
      <c r="A505">
        <v>17</v>
      </c>
      <c r="B505">
        <v>1</v>
      </c>
      <c r="C505">
        <f>ROW(SmtRes!A1156)</f>
        <v>1156</v>
      </c>
      <c r="D505">
        <f>ROW(EtalonRes!A1158)</f>
        <v>1158</v>
      </c>
      <c r="E505" t="s">
        <v>753</v>
      </c>
      <c r="F505" t="s">
        <v>754</v>
      </c>
      <c r="G505" t="s">
        <v>755</v>
      </c>
      <c r="H505" t="s">
        <v>287</v>
      </c>
      <c r="I505">
        <f>ROUND(30/100,9)</f>
        <v>0.3</v>
      </c>
      <c r="J505">
        <v>0</v>
      </c>
      <c r="O505">
        <f t="shared" si="544"/>
        <v>974.68</v>
      </c>
      <c r="P505">
        <f t="shared" si="545"/>
        <v>256.32</v>
      </c>
      <c r="Q505">
        <f t="shared" si="546"/>
        <v>30.61</v>
      </c>
      <c r="R505">
        <f t="shared" si="547"/>
        <v>0.52</v>
      </c>
      <c r="S505">
        <f t="shared" si="548"/>
        <v>687.75</v>
      </c>
      <c r="T505">
        <f t="shared" si="549"/>
        <v>0</v>
      </c>
      <c r="U505">
        <f t="shared" si="550"/>
        <v>10.41</v>
      </c>
      <c r="V505">
        <f t="shared" si="551"/>
        <v>6.0000000000000001E-3</v>
      </c>
      <c r="W505">
        <f t="shared" si="552"/>
        <v>0</v>
      </c>
      <c r="X505">
        <f t="shared" si="553"/>
        <v>653.86</v>
      </c>
      <c r="Y505">
        <f t="shared" si="554"/>
        <v>447.38</v>
      </c>
      <c r="AA505">
        <v>39500386</v>
      </c>
      <c r="AB505">
        <f t="shared" si="555"/>
        <v>487.83</v>
      </c>
      <c r="AC505">
        <f t="shared" si="538"/>
        <v>128.29</v>
      </c>
      <c r="AD505">
        <f t="shared" si="539"/>
        <v>15.32</v>
      </c>
      <c r="AE505">
        <f t="shared" si="540"/>
        <v>0.26</v>
      </c>
      <c r="AF505">
        <f t="shared" si="541"/>
        <v>344.22</v>
      </c>
      <c r="AG505">
        <f t="shared" si="556"/>
        <v>0</v>
      </c>
      <c r="AH505">
        <f t="shared" si="542"/>
        <v>34.700000000000003</v>
      </c>
      <c r="AI505">
        <f t="shared" si="543"/>
        <v>0.02</v>
      </c>
      <c r="AJ505">
        <f t="shared" si="557"/>
        <v>0</v>
      </c>
      <c r="AK505">
        <v>487.83</v>
      </c>
      <c r="AL505">
        <v>128.29</v>
      </c>
      <c r="AM505">
        <v>15.32</v>
      </c>
      <c r="AN505">
        <v>0.26</v>
      </c>
      <c r="AO505">
        <v>344.22</v>
      </c>
      <c r="AP505">
        <v>0</v>
      </c>
      <c r="AQ505">
        <v>34.700000000000003</v>
      </c>
      <c r="AR505">
        <v>0.02</v>
      </c>
      <c r="AS505">
        <v>0</v>
      </c>
      <c r="AT505">
        <v>95</v>
      </c>
      <c r="AU505">
        <v>65</v>
      </c>
      <c r="AV505">
        <v>1</v>
      </c>
      <c r="AW505">
        <v>1</v>
      </c>
      <c r="AZ505">
        <v>6.66</v>
      </c>
      <c r="BA505">
        <v>6.66</v>
      </c>
      <c r="BB505">
        <v>6.66</v>
      </c>
      <c r="BC505">
        <v>6.66</v>
      </c>
      <c r="BD505" t="s">
        <v>3</v>
      </c>
      <c r="BE505" t="s">
        <v>3</v>
      </c>
      <c r="BF505" t="s">
        <v>3</v>
      </c>
      <c r="BG505" t="s">
        <v>3</v>
      </c>
      <c r="BH505">
        <v>0</v>
      </c>
      <c r="BI505">
        <v>2</v>
      </c>
      <c r="BJ505" t="s">
        <v>756</v>
      </c>
      <c r="BM505">
        <v>108001</v>
      </c>
      <c r="BN505">
        <v>0</v>
      </c>
      <c r="BO505" t="s">
        <v>3</v>
      </c>
      <c r="BP505">
        <v>0</v>
      </c>
      <c r="BQ505">
        <v>3</v>
      </c>
      <c r="BR505">
        <v>0</v>
      </c>
      <c r="BS505">
        <v>6.66</v>
      </c>
      <c r="BT505">
        <v>1</v>
      </c>
      <c r="BU505">
        <v>1</v>
      </c>
      <c r="BV505">
        <v>1</v>
      </c>
      <c r="BW505">
        <v>1</v>
      </c>
      <c r="BX505">
        <v>1</v>
      </c>
      <c r="BY505" t="s">
        <v>3</v>
      </c>
      <c r="BZ505">
        <v>95</v>
      </c>
      <c r="CA505">
        <v>65</v>
      </c>
      <c r="CF505">
        <v>0</v>
      </c>
      <c r="CG505">
        <v>0</v>
      </c>
      <c r="CM505">
        <v>0</v>
      </c>
      <c r="CN505" t="s">
        <v>3</v>
      </c>
      <c r="CO505">
        <v>0</v>
      </c>
      <c r="CP505">
        <f t="shared" si="558"/>
        <v>974.68000000000006</v>
      </c>
      <c r="CQ505">
        <f t="shared" si="559"/>
        <v>854.41139999999996</v>
      </c>
      <c r="CR505">
        <f t="shared" si="560"/>
        <v>102.0312</v>
      </c>
      <c r="CS505">
        <f t="shared" si="561"/>
        <v>1.7316</v>
      </c>
      <c r="CT505">
        <f t="shared" si="562"/>
        <v>2292.5052000000001</v>
      </c>
      <c r="CU505">
        <f t="shared" si="563"/>
        <v>0</v>
      </c>
      <c r="CV505">
        <f t="shared" si="564"/>
        <v>34.700000000000003</v>
      </c>
      <c r="CW505">
        <f t="shared" si="565"/>
        <v>0.02</v>
      </c>
      <c r="CX505">
        <f t="shared" si="566"/>
        <v>0</v>
      </c>
      <c r="CY505">
        <f t="shared" si="567"/>
        <v>653.85649999999998</v>
      </c>
      <c r="CZ505">
        <f t="shared" si="568"/>
        <v>447.37549999999993</v>
      </c>
      <c r="DC505" t="s">
        <v>3</v>
      </c>
      <c r="DD505" t="s">
        <v>3</v>
      </c>
      <c r="DE505" t="s">
        <v>3</v>
      </c>
      <c r="DF505" t="s">
        <v>3</v>
      </c>
      <c r="DG505" t="s">
        <v>3</v>
      </c>
      <c r="DH505" t="s">
        <v>3</v>
      </c>
      <c r="DI505" t="s">
        <v>3</v>
      </c>
      <c r="DJ505" t="s">
        <v>3</v>
      </c>
      <c r="DK505" t="s">
        <v>3</v>
      </c>
      <c r="DL505" t="s">
        <v>3</v>
      </c>
      <c r="DM505" t="s">
        <v>3</v>
      </c>
      <c r="DN505">
        <v>0</v>
      </c>
      <c r="DO505">
        <v>0</v>
      </c>
      <c r="DP505">
        <v>1</v>
      </c>
      <c r="DQ505">
        <v>1</v>
      </c>
      <c r="DU505">
        <v>1013</v>
      </c>
      <c r="DV505" t="s">
        <v>287</v>
      </c>
      <c r="DW505" t="s">
        <v>287</v>
      </c>
      <c r="DX505">
        <v>1</v>
      </c>
      <c r="EE505">
        <v>39174386</v>
      </c>
      <c r="EF505">
        <v>3</v>
      </c>
      <c r="EG505" t="s">
        <v>697</v>
      </c>
      <c r="EH505">
        <v>0</v>
      </c>
      <c r="EI505" t="s">
        <v>3</v>
      </c>
      <c r="EJ505">
        <v>2</v>
      </c>
      <c r="EK505">
        <v>108001</v>
      </c>
      <c r="EL505" t="s">
        <v>698</v>
      </c>
      <c r="EM505" t="s">
        <v>699</v>
      </c>
      <c r="EO505" t="s">
        <v>3</v>
      </c>
      <c r="EQ505">
        <v>131072</v>
      </c>
      <c r="ER505">
        <v>487.83</v>
      </c>
      <c r="ES505">
        <v>128.29</v>
      </c>
      <c r="ET505">
        <v>15.32</v>
      </c>
      <c r="EU505">
        <v>0.26</v>
      </c>
      <c r="EV505">
        <v>344.22</v>
      </c>
      <c r="EW505">
        <v>34.700000000000003</v>
      </c>
      <c r="EX505">
        <v>0.02</v>
      </c>
      <c r="EY505">
        <v>0</v>
      </c>
      <c r="FQ505">
        <v>0</v>
      </c>
      <c r="FR505">
        <f t="shared" si="569"/>
        <v>0</v>
      </c>
      <c r="FS505">
        <v>0</v>
      </c>
      <c r="FX505">
        <v>95</v>
      </c>
      <c r="FY505">
        <v>65</v>
      </c>
      <c r="GA505" t="s">
        <v>3</v>
      </c>
      <c r="GD505">
        <v>0</v>
      </c>
      <c r="GF505">
        <v>-219581644</v>
      </c>
      <c r="GG505">
        <v>1</v>
      </c>
      <c r="GH505">
        <v>1</v>
      </c>
      <c r="GI505">
        <v>4</v>
      </c>
      <c r="GJ505">
        <v>0</v>
      </c>
      <c r="GK505">
        <f>ROUND(R505*(S12)/100,2)</f>
        <v>0</v>
      </c>
      <c r="GL505">
        <f t="shared" si="570"/>
        <v>0</v>
      </c>
      <c r="GM505">
        <f t="shared" si="571"/>
        <v>2075.92</v>
      </c>
      <c r="GN505">
        <f t="shared" si="572"/>
        <v>0</v>
      </c>
      <c r="GO505">
        <f t="shared" si="573"/>
        <v>2075.92</v>
      </c>
      <c r="GP505">
        <f t="shared" si="574"/>
        <v>0</v>
      </c>
      <c r="GR505">
        <v>0</v>
      </c>
      <c r="GS505">
        <v>3</v>
      </c>
      <c r="GT505">
        <v>0</v>
      </c>
      <c r="GU505" t="s">
        <v>3</v>
      </c>
      <c r="GV505">
        <f t="shared" si="575"/>
        <v>0</v>
      </c>
      <c r="GW505">
        <v>1</v>
      </c>
      <c r="GX505">
        <f t="shared" si="576"/>
        <v>0</v>
      </c>
      <c r="HA505">
        <v>0</v>
      </c>
      <c r="HB505">
        <v>0</v>
      </c>
      <c r="IK505">
        <v>0</v>
      </c>
    </row>
    <row r="506" spans="1:255" x14ac:dyDescent="0.2">
      <c r="A506" s="2">
        <v>17</v>
      </c>
      <c r="B506" s="2">
        <v>1</v>
      </c>
      <c r="C506" s="2">
        <f>ROW(SmtRes!A1170)</f>
        <v>1170</v>
      </c>
      <c r="D506" s="2">
        <f>ROW(EtalonRes!A1172)</f>
        <v>1172</v>
      </c>
      <c r="E506" s="2" t="s">
        <v>757</v>
      </c>
      <c r="F506" s="2" t="s">
        <v>758</v>
      </c>
      <c r="G506" s="2" t="s">
        <v>759</v>
      </c>
      <c r="H506" s="2" t="s">
        <v>287</v>
      </c>
      <c r="I506" s="2">
        <f>ROUND(5/100,9)</f>
        <v>0.05</v>
      </c>
      <c r="J506" s="2">
        <v>0</v>
      </c>
      <c r="K506" s="2"/>
      <c r="L506" s="2"/>
      <c r="M506" s="2"/>
      <c r="N506" s="2"/>
      <c r="O506" s="2">
        <f t="shared" si="544"/>
        <v>34.770000000000003</v>
      </c>
      <c r="P506" s="2">
        <f t="shared" si="545"/>
        <v>10.33</v>
      </c>
      <c r="Q506" s="2">
        <f t="shared" si="546"/>
        <v>1.33</v>
      </c>
      <c r="R506" s="2">
        <f t="shared" si="547"/>
        <v>0.04</v>
      </c>
      <c r="S506" s="2">
        <f t="shared" si="548"/>
        <v>23.11</v>
      </c>
      <c r="T506" s="2">
        <f t="shared" si="549"/>
        <v>0</v>
      </c>
      <c r="U506" s="2">
        <f t="shared" si="550"/>
        <v>2.33</v>
      </c>
      <c r="V506" s="2">
        <f t="shared" si="551"/>
        <v>3.0000000000000001E-3</v>
      </c>
      <c r="W506" s="2">
        <f t="shared" si="552"/>
        <v>0</v>
      </c>
      <c r="X506" s="2">
        <f t="shared" si="553"/>
        <v>21.99</v>
      </c>
      <c r="Y506" s="2">
        <f t="shared" si="554"/>
        <v>15.05</v>
      </c>
      <c r="Z506" s="2"/>
      <c r="AA506" s="2">
        <v>39500385</v>
      </c>
      <c r="AB506" s="2">
        <f t="shared" si="555"/>
        <v>695.6</v>
      </c>
      <c r="AC506" s="2">
        <f t="shared" si="538"/>
        <v>206.69</v>
      </c>
      <c r="AD506" s="2">
        <f t="shared" si="539"/>
        <v>26.64</v>
      </c>
      <c r="AE506" s="2">
        <f t="shared" si="540"/>
        <v>0.76</v>
      </c>
      <c r="AF506" s="2">
        <f t="shared" si="541"/>
        <v>462.27</v>
      </c>
      <c r="AG506" s="2">
        <f t="shared" si="556"/>
        <v>0</v>
      </c>
      <c r="AH506" s="2">
        <f t="shared" si="542"/>
        <v>46.6</v>
      </c>
      <c r="AI506" s="2">
        <f t="shared" si="543"/>
        <v>0.06</v>
      </c>
      <c r="AJ506" s="2">
        <f t="shared" si="557"/>
        <v>0</v>
      </c>
      <c r="AK506" s="2">
        <v>695.6</v>
      </c>
      <c r="AL506" s="2">
        <v>206.69</v>
      </c>
      <c r="AM506" s="2">
        <v>26.64</v>
      </c>
      <c r="AN506" s="2">
        <v>0.76</v>
      </c>
      <c r="AO506" s="2">
        <v>462.27</v>
      </c>
      <c r="AP506" s="2">
        <v>0</v>
      </c>
      <c r="AQ506" s="2">
        <v>46.6</v>
      </c>
      <c r="AR506" s="2">
        <v>0.06</v>
      </c>
      <c r="AS506" s="2">
        <v>0</v>
      </c>
      <c r="AT506" s="2">
        <v>95</v>
      </c>
      <c r="AU506" s="2">
        <v>65</v>
      </c>
      <c r="AV506" s="2">
        <v>1</v>
      </c>
      <c r="AW506" s="2">
        <v>1</v>
      </c>
      <c r="AX506" s="2"/>
      <c r="AY506" s="2"/>
      <c r="AZ506" s="2">
        <v>1</v>
      </c>
      <c r="BA506" s="2">
        <v>1</v>
      </c>
      <c r="BB506" s="2">
        <v>1</v>
      </c>
      <c r="BC506" s="2">
        <v>1</v>
      </c>
      <c r="BD506" s="2" t="s">
        <v>3</v>
      </c>
      <c r="BE506" s="2" t="s">
        <v>3</v>
      </c>
      <c r="BF506" s="2" t="s">
        <v>3</v>
      </c>
      <c r="BG506" s="2" t="s">
        <v>3</v>
      </c>
      <c r="BH506" s="2">
        <v>0</v>
      </c>
      <c r="BI506" s="2">
        <v>2</v>
      </c>
      <c r="BJ506" s="2" t="s">
        <v>760</v>
      </c>
      <c r="BK506" s="2"/>
      <c r="BL506" s="2"/>
      <c r="BM506" s="2">
        <v>108001</v>
      </c>
      <c r="BN506" s="2">
        <v>0</v>
      </c>
      <c r="BO506" s="2" t="s">
        <v>3</v>
      </c>
      <c r="BP506" s="2">
        <v>0</v>
      </c>
      <c r="BQ506" s="2">
        <v>3</v>
      </c>
      <c r="BR506" s="2">
        <v>0</v>
      </c>
      <c r="BS506" s="2">
        <v>1</v>
      </c>
      <c r="BT506" s="2">
        <v>1</v>
      </c>
      <c r="BU506" s="2">
        <v>1</v>
      </c>
      <c r="BV506" s="2">
        <v>1</v>
      </c>
      <c r="BW506" s="2">
        <v>1</v>
      </c>
      <c r="BX506" s="2">
        <v>1</v>
      </c>
      <c r="BY506" s="2" t="s">
        <v>3</v>
      </c>
      <c r="BZ506" s="2">
        <v>95</v>
      </c>
      <c r="CA506" s="2">
        <v>65</v>
      </c>
      <c r="CB506" s="2"/>
      <c r="CC506" s="2"/>
      <c r="CD506" s="2"/>
      <c r="CE506" s="2"/>
      <c r="CF506" s="2">
        <v>0</v>
      </c>
      <c r="CG506" s="2">
        <v>0</v>
      </c>
      <c r="CH506" s="2"/>
      <c r="CI506" s="2"/>
      <c r="CJ506" s="2"/>
      <c r="CK506" s="2"/>
      <c r="CL506" s="2"/>
      <c r="CM506" s="2">
        <v>0</v>
      </c>
      <c r="CN506" s="2" t="s">
        <v>3</v>
      </c>
      <c r="CO506" s="2">
        <v>0</v>
      </c>
      <c r="CP506" s="2">
        <f t="shared" si="558"/>
        <v>34.769999999999996</v>
      </c>
      <c r="CQ506" s="2">
        <f t="shared" si="559"/>
        <v>206.69</v>
      </c>
      <c r="CR506" s="2">
        <f t="shared" si="560"/>
        <v>26.64</v>
      </c>
      <c r="CS506" s="2">
        <f t="shared" si="561"/>
        <v>0.76</v>
      </c>
      <c r="CT506" s="2">
        <f t="shared" si="562"/>
        <v>462.27</v>
      </c>
      <c r="CU506" s="2">
        <f t="shared" si="563"/>
        <v>0</v>
      </c>
      <c r="CV506" s="2">
        <f t="shared" si="564"/>
        <v>46.6</v>
      </c>
      <c r="CW506" s="2">
        <f t="shared" si="565"/>
        <v>0.06</v>
      </c>
      <c r="CX506" s="2">
        <f t="shared" si="566"/>
        <v>0</v>
      </c>
      <c r="CY506" s="2">
        <f t="shared" si="567"/>
        <v>21.9925</v>
      </c>
      <c r="CZ506" s="2">
        <f t="shared" si="568"/>
        <v>15.047499999999999</v>
      </c>
      <c r="DA506" s="2"/>
      <c r="DB506" s="2"/>
      <c r="DC506" s="2" t="s">
        <v>3</v>
      </c>
      <c r="DD506" s="2" t="s">
        <v>3</v>
      </c>
      <c r="DE506" s="2" t="s">
        <v>3</v>
      </c>
      <c r="DF506" s="2" t="s">
        <v>3</v>
      </c>
      <c r="DG506" s="2" t="s">
        <v>3</v>
      </c>
      <c r="DH506" s="2" t="s">
        <v>3</v>
      </c>
      <c r="DI506" s="2" t="s">
        <v>3</v>
      </c>
      <c r="DJ506" s="2" t="s">
        <v>3</v>
      </c>
      <c r="DK506" s="2" t="s">
        <v>3</v>
      </c>
      <c r="DL506" s="2" t="s">
        <v>3</v>
      </c>
      <c r="DM506" s="2" t="s">
        <v>3</v>
      </c>
      <c r="DN506" s="2">
        <v>0</v>
      </c>
      <c r="DO506" s="2">
        <v>0</v>
      </c>
      <c r="DP506" s="2">
        <v>1</v>
      </c>
      <c r="DQ506" s="2">
        <v>1</v>
      </c>
      <c r="DR506" s="2"/>
      <c r="DS506" s="2"/>
      <c r="DT506" s="2"/>
      <c r="DU506" s="2">
        <v>1013</v>
      </c>
      <c r="DV506" s="2" t="s">
        <v>287</v>
      </c>
      <c r="DW506" s="2" t="s">
        <v>287</v>
      </c>
      <c r="DX506" s="2">
        <v>1</v>
      </c>
      <c r="DY506" s="2"/>
      <c r="DZ506" s="2"/>
      <c r="EA506" s="2"/>
      <c r="EB506" s="2"/>
      <c r="EC506" s="2"/>
      <c r="ED506" s="2"/>
      <c r="EE506" s="2">
        <v>39174386</v>
      </c>
      <c r="EF506" s="2">
        <v>3</v>
      </c>
      <c r="EG506" s="2" t="s">
        <v>697</v>
      </c>
      <c r="EH506" s="2">
        <v>0</v>
      </c>
      <c r="EI506" s="2" t="s">
        <v>3</v>
      </c>
      <c r="EJ506" s="2">
        <v>2</v>
      </c>
      <c r="EK506" s="2">
        <v>108001</v>
      </c>
      <c r="EL506" s="2" t="s">
        <v>698</v>
      </c>
      <c r="EM506" s="2" t="s">
        <v>699</v>
      </c>
      <c r="EN506" s="2"/>
      <c r="EO506" s="2" t="s">
        <v>3</v>
      </c>
      <c r="EP506" s="2"/>
      <c r="EQ506" s="2">
        <v>0</v>
      </c>
      <c r="ER506" s="2">
        <v>695.6</v>
      </c>
      <c r="ES506" s="2">
        <v>206.69</v>
      </c>
      <c r="ET506" s="2">
        <v>26.64</v>
      </c>
      <c r="EU506" s="2">
        <v>0.76</v>
      </c>
      <c r="EV506" s="2">
        <v>462.27</v>
      </c>
      <c r="EW506" s="2">
        <v>46.6</v>
      </c>
      <c r="EX506" s="2">
        <v>0.06</v>
      </c>
      <c r="EY506" s="2">
        <v>0</v>
      </c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>
        <v>0</v>
      </c>
      <c r="FR506" s="2">
        <f t="shared" si="569"/>
        <v>0</v>
      </c>
      <c r="FS506" s="2">
        <v>0</v>
      </c>
      <c r="FT506" s="2"/>
      <c r="FU506" s="2"/>
      <c r="FV506" s="2"/>
      <c r="FW506" s="2"/>
      <c r="FX506" s="2">
        <v>95</v>
      </c>
      <c r="FY506" s="2">
        <v>65</v>
      </c>
      <c r="FZ506" s="2"/>
      <c r="GA506" s="2" t="s">
        <v>3</v>
      </c>
      <c r="GB506" s="2"/>
      <c r="GC506" s="2"/>
      <c r="GD506" s="2">
        <v>0</v>
      </c>
      <c r="GE506" s="2"/>
      <c r="GF506" s="2">
        <v>1606245491</v>
      </c>
      <c r="GG506" s="2">
        <v>2</v>
      </c>
      <c r="GH506" s="2">
        <v>1</v>
      </c>
      <c r="GI506" s="2">
        <v>-2</v>
      </c>
      <c r="GJ506" s="2">
        <v>0</v>
      </c>
      <c r="GK506" s="2">
        <f>ROUND(R506*(R12)/100,2)</f>
        <v>0</v>
      </c>
      <c r="GL506" s="2">
        <f t="shared" si="570"/>
        <v>0</v>
      </c>
      <c r="GM506" s="2">
        <f t="shared" si="571"/>
        <v>71.81</v>
      </c>
      <c r="GN506" s="2">
        <f t="shared" si="572"/>
        <v>0</v>
      </c>
      <c r="GO506" s="2">
        <f t="shared" si="573"/>
        <v>71.81</v>
      </c>
      <c r="GP506" s="2">
        <f t="shared" si="574"/>
        <v>0</v>
      </c>
      <c r="GQ506" s="2"/>
      <c r="GR506" s="2">
        <v>0</v>
      </c>
      <c r="GS506" s="2">
        <v>3</v>
      </c>
      <c r="GT506" s="2">
        <v>0</v>
      </c>
      <c r="GU506" s="2" t="s">
        <v>3</v>
      </c>
      <c r="GV506" s="2">
        <f t="shared" si="575"/>
        <v>0</v>
      </c>
      <c r="GW506" s="2">
        <v>1</v>
      </c>
      <c r="GX506" s="2">
        <f t="shared" si="576"/>
        <v>0</v>
      </c>
      <c r="GY506" s="2"/>
      <c r="GZ506" s="2"/>
      <c r="HA506" s="2">
        <v>0</v>
      </c>
      <c r="HB506" s="2">
        <v>0</v>
      </c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>
        <v>0</v>
      </c>
      <c r="IL506" s="2"/>
      <c r="IM506" s="2"/>
      <c r="IN506" s="2"/>
      <c r="IO506" s="2"/>
      <c r="IP506" s="2"/>
      <c r="IQ506" s="2"/>
      <c r="IR506" s="2"/>
      <c r="IS506" s="2"/>
      <c r="IT506" s="2"/>
      <c r="IU506" s="2"/>
    </row>
    <row r="507" spans="1:255" x14ac:dyDescent="0.2">
      <c r="A507">
        <v>17</v>
      </c>
      <c r="B507">
        <v>1</v>
      </c>
      <c r="C507">
        <f>ROW(SmtRes!A1184)</f>
        <v>1184</v>
      </c>
      <c r="D507">
        <f>ROW(EtalonRes!A1186)</f>
        <v>1186</v>
      </c>
      <c r="E507" t="s">
        <v>757</v>
      </c>
      <c r="F507" t="s">
        <v>758</v>
      </c>
      <c r="G507" t="s">
        <v>759</v>
      </c>
      <c r="H507" t="s">
        <v>287</v>
      </c>
      <c r="I507">
        <f>ROUND(5/100,9)</f>
        <v>0.05</v>
      </c>
      <c r="J507">
        <v>0</v>
      </c>
      <c r="O507">
        <f t="shared" si="544"/>
        <v>231.64</v>
      </c>
      <c r="P507">
        <f t="shared" si="545"/>
        <v>68.83</v>
      </c>
      <c r="Q507">
        <f t="shared" si="546"/>
        <v>8.8699999999999992</v>
      </c>
      <c r="R507">
        <f t="shared" si="547"/>
        <v>0.25</v>
      </c>
      <c r="S507">
        <f t="shared" si="548"/>
        <v>153.94</v>
      </c>
      <c r="T507">
        <f t="shared" si="549"/>
        <v>0</v>
      </c>
      <c r="U507">
        <f t="shared" si="550"/>
        <v>2.33</v>
      </c>
      <c r="V507">
        <f t="shared" si="551"/>
        <v>3.0000000000000001E-3</v>
      </c>
      <c r="W507">
        <f t="shared" si="552"/>
        <v>0</v>
      </c>
      <c r="X507">
        <f t="shared" si="553"/>
        <v>146.47999999999999</v>
      </c>
      <c r="Y507">
        <f t="shared" si="554"/>
        <v>100.22</v>
      </c>
      <c r="AA507">
        <v>39500386</v>
      </c>
      <c r="AB507">
        <f t="shared" si="555"/>
        <v>695.6</v>
      </c>
      <c r="AC507">
        <f t="shared" si="538"/>
        <v>206.69</v>
      </c>
      <c r="AD507">
        <f t="shared" si="539"/>
        <v>26.64</v>
      </c>
      <c r="AE507">
        <f t="shared" si="540"/>
        <v>0.76</v>
      </c>
      <c r="AF507">
        <f t="shared" si="541"/>
        <v>462.27</v>
      </c>
      <c r="AG507">
        <f t="shared" si="556"/>
        <v>0</v>
      </c>
      <c r="AH507">
        <f t="shared" si="542"/>
        <v>46.6</v>
      </c>
      <c r="AI507">
        <f t="shared" si="543"/>
        <v>0.06</v>
      </c>
      <c r="AJ507">
        <f t="shared" si="557"/>
        <v>0</v>
      </c>
      <c r="AK507">
        <v>695.6</v>
      </c>
      <c r="AL507">
        <v>206.69</v>
      </c>
      <c r="AM507">
        <v>26.64</v>
      </c>
      <c r="AN507">
        <v>0.76</v>
      </c>
      <c r="AO507">
        <v>462.27</v>
      </c>
      <c r="AP507">
        <v>0</v>
      </c>
      <c r="AQ507">
        <v>46.6</v>
      </c>
      <c r="AR507">
        <v>0.06</v>
      </c>
      <c r="AS507">
        <v>0</v>
      </c>
      <c r="AT507">
        <v>95</v>
      </c>
      <c r="AU507">
        <v>65</v>
      </c>
      <c r="AV507">
        <v>1</v>
      </c>
      <c r="AW507">
        <v>1</v>
      </c>
      <c r="AZ507">
        <v>6.66</v>
      </c>
      <c r="BA507">
        <v>6.66</v>
      </c>
      <c r="BB507">
        <v>6.66</v>
      </c>
      <c r="BC507">
        <v>6.66</v>
      </c>
      <c r="BD507" t="s">
        <v>3</v>
      </c>
      <c r="BE507" t="s">
        <v>3</v>
      </c>
      <c r="BF507" t="s">
        <v>3</v>
      </c>
      <c r="BG507" t="s">
        <v>3</v>
      </c>
      <c r="BH507">
        <v>0</v>
      </c>
      <c r="BI507">
        <v>2</v>
      </c>
      <c r="BJ507" t="s">
        <v>760</v>
      </c>
      <c r="BM507">
        <v>108001</v>
      </c>
      <c r="BN507">
        <v>0</v>
      </c>
      <c r="BO507" t="s">
        <v>3</v>
      </c>
      <c r="BP507">
        <v>0</v>
      </c>
      <c r="BQ507">
        <v>3</v>
      </c>
      <c r="BR507">
        <v>0</v>
      </c>
      <c r="BS507">
        <v>6.66</v>
      </c>
      <c r="BT507">
        <v>1</v>
      </c>
      <c r="BU507">
        <v>1</v>
      </c>
      <c r="BV507">
        <v>1</v>
      </c>
      <c r="BW507">
        <v>1</v>
      </c>
      <c r="BX507">
        <v>1</v>
      </c>
      <c r="BY507" t="s">
        <v>3</v>
      </c>
      <c r="BZ507">
        <v>95</v>
      </c>
      <c r="CA507">
        <v>65</v>
      </c>
      <c r="CF507">
        <v>0</v>
      </c>
      <c r="CG507">
        <v>0</v>
      </c>
      <c r="CM507">
        <v>0</v>
      </c>
      <c r="CN507" t="s">
        <v>3</v>
      </c>
      <c r="CO507">
        <v>0</v>
      </c>
      <c r="CP507">
        <f t="shared" si="558"/>
        <v>231.64</v>
      </c>
      <c r="CQ507">
        <f t="shared" si="559"/>
        <v>1376.5554</v>
      </c>
      <c r="CR507">
        <f t="shared" si="560"/>
        <v>177.42240000000001</v>
      </c>
      <c r="CS507">
        <f t="shared" si="561"/>
        <v>5.0616000000000003</v>
      </c>
      <c r="CT507">
        <f t="shared" si="562"/>
        <v>3078.7181999999998</v>
      </c>
      <c r="CU507">
        <f t="shared" si="563"/>
        <v>0</v>
      </c>
      <c r="CV507">
        <f t="shared" si="564"/>
        <v>46.6</v>
      </c>
      <c r="CW507">
        <f t="shared" si="565"/>
        <v>0.06</v>
      </c>
      <c r="CX507">
        <f t="shared" si="566"/>
        <v>0</v>
      </c>
      <c r="CY507">
        <f t="shared" si="567"/>
        <v>146.48050000000001</v>
      </c>
      <c r="CZ507">
        <f t="shared" si="568"/>
        <v>100.2235</v>
      </c>
      <c r="DC507" t="s">
        <v>3</v>
      </c>
      <c r="DD507" t="s">
        <v>3</v>
      </c>
      <c r="DE507" t="s">
        <v>3</v>
      </c>
      <c r="DF507" t="s">
        <v>3</v>
      </c>
      <c r="DG507" t="s">
        <v>3</v>
      </c>
      <c r="DH507" t="s">
        <v>3</v>
      </c>
      <c r="DI507" t="s">
        <v>3</v>
      </c>
      <c r="DJ507" t="s">
        <v>3</v>
      </c>
      <c r="DK507" t="s">
        <v>3</v>
      </c>
      <c r="DL507" t="s">
        <v>3</v>
      </c>
      <c r="DM507" t="s">
        <v>3</v>
      </c>
      <c r="DN507">
        <v>0</v>
      </c>
      <c r="DO507">
        <v>0</v>
      </c>
      <c r="DP507">
        <v>1</v>
      </c>
      <c r="DQ507">
        <v>1</v>
      </c>
      <c r="DU507">
        <v>1013</v>
      </c>
      <c r="DV507" t="s">
        <v>287</v>
      </c>
      <c r="DW507" t="s">
        <v>287</v>
      </c>
      <c r="DX507">
        <v>1</v>
      </c>
      <c r="EE507">
        <v>39174386</v>
      </c>
      <c r="EF507">
        <v>3</v>
      </c>
      <c r="EG507" t="s">
        <v>697</v>
      </c>
      <c r="EH507">
        <v>0</v>
      </c>
      <c r="EI507" t="s">
        <v>3</v>
      </c>
      <c r="EJ507">
        <v>2</v>
      </c>
      <c r="EK507">
        <v>108001</v>
      </c>
      <c r="EL507" t="s">
        <v>698</v>
      </c>
      <c r="EM507" t="s">
        <v>699</v>
      </c>
      <c r="EO507" t="s">
        <v>3</v>
      </c>
      <c r="EQ507">
        <v>0</v>
      </c>
      <c r="ER507">
        <v>695.6</v>
      </c>
      <c r="ES507">
        <v>206.69</v>
      </c>
      <c r="ET507">
        <v>26.64</v>
      </c>
      <c r="EU507">
        <v>0.76</v>
      </c>
      <c r="EV507">
        <v>462.27</v>
      </c>
      <c r="EW507">
        <v>46.6</v>
      </c>
      <c r="EX507">
        <v>0.06</v>
      </c>
      <c r="EY507">
        <v>0</v>
      </c>
      <c r="FQ507">
        <v>0</v>
      </c>
      <c r="FR507">
        <f t="shared" si="569"/>
        <v>0</v>
      </c>
      <c r="FS507">
        <v>0</v>
      </c>
      <c r="FX507">
        <v>95</v>
      </c>
      <c r="FY507">
        <v>65</v>
      </c>
      <c r="GA507" t="s">
        <v>3</v>
      </c>
      <c r="GD507">
        <v>0</v>
      </c>
      <c r="GF507">
        <v>1606245491</v>
      </c>
      <c r="GG507">
        <v>1</v>
      </c>
      <c r="GH507">
        <v>1</v>
      </c>
      <c r="GI507">
        <v>4</v>
      </c>
      <c r="GJ507">
        <v>0</v>
      </c>
      <c r="GK507">
        <f>ROUND(R507*(S12)/100,2)</f>
        <v>0</v>
      </c>
      <c r="GL507">
        <f t="shared" si="570"/>
        <v>0</v>
      </c>
      <c r="GM507">
        <f t="shared" si="571"/>
        <v>478.34</v>
      </c>
      <c r="GN507">
        <f t="shared" si="572"/>
        <v>0</v>
      </c>
      <c r="GO507">
        <f t="shared" si="573"/>
        <v>478.34</v>
      </c>
      <c r="GP507">
        <f t="shared" si="574"/>
        <v>0</v>
      </c>
      <c r="GR507">
        <v>0</v>
      </c>
      <c r="GS507">
        <v>3</v>
      </c>
      <c r="GT507">
        <v>0</v>
      </c>
      <c r="GU507" t="s">
        <v>3</v>
      </c>
      <c r="GV507">
        <f t="shared" si="575"/>
        <v>0</v>
      </c>
      <c r="GW507">
        <v>1</v>
      </c>
      <c r="GX507">
        <f t="shared" si="576"/>
        <v>0</v>
      </c>
      <c r="HA507">
        <v>0</v>
      </c>
      <c r="HB507">
        <v>0</v>
      </c>
      <c r="IK507">
        <v>0</v>
      </c>
    </row>
    <row r="508" spans="1:255" x14ac:dyDescent="0.2">
      <c r="A508" s="2">
        <v>17</v>
      </c>
      <c r="B508" s="2">
        <v>1</v>
      </c>
      <c r="C508" s="2">
        <f>ROW(SmtRes!A1195)</f>
        <v>1195</v>
      </c>
      <c r="D508" s="2">
        <f>ROW(EtalonRes!A1195)</f>
        <v>1195</v>
      </c>
      <c r="E508" s="2" t="s">
        <v>761</v>
      </c>
      <c r="F508" s="2" t="s">
        <v>762</v>
      </c>
      <c r="G508" s="2" t="s">
        <v>763</v>
      </c>
      <c r="H508" s="2" t="s">
        <v>287</v>
      </c>
      <c r="I508" s="2">
        <f>ROUND(7/100,9)</f>
        <v>7.0000000000000007E-2</v>
      </c>
      <c r="J508" s="2">
        <v>0</v>
      </c>
      <c r="K508" s="2"/>
      <c r="L508" s="2"/>
      <c r="M508" s="2"/>
      <c r="N508" s="2"/>
      <c r="O508" s="2">
        <f t="shared" si="544"/>
        <v>25.86</v>
      </c>
      <c r="P508" s="2">
        <f t="shared" si="545"/>
        <v>4.3600000000000003</v>
      </c>
      <c r="Q508" s="2">
        <f t="shared" si="546"/>
        <v>0.33</v>
      </c>
      <c r="R508" s="2">
        <f t="shared" si="547"/>
        <v>0.04</v>
      </c>
      <c r="S508" s="2">
        <f t="shared" si="548"/>
        <v>21.17</v>
      </c>
      <c r="T508" s="2">
        <f t="shared" si="549"/>
        <v>0</v>
      </c>
      <c r="U508" s="2">
        <f t="shared" si="550"/>
        <v>2.1336000000000004</v>
      </c>
      <c r="V508" s="2">
        <f t="shared" si="551"/>
        <v>3.5000000000000005E-3</v>
      </c>
      <c r="W508" s="2">
        <f t="shared" si="552"/>
        <v>0</v>
      </c>
      <c r="X508" s="2">
        <f t="shared" si="553"/>
        <v>20.149999999999999</v>
      </c>
      <c r="Y508" s="2">
        <f t="shared" si="554"/>
        <v>13.79</v>
      </c>
      <c r="Z508" s="2"/>
      <c r="AA508" s="2">
        <v>39500385</v>
      </c>
      <c r="AB508" s="2">
        <f t="shared" si="555"/>
        <v>369.25</v>
      </c>
      <c r="AC508" s="2">
        <f t="shared" si="538"/>
        <v>62.22</v>
      </c>
      <c r="AD508" s="2">
        <f t="shared" si="539"/>
        <v>4.67</v>
      </c>
      <c r="AE508" s="2">
        <f t="shared" si="540"/>
        <v>0.64</v>
      </c>
      <c r="AF508" s="2">
        <f t="shared" si="541"/>
        <v>302.36</v>
      </c>
      <c r="AG508" s="2">
        <f t="shared" si="556"/>
        <v>0</v>
      </c>
      <c r="AH508" s="2">
        <f t="shared" si="542"/>
        <v>30.48</v>
      </c>
      <c r="AI508" s="2">
        <f t="shared" si="543"/>
        <v>0.05</v>
      </c>
      <c r="AJ508" s="2">
        <f t="shared" si="557"/>
        <v>0</v>
      </c>
      <c r="AK508" s="2">
        <v>369.25</v>
      </c>
      <c r="AL508" s="2">
        <v>62.22</v>
      </c>
      <c r="AM508" s="2">
        <v>4.67</v>
      </c>
      <c r="AN508" s="2">
        <v>0.64</v>
      </c>
      <c r="AO508" s="2">
        <v>302.36</v>
      </c>
      <c r="AP508" s="2">
        <v>0</v>
      </c>
      <c r="AQ508" s="2">
        <v>30.48</v>
      </c>
      <c r="AR508" s="2">
        <v>0.05</v>
      </c>
      <c r="AS508" s="2">
        <v>0</v>
      </c>
      <c r="AT508" s="2">
        <v>95</v>
      </c>
      <c r="AU508" s="2">
        <v>65</v>
      </c>
      <c r="AV508" s="2">
        <v>1</v>
      </c>
      <c r="AW508" s="2">
        <v>1</v>
      </c>
      <c r="AX508" s="2"/>
      <c r="AY508" s="2"/>
      <c r="AZ508" s="2">
        <v>1</v>
      </c>
      <c r="BA508" s="2">
        <v>1</v>
      </c>
      <c r="BB508" s="2">
        <v>1</v>
      </c>
      <c r="BC508" s="2">
        <v>1</v>
      </c>
      <c r="BD508" s="2" t="s">
        <v>3</v>
      </c>
      <c r="BE508" s="2" t="s">
        <v>3</v>
      </c>
      <c r="BF508" s="2" t="s">
        <v>3</v>
      </c>
      <c r="BG508" s="2" t="s">
        <v>3</v>
      </c>
      <c r="BH508" s="2">
        <v>0</v>
      </c>
      <c r="BI508" s="2">
        <v>2</v>
      </c>
      <c r="BJ508" s="2" t="s">
        <v>764</v>
      </c>
      <c r="BK508" s="2"/>
      <c r="BL508" s="2"/>
      <c r="BM508" s="2">
        <v>108001</v>
      </c>
      <c r="BN508" s="2">
        <v>0</v>
      </c>
      <c r="BO508" s="2" t="s">
        <v>3</v>
      </c>
      <c r="BP508" s="2">
        <v>0</v>
      </c>
      <c r="BQ508" s="2">
        <v>3</v>
      </c>
      <c r="BR508" s="2">
        <v>0</v>
      </c>
      <c r="BS508" s="2">
        <v>1</v>
      </c>
      <c r="BT508" s="2">
        <v>1</v>
      </c>
      <c r="BU508" s="2">
        <v>1</v>
      </c>
      <c r="BV508" s="2">
        <v>1</v>
      </c>
      <c r="BW508" s="2">
        <v>1</v>
      </c>
      <c r="BX508" s="2">
        <v>1</v>
      </c>
      <c r="BY508" s="2" t="s">
        <v>3</v>
      </c>
      <c r="BZ508" s="2">
        <v>95</v>
      </c>
      <c r="CA508" s="2">
        <v>65</v>
      </c>
      <c r="CB508" s="2"/>
      <c r="CC508" s="2"/>
      <c r="CD508" s="2"/>
      <c r="CE508" s="2"/>
      <c r="CF508" s="2">
        <v>0</v>
      </c>
      <c r="CG508" s="2">
        <v>0</v>
      </c>
      <c r="CH508" s="2"/>
      <c r="CI508" s="2"/>
      <c r="CJ508" s="2"/>
      <c r="CK508" s="2"/>
      <c r="CL508" s="2"/>
      <c r="CM508" s="2">
        <v>0</v>
      </c>
      <c r="CN508" s="2" t="s">
        <v>3</v>
      </c>
      <c r="CO508" s="2">
        <v>0</v>
      </c>
      <c r="CP508" s="2">
        <f t="shared" si="558"/>
        <v>25.860000000000003</v>
      </c>
      <c r="CQ508" s="2">
        <f t="shared" si="559"/>
        <v>62.22</v>
      </c>
      <c r="CR508" s="2">
        <f t="shared" si="560"/>
        <v>4.67</v>
      </c>
      <c r="CS508" s="2">
        <f t="shared" si="561"/>
        <v>0.64</v>
      </c>
      <c r="CT508" s="2">
        <f t="shared" si="562"/>
        <v>302.36</v>
      </c>
      <c r="CU508" s="2">
        <f t="shared" si="563"/>
        <v>0</v>
      </c>
      <c r="CV508" s="2">
        <f t="shared" si="564"/>
        <v>30.48</v>
      </c>
      <c r="CW508" s="2">
        <f t="shared" si="565"/>
        <v>0.05</v>
      </c>
      <c r="CX508" s="2">
        <f t="shared" si="566"/>
        <v>0</v>
      </c>
      <c r="CY508" s="2">
        <f t="shared" si="567"/>
        <v>20.1495</v>
      </c>
      <c r="CZ508" s="2">
        <f t="shared" si="568"/>
        <v>13.7865</v>
      </c>
      <c r="DA508" s="2"/>
      <c r="DB508" s="2"/>
      <c r="DC508" s="2" t="s">
        <v>3</v>
      </c>
      <c r="DD508" s="2" t="s">
        <v>3</v>
      </c>
      <c r="DE508" s="2" t="s">
        <v>3</v>
      </c>
      <c r="DF508" s="2" t="s">
        <v>3</v>
      </c>
      <c r="DG508" s="2" t="s">
        <v>3</v>
      </c>
      <c r="DH508" s="2" t="s">
        <v>3</v>
      </c>
      <c r="DI508" s="2" t="s">
        <v>3</v>
      </c>
      <c r="DJ508" s="2" t="s">
        <v>3</v>
      </c>
      <c r="DK508" s="2" t="s">
        <v>3</v>
      </c>
      <c r="DL508" s="2" t="s">
        <v>3</v>
      </c>
      <c r="DM508" s="2" t="s">
        <v>3</v>
      </c>
      <c r="DN508" s="2">
        <v>0</v>
      </c>
      <c r="DO508" s="2">
        <v>0</v>
      </c>
      <c r="DP508" s="2">
        <v>1</v>
      </c>
      <c r="DQ508" s="2">
        <v>1</v>
      </c>
      <c r="DR508" s="2"/>
      <c r="DS508" s="2"/>
      <c r="DT508" s="2"/>
      <c r="DU508" s="2">
        <v>1013</v>
      </c>
      <c r="DV508" s="2" t="s">
        <v>287</v>
      </c>
      <c r="DW508" s="2" t="s">
        <v>287</v>
      </c>
      <c r="DX508" s="2">
        <v>1</v>
      </c>
      <c r="DY508" s="2"/>
      <c r="DZ508" s="2"/>
      <c r="EA508" s="2"/>
      <c r="EB508" s="2"/>
      <c r="EC508" s="2"/>
      <c r="ED508" s="2"/>
      <c r="EE508" s="2">
        <v>39174386</v>
      </c>
      <c r="EF508" s="2">
        <v>3</v>
      </c>
      <c r="EG508" s="2" t="s">
        <v>697</v>
      </c>
      <c r="EH508" s="2">
        <v>0</v>
      </c>
      <c r="EI508" s="2" t="s">
        <v>3</v>
      </c>
      <c r="EJ508" s="2">
        <v>2</v>
      </c>
      <c r="EK508" s="2">
        <v>108001</v>
      </c>
      <c r="EL508" s="2" t="s">
        <v>698</v>
      </c>
      <c r="EM508" s="2" t="s">
        <v>699</v>
      </c>
      <c r="EN508" s="2"/>
      <c r="EO508" s="2" t="s">
        <v>3</v>
      </c>
      <c r="EP508" s="2"/>
      <c r="EQ508" s="2">
        <v>131072</v>
      </c>
      <c r="ER508" s="2">
        <v>369.25</v>
      </c>
      <c r="ES508" s="2">
        <v>62.22</v>
      </c>
      <c r="ET508" s="2">
        <v>4.67</v>
      </c>
      <c r="EU508" s="2">
        <v>0.64</v>
      </c>
      <c r="EV508" s="2">
        <v>302.36</v>
      </c>
      <c r="EW508" s="2">
        <v>30.48</v>
      </c>
      <c r="EX508" s="2">
        <v>0.05</v>
      </c>
      <c r="EY508" s="2">
        <v>0</v>
      </c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>
        <v>0</v>
      </c>
      <c r="FR508" s="2">
        <f t="shared" si="569"/>
        <v>0</v>
      </c>
      <c r="FS508" s="2">
        <v>0</v>
      </c>
      <c r="FT508" s="2"/>
      <c r="FU508" s="2"/>
      <c r="FV508" s="2"/>
      <c r="FW508" s="2"/>
      <c r="FX508" s="2">
        <v>95</v>
      </c>
      <c r="FY508" s="2">
        <v>65</v>
      </c>
      <c r="FZ508" s="2"/>
      <c r="GA508" s="2" t="s">
        <v>3</v>
      </c>
      <c r="GB508" s="2"/>
      <c r="GC508" s="2"/>
      <c r="GD508" s="2">
        <v>0</v>
      </c>
      <c r="GE508" s="2"/>
      <c r="GF508" s="2">
        <v>-1091960907</v>
      </c>
      <c r="GG508" s="2">
        <v>2</v>
      </c>
      <c r="GH508" s="2">
        <v>1</v>
      </c>
      <c r="GI508" s="2">
        <v>-2</v>
      </c>
      <c r="GJ508" s="2">
        <v>0</v>
      </c>
      <c r="GK508" s="2">
        <f>ROUND(R508*(R12)/100,2)</f>
        <v>0</v>
      </c>
      <c r="GL508" s="2">
        <f t="shared" si="570"/>
        <v>0</v>
      </c>
      <c r="GM508" s="2">
        <f t="shared" si="571"/>
        <v>59.8</v>
      </c>
      <c r="GN508" s="2">
        <f t="shared" si="572"/>
        <v>0</v>
      </c>
      <c r="GO508" s="2">
        <f t="shared" si="573"/>
        <v>59.8</v>
      </c>
      <c r="GP508" s="2">
        <f t="shared" si="574"/>
        <v>0</v>
      </c>
      <c r="GQ508" s="2"/>
      <c r="GR508" s="2">
        <v>0</v>
      </c>
      <c r="GS508" s="2">
        <v>3</v>
      </c>
      <c r="GT508" s="2">
        <v>0</v>
      </c>
      <c r="GU508" s="2" t="s">
        <v>3</v>
      </c>
      <c r="GV508" s="2">
        <f t="shared" si="575"/>
        <v>0</v>
      </c>
      <c r="GW508" s="2">
        <v>1</v>
      </c>
      <c r="GX508" s="2">
        <f t="shared" si="576"/>
        <v>0</v>
      </c>
      <c r="GY508" s="2"/>
      <c r="GZ508" s="2"/>
      <c r="HA508" s="2">
        <v>0</v>
      </c>
      <c r="HB508" s="2">
        <v>0</v>
      </c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>
        <v>0</v>
      </c>
      <c r="IL508" s="2"/>
      <c r="IM508" s="2"/>
      <c r="IN508" s="2"/>
      <c r="IO508" s="2"/>
      <c r="IP508" s="2"/>
      <c r="IQ508" s="2"/>
      <c r="IR508" s="2"/>
      <c r="IS508" s="2"/>
      <c r="IT508" s="2"/>
      <c r="IU508" s="2"/>
    </row>
    <row r="509" spans="1:255" x14ac:dyDescent="0.2">
      <c r="A509">
        <v>17</v>
      </c>
      <c r="B509">
        <v>1</v>
      </c>
      <c r="C509">
        <f>ROW(SmtRes!A1206)</f>
        <v>1206</v>
      </c>
      <c r="D509">
        <f>ROW(EtalonRes!A1204)</f>
        <v>1204</v>
      </c>
      <c r="E509" t="s">
        <v>761</v>
      </c>
      <c r="F509" t="s">
        <v>762</v>
      </c>
      <c r="G509" t="s">
        <v>763</v>
      </c>
      <c r="H509" t="s">
        <v>287</v>
      </c>
      <c r="I509">
        <f>ROUND(7/100,9)</f>
        <v>7.0000000000000007E-2</v>
      </c>
      <c r="J509">
        <v>0</v>
      </c>
      <c r="O509">
        <f t="shared" si="544"/>
        <v>172.15</v>
      </c>
      <c r="P509">
        <f t="shared" si="545"/>
        <v>29.01</v>
      </c>
      <c r="Q509">
        <f t="shared" si="546"/>
        <v>2.1800000000000002</v>
      </c>
      <c r="R509">
        <f t="shared" si="547"/>
        <v>0.3</v>
      </c>
      <c r="S509">
        <f t="shared" si="548"/>
        <v>140.96</v>
      </c>
      <c r="T509">
        <f t="shared" si="549"/>
        <v>0</v>
      </c>
      <c r="U509">
        <f t="shared" si="550"/>
        <v>2.1336000000000004</v>
      </c>
      <c r="V509">
        <f t="shared" si="551"/>
        <v>3.5000000000000005E-3</v>
      </c>
      <c r="W509">
        <f t="shared" si="552"/>
        <v>0</v>
      </c>
      <c r="X509">
        <f t="shared" si="553"/>
        <v>134.19999999999999</v>
      </c>
      <c r="Y509">
        <f t="shared" si="554"/>
        <v>91.82</v>
      </c>
      <c r="AA509">
        <v>39500386</v>
      </c>
      <c r="AB509">
        <f t="shared" si="555"/>
        <v>369.25</v>
      </c>
      <c r="AC509">
        <f t="shared" si="538"/>
        <v>62.22</v>
      </c>
      <c r="AD509">
        <f t="shared" si="539"/>
        <v>4.67</v>
      </c>
      <c r="AE509">
        <f t="shared" si="540"/>
        <v>0.64</v>
      </c>
      <c r="AF509">
        <f t="shared" si="541"/>
        <v>302.36</v>
      </c>
      <c r="AG509">
        <f t="shared" si="556"/>
        <v>0</v>
      </c>
      <c r="AH509">
        <f t="shared" si="542"/>
        <v>30.48</v>
      </c>
      <c r="AI509">
        <f t="shared" si="543"/>
        <v>0.05</v>
      </c>
      <c r="AJ509">
        <f t="shared" si="557"/>
        <v>0</v>
      </c>
      <c r="AK509">
        <v>369.25</v>
      </c>
      <c r="AL509">
        <v>62.22</v>
      </c>
      <c r="AM509">
        <v>4.67</v>
      </c>
      <c r="AN509">
        <v>0.64</v>
      </c>
      <c r="AO509">
        <v>302.36</v>
      </c>
      <c r="AP509">
        <v>0</v>
      </c>
      <c r="AQ509">
        <v>30.48</v>
      </c>
      <c r="AR509">
        <v>0.05</v>
      </c>
      <c r="AS509">
        <v>0</v>
      </c>
      <c r="AT509">
        <v>95</v>
      </c>
      <c r="AU509">
        <v>65</v>
      </c>
      <c r="AV509">
        <v>1</v>
      </c>
      <c r="AW509">
        <v>1</v>
      </c>
      <c r="AZ509">
        <v>6.66</v>
      </c>
      <c r="BA509">
        <v>6.66</v>
      </c>
      <c r="BB509">
        <v>6.66</v>
      </c>
      <c r="BC509">
        <v>6.66</v>
      </c>
      <c r="BD509" t="s">
        <v>3</v>
      </c>
      <c r="BE509" t="s">
        <v>3</v>
      </c>
      <c r="BF509" t="s">
        <v>3</v>
      </c>
      <c r="BG509" t="s">
        <v>3</v>
      </c>
      <c r="BH509">
        <v>0</v>
      </c>
      <c r="BI509">
        <v>2</v>
      </c>
      <c r="BJ509" t="s">
        <v>764</v>
      </c>
      <c r="BM509">
        <v>108001</v>
      </c>
      <c r="BN509">
        <v>0</v>
      </c>
      <c r="BO509" t="s">
        <v>3</v>
      </c>
      <c r="BP509">
        <v>0</v>
      </c>
      <c r="BQ509">
        <v>3</v>
      </c>
      <c r="BR509">
        <v>0</v>
      </c>
      <c r="BS509">
        <v>6.66</v>
      </c>
      <c r="BT509">
        <v>1</v>
      </c>
      <c r="BU509">
        <v>1</v>
      </c>
      <c r="BV509">
        <v>1</v>
      </c>
      <c r="BW509">
        <v>1</v>
      </c>
      <c r="BX509">
        <v>1</v>
      </c>
      <c r="BY509" t="s">
        <v>3</v>
      </c>
      <c r="BZ509">
        <v>95</v>
      </c>
      <c r="CA509">
        <v>65</v>
      </c>
      <c r="CF509">
        <v>0</v>
      </c>
      <c r="CG509">
        <v>0</v>
      </c>
      <c r="CM509">
        <v>0</v>
      </c>
      <c r="CN509" t="s">
        <v>3</v>
      </c>
      <c r="CO509">
        <v>0</v>
      </c>
      <c r="CP509">
        <f t="shared" si="558"/>
        <v>172.15</v>
      </c>
      <c r="CQ509">
        <f t="shared" si="559"/>
        <v>414.3852</v>
      </c>
      <c r="CR509">
        <f t="shared" si="560"/>
        <v>31.1022</v>
      </c>
      <c r="CS509">
        <f t="shared" si="561"/>
        <v>4.2624000000000004</v>
      </c>
      <c r="CT509">
        <f t="shared" si="562"/>
        <v>2013.7176000000002</v>
      </c>
      <c r="CU509">
        <f t="shared" si="563"/>
        <v>0</v>
      </c>
      <c r="CV509">
        <f t="shared" si="564"/>
        <v>30.48</v>
      </c>
      <c r="CW509">
        <f t="shared" si="565"/>
        <v>0.05</v>
      </c>
      <c r="CX509">
        <f t="shared" si="566"/>
        <v>0</v>
      </c>
      <c r="CY509">
        <f t="shared" si="567"/>
        <v>134.19700000000003</v>
      </c>
      <c r="CZ509">
        <f t="shared" si="568"/>
        <v>91.819000000000017</v>
      </c>
      <c r="DC509" t="s">
        <v>3</v>
      </c>
      <c r="DD509" t="s">
        <v>3</v>
      </c>
      <c r="DE509" t="s">
        <v>3</v>
      </c>
      <c r="DF509" t="s">
        <v>3</v>
      </c>
      <c r="DG509" t="s">
        <v>3</v>
      </c>
      <c r="DH509" t="s">
        <v>3</v>
      </c>
      <c r="DI509" t="s">
        <v>3</v>
      </c>
      <c r="DJ509" t="s">
        <v>3</v>
      </c>
      <c r="DK509" t="s">
        <v>3</v>
      </c>
      <c r="DL509" t="s">
        <v>3</v>
      </c>
      <c r="DM509" t="s">
        <v>3</v>
      </c>
      <c r="DN509">
        <v>0</v>
      </c>
      <c r="DO509">
        <v>0</v>
      </c>
      <c r="DP509">
        <v>1</v>
      </c>
      <c r="DQ509">
        <v>1</v>
      </c>
      <c r="DU509">
        <v>1013</v>
      </c>
      <c r="DV509" t="s">
        <v>287</v>
      </c>
      <c r="DW509" t="s">
        <v>287</v>
      </c>
      <c r="DX509">
        <v>1</v>
      </c>
      <c r="EE509">
        <v>39174386</v>
      </c>
      <c r="EF509">
        <v>3</v>
      </c>
      <c r="EG509" t="s">
        <v>697</v>
      </c>
      <c r="EH509">
        <v>0</v>
      </c>
      <c r="EI509" t="s">
        <v>3</v>
      </c>
      <c r="EJ509">
        <v>2</v>
      </c>
      <c r="EK509">
        <v>108001</v>
      </c>
      <c r="EL509" t="s">
        <v>698</v>
      </c>
      <c r="EM509" t="s">
        <v>699</v>
      </c>
      <c r="EO509" t="s">
        <v>3</v>
      </c>
      <c r="EQ509">
        <v>131072</v>
      </c>
      <c r="ER509">
        <v>369.25</v>
      </c>
      <c r="ES509">
        <v>62.22</v>
      </c>
      <c r="ET509">
        <v>4.67</v>
      </c>
      <c r="EU509">
        <v>0.64</v>
      </c>
      <c r="EV509">
        <v>302.36</v>
      </c>
      <c r="EW509">
        <v>30.48</v>
      </c>
      <c r="EX509">
        <v>0.05</v>
      </c>
      <c r="EY509">
        <v>0</v>
      </c>
      <c r="FQ509">
        <v>0</v>
      </c>
      <c r="FR509">
        <f t="shared" si="569"/>
        <v>0</v>
      </c>
      <c r="FS509">
        <v>0</v>
      </c>
      <c r="FX509">
        <v>95</v>
      </c>
      <c r="FY509">
        <v>65</v>
      </c>
      <c r="GA509" t="s">
        <v>3</v>
      </c>
      <c r="GD509">
        <v>0</v>
      </c>
      <c r="GF509">
        <v>-1091960907</v>
      </c>
      <c r="GG509">
        <v>1</v>
      </c>
      <c r="GH509">
        <v>1</v>
      </c>
      <c r="GI509">
        <v>4</v>
      </c>
      <c r="GJ509">
        <v>0</v>
      </c>
      <c r="GK509">
        <f>ROUND(R509*(S12)/100,2)</f>
        <v>0</v>
      </c>
      <c r="GL509">
        <f t="shared" si="570"/>
        <v>0</v>
      </c>
      <c r="GM509">
        <f t="shared" si="571"/>
        <v>398.17</v>
      </c>
      <c r="GN509">
        <f t="shared" si="572"/>
        <v>0</v>
      </c>
      <c r="GO509">
        <f t="shared" si="573"/>
        <v>398.17</v>
      </c>
      <c r="GP509">
        <f t="shared" si="574"/>
        <v>0</v>
      </c>
      <c r="GR509">
        <v>0</v>
      </c>
      <c r="GS509">
        <v>3</v>
      </c>
      <c r="GT509">
        <v>0</v>
      </c>
      <c r="GU509" t="s">
        <v>3</v>
      </c>
      <c r="GV509">
        <f t="shared" si="575"/>
        <v>0</v>
      </c>
      <c r="GW509">
        <v>1</v>
      </c>
      <c r="GX509">
        <f t="shared" si="576"/>
        <v>0</v>
      </c>
      <c r="HA509">
        <v>0</v>
      </c>
      <c r="HB509">
        <v>0</v>
      </c>
      <c r="IK509">
        <v>0</v>
      </c>
    </row>
    <row r="510" spans="1:255" x14ac:dyDescent="0.2">
      <c r="A510" s="2">
        <v>18</v>
      </c>
      <c r="B510" s="2">
        <v>1</v>
      </c>
      <c r="C510" s="2">
        <v>1194</v>
      </c>
      <c r="D510" s="2"/>
      <c r="E510" s="2" t="s">
        <v>765</v>
      </c>
      <c r="F510" s="2" t="s">
        <v>766</v>
      </c>
      <c r="G510" s="2" t="s">
        <v>767</v>
      </c>
      <c r="H510" s="2" t="s">
        <v>390</v>
      </c>
      <c r="I510" s="2">
        <f>I508*J510</f>
        <v>0.05</v>
      </c>
      <c r="J510" s="2">
        <v>0.7142857142857143</v>
      </c>
      <c r="K510" s="2"/>
      <c r="L510" s="2"/>
      <c r="M510" s="2"/>
      <c r="N510" s="2"/>
      <c r="O510" s="2">
        <f t="shared" si="544"/>
        <v>46.6</v>
      </c>
      <c r="P510" s="2">
        <f t="shared" si="545"/>
        <v>46.6</v>
      </c>
      <c r="Q510" s="2">
        <f t="shared" si="546"/>
        <v>0</v>
      </c>
      <c r="R510" s="2">
        <f t="shared" si="547"/>
        <v>0</v>
      </c>
      <c r="S510" s="2">
        <f t="shared" si="548"/>
        <v>0</v>
      </c>
      <c r="T510" s="2">
        <f t="shared" si="549"/>
        <v>0</v>
      </c>
      <c r="U510" s="2">
        <f t="shared" si="550"/>
        <v>0</v>
      </c>
      <c r="V510" s="2">
        <f t="shared" si="551"/>
        <v>0</v>
      </c>
      <c r="W510" s="2">
        <f t="shared" si="552"/>
        <v>0</v>
      </c>
      <c r="X510" s="2">
        <f t="shared" si="553"/>
        <v>0</v>
      </c>
      <c r="Y510" s="2">
        <f t="shared" si="554"/>
        <v>0</v>
      </c>
      <c r="Z510" s="2"/>
      <c r="AA510" s="2">
        <v>39500385</v>
      </c>
      <c r="AB510" s="2">
        <f t="shared" si="555"/>
        <v>932</v>
      </c>
      <c r="AC510" s="2">
        <f t="shared" si="538"/>
        <v>932</v>
      </c>
      <c r="AD510" s="2">
        <f t="shared" si="539"/>
        <v>0</v>
      </c>
      <c r="AE510" s="2">
        <f t="shared" si="540"/>
        <v>0</v>
      </c>
      <c r="AF510" s="2">
        <f t="shared" si="541"/>
        <v>0</v>
      </c>
      <c r="AG510" s="2">
        <f t="shared" si="556"/>
        <v>0</v>
      </c>
      <c r="AH510" s="2">
        <f t="shared" si="542"/>
        <v>0</v>
      </c>
      <c r="AI510" s="2">
        <f t="shared" si="543"/>
        <v>0</v>
      </c>
      <c r="AJ510" s="2">
        <f t="shared" si="557"/>
        <v>0</v>
      </c>
      <c r="AK510" s="2">
        <v>932</v>
      </c>
      <c r="AL510" s="2">
        <v>932</v>
      </c>
      <c r="AM510" s="2">
        <v>0</v>
      </c>
      <c r="AN510" s="2">
        <v>0</v>
      </c>
      <c r="AO510" s="2">
        <v>0</v>
      </c>
      <c r="AP510" s="2">
        <v>0</v>
      </c>
      <c r="AQ510" s="2">
        <v>0</v>
      </c>
      <c r="AR510" s="2">
        <v>0</v>
      </c>
      <c r="AS510" s="2">
        <v>0</v>
      </c>
      <c r="AT510" s="2">
        <v>95</v>
      </c>
      <c r="AU510" s="2">
        <v>65</v>
      </c>
      <c r="AV510" s="2">
        <v>1</v>
      </c>
      <c r="AW510" s="2">
        <v>1</v>
      </c>
      <c r="AX510" s="2"/>
      <c r="AY510" s="2"/>
      <c r="AZ510" s="2">
        <v>1</v>
      </c>
      <c r="BA510" s="2">
        <v>1</v>
      </c>
      <c r="BB510" s="2">
        <v>1</v>
      </c>
      <c r="BC510" s="2">
        <v>1</v>
      </c>
      <c r="BD510" s="2" t="s">
        <v>3</v>
      </c>
      <c r="BE510" s="2" t="s">
        <v>3</v>
      </c>
      <c r="BF510" s="2" t="s">
        <v>3</v>
      </c>
      <c r="BG510" s="2" t="s">
        <v>3</v>
      </c>
      <c r="BH510" s="2">
        <v>3</v>
      </c>
      <c r="BI510" s="2">
        <v>2</v>
      </c>
      <c r="BJ510" s="2" t="s">
        <v>768</v>
      </c>
      <c r="BK510" s="2"/>
      <c r="BL510" s="2"/>
      <c r="BM510" s="2">
        <v>108001</v>
      </c>
      <c r="BN510" s="2">
        <v>0</v>
      </c>
      <c r="BO510" s="2" t="s">
        <v>3</v>
      </c>
      <c r="BP510" s="2">
        <v>0</v>
      </c>
      <c r="BQ510" s="2">
        <v>3</v>
      </c>
      <c r="BR510" s="2">
        <v>0</v>
      </c>
      <c r="BS510" s="2">
        <v>1</v>
      </c>
      <c r="BT510" s="2">
        <v>1</v>
      </c>
      <c r="BU510" s="2">
        <v>1</v>
      </c>
      <c r="BV510" s="2">
        <v>1</v>
      </c>
      <c r="BW510" s="2">
        <v>1</v>
      </c>
      <c r="BX510" s="2">
        <v>1</v>
      </c>
      <c r="BY510" s="2" t="s">
        <v>3</v>
      </c>
      <c r="BZ510" s="2">
        <v>95</v>
      </c>
      <c r="CA510" s="2">
        <v>65</v>
      </c>
      <c r="CB510" s="2"/>
      <c r="CC510" s="2"/>
      <c r="CD510" s="2"/>
      <c r="CE510" s="2"/>
      <c r="CF510" s="2">
        <v>0</v>
      </c>
      <c r="CG510" s="2">
        <v>0</v>
      </c>
      <c r="CH510" s="2"/>
      <c r="CI510" s="2"/>
      <c r="CJ510" s="2"/>
      <c r="CK510" s="2"/>
      <c r="CL510" s="2"/>
      <c r="CM510" s="2">
        <v>0</v>
      </c>
      <c r="CN510" s="2" t="s">
        <v>3</v>
      </c>
      <c r="CO510" s="2">
        <v>0</v>
      </c>
      <c r="CP510" s="2">
        <f t="shared" si="558"/>
        <v>46.6</v>
      </c>
      <c r="CQ510" s="2">
        <f t="shared" si="559"/>
        <v>932</v>
      </c>
      <c r="CR510" s="2">
        <f t="shared" si="560"/>
        <v>0</v>
      </c>
      <c r="CS510" s="2">
        <f t="shared" si="561"/>
        <v>0</v>
      </c>
      <c r="CT510" s="2">
        <f t="shared" si="562"/>
        <v>0</v>
      </c>
      <c r="CU510" s="2">
        <f t="shared" si="563"/>
        <v>0</v>
      </c>
      <c r="CV510" s="2">
        <f t="shared" si="564"/>
        <v>0</v>
      </c>
      <c r="CW510" s="2">
        <f t="shared" si="565"/>
        <v>0</v>
      </c>
      <c r="CX510" s="2">
        <f t="shared" si="566"/>
        <v>0</v>
      </c>
      <c r="CY510" s="2">
        <f t="shared" si="567"/>
        <v>0</v>
      </c>
      <c r="CZ510" s="2">
        <f t="shared" si="568"/>
        <v>0</v>
      </c>
      <c r="DA510" s="2"/>
      <c r="DB510" s="2"/>
      <c r="DC510" s="2" t="s">
        <v>3</v>
      </c>
      <c r="DD510" s="2" t="s">
        <v>3</v>
      </c>
      <c r="DE510" s="2" t="s">
        <v>3</v>
      </c>
      <c r="DF510" s="2" t="s">
        <v>3</v>
      </c>
      <c r="DG510" s="2" t="s">
        <v>3</v>
      </c>
      <c r="DH510" s="2" t="s">
        <v>3</v>
      </c>
      <c r="DI510" s="2" t="s">
        <v>3</v>
      </c>
      <c r="DJ510" s="2" t="s">
        <v>3</v>
      </c>
      <c r="DK510" s="2" t="s">
        <v>3</v>
      </c>
      <c r="DL510" s="2" t="s">
        <v>3</v>
      </c>
      <c r="DM510" s="2" t="s">
        <v>3</v>
      </c>
      <c r="DN510" s="2">
        <v>0</v>
      </c>
      <c r="DO510" s="2">
        <v>0</v>
      </c>
      <c r="DP510" s="2">
        <v>1</v>
      </c>
      <c r="DQ510" s="2">
        <v>1</v>
      </c>
      <c r="DR510" s="2"/>
      <c r="DS510" s="2"/>
      <c r="DT510" s="2"/>
      <c r="DU510" s="2">
        <v>1010</v>
      </c>
      <c r="DV510" s="2" t="s">
        <v>390</v>
      </c>
      <c r="DW510" s="2" t="s">
        <v>390</v>
      </c>
      <c r="DX510" s="2">
        <v>100</v>
      </c>
      <c r="DY510" s="2"/>
      <c r="DZ510" s="2"/>
      <c r="EA510" s="2"/>
      <c r="EB510" s="2"/>
      <c r="EC510" s="2"/>
      <c r="ED510" s="2"/>
      <c r="EE510" s="2">
        <v>39174386</v>
      </c>
      <c r="EF510" s="2">
        <v>3</v>
      </c>
      <c r="EG510" s="2" t="s">
        <v>697</v>
      </c>
      <c r="EH510" s="2">
        <v>0</v>
      </c>
      <c r="EI510" s="2" t="s">
        <v>3</v>
      </c>
      <c r="EJ510" s="2">
        <v>2</v>
      </c>
      <c r="EK510" s="2">
        <v>108001</v>
      </c>
      <c r="EL510" s="2" t="s">
        <v>698</v>
      </c>
      <c r="EM510" s="2" t="s">
        <v>699</v>
      </c>
      <c r="EN510" s="2"/>
      <c r="EO510" s="2" t="s">
        <v>3</v>
      </c>
      <c r="EP510" s="2"/>
      <c r="EQ510" s="2">
        <v>0</v>
      </c>
      <c r="ER510" s="2">
        <v>932</v>
      </c>
      <c r="ES510" s="2">
        <v>932</v>
      </c>
      <c r="ET510" s="2">
        <v>0</v>
      </c>
      <c r="EU510" s="2">
        <v>0</v>
      </c>
      <c r="EV510" s="2">
        <v>0</v>
      </c>
      <c r="EW510" s="2">
        <v>0</v>
      </c>
      <c r="EX510" s="2">
        <v>0</v>
      </c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>
        <v>0</v>
      </c>
      <c r="FR510" s="2">
        <f t="shared" si="569"/>
        <v>0</v>
      </c>
      <c r="FS510" s="2">
        <v>0</v>
      </c>
      <c r="FT510" s="2"/>
      <c r="FU510" s="2"/>
      <c r="FV510" s="2"/>
      <c r="FW510" s="2"/>
      <c r="FX510" s="2">
        <v>95</v>
      </c>
      <c r="FY510" s="2">
        <v>65</v>
      </c>
      <c r="FZ510" s="2"/>
      <c r="GA510" s="2" t="s">
        <v>3</v>
      </c>
      <c r="GB510" s="2"/>
      <c r="GC510" s="2"/>
      <c r="GD510" s="2">
        <v>0</v>
      </c>
      <c r="GE510" s="2"/>
      <c r="GF510" s="2">
        <v>-843056249</v>
      </c>
      <c r="GG510" s="2">
        <v>2</v>
      </c>
      <c r="GH510" s="2">
        <v>1</v>
      </c>
      <c r="GI510" s="2">
        <v>-2</v>
      </c>
      <c r="GJ510" s="2">
        <v>0</v>
      </c>
      <c r="GK510" s="2">
        <f>ROUND(R510*(R12)/100,2)</f>
        <v>0</v>
      </c>
      <c r="GL510" s="2">
        <f t="shared" si="570"/>
        <v>0</v>
      </c>
      <c r="GM510" s="2">
        <f t="shared" si="571"/>
        <v>46.6</v>
      </c>
      <c r="GN510" s="2">
        <f t="shared" si="572"/>
        <v>0</v>
      </c>
      <c r="GO510" s="2">
        <f t="shared" si="573"/>
        <v>46.6</v>
      </c>
      <c r="GP510" s="2">
        <f t="shared" si="574"/>
        <v>0</v>
      </c>
      <c r="GQ510" s="2"/>
      <c r="GR510" s="2">
        <v>0</v>
      </c>
      <c r="GS510" s="2">
        <v>3</v>
      </c>
      <c r="GT510" s="2">
        <v>0</v>
      </c>
      <c r="GU510" s="2" t="s">
        <v>3</v>
      </c>
      <c r="GV510" s="2">
        <f t="shared" si="575"/>
        <v>0</v>
      </c>
      <c r="GW510" s="2">
        <v>1</v>
      </c>
      <c r="GX510" s="2">
        <f t="shared" si="576"/>
        <v>0</v>
      </c>
      <c r="GY510" s="2"/>
      <c r="GZ510" s="2"/>
      <c r="HA510" s="2">
        <v>0</v>
      </c>
      <c r="HB510" s="2">
        <v>0</v>
      </c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>
        <v>0</v>
      </c>
      <c r="IL510" s="2"/>
      <c r="IM510" s="2"/>
      <c r="IN510" s="2"/>
      <c r="IO510" s="2"/>
      <c r="IP510" s="2"/>
      <c r="IQ510" s="2"/>
      <c r="IR510" s="2"/>
      <c r="IS510" s="2"/>
      <c r="IT510" s="2"/>
      <c r="IU510" s="2"/>
    </row>
    <row r="511" spans="1:255" x14ac:dyDescent="0.2">
      <c r="A511">
        <v>18</v>
      </c>
      <c r="B511">
        <v>1</v>
      </c>
      <c r="C511">
        <v>1205</v>
      </c>
      <c r="E511" t="s">
        <v>765</v>
      </c>
      <c r="F511" t="s">
        <v>766</v>
      </c>
      <c r="G511" t="s">
        <v>767</v>
      </c>
      <c r="H511" t="s">
        <v>390</v>
      </c>
      <c r="I511">
        <f>I509*J511</f>
        <v>0.05</v>
      </c>
      <c r="J511">
        <v>0.7142857142857143</v>
      </c>
      <c r="O511">
        <f t="shared" si="544"/>
        <v>310.36</v>
      </c>
      <c r="P511">
        <f t="shared" si="545"/>
        <v>310.36</v>
      </c>
      <c r="Q511">
        <f t="shared" si="546"/>
        <v>0</v>
      </c>
      <c r="R511">
        <f t="shared" si="547"/>
        <v>0</v>
      </c>
      <c r="S511">
        <f t="shared" si="548"/>
        <v>0</v>
      </c>
      <c r="T511">
        <f t="shared" si="549"/>
        <v>0</v>
      </c>
      <c r="U511">
        <f t="shared" si="550"/>
        <v>0</v>
      </c>
      <c r="V511">
        <f t="shared" si="551"/>
        <v>0</v>
      </c>
      <c r="W511">
        <f t="shared" si="552"/>
        <v>0</v>
      </c>
      <c r="X511">
        <f t="shared" si="553"/>
        <v>0</v>
      </c>
      <c r="Y511">
        <f t="shared" si="554"/>
        <v>0</v>
      </c>
      <c r="AA511">
        <v>39500386</v>
      </c>
      <c r="AB511">
        <f t="shared" si="555"/>
        <v>932</v>
      </c>
      <c r="AC511">
        <f t="shared" si="538"/>
        <v>932</v>
      </c>
      <c r="AD511">
        <f t="shared" si="539"/>
        <v>0</v>
      </c>
      <c r="AE511">
        <f t="shared" si="540"/>
        <v>0</v>
      </c>
      <c r="AF511">
        <f t="shared" si="541"/>
        <v>0</v>
      </c>
      <c r="AG511">
        <f t="shared" si="556"/>
        <v>0</v>
      </c>
      <c r="AH511">
        <f t="shared" si="542"/>
        <v>0</v>
      </c>
      <c r="AI511">
        <f t="shared" si="543"/>
        <v>0</v>
      </c>
      <c r="AJ511">
        <f t="shared" si="557"/>
        <v>0</v>
      </c>
      <c r="AK511">
        <v>932</v>
      </c>
      <c r="AL511">
        <v>932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95</v>
      </c>
      <c r="AU511">
        <v>65</v>
      </c>
      <c r="AV511">
        <v>1</v>
      </c>
      <c r="AW511">
        <v>1</v>
      </c>
      <c r="AZ511">
        <v>6.66</v>
      </c>
      <c r="BA511">
        <v>1</v>
      </c>
      <c r="BB511">
        <v>1</v>
      </c>
      <c r="BC511">
        <v>6.66</v>
      </c>
      <c r="BD511" t="s">
        <v>3</v>
      </c>
      <c r="BE511" t="s">
        <v>3</v>
      </c>
      <c r="BF511" t="s">
        <v>3</v>
      </c>
      <c r="BG511" t="s">
        <v>3</v>
      </c>
      <c r="BH511">
        <v>3</v>
      </c>
      <c r="BI511">
        <v>2</v>
      </c>
      <c r="BJ511" t="s">
        <v>768</v>
      </c>
      <c r="BM511">
        <v>108001</v>
      </c>
      <c r="BN511">
        <v>0</v>
      </c>
      <c r="BO511" t="s">
        <v>3</v>
      </c>
      <c r="BP511">
        <v>0</v>
      </c>
      <c r="BQ511">
        <v>3</v>
      </c>
      <c r="BR511">
        <v>0</v>
      </c>
      <c r="BS511">
        <v>1</v>
      </c>
      <c r="BT511">
        <v>1</v>
      </c>
      <c r="BU511">
        <v>1</v>
      </c>
      <c r="BV511">
        <v>1</v>
      </c>
      <c r="BW511">
        <v>1</v>
      </c>
      <c r="BX511">
        <v>1</v>
      </c>
      <c r="BY511" t="s">
        <v>3</v>
      </c>
      <c r="BZ511">
        <v>95</v>
      </c>
      <c r="CA511">
        <v>65</v>
      </c>
      <c r="CF511">
        <v>0</v>
      </c>
      <c r="CG511">
        <v>0</v>
      </c>
      <c r="CM511">
        <v>0</v>
      </c>
      <c r="CN511" t="s">
        <v>3</v>
      </c>
      <c r="CO511">
        <v>0</v>
      </c>
      <c r="CP511">
        <f t="shared" si="558"/>
        <v>310.36</v>
      </c>
      <c r="CQ511">
        <f t="shared" si="559"/>
        <v>6207.12</v>
      </c>
      <c r="CR511">
        <f t="shared" si="560"/>
        <v>0</v>
      </c>
      <c r="CS511">
        <f t="shared" si="561"/>
        <v>0</v>
      </c>
      <c r="CT511">
        <f t="shared" si="562"/>
        <v>0</v>
      </c>
      <c r="CU511">
        <f t="shared" si="563"/>
        <v>0</v>
      </c>
      <c r="CV511">
        <f t="shared" si="564"/>
        <v>0</v>
      </c>
      <c r="CW511">
        <f t="shared" si="565"/>
        <v>0</v>
      </c>
      <c r="CX511">
        <f t="shared" si="566"/>
        <v>0</v>
      </c>
      <c r="CY511">
        <f t="shared" si="567"/>
        <v>0</v>
      </c>
      <c r="CZ511">
        <f t="shared" si="568"/>
        <v>0</v>
      </c>
      <c r="DC511" t="s">
        <v>3</v>
      </c>
      <c r="DD511" t="s">
        <v>3</v>
      </c>
      <c r="DE511" t="s">
        <v>3</v>
      </c>
      <c r="DF511" t="s">
        <v>3</v>
      </c>
      <c r="DG511" t="s">
        <v>3</v>
      </c>
      <c r="DH511" t="s">
        <v>3</v>
      </c>
      <c r="DI511" t="s">
        <v>3</v>
      </c>
      <c r="DJ511" t="s">
        <v>3</v>
      </c>
      <c r="DK511" t="s">
        <v>3</v>
      </c>
      <c r="DL511" t="s">
        <v>3</v>
      </c>
      <c r="DM511" t="s">
        <v>3</v>
      </c>
      <c r="DN511">
        <v>0</v>
      </c>
      <c r="DO511">
        <v>0</v>
      </c>
      <c r="DP511">
        <v>1</v>
      </c>
      <c r="DQ511">
        <v>1</v>
      </c>
      <c r="DU511">
        <v>1010</v>
      </c>
      <c r="DV511" t="s">
        <v>390</v>
      </c>
      <c r="DW511" t="s">
        <v>390</v>
      </c>
      <c r="DX511">
        <v>100</v>
      </c>
      <c r="EE511">
        <v>39174386</v>
      </c>
      <c r="EF511">
        <v>3</v>
      </c>
      <c r="EG511" t="s">
        <v>697</v>
      </c>
      <c r="EH511">
        <v>0</v>
      </c>
      <c r="EI511" t="s">
        <v>3</v>
      </c>
      <c r="EJ511">
        <v>2</v>
      </c>
      <c r="EK511">
        <v>108001</v>
      </c>
      <c r="EL511" t="s">
        <v>698</v>
      </c>
      <c r="EM511" t="s">
        <v>699</v>
      </c>
      <c r="EO511" t="s">
        <v>3</v>
      </c>
      <c r="EQ511">
        <v>0</v>
      </c>
      <c r="ER511">
        <v>932</v>
      </c>
      <c r="ES511">
        <v>932</v>
      </c>
      <c r="ET511">
        <v>0</v>
      </c>
      <c r="EU511">
        <v>0</v>
      </c>
      <c r="EV511">
        <v>0</v>
      </c>
      <c r="EW511">
        <v>0</v>
      </c>
      <c r="EX511">
        <v>0</v>
      </c>
      <c r="FQ511">
        <v>0</v>
      </c>
      <c r="FR511">
        <f t="shared" si="569"/>
        <v>0</v>
      </c>
      <c r="FS511">
        <v>0</v>
      </c>
      <c r="FX511">
        <v>95</v>
      </c>
      <c r="FY511">
        <v>65</v>
      </c>
      <c r="GA511" t="s">
        <v>3</v>
      </c>
      <c r="GD511">
        <v>0</v>
      </c>
      <c r="GF511">
        <v>-843056249</v>
      </c>
      <c r="GG511">
        <v>1</v>
      </c>
      <c r="GH511">
        <v>1</v>
      </c>
      <c r="GI511">
        <v>4</v>
      </c>
      <c r="GJ511">
        <v>0</v>
      </c>
      <c r="GK511">
        <f>ROUND(R511*(S12)/100,2)</f>
        <v>0</v>
      </c>
      <c r="GL511">
        <f t="shared" si="570"/>
        <v>0</v>
      </c>
      <c r="GM511">
        <f t="shared" si="571"/>
        <v>310.36</v>
      </c>
      <c r="GN511">
        <f t="shared" si="572"/>
        <v>0</v>
      </c>
      <c r="GO511">
        <f t="shared" si="573"/>
        <v>310.36</v>
      </c>
      <c r="GP511">
        <f t="shared" si="574"/>
        <v>0</v>
      </c>
      <c r="GR511">
        <v>0</v>
      </c>
      <c r="GS511">
        <v>3</v>
      </c>
      <c r="GT511">
        <v>0</v>
      </c>
      <c r="GU511" t="s">
        <v>3</v>
      </c>
      <c r="GV511">
        <f t="shared" si="575"/>
        <v>0</v>
      </c>
      <c r="GW511">
        <v>1</v>
      </c>
      <c r="GX511">
        <f t="shared" si="576"/>
        <v>0</v>
      </c>
      <c r="HA511">
        <v>0</v>
      </c>
      <c r="HB511">
        <v>0</v>
      </c>
      <c r="IK511">
        <v>0</v>
      </c>
    </row>
    <row r="512" spans="1:255" x14ac:dyDescent="0.2">
      <c r="A512" s="2">
        <v>18</v>
      </c>
      <c r="B512" s="2">
        <v>1</v>
      </c>
      <c r="C512" s="2">
        <v>1193</v>
      </c>
      <c r="D512" s="2"/>
      <c r="E512" s="2" t="s">
        <v>769</v>
      </c>
      <c r="F512" s="2" t="s">
        <v>770</v>
      </c>
      <c r="G512" s="2" t="s">
        <v>771</v>
      </c>
      <c r="H512" s="2" t="s">
        <v>390</v>
      </c>
      <c r="I512" s="2">
        <f>I508*J512</f>
        <v>0.02</v>
      </c>
      <c r="J512" s="2">
        <v>0.2857142857142857</v>
      </c>
      <c r="K512" s="2"/>
      <c r="L512" s="2"/>
      <c r="M512" s="2"/>
      <c r="N512" s="2"/>
      <c r="O512" s="2">
        <f t="shared" si="544"/>
        <v>17.260000000000002</v>
      </c>
      <c r="P512" s="2">
        <f t="shared" si="545"/>
        <v>17.260000000000002</v>
      </c>
      <c r="Q512" s="2">
        <f t="shared" si="546"/>
        <v>0</v>
      </c>
      <c r="R512" s="2">
        <f t="shared" si="547"/>
        <v>0</v>
      </c>
      <c r="S512" s="2">
        <f t="shared" si="548"/>
        <v>0</v>
      </c>
      <c r="T512" s="2">
        <f t="shared" si="549"/>
        <v>0</v>
      </c>
      <c r="U512" s="2">
        <f t="shared" si="550"/>
        <v>0</v>
      </c>
      <c r="V512" s="2">
        <f t="shared" si="551"/>
        <v>0</v>
      </c>
      <c r="W512" s="2">
        <f t="shared" si="552"/>
        <v>0</v>
      </c>
      <c r="X512" s="2">
        <f t="shared" si="553"/>
        <v>0</v>
      </c>
      <c r="Y512" s="2">
        <f t="shared" si="554"/>
        <v>0</v>
      </c>
      <c r="Z512" s="2"/>
      <c r="AA512" s="2">
        <v>39500385</v>
      </c>
      <c r="AB512" s="2">
        <f t="shared" si="555"/>
        <v>863</v>
      </c>
      <c r="AC512" s="2">
        <f t="shared" si="538"/>
        <v>863</v>
      </c>
      <c r="AD512" s="2">
        <f t="shared" si="539"/>
        <v>0</v>
      </c>
      <c r="AE512" s="2">
        <f t="shared" si="540"/>
        <v>0</v>
      </c>
      <c r="AF512" s="2">
        <f t="shared" si="541"/>
        <v>0</v>
      </c>
      <c r="AG512" s="2">
        <f t="shared" si="556"/>
        <v>0</v>
      </c>
      <c r="AH512" s="2">
        <f t="shared" si="542"/>
        <v>0</v>
      </c>
      <c r="AI512" s="2">
        <f t="shared" si="543"/>
        <v>0</v>
      </c>
      <c r="AJ512" s="2">
        <f t="shared" si="557"/>
        <v>0</v>
      </c>
      <c r="AK512" s="2">
        <v>863</v>
      </c>
      <c r="AL512" s="2">
        <v>863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95</v>
      </c>
      <c r="AU512" s="2">
        <v>65</v>
      </c>
      <c r="AV512" s="2">
        <v>1</v>
      </c>
      <c r="AW512" s="2">
        <v>1</v>
      </c>
      <c r="AX512" s="2"/>
      <c r="AY512" s="2"/>
      <c r="AZ512" s="2">
        <v>1</v>
      </c>
      <c r="BA512" s="2">
        <v>1</v>
      </c>
      <c r="BB512" s="2">
        <v>1</v>
      </c>
      <c r="BC512" s="2">
        <v>1</v>
      </c>
      <c r="BD512" s="2" t="s">
        <v>3</v>
      </c>
      <c r="BE512" s="2" t="s">
        <v>3</v>
      </c>
      <c r="BF512" s="2" t="s">
        <v>3</v>
      </c>
      <c r="BG512" s="2" t="s">
        <v>3</v>
      </c>
      <c r="BH512" s="2">
        <v>3</v>
      </c>
      <c r="BI512" s="2">
        <v>2</v>
      </c>
      <c r="BJ512" s="2" t="s">
        <v>772</v>
      </c>
      <c r="BK512" s="2"/>
      <c r="BL512" s="2"/>
      <c r="BM512" s="2">
        <v>108001</v>
      </c>
      <c r="BN512" s="2">
        <v>0</v>
      </c>
      <c r="BO512" s="2" t="s">
        <v>3</v>
      </c>
      <c r="BP512" s="2">
        <v>0</v>
      </c>
      <c r="BQ512" s="2">
        <v>3</v>
      </c>
      <c r="BR512" s="2">
        <v>0</v>
      </c>
      <c r="BS512" s="2">
        <v>1</v>
      </c>
      <c r="BT512" s="2">
        <v>1</v>
      </c>
      <c r="BU512" s="2">
        <v>1</v>
      </c>
      <c r="BV512" s="2">
        <v>1</v>
      </c>
      <c r="BW512" s="2">
        <v>1</v>
      </c>
      <c r="BX512" s="2">
        <v>1</v>
      </c>
      <c r="BY512" s="2" t="s">
        <v>3</v>
      </c>
      <c r="BZ512" s="2">
        <v>95</v>
      </c>
      <c r="CA512" s="2">
        <v>65</v>
      </c>
      <c r="CB512" s="2"/>
      <c r="CC512" s="2"/>
      <c r="CD512" s="2"/>
      <c r="CE512" s="2"/>
      <c r="CF512" s="2">
        <v>0</v>
      </c>
      <c r="CG512" s="2">
        <v>0</v>
      </c>
      <c r="CH512" s="2"/>
      <c r="CI512" s="2"/>
      <c r="CJ512" s="2"/>
      <c r="CK512" s="2"/>
      <c r="CL512" s="2"/>
      <c r="CM512" s="2">
        <v>0</v>
      </c>
      <c r="CN512" s="2" t="s">
        <v>3</v>
      </c>
      <c r="CO512" s="2">
        <v>0</v>
      </c>
      <c r="CP512" s="2">
        <f t="shared" si="558"/>
        <v>17.260000000000002</v>
      </c>
      <c r="CQ512" s="2">
        <f t="shared" si="559"/>
        <v>863</v>
      </c>
      <c r="CR512" s="2">
        <f t="shared" si="560"/>
        <v>0</v>
      </c>
      <c r="CS512" s="2">
        <f t="shared" si="561"/>
        <v>0</v>
      </c>
      <c r="CT512" s="2">
        <f t="shared" si="562"/>
        <v>0</v>
      </c>
      <c r="CU512" s="2">
        <f t="shared" si="563"/>
        <v>0</v>
      </c>
      <c r="CV512" s="2">
        <f t="shared" si="564"/>
        <v>0</v>
      </c>
      <c r="CW512" s="2">
        <f t="shared" si="565"/>
        <v>0</v>
      </c>
      <c r="CX512" s="2">
        <f t="shared" si="566"/>
        <v>0</v>
      </c>
      <c r="CY512" s="2">
        <f t="shared" si="567"/>
        <v>0</v>
      </c>
      <c r="CZ512" s="2">
        <f t="shared" si="568"/>
        <v>0</v>
      </c>
      <c r="DA512" s="2"/>
      <c r="DB512" s="2"/>
      <c r="DC512" s="2" t="s">
        <v>3</v>
      </c>
      <c r="DD512" s="2" t="s">
        <v>3</v>
      </c>
      <c r="DE512" s="2" t="s">
        <v>3</v>
      </c>
      <c r="DF512" s="2" t="s">
        <v>3</v>
      </c>
      <c r="DG512" s="2" t="s">
        <v>3</v>
      </c>
      <c r="DH512" s="2" t="s">
        <v>3</v>
      </c>
      <c r="DI512" s="2" t="s">
        <v>3</v>
      </c>
      <c r="DJ512" s="2" t="s">
        <v>3</v>
      </c>
      <c r="DK512" s="2" t="s">
        <v>3</v>
      </c>
      <c r="DL512" s="2" t="s">
        <v>3</v>
      </c>
      <c r="DM512" s="2" t="s">
        <v>3</v>
      </c>
      <c r="DN512" s="2">
        <v>0</v>
      </c>
      <c r="DO512" s="2">
        <v>0</v>
      </c>
      <c r="DP512" s="2">
        <v>1</v>
      </c>
      <c r="DQ512" s="2">
        <v>1</v>
      </c>
      <c r="DR512" s="2"/>
      <c r="DS512" s="2"/>
      <c r="DT512" s="2"/>
      <c r="DU512" s="2">
        <v>1010</v>
      </c>
      <c r="DV512" s="2" t="s">
        <v>390</v>
      </c>
      <c r="DW512" s="2" t="s">
        <v>390</v>
      </c>
      <c r="DX512" s="2">
        <v>100</v>
      </c>
      <c r="DY512" s="2"/>
      <c r="DZ512" s="2"/>
      <c r="EA512" s="2"/>
      <c r="EB512" s="2"/>
      <c r="EC512" s="2"/>
      <c r="ED512" s="2"/>
      <c r="EE512" s="2">
        <v>39174386</v>
      </c>
      <c r="EF512" s="2">
        <v>3</v>
      </c>
      <c r="EG512" s="2" t="s">
        <v>697</v>
      </c>
      <c r="EH512" s="2">
        <v>0</v>
      </c>
      <c r="EI512" s="2" t="s">
        <v>3</v>
      </c>
      <c r="EJ512" s="2">
        <v>2</v>
      </c>
      <c r="EK512" s="2">
        <v>108001</v>
      </c>
      <c r="EL512" s="2" t="s">
        <v>698</v>
      </c>
      <c r="EM512" s="2" t="s">
        <v>699</v>
      </c>
      <c r="EN512" s="2"/>
      <c r="EO512" s="2" t="s">
        <v>3</v>
      </c>
      <c r="EP512" s="2"/>
      <c r="EQ512" s="2">
        <v>0</v>
      </c>
      <c r="ER512" s="2">
        <v>863</v>
      </c>
      <c r="ES512" s="2">
        <v>863</v>
      </c>
      <c r="ET512" s="2">
        <v>0</v>
      </c>
      <c r="EU512" s="2">
        <v>0</v>
      </c>
      <c r="EV512" s="2">
        <v>0</v>
      </c>
      <c r="EW512" s="2">
        <v>0</v>
      </c>
      <c r="EX512" s="2">
        <v>0</v>
      </c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>
        <v>0</v>
      </c>
      <c r="FR512" s="2">
        <f t="shared" si="569"/>
        <v>0</v>
      </c>
      <c r="FS512" s="2">
        <v>0</v>
      </c>
      <c r="FT512" s="2"/>
      <c r="FU512" s="2"/>
      <c r="FV512" s="2"/>
      <c r="FW512" s="2"/>
      <c r="FX512" s="2">
        <v>95</v>
      </c>
      <c r="FY512" s="2">
        <v>65</v>
      </c>
      <c r="FZ512" s="2"/>
      <c r="GA512" s="2" t="s">
        <v>3</v>
      </c>
      <c r="GB512" s="2"/>
      <c r="GC512" s="2"/>
      <c r="GD512" s="2">
        <v>0</v>
      </c>
      <c r="GE512" s="2"/>
      <c r="GF512" s="2">
        <v>1728305189</v>
      </c>
      <c r="GG512" s="2">
        <v>2</v>
      </c>
      <c r="GH512" s="2">
        <v>1</v>
      </c>
      <c r="GI512" s="2">
        <v>-2</v>
      </c>
      <c r="GJ512" s="2">
        <v>0</v>
      </c>
      <c r="GK512" s="2">
        <f>ROUND(R512*(R12)/100,2)</f>
        <v>0</v>
      </c>
      <c r="GL512" s="2">
        <f t="shared" si="570"/>
        <v>0</v>
      </c>
      <c r="GM512" s="2">
        <f t="shared" si="571"/>
        <v>17.260000000000002</v>
      </c>
      <c r="GN512" s="2">
        <f t="shared" si="572"/>
        <v>0</v>
      </c>
      <c r="GO512" s="2">
        <f t="shared" si="573"/>
        <v>17.260000000000002</v>
      </c>
      <c r="GP512" s="2">
        <f t="shared" si="574"/>
        <v>0</v>
      </c>
      <c r="GQ512" s="2"/>
      <c r="GR512" s="2">
        <v>0</v>
      </c>
      <c r="GS512" s="2">
        <v>3</v>
      </c>
      <c r="GT512" s="2">
        <v>0</v>
      </c>
      <c r="GU512" s="2" t="s">
        <v>3</v>
      </c>
      <c r="GV512" s="2">
        <f t="shared" si="575"/>
        <v>0</v>
      </c>
      <c r="GW512" s="2">
        <v>1</v>
      </c>
      <c r="GX512" s="2">
        <f t="shared" si="576"/>
        <v>0</v>
      </c>
      <c r="GY512" s="2"/>
      <c r="GZ512" s="2"/>
      <c r="HA512" s="2">
        <v>0</v>
      </c>
      <c r="HB512" s="2">
        <v>0</v>
      </c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>
        <v>0</v>
      </c>
      <c r="IL512" s="2"/>
      <c r="IM512" s="2"/>
      <c r="IN512" s="2"/>
      <c r="IO512" s="2"/>
      <c r="IP512" s="2"/>
      <c r="IQ512" s="2"/>
      <c r="IR512" s="2"/>
      <c r="IS512" s="2"/>
      <c r="IT512" s="2"/>
      <c r="IU512" s="2"/>
    </row>
    <row r="513" spans="1:255" x14ac:dyDescent="0.2">
      <c r="A513">
        <v>18</v>
      </c>
      <c r="B513">
        <v>1</v>
      </c>
      <c r="C513">
        <v>1204</v>
      </c>
      <c r="E513" t="s">
        <v>769</v>
      </c>
      <c r="F513" t="s">
        <v>770</v>
      </c>
      <c r="G513" t="s">
        <v>771</v>
      </c>
      <c r="H513" t="s">
        <v>390</v>
      </c>
      <c r="I513">
        <f>I509*J513</f>
        <v>0.02</v>
      </c>
      <c r="J513">
        <v>0.2857142857142857</v>
      </c>
      <c r="O513">
        <f t="shared" si="544"/>
        <v>114.95</v>
      </c>
      <c r="P513">
        <f t="shared" si="545"/>
        <v>114.95</v>
      </c>
      <c r="Q513">
        <f t="shared" si="546"/>
        <v>0</v>
      </c>
      <c r="R513">
        <f t="shared" si="547"/>
        <v>0</v>
      </c>
      <c r="S513">
        <f t="shared" si="548"/>
        <v>0</v>
      </c>
      <c r="T513">
        <f t="shared" si="549"/>
        <v>0</v>
      </c>
      <c r="U513">
        <f t="shared" si="550"/>
        <v>0</v>
      </c>
      <c r="V513">
        <f t="shared" si="551"/>
        <v>0</v>
      </c>
      <c r="W513">
        <f t="shared" si="552"/>
        <v>0</v>
      </c>
      <c r="X513">
        <f t="shared" si="553"/>
        <v>0</v>
      </c>
      <c r="Y513">
        <f t="shared" si="554"/>
        <v>0</v>
      </c>
      <c r="AA513">
        <v>39500386</v>
      </c>
      <c r="AB513">
        <f t="shared" si="555"/>
        <v>863</v>
      </c>
      <c r="AC513">
        <f t="shared" si="538"/>
        <v>863</v>
      </c>
      <c r="AD513">
        <f t="shared" si="539"/>
        <v>0</v>
      </c>
      <c r="AE513">
        <f t="shared" si="540"/>
        <v>0</v>
      </c>
      <c r="AF513">
        <f t="shared" si="541"/>
        <v>0</v>
      </c>
      <c r="AG513">
        <f t="shared" si="556"/>
        <v>0</v>
      </c>
      <c r="AH513">
        <f t="shared" si="542"/>
        <v>0</v>
      </c>
      <c r="AI513">
        <f t="shared" si="543"/>
        <v>0</v>
      </c>
      <c r="AJ513">
        <f t="shared" si="557"/>
        <v>0</v>
      </c>
      <c r="AK513">
        <v>863</v>
      </c>
      <c r="AL513">
        <v>863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95</v>
      </c>
      <c r="AU513">
        <v>65</v>
      </c>
      <c r="AV513">
        <v>1</v>
      </c>
      <c r="AW513">
        <v>1</v>
      </c>
      <c r="AZ513">
        <v>6.66</v>
      </c>
      <c r="BA513">
        <v>1</v>
      </c>
      <c r="BB513">
        <v>1</v>
      </c>
      <c r="BC513">
        <v>6.66</v>
      </c>
      <c r="BD513" t="s">
        <v>3</v>
      </c>
      <c r="BE513" t="s">
        <v>3</v>
      </c>
      <c r="BF513" t="s">
        <v>3</v>
      </c>
      <c r="BG513" t="s">
        <v>3</v>
      </c>
      <c r="BH513">
        <v>3</v>
      </c>
      <c r="BI513">
        <v>2</v>
      </c>
      <c r="BJ513" t="s">
        <v>772</v>
      </c>
      <c r="BM513">
        <v>108001</v>
      </c>
      <c r="BN513">
        <v>0</v>
      </c>
      <c r="BO513" t="s">
        <v>3</v>
      </c>
      <c r="BP513">
        <v>0</v>
      </c>
      <c r="BQ513">
        <v>3</v>
      </c>
      <c r="BR513">
        <v>0</v>
      </c>
      <c r="BS513">
        <v>1</v>
      </c>
      <c r="BT513">
        <v>1</v>
      </c>
      <c r="BU513">
        <v>1</v>
      </c>
      <c r="BV513">
        <v>1</v>
      </c>
      <c r="BW513">
        <v>1</v>
      </c>
      <c r="BX513">
        <v>1</v>
      </c>
      <c r="BY513" t="s">
        <v>3</v>
      </c>
      <c r="BZ513">
        <v>95</v>
      </c>
      <c r="CA513">
        <v>65</v>
      </c>
      <c r="CF513">
        <v>0</v>
      </c>
      <c r="CG513">
        <v>0</v>
      </c>
      <c r="CM513">
        <v>0</v>
      </c>
      <c r="CN513" t="s">
        <v>3</v>
      </c>
      <c r="CO513">
        <v>0</v>
      </c>
      <c r="CP513">
        <f t="shared" si="558"/>
        <v>114.95</v>
      </c>
      <c r="CQ513">
        <f t="shared" si="559"/>
        <v>5747.58</v>
      </c>
      <c r="CR513">
        <f t="shared" si="560"/>
        <v>0</v>
      </c>
      <c r="CS513">
        <f t="shared" si="561"/>
        <v>0</v>
      </c>
      <c r="CT513">
        <f t="shared" si="562"/>
        <v>0</v>
      </c>
      <c r="CU513">
        <f t="shared" si="563"/>
        <v>0</v>
      </c>
      <c r="CV513">
        <f t="shared" si="564"/>
        <v>0</v>
      </c>
      <c r="CW513">
        <f t="shared" si="565"/>
        <v>0</v>
      </c>
      <c r="CX513">
        <f t="shared" si="566"/>
        <v>0</v>
      </c>
      <c r="CY513">
        <f t="shared" si="567"/>
        <v>0</v>
      </c>
      <c r="CZ513">
        <f t="shared" si="568"/>
        <v>0</v>
      </c>
      <c r="DC513" t="s">
        <v>3</v>
      </c>
      <c r="DD513" t="s">
        <v>3</v>
      </c>
      <c r="DE513" t="s">
        <v>3</v>
      </c>
      <c r="DF513" t="s">
        <v>3</v>
      </c>
      <c r="DG513" t="s">
        <v>3</v>
      </c>
      <c r="DH513" t="s">
        <v>3</v>
      </c>
      <c r="DI513" t="s">
        <v>3</v>
      </c>
      <c r="DJ513" t="s">
        <v>3</v>
      </c>
      <c r="DK513" t="s">
        <v>3</v>
      </c>
      <c r="DL513" t="s">
        <v>3</v>
      </c>
      <c r="DM513" t="s">
        <v>3</v>
      </c>
      <c r="DN513">
        <v>0</v>
      </c>
      <c r="DO513">
        <v>0</v>
      </c>
      <c r="DP513">
        <v>1</v>
      </c>
      <c r="DQ513">
        <v>1</v>
      </c>
      <c r="DU513">
        <v>1010</v>
      </c>
      <c r="DV513" t="s">
        <v>390</v>
      </c>
      <c r="DW513" t="s">
        <v>390</v>
      </c>
      <c r="DX513">
        <v>100</v>
      </c>
      <c r="EE513">
        <v>39174386</v>
      </c>
      <c r="EF513">
        <v>3</v>
      </c>
      <c r="EG513" t="s">
        <v>697</v>
      </c>
      <c r="EH513">
        <v>0</v>
      </c>
      <c r="EI513" t="s">
        <v>3</v>
      </c>
      <c r="EJ513">
        <v>2</v>
      </c>
      <c r="EK513">
        <v>108001</v>
      </c>
      <c r="EL513" t="s">
        <v>698</v>
      </c>
      <c r="EM513" t="s">
        <v>699</v>
      </c>
      <c r="EO513" t="s">
        <v>3</v>
      </c>
      <c r="EQ513">
        <v>0</v>
      </c>
      <c r="ER513">
        <v>863</v>
      </c>
      <c r="ES513">
        <v>863</v>
      </c>
      <c r="ET513">
        <v>0</v>
      </c>
      <c r="EU513">
        <v>0</v>
      </c>
      <c r="EV513">
        <v>0</v>
      </c>
      <c r="EW513">
        <v>0</v>
      </c>
      <c r="EX513">
        <v>0</v>
      </c>
      <c r="FQ513">
        <v>0</v>
      </c>
      <c r="FR513">
        <f t="shared" si="569"/>
        <v>0</v>
      </c>
      <c r="FS513">
        <v>0</v>
      </c>
      <c r="FX513">
        <v>95</v>
      </c>
      <c r="FY513">
        <v>65</v>
      </c>
      <c r="GA513" t="s">
        <v>3</v>
      </c>
      <c r="GD513">
        <v>0</v>
      </c>
      <c r="GF513">
        <v>1728305189</v>
      </c>
      <c r="GG513">
        <v>1</v>
      </c>
      <c r="GH513">
        <v>1</v>
      </c>
      <c r="GI513">
        <v>4</v>
      </c>
      <c r="GJ513">
        <v>0</v>
      </c>
      <c r="GK513">
        <f>ROUND(R513*(S12)/100,2)</f>
        <v>0</v>
      </c>
      <c r="GL513">
        <f t="shared" si="570"/>
        <v>0</v>
      </c>
      <c r="GM513">
        <f t="shared" si="571"/>
        <v>114.95</v>
      </c>
      <c r="GN513">
        <f t="shared" si="572"/>
        <v>0</v>
      </c>
      <c r="GO513">
        <f t="shared" si="573"/>
        <v>114.95</v>
      </c>
      <c r="GP513">
        <f t="shared" si="574"/>
        <v>0</v>
      </c>
      <c r="GR513">
        <v>0</v>
      </c>
      <c r="GS513">
        <v>3</v>
      </c>
      <c r="GT513">
        <v>0</v>
      </c>
      <c r="GU513" t="s">
        <v>3</v>
      </c>
      <c r="GV513">
        <f t="shared" si="575"/>
        <v>0</v>
      </c>
      <c r="GW513">
        <v>1</v>
      </c>
      <c r="GX513">
        <f t="shared" si="576"/>
        <v>0</v>
      </c>
      <c r="HA513">
        <v>0</v>
      </c>
      <c r="HB513">
        <v>0</v>
      </c>
      <c r="IK513">
        <v>0</v>
      </c>
    </row>
    <row r="514" spans="1:255" x14ac:dyDescent="0.2">
      <c r="A514" s="2">
        <v>17</v>
      </c>
      <c r="B514" s="2">
        <v>1</v>
      </c>
      <c r="C514" s="2">
        <f>ROW(SmtRes!A1217)</f>
        <v>1217</v>
      </c>
      <c r="D514" s="2">
        <f>ROW(EtalonRes!A1213)</f>
        <v>1213</v>
      </c>
      <c r="E514" s="2" t="s">
        <v>773</v>
      </c>
      <c r="F514" s="2" t="s">
        <v>774</v>
      </c>
      <c r="G514" s="2" t="s">
        <v>775</v>
      </c>
      <c r="H514" s="2" t="s">
        <v>287</v>
      </c>
      <c r="I514" s="2">
        <f>ROUND(10/100,9)</f>
        <v>0.1</v>
      </c>
      <c r="J514" s="2">
        <v>0</v>
      </c>
      <c r="K514" s="2"/>
      <c r="L514" s="2"/>
      <c r="M514" s="2"/>
      <c r="N514" s="2"/>
      <c r="O514" s="2">
        <f t="shared" si="544"/>
        <v>45.39</v>
      </c>
      <c r="P514" s="2">
        <f t="shared" si="545"/>
        <v>10.64</v>
      </c>
      <c r="Q514" s="2">
        <f t="shared" si="546"/>
        <v>0.47</v>
      </c>
      <c r="R514" s="2">
        <f t="shared" si="547"/>
        <v>0.06</v>
      </c>
      <c r="S514" s="2">
        <f t="shared" si="548"/>
        <v>34.28</v>
      </c>
      <c r="T514" s="2">
        <f t="shared" si="549"/>
        <v>0</v>
      </c>
      <c r="U514" s="2">
        <f t="shared" si="550"/>
        <v>3.4560000000000004</v>
      </c>
      <c r="V514" s="2">
        <f t="shared" si="551"/>
        <v>5.000000000000001E-3</v>
      </c>
      <c r="W514" s="2">
        <f t="shared" si="552"/>
        <v>0</v>
      </c>
      <c r="X514" s="2">
        <f t="shared" si="553"/>
        <v>32.619999999999997</v>
      </c>
      <c r="Y514" s="2">
        <f t="shared" si="554"/>
        <v>22.32</v>
      </c>
      <c r="Z514" s="2"/>
      <c r="AA514" s="2">
        <v>39500385</v>
      </c>
      <c r="AB514" s="2">
        <f t="shared" si="555"/>
        <v>453.93</v>
      </c>
      <c r="AC514" s="2">
        <f t="shared" si="538"/>
        <v>106.42</v>
      </c>
      <c r="AD514" s="2">
        <f t="shared" si="539"/>
        <v>4.67</v>
      </c>
      <c r="AE514" s="2">
        <f t="shared" si="540"/>
        <v>0.64</v>
      </c>
      <c r="AF514" s="2">
        <f t="shared" si="541"/>
        <v>342.84</v>
      </c>
      <c r="AG514" s="2">
        <f t="shared" si="556"/>
        <v>0</v>
      </c>
      <c r="AH514" s="2">
        <f t="shared" si="542"/>
        <v>34.56</v>
      </c>
      <c r="AI514" s="2">
        <f t="shared" si="543"/>
        <v>0.05</v>
      </c>
      <c r="AJ514" s="2">
        <f t="shared" si="557"/>
        <v>0</v>
      </c>
      <c r="AK514" s="2">
        <v>453.93</v>
      </c>
      <c r="AL514" s="2">
        <v>106.42</v>
      </c>
      <c r="AM514" s="2">
        <v>4.67</v>
      </c>
      <c r="AN514" s="2">
        <v>0.64</v>
      </c>
      <c r="AO514" s="2">
        <v>342.84</v>
      </c>
      <c r="AP514" s="2">
        <v>0</v>
      </c>
      <c r="AQ514" s="2">
        <v>34.56</v>
      </c>
      <c r="AR514" s="2">
        <v>0.05</v>
      </c>
      <c r="AS514" s="2">
        <v>0</v>
      </c>
      <c r="AT514" s="2">
        <v>95</v>
      </c>
      <c r="AU514" s="2">
        <v>65</v>
      </c>
      <c r="AV514" s="2">
        <v>1</v>
      </c>
      <c r="AW514" s="2">
        <v>1</v>
      </c>
      <c r="AX514" s="2"/>
      <c r="AY514" s="2"/>
      <c r="AZ514" s="2">
        <v>1</v>
      </c>
      <c r="BA514" s="2">
        <v>1</v>
      </c>
      <c r="BB514" s="2">
        <v>1</v>
      </c>
      <c r="BC514" s="2">
        <v>1</v>
      </c>
      <c r="BD514" s="2" t="s">
        <v>3</v>
      </c>
      <c r="BE514" s="2" t="s">
        <v>3</v>
      </c>
      <c r="BF514" s="2" t="s">
        <v>3</v>
      </c>
      <c r="BG514" s="2" t="s">
        <v>3</v>
      </c>
      <c r="BH514" s="2">
        <v>0</v>
      </c>
      <c r="BI514" s="2">
        <v>2</v>
      </c>
      <c r="BJ514" s="2" t="s">
        <v>776</v>
      </c>
      <c r="BK514" s="2"/>
      <c r="BL514" s="2"/>
      <c r="BM514" s="2">
        <v>108001</v>
      </c>
      <c r="BN514" s="2">
        <v>0</v>
      </c>
      <c r="BO514" s="2" t="s">
        <v>3</v>
      </c>
      <c r="BP514" s="2">
        <v>0</v>
      </c>
      <c r="BQ514" s="2">
        <v>3</v>
      </c>
      <c r="BR514" s="2">
        <v>0</v>
      </c>
      <c r="BS514" s="2">
        <v>1</v>
      </c>
      <c r="BT514" s="2">
        <v>1</v>
      </c>
      <c r="BU514" s="2">
        <v>1</v>
      </c>
      <c r="BV514" s="2">
        <v>1</v>
      </c>
      <c r="BW514" s="2">
        <v>1</v>
      </c>
      <c r="BX514" s="2">
        <v>1</v>
      </c>
      <c r="BY514" s="2" t="s">
        <v>3</v>
      </c>
      <c r="BZ514" s="2">
        <v>95</v>
      </c>
      <c r="CA514" s="2">
        <v>65</v>
      </c>
      <c r="CB514" s="2"/>
      <c r="CC514" s="2"/>
      <c r="CD514" s="2"/>
      <c r="CE514" s="2"/>
      <c r="CF514" s="2">
        <v>0</v>
      </c>
      <c r="CG514" s="2">
        <v>0</v>
      </c>
      <c r="CH514" s="2"/>
      <c r="CI514" s="2"/>
      <c r="CJ514" s="2"/>
      <c r="CK514" s="2"/>
      <c r="CL514" s="2"/>
      <c r="CM514" s="2">
        <v>0</v>
      </c>
      <c r="CN514" s="2" t="s">
        <v>3</v>
      </c>
      <c r="CO514" s="2">
        <v>0</v>
      </c>
      <c r="CP514" s="2">
        <f t="shared" si="558"/>
        <v>45.39</v>
      </c>
      <c r="CQ514" s="2">
        <f t="shared" si="559"/>
        <v>106.42</v>
      </c>
      <c r="CR514" s="2">
        <f t="shared" si="560"/>
        <v>4.67</v>
      </c>
      <c r="CS514" s="2">
        <f t="shared" si="561"/>
        <v>0.64</v>
      </c>
      <c r="CT514" s="2">
        <f t="shared" si="562"/>
        <v>342.84</v>
      </c>
      <c r="CU514" s="2">
        <f t="shared" si="563"/>
        <v>0</v>
      </c>
      <c r="CV514" s="2">
        <f t="shared" si="564"/>
        <v>34.56</v>
      </c>
      <c r="CW514" s="2">
        <f t="shared" si="565"/>
        <v>0.05</v>
      </c>
      <c r="CX514" s="2">
        <f t="shared" si="566"/>
        <v>0</v>
      </c>
      <c r="CY514" s="2">
        <f t="shared" si="567"/>
        <v>32.623000000000005</v>
      </c>
      <c r="CZ514" s="2">
        <f t="shared" si="568"/>
        <v>22.321000000000005</v>
      </c>
      <c r="DA514" s="2"/>
      <c r="DB514" s="2"/>
      <c r="DC514" s="2" t="s">
        <v>3</v>
      </c>
      <c r="DD514" s="2" t="s">
        <v>3</v>
      </c>
      <c r="DE514" s="2" t="s">
        <v>3</v>
      </c>
      <c r="DF514" s="2" t="s">
        <v>3</v>
      </c>
      <c r="DG514" s="2" t="s">
        <v>3</v>
      </c>
      <c r="DH514" s="2" t="s">
        <v>3</v>
      </c>
      <c r="DI514" s="2" t="s">
        <v>3</v>
      </c>
      <c r="DJ514" s="2" t="s">
        <v>3</v>
      </c>
      <c r="DK514" s="2" t="s">
        <v>3</v>
      </c>
      <c r="DL514" s="2" t="s">
        <v>3</v>
      </c>
      <c r="DM514" s="2" t="s">
        <v>3</v>
      </c>
      <c r="DN514" s="2">
        <v>0</v>
      </c>
      <c r="DO514" s="2">
        <v>0</v>
      </c>
      <c r="DP514" s="2">
        <v>1</v>
      </c>
      <c r="DQ514" s="2">
        <v>1</v>
      </c>
      <c r="DR514" s="2"/>
      <c r="DS514" s="2"/>
      <c r="DT514" s="2"/>
      <c r="DU514" s="2">
        <v>1013</v>
      </c>
      <c r="DV514" s="2" t="s">
        <v>287</v>
      </c>
      <c r="DW514" s="2" t="s">
        <v>287</v>
      </c>
      <c r="DX514" s="2">
        <v>1</v>
      </c>
      <c r="DY514" s="2"/>
      <c r="DZ514" s="2"/>
      <c r="EA514" s="2"/>
      <c r="EB514" s="2"/>
      <c r="EC514" s="2"/>
      <c r="ED514" s="2"/>
      <c r="EE514" s="2">
        <v>39174386</v>
      </c>
      <c r="EF514" s="2">
        <v>3</v>
      </c>
      <c r="EG514" s="2" t="s">
        <v>697</v>
      </c>
      <c r="EH514" s="2">
        <v>0</v>
      </c>
      <c r="EI514" s="2" t="s">
        <v>3</v>
      </c>
      <c r="EJ514" s="2">
        <v>2</v>
      </c>
      <c r="EK514" s="2">
        <v>108001</v>
      </c>
      <c r="EL514" s="2" t="s">
        <v>698</v>
      </c>
      <c r="EM514" s="2" t="s">
        <v>699</v>
      </c>
      <c r="EN514" s="2"/>
      <c r="EO514" s="2" t="s">
        <v>3</v>
      </c>
      <c r="EP514" s="2"/>
      <c r="EQ514" s="2">
        <v>131072</v>
      </c>
      <c r="ER514" s="2">
        <v>453.93</v>
      </c>
      <c r="ES514" s="2">
        <v>106.42</v>
      </c>
      <c r="ET514" s="2">
        <v>4.67</v>
      </c>
      <c r="EU514" s="2">
        <v>0.64</v>
      </c>
      <c r="EV514" s="2">
        <v>342.84</v>
      </c>
      <c r="EW514" s="2">
        <v>34.56</v>
      </c>
      <c r="EX514" s="2">
        <v>0.05</v>
      </c>
      <c r="EY514" s="2">
        <v>0</v>
      </c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>
        <v>0</v>
      </c>
      <c r="FR514" s="2">
        <f t="shared" si="569"/>
        <v>0</v>
      </c>
      <c r="FS514" s="2">
        <v>0</v>
      </c>
      <c r="FT514" s="2"/>
      <c r="FU514" s="2"/>
      <c r="FV514" s="2"/>
      <c r="FW514" s="2"/>
      <c r="FX514" s="2">
        <v>95</v>
      </c>
      <c r="FY514" s="2">
        <v>65</v>
      </c>
      <c r="FZ514" s="2"/>
      <c r="GA514" s="2" t="s">
        <v>3</v>
      </c>
      <c r="GB514" s="2"/>
      <c r="GC514" s="2"/>
      <c r="GD514" s="2">
        <v>0</v>
      </c>
      <c r="GE514" s="2"/>
      <c r="GF514" s="2">
        <v>1188648583</v>
      </c>
      <c r="GG514" s="2">
        <v>2</v>
      </c>
      <c r="GH514" s="2">
        <v>1</v>
      </c>
      <c r="GI514" s="2">
        <v>-2</v>
      </c>
      <c r="GJ514" s="2">
        <v>0</v>
      </c>
      <c r="GK514" s="2">
        <f>ROUND(R514*(R12)/100,2)</f>
        <v>0</v>
      </c>
      <c r="GL514" s="2">
        <f t="shared" si="570"/>
        <v>0</v>
      </c>
      <c r="GM514" s="2">
        <f t="shared" si="571"/>
        <v>100.33</v>
      </c>
      <c r="GN514" s="2">
        <f t="shared" si="572"/>
        <v>0</v>
      </c>
      <c r="GO514" s="2">
        <f t="shared" si="573"/>
        <v>100.33</v>
      </c>
      <c r="GP514" s="2">
        <f t="shared" si="574"/>
        <v>0</v>
      </c>
      <c r="GQ514" s="2"/>
      <c r="GR514" s="2">
        <v>0</v>
      </c>
      <c r="GS514" s="2">
        <v>3</v>
      </c>
      <c r="GT514" s="2">
        <v>0</v>
      </c>
      <c r="GU514" s="2" t="s">
        <v>3</v>
      </c>
      <c r="GV514" s="2">
        <f t="shared" si="575"/>
        <v>0</v>
      </c>
      <c r="GW514" s="2">
        <v>1</v>
      </c>
      <c r="GX514" s="2">
        <f t="shared" si="576"/>
        <v>0</v>
      </c>
      <c r="GY514" s="2"/>
      <c r="GZ514" s="2"/>
      <c r="HA514" s="2">
        <v>0</v>
      </c>
      <c r="HB514" s="2">
        <v>0</v>
      </c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>
        <v>0</v>
      </c>
      <c r="IL514" s="2"/>
      <c r="IM514" s="2"/>
      <c r="IN514" s="2"/>
      <c r="IO514" s="2"/>
      <c r="IP514" s="2"/>
      <c r="IQ514" s="2"/>
      <c r="IR514" s="2"/>
      <c r="IS514" s="2"/>
      <c r="IT514" s="2"/>
      <c r="IU514" s="2"/>
    </row>
    <row r="515" spans="1:255" x14ac:dyDescent="0.2">
      <c r="A515">
        <v>17</v>
      </c>
      <c r="B515">
        <v>1</v>
      </c>
      <c r="C515">
        <f>ROW(SmtRes!A1228)</f>
        <v>1228</v>
      </c>
      <c r="D515">
        <f>ROW(EtalonRes!A1222)</f>
        <v>1222</v>
      </c>
      <c r="E515" t="s">
        <v>773</v>
      </c>
      <c r="F515" t="s">
        <v>774</v>
      </c>
      <c r="G515" t="s">
        <v>775</v>
      </c>
      <c r="H515" t="s">
        <v>287</v>
      </c>
      <c r="I515">
        <f>ROUND(10/100,9)</f>
        <v>0.1</v>
      </c>
      <c r="J515">
        <v>0</v>
      </c>
      <c r="O515">
        <f t="shared" si="544"/>
        <v>302.32</v>
      </c>
      <c r="P515">
        <f t="shared" si="545"/>
        <v>70.88</v>
      </c>
      <c r="Q515">
        <f t="shared" si="546"/>
        <v>3.11</v>
      </c>
      <c r="R515">
        <f t="shared" si="547"/>
        <v>0.43</v>
      </c>
      <c r="S515">
        <f t="shared" si="548"/>
        <v>228.33</v>
      </c>
      <c r="T515">
        <f t="shared" si="549"/>
        <v>0</v>
      </c>
      <c r="U515">
        <f t="shared" si="550"/>
        <v>3.4560000000000004</v>
      </c>
      <c r="V515">
        <f t="shared" si="551"/>
        <v>5.000000000000001E-3</v>
      </c>
      <c r="W515">
        <f t="shared" si="552"/>
        <v>0</v>
      </c>
      <c r="X515">
        <f t="shared" si="553"/>
        <v>217.32</v>
      </c>
      <c r="Y515">
        <f t="shared" si="554"/>
        <v>148.69</v>
      </c>
      <c r="AA515">
        <v>39500386</v>
      </c>
      <c r="AB515">
        <f t="shared" si="555"/>
        <v>453.93</v>
      </c>
      <c r="AC515">
        <f t="shared" si="538"/>
        <v>106.42</v>
      </c>
      <c r="AD515">
        <f t="shared" si="539"/>
        <v>4.67</v>
      </c>
      <c r="AE515">
        <f t="shared" si="540"/>
        <v>0.64</v>
      </c>
      <c r="AF515">
        <f t="shared" si="541"/>
        <v>342.84</v>
      </c>
      <c r="AG515">
        <f t="shared" si="556"/>
        <v>0</v>
      </c>
      <c r="AH515">
        <f t="shared" si="542"/>
        <v>34.56</v>
      </c>
      <c r="AI515">
        <f t="shared" si="543"/>
        <v>0.05</v>
      </c>
      <c r="AJ515">
        <f t="shared" si="557"/>
        <v>0</v>
      </c>
      <c r="AK515">
        <v>453.93</v>
      </c>
      <c r="AL515">
        <v>106.42</v>
      </c>
      <c r="AM515">
        <v>4.67</v>
      </c>
      <c r="AN515">
        <v>0.64</v>
      </c>
      <c r="AO515">
        <v>342.84</v>
      </c>
      <c r="AP515">
        <v>0</v>
      </c>
      <c r="AQ515">
        <v>34.56</v>
      </c>
      <c r="AR515">
        <v>0.05</v>
      </c>
      <c r="AS515">
        <v>0</v>
      </c>
      <c r="AT515">
        <v>95</v>
      </c>
      <c r="AU515">
        <v>65</v>
      </c>
      <c r="AV515">
        <v>1</v>
      </c>
      <c r="AW515">
        <v>1</v>
      </c>
      <c r="AZ515">
        <v>6.66</v>
      </c>
      <c r="BA515">
        <v>6.66</v>
      </c>
      <c r="BB515">
        <v>6.66</v>
      </c>
      <c r="BC515">
        <v>6.66</v>
      </c>
      <c r="BD515" t="s">
        <v>3</v>
      </c>
      <c r="BE515" t="s">
        <v>3</v>
      </c>
      <c r="BF515" t="s">
        <v>3</v>
      </c>
      <c r="BG515" t="s">
        <v>3</v>
      </c>
      <c r="BH515">
        <v>0</v>
      </c>
      <c r="BI515">
        <v>2</v>
      </c>
      <c r="BJ515" t="s">
        <v>776</v>
      </c>
      <c r="BM515">
        <v>108001</v>
      </c>
      <c r="BN515">
        <v>0</v>
      </c>
      <c r="BO515" t="s">
        <v>3</v>
      </c>
      <c r="BP515">
        <v>0</v>
      </c>
      <c r="BQ515">
        <v>3</v>
      </c>
      <c r="BR515">
        <v>0</v>
      </c>
      <c r="BS515">
        <v>6.66</v>
      </c>
      <c r="BT515">
        <v>1</v>
      </c>
      <c r="BU515">
        <v>1</v>
      </c>
      <c r="BV515">
        <v>1</v>
      </c>
      <c r="BW515">
        <v>1</v>
      </c>
      <c r="BX515">
        <v>1</v>
      </c>
      <c r="BY515" t="s">
        <v>3</v>
      </c>
      <c r="BZ515">
        <v>95</v>
      </c>
      <c r="CA515">
        <v>65</v>
      </c>
      <c r="CF515">
        <v>0</v>
      </c>
      <c r="CG515">
        <v>0</v>
      </c>
      <c r="CM515">
        <v>0</v>
      </c>
      <c r="CN515" t="s">
        <v>3</v>
      </c>
      <c r="CO515">
        <v>0</v>
      </c>
      <c r="CP515">
        <f t="shared" si="558"/>
        <v>302.32</v>
      </c>
      <c r="CQ515">
        <f t="shared" si="559"/>
        <v>708.75720000000001</v>
      </c>
      <c r="CR515">
        <f t="shared" si="560"/>
        <v>31.1022</v>
      </c>
      <c r="CS515">
        <f t="shared" si="561"/>
        <v>4.2624000000000004</v>
      </c>
      <c r="CT515">
        <f t="shared" si="562"/>
        <v>2283.3143999999998</v>
      </c>
      <c r="CU515">
        <f t="shared" si="563"/>
        <v>0</v>
      </c>
      <c r="CV515">
        <f t="shared" si="564"/>
        <v>34.56</v>
      </c>
      <c r="CW515">
        <f t="shared" si="565"/>
        <v>0.05</v>
      </c>
      <c r="CX515">
        <f t="shared" si="566"/>
        <v>0</v>
      </c>
      <c r="CY515">
        <f t="shared" si="567"/>
        <v>217.322</v>
      </c>
      <c r="CZ515">
        <f t="shared" si="568"/>
        <v>148.69400000000002</v>
      </c>
      <c r="DC515" t="s">
        <v>3</v>
      </c>
      <c r="DD515" t="s">
        <v>3</v>
      </c>
      <c r="DE515" t="s">
        <v>3</v>
      </c>
      <c r="DF515" t="s">
        <v>3</v>
      </c>
      <c r="DG515" t="s">
        <v>3</v>
      </c>
      <c r="DH515" t="s">
        <v>3</v>
      </c>
      <c r="DI515" t="s">
        <v>3</v>
      </c>
      <c r="DJ515" t="s">
        <v>3</v>
      </c>
      <c r="DK515" t="s">
        <v>3</v>
      </c>
      <c r="DL515" t="s">
        <v>3</v>
      </c>
      <c r="DM515" t="s">
        <v>3</v>
      </c>
      <c r="DN515">
        <v>0</v>
      </c>
      <c r="DO515">
        <v>0</v>
      </c>
      <c r="DP515">
        <v>1</v>
      </c>
      <c r="DQ515">
        <v>1</v>
      </c>
      <c r="DU515">
        <v>1013</v>
      </c>
      <c r="DV515" t="s">
        <v>287</v>
      </c>
      <c r="DW515" t="s">
        <v>287</v>
      </c>
      <c r="DX515">
        <v>1</v>
      </c>
      <c r="EE515">
        <v>39174386</v>
      </c>
      <c r="EF515">
        <v>3</v>
      </c>
      <c r="EG515" t="s">
        <v>697</v>
      </c>
      <c r="EH515">
        <v>0</v>
      </c>
      <c r="EI515" t="s">
        <v>3</v>
      </c>
      <c r="EJ515">
        <v>2</v>
      </c>
      <c r="EK515">
        <v>108001</v>
      </c>
      <c r="EL515" t="s">
        <v>698</v>
      </c>
      <c r="EM515" t="s">
        <v>699</v>
      </c>
      <c r="EO515" t="s">
        <v>3</v>
      </c>
      <c r="EQ515">
        <v>131072</v>
      </c>
      <c r="ER515">
        <v>453.93</v>
      </c>
      <c r="ES515">
        <v>106.42</v>
      </c>
      <c r="ET515">
        <v>4.67</v>
      </c>
      <c r="EU515">
        <v>0.64</v>
      </c>
      <c r="EV515">
        <v>342.84</v>
      </c>
      <c r="EW515">
        <v>34.56</v>
      </c>
      <c r="EX515">
        <v>0.05</v>
      </c>
      <c r="EY515">
        <v>0</v>
      </c>
      <c r="FQ515">
        <v>0</v>
      </c>
      <c r="FR515">
        <f t="shared" si="569"/>
        <v>0</v>
      </c>
      <c r="FS515">
        <v>0</v>
      </c>
      <c r="FX515">
        <v>95</v>
      </c>
      <c r="FY515">
        <v>65</v>
      </c>
      <c r="GA515" t="s">
        <v>3</v>
      </c>
      <c r="GD515">
        <v>0</v>
      </c>
      <c r="GF515">
        <v>1188648583</v>
      </c>
      <c r="GG515">
        <v>1</v>
      </c>
      <c r="GH515">
        <v>1</v>
      </c>
      <c r="GI515">
        <v>4</v>
      </c>
      <c r="GJ515">
        <v>0</v>
      </c>
      <c r="GK515">
        <f>ROUND(R515*(S12)/100,2)</f>
        <v>0</v>
      </c>
      <c r="GL515">
        <f t="shared" si="570"/>
        <v>0</v>
      </c>
      <c r="GM515">
        <f t="shared" si="571"/>
        <v>668.33</v>
      </c>
      <c r="GN515">
        <f t="shared" si="572"/>
        <v>0</v>
      </c>
      <c r="GO515">
        <f t="shared" si="573"/>
        <v>668.33</v>
      </c>
      <c r="GP515">
        <f t="shared" si="574"/>
        <v>0</v>
      </c>
      <c r="GR515">
        <v>0</v>
      </c>
      <c r="GS515">
        <v>3</v>
      </c>
      <c r="GT515">
        <v>0</v>
      </c>
      <c r="GU515" t="s">
        <v>3</v>
      </c>
      <c r="GV515">
        <f t="shared" si="575"/>
        <v>0</v>
      </c>
      <c r="GW515">
        <v>1</v>
      </c>
      <c r="GX515">
        <f t="shared" si="576"/>
        <v>0</v>
      </c>
      <c r="HA515">
        <v>0</v>
      </c>
      <c r="HB515">
        <v>0</v>
      </c>
      <c r="IK515">
        <v>0</v>
      </c>
    </row>
    <row r="516" spans="1:255" x14ac:dyDescent="0.2">
      <c r="A516" s="2">
        <v>18</v>
      </c>
      <c r="B516" s="2">
        <v>1</v>
      </c>
      <c r="C516" s="2">
        <v>1216</v>
      </c>
      <c r="D516" s="2"/>
      <c r="E516" s="2" t="s">
        <v>777</v>
      </c>
      <c r="F516" s="2" t="s">
        <v>778</v>
      </c>
      <c r="G516" s="2" t="s">
        <v>779</v>
      </c>
      <c r="H516" s="2" t="s">
        <v>390</v>
      </c>
      <c r="I516" s="2">
        <f>I514*J516</f>
        <v>0.09</v>
      </c>
      <c r="J516" s="2">
        <v>0.89999999999999991</v>
      </c>
      <c r="K516" s="2"/>
      <c r="L516" s="2"/>
      <c r="M516" s="2"/>
      <c r="N516" s="2"/>
      <c r="O516" s="2">
        <f t="shared" si="544"/>
        <v>63.35</v>
      </c>
      <c r="P516" s="2">
        <f t="shared" si="545"/>
        <v>63.35</v>
      </c>
      <c r="Q516" s="2">
        <f t="shared" si="546"/>
        <v>0</v>
      </c>
      <c r="R516" s="2">
        <f t="shared" si="547"/>
        <v>0</v>
      </c>
      <c r="S516" s="2">
        <f t="shared" si="548"/>
        <v>0</v>
      </c>
      <c r="T516" s="2">
        <f t="shared" si="549"/>
        <v>0</v>
      </c>
      <c r="U516" s="2">
        <f t="shared" si="550"/>
        <v>0</v>
      </c>
      <c r="V516" s="2">
        <f t="shared" si="551"/>
        <v>0</v>
      </c>
      <c r="W516" s="2">
        <f t="shared" si="552"/>
        <v>0</v>
      </c>
      <c r="X516" s="2">
        <f t="shared" si="553"/>
        <v>0</v>
      </c>
      <c r="Y516" s="2">
        <f t="shared" si="554"/>
        <v>0</v>
      </c>
      <c r="Z516" s="2"/>
      <c r="AA516" s="2">
        <v>39500385</v>
      </c>
      <c r="AB516" s="2">
        <f t="shared" si="555"/>
        <v>703.92</v>
      </c>
      <c r="AC516" s="2">
        <f t="shared" ref="AC516:AC547" si="577">ROUND((ES516),2)</f>
        <v>703.92</v>
      </c>
      <c r="AD516" s="2">
        <f t="shared" ref="AD516:AD547" si="578">ROUND((((ET516)-(EU516))+AE516),2)</f>
        <v>0</v>
      </c>
      <c r="AE516" s="2">
        <f t="shared" ref="AE516:AE547" si="579">ROUND((EU516),2)</f>
        <v>0</v>
      </c>
      <c r="AF516" s="2">
        <f t="shared" ref="AF516:AF547" si="580">ROUND((EV516),2)</f>
        <v>0</v>
      </c>
      <c r="AG516" s="2">
        <f t="shared" si="556"/>
        <v>0</v>
      </c>
      <c r="AH516" s="2">
        <f t="shared" ref="AH516:AH547" si="581">(EW516)</f>
        <v>0</v>
      </c>
      <c r="AI516" s="2">
        <f t="shared" ref="AI516:AI547" si="582">(EX516)</f>
        <v>0</v>
      </c>
      <c r="AJ516" s="2">
        <f t="shared" si="557"/>
        <v>0</v>
      </c>
      <c r="AK516" s="2">
        <v>703.92</v>
      </c>
      <c r="AL516" s="2">
        <v>703.92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95</v>
      </c>
      <c r="AU516" s="2">
        <v>65</v>
      </c>
      <c r="AV516" s="2">
        <v>1</v>
      </c>
      <c r="AW516" s="2">
        <v>1</v>
      </c>
      <c r="AX516" s="2"/>
      <c r="AY516" s="2"/>
      <c r="AZ516" s="2">
        <v>1</v>
      </c>
      <c r="BA516" s="2">
        <v>1</v>
      </c>
      <c r="BB516" s="2">
        <v>1</v>
      </c>
      <c r="BC516" s="2">
        <v>1</v>
      </c>
      <c r="BD516" s="2" t="s">
        <v>3</v>
      </c>
      <c r="BE516" s="2" t="s">
        <v>3</v>
      </c>
      <c r="BF516" s="2" t="s">
        <v>3</v>
      </c>
      <c r="BG516" s="2" t="s">
        <v>3</v>
      </c>
      <c r="BH516" s="2">
        <v>3</v>
      </c>
      <c r="BI516" s="2">
        <v>2</v>
      </c>
      <c r="BJ516" s="2" t="s">
        <v>780</v>
      </c>
      <c r="BK516" s="2"/>
      <c r="BL516" s="2"/>
      <c r="BM516" s="2">
        <v>108001</v>
      </c>
      <c r="BN516" s="2">
        <v>0</v>
      </c>
      <c r="BO516" s="2" t="s">
        <v>3</v>
      </c>
      <c r="BP516" s="2">
        <v>0</v>
      </c>
      <c r="BQ516" s="2">
        <v>3</v>
      </c>
      <c r="BR516" s="2">
        <v>0</v>
      </c>
      <c r="BS516" s="2">
        <v>1</v>
      </c>
      <c r="BT516" s="2">
        <v>1</v>
      </c>
      <c r="BU516" s="2">
        <v>1</v>
      </c>
      <c r="BV516" s="2">
        <v>1</v>
      </c>
      <c r="BW516" s="2">
        <v>1</v>
      </c>
      <c r="BX516" s="2">
        <v>1</v>
      </c>
      <c r="BY516" s="2" t="s">
        <v>3</v>
      </c>
      <c r="BZ516" s="2">
        <v>95</v>
      </c>
      <c r="CA516" s="2">
        <v>65</v>
      </c>
      <c r="CB516" s="2"/>
      <c r="CC516" s="2"/>
      <c r="CD516" s="2"/>
      <c r="CE516" s="2"/>
      <c r="CF516" s="2">
        <v>0</v>
      </c>
      <c r="CG516" s="2">
        <v>0</v>
      </c>
      <c r="CH516" s="2"/>
      <c r="CI516" s="2"/>
      <c r="CJ516" s="2"/>
      <c r="CK516" s="2"/>
      <c r="CL516" s="2"/>
      <c r="CM516" s="2">
        <v>0</v>
      </c>
      <c r="CN516" s="2" t="s">
        <v>3</v>
      </c>
      <c r="CO516" s="2">
        <v>0</v>
      </c>
      <c r="CP516" s="2">
        <f t="shared" si="558"/>
        <v>63.35</v>
      </c>
      <c r="CQ516" s="2">
        <f t="shared" si="559"/>
        <v>703.92</v>
      </c>
      <c r="CR516" s="2">
        <f t="shared" si="560"/>
        <v>0</v>
      </c>
      <c r="CS516" s="2">
        <f t="shared" si="561"/>
        <v>0</v>
      </c>
      <c r="CT516" s="2">
        <f t="shared" si="562"/>
        <v>0</v>
      </c>
      <c r="CU516" s="2">
        <f t="shared" si="563"/>
        <v>0</v>
      </c>
      <c r="CV516" s="2">
        <f t="shared" si="564"/>
        <v>0</v>
      </c>
      <c r="CW516" s="2">
        <f t="shared" si="565"/>
        <v>0</v>
      </c>
      <c r="CX516" s="2">
        <f t="shared" si="566"/>
        <v>0</v>
      </c>
      <c r="CY516" s="2">
        <f t="shared" si="567"/>
        <v>0</v>
      </c>
      <c r="CZ516" s="2">
        <f t="shared" si="568"/>
        <v>0</v>
      </c>
      <c r="DA516" s="2"/>
      <c r="DB516" s="2"/>
      <c r="DC516" s="2" t="s">
        <v>3</v>
      </c>
      <c r="DD516" s="2" t="s">
        <v>3</v>
      </c>
      <c r="DE516" s="2" t="s">
        <v>3</v>
      </c>
      <c r="DF516" s="2" t="s">
        <v>3</v>
      </c>
      <c r="DG516" s="2" t="s">
        <v>3</v>
      </c>
      <c r="DH516" s="2" t="s">
        <v>3</v>
      </c>
      <c r="DI516" s="2" t="s">
        <v>3</v>
      </c>
      <c r="DJ516" s="2" t="s">
        <v>3</v>
      </c>
      <c r="DK516" s="2" t="s">
        <v>3</v>
      </c>
      <c r="DL516" s="2" t="s">
        <v>3</v>
      </c>
      <c r="DM516" s="2" t="s">
        <v>3</v>
      </c>
      <c r="DN516" s="2">
        <v>0</v>
      </c>
      <c r="DO516" s="2">
        <v>0</v>
      </c>
      <c r="DP516" s="2">
        <v>1</v>
      </c>
      <c r="DQ516" s="2">
        <v>1</v>
      </c>
      <c r="DR516" s="2"/>
      <c r="DS516" s="2"/>
      <c r="DT516" s="2"/>
      <c r="DU516" s="2">
        <v>1010</v>
      </c>
      <c r="DV516" s="2" t="s">
        <v>390</v>
      </c>
      <c r="DW516" s="2" t="s">
        <v>390</v>
      </c>
      <c r="DX516" s="2">
        <v>100</v>
      </c>
      <c r="DY516" s="2"/>
      <c r="DZ516" s="2"/>
      <c r="EA516" s="2"/>
      <c r="EB516" s="2"/>
      <c r="EC516" s="2"/>
      <c r="ED516" s="2"/>
      <c r="EE516" s="2">
        <v>39174386</v>
      </c>
      <c r="EF516" s="2">
        <v>3</v>
      </c>
      <c r="EG516" s="2" t="s">
        <v>697</v>
      </c>
      <c r="EH516" s="2">
        <v>0</v>
      </c>
      <c r="EI516" s="2" t="s">
        <v>3</v>
      </c>
      <c r="EJ516" s="2">
        <v>2</v>
      </c>
      <c r="EK516" s="2">
        <v>108001</v>
      </c>
      <c r="EL516" s="2" t="s">
        <v>698</v>
      </c>
      <c r="EM516" s="2" t="s">
        <v>699</v>
      </c>
      <c r="EN516" s="2"/>
      <c r="EO516" s="2" t="s">
        <v>3</v>
      </c>
      <c r="EP516" s="2"/>
      <c r="EQ516" s="2">
        <v>0</v>
      </c>
      <c r="ER516" s="2">
        <v>703.92</v>
      </c>
      <c r="ES516" s="2">
        <v>703.92</v>
      </c>
      <c r="ET516" s="2">
        <v>0</v>
      </c>
      <c r="EU516" s="2">
        <v>0</v>
      </c>
      <c r="EV516" s="2">
        <v>0</v>
      </c>
      <c r="EW516" s="2">
        <v>0</v>
      </c>
      <c r="EX516" s="2">
        <v>0</v>
      </c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>
        <v>0</v>
      </c>
      <c r="FR516" s="2">
        <f t="shared" si="569"/>
        <v>0</v>
      </c>
      <c r="FS516" s="2">
        <v>0</v>
      </c>
      <c r="FT516" s="2"/>
      <c r="FU516" s="2"/>
      <c r="FV516" s="2"/>
      <c r="FW516" s="2"/>
      <c r="FX516" s="2">
        <v>95</v>
      </c>
      <c r="FY516" s="2">
        <v>65</v>
      </c>
      <c r="FZ516" s="2"/>
      <c r="GA516" s="2" t="s">
        <v>3</v>
      </c>
      <c r="GB516" s="2"/>
      <c r="GC516" s="2"/>
      <c r="GD516" s="2">
        <v>0</v>
      </c>
      <c r="GE516" s="2"/>
      <c r="GF516" s="2">
        <v>-998529247</v>
      </c>
      <c r="GG516" s="2">
        <v>2</v>
      </c>
      <c r="GH516" s="2">
        <v>1</v>
      </c>
      <c r="GI516" s="2">
        <v>-2</v>
      </c>
      <c r="GJ516" s="2">
        <v>0</v>
      </c>
      <c r="GK516" s="2">
        <f>ROUND(R516*(R12)/100,2)</f>
        <v>0</v>
      </c>
      <c r="GL516" s="2">
        <f t="shared" si="570"/>
        <v>0</v>
      </c>
      <c r="GM516" s="2">
        <f t="shared" si="571"/>
        <v>63.35</v>
      </c>
      <c r="GN516" s="2">
        <f t="shared" si="572"/>
        <v>0</v>
      </c>
      <c r="GO516" s="2">
        <f t="shared" si="573"/>
        <v>63.35</v>
      </c>
      <c r="GP516" s="2">
        <f t="shared" si="574"/>
        <v>0</v>
      </c>
      <c r="GQ516" s="2"/>
      <c r="GR516" s="2">
        <v>0</v>
      </c>
      <c r="GS516" s="2">
        <v>3</v>
      </c>
      <c r="GT516" s="2">
        <v>0</v>
      </c>
      <c r="GU516" s="2" t="s">
        <v>3</v>
      </c>
      <c r="GV516" s="2">
        <f t="shared" si="575"/>
        <v>0</v>
      </c>
      <c r="GW516" s="2">
        <v>1</v>
      </c>
      <c r="GX516" s="2">
        <f t="shared" si="576"/>
        <v>0</v>
      </c>
      <c r="GY516" s="2"/>
      <c r="GZ516" s="2"/>
      <c r="HA516" s="2">
        <v>0</v>
      </c>
      <c r="HB516" s="2">
        <v>0</v>
      </c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>
        <v>0</v>
      </c>
      <c r="IL516" s="2"/>
      <c r="IM516" s="2"/>
      <c r="IN516" s="2"/>
      <c r="IO516" s="2"/>
      <c r="IP516" s="2"/>
      <c r="IQ516" s="2"/>
      <c r="IR516" s="2"/>
      <c r="IS516" s="2"/>
      <c r="IT516" s="2"/>
      <c r="IU516" s="2"/>
    </row>
    <row r="517" spans="1:255" x14ac:dyDescent="0.2">
      <c r="A517">
        <v>18</v>
      </c>
      <c r="B517">
        <v>1</v>
      </c>
      <c r="C517">
        <v>1227</v>
      </c>
      <c r="E517" t="s">
        <v>777</v>
      </c>
      <c r="F517" t="s">
        <v>778</v>
      </c>
      <c r="G517" t="s">
        <v>779</v>
      </c>
      <c r="H517" t="s">
        <v>390</v>
      </c>
      <c r="I517">
        <f>I515*J517</f>
        <v>0.09</v>
      </c>
      <c r="J517">
        <v>0.89999999999999991</v>
      </c>
      <c r="O517">
        <f t="shared" si="544"/>
        <v>421.93</v>
      </c>
      <c r="P517">
        <f t="shared" si="545"/>
        <v>421.93</v>
      </c>
      <c r="Q517">
        <f t="shared" si="546"/>
        <v>0</v>
      </c>
      <c r="R517">
        <f t="shared" si="547"/>
        <v>0</v>
      </c>
      <c r="S517">
        <f t="shared" si="548"/>
        <v>0</v>
      </c>
      <c r="T517">
        <f t="shared" si="549"/>
        <v>0</v>
      </c>
      <c r="U517">
        <f t="shared" si="550"/>
        <v>0</v>
      </c>
      <c r="V517">
        <f t="shared" si="551"/>
        <v>0</v>
      </c>
      <c r="W517">
        <f t="shared" si="552"/>
        <v>0</v>
      </c>
      <c r="X517">
        <f t="shared" si="553"/>
        <v>0</v>
      </c>
      <c r="Y517">
        <f t="shared" si="554"/>
        <v>0</v>
      </c>
      <c r="AA517">
        <v>39500386</v>
      </c>
      <c r="AB517">
        <f t="shared" si="555"/>
        <v>703.92</v>
      </c>
      <c r="AC517">
        <f t="shared" si="577"/>
        <v>703.92</v>
      </c>
      <c r="AD517">
        <f t="shared" si="578"/>
        <v>0</v>
      </c>
      <c r="AE517">
        <f t="shared" si="579"/>
        <v>0</v>
      </c>
      <c r="AF517">
        <f t="shared" si="580"/>
        <v>0</v>
      </c>
      <c r="AG517">
        <f t="shared" si="556"/>
        <v>0</v>
      </c>
      <c r="AH517">
        <f t="shared" si="581"/>
        <v>0</v>
      </c>
      <c r="AI517">
        <f t="shared" si="582"/>
        <v>0</v>
      </c>
      <c r="AJ517">
        <f t="shared" si="557"/>
        <v>0</v>
      </c>
      <c r="AK517">
        <v>703.92</v>
      </c>
      <c r="AL517">
        <v>703.92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95</v>
      </c>
      <c r="AU517">
        <v>65</v>
      </c>
      <c r="AV517">
        <v>1</v>
      </c>
      <c r="AW517">
        <v>1</v>
      </c>
      <c r="AZ517">
        <v>6.66</v>
      </c>
      <c r="BA517">
        <v>1</v>
      </c>
      <c r="BB517">
        <v>1</v>
      </c>
      <c r="BC517">
        <v>6.66</v>
      </c>
      <c r="BD517" t="s">
        <v>3</v>
      </c>
      <c r="BE517" t="s">
        <v>3</v>
      </c>
      <c r="BF517" t="s">
        <v>3</v>
      </c>
      <c r="BG517" t="s">
        <v>3</v>
      </c>
      <c r="BH517">
        <v>3</v>
      </c>
      <c r="BI517">
        <v>2</v>
      </c>
      <c r="BJ517" t="s">
        <v>780</v>
      </c>
      <c r="BM517">
        <v>108001</v>
      </c>
      <c r="BN517">
        <v>0</v>
      </c>
      <c r="BO517" t="s">
        <v>3</v>
      </c>
      <c r="BP517">
        <v>0</v>
      </c>
      <c r="BQ517">
        <v>3</v>
      </c>
      <c r="BR517">
        <v>0</v>
      </c>
      <c r="BS517">
        <v>1</v>
      </c>
      <c r="BT517">
        <v>1</v>
      </c>
      <c r="BU517">
        <v>1</v>
      </c>
      <c r="BV517">
        <v>1</v>
      </c>
      <c r="BW517">
        <v>1</v>
      </c>
      <c r="BX517">
        <v>1</v>
      </c>
      <c r="BY517" t="s">
        <v>3</v>
      </c>
      <c r="BZ517">
        <v>95</v>
      </c>
      <c r="CA517">
        <v>65</v>
      </c>
      <c r="CF517">
        <v>0</v>
      </c>
      <c r="CG517">
        <v>0</v>
      </c>
      <c r="CM517">
        <v>0</v>
      </c>
      <c r="CN517" t="s">
        <v>3</v>
      </c>
      <c r="CO517">
        <v>0</v>
      </c>
      <c r="CP517">
        <f t="shared" si="558"/>
        <v>421.93</v>
      </c>
      <c r="CQ517">
        <f t="shared" si="559"/>
        <v>4688.1071999999995</v>
      </c>
      <c r="CR517">
        <f t="shared" si="560"/>
        <v>0</v>
      </c>
      <c r="CS517">
        <f t="shared" si="561"/>
        <v>0</v>
      </c>
      <c r="CT517">
        <f t="shared" si="562"/>
        <v>0</v>
      </c>
      <c r="CU517">
        <f t="shared" si="563"/>
        <v>0</v>
      </c>
      <c r="CV517">
        <f t="shared" si="564"/>
        <v>0</v>
      </c>
      <c r="CW517">
        <f t="shared" si="565"/>
        <v>0</v>
      </c>
      <c r="CX517">
        <f t="shared" si="566"/>
        <v>0</v>
      </c>
      <c r="CY517">
        <f t="shared" si="567"/>
        <v>0</v>
      </c>
      <c r="CZ517">
        <f t="shared" si="568"/>
        <v>0</v>
      </c>
      <c r="DC517" t="s">
        <v>3</v>
      </c>
      <c r="DD517" t="s">
        <v>3</v>
      </c>
      <c r="DE517" t="s">
        <v>3</v>
      </c>
      <c r="DF517" t="s">
        <v>3</v>
      </c>
      <c r="DG517" t="s">
        <v>3</v>
      </c>
      <c r="DH517" t="s">
        <v>3</v>
      </c>
      <c r="DI517" t="s">
        <v>3</v>
      </c>
      <c r="DJ517" t="s">
        <v>3</v>
      </c>
      <c r="DK517" t="s">
        <v>3</v>
      </c>
      <c r="DL517" t="s">
        <v>3</v>
      </c>
      <c r="DM517" t="s">
        <v>3</v>
      </c>
      <c r="DN517">
        <v>0</v>
      </c>
      <c r="DO517">
        <v>0</v>
      </c>
      <c r="DP517">
        <v>1</v>
      </c>
      <c r="DQ517">
        <v>1</v>
      </c>
      <c r="DU517">
        <v>1010</v>
      </c>
      <c r="DV517" t="s">
        <v>390</v>
      </c>
      <c r="DW517" t="s">
        <v>390</v>
      </c>
      <c r="DX517">
        <v>100</v>
      </c>
      <c r="EE517">
        <v>39174386</v>
      </c>
      <c r="EF517">
        <v>3</v>
      </c>
      <c r="EG517" t="s">
        <v>697</v>
      </c>
      <c r="EH517">
        <v>0</v>
      </c>
      <c r="EI517" t="s">
        <v>3</v>
      </c>
      <c r="EJ517">
        <v>2</v>
      </c>
      <c r="EK517">
        <v>108001</v>
      </c>
      <c r="EL517" t="s">
        <v>698</v>
      </c>
      <c r="EM517" t="s">
        <v>699</v>
      </c>
      <c r="EO517" t="s">
        <v>3</v>
      </c>
      <c r="EQ517">
        <v>0</v>
      </c>
      <c r="ER517">
        <v>703.92</v>
      </c>
      <c r="ES517">
        <v>703.92</v>
      </c>
      <c r="ET517">
        <v>0</v>
      </c>
      <c r="EU517">
        <v>0</v>
      </c>
      <c r="EV517">
        <v>0</v>
      </c>
      <c r="EW517">
        <v>0</v>
      </c>
      <c r="EX517">
        <v>0</v>
      </c>
      <c r="FQ517">
        <v>0</v>
      </c>
      <c r="FR517">
        <f t="shared" si="569"/>
        <v>0</v>
      </c>
      <c r="FS517">
        <v>0</v>
      </c>
      <c r="FX517">
        <v>95</v>
      </c>
      <c r="FY517">
        <v>65</v>
      </c>
      <c r="GA517" t="s">
        <v>3</v>
      </c>
      <c r="GD517">
        <v>0</v>
      </c>
      <c r="GF517">
        <v>-998529247</v>
      </c>
      <c r="GG517">
        <v>1</v>
      </c>
      <c r="GH517">
        <v>1</v>
      </c>
      <c r="GI517">
        <v>4</v>
      </c>
      <c r="GJ517">
        <v>0</v>
      </c>
      <c r="GK517">
        <f>ROUND(R517*(S12)/100,2)</f>
        <v>0</v>
      </c>
      <c r="GL517">
        <f t="shared" si="570"/>
        <v>0</v>
      </c>
      <c r="GM517">
        <f t="shared" si="571"/>
        <v>421.93</v>
      </c>
      <c r="GN517">
        <f t="shared" si="572"/>
        <v>0</v>
      </c>
      <c r="GO517">
        <f t="shared" si="573"/>
        <v>421.93</v>
      </c>
      <c r="GP517">
        <f t="shared" si="574"/>
        <v>0</v>
      </c>
      <c r="GR517">
        <v>0</v>
      </c>
      <c r="GS517">
        <v>3</v>
      </c>
      <c r="GT517">
        <v>0</v>
      </c>
      <c r="GU517" t="s">
        <v>3</v>
      </c>
      <c r="GV517">
        <f t="shared" si="575"/>
        <v>0</v>
      </c>
      <c r="GW517">
        <v>1</v>
      </c>
      <c r="GX517">
        <f t="shared" si="576"/>
        <v>0</v>
      </c>
      <c r="HA517">
        <v>0</v>
      </c>
      <c r="HB517">
        <v>0</v>
      </c>
      <c r="IK517">
        <v>0</v>
      </c>
    </row>
    <row r="518" spans="1:255" x14ac:dyDescent="0.2">
      <c r="A518" s="2">
        <v>18</v>
      </c>
      <c r="B518" s="2">
        <v>1</v>
      </c>
      <c r="C518" s="2">
        <v>1215</v>
      </c>
      <c r="D518" s="2"/>
      <c r="E518" s="2" t="s">
        <v>781</v>
      </c>
      <c r="F518" s="2" t="s">
        <v>782</v>
      </c>
      <c r="G518" s="2" t="s">
        <v>783</v>
      </c>
      <c r="H518" s="2" t="s">
        <v>390</v>
      </c>
      <c r="I518" s="2">
        <f>I514*J518</f>
        <v>0.01</v>
      </c>
      <c r="J518" s="2">
        <v>9.9999999999999992E-2</v>
      </c>
      <c r="K518" s="2"/>
      <c r="L518" s="2"/>
      <c r="M518" s="2"/>
      <c r="N518" s="2"/>
      <c r="O518" s="2">
        <f t="shared" si="544"/>
        <v>8.99</v>
      </c>
      <c r="P518" s="2">
        <f t="shared" si="545"/>
        <v>8.99</v>
      </c>
      <c r="Q518" s="2">
        <f t="shared" si="546"/>
        <v>0</v>
      </c>
      <c r="R518" s="2">
        <f t="shared" si="547"/>
        <v>0</v>
      </c>
      <c r="S518" s="2">
        <f t="shared" si="548"/>
        <v>0</v>
      </c>
      <c r="T518" s="2">
        <f t="shared" si="549"/>
        <v>0</v>
      </c>
      <c r="U518" s="2">
        <f t="shared" si="550"/>
        <v>0</v>
      </c>
      <c r="V518" s="2">
        <f t="shared" si="551"/>
        <v>0</v>
      </c>
      <c r="W518" s="2">
        <f t="shared" si="552"/>
        <v>0</v>
      </c>
      <c r="X518" s="2">
        <f t="shared" si="553"/>
        <v>0</v>
      </c>
      <c r="Y518" s="2">
        <f t="shared" si="554"/>
        <v>0</v>
      </c>
      <c r="Z518" s="2"/>
      <c r="AA518" s="2">
        <v>39500385</v>
      </c>
      <c r="AB518" s="2">
        <f t="shared" si="555"/>
        <v>899</v>
      </c>
      <c r="AC518" s="2">
        <f t="shared" si="577"/>
        <v>899</v>
      </c>
      <c r="AD518" s="2">
        <f t="shared" si="578"/>
        <v>0</v>
      </c>
      <c r="AE518" s="2">
        <f t="shared" si="579"/>
        <v>0</v>
      </c>
      <c r="AF518" s="2">
        <f t="shared" si="580"/>
        <v>0</v>
      </c>
      <c r="AG518" s="2">
        <f t="shared" si="556"/>
        <v>0</v>
      </c>
      <c r="AH518" s="2">
        <f t="shared" si="581"/>
        <v>0</v>
      </c>
      <c r="AI518" s="2">
        <f t="shared" si="582"/>
        <v>0</v>
      </c>
      <c r="AJ518" s="2">
        <f t="shared" si="557"/>
        <v>0</v>
      </c>
      <c r="AK518" s="2">
        <v>899</v>
      </c>
      <c r="AL518" s="2">
        <v>899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95</v>
      </c>
      <c r="AU518" s="2">
        <v>65</v>
      </c>
      <c r="AV518" s="2">
        <v>1</v>
      </c>
      <c r="AW518" s="2">
        <v>1</v>
      </c>
      <c r="AX518" s="2"/>
      <c r="AY518" s="2"/>
      <c r="AZ518" s="2">
        <v>1</v>
      </c>
      <c r="BA518" s="2">
        <v>1</v>
      </c>
      <c r="BB518" s="2">
        <v>1</v>
      </c>
      <c r="BC518" s="2">
        <v>1</v>
      </c>
      <c r="BD518" s="2" t="s">
        <v>3</v>
      </c>
      <c r="BE518" s="2" t="s">
        <v>3</v>
      </c>
      <c r="BF518" s="2" t="s">
        <v>3</v>
      </c>
      <c r="BG518" s="2" t="s">
        <v>3</v>
      </c>
      <c r="BH518" s="2">
        <v>3</v>
      </c>
      <c r="BI518" s="2">
        <v>2</v>
      </c>
      <c r="BJ518" s="2" t="s">
        <v>784</v>
      </c>
      <c r="BK518" s="2"/>
      <c r="BL518" s="2"/>
      <c r="BM518" s="2">
        <v>108001</v>
      </c>
      <c r="BN518" s="2">
        <v>0</v>
      </c>
      <c r="BO518" s="2" t="s">
        <v>3</v>
      </c>
      <c r="BP518" s="2">
        <v>0</v>
      </c>
      <c r="BQ518" s="2">
        <v>3</v>
      </c>
      <c r="BR518" s="2">
        <v>0</v>
      </c>
      <c r="BS518" s="2">
        <v>1</v>
      </c>
      <c r="BT518" s="2">
        <v>1</v>
      </c>
      <c r="BU518" s="2">
        <v>1</v>
      </c>
      <c r="BV518" s="2">
        <v>1</v>
      </c>
      <c r="BW518" s="2">
        <v>1</v>
      </c>
      <c r="BX518" s="2">
        <v>1</v>
      </c>
      <c r="BY518" s="2" t="s">
        <v>3</v>
      </c>
      <c r="BZ518" s="2">
        <v>95</v>
      </c>
      <c r="CA518" s="2">
        <v>65</v>
      </c>
      <c r="CB518" s="2"/>
      <c r="CC518" s="2"/>
      <c r="CD518" s="2"/>
      <c r="CE518" s="2"/>
      <c r="CF518" s="2">
        <v>0</v>
      </c>
      <c r="CG518" s="2">
        <v>0</v>
      </c>
      <c r="CH518" s="2"/>
      <c r="CI518" s="2"/>
      <c r="CJ518" s="2"/>
      <c r="CK518" s="2"/>
      <c r="CL518" s="2"/>
      <c r="CM518" s="2">
        <v>0</v>
      </c>
      <c r="CN518" s="2" t="s">
        <v>3</v>
      </c>
      <c r="CO518" s="2">
        <v>0</v>
      </c>
      <c r="CP518" s="2">
        <f t="shared" si="558"/>
        <v>8.99</v>
      </c>
      <c r="CQ518" s="2">
        <f t="shared" si="559"/>
        <v>899</v>
      </c>
      <c r="CR518" s="2">
        <f t="shared" si="560"/>
        <v>0</v>
      </c>
      <c r="CS518" s="2">
        <f t="shared" si="561"/>
        <v>0</v>
      </c>
      <c r="CT518" s="2">
        <f t="shared" si="562"/>
        <v>0</v>
      </c>
      <c r="CU518" s="2">
        <f t="shared" si="563"/>
        <v>0</v>
      </c>
      <c r="CV518" s="2">
        <f t="shared" si="564"/>
        <v>0</v>
      </c>
      <c r="CW518" s="2">
        <f t="shared" si="565"/>
        <v>0</v>
      </c>
      <c r="CX518" s="2">
        <f t="shared" si="566"/>
        <v>0</v>
      </c>
      <c r="CY518" s="2">
        <f t="shared" si="567"/>
        <v>0</v>
      </c>
      <c r="CZ518" s="2">
        <f t="shared" si="568"/>
        <v>0</v>
      </c>
      <c r="DA518" s="2"/>
      <c r="DB518" s="2"/>
      <c r="DC518" s="2" t="s">
        <v>3</v>
      </c>
      <c r="DD518" s="2" t="s">
        <v>3</v>
      </c>
      <c r="DE518" s="2" t="s">
        <v>3</v>
      </c>
      <c r="DF518" s="2" t="s">
        <v>3</v>
      </c>
      <c r="DG518" s="2" t="s">
        <v>3</v>
      </c>
      <c r="DH518" s="2" t="s">
        <v>3</v>
      </c>
      <c r="DI518" s="2" t="s">
        <v>3</v>
      </c>
      <c r="DJ518" s="2" t="s">
        <v>3</v>
      </c>
      <c r="DK518" s="2" t="s">
        <v>3</v>
      </c>
      <c r="DL518" s="2" t="s">
        <v>3</v>
      </c>
      <c r="DM518" s="2" t="s">
        <v>3</v>
      </c>
      <c r="DN518" s="2">
        <v>0</v>
      </c>
      <c r="DO518" s="2">
        <v>0</v>
      </c>
      <c r="DP518" s="2">
        <v>1</v>
      </c>
      <c r="DQ518" s="2">
        <v>1</v>
      </c>
      <c r="DR518" s="2"/>
      <c r="DS518" s="2"/>
      <c r="DT518" s="2"/>
      <c r="DU518" s="2">
        <v>1010</v>
      </c>
      <c r="DV518" s="2" t="s">
        <v>390</v>
      </c>
      <c r="DW518" s="2" t="s">
        <v>390</v>
      </c>
      <c r="DX518" s="2">
        <v>100</v>
      </c>
      <c r="DY518" s="2"/>
      <c r="DZ518" s="2"/>
      <c r="EA518" s="2"/>
      <c r="EB518" s="2"/>
      <c r="EC518" s="2"/>
      <c r="ED518" s="2"/>
      <c r="EE518" s="2">
        <v>39174386</v>
      </c>
      <c r="EF518" s="2">
        <v>3</v>
      </c>
      <c r="EG518" s="2" t="s">
        <v>697</v>
      </c>
      <c r="EH518" s="2">
        <v>0</v>
      </c>
      <c r="EI518" s="2" t="s">
        <v>3</v>
      </c>
      <c r="EJ518" s="2">
        <v>2</v>
      </c>
      <c r="EK518" s="2">
        <v>108001</v>
      </c>
      <c r="EL518" s="2" t="s">
        <v>698</v>
      </c>
      <c r="EM518" s="2" t="s">
        <v>699</v>
      </c>
      <c r="EN518" s="2"/>
      <c r="EO518" s="2" t="s">
        <v>3</v>
      </c>
      <c r="EP518" s="2"/>
      <c r="EQ518" s="2">
        <v>0</v>
      </c>
      <c r="ER518" s="2">
        <v>899</v>
      </c>
      <c r="ES518" s="2">
        <v>899</v>
      </c>
      <c r="ET518" s="2">
        <v>0</v>
      </c>
      <c r="EU518" s="2">
        <v>0</v>
      </c>
      <c r="EV518" s="2">
        <v>0</v>
      </c>
      <c r="EW518" s="2">
        <v>0</v>
      </c>
      <c r="EX518" s="2">
        <v>0</v>
      </c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>
        <v>0</v>
      </c>
      <c r="FR518" s="2">
        <f t="shared" si="569"/>
        <v>0</v>
      </c>
      <c r="FS518" s="2">
        <v>0</v>
      </c>
      <c r="FT518" s="2"/>
      <c r="FU518" s="2"/>
      <c r="FV518" s="2"/>
      <c r="FW518" s="2"/>
      <c r="FX518" s="2">
        <v>95</v>
      </c>
      <c r="FY518" s="2">
        <v>65</v>
      </c>
      <c r="FZ518" s="2"/>
      <c r="GA518" s="2" t="s">
        <v>3</v>
      </c>
      <c r="GB518" s="2"/>
      <c r="GC518" s="2"/>
      <c r="GD518" s="2">
        <v>0</v>
      </c>
      <c r="GE518" s="2"/>
      <c r="GF518" s="2">
        <v>1765237061</v>
      </c>
      <c r="GG518" s="2">
        <v>2</v>
      </c>
      <c r="GH518" s="2">
        <v>1</v>
      </c>
      <c r="GI518" s="2">
        <v>-2</v>
      </c>
      <c r="GJ518" s="2">
        <v>0</v>
      </c>
      <c r="GK518" s="2">
        <f>ROUND(R518*(R12)/100,2)</f>
        <v>0</v>
      </c>
      <c r="GL518" s="2">
        <f t="shared" si="570"/>
        <v>0</v>
      </c>
      <c r="GM518" s="2">
        <f t="shared" si="571"/>
        <v>8.99</v>
      </c>
      <c r="GN518" s="2">
        <f t="shared" si="572"/>
        <v>0</v>
      </c>
      <c r="GO518" s="2">
        <f t="shared" si="573"/>
        <v>8.99</v>
      </c>
      <c r="GP518" s="2">
        <f t="shared" si="574"/>
        <v>0</v>
      </c>
      <c r="GQ518" s="2"/>
      <c r="GR518" s="2">
        <v>0</v>
      </c>
      <c r="GS518" s="2">
        <v>3</v>
      </c>
      <c r="GT518" s="2">
        <v>0</v>
      </c>
      <c r="GU518" s="2" t="s">
        <v>3</v>
      </c>
      <c r="GV518" s="2">
        <f t="shared" si="575"/>
        <v>0</v>
      </c>
      <c r="GW518" s="2">
        <v>1</v>
      </c>
      <c r="GX518" s="2">
        <f t="shared" si="576"/>
        <v>0</v>
      </c>
      <c r="GY518" s="2"/>
      <c r="GZ518" s="2"/>
      <c r="HA518" s="2">
        <v>0</v>
      </c>
      <c r="HB518" s="2">
        <v>0</v>
      </c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>
        <v>0</v>
      </c>
      <c r="IL518" s="2"/>
      <c r="IM518" s="2"/>
      <c r="IN518" s="2"/>
      <c r="IO518" s="2"/>
      <c r="IP518" s="2"/>
      <c r="IQ518" s="2"/>
      <c r="IR518" s="2"/>
      <c r="IS518" s="2"/>
      <c r="IT518" s="2"/>
      <c r="IU518" s="2"/>
    </row>
    <row r="519" spans="1:255" x14ac:dyDescent="0.2">
      <c r="A519">
        <v>18</v>
      </c>
      <c r="B519">
        <v>1</v>
      </c>
      <c r="C519">
        <v>1226</v>
      </c>
      <c r="E519" t="s">
        <v>781</v>
      </c>
      <c r="F519" t="s">
        <v>782</v>
      </c>
      <c r="G519" t="s">
        <v>783</v>
      </c>
      <c r="H519" t="s">
        <v>390</v>
      </c>
      <c r="I519">
        <f>I515*J519</f>
        <v>0.01</v>
      </c>
      <c r="J519">
        <v>9.9999999999999992E-2</v>
      </c>
      <c r="O519">
        <f t="shared" si="544"/>
        <v>59.87</v>
      </c>
      <c r="P519">
        <f t="shared" si="545"/>
        <v>59.87</v>
      </c>
      <c r="Q519">
        <f t="shared" si="546"/>
        <v>0</v>
      </c>
      <c r="R519">
        <f t="shared" si="547"/>
        <v>0</v>
      </c>
      <c r="S519">
        <f t="shared" si="548"/>
        <v>0</v>
      </c>
      <c r="T519">
        <f t="shared" si="549"/>
        <v>0</v>
      </c>
      <c r="U519">
        <f t="shared" si="550"/>
        <v>0</v>
      </c>
      <c r="V519">
        <f t="shared" si="551"/>
        <v>0</v>
      </c>
      <c r="W519">
        <f t="shared" si="552"/>
        <v>0</v>
      </c>
      <c r="X519">
        <f t="shared" si="553"/>
        <v>0</v>
      </c>
      <c r="Y519">
        <f t="shared" si="554"/>
        <v>0</v>
      </c>
      <c r="AA519">
        <v>39500386</v>
      </c>
      <c r="AB519">
        <f t="shared" si="555"/>
        <v>899</v>
      </c>
      <c r="AC519">
        <f t="shared" si="577"/>
        <v>899</v>
      </c>
      <c r="AD519">
        <f t="shared" si="578"/>
        <v>0</v>
      </c>
      <c r="AE519">
        <f t="shared" si="579"/>
        <v>0</v>
      </c>
      <c r="AF519">
        <f t="shared" si="580"/>
        <v>0</v>
      </c>
      <c r="AG519">
        <f t="shared" si="556"/>
        <v>0</v>
      </c>
      <c r="AH519">
        <f t="shared" si="581"/>
        <v>0</v>
      </c>
      <c r="AI519">
        <f t="shared" si="582"/>
        <v>0</v>
      </c>
      <c r="AJ519">
        <f t="shared" si="557"/>
        <v>0</v>
      </c>
      <c r="AK519">
        <v>899</v>
      </c>
      <c r="AL519">
        <v>899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95</v>
      </c>
      <c r="AU519">
        <v>65</v>
      </c>
      <c r="AV519">
        <v>1</v>
      </c>
      <c r="AW519">
        <v>1</v>
      </c>
      <c r="AZ519">
        <v>6.66</v>
      </c>
      <c r="BA519">
        <v>1</v>
      </c>
      <c r="BB519">
        <v>1</v>
      </c>
      <c r="BC519">
        <v>6.66</v>
      </c>
      <c r="BD519" t="s">
        <v>3</v>
      </c>
      <c r="BE519" t="s">
        <v>3</v>
      </c>
      <c r="BF519" t="s">
        <v>3</v>
      </c>
      <c r="BG519" t="s">
        <v>3</v>
      </c>
      <c r="BH519">
        <v>3</v>
      </c>
      <c r="BI519">
        <v>2</v>
      </c>
      <c r="BJ519" t="s">
        <v>784</v>
      </c>
      <c r="BM519">
        <v>108001</v>
      </c>
      <c r="BN519">
        <v>0</v>
      </c>
      <c r="BO519" t="s">
        <v>3</v>
      </c>
      <c r="BP519">
        <v>0</v>
      </c>
      <c r="BQ519">
        <v>3</v>
      </c>
      <c r="BR519">
        <v>0</v>
      </c>
      <c r="BS519">
        <v>1</v>
      </c>
      <c r="BT519">
        <v>1</v>
      </c>
      <c r="BU519">
        <v>1</v>
      </c>
      <c r="BV519">
        <v>1</v>
      </c>
      <c r="BW519">
        <v>1</v>
      </c>
      <c r="BX519">
        <v>1</v>
      </c>
      <c r="BY519" t="s">
        <v>3</v>
      </c>
      <c r="BZ519">
        <v>95</v>
      </c>
      <c r="CA519">
        <v>65</v>
      </c>
      <c r="CF519">
        <v>0</v>
      </c>
      <c r="CG519">
        <v>0</v>
      </c>
      <c r="CM519">
        <v>0</v>
      </c>
      <c r="CN519" t="s">
        <v>3</v>
      </c>
      <c r="CO519">
        <v>0</v>
      </c>
      <c r="CP519">
        <f t="shared" si="558"/>
        <v>59.87</v>
      </c>
      <c r="CQ519">
        <f t="shared" si="559"/>
        <v>5987.34</v>
      </c>
      <c r="CR519">
        <f t="shared" si="560"/>
        <v>0</v>
      </c>
      <c r="CS519">
        <f t="shared" si="561"/>
        <v>0</v>
      </c>
      <c r="CT519">
        <f t="shared" si="562"/>
        <v>0</v>
      </c>
      <c r="CU519">
        <f t="shared" si="563"/>
        <v>0</v>
      </c>
      <c r="CV519">
        <f t="shared" si="564"/>
        <v>0</v>
      </c>
      <c r="CW519">
        <f t="shared" si="565"/>
        <v>0</v>
      </c>
      <c r="CX519">
        <f t="shared" si="566"/>
        <v>0</v>
      </c>
      <c r="CY519">
        <f t="shared" si="567"/>
        <v>0</v>
      </c>
      <c r="CZ519">
        <f t="shared" si="568"/>
        <v>0</v>
      </c>
      <c r="DC519" t="s">
        <v>3</v>
      </c>
      <c r="DD519" t="s">
        <v>3</v>
      </c>
      <c r="DE519" t="s">
        <v>3</v>
      </c>
      <c r="DF519" t="s">
        <v>3</v>
      </c>
      <c r="DG519" t="s">
        <v>3</v>
      </c>
      <c r="DH519" t="s">
        <v>3</v>
      </c>
      <c r="DI519" t="s">
        <v>3</v>
      </c>
      <c r="DJ519" t="s">
        <v>3</v>
      </c>
      <c r="DK519" t="s">
        <v>3</v>
      </c>
      <c r="DL519" t="s">
        <v>3</v>
      </c>
      <c r="DM519" t="s">
        <v>3</v>
      </c>
      <c r="DN519">
        <v>0</v>
      </c>
      <c r="DO519">
        <v>0</v>
      </c>
      <c r="DP519">
        <v>1</v>
      </c>
      <c r="DQ519">
        <v>1</v>
      </c>
      <c r="DU519">
        <v>1010</v>
      </c>
      <c r="DV519" t="s">
        <v>390</v>
      </c>
      <c r="DW519" t="s">
        <v>390</v>
      </c>
      <c r="DX519">
        <v>100</v>
      </c>
      <c r="EE519">
        <v>39174386</v>
      </c>
      <c r="EF519">
        <v>3</v>
      </c>
      <c r="EG519" t="s">
        <v>697</v>
      </c>
      <c r="EH519">
        <v>0</v>
      </c>
      <c r="EI519" t="s">
        <v>3</v>
      </c>
      <c r="EJ519">
        <v>2</v>
      </c>
      <c r="EK519">
        <v>108001</v>
      </c>
      <c r="EL519" t="s">
        <v>698</v>
      </c>
      <c r="EM519" t="s">
        <v>699</v>
      </c>
      <c r="EO519" t="s">
        <v>3</v>
      </c>
      <c r="EQ519">
        <v>0</v>
      </c>
      <c r="ER519">
        <v>899</v>
      </c>
      <c r="ES519">
        <v>899</v>
      </c>
      <c r="ET519">
        <v>0</v>
      </c>
      <c r="EU519">
        <v>0</v>
      </c>
      <c r="EV519">
        <v>0</v>
      </c>
      <c r="EW519">
        <v>0</v>
      </c>
      <c r="EX519">
        <v>0</v>
      </c>
      <c r="FQ519">
        <v>0</v>
      </c>
      <c r="FR519">
        <f t="shared" si="569"/>
        <v>0</v>
      </c>
      <c r="FS519">
        <v>0</v>
      </c>
      <c r="FX519">
        <v>95</v>
      </c>
      <c r="FY519">
        <v>65</v>
      </c>
      <c r="GA519" t="s">
        <v>3</v>
      </c>
      <c r="GD519">
        <v>0</v>
      </c>
      <c r="GF519">
        <v>1765237061</v>
      </c>
      <c r="GG519">
        <v>1</v>
      </c>
      <c r="GH519">
        <v>1</v>
      </c>
      <c r="GI519">
        <v>4</v>
      </c>
      <c r="GJ519">
        <v>0</v>
      </c>
      <c r="GK519">
        <f>ROUND(R519*(S12)/100,2)</f>
        <v>0</v>
      </c>
      <c r="GL519">
        <f t="shared" si="570"/>
        <v>0</v>
      </c>
      <c r="GM519">
        <f t="shared" si="571"/>
        <v>59.87</v>
      </c>
      <c r="GN519">
        <f t="shared" si="572"/>
        <v>0</v>
      </c>
      <c r="GO519">
        <f t="shared" si="573"/>
        <v>59.87</v>
      </c>
      <c r="GP519">
        <f t="shared" si="574"/>
        <v>0</v>
      </c>
      <c r="GR519">
        <v>0</v>
      </c>
      <c r="GS519">
        <v>3</v>
      </c>
      <c r="GT519">
        <v>0</v>
      </c>
      <c r="GU519" t="s">
        <v>3</v>
      </c>
      <c r="GV519">
        <f t="shared" si="575"/>
        <v>0</v>
      </c>
      <c r="GW519">
        <v>1</v>
      </c>
      <c r="GX519">
        <f t="shared" si="576"/>
        <v>0</v>
      </c>
      <c r="HA519">
        <v>0</v>
      </c>
      <c r="HB519">
        <v>0</v>
      </c>
      <c r="IK519">
        <v>0</v>
      </c>
    </row>
    <row r="520" spans="1:255" x14ac:dyDescent="0.2">
      <c r="A520" s="2">
        <v>17</v>
      </c>
      <c r="B520" s="2">
        <v>1</v>
      </c>
      <c r="C520" s="2">
        <f>ROW(SmtRes!A1236)</f>
        <v>1236</v>
      </c>
      <c r="D520" s="2">
        <f>ROW(EtalonRes!A1229)</f>
        <v>1229</v>
      </c>
      <c r="E520" s="2" t="s">
        <v>785</v>
      </c>
      <c r="F520" s="2" t="s">
        <v>786</v>
      </c>
      <c r="G520" s="2" t="s">
        <v>787</v>
      </c>
      <c r="H520" s="2" t="s">
        <v>287</v>
      </c>
      <c r="I520" s="2">
        <f>ROUND(1/100,9)</f>
        <v>0.01</v>
      </c>
      <c r="J520" s="2">
        <v>0</v>
      </c>
      <c r="K520" s="2"/>
      <c r="L520" s="2"/>
      <c r="M520" s="2"/>
      <c r="N520" s="2"/>
      <c r="O520" s="2">
        <f t="shared" si="544"/>
        <v>3</v>
      </c>
      <c r="P520" s="2">
        <f t="shared" si="545"/>
        <v>0.35</v>
      </c>
      <c r="Q520" s="2">
        <f t="shared" si="546"/>
        <v>0.05</v>
      </c>
      <c r="R520" s="2">
        <f t="shared" si="547"/>
        <v>0.01</v>
      </c>
      <c r="S520" s="2">
        <f t="shared" si="548"/>
        <v>2.6</v>
      </c>
      <c r="T520" s="2">
        <f t="shared" si="549"/>
        <v>0</v>
      </c>
      <c r="U520" s="2">
        <f t="shared" si="550"/>
        <v>0.26239999999999997</v>
      </c>
      <c r="V520" s="2">
        <f t="shared" si="551"/>
        <v>5.0000000000000001E-4</v>
      </c>
      <c r="W520" s="2">
        <f t="shared" si="552"/>
        <v>0</v>
      </c>
      <c r="X520" s="2">
        <f t="shared" si="553"/>
        <v>2.48</v>
      </c>
      <c r="Y520" s="2">
        <f t="shared" si="554"/>
        <v>1.7</v>
      </c>
      <c r="Z520" s="2"/>
      <c r="AA520" s="2">
        <v>39500385</v>
      </c>
      <c r="AB520" s="2">
        <f t="shared" si="555"/>
        <v>300.02</v>
      </c>
      <c r="AC520" s="2">
        <f t="shared" si="577"/>
        <v>35.049999999999997</v>
      </c>
      <c r="AD520" s="2">
        <f t="shared" si="578"/>
        <v>4.67</v>
      </c>
      <c r="AE520" s="2">
        <f t="shared" si="579"/>
        <v>0.64</v>
      </c>
      <c r="AF520" s="2">
        <f t="shared" si="580"/>
        <v>260.3</v>
      </c>
      <c r="AG520" s="2">
        <f t="shared" si="556"/>
        <v>0</v>
      </c>
      <c r="AH520" s="2">
        <f t="shared" si="581"/>
        <v>26.24</v>
      </c>
      <c r="AI520" s="2">
        <f t="shared" si="582"/>
        <v>0.05</v>
      </c>
      <c r="AJ520" s="2">
        <f t="shared" si="557"/>
        <v>0</v>
      </c>
      <c r="AK520" s="2">
        <v>300.02</v>
      </c>
      <c r="AL520" s="2">
        <v>35.049999999999997</v>
      </c>
      <c r="AM520" s="2">
        <v>4.67</v>
      </c>
      <c r="AN520" s="2">
        <v>0.64</v>
      </c>
      <c r="AO520" s="2">
        <v>260.3</v>
      </c>
      <c r="AP520" s="2">
        <v>0</v>
      </c>
      <c r="AQ520" s="2">
        <v>26.24</v>
      </c>
      <c r="AR520" s="2">
        <v>0.05</v>
      </c>
      <c r="AS520" s="2">
        <v>0</v>
      </c>
      <c r="AT520" s="2">
        <v>95</v>
      </c>
      <c r="AU520" s="2">
        <v>65</v>
      </c>
      <c r="AV520" s="2">
        <v>1</v>
      </c>
      <c r="AW520" s="2">
        <v>1</v>
      </c>
      <c r="AX520" s="2"/>
      <c r="AY520" s="2"/>
      <c r="AZ520" s="2">
        <v>1</v>
      </c>
      <c r="BA520" s="2">
        <v>1</v>
      </c>
      <c r="BB520" s="2">
        <v>1</v>
      </c>
      <c r="BC520" s="2">
        <v>1</v>
      </c>
      <c r="BD520" s="2" t="s">
        <v>3</v>
      </c>
      <c r="BE520" s="2" t="s">
        <v>3</v>
      </c>
      <c r="BF520" s="2" t="s">
        <v>3</v>
      </c>
      <c r="BG520" s="2" t="s">
        <v>3</v>
      </c>
      <c r="BH520" s="2">
        <v>0</v>
      </c>
      <c r="BI520" s="2">
        <v>2</v>
      </c>
      <c r="BJ520" s="2" t="s">
        <v>788</v>
      </c>
      <c r="BK520" s="2"/>
      <c r="BL520" s="2"/>
      <c r="BM520" s="2">
        <v>108001</v>
      </c>
      <c r="BN520" s="2">
        <v>0</v>
      </c>
      <c r="BO520" s="2" t="s">
        <v>3</v>
      </c>
      <c r="BP520" s="2">
        <v>0</v>
      </c>
      <c r="BQ520" s="2">
        <v>3</v>
      </c>
      <c r="BR520" s="2">
        <v>0</v>
      </c>
      <c r="BS520" s="2">
        <v>1</v>
      </c>
      <c r="BT520" s="2">
        <v>1</v>
      </c>
      <c r="BU520" s="2">
        <v>1</v>
      </c>
      <c r="BV520" s="2">
        <v>1</v>
      </c>
      <c r="BW520" s="2">
        <v>1</v>
      </c>
      <c r="BX520" s="2">
        <v>1</v>
      </c>
      <c r="BY520" s="2" t="s">
        <v>3</v>
      </c>
      <c r="BZ520" s="2">
        <v>95</v>
      </c>
      <c r="CA520" s="2">
        <v>65</v>
      </c>
      <c r="CB520" s="2"/>
      <c r="CC520" s="2"/>
      <c r="CD520" s="2"/>
      <c r="CE520" s="2"/>
      <c r="CF520" s="2">
        <v>0</v>
      </c>
      <c r="CG520" s="2">
        <v>0</v>
      </c>
      <c r="CH520" s="2"/>
      <c r="CI520" s="2"/>
      <c r="CJ520" s="2"/>
      <c r="CK520" s="2"/>
      <c r="CL520" s="2"/>
      <c r="CM520" s="2">
        <v>0</v>
      </c>
      <c r="CN520" s="2" t="s">
        <v>3</v>
      </c>
      <c r="CO520" s="2">
        <v>0</v>
      </c>
      <c r="CP520" s="2">
        <f t="shared" si="558"/>
        <v>3</v>
      </c>
      <c r="CQ520" s="2">
        <f t="shared" si="559"/>
        <v>35.049999999999997</v>
      </c>
      <c r="CR520" s="2">
        <f t="shared" si="560"/>
        <v>4.67</v>
      </c>
      <c r="CS520" s="2">
        <f t="shared" si="561"/>
        <v>0.64</v>
      </c>
      <c r="CT520" s="2">
        <f t="shared" si="562"/>
        <v>260.3</v>
      </c>
      <c r="CU520" s="2">
        <f t="shared" si="563"/>
        <v>0</v>
      </c>
      <c r="CV520" s="2">
        <f t="shared" si="564"/>
        <v>26.24</v>
      </c>
      <c r="CW520" s="2">
        <f t="shared" si="565"/>
        <v>0.05</v>
      </c>
      <c r="CX520" s="2">
        <f t="shared" si="566"/>
        <v>0</v>
      </c>
      <c r="CY520" s="2">
        <f t="shared" si="567"/>
        <v>2.4794999999999998</v>
      </c>
      <c r="CZ520" s="2">
        <f t="shared" si="568"/>
        <v>1.6965000000000001</v>
      </c>
      <c r="DA520" s="2"/>
      <c r="DB520" s="2"/>
      <c r="DC520" s="2" t="s">
        <v>3</v>
      </c>
      <c r="DD520" s="2" t="s">
        <v>3</v>
      </c>
      <c r="DE520" s="2" t="s">
        <v>3</v>
      </c>
      <c r="DF520" s="2" t="s">
        <v>3</v>
      </c>
      <c r="DG520" s="2" t="s">
        <v>3</v>
      </c>
      <c r="DH520" s="2" t="s">
        <v>3</v>
      </c>
      <c r="DI520" s="2" t="s">
        <v>3</v>
      </c>
      <c r="DJ520" s="2" t="s">
        <v>3</v>
      </c>
      <c r="DK520" s="2" t="s">
        <v>3</v>
      </c>
      <c r="DL520" s="2" t="s">
        <v>3</v>
      </c>
      <c r="DM520" s="2" t="s">
        <v>3</v>
      </c>
      <c r="DN520" s="2">
        <v>0</v>
      </c>
      <c r="DO520" s="2">
        <v>0</v>
      </c>
      <c r="DP520" s="2">
        <v>1</v>
      </c>
      <c r="DQ520" s="2">
        <v>1</v>
      </c>
      <c r="DR520" s="2"/>
      <c r="DS520" s="2"/>
      <c r="DT520" s="2"/>
      <c r="DU520" s="2">
        <v>1013</v>
      </c>
      <c r="DV520" s="2" t="s">
        <v>287</v>
      </c>
      <c r="DW520" s="2" t="s">
        <v>287</v>
      </c>
      <c r="DX520" s="2">
        <v>1</v>
      </c>
      <c r="DY520" s="2"/>
      <c r="DZ520" s="2"/>
      <c r="EA520" s="2"/>
      <c r="EB520" s="2"/>
      <c r="EC520" s="2"/>
      <c r="ED520" s="2"/>
      <c r="EE520" s="2">
        <v>39174386</v>
      </c>
      <c r="EF520" s="2">
        <v>3</v>
      </c>
      <c r="EG520" s="2" t="s">
        <v>697</v>
      </c>
      <c r="EH520" s="2">
        <v>0</v>
      </c>
      <c r="EI520" s="2" t="s">
        <v>3</v>
      </c>
      <c r="EJ520" s="2">
        <v>2</v>
      </c>
      <c r="EK520" s="2">
        <v>108001</v>
      </c>
      <c r="EL520" s="2" t="s">
        <v>698</v>
      </c>
      <c r="EM520" s="2" t="s">
        <v>699</v>
      </c>
      <c r="EN520" s="2"/>
      <c r="EO520" s="2" t="s">
        <v>3</v>
      </c>
      <c r="EP520" s="2"/>
      <c r="EQ520" s="2">
        <v>131072</v>
      </c>
      <c r="ER520" s="2">
        <v>300.02</v>
      </c>
      <c r="ES520" s="2">
        <v>35.049999999999997</v>
      </c>
      <c r="ET520" s="2">
        <v>4.67</v>
      </c>
      <c r="EU520" s="2">
        <v>0.64</v>
      </c>
      <c r="EV520" s="2">
        <v>260.3</v>
      </c>
      <c r="EW520" s="2">
        <v>26.24</v>
      </c>
      <c r="EX520" s="2">
        <v>0.05</v>
      </c>
      <c r="EY520" s="2">
        <v>0</v>
      </c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>
        <v>0</v>
      </c>
      <c r="FR520" s="2">
        <f t="shared" si="569"/>
        <v>0</v>
      </c>
      <c r="FS520" s="2">
        <v>0</v>
      </c>
      <c r="FT520" s="2"/>
      <c r="FU520" s="2"/>
      <c r="FV520" s="2"/>
      <c r="FW520" s="2"/>
      <c r="FX520" s="2">
        <v>95</v>
      </c>
      <c r="FY520" s="2">
        <v>65</v>
      </c>
      <c r="FZ520" s="2"/>
      <c r="GA520" s="2" t="s">
        <v>3</v>
      </c>
      <c r="GB520" s="2"/>
      <c r="GC520" s="2"/>
      <c r="GD520" s="2">
        <v>0</v>
      </c>
      <c r="GE520" s="2"/>
      <c r="GF520" s="2">
        <v>-1523605859</v>
      </c>
      <c r="GG520" s="2">
        <v>2</v>
      </c>
      <c r="GH520" s="2">
        <v>1</v>
      </c>
      <c r="GI520" s="2">
        <v>-2</v>
      </c>
      <c r="GJ520" s="2">
        <v>0</v>
      </c>
      <c r="GK520" s="2">
        <f>ROUND(R520*(R12)/100,2)</f>
        <v>0</v>
      </c>
      <c r="GL520" s="2">
        <f t="shared" si="570"/>
        <v>0</v>
      </c>
      <c r="GM520" s="2">
        <f t="shared" si="571"/>
        <v>7.18</v>
      </c>
      <c r="GN520" s="2">
        <f t="shared" si="572"/>
        <v>0</v>
      </c>
      <c r="GO520" s="2">
        <f t="shared" si="573"/>
        <v>7.18</v>
      </c>
      <c r="GP520" s="2">
        <f t="shared" si="574"/>
        <v>0</v>
      </c>
      <c r="GQ520" s="2"/>
      <c r="GR520" s="2">
        <v>0</v>
      </c>
      <c r="GS520" s="2">
        <v>3</v>
      </c>
      <c r="GT520" s="2">
        <v>0</v>
      </c>
      <c r="GU520" s="2" t="s">
        <v>3</v>
      </c>
      <c r="GV520" s="2">
        <f t="shared" si="575"/>
        <v>0</v>
      </c>
      <c r="GW520" s="2">
        <v>1</v>
      </c>
      <c r="GX520" s="2">
        <f t="shared" si="576"/>
        <v>0</v>
      </c>
      <c r="GY520" s="2"/>
      <c r="GZ520" s="2"/>
      <c r="HA520" s="2">
        <v>0</v>
      </c>
      <c r="HB520" s="2">
        <v>0</v>
      </c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>
        <v>0</v>
      </c>
      <c r="IL520" s="2"/>
      <c r="IM520" s="2"/>
      <c r="IN520" s="2"/>
      <c r="IO520" s="2"/>
      <c r="IP520" s="2"/>
      <c r="IQ520" s="2"/>
      <c r="IR520" s="2"/>
      <c r="IS520" s="2"/>
      <c r="IT520" s="2"/>
      <c r="IU520" s="2"/>
    </row>
    <row r="521" spans="1:255" x14ac:dyDescent="0.2">
      <c r="A521">
        <v>17</v>
      </c>
      <c r="B521">
        <v>1</v>
      </c>
      <c r="C521">
        <f>ROW(SmtRes!A1244)</f>
        <v>1244</v>
      </c>
      <c r="D521">
        <f>ROW(EtalonRes!A1236)</f>
        <v>1236</v>
      </c>
      <c r="E521" t="s">
        <v>785</v>
      </c>
      <c r="F521" t="s">
        <v>786</v>
      </c>
      <c r="G521" t="s">
        <v>787</v>
      </c>
      <c r="H521" t="s">
        <v>287</v>
      </c>
      <c r="I521">
        <f>ROUND(1/100,9)</f>
        <v>0.01</v>
      </c>
      <c r="J521">
        <v>0</v>
      </c>
      <c r="O521">
        <f t="shared" si="544"/>
        <v>19.98</v>
      </c>
      <c r="P521">
        <f t="shared" si="545"/>
        <v>2.33</v>
      </c>
      <c r="Q521">
        <f t="shared" si="546"/>
        <v>0.31</v>
      </c>
      <c r="R521">
        <f t="shared" si="547"/>
        <v>0.04</v>
      </c>
      <c r="S521">
        <f t="shared" si="548"/>
        <v>17.34</v>
      </c>
      <c r="T521">
        <f t="shared" si="549"/>
        <v>0</v>
      </c>
      <c r="U521">
        <f t="shared" si="550"/>
        <v>0.26239999999999997</v>
      </c>
      <c r="V521">
        <f t="shared" si="551"/>
        <v>5.0000000000000001E-4</v>
      </c>
      <c r="W521">
        <f t="shared" si="552"/>
        <v>0</v>
      </c>
      <c r="X521">
        <f t="shared" si="553"/>
        <v>16.510000000000002</v>
      </c>
      <c r="Y521">
        <f t="shared" si="554"/>
        <v>11.3</v>
      </c>
      <c r="AA521">
        <v>39500386</v>
      </c>
      <c r="AB521">
        <f t="shared" si="555"/>
        <v>300.02</v>
      </c>
      <c r="AC521">
        <f t="shared" si="577"/>
        <v>35.049999999999997</v>
      </c>
      <c r="AD521">
        <f t="shared" si="578"/>
        <v>4.67</v>
      </c>
      <c r="AE521">
        <f t="shared" si="579"/>
        <v>0.64</v>
      </c>
      <c r="AF521">
        <f t="shared" si="580"/>
        <v>260.3</v>
      </c>
      <c r="AG521">
        <f t="shared" si="556"/>
        <v>0</v>
      </c>
      <c r="AH521">
        <f t="shared" si="581"/>
        <v>26.24</v>
      </c>
      <c r="AI521">
        <f t="shared" si="582"/>
        <v>0.05</v>
      </c>
      <c r="AJ521">
        <f t="shared" si="557"/>
        <v>0</v>
      </c>
      <c r="AK521">
        <v>300.02</v>
      </c>
      <c r="AL521">
        <v>35.049999999999997</v>
      </c>
      <c r="AM521">
        <v>4.67</v>
      </c>
      <c r="AN521">
        <v>0.64</v>
      </c>
      <c r="AO521">
        <v>260.3</v>
      </c>
      <c r="AP521">
        <v>0</v>
      </c>
      <c r="AQ521">
        <v>26.24</v>
      </c>
      <c r="AR521">
        <v>0.05</v>
      </c>
      <c r="AS521">
        <v>0</v>
      </c>
      <c r="AT521">
        <v>95</v>
      </c>
      <c r="AU521">
        <v>65</v>
      </c>
      <c r="AV521">
        <v>1</v>
      </c>
      <c r="AW521">
        <v>1</v>
      </c>
      <c r="AZ521">
        <v>6.66</v>
      </c>
      <c r="BA521">
        <v>6.66</v>
      </c>
      <c r="BB521">
        <v>6.66</v>
      </c>
      <c r="BC521">
        <v>6.66</v>
      </c>
      <c r="BD521" t="s">
        <v>3</v>
      </c>
      <c r="BE521" t="s">
        <v>3</v>
      </c>
      <c r="BF521" t="s">
        <v>3</v>
      </c>
      <c r="BG521" t="s">
        <v>3</v>
      </c>
      <c r="BH521">
        <v>0</v>
      </c>
      <c r="BI521">
        <v>2</v>
      </c>
      <c r="BJ521" t="s">
        <v>788</v>
      </c>
      <c r="BM521">
        <v>108001</v>
      </c>
      <c r="BN521">
        <v>0</v>
      </c>
      <c r="BO521" t="s">
        <v>3</v>
      </c>
      <c r="BP521">
        <v>0</v>
      </c>
      <c r="BQ521">
        <v>3</v>
      </c>
      <c r="BR521">
        <v>0</v>
      </c>
      <c r="BS521">
        <v>6.66</v>
      </c>
      <c r="BT521">
        <v>1</v>
      </c>
      <c r="BU521">
        <v>1</v>
      </c>
      <c r="BV521">
        <v>1</v>
      </c>
      <c r="BW521">
        <v>1</v>
      </c>
      <c r="BX521">
        <v>1</v>
      </c>
      <c r="BY521" t="s">
        <v>3</v>
      </c>
      <c r="BZ521">
        <v>95</v>
      </c>
      <c r="CA521">
        <v>65</v>
      </c>
      <c r="CF521">
        <v>0</v>
      </c>
      <c r="CG521">
        <v>0</v>
      </c>
      <c r="CM521">
        <v>0</v>
      </c>
      <c r="CN521" t="s">
        <v>3</v>
      </c>
      <c r="CO521">
        <v>0</v>
      </c>
      <c r="CP521">
        <f t="shared" si="558"/>
        <v>19.98</v>
      </c>
      <c r="CQ521">
        <f t="shared" si="559"/>
        <v>233.43299999999999</v>
      </c>
      <c r="CR521">
        <f t="shared" si="560"/>
        <v>31.1022</v>
      </c>
      <c r="CS521">
        <f t="shared" si="561"/>
        <v>4.2624000000000004</v>
      </c>
      <c r="CT521">
        <f t="shared" si="562"/>
        <v>1733.5980000000002</v>
      </c>
      <c r="CU521">
        <f t="shared" si="563"/>
        <v>0</v>
      </c>
      <c r="CV521">
        <f t="shared" si="564"/>
        <v>26.24</v>
      </c>
      <c r="CW521">
        <f t="shared" si="565"/>
        <v>0.05</v>
      </c>
      <c r="CX521">
        <f t="shared" si="566"/>
        <v>0</v>
      </c>
      <c r="CY521">
        <f t="shared" si="567"/>
        <v>16.510999999999999</v>
      </c>
      <c r="CZ521">
        <f t="shared" si="568"/>
        <v>11.297000000000001</v>
      </c>
      <c r="DC521" t="s">
        <v>3</v>
      </c>
      <c r="DD521" t="s">
        <v>3</v>
      </c>
      <c r="DE521" t="s">
        <v>3</v>
      </c>
      <c r="DF521" t="s">
        <v>3</v>
      </c>
      <c r="DG521" t="s">
        <v>3</v>
      </c>
      <c r="DH521" t="s">
        <v>3</v>
      </c>
      <c r="DI521" t="s">
        <v>3</v>
      </c>
      <c r="DJ521" t="s">
        <v>3</v>
      </c>
      <c r="DK521" t="s">
        <v>3</v>
      </c>
      <c r="DL521" t="s">
        <v>3</v>
      </c>
      <c r="DM521" t="s">
        <v>3</v>
      </c>
      <c r="DN521">
        <v>0</v>
      </c>
      <c r="DO521">
        <v>0</v>
      </c>
      <c r="DP521">
        <v>1</v>
      </c>
      <c r="DQ521">
        <v>1</v>
      </c>
      <c r="DU521">
        <v>1013</v>
      </c>
      <c r="DV521" t="s">
        <v>287</v>
      </c>
      <c r="DW521" t="s">
        <v>287</v>
      </c>
      <c r="DX521">
        <v>1</v>
      </c>
      <c r="EE521">
        <v>39174386</v>
      </c>
      <c r="EF521">
        <v>3</v>
      </c>
      <c r="EG521" t="s">
        <v>697</v>
      </c>
      <c r="EH521">
        <v>0</v>
      </c>
      <c r="EI521" t="s">
        <v>3</v>
      </c>
      <c r="EJ521">
        <v>2</v>
      </c>
      <c r="EK521">
        <v>108001</v>
      </c>
      <c r="EL521" t="s">
        <v>698</v>
      </c>
      <c r="EM521" t="s">
        <v>699</v>
      </c>
      <c r="EO521" t="s">
        <v>3</v>
      </c>
      <c r="EQ521">
        <v>131072</v>
      </c>
      <c r="ER521">
        <v>300.02</v>
      </c>
      <c r="ES521">
        <v>35.049999999999997</v>
      </c>
      <c r="ET521">
        <v>4.67</v>
      </c>
      <c r="EU521">
        <v>0.64</v>
      </c>
      <c r="EV521">
        <v>260.3</v>
      </c>
      <c r="EW521">
        <v>26.24</v>
      </c>
      <c r="EX521">
        <v>0.05</v>
      </c>
      <c r="EY521">
        <v>0</v>
      </c>
      <c r="FQ521">
        <v>0</v>
      </c>
      <c r="FR521">
        <f t="shared" si="569"/>
        <v>0</v>
      </c>
      <c r="FS521">
        <v>0</v>
      </c>
      <c r="FX521">
        <v>95</v>
      </c>
      <c r="FY521">
        <v>65</v>
      </c>
      <c r="GA521" t="s">
        <v>3</v>
      </c>
      <c r="GD521">
        <v>0</v>
      </c>
      <c r="GF521">
        <v>-1523605859</v>
      </c>
      <c r="GG521">
        <v>1</v>
      </c>
      <c r="GH521">
        <v>1</v>
      </c>
      <c r="GI521">
        <v>4</v>
      </c>
      <c r="GJ521">
        <v>0</v>
      </c>
      <c r="GK521">
        <f>ROUND(R521*(S12)/100,2)</f>
        <v>0</v>
      </c>
      <c r="GL521">
        <f t="shared" si="570"/>
        <v>0</v>
      </c>
      <c r="GM521">
        <f t="shared" si="571"/>
        <v>47.79</v>
      </c>
      <c r="GN521">
        <f t="shared" si="572"/>
        <v>0</v>
      </c>
      <c r="GO521">
        <f t="shared" si="573"/>
        <v>47.79</v>
      </c>
      <c r="GP521">
        <f t="shared" si="574"/>
        <v>0</v>
      </c>
      <c r="GR521">
        <v>0</v>
      </c>
      <c r="GS521">
        <v>3</v>
      </c>
      <c r="GT521">
        <v>0</v>
      </c>
      <c r="GU521" t="s">
        <v>3</v>
      </c>
      <c r="GV521">
        <f t="shared" si="575"/>
        <v>0</v>
      </c>
      <c r="GW521">
        <v>1</v>
      </c>
      <c r="GX521">
        <f t="shared" si="576"/>
        <v>0</v>
      </c>
      <c r="HA521">
        <v>0</v>
      </c>
      <c r="HB521">
        <v>0</v>
      </c>
      <c r="IK521">
        <v>0</v>
      </c>
    </row>
    <row r="522" spans="1:255" x14ac:dyDescent="0.2">
      <c r="A522" s="2">
        <v>18</v>
      </c>
      <c r="B522" s="2">
        <v>1</v>
      </c>
      <c r="C522" s="2">
        <v>1235</v>
      </c>
      <c r="D522" s="2"/>
      <c r="E522" s="2" t="s">
        <v>789</v>
      </c>
      <c r="F522" s="2" t="s">
        <v>790</v>
      </c>
      <c r="G522" s="2" t="s">
        <v>791</v>
      </c>
      <c r="H522" s="2" t="s">
        <v>566</v>
      </c>
      <c r="I522" s="2">
        <f>I520*J522</f>
        <v>0.1</v>
      </c>
      <c r="J522" s="2">
        <v>10</v>
      </c>
      <c r="K522" s="2"/>
      <c r="L522" s="2"/>
      <c r="M522" s="2"/>
      <c r="N522" s="2"/>
      <c r="O522" s="2">
        <f t="shared" si="544"/>
        <v>8.56</v>
      </c>
      <c r="P522" s="2">
        <f t="shared" si="545"/>
        <v>8.56</v>
      </c>
      <c r="Q522" s="2">
        <f t="shared" si="546"/>
        <v>0</v>
      </c>
      <c r="R522" s="2">
        <f t="shared" si="547"/>
        <v>0</v>
      </c>
      <c r="S522" s="2">
        <f t="shared" si="548"/>
        <v>0</v>
      </c>
      <c r="T522" s="2">
        <f t="shared" si="549"/>
        <v>0</v>
      </c>
      <c r="U522" s="2">
        <f t="shared" si="550"/>
        <v>0</v>
      </c>
      <c r="V522" s="2">
        <f t="shared" si="551"/>
        <v>0</v>
      </c>
      <c r="W522" s="2">
        <f t="shared" si="552"/>
        <v>0</v>
      </c>
      <c r="X522" s="2">
        <f t="shared" si="553"/>
        <v>0</v>
      </c>
      <c r="Y522" s="2">
        <f t="shared" si="554"/>
        <v>0</v>
      </c>
      <c r="Z522" s="2"/>
      <c r="AA522" s="2">
        <v>39500385</v>
      </c>
      <c r="AB522" s="2">
        <f t="shared" si="555"/>
        <v>85.6</v>
      </c>
      <c r="AC522" s="2">
        <f t="shared" si="577"/>
        <v>85.6</v>
      </c>
      <c r="AD522" s="2">
        <f t="shared" si="578"/>
        <v>0</v>
      </c>
      <c r="AE522" s="2">
        <f t="shared" si="579"/>
        <v>0</v>
      </c>
      <c r="AF522" s="2">
        <f t="shared" si="580"/>
        <v>0</v>
      </c>
      <c r="AG522" s="2">
        <f t="shared" si="556"/>
        <v>0</v>
      </c>
      <c r="AH522" s="2">
        <f t="shared" si="581"/>
        <v>0</v>
      </c>
      <c r="AI522" s="2">
        <f t="shared" si="582"/>
        <v>0</v>
      </c>
      <c r="AJ522" s="2">
        <f t="shared" si="557"/>
        <v>0</v>
      </c>
      <c r="AK522" s="2">
        <v>85.6</v>
      </c>
      <c r="AL522" s="2">
        <v>85.6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95</v>
      </c>
      <c r="AU522" s="2">
        <v>65</v>
      </c>
      <c r="AV522" s="2">
        <v>1</v>
      </c>
      <c r="AW522" s="2">
        <v>1</v>
      </c>
      <c r="AX522" s="2"/>
      <c r="AY522" s="2"/>
      <c r="AZ522" s="2">
        <v>1</v>
      </c>
      <c r="BA522" s="2">
        <v>1</v>
      </c>
      <c r="BB522" s="2">
        <v>1</v>
      </c>
      <c r="BC522" s="2">
        <v>1</v>
      </c>
      <c r="BD522" s="2" t="s">
        <v>3</v>
      </c>
      <c r="BE522" s="2" t="s">
        <v>3</v>
      </c>
      <c r="BF522" s="2" t="s">
        <v>3</v>
      </c>
      <c r="BG522" s="2" t="s">
        <v>3</v>
      </c>
      <c r="BH522" s="2">
        <v>3</v>
      </c>
      <c r="BI522" s="2">
        <v>2</v>
      </c>
      <c r="BJ522" s="2" t="s">
        <v>792</v>
      </c>
      <c r="BK522" s="2"/>
      <c r="BL522" s="2"/>
      <c r="BM522" s="2">
        <v>108001</v>
      </c>
      <c r="BN522" s="2">
        <v>0</v>
      </c>
      <c r="BO522" s="2" t="s">
        <v>3</v>
      </c>
      <c r="BP522" s="2">
        <v>0</v>
      </c>
      <c r="BQ522" s="2">
        <v>3</v>
      </c>
      <c r="BR522" s="2">
        <v>0</v>
      </c>
      <c r="BS522" s="2">
        <v>1</v>
      </c>
      <c r="BT522" s="2">
        <v>1</v>
      </c>
      <c r="BU522" s="2">
        <v>1</v>
      </c>
      <c r="BV522" s="2">
        <v>1</v>
      </c>
      <c r="BW522" s="2">
        <v>1</v>
      </c>
      <c r="BX522" s="2">
        <v>1</v>
      </c>
      <c r="BY522" s="2" t="s">
        <v>3</v>
      </c>
      <c r="BZ522" s="2">
        <v>95</v>
      </c>
      <c r="CA522" s="2">
        <v>65</v>
      </c>
      <c r="CB522" s="2"/>
      <c r="CC522" s="2"/>
      <c r="CD522" s="2"/>
      <c r="CE522" s="2"/>
      <c r="CF522" s="2">
        <v>0</v>
      </c>
      <c r="CG522" s="2">
        <v>0</v>
      </c>
      <c r="CH522" s="2"/>
      <c r="CI522" s="2"/>
      <c r="CJ522" s="2"/>
      <c r="CK522" s="2"/>
      <c r="CL522" s="2"/>
      <c r="CM522" s="2">
        <v>0</v>
      </c>
      <c r="CN522" s="2" t="s">
        <v>3</v>
      </c>
      <c r="CO522" s="2">
        <v>0</v>
      </c>
      <c r="CP522" s="2">
        <f t="shared" si="558"/>
        <v>8.56</v>
      </c>
      <c r="CQ522" s="2">
        <f t="shared" si="559"/>
        <v>85.6</v>
      </c>
      <c r="CR522" s="2">
        <f t="shared" si="560"/>
        <v>0</v>
      </c>
      <c r="CS522" s="2">
        <f t="shared" si="561"/>
        <v>0</v>
      </c>
      <c r="CT522" s="2">
        <f t="shared" si="562"/>
        <v>0</v>
      </c>
      <c r="CU522" s="2">
        <f t="shared" si="563"/>
        <v>0</v>
      </c>
      <c r="CV522" s="2">
        <f t="shared" si="564"/>
        <v>0</v>
      </c>
      <c r="CW522" s="2">
        <f t="shared" si="565"/>
        <v>0</v>
      </c>
      <c r="CX522" s="2">
        <f t="shared" si="566"/>
        <v>0</v>
      </c>
      <c r="CY522" s="2">
        <f t="shared" si="567"/>
        <v>0</v>
      </c>
      <c r="CZ522" s="2">
        <f t="shared" si="568"/>
        <v>0</v>
      </c>
      <c r="DA522" s="2"/>
      <c r="DB522" s="2"/>
      <c r="DC522" s="2" t="s">
        <v>3</v>
      </c>
      <c r="DD522" s="2" t="s">
        <v>3</v>
      </c>
      <c r="DE522" s="2" t="s">
        <v>3</v>
      </c>
      <c r="DF522" s="2" t="s">
        <v>3</v>
      </c>
      <c r="DG522" s="2" t="s">
        <v>3</v>
      </c>
      <c r="DH522" s="2" t="s">
        <v>3</v>
      </c>
      <c r="DI522" s="2" t="s">
        <v>3</v>
      </c>
      <c r="DJ522" s="2" t="s">
        <v>3</v>
      </c>
      <c r="DK522" s="2" t="s">
        <v>3</v>
      </c>
      <c r="DL522" s="2" t="s">
        <v>3</v>
      </c>
      <c r="DM522" s="2" t="s">
        <v>3</v>
      </c>
      <c r="DN522" s="2">
        <v>0</v>
      </c>
      <c r="DO522" s="2">
        <v>0</v>
      </c>
      <c r="DP522" s="2">
        <v>1</v>
      </c>
      <c r="DQ522" s="2">
        <v>1</v>
      </c>
      <c r="DR522" s="2"/>
      <c r="DS522" s="2"/>
      <c r="DT522" s="2"/>
      <c r="DU522" s="2">
        <v>1010</v>
      </c>
      <c r="DV522" s="2" t="s">
        <v>566</v>
      </c>
      <c r="DW522" s="2" t="s">
        <v>566</v>
      </c>
      <c r="DX522" s="2">
        <v>10</v>
      </c>
      <c r="DY522" s="2"/>
      <c r="DZ522" s="2"/>
      <c r="EA522" s="2"/>
      <c r="EB522" s="2"/>
      <c r="EC522" s="2"/>
      <c r="ED522" s="2"/>
      <c r="EE522" s="2">
        <v>39174386</v>
      </c>
      <c r="EF522" s="2">
        <v>3</v>
      </c>
      <c r="EG522" s="2" t="s">
        <v>697</v>
      </c>
      <c r="EH522" s="2">
        <v>0</v>
      </c>
      <c r="EI522" s="2" t="s">
        <v>3</v>
      </c>
      <c r="EJ522" s="2">
        <v>2</v>
      </c>
      <c r="EK522" s="2">
        <v>108001</v>
      </c>
      <c r="EL522" s="2" t="s">
        <v>698</v>
      </c>
      <c r="EM522" s="2" t="s">
        <v>699</v>
      </c>
      <c r="EN522" s="2"/>
      <c r="EO522" s="2" t="s">
        <v>3</v>
      </c>
      <c r="EP522" s="2"/>
      <c r="EQ522" s="2">
        <v>0</v>
      </c>
      <c r="ER522" s="2">
        <v>85.6</v>
      </c>
      <c r="ES522" s="2">
        <v>85.6</v>
      </c>
      <c r="ET522" s="2">
        <v>0</v>
      </c>
      <c r="EU522" s="2">
        <v>0</v>
      </c>
      <c r="EV522" s="2">
        <v>0</v>
      </c>
      <c r="EW522" s="2">
        <v>0</v>
      </c>
      <c r="EX522" s="2">
        <v>0</v>
      </c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>
        <v>0</v>
      </c>
      <c r="FR522" s="2">
        <f t="shared" si="569"/>
        <v>0</v>
      </c>
      <c r="FS522" s="2">
        <v>0</v>
      </c>
      <c r="FT522" s="2"/>
      <c r="FU522" s="2"/>
      <c r="FV522" s="2"/>
      <c r="FW522" s="2"/>
      <c r="FX522" s="2">
        <v>95</v>
      </c>
      <c r="FY522" s="2">
        <v>65</v>
      </c>
      <c r="FZ522" s="2"/>
      <c r="GA522" s="2" t="s">
        <v>3</v>
      </c>
      <c r="GB522" s="2"/>
      <c r="GC522" s="2"/>
      <c r="GD522" s="2">
        <v>0</v>
      </c>
      <c r="GE522" s="2"/>
      <c r="GF522" s="2">
        <v>-1651038881</v>
      </c>
      <c r="GG522" s="2">
        <v>2</v>
      </c>
      <c r="GH522" s="2">
        <v>1</v>
      </c>
      <c r="GI522" s="2">
        <v>-2</v>
      </c>
      <c r="GJ522" s="2">
        <v>0</v>
      </c>
      <c r="GK522" s="2">
        <f>ROUND(R522*(R12)/100,2)</f>
        <v>0</v>
      </c>
      <c r="GL522" s="2">
        <f t="shared" si="570"/>
        <v>0</v>
      </c>
      <c r="GM522" s="2">
        <f t="shared" si="571"/>
        <v>8.56</v>
      </c>
      <c r="GN522" s="2">
        <f t="shared" si="572"/>
        <v>0</v>
      </c>
      <c r="GO522" s="2">
        <f t="shared" si="573"/>
        <v>8.56</v>
      </c>
      <c r="GP522" s="2">
        <f t="shared" si="574"/>
        <v>0</v>
      </c>
      <c r="GQ522" s="2"/>
      <c r="GR522" s="2">
        <v>0</v>
      </c>
      <c r="GS522" s="2">
        <v>3</v>
      </c>
      <c r="GT522" s="2">
        <v>0</v>
      </c>
      <c r="GU522" s="2" t="s">
        <v>3</v>
      </c>
      <c r="GV522" s="2">
        <f t="shared" si="575"/>
        <v>0</v>
      </c>
      <c r="GW522" s="2">
        <v>1</v>
      </c>
      <c r="GX522" s="2">
        <f t="shared" si="576"/>
        <v>0</v>
      </c>
      <c r="GY522" s="2"/>
      <c r="GZ522" s="2"/>
      <c r="HA522" s="2">
        <v>0</v>
      </c>
      <c r="HB522" s="2">
        <v>0</v>
      </c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>
        <v>0</v>
      </c>
      <c r="IL522" s="2"/>
      <c r="IM522" s="2"/>
      <c r="IN522" s="2"/>
      <c r="IO522" s="2"/>
      <c r="IP522" s="2"/>
      <c r="IQ522" s="2"/>
      <c r="IR522" s="2"/>
      <c r="IS522" s="2"/>
      <c r="IT522" s="2"/>
      <c r="IU522" s="2"/>
    </row>
    <row r="523" spans="1:255" x14ac:dyDescent="0.2">
      <c r="A523">
        <v>18</v>
      </c>
      <c r="B523">
        <v>1</v>
      </c>
      <c r="C523">
        <v>1243</v>
      </c>
      <c r="E523" t="s">
        <v>789</v>
      </c>
      <c r="F523" t="s">
        <v>790</v>
      </c>
      <c r="G523" t="s">
        <v>791</v>
      </c>
      <c r="H523" t="s">
        <v>566</v>
      </c>
      <c r="I523">
        <f>I521*J523</f>
        <v>0.1</v>
      </c>
      <c r="J523">
        <v>10</v>
      </c>
      <c r="O523">
        <f t="shared" si="544"/>
        <v>57.01</v>
      </c>
      <c r="P523">
        <f t="shared" si="545"/>
        <v>57.01</v>
      </c>
      <c r="Q523">
        <f t="shared" si="546"/>
        <v>0</v>
      </c>
      <c r="R523">
        <f t="shared" si="547"/>
        <v>0</v>
      </c>
      <c r="S523">
        <f t="shared" si="548"/>
        <v>0</v>
      </c>
      <c r="T523">
        <f t="shared" si="549"/>
        <v>0</v>
      </c>
      <c r="U523">
        <f t="shared" si="550"/>
        <v>0</v>
      </c>
      <c r="V523">
        <f t="shared" si="551"/>
        <v>0</v>
      </c>
      <c r="W523">
        <f t="shared" si="552"/>
        <v>0</v>
      </c>
      <c r="X523">
        <f t="shared" si="553"/>
        <v>0</v>
      </c>
      <c r="Y523">
        <f t="shared" si="554"/>
        <v>0</v>
      </c>
      <c r="AA523">
        <v>39500386</v>
      </c>
      <c r="AB523">
        <f t="shared" si="555"/>
        <v>85.6</v>
      </c>
      <c r="AC523">
        <f t="shared" si="577"/>
        <v>85.6</v>
      </c>
      <c r="AD523">
        <f t="shared" si="578"/>
        <v>0</v>
      </c>
      <c r="AE523">
        <f t="shared" si="579"/>
        <v>0</v>
      </c>
      <c r="AF523">
        <f t="shared" si="580"/>
        <v>0</v>
      </c>
      <c r="AG523">
        <f t="shared" si="556"/>
        <v>0</v>
      </c>
      <c r="AH523">
        <f t="shared" si="581"/>
        <v>0</v>
      </c>
      <c r="AI523">
        <f t="shared" si="582"/>
        <v>0</v>
      </c>
      <c r="AJ523">
        <f t="shared" si="557"/>
        <v>0</v>
      </c>
      <c r="AK523">
        <v>85.6</v>
      </c>
      <c r="AL523">
        <v>85.6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95</v>
      </c>
      <c r="AU523">
        <v>65</v>
      </c>
      <c r="AV523">
        <v>1</v>
      </c>
      <c r="AW523">
        <v>1</v>
      </c>
      <c r="AZ523">
        <v>6.66</v>
      </c>
      <c r="BA523">
        <v>1</v>
      </c>
      <c r="BB523">
        <v>1</v>
      </c>
      <c r="BC523">
        <v>6.66</v>
      </c>
      <c r="BD523" t="s">
        <v>3</v>
      </c>
      <c r="BE523" t="s">
        <v>3</v>
      </c>
      <c r="BF523" t="s">
        <v>3</v>
      </c>
      <c r="BG523" t="s">
        <v>3</v>
      </c>
      <c r="BH523">
        <v>3</v>
      </c>
      <c r="BI523">
        <v>2</v>
      </c>
      <c r="BJ523" t="s">
        <v>792</v>
      </c>
      <c r="BM523">
        <v>108001</v>
      </c>
      <c r="BN523">
        <v>0</v>
      </c>
      <c r="BO523" t="s">
        <v>3</v>
      </c>
      <c r="BP523">
        <v>0</v>
      </c>
      <c r="BQ523">
        <v>3</v>
      </c>
      <c r="BR523">
        <v>0</v>
      </c>
      <c r="BS523">
        <v>1</v>
      </c>
      <c r="BT523">
        <v>1</v>
      </c>
      <c r="BU523">
        <v>1</v>
      </c>
      <c r="BV523">
        <v>1</v>
      </c>
      <c r="BW523">
        <v>1</v>
      </c>
      <c r="BX523">
        <v>1</v>
      </c>
      <c r="BY523" t="s">
        <v>3</v>
      </c>
      <c r="BZ523">
        <v>95</v>
      </c>
      <c r="CA523">
        <v>65</v>
      </c>
      <c r="CF523">
        <v>0</v>
      </c>
      <c r="CG523">
        <v>0</v>
      </c>
      <c r="CM523">
        <v>0</v>
      </c>
      <c r="CN523" t="s">
        <v>3</v>
      </c>
      <c r="CO523">
        <v>0</v>
      </c>
      <c r="CP523">
        <f t="shared" si="558"/>
        <v>57.01</v>
      </c>
      <c r="CQ523">
        <f t="shared" si="559"/>
        <v>570.096</v>
      </c>
      <c r="CR523">
        <f t="shared" si="560"/>
        <v>0</v>
      </c>
      <c r="CS523">
        <f t="shared" si="561"/>
        <v>0</v>
      </c>
      <c r="CT523">
        <f t="shared" si="562"/>
        <v>0</v>
      </c>
      <c r="CU523">
        <f t="shared" si="563"/>
        <v>0</v>
      </c>
      <c r="CV523">
        <f t="shared" si="564"/>
        <v>0</v>
      </c>
      <c r="CW523">
        <f t="shared" si="565"/>
        <v>0</v>
      </c>
      <c r="CX523">
        <f t="shared" si="566"/>
        <v>0</v>
      </c>
      <c r="CY523">
        <f t="shared" si="567"/>
        <v>0</v>
      </c>
      <c r="CZ523">
        <f t="shared" si="568"/>
        <v>0</v>
      </c>
      <c r="DC523" t="s">
        <v>3</v>
      </c>
      <c r="DD523" t="s">
        <v>3</v>
      </c>
      <c r="DE523" t="s">
        <v>3</v>
      </c>
      <c r="DF523" t="s">
        <v>3</v>
      </c>
      <c r="DG523" t="s">
        <v>3</v>
      </c>
      <c r="DH523" t="s">
        <v>3</v>
      </c>
      <c r="DI523" t="s">
        <v>3</v>
      </c>
      <c r="DJ523" t="s">
        <v>3</v>
      </c>
      <c r="DK523" t="s">
        <v>3</v>
      </c>
      <c r="DL523" t="s">
        <v>3</v>
      </c>
      <c r="DM523" t="s">
        <v>3</v>
      </c>
      <c r="DN523">
        <v>0</v>
      </c>
      <c r="DO523">
        <v>0</v>
      </c>
      <c r="DP523">
        <v>1</v>
      </c>
      <c r="DQ523">
        <v>1</v>
      </c>
      <c r="DU523">
        <v>1010</v>
      </c>
      <c r="DV523" t="s">
        <v>566</v>
      </c>
      <c r="DW523" t="s">
        <v>566</v>
      </c>
      <c r="DX523">
        <v>10</v>
      </c>
      <c r="EE523">
        <v>39174386</v>
      </c>
      <c r="EF523">
        <v>3</v>
      </c>
      <c r="EG523" t="s">
        <v>697</v>
      </c>
      <c r="EH523">
        <v>0</v>
      </c>
      <c r="EI523" t="s">
        <v>3</v>
      </c>
      <c r="EJ523">
        <v>2</v>
      </c>
      <c r="EK523">
        <v>108001</v>
      </c>
      <c r="EL523" t="s">
        <v>698</v>
      </c>
      <c r="EM523" t="s">
        <v>699</v>
      </c>
      <c r="EO523" t="s">
        <v>3</v>
      </c>
      <c r="EQ523">
        <v>0</v>
      </c>
      <c r="ER523">
        <v>85.6</v>
      </c>
      <c r="ES523">
        <v>85.6</v>
      </c>
      <c r="ET523">
        <v>0</v>
      </c>
      <c r="EU523">
        <v>0</v>
      </c>
      <c r="EV523">
        <v>0</v>
      </c>
      <c r="EW523">
        <v>0</v>
      </c>
      <c r="EX523">
        <v>0</v>
      </c>
      <c r="FQ523">
        <v>0</v>
      </c>
      <c r="FR523">
        <f t="shared" si="569"/>
        <v>0</v>
      </c>
      <c r="FS523">
        <v>0</v>
      </c>
      <c r="FX523">
        <v>95</v>
      </c>
      <c r="FY523">
        <v>65</v>
      </c>
      <c r="GA523" t="s">
        <v>3</v>
      </c>
      <c r="GD523">
        <v>0</v>
      </c>
      <c r="GF523">
        <v>-1651038881</v>
      </c>
      <c r="GG523">
        <v>1</v>
      </c>
      <c r="GH523">
        <v>1</v>
      </c>
      <c r="GI523">
        <v>4</v>
      </c>
      <c r="GJ523">
        <v>0</v>
      </c>
      <c r="GK523">
        <f>ROUND(R523*(S12)/100,2)</f>
        <v>0</v>
      </c>
      <c r="GL523">
        <f t="shared" si="570"/>
        <v>0</v>
      </c>
      <c r="GM523">
        <f t="shared" si="571"/>
        <v>57.01</v>
      </c>
      <c r="GN523">
        <f t="shared" si="572"/>
        <v>0</v>
      </c>
      <c r="GO523">
        <f t="shared" si="573"/>
        <v>57.01</v>
      </c>
      <c r="GP523">
        <f t="shared" si="574"/>
        <v>0</v>
      </c>
      <c r="GR523">
        <v>0</v>
      </c>
      <c r="GS523">
        <v>3</v>
      </c>
      <c r="GT523">
        <v>0</v>
      </c>
      <c r="GU523" t="s">
        <v>3</v>
      </c>
      <c r="GV523">
        <f t="shared" si="575"/>
        <v>0</v>
      </c>
      <c r="GW523">
        <v>1</v>
      </c>
      <c r="GX523">
        <f t="shared" si="576"/>
        <v>0</v>
      </c>
      <c r="HA523">
        <v>0</v>
      </c>
      <c r="HB523">
        <v>0</v>
      </c>
      <c r="IK523">
        <v>0</v>
      </c>
    </row>
    <row r="524" spans="1:255" x14ac:dyDescent="0.2">
      <c r="A524" s="2">
        <v>17</v>
      </c>
      <c r="B524" s="2">
        <v>1</v>
      </c>
      <c r="C524" s="2">
        <f>ROW(SmtRes!A1252)</f>
        <v>1252</v>
      </c>
      <c r="D524" s="2">
        <f>ROW(EtalonRes!A1243)</f>
        <v>1243</v>
      </c>
      <c r="E524" s="2" t="s">
        <v>793</v>
      </c>
      <c r="F524" s="2" t="s">
        <v>794</v>
      </c>
      <c r="G524" s="2" t="s">
        <v>795</v>
      </c>
      <c r="H524" s="2" t="s">
        <v>287</v>
      </c>
      <c r="I524" s="2">
        <f>ROUND(4/100,9)</f>
        <v>0.04</v>
      </c>
      <c r="J524" s="2">
        <v>0</v>
      </c>
      <c r="K524" s="2"/>
      <c r="L524" s="2"/>
      <c r="M524" s="2"/>
      <c r="N524" s="2"/>
      <c r="O524" s="2">
        <f t="shared" si="544"/>
        <v>11.81</v>
      </c>
      <c r="P524" s="2">
        <f t="shared" si="545"/>
        <v>1.4</v>
      </c>
      <c r="Q524" s="2">
        <f t="shared" si="546"/>
        <v>0.19</v>
      </c>
      <c r="R524" s="2">
        <f t="shared" si="547"/>
        <v>0.03</v>
      </c>
      <c r="S524" s="2">
        <f t="shared" si="548"/>
        <v>10.220000000000001</v>
      </c>
      <c r="T524" s="2">
        <f t="shared" si="549"/>
        <v>0</v>
      </c>
      <c r="U524" s="2">
        <f t="shared" si="550"/>
        <v>1.0304</v>
      </c>
      <c r="V524" s="2">
        <f t="shared" si="551"/>
        <v>2E-3</v>
      </c>
      <c r="W524" s="2">
        <f t="shared" si="552"/>
        <v>0</v>
      </c>
      <c r="X524" s="2">
        <f t="shared" si="553"/>
        <v>9.74</v>
      </c>
      <c r="Y524" s="2">
        <f t="shared" si="554"/>
        <v>6.66</v>
      </c>
      <c r="Z524" s="2"/>
      <c r="AA524" s="2">
        <v>39500385</v>
      </c>
      <c r="AB524" s="2">
        <f t="shared" si="555"/>
        <v>295.16000000000003</v>
      </c>
      <c r="AC524" s="2">
        <f t="shared" si="577"/>
        <v>34.950000000000003</v>
      </c>
      <c r="AD524" s="2">
        <f t="shared" si="578"/>
        <v>4.67</v>
      </c>
      <c r="AE524" s="2">
        <f t="shared" si="579"/>
        <v>0.64</v>
      </c>
      <c r="AF524" s="2">
        <f t="shared" si="580"/>
        <v>255.54</v>
      </c>
      <c r="AG524" s="2">
        <f t="shared" si="556"/>
        <v>0</v>
      </c>
      <c r="AH524" s="2">
        <f t="shared" si="581"/>
        <v>25.76</v>
      </c>
      <c r="AI524" s="2">
        <f t="shared" si="582"/>
        <v>0.05</v>
      </c>
      <c r="AJ524" s="2">
        <f t="shared" si="557"/>
        <v>0</v>
      </c>
      <c r="AK524" s="2">
        <v>295.16000000000003</v>
      </c>
      <c r="AL524" s="2">
        <v>34.950000000000003</v>
      </c>
      <c r="AM524" s="2">
        <v>4.67</v>
      </c>
      <c r="AN524" s="2">
        <v>0.64</v>
      </c>
      <c r="AO524" s="2">
        <v>255.54</v>
      </c>
      <c r="AP524" s="2">
        <v>0</v>
      </c>
      <c r="AQ524" s="2">
        <v>25.76</v>
      </c>
      <c r="AR524" s="2">
        <v>0.05</v>
      </c>
      <c r="AS524" s="2">
        <v>0</v>
      </c>
      <c r="AT524" s="2">
        <v>95</v>
      </c>
      <c r="AU524" s="2">
        <v>65</v>
      </c>
      <c r="AV524" s="2">
        <v>1</v>
      </c>
      <c r="AW524" s="2">
        <v>1</v>
      </c>
      <c r="AX524" s="2"/>
      <c r="AY524" s="2"/>
      <c r="AZ524" s="2">
        <v>1</v>
      </c>
      <c r="BA524" s="2">
        <v>1</v>
      </c>
      <c r="BB524" s="2">
        <v>1</v>
      </c>
      <c r="BC524" s="2">
        <v>1</v>
      </c>
      <c r="BD524" s="2" t="s">
        <v>3</v>
      </c>
      <c r="BE524" s="2" t="s">
        <v>3</v>
      </c>
      <c r="BF524" s="2" t="s">
        <v>3</v>
      </c>
      <c r="BG524" s="2" t="s">
        <v>3</v>
      </c>
      <c r="BH524" s="2">
        <v>0</v>
      </c>
      <c r="BI524" s="2">
        <v>2</v>
      </c>
      <c r="BJ524" s="2" t="s">
        <v>796</v>
      </c>
      <c r="BK524" s="2"/>
      <c r="BL524" s="2"/>
      <c r="BM524" s="2">
        <v>108001</v>
      </c>
      <c r="BN524" s="2">
        <v>0</v>
      </c>
      <c r="BO524" s="2" t="s">
        <v>3</v>
      </c>
      <c r="BP524" s="2">
        <v>0</v>
      </c>
      <c r="BQ524" s="2">
        <v>3</v>
      </c>
      <c r="BR524" s="2">
        <v>0</v>
      </c>
      <c r="BS524" s="2">
        <v>1</v>
      </c>
      <c r="BT524" s="2">
        <v>1</v>
      </c>
      <c r="BU524" s="2">
        <v>1</v>
      </c>
      <c r="BV524" s="2">
        <v>1</v>
      </c>
      <c r="BW524" s="2">
        <v>1</v>
      </c>
      <c r="BX524" s="2">
        <v>1</v>
      </c>
      <c r="BY524" s="2" t="s">
        <v>3</v>
      </c>
      <c r="BZ524" s="2">
        <v>95</v>
      </c>
      <c r="CA524" s="2">
        <v>65</v>
      </c>
      <c r="CB524" s="2"/>
      <c r="CC524" s="2"/>
      <c r="CD524" s="2"/>
      <c r="CE524" s="2"/>
      <c r="CF524" s="2">
        <v>0</v>
      </c>
      <c r="CG524" s="2">
        <v>0</v>
      </c>
      <c r="CH524" s="2"/>
      <c r="CI524" s="2"/>
      <c r="CJ524" s="2"/>
      <c r="CK524" s="2"/>
      <c r="CL524" s="2"/>
      <c r="CM524" s="2">
        <v>0</v>
      </c>
      <c r="CN524" s="2" t="s">
        <v>3</v>
      </c>
      <c r="CO524" s="2">
        <v>0</v>
      </c>
      <c r="CP524" s="2">
        <f t="shared" si="558"/>
        <v>11.81</v>
      </c>
      <c r="CQ524" s="2">
        <f t="shared" si="559"/>
        <v>34.950000000000003</v>
      </c>
      <c r="CR524" s="2">
        <f t="shared" si="560"/>
        <v>4.67</v>
      </c>
      <c r="CS524" s="2">
        <f t="shared" si="561"/>
        <v>0.64</v>
      </c>
      <c r="CT524" s="2">
        <f t="shared" si="562"/>
        <v>255.54</v>
      </c>
      <c r="CU524" s="2">
        <f t="shared" si="563"/>
        <v>0</v>
      </c>
      <c r="CV524" s="2">
        <f t="shared" si="564"/>
        <v>25.76</v>
      </c>
      <c r="CW524" s="2">
        <f t="shared" si="565"/>
        <v>0.05</v>
      </c>
      <c r="CX524" s="2">
        <f t="shared" si="566"/>
        <v>0</v>
      </c>
      <c r="CY524" s="2">
        <f t="shared" si="567"/>
        <v>9.7375000000000007</v>
      </c>
      <c r="CZ524" s="2">
        <f t="shared" si="568"/>
        <v>6.6624999999999996</v>
      </c>
      <c r="DA524" s="2"/>
      <c r="DB524" s="2"/>
      <c r="DC524" s="2" t="s">
        <v>3</v>
      </c>
      <c r="DD524" s="2" t="s">
        <v>3</v>
      </c>
      <c r="DE524" s="2" t="s">
        <v>3</v>
      </c>
      <c r="DF524" s="2" t="s">
        <v>3</v>
      </c>
      <c r="DG524" s="2" t="s">
        <v>3</v>
      </c>
      <c r="DH524" s="2" t="s">
        <v>3</v>
      </c>
      <c r="DI524" s="2" t="s">
        <v>3</v>
      </c>
      <c r="DJ524" s="2" t="s">
        <v>3</v>
      </c>
      <c r="DK524" s="2" t="s">
        <v>3</v>
      </c>
      <c r="DL524" s="2" t="s">
        <v>3</v>
      </c>
      <c r="DM524" s="2" t="s">
        <v>3</v>
      </c>
      <c r="DN524" s="2">
        <v>0</v>
      </c>
      <c r="DO524" s="2">
        <v>0</v>
      </c>
      <c r="DP524" s="2">
        <v>1</v>
      </c>
      <c r="DQ524" s="2">
        <v>1</v>
      </c>
      <c r="DR524" s="2"/>
      <c r="DS524" s="2"/>
      <c r="DT524" s="2"/>
      <c r="DU524" s="2">
        <v>1013</v>
      </c>
      <c r="DV524" s="2" t="s">
        <v>287</v>
      </c>
      <c r="DW524" s="2" t="s">
        <v>287</v>
      </c>
      <c r="DX524" s="2">
        <v>1</v>
      </c>
      <c r="DY524" s="2"/>
      <c r="DZ524" s="2"/>
      <c r="EA524" s="2"/>
      <c r="EB524" s="2"/>
      <c r="EC524" s="2"/>
      <c r="ED524" s="2"/>
      <c r="EE524" s="2">
        <v>39174386</v>
      </c>
      <c r="EF524" s="2">
        <v>3</v>
      </c>
      <c r="EG524" s="2" t="s">
        <v>697</v>
      </c>
      <c r="EH524" s="2">
        <v>0</v>
      </c>
      <c r="EI524" s="2" t="s">
        <v>3</v>
      </c>
      <c r="EJ524" s="2">
        <v>2</v>
      </c>
      <c r="EK524" s="2">
        <v>108001</v>
      </c>
      <c r="EL524" s="2" t="s">
        <v>698</v>
      </c>
      <c r="EM524" s="2" t="s">
        <v>699</v>
      </c>
      <c r="EN524" s="2"/>
      <c r="EO524" s="2" t="s">
        <v>3</v>
      </c>
      <c r="EP524" s="2"/>
      <c r="EQ524" s="2">
        <v>0</v>
      </c>
      <c r="ER524" s="2">
        <v>295.16000000000003</v>
      </c>
      <c r="ES524" s="2">
        <v>34.950000000000003</v>
      </c>
      <c r="ET524" s="2">
        <v>4.67</v>
      </c>
      <c r="EU524" s="2">
        <v>0.64</v>
      </c>
      <c r="EV524" s="2">
        <v>255.54</v>
      </c>
      <c r="EW524" s="2">
        <v>25.76</v>
      </c>
      <c r="EX524" s="2">
        <v>0.05</v>
      </c>
      <c r="EY524" s="2">
        <v>0</v>
      </c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>
        <v>0</v>
      </c>
      <c r="FR524" s="2">
        <f t="shared" si="569"/>
        <v>0</v>
      </c>
      <c r="FS524" s="2">
        <v>0</v>
      </c>
      <c r="FT524" s="2"/>
      <c r="FU524" s="2"/>
      <c r="FV524" s="2"/>
      <c r="FW524" s="2"/>
      <c r="FX524" s="2">
        <v>95</v>
      </c>
      <c r="FY524" s="2">
        <v>65</v>
      </c>
      <c r="FZ524" s="2"/>
      <c r="GA524" s="2" t="s">
        <v>3</v>
      </c>
      <c r="GB524" s="2"/>
      <c r="GC524" s="2"/>
      <c r="GD524" s="2">
        <v>0</v>
      </c>
      <c r="GE524" s="2"/>
      <c r="GF524" s="2">
        <v>684712455</v>
      </c>
      <c r="GG524" s="2">
        <v>2</v>
      </c>
      <c r="GH524" s="2">
        <v>1</v>
      </c>
      <c r="GI524" s="2">
        <v>-2</v>
      </c>
      <c r="GJ524" s="2">
        <v>0</v>
      </c>
      <c r="GK524" s="2">
        <f>ROUND(R524*(R12)/100,2)</f>
        <v>0</v>
      </c>
      <c r="GL524" s="2">
        <f t="shared" si="570"/>
        <v>0</v>
      </c>
      <c r="GM524" s="2">
        <f t="shared" si="571"/>
        <v>28.21</v>
      </c>
      <c r="GN524" s="2">
        <f t="shared" si="572"/>
        <v>0</v>
      </c>
      <c r="GO524" s="2">
        <f t="shared" si="573"/>
        <v>28.21</v>
      </c>
      <c r="GP524" s="2">
        <f t="shared" si="574"/>
        <v>0</v>
      </c>
      <c r="GQ524" s="2"/>
      <c r="GR524" s="2">
        <v>0</v>
      </c>
      <c r="GS524" s="2">
        <v>3</v>
      </c>
      <c r="GT524" s="2">
        <v>0</v>
      </c>
      <c r="GU524" s="2" t="s">
        <v>3</v>
      </c>
      <c r="GV524" s="2">
        <f t="shared" si="575"/>
        <v>0</v>
      </c>
      <c r="GW524" s="2">
        <v>1</v>
      </c>
      <c r="GX524" s="2">
        <f t="shared" si="576"/>
        <v>0</v>
      </c>
      <c r="GY524" s="2"/>
      <c r="GZ524" s="2"/>
      <c r="HA524" s="2">
        <v>0</v>
      </c>
      <c r="HB524" s="2">
        <v>0</v>
      </c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>
        <v>0</v>
      </c>
      <c r="IL524" s="2"/>
      <c r="IM524" s="2"/>
      <c r="IN524" s="2"/>
      <c r="IO524" s="2"/>
      <c r="IP524" s="2"/>
      <c r="IQ524" s="2"/>
      <c r="IR524" s="2"/>
      <c r="IS524" s="2"/>
      <c r="IT524" s="2"/>
      <c r="IU524" s="2"/>
    </row>
    <row r="525" spans="1:255" x14ac:dyDescent="0.2">
      <c r="A525">
        <v>17</v>
      </c>
      <c r="B525">
        <v>1</v>
      </c>
      <c r="C525">
        <f>ROW(SmtRes!A1260)</f>
        <v>1260</v>
      </c>
      <c r="D525">
        <f>ROW(EtalonRes!A1250)</f>
        <v>1250</v>
      </c>
      <c r="E525" t="s">
        <v>793</v>
      </c>
      <c r="F525" t="s">
        <v>794</v>
      </c>
      <c r="G525" t="s">
        <v>795</v>
      </c>
      <c r="H525" t="s">
        <v>287</v>
      </c>
      <c r="I525">
        <f>ROUND(4/100,9)</f>
        <v>0.04</v>
      </c>
      <c r="J525">
        <v>0</v>
      </c>
      <c r="O525">
        <f t="shared" si="544"/>
        <v>78.63</v>
      </c>
      <c r="P525">
        <f t="shared" si="545"/>
        <v>9.31</v>
      </c>
      <c r="Q525">
        <f t="shared" si="546"/>
        <v>1.24</v>
      </c>
      <c r="R525">
        <f t="shared" si="547"/>
        <v>0.17</v>
      </c>
      <c r="S525">
        <f t="shared" si="548"/>
        <v>68.08</v>
      </c>
      <c r="T525">
        <f t="shared" si="549"/>
        <v>0</v>
      </c>
      <c r="U525">
        <f t="shared" si="550"/>
        <v>1.0304</v>
      </c>
      <c r="V525">
        <f t="shared" si="551"/>
        <v>2E-3</v>
      </c>
      <c r="W525">
        <f t="shared" si="552"/>
        <v>0</v>
      </c>
      <c r="X525">
        <f t="shared" si="553"/>
        <v>64.84</v>
      </c>
      <c r="Y525">
        <f t="shared" si="554"/>
        <v>44.36</v>
      </c>
      <c r="AA525">
        <v>39500386</v>
      </c>
      <c r="AB525">
        <f t="shared" si="555"/>
        <v>295.16000000000003</v>
      </c>
      <c r="AC525">
        <f t="shared" si="577"/>
        <v>34.950000000000003</v>
      </c>
      <c r="AD525">
        <f t="shared" si="578"/>
        <v>4.67</v>
      </c>
      <c r="AE525">
        <f t="shared" si="579"/>
        <v>0.64</v>
      </c>
      <c r="AF525">
        <f t="shared" si="580"/>
        <v>255.54</v>
      </c>
      <c r="AG525">
        <f t="shared" si="556"/>
        <v>0</v>
      </c>
      <c r="AH525">
        <f t="shared" si="581"/>
        <v>25.76</v>
      </c>
      <c r="AI525">
        <f t="shared" si="582"/>
        <v>0.05</v>
      </c>
      <c r="AJ525">
        <f t="shared" si="557"/>
        <v>0</v>
      </c>
      <c r="AK525">
        <v>295.16000000000003</v>
      </c>
      <c r="AL525">
        <v>34.950000000000003</v>
      </c>
      <c r="AM525">
        <v>4.67</v>
      </c>
      <c r="AN525">
        <v>0.64</v>
      </c>
      <c r="AO525">
        <v>255.54</v>
      </c>
      <c r="AP525">
        <v>0</v>
      </c>
      <c r="AQ525">
        <v>25.76</v>
      </c>
      <c r="AR525">
        <v>0.05</v>
      </c>
      <c r="AS525">
        <v>0</v>
      </c>
      <c r="AT525">
        <v>95</v>
      </c>
      <c r="AU525">
        <v>65</v>
      </c>
      <c r="AV525">
        <v>1</v>
      </c>
      <c r="AW525">
        <v>1</v>
      </c>
      <c r="AZ525">
        <v>6.66</v>
      </c>
      <c r="BA525">
        <v>6.66</v>
      </c>
      <c r="BB525">
        <v>6.66</v>
      </c>
      <c r="BC525">
        <v>6.66</v>
      </c>
      <c r="BD525" t="s">
        <v>3</v>
      </c>
      <c r="BE525" t="s">
        <v>3</v>
      </c>
      <c r="BF525" t="s">
        <v>3</v>
      </c>
      <c r="BG525" t="s">
        <v>3</v>
      </c>
      <c r="BH525">
        <v>0</v>
      </c>
      <c r="BI525">
        <v>2</v>
      </c>
      <c r="BJ525" t="s">
        <v>796</v>
      </c>
      <c r="BM525">
        <v>108001</v>
      </c>
      <c r="BN525">
        <v>0</v>
      </c>
      <c r="BO525" t="s">
        <v>3</v>
      </c>
      <c r="BP525">
        <v>0</v>
      </c>
      <c r="BQ525">
        <v>3</v>
      </c>
      <c r="BR525">
        <v>0</v>
      </c>
      <c r="BS525">
        <v>6.66</v>
      </c>
      <c r="BT525">
        <v>1</v>
      </c>
      <c r="BU525">
        <v>1</v>
      </c>
      <c r="BV525">
        <v>1</v>
      </c>
      <c r="BW525">
        <v>1</v>
      </c>
      <c r="BX525">
        <v>1</v>
      </c>
      <c r="BY525" t="s">
        <v>3</v>
      </c>
      <c r="BZ525">
        <v>95</v>
      </c>
      <c r="CA525">
        <v>65</v>
      </c>
      <c r="CF525">
        <v>0</v>
      </c>
      <c r="CG525">
        <v>0</v>
      </c>
      <c r="CM525">
        <v>0</v>
      </c>
      <c r="CN525" t="s">
        <v>3</v>
      </c>
      <c r="CO525">
        <v>0</v>
      </c>
      <c r="CP525">
        <f t="shared" si="558"/>
        <v>78.63</v>
      </c>
      <c r="CQ525">
        <f t="shared" si="559"/>
        <v>232.76700000000002</v>
      </c>
      <c r="CR525">
        <f t="shared" si="560"/>
        <v>31.1022</v>
      </c>
      <c r="CS525">
        <f t="shared" si="561"/>
        <v>4.2624000000000004</v>
      </c>
      <c r="CT525">
        <f t="shared" si="562"/>
        <v>1701.8964000000001</v>
      </c>
      <c r="CU525">
        <f t="shared" si="563"/>
        <v>0</v>
      </c>
      <c r="CV525">
        <f t="shared" si="564"/>
        <v>25.76</v>
      </c>
      <c r="CW525">
        <f t="shared" si="565"/>
        <v>0.05</v>
      </c>
      <c r="CX525">
        <f t="shared" si="566"/>
        <v>0</v>
      </c>
      <c r="CY525">
        <f t="shared" si="567"/>
        <v>64.837500000000006</v>
      </c>
      <c r="CZ525">
        <f t="shared" si="568"/>
        <v>44.362499999999997</v>
      </c>
      <c r="DC525" t="s">
        <v>3</v>
      </c>
      <c r="DD525" t="s">
        <v>3</v>
      </c>
      <c r="DE525" t="s">
        <v>3</v>
      </c>
      <c r="DF525" t="s">
        <v>3</v>
      </c>
      <c r="DG525" t="s">
        <v>3</v>
      </c>
      <c r="DH525" t="s">
        <v>3</v>
      </c>
      <c r="DI525" t="s">
        <v>3</v>
      </c>
      <c r="DJ525" t="s">
        <v>3</v>
      </c>
      <c r="DK525" t="s">
        <v>3</v>
      </c>
      <c r="DL525" t="s">
        <v>3</v>
      </c>
      <c r="DM525" t="s">
        <v>3</v>
      </c>
      <c r="DN525">
        <v>0</v>
      </c>
      <c r="DO525">
        <v>0</v>
      </c>
      <c r="DP525">
        <v>1</v>
      </c>
      <c r="DQ525">
        <v>1</v>
      </c>
      <c r="DU525">
        <v>1013</v>
      </c>
      <c r="DV525" t="s">
        <v>287</v>
      </c>
      <c r="DW525" t="s">
        <v>287</v>
      </c>
      <c r="DX525">
        <v>1</v>
      </c>
      <c r="EE525">
        <v>39174386</v>
      </c>
      <c r="EF525">
        <v>3</v>
      </c>
      <c r="EG525" t="s">
        <v>697</v>
      </c>
      <c r="EH525">
        <v>0</v>
      </c>
      <c r="EI525" t="s">
        <v>3</v>
      </c>
      <c r="EJ525">
        <v>2</v>
      </c>
      <c r="EK525">
        <v>108001</v>
      </c>
      <c r="EL525" t="s">
        <v>698</v>
      </c>
      <c r="EM525" t="s">
        <v>699</v>
      </c>
      <c r="EO525" t="s">
        <v>3</v>
      </c>
      <c r="EQ525">
        <v>0</v>
      </c>
      <c r="ER525">
        <v>295.16000000000003</v>
      </c>
      <c r="ES525">
        <v>34.950000000000003</v>
      </c>
      <c r="ET525">
        <v>4.67</v>
      </c>
      <c r="EU525">
        <v>0.64</v>
      </c>
      <c r="EV525">
        <v>255.54</v>
      </c>
      <c r="EW525">
        <v>25.76</v>
      </c>
      <c r="EX525">
        <v>0.05</v>
      </c>
      <c r="EY525">
        <v>0</v>
      </c>
      <c r="FQ525">
        <v>0</v>
      </c>
      <c r="FR525">
        <f t="shared" si="569"/>
        <v>0</v>
      </c>
      <c r="FS525">
        <v>0</v>
      </c>
      <c r="FX525">
        <v>95</v>
      </c>
      <c r="FY525">
        <v>65</v>
      </c>
      <c r="GA525" t="s">
        <v>3</v>
      </c>
      <c r="GD525">
        <v>0</v>
      </c>
      <c r="GF525">
        <v>684712455</v>
      </c>
      <c r="GG525">
        <v>1</v>
      </c>
      <c r="GH525">
        <v>1</v>
      </c>
      <c r="GI525">
        <v>4</v>
      </c>
      <c r="GJ525">
        <v>0</v>
      </c>
      <c r="GK525">
        <f>ROUND(R525*(S12)/100,2)</f>
        <v>0</v>
      </c>
      <c r="GL525">
        <f t="shared" si="570"/>
        <v>0</v>
      </c>
      <c r="GM525">
        <f t="shared" si="571"/>
        <v>187.83</v>
      </c>
      <c r="GN525">
        <f t="shared" si="572"/>
        <v>0</v>
      </c>
      <c r="GO525">
        <f t="shared" si="573"/>
        <v>187.83</v>
      </c>
      <c r="GP525">
        <f t="shared" si="574"/>
        <v>0</v>
      </c>
      <c r="GR525">
        <v>0</v>
      </c>
      <c r="GS525">
        <v>3</v>
      </c>
      <c r="GT525">
        <v>0</v>
      </c>
      <c r="GU525" t="s">
        <v>3</v>
      </c>
      <c r="GV525">
        <f t="shared" si="575"/>
        <v>0</v>
      </c>
      <c r="GW525">
        <v>1</v>
      </c>
      <c r="GX525">
        <f t="shared" si="576"/>
        <v>0</v>
      </c>
      <c r="HA525">
        <v>0</v>
      </c>
      <c r="HB525">
        <v>0</v>
      </c>
      <c r="IK525">
        <v>0</v>
      </c>
    </row>
    <row r="526" spans="1:255" x14ac:dyDescent="0.2">
      <c r="A526" s="2">
        <v>18</v>
      </c>
      <c r="B526" s="2">
        <v>1</v>
      </c>
      <c r="C526" s="2">
        <v>1251</v>
      </c>
      <c r="D526" s="2"/>
      <c r="E526" s="2" t="s">
        <v>797</v>
      </c>
      <c r="F526" s="2" t="s">
        <v>798</v>
      </c>
      <c r="G526" s="2" t="s">
        <v>799</v>
      </c>
      <c r="H526" s="2" t="s">
        <v>566</v>
      </c>
      <c r="I526" s="2">
        <f>I524*J526</f>
        <v>0.4</v>
      </c>
      <c r="J526" s="2">
        <v>10</v>
      </c>
      <c r="K526" s="2"/>
      <c r="L526" s="2"/>
      <c r="M526" s="2"/>
      <c r="N526" s="2"/>
      <c r="O526" s="2">
        <f t="shared" si="544"/>
        <v>31.68</v>
      </c>
      <c r="P526" s="2">
        <f t="shared" si="545"/>
        <v>31.68</v>
      </c>
      <c r="Q526" s="2">
        <f t="shared" si="546"/>
        <v>0</v>
      </c>
      <c r="R526" s="2">
        <f t="shared" si="547"/>
        <v>0</v>
      </c>
      <c r="S526" s="2">
        <f t="shared" si="548"/>
        <v>0</v>
      </c>
      <c r="T526" s="2">
        <f t="shared" si="549"/>
        <v>0</v>
      </c>
      <c r="U526" s="2">
        <f t="shared" si="550"/>
        <v>0</v>
      </c>
      <c r="V526" s="2">
        <f t="shared" si="551"/>
        <v>0</v>
      </c>
      <c r="W526" s="2">
        <f t="shared" si="552"/>
        <v>0</v>
      </c>
      <c r="X526" s="2">
        <f t="shared" si="553"/>
        <v>0</v>
      </c>
      <c r="Y526" s="2">
        <f t="shared" si="554"/>
        <v>0</v>
      </c>
      <c r="Z526" s="2"/>
      <c r="AA526" s="2">
        <v>39500385</v>
      </c>
      <c r="AB526" s="2">
        <f t="shared" si="555"/>
        <v>79.2</v>
      </c>
      <c r="AC526" s="2">
        <f t="shared" si="577"/>
        <v>79.2</v>
      </c>
      <c r="AD526" s="2">
        <f t="shared" si="578"/>
        <v>0</v>
      </c>
      <c r="AE526" s="2">
        <f t="shared" si="579"/>
        <v>0</v>
      </c>
      <c r="AF526" s="2">
        <f t="shared" si="580"/>
        <v>0</v>
      </c>
      <c r="AG526" s="2">
        <f t="shared" si="556"/>
        <v>0</v>
      </c>
      <c r="AH526" s="2">
        <f t="shared" si="581"/>
        <v>0</v>
      </c>
      <c r="AI526" s="2">
        <f t="shared" si="582"/>
        <v>0</v>
      </c>
      <c r="AJ526" s="2">
        <f t="shared" si="557"/>
        <v>0</v>
      </c>
      <c r="AK526" s="2">
        <v>79.2</v>
      </c>
      <c r="AL526" s="2">
        <v>79.2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95</v>
      </c>
      <c r="AU526" s="2">
        <v>65</v>
      </c>
      <c r="AV526" s="2">
        <v>1</v>
      </c>
      <c r="AW526" s="2">
        <v>1</v>
      </c>
      <c r="AX526" s="2"/>
      <c r="AY526" s="2"/>
      <c r="AZ526" s="2">
        <v>1</v>
      </c>
      <c r="BA526" s="2">
        <v>1</v>
      </c>
      <c r="BB526" s="2">
        <v>1</v>
      </c>
      <c r="BC526" s="2">
        <v>1</v>
      </c>
      <c r="BD526" s="2" t="s">
        <v>3</v>
      </c>
      <c r="BE526" s="2" t="s">
        <v>3</v>
      </c>
      <c r="BF526" s="2" t="s">
        <v>3</v>
      </c>
      <c r="BG526" s="2" t="s">
        <v>3</v>
      </c>
      <c r="BH526" s="2">
        <v>3</v>
      </c>
      <c r="BI526" s="2">
        <v>2</v>
      </c>
      <c r="BJ526" s="2" t="s">
        <v>800</v>
      </c>
      <c r="BK526" s="2"/>
      <c r="BL526" s="2"/>
      <c r="BM526" s="2">
        <v>108001</v>
      </c>
      <c r="BN526" s="2">
        <v>0</v>
      </c>
      <c r="BO526" s="2" t="s">
        <v>3</v>
      </c>
      <c r="BP526" s="2">
        <v>0</v>
      </c>
      <c r="BQ526" s="2">
        <v>3</v>
      </c>
      <c r="BR526" s="2">
        <v>0</v>
      </c>
      <c r="BS526" s="2">
        <v>1</v>
      </c>
      <c r="BT526" s="2">
        <v>1</v>
      </c>
      <c r="BU526" s="2">
        <v>1</v>
      </c>
      <c r="BV526" s="2">
        <v>1</v>
      </c>
      <c r="BW526" s="2">
        <v>1</v>
      </c>
      <c r="BX526" s="2">
        <v>1</v>
      </c>
      <c r="BY526" s="2" t="s">
        <v>3</v>
      </c>
      <c r="BZ526" s="2">
        <v>95</v>
      </c>
      <c r="CA526" s="2">
        <v>65</v>
      </c>
      <c r="CB526" s="2"/>
      <c r="CC526" s="2"/>
      <c r="CD526" s="2"/>
      <c r="CE526" s="2"/>
      <c r="CF526" s="2">
        <v>0</v>
      </c>
      <c r="CG526" s="2">
        <v>0</v>
      </c>
      <c r="CH526" s="2"/>
      <c r="CI526" s="2"/>
      <c r="CJ526" s="2"/>
      <c r="CK526" s="2"/>
      <c r="CL526" s="2"/>
      <c r="CM526" s="2">
        <v>0</v>
      </c>
      <c r="CN526" s="2" t="s">
        <v>3</v>
      </c>
      <c r="CO526" s="2">
        <v>0</v>
      </c>
      <c r="CP526" s="2">
        <f t="shared" si="558"/>
        <v>31.68</v>
      </c>
      <c r="CQ526" s="2">
        <f t="shared" si="559"/>
        <v>79.2</v>
      </c>
      <c r="CR526" s="2">
        <f t="shared" si="560"/>
        <v>0</v>
      </c>
      <c r="CS526" s="2">
        <f t="shared" si="561"/>
        <v>0</v>
      </c>
      <c r="CT526" s="2">
        <f t="shared" si="562"/>
        <v>0</v>
      </c>
      <c r="CU526" s="2">
        <f t="shared" si="563"/>
        <v>0</v>
      </c>
      <c r="CV526" s="2">
        <f t="shared" si="564"/>
        <v>0</v>
      </c>
      <c r="CW526" s="2">
        <f t="shared" si="565"/>
        <v>0</v>
      </c>
      <c r="CX526" s="2">
        <f t="shared" si="566"/>
        <v>0</v>
      </c>
      <c r="CY526" s="2">
        <f t="shared" si="567"/>
        <v>0</v>
      </c>
      <c r="CZ526" s="2">
        <f t="shared" si="568"/>
        <v>0</v>
      </c>
      <c r="DA526" s="2"/>
      <c r="DB526" s="2"/>
      <c r="DC526" s="2" t="s">
        <v>3</v>
      </c>
      <c r="DD526" s="2" t="s">
        <v>3</v>
      </c>
      <c r="DE526" s="2" t="s">
        <v>3</v>
      </c>
      <c r="DF526" s="2" t="s">
        <v>3</v>
      </c>
      <c r="DG526" s="2" t="s">
        <v>3</v>
      </c>
      <c r="DH526" s="2" t="s">
        <v>3</v>
      </c>
      <c r="DI526" s="2" t="s">
        <v>3</v>
      </c>
      <c r="DJ526" s="2" t="s">
        <v>3</v>
      </c>
      <c r="DK526" s="2" t="s">
        <v>3</v>
      </c>
      <c r="DL526" s="2" t="s">
        <v>3</v>
      </c>
      <c r="DM526" s="2" t="s">
        <v>3</v>
      </c>
      <c r="DN526" s="2">
        <v>0</v>
      </c>
      <c r="DO526" s="2">
        <v>0</v>
      </c>
      <c r="DP526" s="2">
        <v>1</v>
      </c>
      <c r="DQ526" s="2">
        <v>1</v>
      </c>
      <c r="DR526" s="2"/>
      <c r="DS526" s="2"/>
      <c r="DT526" s="2"/>
      <c r="DU526" s="2">
        <v>1010</v>
      </c>
      <c r="DV526" s="2" t="s">
        <v>566</v>
      </c>
      <c r="DW526" s="2" t="s">
        <v>566</v>
      </c>
      <c r="DX526" s="2">
        <v>10</v>
      </c>
      <c r="DY526" s="2"/>
      <c r="DZ526" s="2"/>
      <c r="EA526" s="2"/>
      <c r="EB526" s="2"/>
      <c r="EC526" s="2"/>
      <c r="ED526" s="2"/>
      <c r="EE526" s="2">
        <v>39174386</v>
      </c>
      <c r="EF526" s="2">
        <v>3</v>
      </c>
      <c r="EG526" s="2" t="s">
        <v>697</v>
      </c>
      <c r="EH526" s="2">
        <v>0</v>
      </c>
      <c r="EI526" s="2" t="s">
        <v>3</v>
      </c>
      <c r="EJ526" s="2">
        <v>2</v>
      </c>
      <c r="EK526" s="2">
        <v>108001</v>
      </c>
      <c r="EL526" s="2" t="s">
        <v>698</v>
      </c>
      <c r="EM526" s="2" t="s">
        <v>699</v>
      </c>
      <c r="EN526" s="2"/>
      <c r="EO526" s="2" t="s">
        <v>3</v>
      </c>
      <c r="EP526" s="2"/>
      <c r="EQ526" s="2">
        <v>0</v>
      </c>
      <c r="ER526" s="2">
        <v>79.2</v>
      </c>
      <c r="ES526" s="2">
        <v>79.2</v>
      </c>
      <c r="ET526" s="2">
        <v>0</v>
      </c>
      <c r="EU526" s="2">
        <v>0</v>
      </c>
      <c r="EV526" s="2">
        <v>0</v>
      </c>
      <c r="EW526" s="2">
        <v>0</v>
      </c>
      <c r="EX526" s="2">
        <v>0</v>
      </c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>
        <v>0</v>
      </c>
      <c r="FR526" s="2">
        <f t="shared" si="569"/>
        <v>0</v>
      </c>
      <c r="FS526" s="2">
        <v>0</v>
      </c>
      <c r="FT526" s="2"/>
      <c r="FU526" s="2"/>
      <c r="FV526" s="2"/>
      <c r="FW526" s="2"/>
      <c r="FX526" s="2">
        <v>95</v>
      </c>
      <c r="FY526" s="2">
        <v>65</v>
      </c>
      <c r="FZ526" s="2"/>
      <c r="GA526" s="2" t="s">
        <v>3</v>
      </c>
      <c r="GB526" s="2"/>
      <c r="GC526" s="2"/>
      <c r="GD526" s="2">
        <v>0</v>
      </c>
      <c r="GE526" s="2"/>
      <c r="GF526" s="2">
        <v>-442598345</v>
      </c>
      <c r="GG526" s="2">
        <v>2</v>
      </c>
      <c r="GH526" s="2">
        <v>1</v>
      </c>
      <c r="GI526" s="2">
        <v>-2</v>
      </c>
      <c r="GJ526" s="2">
        <v>0</v>
      </c>
      <c r="GK526" s="2">
        <f>ROUND(R526*(R12)/100,2)</f>
        <v>0</v>
      </c>
      <c r="GL526" s="2">
        <f t="shared" si="570"/>
        <v>0</v>
      </c>
      <c r="GM526" s="2">
        <f t="shared" si="571"/>
        <v>31.68</v>
      </c>
      <c r="GN526" s="2">
        <f t="shared" si="572"/>
        <v>0</v>
      </c>
      <c r="GO526" s="2">
        <f t="shared" si="573"/>
        <v>31.68</v>
      </c>
      <c r="GP526" s="2">
        <f t="shared" si="574"/>
        <v>0</v>
      </c>
      <c r="GQ526" s="2"/>
      <c r="GR526" s="2">
        <v>0</v>
      </c>
      <c r="GS526" s="2">
        <v>3</v>
      </c>
      <c r="GT526" s="2">
        <v>0</v>
      </c>
      <c r="GU526" s="2" t="s">
        <v>3</v>
      </c>
      <c r="GV526" s="2">
        <f t="shared" si="575"/>
        <v>0</v>
      </c>
      <c r="GW526" s="2">
        <v>1</v>
      </c>
      <c r="GX526" s="2">
        <f t="shared" si="576"/>
        <v>0</v>
      </c>
      <c r="GY526" s="2"/>
      <c r="GZ526" s="2"/>
      <c r="HA526" s="2">
        <v>0</v>
      </c>
      <c r="HB526" s="2">
        <v>0</v>
      </c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>
        <v>0</v>
      </c>
      <c r="IL526" s="2"/>
      <c r="IM526" s="2"/>
      <c r="IN526" s="2"/>
      <c r="IO526" s="2"/>
      <c r="IP526" s="2"/>
      <c r="IQ526" s="2"/>
      <c r="IR526" s="2"/>
      <c r="IS526" s="2"/>
      <c r="IT526" s="2"/>
      <c r="IU526" s="2"/>
    </row>
    <row r="527" spans="1:255" x14ac:dyDescent="0.2">
      <c r="A527">
        <v>18</v>
      </c>
      <c r="B527">
        <v>1</v>
      </c>
      <c r="C527">
        <v>1259</v>
      </c>
      <c r="E527" t="s">
        <v>797</v>
      </c>
      <c r="F527" t="s">
        <v>798</v>
      </c>
      <c r="G527" t="s">
        <v>799</v>
      </c>
      <c r="H527" t="s">
        <v>566</v>
      </c>
      <c r="I527">
        <f>I525*J527</f>
        <v>0.4</v>
      </c>
      <c r="J527">
        <v>10</v>
      </c>
      <c r="O527">
        <f t="shared" si="544"/>
        <v>210.99</v>
      </c>
      <c r="P527">
        <f t="shared" si="545"/>
        <v>210.99</v>
      </c>
      <c r="Q527">
        <f t="shared" si="546"/>
        <v>0</v>
      </c>
      <c r="R527">
        <f t="shared" si="547"/>
        <v>0</v>
      </c>
      <c r="S527">
        <f t="shared" si="548"/>
        <v>0</v>
      </c>
      <c r="T527">
        <f t="shared" si="549"/>
        <v>0</v>
      </c>
      <c r="U527">
        <f t="shared" si="550"/>
        <v>0</v>
      </c>
      <c r="V527">
        <f t="shared" si="551"/>
        <v>0</v>
      </c>
      <c r="W527">
        <f t="shared" si="552"/>
        <v>0</v>
      </c>
      <c r="X527">
        <f t="shared" si="553"/>
        <v>0</v>
      </c>
      <c r="Y527">
        <f t="shared" si="554"/>
        <v>0</v>
      </c>
      <c r="AA527">
        <v>39500386</v>
      </c>
      <c r="AB527">
        <f t="shared" si="555"/>
        <v>79.2</v>
      </c>
      <c r="AC527">
        <f t="shared" si="577"/>
        <v>79.2</v>
      </c>
      <c r="AD527">
        <f t="shared" si="578"/>
        <v>0</v>
      </c>
      <c r="AE527">
        <f t="shared" si="579"/>
        <v>0</v>
      </c>
      <c r="AF527">
        <f t="shared" si="580"/>
        <v>0</v>
      </c>
      <c r="AG527">
        <f t="shared" si="556"/>
        <v>0</v>
      </c>
      <c r="AH527">
        <f t="shared" si="581"/>
        <v>0</v>
      </c>
      <c r="AI527">
        <f t="shared" si="582"/>
        <v>0</v>
      </c>
      <c r="AJ527">
        <f t="shared" si="557"/>
        <v>0</v>
      </c>
      <c r="AK527">
        <v>79.2</v>
      </c>
      <c r="AL527">
        <v>79.2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95</v>
      </c>
      <c r="AU527">
        <v>65</v>
      </c>
      <c r="AV527">
        <v>1</v>
      </c>
      <c r="AW527">
        <v>1</v>
      </c>
      <c r="AZ527">
        <v>6.66</v>
      </c>
      <c r="BA527">
        <v>1</v>
      </c>
      <c r="BB527">
        <v>1</v>
      </c>
      <c r="BC527">
        <v>6.66</v>
      </c>
      <c r="BD527" t="s">
        <v>3</v>
      </c>
      <c r="BE527" t="s">
        <v>3</v>
      </c>
      <c r="BF527" t="s">
        <v>3</v>
      </c>
      <c r="BG527" t="s">
        <v>3</v>
      </c>
      <c r="BH527">
        <v>3</v>
      </c>
      <c r="BI527">
        <v>2</v>
      </c>
      <c r="BJ527" t="s">
        <v>800</v>
      </c>
      <c r="BM527">
        <v>108001</v>
      </c>
      <c r="BN527">
        <v>0</v>
      </c>
      <c r="BO527" t="s">
        <v>3</v>
      </c>
      <c r="BP527">
        <v>0</v>
      </c>
      <c r="BQ527">
        <v>3</v>
      </c>
      <c r="BR527">
        <v>0</v>
      </c>
      <c r="BS527">
        <v>1</v>
      </c>
      <c r="BT527">
        <v>1</v>
      </c>
      <c r="BU527">
        <v>1</v>
      </c>
      <c r="BV527">
        <v>1</v>
      </c>
      <c r="BW527">
        <v>1</v>
      </c>
      <c r="BX527">
        <v>1</v>
      </c>
      <c r="BY527" t="s">
        <v>3</v>
      </c>
      <c r="BZ527">
        <v>95</v>
      </c>
      <c r="CA527">
        <v>65</v>
      </c>
      <c r="CF527">
        <v>0</v>
      </c>
      <c r="CG527">
        <v>0</v>
      </c>
      <c r="CM527">
        <v>0</v>
      </c>
      <c r="CN527" t="s">
        <v>3</v>
      </c>
      <c r="CO527">
        <v>0</v>
      </c>
      <c r="CP527">
        <f t="shared" si="558"/>
        <v>210.99</v>
      </c>
      <c r="CQ527">
        <f t="shared" si="559"/>
        <v>527.47199999999998</v>
      </c>
      <c r="CR527">
        <f t="shared" si="560"/>
        <v>0</v>
      </c>
      <c r="CS527">
        <f t="shared" si="561"/>
        <v>0</v>
      </c>
      <c r="CT527">
        <f t="shared" si="562"/>
        <v>0</v>
      </c>
      <c r="CU527">
        <f t="shared" si="563"/>
        <v>0</v>
      </c>
      <c r="CV527">
        <f t="shared" si="564"/>
        <v>0</v>
      </c>
      <c r="CW527">
        <f t="shared" si="565"/>
        <v>0</v>
      </c>
      <c r="CX527">
        <f t="shared" si="566"/>
        <v>0</v>
      </c>
      <c r="CY527">
        <f t="shared" si="567"/>
        <v>0</v>
      </c>
      <c r="CZ527">
        <f t="shared" si="568"/>
        <v>0</v>
      </c>
      <c r="DC527" t="s">
        <v>3</v>
      </c>
      <c r="DD527" t="s">
        <v>3</v>
      </c>
      <c r="DE527" t="s">
        <v>3</v>
      </c>
      <c r="DF527" t="s">
        <v>3</v>
      </c>
      <c r="DG527" t="s">
        <v>3</v>
      </c>
      <c r="DH527" t="s">
        <v>3</v>
      </c>
      <c r="DI527" t="s">
        <v>3</v>
      </c>
      <c r="DJ527" t="s">
        <v>3</v>
      </c>
      <c r="DK527" t="s">
        <v>3</v>
      </c>
      <c r="DL527" t="s">
        <v>3</v>
      </c>
      <c r="DM527" t="s">
        <v>3</v>
      </c>
      <c r="DN527">
        <v>0</v>
      </c>
      <c r="DO527">
        <v>0</v>
      </c>
      <c r="DP527">
        <v>1</v>
      </c>
      <c r="DQ527">
        <v>1</v>
      </c>
      <c r="DU527">
        <v>1010</v>
      </c>
      <c r="DV527" t="s">
        <v>566</v>
      </c>
      <c r="DW527" t="s">
        <v>566</v>
      </c>
      <c r="DX527">
        <v>10</v>
      </c>
      <c r="EE527">
        <v>39174386</v>
      </c>
      <c r="EF527">
        <v>3</v>
      </c>
      <c r="EG527" t="s">
        <v>697</v>
      </c>
      <c r="EH527">
        <v>0</v>
      </c>
      <c r="EI527" t="s">
        <v>3</v>
      </c>
      <c r="EJ527">
        <v>2</v>
      </c>
      <c r="EK527">
        <v>108001</v>
      </c>
      <c r="EL527" t="s">
        <v>698</v>
      </c>
      <c r="EM527" t="s">
        <v>699</v>
      </c>
      <c r="EO527" t="s">
        <v>3</v>
      </c>
      <c r="EQ527">
        <v>0</v>
      </c>
      <c r="ER527">
        <v>79.2</v>
      </c>
      <c r="ES527">
        <v>79.2</v>
      </c>
      <c r="ET527">
        <v>0</v>
      </c>
      <c r="EU527">
        <v>0</v>
      </c>
      <c r="EV527">
        <v>0</v>
      </c>
      <c r="EW527">
        <v>0</v>
      </c>
      <c r="EX527">
        <v>0</v>
      </c>
      <c r="FQ527">
        <v>0</v>
      </c>
      <c r="FR527">
        <f t="shared" si="569"/>
        <v>0</v>
      </c>
      <c r="FS527">
        <v>0</v>
      </c>
      <c r="FX527">
        <v>95</v>
      </c>
      <c r="FY527">
        <v>65</v>
      </c>
      <c r="GA527" t="s">
        <v>3</v>
      </c>
      <c r="GD527">
        <v>0</v>
      </c>
      <c r="GF527">
        <v>-442598345</v>
      </c>
      <c r="GG527">
        <v>1</v>
      </c>
      <c r="GH527">
        <v>1</v>
      </c>
      <c r="GI527">
        <v>4</v>
      </c>
      <c r="GJ527">
        <v>0</v>
      </c>
      <c r="GK527">
        <f>ROUND(R527*(S12)/100,2)</f>
        <v>0</v>
      </c>
      <c r="GL527">
        <f t="shared" si="570"/>
        <v>0</v>
      </c>
      <c r="GM527">
        <f t="shared" si="571"/>
        <v>210.99</v>
      </c>
      <c r="GN527">
        <f t="shared" si="572"/>
        <v>0</v>
      </c>
      <c r="GO527">
        <f t="shared" si="573"/>
        <v>210.99</v>
      </c>
      <c r="GP527">
        <f t="shared" si="574"/>
        <v>0</v>
      </c>
      <c r="GR527">
        <v>0</v>
      </c>
      <c r="GS527">
        <v>3</v>
      </c>
      <c r="GT527">
        <v>0</v>
      </c>
      <c r="GU527" t="s">
        <v>3</v>
      </c>
      <c r="GV527">
        <f t="shared" si="575"/>
        <v>0</v>
      </c>
      <c r="GW527">
        <v>1</v>
      </c>
      <c r="GX527">
        <f t="shared" si="576"/>
        <v>0</v>
      </c>
      <c r="HA527">
        <v>0</v>
      </c>
      <c r="HB527">
        <v>0</v>
      </c>
      <c r="IK527">
        <v>0</v>
      </c>
    </row>
    <row r="528" spans="1:255" x14ac:dyDescent="0.2">
      <c r="A528" s="2">
        <v>17</v>
      </c>
      <c r="B528" s="2">
        <v>1</v>
      </c>
      <c r="C528" s="2">
        <f>ROW(SmtRes!A1273)</f>
        <v>1273</v>
      </c>
      <c r="D528" s="2">
        <f>ROW(EtalonRes!A1262)</f>
        <v>1262</v>
      </c>
      <c r="E528" s="2" t="s">
        <v>801</v>
      </c>
      <c r="F528" s="2" t="s">
        <v>802</v>
      </c>
      <c r="G528" s="2" t="s">
        <v>803</v>
      </c>
      <c r="H528" s="2" t="s">
        <v>287</v>
      </c>
      <c r="I528" s="2">
        <f>ROUND(20/100,9)</f>
        <v>0.2</v>
      </c>
      <c r="J528" s="2">
        <v>0</v>
      </c>
      <c r="K528" s="2"/>
      <c r="L528" s="2"/>
      <c r="M528" s="2"/>
      <c r="N528" s="2"/>
      <c r="O528" s="2">
        <f t="shared" si="544"/>
        <v>664.64</v>
      </c>
      <c r="P528" s="2">
        <f t="shared" si="545"/>
        <v>203.83</v>
      </c>
      <c r="Q528" s="2">
        <f t="shared" si="546"/>
        <v>37.03</v>
      </c>
      <c r="R528" s="2">
        <f t="shared" si="547"/>
        <v>4.97</v>
      </c>
      <c r="S528" s="2">
        <f t="shared" si="548"/>
        <v>423.78</v>
      </c>
      <c r="T528" s="2">
        <f t="shared" si="549"/>
        <v>0</v>
      </c>
      <c r="U528" s="2">
        <f t="shared" si="550"/>
        <v>42.72</v>
      </c>
      <c r="V528" s="2">
        <f t="shared" si="551"/>
        <v>0.39600000000000002</v>
      </c>
      <c r="W528" s="2">
        <f t="shared" si="552"/>
        <v>0</v>
      </c>
      <c r="X528" s="2">
        <f t="shared" si="553"/>
        <v>407.31</v>
      </c>
      <c r="Y528" s="2">
        <f t="shared" si="554"/>
        <v>278.69</v>
      </c>
      <c r="Z528" s="2"/>
      <c r="AA528" s="2">
        <v>39500385</v>
      </c>
      <c r="AB528" s="2">
        <f t="shared" si="555"/>
        <v>3323.23</v>
      </c>
      <c r="AC528" s="2">
        <f t="shared" si="577"/>
        <v>1019.17</v>
      </c>
      <c r="AD528" s="2">
        <f t="shared" si="578"/>
        <v>185.15</v>
      </c>
      <c r="AE528" s="2">
        <f t="shared" si="579"/>
        <v>24.85</v>
      </c>
      <c r="AF528" s="2">
        <f t="shared" si="580"/>
        <v>2118.91</v>
      </c>
      <c r="AG528" s="2">
        <f t="shared" si="556"/>
        <v>0</v>
      </c>
      <c r="AH528" s="2">
        <f t="shared" si="581"/>
        <v>213.6</v>
      </c>
      <c r="AI528" s="2">
        <f t="shared" si="582"/>
        <v>1.98</v>
      </c>
      <c r="AJ528" s="2">
        <f t="shared" si="557"/>
        <v>0</v>
      </c>
      <c r="AK528" s="2">
        <v>3323.23</v>
      </c>
      <c r="AL528" s="2">
        <v>1019.17</v>
      </c>
      <c r="AM528" s="2">
        <v>185.15</v>
      </c>
      <c r="AN528" s="2">
        <v>24.85</v>
      </c>
      <c r="AO528" s="2">
        <v>2118.91</v>
      </c>
      <c r="AP528" s="2">
        <v>0</v>
      </c>
      <c r="AQ528" s="2">
        <v>213.6</v>
      </c>
      <c r="AR528" s="2">
        <v>1.98</v>
      </c>
      <c r="AS528" s="2">
        <v>0</v>
      </c>
      <c r="AT528" s="2">
        <v>95</v>
      </c>
      <c r="AU528" s="2">
        <v>65</v>
      </c>
      <c r="AV528" s="2">
        <v>1</v>
      </c>
      <c r="AW528" s="2">
        <v>1</v>
      </c>
      <c r="AX528" s="2"/>
      <c r="AY528" s="2"/>
      <c r="AZ528" s="2">
        <v>1</v>
      </c>
      <c r="BA528" s="2">
        <v>1</v>
      </c>
      <c r="BB528" s="2">
        <v>1</v>
      </c>
      <c r="BC528" s="2">
        <v>1</v>
      </c>
      <c r="BD528" s="2" t="s">
        <v>3</v>
      </c>
      <c r="BE528" s="2" t="s">
        <v>3</v>
      </c>
      <c r="BF528" s="2" t="s">
        <v>3</v>
      </c>
      <c r="BG528" s="2" t="s">
        <v>3</v>
      </c>
      <c r="BH528" s="2">
        <v>0</v>
      </c>
      <c r="BI528" s="2">
        <v>2</v>
      </c>
      <c r="BJ528" s="2" t="s">
        <v>804</v>
      </c>
      <c r="BK528" s="2"/>
      <c r="BL528" s="2"/>
      <c r="BM528" s="2">
        <v>108001</v>
      </c>
      <c r="BN528" s="2">
        <v>0</v>
      </c>
      <c r="BO528" s="2" t="s">
        <v>3</v>
      </c>
      <c r="BP528" s="2">
        <v>0</v>
      </c>
      <c r="BQ528" s="2">
        <v>3</v>
      </c>
      <c r="BR528" s="2">
        <v>0</v>
      </c>
      <c r="BS528" s="2">
        <v>1</v>
      </c>
      <c r="BT528" s="2">
        <v>1</v>
      </c>
      <c r="BU528" s="2">
        <v>1</v>
      </c>
      <c r="BV528" s="2">
        <v>1</v>
      </c>
      <c r="BW528" s="2">
        <v>1</v>
      </c>
      <c r="BX528" s="2">
        <v>1</v>
      </c>
      <c r="BY528" s="2" t="s">
        <v>3</v>
      </c>
      <c r="BZ528" s="2">
        <v>95</v>
      </c>
      <c r="CA528" s="2">
        <v>65</v>
      </c>
      <c r="CB528" s="2"/>
      <c r="CC528" s="2"/>
      <c r="CD528" s="2"/>
      <c r="CE528" s="2"/>
      <c r="CF528" s="2">
        <v>0</v>
      </c>
      <c r="CG528" s="2">
        <v>0</v>
      </c>
      <c r="CH528" s="2"/>
      <c r="CI528" s="2"/>
      <c r="CJ528" s="2"/>
      <c r="CK528" s="2"/>
      <c r="CL528" s="2"/>
      <c r="CM528" s="2">
        <v>0</v>
      </c>
      <c r="CN528" s="2" t="s">
        <v>3</v>
      </c>
      <c r="CO528" s="2">
        <v>0</v>
      </c>
      <c r="CP528" s="2">
        <f t="shared" si="558"/>
        <v>664.64</v>
      </c>
      <c r="CQ528" s="2">
        <f t="shared" si="559"/>
        <v>1019.17</v>
      </c>
      <c r="CR528" s="2">
        <f t="shared" si="560"/>
        <v>185.15</v>
      </c>
      <c r="CS528" s="2">
        <f t="shared" si="561"/>
        <v>24.85</v>
      </c>
      <c r="CT528" s="2">
        <f t="shared" si="562"/>
        <v>2118.91</v>
      </c>
      <c r="CU528" s="2">
        <f t="shared" si="563"/>
        <v>0</v>
      </c>
      <c r="CV528" s="2">
        <f t="shared" si="564"/>
        <v>213.6</v>
      </c>
      <c r="CW528" s="2">
        <f t="shared" si="565"/>
        <v>1.98</v>
      </c>
      <c r="CX528" s="2">
        <f t="shared" si="566"/>
        <v>0</v>
      </c>
      <c r="CY528" s="2">
        <f t="shared" si="567"/>
        <v>407.3125</v>
      </c>
      <c r="CZ528" s="2">
        <f t="shared" si="568"/>
        <v>278.6875</v>
      </c>
      <c r="DA528" s="2"/>
      <c r="DB528" s="2"/>
      <c r="DC528" s="2" t="s">
        <v>3</v>
      </c>
      <c r="DD528" s="2" t="s">
        <v>3</v>
      </c>
      <c r="DE528" s="2" t="s">
        <v>3</v>
      </c>
      <c r="DF528" s="2" t="s">
        <v>3</v>
      </c>
      <c r="DG528" s="2" t="s">
        <v>3</v>
      </c>
      <c r="DH528" s="2" t="s">
        <v>3</v>
      </c>
      <c r="DI528" s="2" t="s">
        <v>3</v>
      </c>
      <c r="DJ528" s="2" t="s">
        <v>3</v>
      </c>
      <c r="DK528" s="2" t="s">
        <v>3</v>
      </c>
      <c r="DL528" s="2" t="s">
        <v>3</v>
      </c>
      <c r="DM528" s="2" t="s">
        <v>3</v>
      </c>
      <c r="DN528" s="2">
        <v>0</v>
      </c>
      <c r="DO528" s="2">
        <v>0</v>
      </c>
      <c r="DP528" s="2">
        <v>1</v>
      </c>
      <c r="DQ528" s="2">
        <v>1</v>
      </c>
      <c r="DR528" s="2"/>
      <c r="DS528" s="2"/>
      <c r="DT528" s="2"/>
      <c r="DU528" s="2">
        <v>1013</v>
      </c>
      <c r="DV528" s="2" t="s">
        <v>287</v>
      </c>
      <c r="DW528" s="2" t="s">
        <v>287</v>
      </c>
      <c r="DX528" s="2">
        <v>1</v>
      </c>
      <c r="DY528" s="2"/>
      <c r="DZ528" s="2"/>
      <c r="EA528" s="2"/>
      <c r="EB528" s="2"/>
      <c r="EC528" s="2"/>
      <c r="ED528" s="2"/>
      <c r="EE528" s="2">
        <v>39174386</v>
      </c>
      <c r="EF528" s="2">
        <v>3</v>
      </c>
      <c r="EG528" s="2" t="s">
        <v>697</v>
      </c>
      <c r="EH528" s="2">
        <v>0</v>
      </c>
      <c r="EI528" s="2" t="s">
        <v>3</v>
      </c>
      <c r="EJ528" s="2">
        <v>2</v>
      </c>
      <c r="EK528" s="2">
        <v>108001</v>
      </c>
      <c r="EL528" s="2" t="s">
        <v>698</v>
      </c>
      <c r="EM528" s="2" t="s">
        <v>699</v>
      </c>
      <c r="EN528" s="2"/>
      <c r="EO528" s="2" t="s">
        <v>3</v>
      </c>
      <c r="EP528" s="2"/>
      <c r="EQ528" s="2">
        <v>131072</v>
      </c>
      <c r="ER528" s="2">
        <v>3323.23</v>
      </c>
      <c r="ES528" s="2">
        <v>1019.17</v>
      </c>
      <c r="ET528" s="2">
        <v>185.15</v>
      </c>
      <c r="EU528" s="2">
        <v>24.85</v>
      </c>
      <c r="EV528" s="2">
        <v>2118.91</v>
      </c>
      <c r="EW528" s="2">
        <v>213.6</v>
      </c>
      <c r="EX528" s="2">
        <v>1.98</v>
      </c>
      <c r="EY528" s="2">
        <v>0</v>
      </c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>
        <v>0</v>
      </c>
      <c r="FR528" s="2">
        <f t="shared" si="569"/>
        <v>0</v>
      </c>
      <c r="FS528" s="2">
        <v>0</v>
      </c>
      <c r="FT528" s="2"/>
      <c r="FU528" s="2"/>
      <c r="FV528" s="2"/>
      <c r="FW528" s="2"/>
      <c r="FX528" s="2">
        <v>95</v>
      </c>
      <c r="FY528" s="2">
        <v>65</v>
      </c>
      <c r="FZ528" s="2"/>
      <c r="GA528" s="2" t="s">
        <v>3</v>
      </c>
      <c r="GB528" s="2"/>
      <c r="GC528" s="2"/>
      <c r="GD528" s="2">
        <v>0</v>
      </c>
      <c r="GE528" s="2"/>
      <c r="GF528" s="2">
        <v>74541589</v>
      </c>
      <c r="GG528" s="2">
        <v>2</v>
      </c>
      <c r="GH528" s="2">
        <v>1</v>
      </c>
      <c r="GI528" s="2">
        <v>-2</v>
      </c>
      <c r="GJ528" s="2">
        <v>0</v>
      </c>
      <c r="GK528" s="2">
        <f>ROUND(R528*(R12)/100,2)</f>
        <v>0</v>
      </c>
      <c r="GL528" s="2">
        <f t="shared" si="570"/>
        <v>0</v>
      </c>
      <c r="GM528" s="2">
        <f t="shared" si="571"/>
        <v>1350.64</v>
      </c>
      <c r="GN528" s="2">
        <f t="shared" si="572"/>
        <v>0</v>
      </c>
      <c r="GO528" s="2">
        <f t="shared" si="573"/>
        <v>1350.64</v>
      </c>
      <c r="GP528" s="2">
        <f t="shared" si="574"/>
        <v>0</v>
      </c>
      <c r="GQ528" s="2"/>
      <c r="GR528" s="2">
        <v>0</v>
      </c>
      <c r="GS528" s="2">
        <v>3</v>
      </c>
      <c r="GT528" s="2">
        <v>0</v>
      </c>
      <c r="GU528" s="2" t="s">
        <v>3</v>
      </c>
      <c r="GV528" s="2">
        <f t="shared" si="575"/>
        <v>0</v>
      </c>
      <c r="GW528" s="2">
        <v>1</v>
      </c>
      <c r="GX528" s="2">
        <f t="shared" si="576"/>
        <v>0</v>
      </c>
      <c r="GY528" s="2"/>
      <c r="GZ528" s="2"/>
      <c r="HA528" s="2">
        <v>0</v>
      </c>
      <c r="HB528" s="2">
        <v>0</v>
      </c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>
        <v>0</v>
      </c>
      <c r="IL528" s="2"/>
      <c r="IM528" s="2"/>
      <c r="IN528" s="2"/>
      <c r="IO528" s="2"/>
      <c r="IP528" s="2"/>
      <c r="IQ528" s="2"/>
      <c r="IR528" s="2"/>
      <c r="IS528" s="2"/>
      <c r="IT528" s="2"/>
      <c r="IU528" s="2"/>
    </row>
    <row r="529" spans="1:255" x14ac:dyDescent="0.2">
      <c r="A529">
        <v>17</v>
      </c>
      <c r="B529">
        <v>1</v>
      </c>
      <c r="C529">
        <f>ROW(SmtRes!A1286)</f>
        <v>1286</v>
      </c>
      <c r="D529">
        <f>ROW(EtalonRes!A1274)</f>
        <v>1274</v>
      </c>
      <c r="E529" t="s">
        <v>801</v>
      </c>
      <c r="F529" t="s">
        <v>802</v>
      </c>
      <c r="G529" t="s">
        <v>803</v>
      </c>
      <c r="H529" t="s">
        <v>287</v>
      </c>
      <c r="I529">
        <f>ROUND(20/100,9)</f>
        <v>0.2</v>
      </c>
      <c r="J529">
        <v>0</v>
      </c>
      <c r="O529">
        <f t="shared" si="544"/>
        <v>4426.54</v>
      </c>
      <c r="P529">
        <f t="shared" si="545"/>
        <v>1357.53</v>
      </c>
      <c r="Q529">
        <f t="shared" si="546"/>
        <v>246.62</v>
      </c>
      <c r="R529">
        <f t="shared" si="547"/>
        <v>33.1</v>
      </c>
      <c r="S529">
        <f t="shared" si="548"/>
        <v>2822.39</v>
      </c>
      <c r="T529">
        <f t="shared" si="549"/>
        <v>0</v>
      </c>
      <c r="U529">
        <f t="shared" si="550"/>
        <v>42.72</v>
      </c>
      <c r="V529">
        <f t="shared" si="551"/>
        <v>0.39600000000000002</v>
      </c>
      <c r="W529">
        <f t="shared" si="552"/>
        <v>0</v>
      </c>
      <c r="X529">
        <f t="shared" si="553"/>
        <v>2712.72</v>
      </c>
      <c r="Y529">
        <f t="shared" si="554"/>
        <v>1856.07</v>
      </c>
      <c r="AA529">
        <v>39500386</v>
      </c>
      <c r="AB529">
        <f t="shared" si="555"/>
        <v>3323.23</v>
      </c>
      <c r="AC529">
        <f t="shared" si="577"/>
        <v>1019.17</v>
      </c>
      <c r="AD529">
        <f t="shared" si="578"/>
        <v>185.15</v>
      </c>
      <c r="AE529">
        <f t="shared" si="579"/>
        <v>24.85</v>
      </c>
      <c r="AF529">
        <f t="shared" si="580"/>
        <v>2118.91</v>
      </c>
      <c r="AG529">
        <f t="shared" si="556"/>
        <v>0</v>
      </c>
      <c r="AH529">
        <f t="shared" si="581"/>
        <v>213.6</v>
      </c>
      <c r="AI529">
        <f t="shared" si="582"/>
        <v>1.98</v>
      </c>
      <c r="AJ529">
        <f t="shared" si="557"/>
        <v>0</v>
      </c>
      <c r="AK529">
        <v>3323.23</v>
      </c>
      <c r="AL529">
        <v>1019.17</v>
      </c>
      <c r="AM529">
        <v>185.15</v>
      </c>
      <c r="AN529">
        <v>24.85</v>
      </c>
      <c r="AO529">
        <v>2118.91</v>
      </c>
      <c r="AP529">
        <v>0</v>
      </c>
      <c r="AQ529">
        <v>213.6</v>
      </c>
      <c r="AR529">
        <v>1.98</v>
      </c>
      <c r="AS529">
        <v>0</v>
      </c>
      <c r="AT529">
        <v>95</v>
      </c>
      <c r="AU529">
        <v>65</v>
      </c>
      <c r="AV529">
        <v>1</v>
      </c>
      <c r="AW529">
        <v>1</v>
      </c>
      <c r="AZ529">
        <v>6.66</v>
      </c>
      <c r="BA529">
        <v>6.66</v>
      </c>
      <c r="BB529">
        <v>6.66</v>
      </c>
      <c r="BC529">
        <v>6.66</v>
      </c>
      <c r="BD529" t="s">
        <v>3</v>
      </c>
      <c r="BE529" t="s">
        <v>3</v>
      </c>
      <c r="BF529" t="s">
        <v>3</v>
      </c>
      <c r="BG529" t="s">
        <v>3</v>
      </c>
      <c r="BH529">
        <v>0</v>
      </c>
      <c r="BI529">
        <v>2</v>
      </c>
      <c r="BJ529" t="s">
        <v>804</v>
      </c>
      <c r="BM529">
        <v>108001</v>
      </c>
      <c r="BN529">
        <v>0</v>
      </c>
      <c r="BO529" t="s">
        <v>3</v>
      </c>
      <c r="BP529">
        <v>0</v>
      </c>
      <c r="BQ529">
        <v>3</v>
      </c>
      <c r="BR529">
        <v>0</v>
      </c>
      <c r="BS529">
        <v>6.66</v>
      </c>
      <c r="BT529">
        <v>1</v>
      </c>
      <c r="BU529">
        <v>1</v>
      </c>
      <c r="BV529">
        <v>1</v>
      </c>
      <c r="BW529">
        <v>1</v>
      </c>
      <c r="BX529">
        <v>1</v>
      </c>
      <c r="BY529" t="s">
        <v>3</v>
      </c>
      <c r="BZ529">
        <v>95</v>
      </c>
      <c r="CA529">
        <v>65</v>
      </c>
      <c r="CF529">
        <v>0</v>
      </c>
      <c r="CG529">
        <v>0</v>
      </c>
      <c r="CM529">
        <v>0</v>
      </c>
      <c r="CN529" t="s">
        <v>3</v>
      </c>
      <c r="CO529">
        <v>0</v>
      </c>
      <c r="CP529">
        <f t="shared" si="558"/>
        <v>4426.54</v>
      </c>
      <c r="CQ529">
        <f t="shared" si="559"/>
        <v>6787.6722</v>
      </c>
      <c r="CR529">
        <f t="shared" si="560"/>
        <v>1233.0990000000002</v>
      </c>
      <c r="CS529">
        <f t="shared" si="561"/>
        <v>165.501</v>
      </c>
      <c r="CT529">
        <f t="shared" si="562"/>
        <v>14111.9406</v>
      </c>
      <c r="CU529">
        <f t="shared" si="563"/>
        <v>0</v>
      </c>
      <c r="CV529">
        <f t="shared" si="564"/>
        <v>213.6</v>
      </c>
      <c r="CW529">
        <f t="shared" si="565"/>
        <v>1.98</v>
      </c>
      <c r="CX529">
        <f t="shared" si="566"/>
        <v>0</v>
      </c>
      <c r="CY529">
        <f t="shared" si="567"/>
        <v>2712.7154999999998</v>
      </c>
      <c r="CZ529">
        <f t="shared" si="568"/>
        <v>1856.0684999999999</v>
      </c>
      <c r="DC529" t="s">
        <v>3</v>
      </c>
      <c r="DD529" t="s">
        <v>3</v>
      </c>
      <c r="DE529" t="s">
        <v>3</v>
      </c>
      <c r="DF529" t="s">
        <v>3</v>
      </c>
      <c r="DG529" t="s">
        <v>3</v>
      </c>
      <c r="DH529" t="s">
        <v>3</v>
      </c>
      <c r="DI529" t="s">
        <v>3</v>
      </c>
      <c r="DJ529" t="s">
        <v>3</v>
      </c>
      <c r="DK529" t="s">
        <v>3</v>
      </c>
      <c r="DL529" t="s">
        <v>3</v>
      </c>
      <c r="DM529" t="s">
        <v>3</v>
      </c>
      <c r="DN529">
        <v>0</v>
      </c>
      <c r="DO529">
        <v>0</v>
      </c>
      <c r="DP529">
        <v>1</v>
      </c>
      <c r="DQ529">
        <v>1</v>
      </c>
      <c r="DU529">
        <v>1013</v>
      </c>
      <c r="DV529" t="s">
        <v>287</v>
      </c>
      <c r="DW529" t="s">
        <v>287</v>
      </c>
      <c r="DX529">
        <v>1</v>
      </c>
      <c r="EE529">
        <v>39174386</v>
      </c>
      <c r="EF529">
        <v>3</v>
      </c>
      <c r="EG529" t="s">
        <v>697</v>
      </c>
      <c r="EH529">
        <v>0</v>
      </c>
      <c r="EI529" t="s">
        <v>3</v>
      </c>
      <c r="EJ529">
        <v>2</v>
      </c>
      <c r="EK529">
        <v>108001</v>
      </c>
      <c r="EL529" t="s">
        <v>698</v>
      </c>
      <c r="EM529" t="s">
        <v>699</v>
      </c>
      <c r="EO529" t="s">
        <v>3</v>
      </c>
      <c r="EQ529">
        <v>131072</v>
      </c>
      <c r="ER529">
        <v>3323.23</v>
      </c>
      <c r="ES529">
        <v>1019.17</v>
      </c>
      <c r="ET529">
        <v>185.15</v>
      </c>
      <c r="EU529">
        <v>24.85</v>
      </c>
      <c r="EV529">
        <v>2118.91</v>
      </c>
      <c r="EW529">
        <v>213.6</v>
      </c>
      <c r="EX529">
        <v>1.98</v>
      </c>
      <c r="EY529">
        <v>0</v>
      </c>
      <c r="FQ529">
        <v>0</v>
      </c>
      <c r="FR529">
        <f t="shared" si="569"/>
        <v>0</v>
      </c>
      <c r="FS529">
        <v>0</v>
      </c>
      <c r="FX529">
        <v>95</v>
      </c>
      <c r="FY529">
        <v>65</v>
      </c>
      <c r="GA529" t="s">
        <v>3</v>
      </c>
      <c r="GD529">
        <v>0</v>
      </c>
      <c r="GF529">
        <v>74541589</v>
      </c>
      <c r="GG529">
        <v>1</v>
      </c>
      <c r="GH529">
        <v>1</v>
      </c>
      <c r="GI529">
        <v>4</v>
      </c>
      <c r="GJ529">
        <v>0</v>
      </c>
      <c r="GK529">
        <f>ROUND(R529*(S12)/100,2)</f>
        <v>0</v>
      </c>
      <c r="GL529">
        <f t="shared" si="570"/>
        <v>0</v>
      </c>
      <c r="GM529">
        <f t="shared" si="571"/>
        <v>8995.33</v>
      </c>
      <c r="GN529">
        <f t="shared" si="572"/>
        <v>0</v>
      </c>
      <c r="GO529">
        <f t="shared" si="573"/>
        <v>8995.33</v>
      </c>
      <c r="GP529">
        <f t="shared" si="574"/>
        <v>0</v>
      </c>
      <c r="GR529">
        <v>0</v>
      </c>
      <c r="GS529">
        <v>3</v>
      </c>
      <c r="GT529">
        <v>0</v>
      </c>
      <c r="GU529" t="s">
        <v>3</v>
      </c>
      <c r="GV529">
        <f t="shared" si="575"/>
        <v>0</v>
      </c>
      <c r="GW529">
        <v>1</v>
      </c>
      <c r="GX529">
        <f t="shared" si="576"/>
        <v>0</v>
      </c>
      <c r="HA529">
        <v>0</v>
      </c>
      <c r="HB529">
        <v>0</v>
      </c>
      <c r="IK529">
        <v>0</v>
      </c>
    </row>
    <row r="530" spans="1:255" x14ac:dyDescent="0.2">
      <c r="A530" s="2">
        <v>18</v>
      </c>
      <c r="B530" s="2">
        <v>1</v>
      </c>
      <c r="C530" s="2">
        <v>1272</v>
      </c>
      <c r="D530" s="2"/>
      <c r="E530" s="2" t="s">
        <v>805</v>
      </c>
      <c r="F530" s="2" t="s">
        <v>806</v>
      </c>
      <c r="G530" s="2" t="s">
        <v>807</v>
      </c>
      <c r="H530" s="2" t="s">
        <v>132</v>
      </c>
      <c r="I530" s="2">
        <f>I528*J530</f>
        <v>20</v>
      </c>
      <c r="J530" s="2">
        <v>100</v>
      </c>
      <c r="K530" s="2"/>
      <c r="L530" s="2"/>
      <c r="M530" s="2"/>
      <c r="N530" s="2"/>
      <c r="O530" s="2">
        <f t="shared" si="544"/>
        <v>6282.8</v>
      </c>
      <c r="P530" s="2">
        <f t="shared" si="545"/>
        <v>6282.8</v>
      </c>
      <c r="Q530" s="2">
        <f t="shared" si="546"/>
        <v>0</v>
      </c>
      <c r="R530" s="2">
        <f t="shared" si="547"/>
        <v>0</v>
      </c>
      <c r="S530" s="2">
        <f t="shared" si="548"/>
        <v>0</v>
      </c>
      <c r="T530" s="2">
        <f t="shared" si="549"/>
        <v>0</v>
      </c>
      <c r="U530" s="2">
        <f t="shared" si="550"/>
        <v>0</v>
      </c>
      <c r="V530" s="2">
        <f t="shared" si="551"/>
        <v>0</v>
      </c>
      <c r="W530" s="2">
        <f t="shared" si="552"/>
        <v>0</v>
      </c>
      <c r="X530" s="2">
        <f t="shared" si="553"/>
        <v>0</v>
      </c>
      <c r="Y530" s="2">
        <f t="shared" si="554"/>
        <v>0</v>
      </c>
      <c r="Z530" s="2"/>
      <c r="AA530" s="2">
        <v>39500385</v>
      </c>
      <c r="AB530" s="2">
        <f t="shared" si="555"/>
        <v>314.14</v>
      </c>
      <c r="AC530" s="2">
        <f t="shared" si="577"/>
        <v>314.14</v>
      </c>
      <c r="AD530" s="2">
        <f t="shared" si="578"/>
        <v>0</v>
      </c>
      <c r="AE530" s="2">
        <f t="shared" si="579"/>
        <v>0</v>
      </c>
      <c r="AF530" s="2">
        <f t="shared" si="580"/>
        <v>0</v>
      </c>
      <c r="AG530" s="2">
        <f t="shared" si="556"/>
        <v>0</v>
      </c>
      <c r="AH530" s="2">
        <f t="shared" si="581"/>
        <v>0</v>
      </c>
      <c r="AI530" s="2">
        <f t="shared" si="582"/>
        <v>0</v>
      </c>
      <c r="AJ530" s="2">
        <f t="shared" si="557"/>
        <v>0</v>
      </c>
      <c r="AK530" s="2">
        <v>314.14</v>
      </c>
      <c r="AL530" s="2">
        <v>314.14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95</v>
      </c>
      <c r="AU530" s="2">
        <v>65</v>
      </c>
      <c r="AV530" s="2">
        <v>1</v>
      </c>
      <c r="AW530" s="2">
        <v>1</v>
      </c>
      <c r="AX530" s="2"/>
      <c r="AY530" s="2"/>
      <c r="AZ530" s="2">
        <v>1</v>
      </c>
      <c r="BA530" s="2">
        <v>1</v>
      </c>
      <c r="BB530" s="2">
        <v>1</v>
      </c>
      <c r="BC530" s="2">
        <v>1</v>
      </c>
      <c r="BD530" s="2" t="s">
        <v>3</v>
      </c>
      <c r="BE530" s="2" t="s">
        <v>3</v>
      </c>
      <c r="BF530" s="2" t="s">
        <v>3</v>
      </c>
      <c r="BG530" s="2" t="s">
        <v>3</v>
      </c>
      <c r="BH530" s="2">
        <v>3</v>
      </c>
      <c r="BI530" s="2">
        <v>2</v>
      </c>
      <c r="BJ530" s="2" t="s">
        <v>808</v>
      </c>
      <c r="BK530" s="2"/>
      <c r="BL530" s="2"/>
      <c r="BM530" s="2">
        <v>108001</v>
      </c>
      <c r="BN530" s="2">
        <v>0</v>
      </c>
      <c r="BO530" s="2" t="s">
        <v>3</v>
      </c>
      <c r="BP530" s="2">
        <v>0</v>
      </c>
      <c r="BQ530" s="2">
        <v>3</v>
      </c>
      <c r="BR530" s="2">
        <v>0</v>
      </c>
      <c r="BS530" s="2">
        <v>1</v>
      </c>
      <c r="BT530" s="2">
        <v>1</v>
      </c>
      <c r="BU530" s="2">
        <v>1</v>
      </c>
      <c r="BV530" s="2">
        <v>1</v>
      </c>
      <c r="BW530" s="2">
        <v>1</v>
      </c>
      <c r="BX530" s="2">
        <v>1</v>
      </c>
      <c r="BY530" s="2" t="s">
        <v>3</v>
      </c>
      <c r="BZ530" s="2">
        <v>95</v>
      </c>
      <c r="CA530" s="2">
        <v>65</v>
      </c>
      <c r="CB530" s="2"/>
      <c r="CC530" s="2"/>
      <c r="CD530" s="2"/>
      <c r="CE530" s="2"/>
      <c r="CF530" s="2">
        <v>0</v>
      </c>
      <c r="CG530" s="2">
        <v>0</v>
      </c>
      <c r="CH530" s="2"/>
      <c r="CI530" s="2"/>
      <c r="CJ530" s="2"/>
      <c r="CK530" s="2"/>
      <c r="CL530" s="2"/>
      <c r="CM530" s="2">
        <v>0</v>
      </c>
      <c r="CN530" s="2" t="s">
        <v>3</v>
      </c>
      <c r="CO530" s="2">
        <v>0</v>
      </c>
      <c r="CP530" s="2">
        <f t="shared" si="558"/>
        <v>6282.8</v>
      </c>
      <c r="CQ530" s="2">
        <f t="shared" si="559"/>
        <v>314.14</v>
      </c>
      <c r="CR530" s="2">
        <f t="shared" si="560"/>
        <v>0</v>
      </c>
      <c r="CS530" s="2">
        <f t="shared" si="561"/>
        <v>0</v>
      </c>
      <c r="CT530" s="2">
        <f t="shared" si="562"/>
        <v>0</v>
      </c>
      <c r="CU530" s="2">
        <f t="shared" si="563"/>
        <v>0</v>
      </c>
      <c r="CV530" s="2">
        <f t="shared" si="564"/>
        <v>0</v>
      </c>
      <c r="CW530" s="2">
        <f t="shared" si="565"/>
        <v>0</v>
      </c>
      <c r="CX530" s="2">
        <f t="shared" si="566"/>
        <v>0</v>
      </c>
      <c r="CY530" s="2">
        <f t="shared" si="567"/>
        <v>0</v>
      </c>
      <c r="CZ530" s="2">
        <f t="shared" si="568"/>
        <v>0</v>
      </c>
      <c r="DA530" s="2"/>
      <c r="DB530" s="2"/>
      <c r="DC530" s="2" t="s">
        <v>3</v>
      </c>
      <c r="DD530" s="2" t="s">
        <v>3</v>
      </c>
      <c r="DE530" s="2" t="s">
        <v>3</v>
      </c>
      <c r="DF530" s="2" t="s">
        <v>3</v>
      </c>
      <c r="DG530" s="2" t="s">
        <v>3</v>
      </c>
      <c r="DH530" s="2" t="s">
        <v>3</v>
      </c>
      <c r="DI530" s="2" t="s">
        <v>3</v>
      </c>
      <c r="DJ530" s="2" t="s">
        <v>3</v>
      </c>
      <c r="DK530" s="2" t="s">
        <v>3</v>
      </c>
      <c r="DL530" s="2" t="s">
        <v>3</v>
      </c>
      <c r="DM530" s="2" t="s">
        <v>3</v>
      </c>
      <c r="DN530" s="2">
        <v>0</v>
      </c>
      <c r="DO530" s="2">
        <v>0</v>
      </c>
      <c r="DP530" s="2">
        <v>1</v>
      </c>
      <c r="DQ530" s="2">
        <v>1</v>
      </c>
      <c r="DR530" s="2"/>
      <c r="DS530" s="2"/>
      <c r="DT530" s="2"/>
      <c r="DU530" s="2">
        <v>1010</v>
      </c>
      <c r="DV530" s="2" t="s">
        <v>132</v>
      </c>
      <c r="DW530" s="2" t="s">
        <v>132</v>
      </c>
      <c r="DX530" s="2">
        <v>1</v>
      </c>
      <c r="DY530" s="2"/>
      <c r="DZ530" s="2"/>
      <c r="EA530" s="2"/>
      <c r="EB530" s="2"/>
      <c r="EC530" s="2"/>
      <c r="ED530" s="2"/>
      <c r="EE530" s="2">
        <v>39174386</v>
      </c>
      <c r="EF530" s="2">
        <v>3</v>
      </c>
      <c r="EG530" s="2" t="s">
        <v>697</v>
      </c>
      <c r="EH530" s="2">
        <v>0</v>
      </c>
      <c r="EI530" s="2" t="s">
        <v>3</v>
      </c>
      <c r="EJ530" s="2">
        <v>2</v>
      </c>
      <c r="EK530" s="2">
        <v>108001</v>
      </c>
      <c r="EL530" s="2" t="s">
        <v>698</v>
      </c>
      <c r="EM530" s="2" t="s">
        <v>699</v>
      </c>
      <c r="EN530" s="2"/>
      <c r="EO530" s="2" t="s">
        <v>3</v>
      </c>
      <c r="EP530" s="2"/>
      <c r="EQ530" s="2">
        <v>0</v>
      </c>
      <c r="ER530" s="2">
        <v>314.14</v>
      </c>
      <c r="ES530" s="2">
        <v>314.14</v>
      </c>
      <c r="ET530" s="2">
        <v>0</v>
      </c>
      <c r="EU530" s="2">
        <v>0</v>
      </c>
      <c r="EV530" s="2">
        <v>0</v>
      </c>
      <c r="EW530" s="2">
        <v>0</v>
      </c>
      <c r="EX530" s="2">
        <v>0</v>
      </c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>
        <v>0</v>
      </c>
      <c r="FR530" s="2">
        <f t="shared" si="569"/>
        <v>0</v>
      </c>
      <c r="FS530" s="2">
        <v>0</v>
      </c>
      <c r="FT530" s="2"/>
      <c r="FU530" s="2"/>
      <c r="FV530" s="2"/>
      <c r="FW530" s="2"/>
      <c r="FX530" s="2">
        <v>95</v>
      </c>
      <c r="FY530" s="2">
        <v>65</v>
      </c>
      <c r="FZ530" s="2"/>
      <c r="GA530" s="2" t="s">
        <v>3</v>
      </c>
      <c r="GB530" s="2"/>
      <c r="GC530" s="2"/>
      <c r="GD530" s="2">
        <v>0</v>
      </c>
      <c r="GE530" s="2"/>
      <c r="GF530" s="2">
        <v>1315755268</v>
      </c>
      <c r="GG530" s="2">
        <v>2</v>
      </c>
      <c r="GH530" s="2">
        <v>1</v>
      </c>
      <c r="GI530" s="2">
        <v>-2</v>
      </c>
      <c r="GJ530" s="2">
        <v>0</v>
      </c>
      <c r="GK530" s="2">
        <f>ROUND(R530*(R12)/100,2)</f>
        <v>0</v>
      </c>
      <c r="GL530" s="2">
        <f t="shared" si="570"/>
        <v>0</v>
      </c>
      <c r="GM530" s="2">
        <f t="shared" si="571"/>
        <v>6282.8</v>
      </c>
      <c r="GN530" s="2">
        <f t="shared" si="572"/>
        <v>0</v>
      </c>
      <c r="GO530" s="2">
        <f t="shared" si="573"/>
        <v>6282.8</v>
      </c>
      <c r="GP530" s="2">
        <f t="shared" si="574"/>
        <v>0</v>
      </c>
      <c r="GQ530" s="2"/>
      <c r="GR530" s="2">
        <v>0</v>
      </c>
      <c r="GS530" s="2">
        <v>3</v>
      </c>
      <c r="GT530" s="2">
        <v>0</v>
      </c>
      <c r="GU530" s="2" t="s">
        <v>3</v>
      </c>
      <c r="GV530" s="2">
        <f t="shared" si="575"/>
        <v>0</v>
      </c>
      <c r="GW530" s="2">
        <v>1</v>
      </c>
      <c r="GX530" s="2">
        <f t="shared" si="576"/>
        <v>0</v>
      </c>
      <c r="GY530" s="2"/>
      <c r="GZ530" s="2"/>
      <c r="HA530" s="2">
        <v>0</v>
      </c>
      <c r="HB530" s="2">
        <v>0</v>
      </c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>
        <v>0</v>
      </c>
      <c r="IL530" s="2"/>
      <c r="IM530" s="2"/>
      <c r="IN530" s="2"/>
      <c r="IO530" s="2"/>
      <c r="IP530" s="2"/>
      <c r="IQ530" s="2"/>
      <c r="IR530" s="2"/>
      <c r="IS530" s="2"/>
      <c r="IT530" s="2"/>
      <c r="IU530" s="2"/>
    </row>
    <row r="531" spans="1:255" x14ac:dyDescent="0.2">
      <c r="A531">
        <v>18</v>
      </c>
      <c r="B531">
        <v>1</v>
      </c>
      <c r="C531">
        <v>1285</v>
      </c>
      <c r="E531" t="s">
        <v>805</v>
      </c>
      <c r="F531" t="s">
        <v>806</v>
      </c>
      <c r="G531" t="s">
        <v>807</v>
      </c>
      <c r="H531" t="s">
        <v>132</v>
      </c>
      <c r="I531">
        <f>I529*J531</f>
        <v>20</v>
      </c>
      <c r="J531">
        <v>100</v>
      </c>
      <c r="O531">
        <f t="shared" si="544"/>
        <v>41843.449999999997</v>
      </c>
      <c r="P531">
        <f t="shared" si="545"/>
        <v>41843.449999999997</v>
      </c>
      <c r="Q531">
        <f t="shared" si="546"/>
        <v>0</v>
      </c>
      <c r="R531">
        <f t="shared" si="547"/>
        <v>0</v>
      </c>
      <c r="S531">
        <f t="shared" si="548"/>
        <v>0</v>
      </c>
      <c r="T531">
        <f t="shared" si="549"/>
        <v>0</v>
      </c>
      <c r="U531">
        <f t="shared" si="550"/>
        <v>0</v>
      </c>
      <c r="V531">
        <f t="shared" si="551"/>
        <v>0</v>
      </c>
      <c r="W531">
        <f t="shared" si="552"/>
        <v>0</v>
      </c>
      <c r="X531">
        <f t="shared" si="553"/>
        <v>0</v>
      </c>
      <c r="Y531">
        <f t="shared" si="554"/>
        <v>0</v>
      </c>
      <c r="AA531">
        <v>39500386</v>
      </c>
      <c r="AB531">
        <f t="shared" si="555"/>
        <v>314.14</v>
      </c>
      <c r="AC531">
        <f t="shared" si="577"/>
        <v>314.14</v>
      </c>
      <c r="AD531">
        <f t="shared" si="578"/>
        <v>0</v>
      </c>
      <c r="AE531">
        <f t="shared" si="579"/>
        <v>0</v>
      </c>
      <c r="AF531">
        <f t="shared" si="580"/>
        <v>0</v>
      </c>
      <c r="AG531">
        <f t="shared" si="556"/>
        <v>0</v>
      </c>
      <c r="AH531">
        <f t="shared" si="581"/>
        <v>0</v>
      </c>
      <c r="AI531">
        <f t="shared" si="582"/>
        <v>0</v>
      </c>
      <c r="AJ531">
        <f t="shared" si="557"/>
        <v>0</v>
      </c>
      <c r="AK531">
        <v>314.14</v>
      </c>
      <c r="AL531">
        <v>314.14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95</v>
      </c>
      <c r="AU531">
        <v>65</v>
      </c>
      <c r="AV531">
        <v>1</v>
      </c>
      <c r="AW531">
        <v>1</v>
      </c>
      <c r="AZ531">
        <v>6.66</v>
      </c>
      <c r="BA531">
        <v>1</v>
      </c>
      <c r="BB531">
        <v>1</v>
      </c>
      <c r="BC531">
        <v>6.66</v>
      </c>
      <c r="BD531" t="s">
        <v>3</v>
      </c>
      <c r="BE531" t="s">
        <v>3</v>
      </c>
      <c r="BF531" t="s">
        <v>3</v>
      </c>
      <c r="BG531" t="s">
        <v>3</v>
      </c>
      <c r="BH531">
        <v>3</v>
      </c>
      <c r="BI531">
        <v>2</v>
      </c>
      <c r="BJ531" t="s">
        <v>808</v>
      </c>
      <c r="BM531">
        <v>108001</v>
      </c>
      <c r="BN531">
        <v>0</v>
      </c>
      <c r="BO531" t="s">
        <v>3</v>
      </c>
      <c r="BP531">
        <v>0</v>
      </c>
      <c r="BQ531">
        <v>3</v>
      </c>
      <c r="BR531">
        <v>0</v>
      </c>
      <c r="BS531">
        <v>1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3</v>
      </c>
      <c r="BZ531">
        <v>95</v>
      </c>
      <c r="CA531">
        <v>65</v>
      </c>
      <c r="CF531">
        <v>0</v>
      </c>
      <c r="CG531">
        <v>0</v>
      </c>
      <c r="CM531">
        <v>0</v>
      </c>
      <c r="CN531" t="s">
        <v>3</v>
      </c>
      <c r="CO531">
        <v>0</v>
      </c>
      <c r="CP531">
        <f t="shared" si="558"/>
        <v>41843.449999999997</v>
      </c>
      <c r="CQ531">
        <f t="shared" si="559"/>
        <v>2092.1723999999999</v>
      </c>
      <c r="CR531">
        <f t="shared" si="560"/>
        <v>0</v>
      </c>
      <c r="CS531">
        <f t="shared" si="561"/>
        <v>0</v>
      </c>
      <c r="CT531">
        <f t="shared" si="562"/>
        <v>0</v>
      </c>
      <c r="CU531">
        <f t="shared" si="563"/>
        <v>0</v>
      </c>
      <c r="CV531">
        <f t="shared" si="564"/>
        <v>0</v>
      </c>
      <c r="CW531">
        <f t="shared" si="565"/>
        <v>0</v>
      </c>
      <c r="CX531">
        <f t="shared" si="566"/>
        <v>0</v>
      </c>
      <c r="CY531">
        <f t="shared" si="567"/>
        <v>0</v>
      </c>
      <c r="CZ531">
        <f t="shared" si="568"/>
        <v>0</v>
      </c>
      <c r="DC531" t="s">
        <v>3</v>
      </c>
      <c r="DD531" t="s">
        <v>3</v>
      </c>
      <c r="DE531" t="s">
        <v>3</v>
      </c>
      <c r="DF531" t="s">
        <v>3</v>
      </c>
      <c r="DG531" t="s">
        <v>3</v>
      </c>
      <c r="DH531" t="s">
        <v>3</v>
      </c>
      <c r="DI531" t="s">
        <v>3</v>
      </c>
      <c r="DJ531" t="s">
        <v>3</v>
      </c>
      <c r="DK531" t="s">
        <v>3</v>
      </c>
      <c r="DL531" t="s">
        <v>3</v>
      </c>
      <c r="DM531" t="s">
        <v>3</v>
      </c>
      <c r="DN531">
        <v>0</v>
      </c>
      <c r="DO531">
        <v>0</v>
      </c>
      <c r="DP531">
        <v>1</v>
      </c>
      <c r="DQ531">
        <v>1</v>
      </c>
      <c r="DU531">
        <v>1010</v>
      </c>
      <c r="DV531" t="s">
        <v>132</v>
      </c>
      <c r="DW531" t="s">
        <v>132</v>
      </c>
      <c r="DX531">
        <v>1</v>
      </c>
      <c r="EE531">
        <v>39174386</v>
      </c>
      <c r="EF531">
        <v>3</v>
      </c>
      <c r="EG531" t="s">
        <v>697</v>
      </c>
      <c r="EH531">
        <v>0</v>
      </c>
      <c r="EI531" t="s">
        <v>3</v>
      </c>
      <c r="EJ531">
        <v>2</v>
      </c>
      <c r="EK531">
        <v>108001</v>
      </c>
      <c r="EL531" t="s">
        <v>698</v>
      </c>
      <c r="EM531" t="s">
        <v>699</v>
      </c>
      <c r="EO531" t="s">
        <v>3</v>
      </c>
      <c r="EQ531">
        <v>0</v>
      </c>
      <c r="ER531">
        <v>314.14</v>
      </c>
      <c r="ES531">
        <v>314.14</v>
      </c>
      <c r="ET531">
        <v>0</v>
      </c>
      <c r="EU531">
        <v>0</v>
      </c>
      <c r="EV531">
        <v>0</v>
      </c>
      <c r="EW531">
        <v>0</v>
      </c>
      <c r="EX531">
        <v>0</v>
      </c>
      <c r="FQ531">
        <v>0</v>
      </c>
      <c r="FR531">
        <f t="shared" si="569"/>
        <v>0</v>
      </c>
      <c r="FS531">
        <v>0</v>
      </c>
      <c r="FX531">
        <v>95</v>
      </c>
      <c r="FY531">
        <v>65</v>
      </c>
      <c r="GA531" t="s">
        <v>3</v>
      </c>
      <c r="GD531">
        <v>0</v>
      </c>
      <c r="GF531">
        <v>1315755268</v>
      </c>
      <c r="GG531">
        <v>1</v>
      </c>
      <c r="GH531">
        <v>1</v>
      </c>
      <c r="GI531">
        <v>4</v>
      </c>
      <c r="GJ531">
        <v>0</v>
      </c>
      <c r="GK531">
        <f>ROUND(R531*(S12)/100,2)</f>
        <v>0</v>
      </c>
      <c r="GL531">
        <f t="shared" si="570"/>
        <v>0</v>
      </c>
      <c r="GM531">
        <f t="shared" si="571"/>
        <v>41843.449999999997</v>
      </c>
      <c r="GN531">
        <f t="shared" si="572"/>
        <v>0</v>
      </c>
      <c r="GO531">
        <f t="shared" si="573"/>
        <v>41843.449999999997</v>
      </c>
      <c r="GP531">
        <f t="shared" si="574"/>
        <v>0</v>
      </c>
      <c r="GR531">
        <v>0</v>
      </c>
      <c r="GS531">
        <v>3</v>
      </c>
      <c r="GT531">
        <v>0</v>
      </c>
      <c r="GU531" t="s">
        <v>3</v>
      </c>
      <c r="GV531">
        <f t="shared" si="575"/>
        <v>0</v>
      </c>
      <c r="GW531">
        <v>1</v>
      </c>
      <c r="GX531">
        <f t="shared" si="576"/>
        <v>0</v>
      </c>
      <c r="HA531">
        <v>0</v>
      </c>
      <c r="HB531">
        <v>0</v>
      </c>
      <c r="IK531">
        <v>0</v>
      </c>
    </row>
    <row r="532" spans="1:255" x14ac:dyDescent="0.2">
      <c r="A532" s="2">
        <v>17</v>
      </c>
      <c r="B532" s="2">
        <v>1</v>
      </c>
      <c r="C532" s="2">
        <f>ROW(SmtRes!A1290)</f>
        <v>1290</v>
      </c>
      <c r="D532" s="2">
        <f>ROW(EtalonRes!A1277)</f>
        <v>1277</v>
      </c>
      <c r="E532" s="2" t="s">
        <v>809</v>
      </c>
      <c r="F532" s="2" t="s">
        <v>810</v>
      </c>
      <c r="G532" s="2" t="s">
        <v>811</v>
      </c>
      <c r="H532" s="2" t="s">
        <v>61</v>
      </c>
      <c r="I532" s="2">
        <f>ROUND(167.5/100,9)</f>
        <v>1.675</v>
      </c>
      <c r="J532" s="2">
        <v>0</v>
      </c>
      <c r="K532" s="2"/>
      <c r="L532" s="2"/>
      <c r="M532" s="2"/>
      <c r="N532" s="2"/>
      <c r="O532" s="2">
        <f t="shared" si="544"/>
        <v>261.85000000000002</v>
      </c>
      <c r="P532" s="2">
        <f t="shared" si="545"/>
        <v>28.12</v>
      </c>
      <c r="Q532" s="2">
        <f t="shared" si="546"/>
        <v>0</v>
      </c>
      <c r="R532" s="2">
        <f t="shared" si="547"/>
        <v>0</v>
      </c>
      <c r="S532" s="2">
        <f t="shared" si="548"/>
        <v>233.73</v>
      </c>
      <c r="T532" s="2">
        <f t="shared" si="549"/>
        <v>0</v>
      </c>
      <c r="U532" s="2">
        <f t="shared" si="550"/>
        <v>25.46</v>
      </c>
      <c r="V532" s="2">
        <f t="shared" si="551"/>
        <v>0</v>
      </c>
      <c r="W532" s="2">
        <f t="shared" si="552"/>
        <v>0</v>
      </c>
      <c r="X532" s="2">
        <f t="shared" si="553"/>
        <v>222.04</v>
      </c>
      <c r="Y532" s="2">
        <f t="shared" si="554"/>
        <v>151.91999999999999</v>
      </c>
      <c r="Z532" s="2"/>
      <c r="AA532" s="2">
        <v>39500385</v>
      </c>
      <c r="AB532" s="2">
        <f t="shared" si="555"/>
        <v>156.33000000000001</v>
      </c>
      <c r="AC532" s="2">
        <f t="shared" si="577"/>
        <v>16.79</v>
      </c>
      <c r="AD532" s="2">
        <f t="shared" si="578"/>
        <v>0</v>
      </c>
      <c r="AE532" s="2">
        <f t="shared" si="579"/>
        <v>0</v>
      </c>
      <c r="AF532" s="2">
        <f t="shared" si="580"/>
        <v>139.54</v>
      </c>
      <c r="AG532" s="2">
        <f t="shared" si="556"/>
        <v>0</v>
      </c>
      <c r="AH532" s="2">
        <f t="shared" si="581"/>
        <v>15.2</v>
      </c>
      <c r="AI532" s="2">
        <f t="shared" si="582"/>
        <v>0</v>
      </c>
      <c r="AJ532" s="2">
        <f t="shared" si="557"/>
        <v>0</v>
      </c>
      <c r="AK532" s="2">
        <v>156.33000000000001</v>
      </c>
      <c r="AL532" s="2">
        <v>16.79</v>
      </c>
      <c r="AM532" s="2">
        <v>0</v>
      </c>
      <c r="AN532" s="2">
        <v>0</v>
      </c>
      <c r="AO532" s="2">
        <v>139.54</v>
      </c>
      <c r="AP532" s="2">
        <v>0</v>
      </c>
      <c r="AQ532" s="2">
        <v>15.2</v>
      </c>
      <c r="AR532" s="2">
        <v>0</v>
      </c>
      <c r="AS532" s="2">
        <v>0</v>
      </c>
      <c r="AT532" s="2">
        <v>95</v>
      </c>
      <c r="AU532" s="2">
        <v>65</v>
      </c>
      <c r="AV532" s="2">
        <v>1</v>
      </c>
      <c r="AW532" s="2">
        <v>1</v>
      </c>
      <c r="AX532" s="2"/>
      <c r="AY532" s="2"/>
      <c r="AZ532" s="2">
        <v>1</v>
      </c>
      <c r="BA532" s="2">
        <v>1</v>
      </c>
      <c r="BB532" s="2">
        <v>1</v>
      </c>
      <c r="BC532" s="2">
        <v>1</v>
      </c>
      <c r="BD532" s="2" t="s">
        <v>3</v>
      </c>
      <c r="BE532" s="2" t="s">
        <v>3</v>
      </c>
      <c r="BF532" s="2" t="s">
        <v>3</v>
      </c>
      <c r="BG532" s="2" t="s">
        <v>3</v>
      </c>
      <c r="BH532" s="2">
        <v>0</v>
      </c>
      <c r="BI532" s="2">
        <v>2</v>
      </c>
      <c r="BJ532" s="2" t="s">
        <v>812</v>
      </c>
      <c r="BK532" s="2"/>
      <c r="BL532" s="2"/>
      <c r="BM532" s="2">
        <v>108001</v>
      </c>
      <c r="BN532" s="2">
        <v>0</v>
      </c>
      <c r="BO532" s="2" t="s">
        <v>3</v>
      </c>
      <c r="BP532" s="2">
        <v>0</v>
      </c>
      <c r="BQ532" s="2">
        <v>3</v>
      </c>
      <c r="BR532" s="2">
        <v>0</v>
      </c>
      <c r="BS532" s="2">
        <v>1</v>
      </c>
      <c r="BT532" s="2">
        <v>1</v>
      </c>
      <c r="BU532" s="2">
        <v>1</v>
      </c>
      <c r="BV532" s="2">
        <v>1</v>
      </c>
      <c r="BW532" s="2">
        <v>1</v>
      </c>
      <c r="BX532" s="2">
        <v>1</v>
      </c>
      <c r="BY532" s="2" t="s">
        <v>3</v>
      </c>
      <c r="BZ532" s="2">
        <v>95</v>
      </c>
      <c r="CA532" s="2">
        <v>65</v>
      </c>
      <c r="CB532" s="2"/>
      <c r="CC532" s="2"/>
      <c r="CD532" s="2"/>
      <c r="CE532" s="2"/>
      <c r="CF532" s="2">
        <v>0</v>
      </c>
      <c r="CG532" s="2">
        <v>0</v>
      </c>
      <c r="CH532" s="2"/>
      <c r="CI532" s="2"/>
      <c r="CJ532" s="2"/>
      <c r="CK532" s="2"/>
      <c r="CL532" s="2"/>
      <c r="CM532" s="2">
        <v>0</v>
      </c>
      <c r="CN532" s="2" t="s">
        <v>3</v>
      </c>
      <c r="CO532" s="2">
        <v>0</v>
      </c>
      <c r="CP532" s="2">
        <f t="shared" si="558"/>
        <v>261.84999999999997</v>
      </c>
      <c r="CQ532" s="2">
        <f t="shared" si="559"/>
        <v>16.79</v>
      </c>
      <c r="CR532" s="2">
        <f t="shared" si="560"/>
        <v>0</v>
      </c>
      <c r="CS532" s="2">
        <f t="shared" si="561"/>
        <v>0</v>
      </c>
      <c r="CT532" s="2">
        <f t="shared" si="562"/>
        <v>139.54</v>
      </c>
      <c r="CU532" s="2">
        <f t="shared" si="563"/>
        <v>0</v>
      </c>
      <c r="CV532" s="2">
        <f t="shared" si="564"/>
        <v>15.2</v>
      </c>
      <c r="CW532" s="2">
        <f t="shared" si="565"/>
        <v>0</v>
      </c>
      <c r="CX532" s="2">
        <f t="shared" si="566"/>
        <v>0</v>
      </c>
      <c r="CY532" s="2">
        <f t="shared" si="567"/>
        <v>222.04349999999999</v>
      </c>
      <c r="CZ532" s="2">
        <f t="shared" si="568"/>
        <v>151.92449999999999</v>
      </c>
      <c r="DA532" s="2"/>
      <c r="DB532" s="2"/>
      <c r="DC532" s="2" t="s">
        <v>3</v>
      </c>
      <c r="DD532" s="2" t="s">
        <v>3</v>
      </c>
      <c r="DE532" s="2" t="s">
        <v>3</v>
      </c>
      <c r="DF532" s="2" t="s">
        <v>3</v>
      </c>
      <c r="DG532" s="2" t="s">
        <v>3</v>
      </c>
      <c r="DH532" s="2" t="s">
        <v>3</v>
      </c>
      <c r="DI532" s="2" t="s">
        <v>3</v>
      </c>
      <c r="DJ532" s="2" t="s">
        <v>3</v>
      </c>
      <c r="DK532" s="2" t="s">
        <v>3</v>
      </c>
      <c r="DL532" s="2" t="s">
        <v>3</v>
      </c>
      <c r="DM532" s="2" t="s">
        <v>3</v>
      </c>
      <c r="DN532" s="2">
        <v>0</v>
      </c>
      <c r="DO532" s="2">
        <v>0</v>
      </c>
      <c r="DP532" s="2">
        <v>1</v>
      </c>
      <c r="DQ532" s="2">
        <v>1</v>
      </c>
      <c r="DR532" s="2"/>
      <c r="DS532" s="2"/>
      <c r="DT532" s="2"/>
      <c r="DU532" s="2">
        <v>1003</v>
      </c>
      <c r="DV532" s="2" t="s">
        <v>61</v>
      </c>
      <c r="DW532" s="2" t="s">
        <v>61</v>
      </c>
      <c r="DX532" s="2">
        <v>100</v>
      </c>
      <c r="DY532" s="2"/>
      <c r="DZ532" s="2"/>
      <c r="EA532" s="2"/>
      <c r="EB532" s="2"/>
      <c r="EC532" s="2"/>
      <c r="ED532" s="2"/>
      <c r="EE532" s="2">
        <v>39174386</v>
      </c>
      <c r="EF532" s="2">
        <v>3</v>
      </c>
      <c r="EG532" s="2" t="s">
        <v>697</v>
      </c>
      <c r="EH532" s="2">
        <v>0</v>
      </c>
      <c r="EI532" s="2" t="s">
        <v>3</v>
      </c>
      <c r="EJ532" s="2">
        <v>2</v>
      </c>
      <c r="EK532" s="2">
        <v>108001</v>
      </c>
      <c r="EL532" s="2" t="s">
        <v>698</v>
      </c>
      <c r="EM532" s="2" t="s">
        <v>699</v>
      </c>
      <c r="EN532" s="2"/>
      <c r="EO532" s="2" t="s">
        <v>3</v>
      </c>
      <c r="EP532" s="2"/>
      <c r="EQ532" s="2">
        <v>131072</v>
      </c>
      <c r="ER532" s="2">
        <v>156.33000000000001</v>
      </c>
      <c r="ES532" s="2">
        <v>16.79</v>
      </c>
      <c r="ET532" s="2">
        <v>0</v>
      </c>
      <c r="EU532" s="2">
        <v>0</v>
      </c>
      <c r="EV532" s="2">
        <v>139.54</v>
      </c>
      <c r="EW532" s="2">
        <v>15.2</v>
      </c>
      <c r="EX532" s="2">
        <v>0</v>
      </c>
      <c r="EY532" s="2">
        <v>0</v>
      </c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>
        <v>0</v>
      </c>
      <c r="FR532" s="2">
        <f t="shared" si="569"/>
        <v>0</v>
      </c>
      <c r="FS532" s="2">
        <v>0</v>
      </c>
      <c r="FT532" s="2"/>
      <c r="FU532" s="2"/>
      <c r="FV532" s="2"/>
      <c r="FW532" s="2"/>
      <c r="FX532" s="2">
        <v>95</v>
      </c>
      <c r="FY532" s="2">
        <v>65</v>
      </c>
      <c r="FZ532" s="2"/>
      <c r="GA532" s="2" t="s">
        <v>3</v>
      </c>
      <c r="GB532" s="2"/>
      <c r="GC532" s="2"/>
      <c r="GD532" s="2">
        <v>0</v>
      </c>
      <c r="GE532" s="2"/>
      <c r="GF532" s="2">
        <v>-596386547</v>
      </c>
      <c r="GG532" s="2">
        <v>2</v>
      </c>
      <c r="GH532" s="2">
        <v>1</v>
      </c>
      <c r="GI532" s="2">
        <v>-2</v>
      </c>
      <c r="GJ532" s="2">
        <v>0</v>
      </c>
      <c r="GK532" s="2">
        <f>ROUND(R532*(R12)/100,2)</f>
        <v>0</v>
      </c>
      <c r="GL532" s="2">
        <f t="shared" si="570"/>
        <v>0</v>
      </c>
      <c r="GM532" s="2">
        <f t="shared" si="571"/>
        <v>635.80999999999995</v>
      </c>
      <c r="GN532" s="2">
        <f t="shared" si="572"/>
        <v>0</v>
      </c>
      <c r="GO532" s="2">
        <f t="shared" si="573"/>
        <v>635.80999999999995</v>
      </c>
      <c r="GP532" s="2">
        <f t="shared" si="574"/>
        <v>0</v>
      </c>
      <c r="GQ532" s="2"/>
      <c r="GR532" s="2">
        <v>0</v>
      </c>
      <c r="GS532" s="2">
        <v>3</v>
      </c>
      <c r="GT532" s="2">
        <v>0</v>
      </c>
      <c r="GU532" s="2" t="s">
        <v>3</v>
      </c>
      <c r="GV532" s="2">
        <f t="shared" si="575"/>
        <v>0</v>
      </c>
      <c r="GW532" s="2">
        <v>1</v>
      </c>
      <c r="GX532" s="2">
        <f t="shared" si="576"/>
        <v>0</v>
      </c>
      <c r="GY532" s="2"/>
      <c r="GZ532" s="2"/>
      <c r="HA532" s="2">
        <v>0</v>
      </c>
      <c r="HB532" s="2">
        <v>0</v>
      </c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>
        <v>0</v>
      </c>
      <c r="IL532" s="2"/>
      <c r="IM532" s="2"/>
      <c r="IN532" s="2"/>
      <c r="IO532" s="2"/>
      <c r="IP532" s="2"/>
      <c r="IQ532" s="2"/>
      <c r="IR532" s="2"/>
      <c r="IS532" s="2"/>
      <c r="IT532" s="2"/>
      <c r="IU532" s="2"/>
    </row>
    <row r="533" spans="1:255" x14ac:dyDescent="0.2">
      <c r="A533">
        <v>17</v>
      </c>
      <c r="B533">
        <v>1</v>
      </c>
      <c r="C533">
        <f>ROW(SmtRes!A1294)</f>
        <v>1294</v>
      </c>
      <c r="D533">
        <f>ROW(EtalonRes!A1280)</f>
        <v>1280</v>
      </c>
      <c r="E533" t="s">
        <v>809</v>
      </c>
      <c r="F533" t="s">
        <v>810</v>
      </c>
      <c r="G533" t="s">
        <v>811</v>
      </c>
      <c r="H533" t="s">
        <v>61</v>
      </c>
      <c r="I533">
        <f>ROUND(167.5/100,9)</f>
        <v>1.675</v>
      </c>
      <c r="J533">
        <v>0</v>
      </c>
      <c r="O533">
        <f t="shared" si="544"/>
        <v>1743.94</v>
      </c>
      <c r="P533">
        <f t="shared" si="545"/>
        <v>187.3</v>
      </c>
      <c r="Q533">
        <f t="shared" si="546"/>
        <v>0</v>
      </c>
      <c r="R533">
        <f t="shared" si="547"/>
        <v>0</v>
      </c>
      <c r="S533">
        <f t="shared" si="548"/>
        <v>1556.64</v>
      </c>
      <c r="T533">
        <f t="shared" si="549"/>
        <v>0</v>
      </c>
      <c r="U533">
        <f t="shared" si="550"/>
        <v>25.46</v>
      </c>
      <c r="V533">
        <f t="shared" si="551"/>
        <v>0</v>
      </c>
      <c r="W533">
        <f t="shared" si="552"/>
        <v>0</v>
      </c>
      <c r="X533">
        <f t="shared" si="553"/>
        <v>1478.81</v>
      </c>
      <c r="Y533">
        <f t="shared" si="554"/>
        <v>1011.82</v>
      </c>
      <c r="AA533">
        <v>39500386</v>
      </c>
      <c r="AB533">
        <f t="shared" si="555"/>
        <v>156.33000000000001</v>
      </c>
      <c r="AC533">
        <f t="shared" si="577"/>
        <v>16.79</v>
      </c>
      <c r="AD533">
        <f t="shared" si="578"/>
        <v>0</v>
      </c>
      <c r="AE533">
        <f t="shared" si="579"/>
        <v>0</v>
      </c>
      <c r="AF533">
        <f t="shared" si="580"/>
        <v>139.54</v>
      </c>
      <c r="AG533">
        <f t="shared" si="556"/>
        <v>0</v>
      </c>
      <c r="AH533">
        <f t="shared" si="581"/>
        <v>15.2</v>
      </c>
      <c r="AI533">
        <f t="shared" si="582"/>
        <v>0</v>
      </c>
      <c r="AJ533">
        <f t="shared" si="557"/>
        <v>0</v>
      </c>
      <c r="AK533">
        <v>156.33000000000001</v>
      </c>
      <c r="AL533">
        <v>16.79</v>
      </c>
      <c r="AM533">
        <v>0</v>
      </c>
      <c r="AN533">
        <v>0</v>
      </c>
      <c r="AO533">
        <v>139.54</v>
      </c>
      <c r="AP533">
        <v>0</v>
      </c>
      <c r="AQ533">
        <v>15.2</v>
      </c>
      <c r="AR533">
        <v>0</v>
      </c>
      <c r="AS533">
        <v>0</v>
      </c>
      <c r="AT533">
        <v>95</v>
      </c>
      <c r="AU533">
        <v>65</v>
      </c>
      <c r="AV533">
        <v>1</v>
      </c>
      <c r="AW533">
        <v>1</v>
      </c>
      <c r="AZ533">
        <v>6.66</v>
      </c>
      <c r="BA533">
        <v>6.66</v>
      </c>
      <c r="BB533">
        <v>6.66</v>
      </c>
      <c r="BC533">
        <v>6.66</v>
      </c>
      <c r="BD533" t="s">
        <v>3</v>
      </c>
      <c r="BE533" t="s">
        <v>3</v>
      </c>
      <c r="BF533" t="s">
        <v>3</v>
      </c>
      <c r="BG533" t="s">
        <v>3</v>
      </c>
      <c r="BH533">
        <v>0</v>
      </c>
      <c r="BI533">
        <v>2</v>
      </c>
      <c r="BJ533" t="s">
        <v>812</v>
      </c>
      <c r="BM533">
        <v>108001</v>
      </c>
      <c r="BN533">
        <v>0</v>
      </c>
      <c r="BO533" t="s">
        <v>3</v>
      </c>
      <c r="BP533">
        <v>0</v>
      </c>
      <c r="BQ533">
        <v>3</v>
      </c>
      <c r="BR533">
        <v>0</v>
      </c>
      <c r="BS533">
        <v>6.66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3</v>
      </c>
      <c r="BZ533">
        <v>95</v>
      </c>
      <c r="CA533">
        <v>65</v>
      </c>
      <c r="CF533">
        <v>0</v>
      </c>
      <c r="CG533">
        <v>0</v>
      </c>
      <c r="CM533">
        <v>0</v>
      </c>
      <c r="CN533" t="s">
        <v>3</v>
      </c>
      <c r="CO533">
        <v>0</v>
      </c>
      <c r="CP533">
        <f t="shared" si="558"/>
        <v>1743.94</v>
      </c>
      <c r="CQ533">
        <f t="shared" si="559"/>
        <v>111.8214</v>
      </c>
      <c r="CR533">
        <f t="shared" si="560"/>
        <v>0</v>
      </c>
      <c r="CS533">
        <f t="shared" si="561"/>
        <v>0</v>
      </c>
      <c r="CT533">
        <f t="shared" si="562"/>
        <v>929.33639999999991</v>
      </c>
      <c r="CU533">
        <f t="shared" si="563"/>
        <v>0</v>
      </c>
      <c r="CV533">
        <f t="shared" si="564"/>
        <v>15.2</v>
      </c>
      <c r="CW533">
        <f t="shared" si="565"/>
        <v>0</v>
      </c>
      <c r="CX533">
        <f t="shared" si="566"/>
        <v>0</v>
      </c>
      <c r="CY533">
        <f t="shared" si="567"/>
        <v>1478.8080000000002</v>
      </c>
      <c r="CZ533">
        <f t="shared" si="568"/>
        <v>1011.816</v>
      </c>
      <c r="DC533" t="s">
        <v>3</v>
      </c>
      <c r="DD533" t="s">
        <v>3</v>
      </c>
      <c r="DE533" t="s">
        <v>3</v>
      </c>
      <c r="DF533" t="s">
        <v>3</v>
      </c>
      <c r="DG533" t="s">
        <v>3</v>
      </c>
      <c r="DH533" t="s">
        <v>3</v>
      </c>
      <c r="DI533" t="s">
        <v>3</v>
      </c>
      <c r="DJ533" t="s">
        <v>3</v>
      </c>
      <c r="DK533" t="s">
        <v>3</v>
      </c>
      <c r="DL533" t="s">
        <v>3</v>
      </c>
      <c r="DM533" t="s">
        <v>3</v>
      </c>
      <c r="DN533">
        <v>0</v>
      </c>
      <c r="DO533">
        <v>0</v>
      </c>
      <c r="DP533">
        <v>1</v>
      </c>
      <c r="DQ533">
        <v>1</v>
      </c>
      <c r="DU533">
        <v>1003</v>
      </c>
      <c r="DV533" t="s">
        <v>61</v>
      </c>
      <c r="DW533" t="s">
        <v>61</v>
      </c>
      <c r="DX533">
        <v>100</v>
      </c>
      <c r="EE533">
        <v>39174386</v>
      </c>
      <c r="EF533">
        <v>3</v>
      </c>
      <c r="EG533" t="s">
        <v>697</v>
      </c>
      <c r="EH533">
        <v>0</v>
      </c>
      <c r="EI533" t="s">
        <v>3</v>
      </c>
      <c r="EJ533">
        <v>2</v>
      </c>
      <c r="EK533">
        <v>108001</v>
      </c>
      <c r="EL533" t="s">
        <v>698</v>
      </c>
      <c r="EM533" t="s">
        <v>699</v>
      </c>
      <c r="EO533" t="s">
        <v>3</v>
      </c>
      <c r="EQ533">
        <v>131072</v>
      </c>
      <c r="ER533">
        <v>156.33000000000001</v>
      </c>
      <c r="ES533">
        <v>16.79</v>
      </c>
      <c r="ET533">
        <v>0</v>
      </c>
      <c r="EU533">
        <v>0</v>
      </c>
      <c r="EV533">
        <v>139.54</v>
      </c>
      <c r="EW533">
        <v>15.2</v>
      </c>
      <c r="EX533">
        <v>0</v>
      </c>
      <c r="EY533">
        <v>0</v>
      </c>
      <c r="FQ533">
        <v>0</v>
      </c>
      <c r="FR533">
        <f t="shared" si="569"/>
        <v>0</v>
      </c>
      <c r="FS533">
        <v>0</v>
      </c>
      <c r="FX533">
        <v>95</v>
      </c>
      <c r="FY533">
        <v>65</v>
      </c>
      <c r="GA533" t="s">
        <v>3</v>
      </c>
      <c r="GD533">
        <v>0</v>
      </c>
      <c r="GF533">
        <v>-596386547</v>
      </c>
      <c r="GG533">
        <v>1</v>
      </c>
      <c r="GH533">
        <v>1</v>
      </c>
      <c r="GI533">
        <v>4</v>
      </c>
      <c r="GJ533">
        <v>0</v>
      </c>
      <c r="GK533">
        <f>ROUND(R533*(S12)/100,2)</f>
        <v>0</v>
      </c>
      <c r="GL533">
        <f t="shared" si="570"/>
        <v>0</v>
      </c>
      <c r="GM533">
        <f t="shared" si="571"/>
        <v>4234.57</v>
      </c>
      <c r="GN533">
        <f t="shared" si="572"/>
        <v>0</v>
      </c>
      <c r="GO533">
        <f t="shared" si="573"/>
        <v>4234.57</v>
      </c>
      <c r="GP533">
        <f t="shared" si="574"/>
        <v>0</v>
      </c>
      <c r="GR533">
        <v>0</v>
      </c>
      <c r="GS533">
        <v>3</v>
      </c>
      <c r="GT533">
        <v>0</v>
      </c>
      <c r="GU533" t="s">
        <v>3</v>
      </c>
      <c r="GV533">
        <f t="shared" si="575"/>
        <v>0</v>
      </c>
      <c r="GW533">
        <v>1</v>
      </c>
      <c r="GX533">
        <f t="shared" si="576"/>
        <v>0</v>
      </c>
      <c r="HA533">
        <v>0</v>
      </c>
      <c r="HB533">
        <v>0</v>
      </c>
      <c r="IK533">
        <v>0</v>
      </c>
    </row>
    <row r="534" spans="1:255" x14ac:dyDescent="0.2">
      <c r="A534" s="2">
        <v>18</v>
      </c>
      <c r="B534" s="2">
        <v>1</v>
      </c>
      <c r="C534" s="2">
        <v>1289</v>
      </c>
      <c r="D534" s="2"/>
      <c r="E534" s="2" t="s">
        <v>813</v>
      </c>
      <c r="F534" s="2" t="s">
        <v>814</v>
      </c>
      <c r="G534" s="2" t="s">
        <v>815</v>
      </c>
      <c r="H534" s="2" t="s">
        <v>282</v>
      </c>
      <c r="I534" s="2">
        <f>I532*J534</f>
        <v>16.75</v>
      </c>
      <c r="J534" s="2">
        <v>10</v>
      </c>
      <c r="K534" s="2"/>
      <c r="L534" s="2"/>
      <c r="M534" s="2"/>
      <c r="N534" s="2"/>
      <c r="O534" s="2">
        <f t="shared" si="544"/>
        <v>624.78</v>
      </c>
      <c r="P534" s="2">
        <f t="shared" si="545"/>
        <v>624.78</v>
      </c>
      <c r="Q534" s="2">
        <f t="shared" si="546"/>
        <v>0</v>
      </c>
      <c r="R534" s="2">
        <f t="shared" si="547"/>
        <v>0</v>
      </c>
      <c r="S534" s="2">
        <f t="shared" si="548"/>
        <v>0</v>
      </c>
      <c r="T534" s="2">
        <f t="shared" si="549"/>
        <v>0</v>
      </c>
      <c r="U534" s="2">
        <f t="shared" si="550"/>
        <v>0</v>
      </c>
      <c r="V534" s="2">
        <f t="shared" si="551"/>
        <v>0</v>
      </c>
      <c r="W534" s="2">
        <f t="shared" si="552"/>
        <v>0</v>
      </c>
      <c r="X534" s="2">
        <f t="shared" si="553"/>
        <v>0</v>
      </c>
      <c r="Y534" s="2">
        <f t="shared" si="554"/>
        <v>0</v>
      </c>
      <c r="Z534" s="2"/>
      <c r="AA534" s="2">
        <v>39500385</v>
      </c>
      <c r="AB534" s="2">
        <f t="shared" si="555"/>
        <v>37.299999999999997</v>
      </c>
      <c r="AC534" s="2">
        <f t="shared" si="577"/>
        <v>37.299999999999997</v>
      </c>
      <c r="AD534" s="2">
        <f t="shared" si="578"/>
        <v>0</v>
      </c>
      <c r="AE534" s="2">
        <f t="shared" si="579"/>
        <v>0</v>
      </c>
      <c r="AF534" s="2">
        <f t="shared" si="580"/>
        <v>0</v>
      </c>
      <c r="AG534" s="2">
        <f t="shared" si="556"/>
        <v>0</v>
      </c>
      <c r="AH534" s="2">
        <f t="shared" si="581"/>
        <v>0</v>
      </c>
      <c r="AI534" s="2">
        <f t="shared" si="582"/>
        <v>0</v>
      </c>
      <c r="AJ534" s="2">
        <f t="shared" si="557"/>
        <v>0</v>
      </c>
      <c r="AK534" s="2">
        <v>37.299999999999997</v>
      </c>
      <c r="AL534" s="2">
        <v>37.299999999999997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95</v>
      </c>
      <c r="AU534" s="2">
        <v>65</v>
      </c>
      <c r="AV534" s="2">
        <v>1</v>
      </c>
      <c r="AW534" s="2">
        <v>1</v>
      </c>
      <c r="AX534" s="2"/>
      <c r="AY534" s="2"/>
      <c r="AZ534" s="2">
        <v>1</v>
      </c>
      <c r="BA534" s="2">
        <v>1</v>
      </c>
      <c r="BB534" s="2">
        <v>1</v>
      </c>
      <c r="BC534" s="2">
        <v>1</v>
      </c>
      <c r="BD534" s="2" t="s">
        <v>3</v>
      </c>
      <c r="BE534" s="2" t="s">
        <v>3</v>
      </c>
      <c r="BF534" s="2" t="s">
        <v>3</v>
      </c>
      <c r="BG534" s="2" t="s">
        <v>3</v>
      </c>
      <c r="BH534" s="2">
        <v>3</v>
      </c>
      <c r="BI534" s="2">
        <v>2</v>
      </c>
      <c r="BJ534" s="2" t="s">
        <v>816</v>
      </c>
      <c r="BK534" s="2"/>
      <c r="BL534" s="2"/>
      <c r="BM534" s="2">
        <v>108001</v>
      </c>
      <c r="BN534" s="2">
        <v>0</v>
      </c>
      <c r="BO534" s="2" t="s">
        <v>3</v>
      </c>
      <c r="BP534" s="2">
        <v>0</v>
      </c>
      <c r="BQ534" s="2">
        <v>3</v>
      </c>
      <c r="BR534" s="2">
        <v>0</v>
      </c>
      <c r="BS534" s="2">
        <v>1</v>
      </c>
      <c r="BT534" s="2">
        <v>1</v>
      </c>
      <c r="BU534" s="2">
        <v>1</v>
      </c>
      <c r="BV534" s="2">
        <v>1</v>
      </c>
      <c r="BW534" s="2">
        <v>1</v>
      </c>
      <c r="BX534" s="2">
        <v>1</v>
      </c>
      <c r="BY534" s="2" t="s">
        <v>3</v>
      </c>
      <c r="BZ534" s="2">
        <v>95</v>
      </c>
      <c r="CA534" s="2">
        <v>65</v>
      </c>
      <c r="CB534" s="2"/>
      <c r="CC534" s="2"/>
      <c r="CD534" s="2"/>
      <c r="CE534" s="2"/>
      <c r="CF534" s="2">
        <v>0</v>
      </c>
      <c r="CG534" s="2">
        <v>0</v>
      </c>
      <c r="CH534" s="2"/>
      <c r="CI534" s="2"/>
      <c r="CJ534" s="2"/>
      <c r="CK534" s="2"/>
      <c r="CL534" s="2"/>
      <c r="CM534" s="2">
        <v>0</v>
      </c>
      <c r="CN534" s="2" t="s">
        <v>3</v>
      </c>
      <c r="CO534" s="2">
        <v>0</v>
      </c>
      <c r="CP534" s="2">
        <f t="shared" si="558"/>
        <v>624.78</v>
      </c>
      <c r="CQ534" s="2">
        <f t="shared" si="559"/>
        <v>37.299999999999997</v>
      </c>
      <c r="CR534" s="2">
        <f t="shared" si="560"/>
        <v>0</v>
      </c>
      <c r="CS534" s="2">
        <f t="shared" si="561"/>
        <v>0</v>
      </c>
      <c r="CT534" s="2">
        <f t="shared" si="562"/>
        <v>0</v>
      </c>
      <c r="CU534" s="2">
        <f t="shared" si="563"/>
        <v>0</v>
      </c>
      <c r="CV534" s="2">
        <f t="shared" si="564"/>
        <v>0</v>
      </c>
      <c r="CW534" s="2">
        <f t="shared" si="565"/>
        <v>0</v>
      </c>
      <c r="CX534" s="2">
        <f t="shared" si="566"/>
        <v>0</v>
      </c>
      <c r="CY534" s="2">
        <f t="shared" si="567"/>
        <v>0</v>
      </c>
      <c r="CZ534" s="2">
        <f t="shared" si="568"/>
        <v>0</v>
      </c>
      <c r="DA534" s="2"/>
      <c r="DB534" s="2"/>
      <c r="DC534" s="2" t="s">
        <v>3</v>
      </c>
      <c r="DD534" s="2" t="s">
        <v>3</v>
      </c>
      <c r="DE534" s="2" t="s">
        <v>3</v>
      </c>
      <c r="DF534" s="2" t="s">
        <v>3</v>
      </c>
      <c r="DG534" s="2" t="s">
        <v>3</v>
      </c>
      <c r="DH534" s="2" t="s">
        <v>3</v>
      </c>
      <c r="DI534" s="2" t="s">
        <v>3</v>
      </c>
      <c r="DJ534" s="2" t="s">
        <v>3</v>
      </c>
      <c r="DK534" s="2" t="s">
        <v>3</v>
      </c>
      <c r="DL534" s="2" t="s">
        <v>3</v>
      </c>
      <c r="DM534" s="2" t="s">
        <v>3</v>
      </c>
      <c r="DN534" s="2">
        <v>0</v>
      </c>
      <c r="DO534" s="2">
        <v>0</v>
      </c>
      <c r="DP534" s="2">
        <v>1</v>
      </c>
      <c r="DQ534" s="2">
        <v>1</v>
      </c>
      <c r="DR534" s="2"/>
      <c r="DS534" s="2"/>
      <c r="DT534" s="2"/>
      <c r="DU534" s="2">
        <v>1003</v>
      </c>
      <c r="DV534" s="2" t="s">
        <v>282</v>
      </c>
      <c r="DW534" s="2" t="s">
        <v>282</v>
      </c>
      <c r="DX534" s="2">
        <v>10</v>
      </c>
      <c r="DY534" s="2"/>
      <c r="DZ534" s="2"/>
      <c r="EA534" s="2"/>
      <c r="EB534" s="2"/>
      <c r="EC534" s="2"/>
      <c r="ED534" s="2"/>
      <c r="EE534" s="2">
        <v>39174386</v>
      </c>
      <c r="EF534" s="2">
        <v>3</v>
      </c>
      <c r="EG534" s="2" t="s">
        <v>697</v>
      </c>
      <c r="EH534" s="2">
        <v>0</v>
      </c>
      <c r="EI534" s="2" t="s">
        <v>3</v>
      </c>
      <c r="EJ534" s="2">
        <v>2</v>
      </c>
      <c r="EK534" s="2">
        <v>108001</v>
      </c>
      <c r="EL534" s="2" t="s">
        <v>698</v>
      </c>
      <c r="EM534" s="2" t="s">
        <v>699</v>
      </c>
      <c r="EN534" s="2"/>
      <c r="EO534" s="2" t="s">
        <v>3</v>
      </c>
      <c r="EP534" s="2"/>
      <c r="EQ534" s="2">
        <v>0</v>
      </c>
      <c r="ER534" s="2">
        <v>37.299999999999997</v>
      </c>
      <c r="ES534" s="2">
        <v>37.299999999999997</v>
      </c>
      <c r="ET534" s="2">
        <v>0</v>
      </c>
      <c r="EU534" s="2">
        <v>0</v>
      </c>
      <c r="EV534" s="2">
        <v>0</v>
      </c>
      <c r="EW534" s="2">
        <v>0</v>
      </c>
      <c r="EX534" s="2">
        <v>0</v>
      </c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>
        <v>0</v>
      </c>
      <c r="FR534" s="2">
        <f t="shared" si="569"/>
        <v>0</v>
      </c>
      <c r="FS534" s="2">
        <v>0</v>
      </c>
      <c r="FT534" s="2"/>
      <c r="FU534" s="2"/>
      <c r="FV534" s="2"/>
      <c r="FW534" s="2"/>
      <c r="FX534" s="2">
        <v>95</v>
      </c>
      <c r="FY534" s="2">
        <v>65</v>
      </c>
      <c r="FZ534" s="2"/>
      <c r="GA534" s="2" t="s">
        <v>3</v>
      </c>
      <c r="GB534" s="2"/>
      <c r="GC534" s="2"/>
      <c r="GD534" s="2">
        <v>0</v>
      </c>
      <c r="GE534" s="2"/>
      <c r="GF534" s="2">
        <v>-782946111</v>
      </c>
      <c r="GG534" s="2">
        <v>2</v>
      </c>
      <c r="GH534" s="2">
        <v>1</v>
      </c>
      <c r="GI534" s="2">
        <v>-2</v>
      </c>
      <c r="GJ534" s="2">
        <v>0</v>
      </c>
      <c r="GK534" s="2">
        <f>ROUND(R534*(R12)/100,2)</f>
        <v>0</v>
      </c>
      <c r="GL534" s="2">
        <f t="shared" si="570"/>
        <v>0</v>
      </c>
      <c r="GM534" s="2">
        <f t="shared" si="571"/>
        <v>624.78</v>
      </c>
      <c r="GN534" s="2">
        <f t="shared" si="572"/>
        <v>0</v>
      </c>
      <c r="GO534" s="2">
        <f t="shared" si="573"/>
        <v>624.78</v>
      </c>
      <c r="GP534" s="2">
        <f t="shared" si="574"/>
        <v>0</v>
      </c>
      <c r="GQ534" s="2"/>
      <c r="GR534" s="2">
        <v>0</v>
      </c>
      <c r="GS534" s="2">
        <v>3</v>
      </c>
      <c r="GT534" s="2">
        <v>0</v>
      </c>
      <c r="GU534" s="2" t="s">
        <v>3</v>
      </c>
      <c r="GV534" s="2">
        <f t="shared" si="575"/>
        <v>0</v>
      </c>
      <c r="GW534" s="2">
        <v>1</v>
      </c>
      <c r="GX534" s="2">
        <f t="shared" si="576"/>
        <v>0</v>
      </c>
      <c r="GY534" s="2"/>
      <c r="GZ534" s="2"/>
      <c r="HA534" s="2">
        <v>0</v>
      </c>
      <c r="HB534" s="2">
        <v>0</v>
      </c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>
        <v>0</v>
      </c>
      <c r="IL534" s="2"/>
      <c r="IM534" s="2"/>
      <c r="IN534" s="2"/>
      <c r="IO534" s="2"/>
      <c r="IP534" s="2"/>
      <c r="IQ534" s="2"/>
      <c r="IR534" s="2"/>
      <c r="IS534" s="2"/>
      <c r="IT534" s="2"/>
      <c r="IU534" s="2"/>
    </row>
    <row r="535" spans="1:255" x14ac:dyDescent="0.2">
      <c r="A535">
        <v>18</v>
      </c>
      <c r="B535">
        <v>1</v>
      </c>
      <c r="C535">
        <v>1293</v>
      </c>
      <c r="E535" t="s">
        <v>813</v>
      </c>
      <c r="F535" t="s">
        <v>814</v>
      </c>
      <c r="G535" t="s">
        <v>815</v>
      </c>
      <c r="H535" t="s">
        <v>282</v>
      </c>
      <c r="I535">
        <f>I533*J535</f>
        <v>16.75</v>
      </c>
      <c r="J535">
        <v>10</v>
      </c>
      <c r="O535">
        <f t="shared" si="544"/>
        <v>4161</v>
      </c>
      <c r="P535">
        <f t="shared" si="545"/>
        <v>4161</v>
      </c>
      <c r="Q535">
        <f t="shared" si="546"/>
        <v>0</v>
      </c>
      <c r="R535">
        <f t="shared" si="547"/>
        <v>0</v>
      </c>
      <c r="S535">
        <f t="shared" si="548"/>
        <v>0</v>
      </c>
      <c r="T535">
        <f t="shared" si="549"/>
        <v>0</v>
      </c>
      <c r="U535">
        <f t="shared" si="550"/>
        <v>0</v>
      </c>
      <c r="V535">
        <f t="shared" si="551"/>
        <v>0</v>
      </c>
      <c r="W535">
        <f t="shared" si="552"/>
        <v>0</v>
      </c>
      <c r="X535">
        <f t="shared" si="553"/>
        <v>0</v>
      </c>
      <c r="Y535">
        <f t="shared" si="554"/>
        <v>0</v>
      </c>
      <c r="AA535">
        <v>39500386</v>
      </c>
      <c r="AB535">
        <f t="shared" si="555"/>
        <v>37.299999999999997</v>
      </c>
      <c r="AC535">
        <f t="shared" si="577"/>
        <v>37.299999999999997</v>
      </c>
      <c r="AD535">
        <f t="shared" si="578"/>
        <v>0</v>
      </c>
      <c r="AE535">
        <f t="shared" si="579"/>
        <v>0</v>
      </c>
      <c r="AF535">
        <f t="shared" si="580"/>
        <v>0</v>
      </c>
      <c r="AG535">
        <f t="shared" si="556"/>
        <v>0</v>
      </c>
      <c r="AH535">
        <f t="shared" si="581"/>
        <v>0</v>
      </c>
      <c r="AI535">
        <f t="shared" si="582"/>
        <v>0</v>
      </c>
      <c r="AJ535">
        <f t="shared" si="557"/>
        <v>0</v>
      </c>
      <c r="AK535">
        <v>37.299999999999997</v>
      </c>
      <c r="AL535">
        <v>37.299999999999997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95</v>
      </c>
      <c r="AU535">
        <v>65</v>
      </c>
      <c r="AV535">
        <v>1</v>
      </c>
      <c r="AW535">
        <v>1</v>
      </c>
      <c r="AZ535">
        <v>6.66</v>
      </c>
      <c r="BA535">
        <v>1</v>
      </c>
      <c r="BB535">
        <v>1</v>
      </c>
      <c r="BC535">
        <v>6.66</v>
      </c>
      <c r="BD535" t="s">
        <v>3</v>
      </c>
      <c r="BE535" t="s">
        <v>3</v>
      </c>
      <c r="BF535" t="s">
        <v>3</v>
      </c>
      <c r="BG535" t="s">
        <v>3</v>
      </c>
      <c r="BH535">
        <v>3</v>
      </c>
      <c r="BI535">
        <v>2</v>
      </c>
      <c r="BJ535" t="s">
        <v>816</v>
      </c>
      <c r="BM535">
        <v>108001</v>
      </c>
      <c r="BN535">
        <v>0</v>
      </c>
      <c r="BO535" t="s">
        <v>3</v>
      </c>
      <c r="BP535">
        <v>0</v>
      </c>
      <c r="BQ535">
        <v>3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3</v>
      </c>
      <c r="BZ535">
        <v>95</v>
      </c>
      <c r="CA535">
        <v>65</v>
      </c>
      <c r="CF535">
        <v>0</v>
      </c>
      <c r="CG535">
        <v>0</v>
      </c>
      <c r="CM535">
        <v>0</v>
      </c>
      <c r="CN535" t="s">
        <v>3</v>
      </c>
      <c r="CO535">
        <v>0</v>
      </c>
      <c r="CP535">
        <f t="shared" si="558"/>
        <v>4161</v>
      </c>
      <c r="CQ535">
        <f t="shared" si="559"/>
        <v>248.41799999999998</v>
      </c>
      <c r="CR535">
        <f t="shared" si="560"/>
        <v>0</v>
      </c>
      <c r="CS535">
        <f t="shared" si="561"/>
        <v>0</v>
      </c>
      <c r="CT535">
        <f t="shared" si="562"/>
        <v>0</v>
      </c>
      <c r="CU535">
        <f t="shared" si="563"/>
        <v>0</v>
      </c>
      <c r="CV535">
        <f t="shared" si="564"/>
        <v>0</v>
      </c>
      <c r="CW535">
        <f t="shared" si="565"/>
        <v>0</v>
      </c>
      <c r="CX535">
        <f t="shared" si="566"/>
        <v>0</v>
      </c>
      <c r="CY535">
        <f t="shared" si="567"/>
        <v>0</v>
      </c>
      <c r="CZ535">
        <f t="shared" si="568"/>
        <v>0</v>
      </c>
      <c r="DC535" t="s">
        <v>3</v>
      </c>
      <c r="DD535" t="s">
        <v>3</v>
      </c>
      <c r="DE535" t="s">
        <v>3</v>
      </c>
      <c r="DF535" t="s">
        <v>3</v>
      </c>
      <c r="DG535" t="s">
        <v>3</v>
      </c>
      <c r="DH535" t="s">
        <v>3</v>
      </c>
      <c r="DI535" t="s">
        <v>3</v>
      </c>
      <c r="DJ535" t="s">
        <v>3</v>
      </c>
      <c r="DK535" t="s">
        <v>3</v>
      </c>
      <c r="DL535" t="s">
        <v>3</v>
      </c>
      <c r="DM535" t="s">
        <v>3</v>
      </c>
      <c r="DN535">
        <v>0</v>
      </c>
      <c r="DO535">
        <v>0</v>
      </c>
      <c r="DP535">
        <v>1</v>
      </c>
      <c r="DQ535">
        <v>1</v>
      </c>
      <c r="DU535">
        <v>1003</v>
      </c>
      <c r="DV535" t="s">
        <v>282</v>
      </c>
      <c r="DW535" t="s">
        <v>282</v>
      </c>
      <c r="DX535">
        <v>10</v>
      </c>
      <c r="EE535">
        <v>39174386</v>
      </c>
      <c r="EF535">
        <v>3</v>
      </c>
      <c r="EG535" t="s">
        <v>697</v>
      </c>
      <c r="EH535">
        <v>0</v>
      </c>
      <c r="EI535" t="s">
        <v>3</v>
      </c>
      <c r="EJ535">
        <v>2</v>
      </c>
      <c r="EK535">
        <v>108001</v>
      </c>
      <c r="EL535" t="s">
        <v>698</v>
      </c>
      <c r="EM535" t="s">
        <v>699</v>
      </c>
      <c r="EO535" t="s">
        <v>3</v>
      </c>
      <c r="EQ535">
        <v>0</v>
      </c>
      <c r="ER535">
        <v>37.299999999999997</v>
      </c>
      <c r="ES535">
        <v>37.299999999999997</v>
      </c>
      <c r="ET535">
        <v>0</v>
      </c>
      <c r="EU535">
        <v>0</v>
      </c>
      <c r="EV535">
        <v>0</v>
      </c>
      <c r="EW535">
        <v>0</v>
      </c>
      <c r="EX535">
        <v>0</v>
      </c>
      <c r="FQ535">
        <v>0</v>
      </c>
      <c r="FR535">
        <f t="shared" si="569"/>
        <v>0</v>
      </c>
      <c r="FS535">
        <v>0</v>
      </c>
      <c r="FX535">
        <v>95</v>
      </c>
      <c r="FY535">
        <v>65</v>
      </c>
      <c r="GA535" t="s">
        <v>3</v>
      </c>
      <c r="GD535">
        <v>0</v>
      </c>
      <c r="GF535">
        <v>-782946111</v>
      </c>
      <c r="GG535">
        <v>1</v>
      </c>
      <c r="GH535">
        <v>1</v>
      </c>
      <c r="GI535">
        <v>4</v>
      </c>
      <c r="GJ535">
        <v>0</v>
      </c>
      <c r="GK535">
        <f>ROUND(R535*(S12)/100,2)</f>
        <v>0</v>
      </c>
      <c r="GL535">
        <f t="shared" si="570"/>
        <v>0</v>
      </c>
      <c r="GM535">
        <f t="shared" si="571"/>
        <v>4161</v>
      </c>
      <c r="GN535">
        <f t="shared" si="572"/>
        <v>0</v>
      </c>
      <c r="GO535">
        <f t="shared" si="573"/>
        <v>4161</v>
      </c>
      <c r="GP535">
        <f t="shared" si="574"/>
        <v>0</v>
      </c>
      <c r="GR535">
        <v>0</v>
      </c>
      <c r="GS535">
        <v>3</v>
      </c>
      <c r="GT535">
        <v>0</v>
      </c>
      <c r="GU535" t="s">
        <v>3</v>
      </c>
      <c r="GV535">
        <f t="shared" si="575"/>
        <v>0</v>
      </c>
      <c r="GW535">
        <v>1</v>
      </c>
      <c r="GX535">
        <f t="shared" si="576"/>
        <v>0</v>
      </c>
      <c r="HA535">
        <v>0</v>
      </c>
      <c r="HB535">
        <v>0</v>
      </c>
      <c r="IK535">
        <v>0</v>
      </c>
    </row>
    <row r="536" spans="1:255" x14ac:dyDescent="0.2">
      <c r="A536" s="2">
        <v>17</v>
      </c>
      <c r="B536" s="2">
        <v>1</v>
      </c>
      <c r="C536" s="2">
        <f>ROW(SmtRes!A1306)</f>
        <v>1306</v>
      </c>
      <c r="D536" s="2">
        <f>ROW(EtalonRes!A1290)</f>
        <v>1290</v>
      </c>
      <c r="E536" s="2" t="s">
        <v>817</v>
      </c>
      <c r="F536" s="2" t="s">
        <v>818</v>
      </c>
      <c r="G536" s="2" t="s">
        <v>819</v>
      </c>
      <c r="H536" s="2" t="s">
        <v>61</v>
      </c>
      <c r="I536" s="2">
        <f>ROUND(202.5/100,9)</f>
        <v>2.0249999999999999</v>
      </c>
      <c r="J536" s="2">
        <v>0</v>
      </c>
      <c r="K536" s="2"/>
      <c r="L536" s="2"/>
      <c r="M536" s="2"/>
      <c r="N536" s="2"/>
      <c r="O536" s="2">
        <f t="shared" ref="O536:O567" si="583">ROUND(CP536,2)</f>
        <v>176.48</v>
      </c>
      <c r="P536" s="2">
        <f t="shared" ref="P536:P567" si="584">ROUND(CQ536*I536,2)</f>
        <v>45.95</v>
      </c>
      <c r="Q536" s="2">
        <f t="shared" ref="Q536:Q567" si="585">ROUND(CR536*I536,2)</f>
        <v>10.79</v>
      </c>
      <c r="R536" s="2">
        <f t="shared" ref="R536:R567" si="586">ROUND(CS536*I536,2)</f>
        <v>1.54</v>
      </c>
      <c r="S536" s="2">
        <f t="shared" ref="S536:S567" si="587">ROUND(CT536*I536,2)</f>
        <v>119.74</v>
      </c>
      <c r="T536" s="2">
        <f t="shared" ref="T536:T567" si="588">ROUND(CU536*I536,2)</f>
        <v>0</v>
      </c>
      <c r="U536" s="2">
        <f t="shared" ref="U536:U567" si="589">CV536*I536</f>
        <v>12.73725</v>
      </c>
      <c r="V536" s="2">
        <f t="shared" ref="V536:V567" si="590">CW536*I536</f>
        <v>0.1215</v>
      </c>
      <c r="W536" s="2">
        <f t="shared" ref="W536:W567" si="591">ROUND(CX536*I536,2)</f>
        <v>0</v>
      </c>
      <c r="X536" s="2">
        <f t="shared" ref="X536:X567" si="592">ROUND(CY536,2)</f>
        <v>115.22</v>
      </c>
      <c r="Y536" s="2">
        <f t="shared" ref="Y536:Y567" si="593">ROUND(CZ536,2)</f>
        <v>78.83</v>
      </c>
      <c r="Z536" s="2"/>
      <c r="AA536" s="2">
        <v>39500385</v>
      </c>
      <c r="AB536" s="2">
        <f t="shared" ref="AB536:AB567" si="594">ROUND((AC536+AD536+AF536),2)</f>
        <v>87.15</v>
      </c>
      <c r="AC536" s="2">
        <f t="shared" si="577"/>
        <v>22.69</v>
      </c>
      <c r="AD536" s="2">
        <f t="shared" si="578"/>
        <v>5.33</v>
      </c>
      <c r="AE536" s="2">
        <f t="shared" si="579"/>
        <v>0.76</v>
      </c>
      <c r="AF536" s="2">
        <f t="shared" si="580"/>
        <v>59.13</v>
      </c>
      <c r="AG536" s="2">
        <f t="shared" ref="AG536:AG567" si="595">ROUND((AP536),2)</f>
        <v>0</v>
      </c>
      <c r="AH536" s="2">
        <f t="shared" si="581"/>
        <v>6.29</v>
      </c>
      <c r="AI536" s="2">
        <f t="shared" si="582"/>
        <v>0.06</v>
      </c>
      <c r="AJ536" s="2">
        <f t="shared" ref="AJ536:AJ567" si="596">ROUND((AS536),2)</f>
        <v>0</v>
      </c>
      <c r="AK536" s="2">
        <v>87.15</v>
      </c>
      <c r="AL536" s="2">
        <v>22.69</v>
      </c>
      <c r="AM536" s="2">
        <v>5.33</v>
      </c>
      <c r="AN536" s="2">
        <v>0.76</v>
      </c>
      <c r="AO536" s="2">
        <v>59.13</v>
      </c>
      <c r="AP536" s="2">
        <v>0</v>
      </c>
      <c r="AQ536" s="2">
        <v>6.29</v>
      </c>
      <c r="AR536" s="2">
        <v>0.06</v>
      </c>
      <c r="AS536" s="2">
        <v>0</v>
      </c>
      <c r="AT536" s="2">
        <v>95</v>
      </c>
      <c r="AU536" s="2">
        <v>65</v>
      </c>
      <c r="AV536" s="2">
        <v>1</v>
      </c>
      <c r="AW536" s="2">
        <v>1</v>
      </c>
      <c r="AX536" s="2"/>
      <c r="AY536" s="2"/>
      <c r="AZ536" s="2">
        <v>1</v>
      </c>
      <c r="BA536" s="2">
        <v>1</v>
      </c>
      <c r="BB536" s="2">
        <v>1</v>
      </c>
      <c r="BC536" s="2">
        <v>1</v>
      </c>
      <c r="BD536" s="2" t="s">
        <v>3</v>
      </c>
      <c r="BE536" s="2" t="s">
        <v>3</v>
      </c>
      <c r="BF536" s="2" t="s">
        <v>3</v>
      </c>
      <c r="BG536" s="2" t="s">
        <v>3</v>
      </c>
      <c r="BH536" s="2">
        <v>0</v>
      </c>
      <c r="BI536" s="2">
        <v>2</v>
      </c>
      <c r="BJ536" s="2" t="s">
        <v>820</v>
      </c>
      <c r="BK536" s="2"/>
      <c r="BL536" s="2"/>
      <c r="BM536" s="2">
        <v>108001</v>
      </c>
      <c r="BN536" s="2">
        <v>0</v>
      </c>
      <c r="BO536" s="2" t="s">
        <v>3</v>
      </c>
      <c r="BP536" s="2">
        <v>0</v>
      </c>
      <c r="BQ536" s="2">
        <v>3</v>
      </c>
      <c r="BR536" s="2">
        <v>0</v>
      </c>
      <c r="BS536" s="2">
        <v>1</v>
      </c>
      <c r="BT536" s="2">
        <v>1</v>
      </c>
      <c r="BU536" s="2">
        <v>1</v>
      </c>
      <c r="BV536" s="2">
        <v>1</v>
      </c>
      <c r="BW536" s="2">
        <v>1</v>
      </c>
      <c r="BX536" s="2">
        <v>1</v>
      </c>
      <c r="BY536" s="2" t="s">
        <v>3</v>
      </c>
      <c r="BZ536" s="2">
        <v>95</v>
      </c>
      <c r="CA536" s="2">
        <v>65</v>
      </c>
      <c r="CB536" s="2"/>
      <c r="CC536" s="2"/>
      <c r="CD536" s="2"/>
      <c r="CE536" s="2"/>
      <c r="CF536" s="2">
        <v>0</v>
      </c>
      <c r="CG536" s="2">
        <v>0</v>
      </c>
      <c r="CH536" s="2"/>
      <c r="CI536" s="2"/>
      <c r="CJ536" s="2"/>
      <c r="CK536" s="2"/>
      <c r="CL536" s="2"/>
      <c r="CM536" s="2">
        <v>0</v>
      </c>
      <c r="CN536" s="2" t="s">
        <v>3</v>
      </c>
      <c r="CO536" s="2">
        <v>0</v>
      </c>
      <c r="CP536" s="2">
        <f t="shared" ref="CP536:CP567" si="597">(P536+Q536+S536)</f>
        <v>176.48</v>
      </c>
      <c r="CQ536" s="2">
        <f t="shared" ref="CQ536:CQ567" si="598">AC536*BC536</f>
        <v>22.69</v>
      </c>
      <c r="CR536" s="2">
        <f t="shared" ref="CR536:CR567" si="599">AD536*BB536</f>
        <v>5.33</v>
      </c>
      <c r="CS536" s="2">
        <f t="shared" ref="CS536:CS567" si="600">AE536*BS536</f>
        <v>0.76</v>
      </c>
      <c r="CT536" s="2">
        <f t="shared" ref="CT536:CT567" si="601">AF536*BA536</f>
        <v>59.13</v>
      </c>
      <c r="CU536" s="2">
        <f t="shared" ref="CU536:CU567" si="602">AG536</f>
        <v>0</v>
      </c>
      <c r="CV536" s="2">
        <f t="shared" ref="CV536:CV567" si="603">AH536</f>
        <v>6.29</v>
      </c>
      <c r="CW536" s="2">
        <f t="shared" ref="CW536:CW567" si="604">AI536</f>
        <v>0.06</v>
      </c>
      <c r="CX536" s="2">
        <f t="shared" ref="CX536:CX567" si="605">AJ536</f>
        <v>0</v>
      </c>
      <c r="CY536" s="2">
        <f t="shared" ref="CY536:CY567" si="606">(((S536+R536)*AT536)/100)</f>
        <v>115.21600000000001</v>
      </c>
      <c r="CZ536" s="2">
        <f t="shared" ref="CZ536:CZ567" si="607">(((S536+R536)*AU536)/100)</f>
        <v>78.831999999999994</v>
      </c>
      <c r="DA536" s="2"/>
      <c r="DB536" s="2"/>
      <c r="DC536" s="2" t="s">
        <v>3</v>
      </c>
      <c r="DD536" s="2" t="s">
        <v>3</v>
      </c>
      <c r="DE536" s="2" t="s">
        <v>3</v>
      </c>
      <c r="DF536" s="2" t="s">
        <v>3</v>
      </c>
      <c r="DG536" s="2" t="s">
        <v>3</v>
      </c>
      <c r="DH536" s="2" t="s">
        <v>3</v>
      </c>
      <c r="DI536" s="2" t="s">
        <v>3</v>
      </c>
      <c r="DJ536" s="2" t="s">
        <v>3</v>
      </c>
      <c r="DK536" s="2" t="s">
        <v>3</v>
      </c>
      <c r="DL536" s="2" t="s">
        <v>3</v>
      </c>
      <c r="DM536" s="2" t="s">
        <v>3</v>
      </c>
      <c r="DN536" s="2">
        <v>0</v>
      </c>
      <c r="DO536" s="2">
        <v>0</v>
      </c>
      <c r="DP536" s="2">
        <v>1</v>
      </c>
      <c r="DQ536" s="2">
        <v>1</v>
      </c>
      <c r="DR536" s="2"/>
      <c r="DS536" s="2"/>
      <c r="DT536" s="2"/>
      <c r="DU536" s="2">
        <v>1003</v>
      </c>
      <c r="DV536" s="2" t="s">
        <v>61</v>
      </c>
      <c r="DW536" s="2" t="s">
        <v>61</v>
      </c>
      <c r="DX536" s="2">
        <v>100</v>
      </c>
      <c r="DY536" s="2"/>
      <c r="DZ536" s="2"/>
      <c r="EA536" s="2"/>
      <c r="EB536" s="2"/>
      <c r="EC536" s="2"/>
      <c r="ED536" s="2"/>
      <c r="EE536" s="2">
        <v>39174386</v>
      </c>
      <c r="EF536" s="2">
        <v>3</v>
      </c>
      <c r="EG536" s="2" t="s">
        <v>697</v>
      </c>
      <c r="EH536" s="2">
        <v>0</v>
      </c>
      <c r="EI536" s="2" t="s">
        <v>3</v>
      </c>
      <c r="EJ536" s="2">
        <v>2</v>
      </c>
      <c r="EK536" s="2">
        <v>108001</v>
      </c>
      <c r="EL536" s="2" t="s">
        <v>698</v>
      </c>
      <c r="EM536" s="2" t="s">
        <v>699</v>
      </c>
      <c r="EN536" s="2"/>
      <c r="EO536" s="2" t="s">
        <v>3</v>
      </c>
      <c r="EP536" s="2"/>
      <c r="EQ536" s="2">
        <v>131072</v>
      </c>
      <c r="ER536" s="2">
        <v>87.15</v>
      </c>
      <c r="ES536" s="2">
        <v>22.69</v>
      </c>
      <c r="ET536" s="2">
        <v>5.33</v>
      </c>
      <c r="EU536" s="2">
        <v>0.76</v>
      </c>
      <c r="EV536" s="2">
        <v>59.13</v>
      </c>
      <c r="EW536" s="2">
        <v>6.29</v>
      </c>
      <c r="EX536" s="2">
        <v>0.06</v>
      </c>
      <c r="EY536" s="2">
        <v>0</v>
      </c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>
        <v>0</v>
      </c>
      <c r="FR536" s="2">
        <f t="shared" ref="FR536:FR567" si="608">ROUND(IF(AND(BH536=3,BI536=3),P536,0),2)</f>
        <v>0</v>
      </c>
      <c r="FS536" s="2">
        <v>0</v>
      </c>
      <c r="FT536" s="2"/>
      <c r="FU536" s="2"/>
      <c r="FV536" s="2"/>
      <c r="FW536" s="2"/>
      <c r="FX536" s="2">
        <v>95</v>
      </c>
      <c r="FY536" s="2">
        <v>65</v>
      </c>
      <c r="FZ536" s="2"/>
      <c r="GA536" s="2" t="s">
        <v>3</v>
      </c>
      <c r="GB536" s="2"/>
      <c r="GC536" s="2"/>
      <c r="GD536" s="2">
        <v>0</v>
      </c>
      <c r="GE536" s="2"/>
      <c r="GF536" s="2">
        <v>1667817228</v>
      </c>
      <c r="GG536" s="2">
        <v>2</v>
      </c>
      <c r="GH536" s="2">
        <v>1</v>
      </c>
      <c r="GI536" s="2">
        <v>-2</v>
      </c>
      <c r="GJ536" s="2">
        <v>0</v>
      </c>
      <c r="GK536" s="2">
        <f>ROUND(R536*(R12)/100,2)</f>
        <v>0</v>
      </c>
      <c r="GL536" s="2">
        <f t="shared" ref="GL536:GL567" si="609">ROUND(IF(AND(BH536=3,BI536=3,FS536&lt;&gt;0),P536,0),2)</f>
        <v>0</v>
      </c>
      <c r="GM536" s="2">
        <f t="shared" ref="GM536:GM567" si="610">ROUND(O536+X536+Y536+GK536,2)+GX536</f>
        <v>370.53</v>
      </c>
      <c r="GN536" s="2">
        <f t="shared" ref="GN536:GN567" si="611">IF(OR(BI536=0,BI536=1),ROUND(O536+X536+Y536+GK536,2),0)</f>
        <v>0</v>
      </c>
      <c r="GO536" s="2">
        <f t="shared" ref="GO536:GO567" si="612">IF(BI536=2,ROUND(O536+X536+Y536+GK536,2),0)</f>
        <v>370.53</v>
      </c>
      <c r="GP536" s="2">
        <f t="shared" ref="GP536:GP567" si="613">IF(BI536=4,ROUND(O536+X536+Y536+GK536,2)+GX536,0)</f>
        <v>0</v>
      </c>
      <c r="GQ536" s="2"/>
      <c r="GR536" s="2">
        <v>0</v>
      </c>
      <c r="GS536" s="2">
        <v>3</v>
      </c>
      <c r="GT536" s="2">
        <v>0</v>
      </c>
      <c r="GU536" s="2" t="s">
        <v>3</v>
      </c>
      <c r="GV536" s="2">
        <f t="shared" ref="GV536:GV567" si="614">ROUND(GT536,2)</f>
        <v>0</v>
      </c>
      <c r="GW536" s="2">
        <v>1</v>
      </c>
      <c r="GX536" s="2">
        <f t="shared" ref="GX536:GX567" si="615">ROUND(GV536*GW536*I536,2)</f>
        <v>0</v>
      </c>
      <c r="GY536" s="2"/>
      <c r="GZ536" s="2"/>
      <c r="HA536" s="2">
        <v>0</v>
      </c>
      <c r="HB536" s="2">
        <v>0</v>
      </c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>
        <v>0</v>
      </c>
      <c r="IL536" s="2"/>
      <c r="IM536" s="2"/>
      <c r="IN536" s="2"/>
      <c r="IO536" s="2"/>
      <c r="IP536" s="2"/>
      <c r="IQ536" s="2"/>
      <c r="IR536" s="2"/>
      <c r="IS536" s="2"/>
      <c r="IT536" s="2"/>
      <c r="IU536" s="2"/>
    </row>
    <row r="537" spans="1:255" x14ac:dyDescent="0.2">
      <c r="A537">
        <v>17</v>
      </c>
      <c r="B537">
        <v>1</v>
      </c>
      <c r="C537">
        <f>ROW(SmtRes!A1318)</f>
        <v>1318</v>
      </c>
      <c r="D537">
        <f>ROW(EtalonRes!A1300)</f>
        <v>1300</v>
      </c>
      <c r="E537" t="s">
        <v>817</v>
      </c>
      <c r="F537" t="s">
        <v>818</v>
      </c>
      <c r="G537" t="s">
        <v>819</v>
      </c>
      <c r="H537" t="s">
        <v>61</v>
      </c>
      <c r="I537">
        <f>ROUND(202.5/100,9)</f>
        <v>2.0249999999999999</v>
      </c>
      <c r="J537">
        <v>0</v>
      </c>
      <c r="O537">
        <f t="shared" si="583"/>
        <v>1175.3499999999999</v>
      </c>
      <c r="P537">
        <f t="shared" si="584"/>
        <v>306.01</v>
      </c>
      <c r="Q537">
        <f t="shared" si="585"/>
        <v>71.88</v>
      </c>
      <c r="R537">
        <f t="shared" si="586"/>
        <v>10.25</v>
      </c>
      <c r="S537">
        <f t="shared" si="587"/>
        <v>797.46</v>
      </c>
      <c r="T537">
        <f t="shared" si="588"/>
        <v>0</v>
      </c>
      <c r="U537">
        <f t="shared" si="589"/>
        <v>12.73725</v>
      </c>
      <c r="V537">
        <f t="shared" si="590"/>
        <v>0.1215</v>
      </c>
      <c r="W537">
        <f t="shared" si="591"/>
        <v>0</v>
      </c>
      <c r="X537">
        <f t="shared" si="592"/>
        <v>767.32</v>
      </c>
      <c r="Y537">
        <f t="shared" si="593"/>
        <v>525.01</v>
      </c>
      <c r="AA537">
        <v>39500386</v>
      </c>
      <c r="AB537">
        <f t="shared" si="594"/>
        <v>87.15</v>
      </c>
      <c r="AC537">
        <f t="shared" si="577"/>
        <v>22.69</v>
      </c>
      <c r="AD537">
        <f t="shared" si="578"/>
        <v>5.33</v>
      </c>
      <c r="AE537">
        <f t="shared" si="579"/>
        <v>0.76</v>
      </c>
      <c r="AF537">
        <f t="shared" si="580"/>
        <v>59.13</v>
      </c>
      <c r="AG537">
        <f t="shared" si="595"/>
        <v>0</v>
      </c>
      <c r="AH537">
        <f t="shared" si="581"/>
        <v>6.29</v>
      </c>
      <c r="AI537">
        <f t="shared" si="582"/>
        <v>0.06</v>
      </c>
      <c r="AJ537">
        <f t="shared" si="596"/>
        <v>0</v>
      </c>
      <c r="AK537">
        <v>87.15</v>
      </c>
      <c r="AL537">
        <v>22.69</v>
      </c>
      <c r="AM537">
        <v>5.33</v>
      </c>
      <c r="AN537">
        <v>0.76</v>
      </c>
      <c r="AO537">
        <v>59.13</v>
      </c>
      <c r="AP537">
        <v>0</v>
      </c>
      <c r="AQ537">
        <v>6.29</v>
      </c>
      <c r="AR537">
        <v>0.06</v>
      </c>
      <c r="AS537">
        <v>0</v>
      </c>
      <c r="AT537">
        <v>95</v>
      </c>
      <c r="AU537">
        <v>65</v>
      </c>
      <c r="AV537">
        <v>1</v>
      </c>
      <c r="AW537">
        <v>1</v>
      </c>
      <c r="AZ537">
        <v>6.66</v>
      </c>
      <c r="BA537">
        <v>6.66</v>
      </c>
      <c r="BB537">
        <v>6.66</v>
      </c>
      <c r="BC537">
        <v>6.66</v>
      </c>
      <c r="BD537" t="s">
        <v>3</v>
      </c>
      <c r="BE537" t="s">
        <v>3</v>
      </c>
      <c r="BF537" t="s">
        <v>3</v>
      </c>
      <c r="BG537" t="s">
        <v>3</v>
      </c>
      <c r="BH537">
        <v>0</v>
      </c>
      <c r="BI537">
        <v>2</v>
      </c>
      <c r="BJ537" t="s">
        <v>820</v>
      </c>
      <c r="BM537">
        <v>108001</v>
      </c>
      <c r="BN537">
        <v>0</v>
      </c>
      <c r="BO537" t="s">
        <v>3</v>
      </c>
      <c r="BP537">
        <v>0</v>
      </c>
      <c r="BQ537">
        <v>3</v>
      </c>
      <c r="BR537">
        <v>0</v>
      </c>
      <c r="BS537">
        <v>6.66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3</v>
      </c>
      <c r="BZ537">
        <v>95</v>
      </c>
      <c r="CA537">
        <v>65</v>
      </c>
      <c r="CF537">
        <v>0</v>
      </c>
      <c r="CG537">
        <v>0</v>
      </c>
      <c r="CM537">
        <v>0</v>
      </c>
      <c r="CN537" t="s">
        <v>3</v>
      </c>
      <c r="CO537">
        <v>0</v>
      </c>
      <c r="CP537">
        <f t="shared" si="597"/>
        <v>1175.3499999999999</v>
      </c>
      <c r="CQ537">
        <f t="shared" si="598"/>
        <v>151.11540000000002</v>
      </c>
      <c r="CR537">
        <f t="shared" si="599"/>
        <v>35.497799999999998</v>
      </c>
      <c r="CS537">
        <f t="shared" si="600"/>
        <v>5.0616000000000003</v>
      </c>
      <c r="CT537">
        <f t="shared" si="601"/>
        <v>393.80580000000003</v>
      </c>
      <c r="CU537">
        <f t="shared" si="602"/>
        <v>0</v>
      </c>
      <c r="CV537">
        <f t="shared" si="603"/>
        <v>6.29</v>
      </c>
      <c r="CW537">
        <f t="shared" si="604"/>
        <v>0.06</v>
      </c>
      <c r="CX537">
        <f t="shared" si="605"/>
        <v>0</v>
      </c>
      <c r="CY537">
        <f t="shared" si="606"/>
        <v>767.32449999999994</v>
      </c>
      <c r="CZ537">
        <f t="shared" si="607"/>
        <v>525.01150000000007</v>
      </c>
      <c r="DC537" t="s">
        <v>3</v>
      </c>
      <c r="DD537" t="s">
        <v>3</v>
      </c>
      <c r="DE537" t="s">
        <v>3</v>
      </c>
      <c r="DF537" t="s">
        <v>3</v>
      </c>
      <c r="DG537" t="s">
        <v>3</v>
      </c>
      <c r="DH537" t="s">
        <v>3</v>
      </c>
      <c r="DI537" t="s">
        <v>3</v>
      </c>
      <c r="DJ537" t="s">
        <v>3</v>
      </c>
      <c r="DK537" t="s">
        <v>3</v>
      </c>
      <c r="DL537" t="s">
        <v>3</v>
      </c>
      <c r="DM537" t="s">
        <v>3</v>
      </c>
      <c r="DN537">
        <v>0</v>
      </c>
      <c r="DO537">
        <v>0</v>
      </c>
      <c r="DP537">
        <v>1</v>
      </c>
      <c r="DQ537">
        <v>1</v>
      </c>
      <c r="DU537">
        <v>1003</v>
      </c>
      <c r="DV537" t="s">
        <v>61</v>
      </c>
      <c r="DW537" t="s">
        <v>61</v>
      </c>
      <c r="DX537">
        <v>100</v>
      </c>
      <c r="EE537">
        <v>39174386</v>
      </c>
      <c r="EF537">
        <v>3</v>
      </c>
      <c r="EG537" t="s">
        <v>697</v>
      </c>
      <c r="EH537">
        <v>0</v>
      </c>
      <c r="EI537" t="s">
        <v>3</v>
      </c>
      <c r="EJ537">
        <v>2</v>
      </c>
      <c r="EK537">
        <v>108001</v>
      </c>
      <c r="EL537" t="s">
        <v>698</v>
      </c>
      <c r="EM537" t="s">
        <v>699</v>
      </c>
      <c r="EO537" t="s">
        <v>3</v>
      </c>
      <c r="EQ537">
        <v>131072</v>
      </c>
      <c r="ER537">
        <v>87.15</v>
      </c>
      <c r="ES537">
        <v>22.69</v>
      </c>
      <c r="ET537">
        <v>5.33</v>
      </c>
      <c r="EU537">
        <v>0.76</v>
      </c>
      <c r="EV537">
        <v>59.13</v>
      </c>
      <c r="EW537">
        <v>6.29</v>
      </c>
      <c r="EX537">
        <v>0.06</v>
      </c>
      <c r="EY537">
        <v>0</v>
      </c>
      <c r="FQ537">
        <v>0</v>
      </c>
      <c r="FR537">
        <f t="shared" si="608"/>
        <v>0</v>
      </c>
      <c r="FS537">
        <v>0</v>
      </c>
      <c r="FX537">
        <v>95</v>
      </c>
      <c r="FY537">
        <v>65</v>
      </c>
      <c r="GA537" t="s">
        <v>3</v>
      </c>
      <c r="GD537">
        <v>0</v>
      </c>
      <c r="GF537">
        <v>1667817228</v>
      </c>
      <c r="GG537">
        <v>1</v>
      </c>
      <c r="GH537">
        <v>1</v>
      </c>
      <c r="GI537">
        <v>4</v>
      </c>
      <c r="GJ537">
        <v>0</v>
      </c>
      <c r="GK537">
        <f>ROUND(R537*(S12)/100,2)</f>
        <v>0</v>
      </c>
      <c r="GL537">
        <f t="shared" si="609"/>
        <v>0</v>
      </c>
      <c r="GM537">
        <f t="shared" si="610"/>
        <v>2467.6799999999998</v>
      </c>
      <c r="GN537">
        <f t="shared" si="611"/>
        <v>0</v>
      </c>
      <c r="GO537">
        <f t="shared" si="612"/>
        <v>2467.6799999999998</v>
      </c>
      <c r="GP537">
        <f t="shared" si="613"/>
        <v>0</v>
      </c>
      <c r="GR537">
        <v>0</v>
      </c>
      <c r="GS537">
        <v>3</v>
      </c>
      <c r="GT537">
        <v>0</v>
      </c>
      <c r="GU537" t="s">
        <v>3</v>
      </c>
      <c r="GV537">
        <f t="shared" si="614"/>
        <v>0</v>
      </c>
      <c r="GW537">
        <v>1</v>
      </c>
      <c r="GX537">
        <f t="shared" si="615"/>
        <v>0</v>
      </c>
      <c r="HA537">
        <v>0</v>
      </c>
      <c r="HB537">
        <v>0</v>
      </c>
      <c r="IK537">
        <v>0</v>
      </c>
    </row>
    <row r="538" spans="1:255" x14ac:dyDescent="0.2">
      <c r="A538" s="2">
        <v>18</v>
      </c>
      <c r="B538" s="2">
        <v>1</v>
      </c>
      <c r="C538" s="2">
        <v>1304</v>
      </c>
      <c r="D538" s="2"/>
      <c r="E538" s="2" t="s">
        <v>821</v>
      </c>
      <c r="F538" s="2" t="s">
        <v>822</v>
      </c>
      <c r="G538" s="2" t="s">
        <v>823</v>
      </c>
      <c r="H538" s="2" t="s">
        <v>824</v>
      </c>
      <c r="I538" s="2">
        <f>I536*J538</f>
        <v>0.06</v>
      </c>
      <c r="J538" s="2">
        <v>2.9629629629629631E-2</v>
      </c>
      <c r="K538" s="2"/>
      <c r="L538" s="2"/>
      <c r="M538" s="2"/>
      <c r="N538" s="2"/>
      <c r="O538" s="2">
        <f t="shared" si="583"/>
        <v>182.2</v>
      </c>
      <c r="P538" s="2">
        <f t="shared" si="584"/>
        <v>182.2</v>
      </c>
      <c r="Q538" s="2">
        <f t="shared" si="585"/>
        <v>0</v>
      </c>
      <c r="R538" s="2">
        <f t="shared" si="586"/>
        <v>0</v>
      </c>
      <c r="S538" s="2">
        <f t="shared" si="587"/>
        <v>0</v>
      </c>
      <c r="T538" s="2">
        <f t="shared" si="588"/>
        <v>0</v>
      </c>
      <c r="U538" s="2">
        <f t="shared" si="589"/>
        <v>0</v>
      </c>
      <c r="V538" s="2">
        <f t="shared" si="590"/>
        <v>0</v>
      </c>
      <c r="W538" s="2">
        <f t="shared" si="591"/>
        <v>0</v>
      </c>
      <c r="X538" s="2">
        <f t="shared" si="592"/>
        <v>0</v>
      </c>
      <c r="Y538" s="2">
        <f t="shared" si="593"/>
        <v>0</v>
      </c>
      <c r="Z538" s="2"/>
      <c r="AA538" s="2">
        <v>39500385</v>
      </c>
      <c r="AB538" s="2">
        <f t="shared" si="594"/>
        <v>3036.7</v>
      </c>
      <c r="AC538" s="2">
        <f t="shared" si="577"/>
        <v>3036.7</v>
      </c>
      <c r="AD538" s="2">
        <f t="shared" si="578"/>
        <v>0</v>
      </c>
      <c r="AE538" s="2">
        <f t="shared" si="579"/>
        <v>0</v>
      </c>
      <c r="AF538" s="2">
        <f t="shared" si="580"/>
        <v>0</v>
      </c>
      <c r="AG538" s="2">
        <f t="shared" si="595"/>
        <v>0</v>
      </c>
      <c r="AH538" s="2">
        <f t="shared" si="581"/>
        <v>0</v>
      </c>
      <c r="AI538" s="2">
        <f t="shared" si="582"/>
        <v>0</v>
      </c>
      <c r="AJ538" s="2">
        <f t="shared" si="596"/>
        <v>0</v>
      </c>
      <c r="AK538" s="2">
        <v>3036.7</v>
      </c>
      <c r="AL538" s="2">
        <v>3036.7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95</v>
      </c>
      <c r="AU538" s="2">
        <v>65</v>
      </c>
      <c r="AV538" s="2">
        <v>1</v>
      </c>
      <c r="AW538" s="2">
        <v>1</v>
      </c>
      <c r="AX538" s="2"/>
      <c r="AY538" s="2"/>
      <c r="AZ538" s="2">
        <v>1</v>
      </c>
      <c r="BA538" s="2">
        <v>1</v>
      </c>
      <c r="BB538" s="2">
        <v>1</v>
      </c>
      <c r="BC538" s="2">
        <v>1</v>
      </c>
      <c r="BD538" s="2" t="s">
        <v>3</v>
      </c>
      <c r="BE538" s="2" t="s">
        <v>3</v>
      </c>
      <c r="BF538" s="2" t="s">
        <v>3</v>
      </c>
      <c r="BG538" s="2" t="s">
        <v>3</v>
      </c>
      <c r="BH538" s="2">
        <v>3</v>
      </c>
      <c r="BI538" s="2">
        <v>2</v>
      </c>
      <c r="BJ538" s="2" t="s">
        <v>825</v>
      </c>
      <c r="BK538" s="2"/>
      <c r="BL538" s="2"/>
      <c r="BM538" s="2">
        <v>108001</v>
      </c>
      <c r="BN538" s="2">
        <v>0</v>
      </c>
      <c r="BO538" s="2" t="s">
        <v>3</v>
      </c>
      <c r="BP538" s="2">
        <v>0</v>
      </c>
      <c r="BQ538" s="2">
        <v>3</v>
      </c>
      <c r="BR538" s="2">
        <v>0</v>
      </c>
      <c r="BS538" s="2">
        <v>1</v>
      </c>
      <c r="BT538" s="2">
        <v>1</v>
      </c>
      <c r="BU538" s="2">
        <v>1</v>
      </c>
      <c r="BV538" s="2">
        <v>1</v>
      </c>
      <c r="BW538" s="2">
        <v>1</v>
      </c>
      <c r="BX538" s="2">
        <v>1</v>
      </c>
      <c r="BY538" s="2" t="s">
        <v>3</v>
      </c>
      <c r="BZ538" s="2">
        <v>95</v>
      </c>
      <c r="CA538" s="2">
        <v>65</v>
      </c>
      <c r="CB538" s="2"/>
      <c r="CC538" s="2"/>
      <c r="CD538" s="2"/>
      <c r="CE538" s="2"/>
      <c r="CF538" s="2">
        <v>0</v>
      </c>
      <c r="CG538" s="2">
        <v>0</v>
      </c>
      <c r="CH538" s="2"/>
      <c r="CI538" s="2"/>
      <c r="CJ538" s="2"/>
      <c r="CK538" s="2"/>
      <c r="CL538" s="2"/>
      <c r="CM538" s="2">
        <v>0</v>
      </c>
      <c r="CN538" s="2" t="s">
        <v>3</v>
      </c>
      <c r="CO538" s="2">
        <v>0</v>
      </c>
      <c r="CP538" s="2">
        <f t="shared" si="597"/>
        <v>182.2</v>
      </c>
      <c r="CQ538" s="2">
        <f t="shared" si="598"/>
        <v>3036.7</v>
      </c>
      <c r="CR538" s="2">
        <f t="shared" si="599"/>
        <v>0</v>
      </c>
      <c r="CS538" s="2">
        <f t="shared" si="600"/>
        <v>0</v>
      </c>
      <c r="CT538" s="2">
        <f t="shared" si="601"/>
        <v>0</v>
      </c>
      <c r="CU538" s="2">
        <f t="shared" si="602"/>
        <v>0</v>
      </c>
      <c r="CV538" s="2">
        <f t="shared" si="603"/>
        <v>0</v>
      </c>
      <c r="CW538" s="2">
        <f t="shared" si="604"/>
        <v>0</v>
      </c>
      <c r="CX538" s="2">
        <f t="shared" si="605"/>
        <v>0</v>
      </c>
      <c r="CY538" s="2">
        <f t="shared" si="606"/>
        <v>0</v>
      </c>
      <c r="CZ538" s="2">
        <f t="shared" si="607"/>
        <v>0</v>
      </c>
      <c r="DA538" s="2"/>
      <c r="DB538" s="2"/>
      <c r="DC538" s="2" t="s">
        <v>3</v>
      </c>
      <c r="DD538" s="2" t="s">
        <v>3</v>
      </c>
      <c r="DE538" s="2" t="s">
        <v>3</v>
      </c>
      <c r="DF538" s="2" t="s">
        <v>3</v>
      </c>
      <c r="DG538" s="2" t="s">
        <v>3</v>
      </c>
      <c r="DH538" s="2" t="s">
        <v>3</v>
      </c>
      <c r="DI538" s="2" t="s">
        <v>3</v>
      </c>
      <c r="DJ538" s="2" t="s">
        <v>3</v>
      </c>
      <c r="DK538" s="2" t="s">
        <v>3</v>
      </c>
      <c r="DL538" s="2" t="s">
        <v>3</v>
      </c>
      <c r="DM538" s="2" t="s">
        <v>3</v>
      </c>
      <c r="DN538" s="2">
        <v>0</v>
      </c>
      <c r="DO538" s="2">
        <v>0</v>
      </c>
      <c r="DP538" s="2">
        <v>1</v>
      </c>
      <c r="DQ538" s="2">
        <v>1</v>
      </c>
      <c r="DR538" s="2"/>
      <c r="DS538" s="2"/>
      <c r="DT538" s="2"/>
      <c r="DU538" s="2">
        <v>1013</v>
      </c>
      <c r="DV538" s="2" t="s">
        <v>824</v>
      </c>
      <c r="DW538" s="2" t="s">
        <v>826</v>
      </c>
      <c r="DX538" s="2">
        <v>1</v>
      </c>
      <c r="DY538" s="2"/>
      <c r="DZ538" s="2"/>
      <c r="EA538" s="2"/>
      <c r="EB538" s="2"/>
      <c r="EC538" s="2"/>
      <c r="ED538" s="2"/>
      <c r="EE538" s="2">
        <v>39174386</v>
      </c>
      <c r="EF538" s="2">
        <v>3</v>
      </c>
      <c r="EG538" s="2" t="s">
        <v>697</v>
      </c>
      <c r="EH538" s="2">
        <v>0</v>
      </c>
      <c r="EI538" s="2" t="s">
        <v>3</v>
      </c>
      <c r="EJ538" s="2">
        <v>2</v>
      </c>
      <c r="EK538" s="2">
        <v>108001</v>
      </c>
      <c r="EL538" s="2" t="s">
        <v>698</v>
      </c>
      <c r="EM538" s="2" t="s">
        <v>699</v>
      </c>
      <c r="EN538" s="2"/>
      <c r="EO538" s="2" t="s">
        <v>3</v>
      </c>
      <c r="EP538" s="2"/>
      <c r="EQ538" s="2">
        <v>0</v>
      </c>
      <c r="ER538" s="2">
        <v>3036.7</v>
      </c>
      <c r="ES538" s="2">
        <v>3036.7</v>
      </c>
      <c r="ET538" s="2">
        <v>0</v>
      </c>
      <c r="EU538" s="2">
        <v>0</v>
      </c>
      <c r="EV538" s="2">
        <v>0</v>
      </c>
      <c r="EW538" s="2">
        <v>0</v>
      </c>
      <c r="EX538" s="2">
        <v>0</v>
      </c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>
        <v>0</v>
      </c>
      <c r="FR538" s="2">
        <f t="shared" si="608"/>
        <v>0</v>
      </c>
      <c r="FS538" s="2">
        <v>0</v>
      </c>
      <c r="FT538" s="2"/>
      <c r="FU538" s="2"/>
      <c r="FV538" s="2"/>
      <c r="FW538" s="2"/>
      <c r="FX538" s="2">
        <v>95</v>
      </c>
      <c r="FY538" s="2">
        <v>65</v>
      </c>
      <c r="FZ538" s="2"/>
      <c r="GA538" s="2" t="s">
        <v>3</v>
      </c>
      <c r="GB538" s="2"/>
      <c r="GC538" s="2"/>
      <c r="GD538" s="2">
        <v>0</v>
      </c>
      <c r="GE538" s="2"/>
      <c r="GF538" s="2">
        <v>194647264</v>
      </c>
      <c r="GG538" s="2">
        <v>2</v>
      </c>
      <c r="GH538" s="2">
        <v>1</v>
      </c>
      <c r="GI538" s="2">
        <v>-2</v>
      </c>
      <c r="GJ538" s="2">
        <v>0</v>
      </c>
      <c r="GK538" s="2">
        <f>ROUND(R538*(R12)/100,2)</f>
        <v>0</v>
      </c>
      <c r="GL538" s="2">
        <f t="shared" si="609"/>
        <v>0</v>
      </c>
      <c r="GM538" s="2">
        <f t="shared" si="610"/>
        <v>182.2</v>
      </c>
      <c r="GN538" s="2">
        <f t="shared" si="611"/>
        <v>0</v>
      </c>
      <c r="GO538" s="2">
        <f t="shared" si="612"/>
        <v>182.2</v>
      </c>
      <c r="GP538" s="2">
        <f t="shared" si="613"/>
        <v>0</v>
      </c>
      <c r="GQ538" s="2"/>
      <c r="GR538" s="2">
        <v>0</v>
      </c>
      <c r="GS538" s="2">
        <v>3</v>
      </c>
      <c r="GT538" s="2">
        <v>0</v>
      </c>
      <c r="GU538" s="2" t="s">
        <v>3</v>
      </c>
      <c r="GV538" s="2">
        <f t="shared" si="614"/>
        <v>0</v>
      </c>
      <c r="GW538" s="2">
        <v>1</v>
      </c>
      <c r="GX538" s="2">
        <f t="shared" si="615"/>
        <v>0</v>
      </c>
      <c r="GY538" s="2"/>
      <c r="GZ538" s="2"/>
      <c r="HA538" s="2">
        <v>0</v>
      </c>
      <c r="HB538" s="2">
        <v>0</v>
      </c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>
        <v>0</v>
      </c>
      <c r="IL538" s="2"/>
      <c r="IM538" s="2"/>
      <c r="IN538" s="2"/>
      <c r="IO538" s="2"/>
      <c r="IP538" s="2"/>
      <c r="IQ538" s="2"/>
      <c r="IR538" s="2"/>
      <c r="IS538" s="2"/>
      <c r="IT538" s="2"/>
      <c r="IU538" s="2"/>
    </row>
    <row r="539" spans="1:255" x14ac:dyDescent="0.2">
      <c r="A539">
        <v>18</v>
      </c>
      <c r="B539">
        <v>1</v>
      </c>
      <c r="C539">
        <v>1316</v>
      </c>
      <c r="E539" t="s">
        <v>821</v>
      </c>
      <c r="F539" t="s">
        <v>822</v>
      </c>
      <c r="G539" t="s">
        <v>823</v>
      </c>
      <c r="H539" t="s">
        <v>824</v>
      </c>
      <c r="I539">
        <f>I537*J539</f>
        <v>0.06</v>
      </c>
      <c r="J539">
        <v>2.9629629629629631E-2</v>
      </c>
      <c r="O539">
        <f t="shared" si="583"/>
        <v>1213.47</v>
      </c>
      <c r="P539">
        <f t="shared" si="584"/>
        <v>1213.47</v>
      </c>
      <c r="Q539">
        <f t="shared" si="585"/>
        <v>0</v>
      </c>
      <c r="R539">
        <f t="shared" si="586"/>
        <v>0</v>
      </c>
      <c r="S539">
        <f t="shared" si="587"/>
        <v>0</v>
      </c>
      <c r="T539">
        <f t="shared" si="588"/>
        <v>0</v>
      </c>
      <c r="U539">
        <f t="shared" si="589"/>
        <v>0</v>
      </c>
      <c r="V539">
        <f t="shared" si="590"/>
        <v>0</v>
      </c>
      <c r="W539">
        <f t="shared" si="591"/>
        <v>0</v>
      </c>
      <c r="X539">
        <f t="shared" si="592"/>
        <v>0</v>
      </c>
      <c r="Y539">
        <f t="shared" si="593"/>
        <v>0</v>
      </c>
      <c r="AA539">
        <v>39500386</v>
      </c>
      <c r="AB539">
        <f t="shared" si="594"/>
        <v>3036.7</v>
      </c>
      <c r="AC539">
        <f t="shared" si="577"/>
        <v>3036.7</v>
      </c>
      <c r="AD539">
        <f t="shared" si="578"/>
        <v>0</v>
      </c>
      <c r="AE539">
        <f t="shared" si="579"/>
        <v>0</v>
      </c>
      <c r="AF539">
        <f t="shared" si="580"/>
        <v>0</v>
      </c>
      <c r="AG539">
        <f t="shared" si="595"/>
        <v>0</v>
      </c>
      <c r="AH539">
        <f t="shared" si="581"/>
        <v>0</v>
      </c>
      <c r="AI539">
        <f t="shared" si="582"/>
        <v>0</v>
      </c>
      <c r="AJ539">
        <f t="shared" si="596"/>
        <v>0</v>
      </c>
      <c r="AK539">
        <v>3036.7</v>
      </c>
      <c r="AL539">
        <v>3036.7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95</v>
      </c>
      <c r="AU539">
        <v>65</v>
      </c>
      <c r="AV539">
        <v>1</v>
      </c>
      <c r="AW539">
        <v>1</v>
      </c>
      <c r="AZ539">
        <v>6.66</v>
      </c>
      <c r="BA539">
        <v>1</v>
      </c>
      <c r="BB539">
        <v>1</v>
      </c>
      <c r="BC539">
        <v>6.66</v>
      </c>
      <c r="BD539" t="s">
        <v>3</v>
      </c>
      <c r="BE539" t="s">
        <v>3</v>
      </c>
      <c r="BF539" t="s">
        <v>3</v>
      </c>
      <c r="BG539" t="s">
        <v>3</v>
      </c>
      <c r="BH539">
        <v>3</v>
      </c>
      <c r="BI539">
        <v>2</v>
      </c>
      <c r="BJ539" t="s">
        <v>825</v>
      </c>
      <c r="BM539">
        <v>108001</v>
      </c>
      <c r="BN539">
        <v>0</v>
      </c>
      <c r="BO539" t="s">
        <v>3</v>
      </c>
      <c r="BP539">
        <v>0</v>
      </c>
      <c r="BQ539">
        <v>3</v>
      </c>
      <c r="BR539">
        <v>0</v>
      </c>
      <c r="BS539">
        <v>1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3</v>
      </c>
      <c r="BZ539">
        <v>95</v>
      </c>
      <c r="CA539">
        <v>65</v>
      </c>
      <c r="CF539">
        <v>0</v>
      </c>
      <c r="CG539">
        <v>0</v>
      </c>
      <c r="CM539">
        <v>0</v>
      </c>
      <c r="CN539" t="s">
        <v>3</v>
      </c>
      <c r="CO539">
        <v>0</v>
      </c>
      <c r="CP539">
        <f t="shared" si="597"/>
        <v>1213.47</v>
      </c>
      <c r="CQ539">
        <f t="shared" si="598"/>
        <v>20224.421999999999</v>
      </c>
      <c r="CR539">
        <f t="shared" si="599"/>
        <v>0</v>
      </c>
      <c r="CS539">
        <f t="shared" si="600"/>
        <v>0</v>
      </c>
      <c r="CT539">
        <f t="shared" si="601"/>
        <v>0</v>
      </c>
      <c r="CU539">
        <f t="shared" si="602"/>
        <v>0</v>
      </c>
      <c r="CV539">
        <f t="shared" si="603"/>
        <v>0</v>
      </c>
      <c r="CW539">
        <f t="shared" si="604"/>
        <v>0</v>
      </c>
      <c r="CX539">
        <f t="shared" si="605"/>
        <v>0</v>
      </c>
      <c r="CY539">
        <f t="shared" si="606"/>
        <v>0</v>
      </c>
      <c r="CZ539">
        <f t="shared" si="607"/>
        <v>0</v>
      </c>
      <c r="DC539" t="s">
        <v>3</v>
      </c>
      <c r="DD539" t="s">
        <v>3</v>
      </c>
      <c r="DE539" t="s">
        <v>3</v>
      </c>
      <c r="DF539" t="s">
        <v>3</v>
      </c>
      <c r="DG539" t="s">
        <v>3</v>
      </c>
      <c r="DH539" t="s">
        <v>3</v>
      </c>
      <c r="DI539" t="s">
        <v>3</v>
      </c>
      <c r="DJ539" t="s">
        <v>3</v>
      </c>
      <c r="DK539" t="s">
        <v>3</v>
      </c>
      <c r="DL539" t="s">
        <v>3</v>
      </c>
      <c r="DM539" t="s">
        <v>3</v>
      </c>
      <c r="DN539">
        <v>0</v>
      </c>
      <c r="DO539">
        <v>0</v>
      </c>
      <c r="DP539">
        <v>1</v>
      </c>
      <c r="DQ539">
        <v>1</v>
      </c>
      <c r="DU539">
        <v>1013</v>
      </c>
      <c r="DV539" t="s">
        <v>824</v>
      </c>
      <c r="DW539" t="s">
        <v>826</v>
      </c>
      <c r="DX539">
        <v>1</v>
      </c>
      <c r="EE539">
        <v>39174386</v>
      </c>
      <c r="EF539">
        <v>3</v>
      </c>
      <c r="EG539" t="s">
        <v>697</v>
      </c>
      <c r="EH539">
        <v>0</v>
      </c>
      <c r="EI539" t="s">
        <v>3</v>
      </c>
      <c r="EJ539">
        <v>2</v>
      </c>
      <c r="EK539">
        <v>108001</v>
      </c>
      <c r="EL539" t="s">
        <v>698</v>
      </c>
      <c r="EM539" t="s">
        <v>699</v>
      </c>
      <c r="EO539" t="s">
        <v>3</v>
      </c>
      <c r="EQ539">
        <v>0</v>
      </c>
      <c r="ER539">
        <v>3036.7</v>
      </c>
      <c r="ES539">
        <v>3036.7</v>
      </c>
      <c r="ET539">
        <v>0</v>
      </c>
      <c r="EU539">
        <v>0</v>
      </c>
      <c r="EV539">
        <v>0</v>
      </c>
      <c r="EW539">
        <v>0</v>
      </c>
      <c r="EX539">
        <v>0</v>
      </c>
      <c r="FQ539">
        <v>0</v>
      </c>
      <c r="FR539">
        <f t="shared" si="608"/>
        <v>0</v>
      </c>
      <c r="FS539">
        <v>0</v>
      </c>
      <c r="FX539">
        <v>95</v>
      </c>
      <c r="FY539">
        <v>65</v>
      </c>
      <c r="GA539" t="s">
        <v>3</v>
      </c>
      <c r="GD539">
        <v>0</v>
      </c>
      <c r="GF539">
        <v>194647264</v>
      </c>
      <c r="GG539">
        <v>1</v>
      </c>
      <c r="GH539">
        <v>1</v>
      </c>
      <c r="GI539">
        <v>4</v>
      </c>
      <c r="GJ539">
        <v>0</v>
      </c>
      <c r="GK539">
        <f>ROUND(R539*(S12)/100,2)</f>
        <v>0</v>
      </c>
      <c r="GL539">
        <f t="shared" si="609"/>
        <v>0</v>
      </c>
      <c r="GM539">
        <f t="shared" si="610"/>
        <v>1213.47</v>
      </c>
      <c r="GN539">
        <f t="shared" si="611"/>
        <v>0</v>
      </c>
      <c r="GO539">
        <f t="shared" si="612"/>
        <v>1213.47</v>
      </c>
      <c r="GP539">
        <f t="shared" si="613"/>
        <v>0</v>
      </c>
      <c r="GR539">
        <v>0</v>
      </c>
      <c r="GS539">
        <v>3</v>
      </c>
      <c r="GT539">
        <v>0</v>
      </c>
      <c r="GU539" t="s">
        <v>3</v>
      </c>
      <c r="GV539">
        <f t="shared" si="614"/>
        <v>0</v>
      </c>
      <c r="GW539">
        <v>1</v>
      </c>
      <c r="GX539">
        <f t="shared" si="615"/>
        <v>0</v>
      </c>
      <c r="HA539">
        <v>0</v>
      </c>
      <c r="HB539">
        <v>0</v>
      </c>
      <c r="IK539">
        <v>0</v>
      </c>
    </row>
    <row r="540" spans="1:255" x14ac:dyDescent="0.2">
      <c r="A540" s="2">
        <v>18</v>
      </c>
      <c r="B540" s="2">
        <v>1</v>
      </c>
      <c r="C540" s="2">
        <v>1305</v>
      </c>
      <c r="D540" s="2"/>
      <c r="E540" s="2" t="s">
        <v>827</v>
      </c>
      <c r="F540" s="2" t="s">
        <v>828</v>
      </c>
      <c r="G540" s="2" t="s">
        <v>829</v>
      </c>
      <c r="H540" s="2" t="s">
        <v>824</v>
      </c>
      <c r="I540" s="2">
        <f>I536*J540</f>
        <v>0.14249999999999999</v>
      </c>
      <c r="J540" s="2">
        <v>7.0370370370370361E-2</v>
      </c>
      <c r="K540" s="2"/>
      <c r="L540" s="2"/>
      <c r="M540" s="2"/>
      <c r="N540" s="2"/>
      <c r="O540" s="2">
        <f t="shared" si="583"/>
        <v>686</v>
      </c>
      <c r="P540" s="2">
        <f t="shared" si="584"/>
        <v>686</v>
      </c>
      <c r="Q540" s="2">
        <f t="shared" si="585"/>
        <v>0</v>
      </c>
      <c r="R540" s="2">
        <f t="shared" si="586"/>
        <v>0</v>
      </c>
      <c r="S540" s="2">
        <f t="shared" si="587"/>
        <v>0</v>
      </c>
      <c r="T540" s="2">
        <f t="shared" si="588"/>
        <v>0</v>
      </c>
      <c r="U540" s="2">
        <f t="shared" si="589"/>
        <v>0</v>
      </c>
      <c r="V540" s="2">
        <f t="shared" si="590"/>
        <v>0</v>
      </c>
      <c r="W540" s="2">
        <f t="shared" si="591"/>
        <v>0</v>
      </c>
      <c r="X540" s="2">
        <f t="shared" si="592"/>
        <v>0</v>
      </c>
      <c r="Y540" s="2">
        <f t="shared" si="593"/>
        <v>0</v>
      </c>
      <c r="Z540" s="2"/>
      <c r="AA540" s="2">
        <v>39500385</v>
      </c>
      <c r="AB540" s="2">
        <f t="shared" si="594"/>
        <v>4814.0200000000004</v>
      </c>
      <c r="AC540" s="2">
        <f t="shared" si="577"/>
        <v>4814.0200000000004</v>
      </c>
      <c r="AD540" s="2">
        <f t="shared" si="578"/>
        <v>0</v>
      </c>
      <c r="AE540" s="2">
        <f t="shared" si="579"/>
        <v>0</v>
      </c>
      <c r="AF540" s="2">
        <f t="shared" si="580"/>
        <v>0</v>
      </c>
      <c r="AG540" s="2">
        <f t="shared" si="595"/>
        <v>0</v>
      </c>
      <c r="AH540" s="2">
        <f t="shared" si="581"/>
        <v>0</v>
      </c>
      <c r="AI540" s="2">
        <f t="shared" si="582"/>
        <v>0</v>
      </c>
      <c r="AJ540" s="2">
        <f t="shared" si="596"/>
        <v>0</v>
      </c>
      <c r="AK540" s="2">
        <v>4814.0200000000004</v>
      </c>
      <c r="AL540" s="2">
        <v>4814.0200000000004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95</v>
      </c>
      <c r="AU540" s="2">
        <v>65</v>
      </c>
      <c r="AV540" s="2">
        <v>1</v>
      </c>
      <c r="AW540" s="2">
        <v>1</v>
      </c>
      <c r="AX540" s="2"/>
      <c r="AY540" s="2"/>
      <c r="AZ540" s="2">
        <v>1</v>
      </c>
      <c r="BA540" s="2">
        <v>1</v>
      </c>
      <c r="BB540" s="2">
        <v>1</v>
      </c>
      <c r="BC540" s="2">
        <v>1</v>
      </c>
      <c r="BD540" s="2" t="s">
        <v>3</v>
      </c>
      <c r="BE540" s="2" t="s">
        <v>3</v>
      </c>
      <c r="BF540" s="2" t="s">
        <v>3</v>
      </c>
      <c r="BG540" s="2" t="s">
        <v>3</v>
      </c>
      <c r="BH540" s="2">
        <v>3</v>
      </c>
      <c r="BI540" s="2">
        <v>2</v>
      </c>
      <c r="BJ540" s="2" t="s">
        <v>830</v>
      </c>
      <c r="BK540" s="2"/>
      <c r="BL540" s="2"/>
      <c r="BM540" s="2">
        <v>108001</v>
      </c>
      <c r="BN540" s="2">
        <v>0</v>
      </c>
      <c r="BO540" s="2" t="s">
        <v>3</v>
      </c>
      <c r="BP540" s="2">
        <v>0</v>
      </c>
      <c r="BQ540" s="2">
        <v>3</v>
      </c>
      <c r="BR540" s="2">
        <v>0</v>
      </c>
      <c r="BS540" s="2">
        <v>1</v>
      </c>
      <c r="BT540" s="2">
        <v>1</v>
      </c>
      <c r="BU540" s="2">
        <v>1</v>
      </c>
      <c r="BV540" s="2">
        <v>1</v>
      </c>
      <c r="BW540" s="2">
        <v>1</v>
      </c>
      <c r="BX540" s="2">
        <v>1</v>
      </c>
      <c r="BY540" s="2" t="s">
        <v>3</v>
      </c>
      <c r="BZ540" s="2">
        <v>95</v>
      </c>
      <c r="CA540" s="2">
        <v>65</v>
      </c>
      <c r="CB540" s="2"/>
      <c r="CC540" s="2"/>
      <c r="CD540" s="2"/>
      <c r="CE540" s="2"/>
      <c r="CF540" s="2">
        <v>0</v>
      </c>
      <c r="CG540" s="2">
        <v>0</v>
      </c>
      <c r="CH540" s="2"/>
      <c r="CI540" s="2"/>
      <c r="CJ540" s="2"/>
      <c r="CK540" s="2"/>
      <c r="CL540" s="2"/>
      <c r="CM540" s="2">
        <v>0</v>
      </c>
      <c r="CN540" s="2" t="s">
        <v>3</v>
      </c>
      <c r="CO540" s="2">
        <v>0</v>
      </c>
      <c r="CP540" s="2">
        <f t="shared" si="597"/>
        <v>686</v>
      </c>
      <c r="CQ540" s="2">
        <f t="shared" si="598"/>
        <v>4814.0200000000004</v>
      </c>
      <c r="CR540" s="2">
        <f t="shared" si="599"/>
        <v>0</v>
      </c>
      <c r="CS540" s="2">
        <f t="shared" si="600"/>
        <v>0</v>
      </c>
      <c r="CT540" s="2">
        <f t="shared" si="601"/>
        <v>0</v>
      </c>
      <c r="CU540" s="2">
        <f t="shared" si="602"/>
        <v>0</v>
      </c>
      <c r="CV540" s="2">
        <f t="shared" si="603"/>
        <v>0</v>
      </c>
      <c r="CW540" s="2">
        <f t="shared" si="604"/>
        <v>0</v>
      </c>
      <c r="CX540" s="2">
        <f t="shared" si="605"/>
        <v>0</v>
      </c>
      <c r="CY540" s="2">
        <f t="shared" si="606"/>
        <v>0</v>
      </c>
      <c r="CZ540" s="2">
        <f t="shared" si="607"/>
        <v>0</v>
      </c>
      <c r="DA540" s="2"/>
      <c r="DB540" s="2"/>
      <c r="DC540" s="2" t="s">
        <v>3</v>
      </c>
      <c r="DD540" s="2" t="s">
        <v>3</v>
      </c>
      <c r="DE540" s="2" t="s">
        <v>3</v>
      </c>
      <c r="DF540" s="2" t="s">
        <v>3</v>
      </c>
      <c r="DG540" s="2" t="s">
        <v>3</v>
      </c>
      <c r="DH540" s="2" t="s">
        <v>3</v>
      </c>
      <c r="DI540" s="2" t="s">
        <v>3</v>
      </c>
      <c r="DJ540" s="2" t="s">
        <v>3</v>
      </c>
      <c r="DK540" s="2" t="s">
        <v>3</v>
      </c>
      <c r="DL540" s="2" t="s">
        <v>3</v>
      </c>
      <c r="DM540" s="2" t="s">
        <v>3</v>
      </c>
      <c r="DN540" s="2">
        <v>0</v>
      </c>
      <c r="DO540" s="2">
        <v>0</v>
      </c>
      <c r="DP540" s="2">
        <v>1</v>
      </c>
      <c r="DQ540" s="2">
        <v>1</v>
      </c>
      <c r="DR540" s="2"/>
      <c r="DS540" s="2"/>
      <c r="DT540" s="2"/>
      <c r="DU540" s="2">
        <v>1013</v>
      </c>
      <c r="DV540" s="2" t="s">
        <v>824</v>
      </c>
      <c r="DW540" s="2" t="s">
        <v>826</v>
      </c>
      <c r="DX540" s="2">
        <v>1</v>
      </c>
      <c r="DY540" s="2"/>
      <c r="DZ540" s="2"/>
      <c r="EA540" s="2"/>
      <c r="EB540" s="2"/>
      <c r="EC540" s="2"/>
      <c r="ED540" s="2"/>
      <c r="EE540" s="2">
        <v>39174386</v>
      </c>
      <c r="EF540" s="2">
        <v>3</v>
      </c>
      <c r="EG540" s="2" t="s">
        <v>697</v>
      </c>
      <c r="EH540" s="2">
        <v>0</v>
      </c>
      <c r="EI540" s="2" t="s">
        <v>3</v>
      </c>
      <c r="EJ540" s="2">
        <v>2</v>
      </c>
      <c r="EK540" s="2">
        <v>108001</v>
      </c>
      <c r="EL540" s="2" t="s">
        <v>698</v>
      </c>
      <c r="EM540" s="2" t="s">
        <v>699</v>
      </c>
      <c r="EN540" s="2"/>
      <c r="EO540" s="2" t="s">
        <v>3</v>
      </c>
      <c r="EP540" s="2"/>
      <c r="EQ540" s="2">
        <v>0</v>
      </c>
      <c r="ER540" s="2">
        <v>4814.0200000000004</v>
      </c>
      <c r="ES540" s="2">
        <v>4814.0200000000004</v>
      </c>
      <c r="ET540" s="2">
        <v>0</v>
      </c>
      <c r="EU540" s="2">
        <v>0</v>
      </c>
      <c r="EV540" s="2">
        <v>0</v>
      </c>
      <c r="EW540" s="2">
        <v>0</v>
      </c>
      <c r="EX540" s="2">
        <v>0</v>
      </c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>
        <v>0</v>
      </c>
      <c r="FR540" s="2">
        <f t="shared" si="608"/>
        <v>0</v>
      </c>
      <c r="FS540" s="2">
        <v>0</v>
      </c>
      <c r="FT540" s="2"/>
      <c r="FU540" s="2"/>
      <c r="FV540" s="2"/>
      <c r="FW540" s="2"/>
      <c r="FX540" s="2">
        <v>95</v>
      </c>
      <c r="FY540" s="2">
        <v>65</v>
      </c>
      <c r="FZ540" s="2"/>
      <c r="GA540" s="2" t="s">
        <v>3</v>
      </c>
      <c r="GB540" s="2"/>
      <c r="GC540" s="2"/>
      <c r="GD540" s="2">
        <v>0</v>
      </c>
      <c r="GE540" s="2"/>
      <c r="GF540" s="2">
        <v>-329874626</v>
      </c>
      <c r="GG540" s="2">
        <v>2</v>
      </c>
      <c r="GH540" s="2">
        <v>1</v>
      </c>
      <c r="GI540" s="2">
        <v>-2</v>
      </c>
      <c r="GJ540" s="2">
        <v>0</v>
      </c>
      <c r="GK540" s="2">
        <f>ROUND(R540*(R12)/100,2)</f>
        <v>0</v>
      </c>
      <c r="GL540" s="2">
        <f t="shared" si="609"/>
        <v>0</v>
      </c>
      <c r="GM540" s="2">
        <f t="shared" si="610"/>
        <v>686</v>
      </c>
      <c r="GN540" s="2">
        <f t="shared" si="611"/>
        <v>0</v>
      </c>
      <c r="GO540" s="2">
        <f t="shared" si="612"/>
        <v>686</v>
      </c>
      <c r="GP540" s="2">
        <f t="shared" si="613"/>
        <v>0</v>
      </c>
      <c r="GQ540" s="2"/>
      <c r="GR540" s="2">
        <v>0</v>
      </c>
      <c r="GS540" s="2">
        <v>3</v>
      </c>
      <c r="GT540" s="2">
        <v>0</v>
      </c>
      <c r="GU540" s="2" t="s">
        <v>3</v>
      </c>
      <c r="GV540" s="2">
        <f t="shared" si="614"/>
        <v>0</v>
      </c>
      <c r="GW540" s="2">
        <v>1</v>
      </c>
      <c r="GX540" s="2">
        <f t="shared" si="615"/>
        <v>0</v>
      </c>
      <c r="GY540" s="2"/>
      <c r="GZ540" s="2"/>
      <c r="HA540" s="2">
        <v>0</v>
      </c>
      <c r="HB540" s="2">
        <v>0</v>
      </c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>
        <v>0</v>
      </c>
      <c r="IL540" s="2"/>
      <c r="IM540" s="2"/>
      <c r="IN540" s="2"/>
      <c r="IO540" s="2"/>
      <c r="IP540" s="2"/>
      <c r="IQ540" s="2"/>
      <c r="IR540" s="2"/>
      <c r="IS540" s="2"/>
      <c r="IT540" s="2"/>
      <c r="IU540" s="2"/>
    </row>
    <row r="541" spans="1:255" x14ac:dyDescent="0.2">
      <c r="A541">
        <v>18</v>
      </c>
      <c r="B541">
        <v>1</v>
      </c>
      <c r="C541">
        <v>1317</v>
      </c>
      <c r="E541" t="s">
        <v>827</v>
      </c>
      <c r="F541" t="s">
        <v>828</v>
      </c>
      <c r="G541" t="s">
        <v>829</v>
      </c>
      <c r="H541" t="s">
        <v>824</v>
      </c>
      <c r="I541">
        <f>I537*J541</f>
        <v>0.14249999999999999</v>
      </c>
      <c r="J541">
        <v>7.0370370370370361E-2</v>
      </c>
      <c r="O541">
        <f t="shared" si="583"/>
        <v>4568.75</v>
      </c>
      <c r="P541">
        <f t="shared" si="584"/>
        <v>4568.75</v>
      </c>
      <c r="Q541">
        <f t="shared" si="585"/>
        <v>0</v>
      </c>
      <c r="R541">
        <f t="shared" si="586"/>
        <v>0</v>
      </c>
      <c r="S541">
        <f t="shared" si="587"/>
        <v>0</v>
      </c>
      <c r="T541">
        <f t="shared" si="588"/>
        <v>0</v>
      </c>
      <c r="U541">
        <f t="shared" si="589"/>
        <v>0</v>
      </c>
      <c r="V541">
        <f t="shared" si="590"/>
        <v>0</v>
      </c>
      <c r="W541">
        <f t="shared" si="591"/>
        <v>0</v>
      </c>
      <c r="X541">
        <f t="shared" si="592"/>
        <v>0</v>
      </c>
      <c r="Y541">
        <f t="shared" si="593"/>
        <v>0</v>
      </c>
      <c r="AA541">
        <v>39500386</v>
      </c>
      <c r="AB541">
        <f t="shared" si="594"/>
        <v>4814.0200000000004</v>
      </c>
      <c r="AC541">
        <f t="shared" si="577"/>
        <v>4814.0200000000004</v>
      </c>
      <c r="AD541">
        <f t="shared" si="578"/>
        <v>0</v>
      </c>
      <c r="AE541">
        <f t="shared" si="579"/>
        <v>0</v>
      </c>
      <c r="AF541">
        <f t="shared" si="580"/>
        <v>0</v>
      </c>
      <c r="AG541">
        <f t="shared" si="595"/>
        <v>0</v>
      </c>
      <c r="AH541">
        <f t="shared" si="581"/>
        <v>0</v>
      </c>
      <c r="AI541">
        <f t="shared" si="582"/>
        <v>0</v>
      </c>
      <c r="AJ541">
        <f t="shared" si="596"/>
        <v>0</v>
      </c>
      <c r="AK541">
        <v>4814.0200000000004</v>
      </c>
      <c r="AL541">
        <v>4814.0200000000004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95</v>
      </c>
      <c r="AU541">
        <v>65</v>
      </c>
      <c r="AV541">
        <v>1</v>
      </c>
      <c r="AW541">
        <v>1</v>
      </c>
      <c r="AZ541">
        <v>6.66</v>
      </c>
      <c r="BA541">
        <v>1</v>
      </c>
      <c r="BB541">
        <v>1</v>
      </c>
      <c r="BC541">
        <v>6.66</v>
      </c>
      <c r="BD541" t="s">
        <v>3</v>
      </c>
      <c r="BE541" t="s">
        <v>3</v>
      </c>
      <c r="BF541" t="s">
        <v>3</v>
      </c>
      <c r="BG541" t="s">
        <v>3</v>
      </c>
      <c r="BH541">
        <v>3</v>
      </c>
      <c r="BI541">
        <v>2</v>
      </c>
      <c r="BJ541" t="s">
        <v>830</v>
      </c>
      <c r="BM541">
        <v>108001</v>
      </c>
      <c r="BN541">
        <v>0</v>
      </c>
      <c r="BO541" t="s">
        <v>3</v>
      </c>
      <c r="BP541">
        <v>0</v>
      </c>
      <c r="BQ541">
        <v>3</v>
      </c>
      <c r="BR541">
        <v>0</v>
      </c>
      <c r="BS541">
        <v>1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3</v>
      </c>
      <c r="BZ541">
        <v>95</v>
      </c>
      <c r="CA541">
        <v>65</v>
      </c>
      <c r="CF541">
        <v>0</v>
      </c>
      <c r="CG541">
        <v>0</v>
      </c>
      <c r="CM541">
        <v>0</v>
      </c>
      <c r="CN541" t="s">
        <v>3</v>
      </c>
      <c r="CO541">
        <v>0</v>
      </c>
      <c r="CP541">
        <f t="shared" si="597"/>
        <v>4568.75</v>
      </c>
      <c r="CQ541">
        <f t="shared" si="598"/>
        <v>32061.373200000002</v>
      </c>
      <c r="CR541">
        <f t="shared" si="599"/>
        <v>0</v>
      </c>
      <c r="CS541">
        <f t="shared" si="600"/>
        <v>0</v>
      </c>
      <c r="CT541">
        <f t="shared" si="601"/>
        <v>0</v>
      </c>
      <c r="CU541">
        <f t="shared" si="602"/>
        <v>0</v>
      </c>
      <c r="CV541">
        <f t="shared" si="603"/>
        <v>0</v>
      </c>
      <c r="CW541">
        <f t="shared" si="604"/>
        <v>0</v>
      </c>
      <c r="CX541">
        <f t="shared" si="605"/>
        <v>0</v>
      </c>
      <c r="CY541">
        <f t="shared" si="606"/>
        <v>0</v>
      </c>
      <c r="CZ541">
        <f t="shared" si="607"/>
        <v>0</v>
      </c>
      <c r="DC541" t="s">
        <v>3</v>
      </c>
      <c r="DD541" t="s">
        <v>3</v>
      </c>
      <c r="DE541" t="s">
        <v>3</v>
      </c>
      <c r="DF541" t="s">
        <v>3</v>
      </c>
      <c r="DG541" t="s">
        <v>3</v>
      </c>
      <c r="DH541" t="s">
        <v>3</v>
      </c>
      <c r="DI541" t="s">
        <v>3</v>
      </c>
      <c r="DJ541" t="s">
        <v>3</v>
      </c>
      <c r="DK541" t="s">
        <v>3</v>
      </c>
      <c r="DL541" t="s">
        <v>3</v>
      </c>
      <c r="DM541" t="s">
        <v>3</v>
      </c>
      <c r="DN541">
        <v>0</v>
      </c>
      <c r="DO541">
        <v>0</v>
      </c>
      <c r="DP541">
        <v>1</v>
      </c>
      <c r="DQ541">
        <v>1</v>
      </c>
      <c r="DU541">
        <v>1013</v>
      </c>
      <c r="DV541" t="s">
        <v>824</v>
      </c>
      <c r="DW541" t="s">
        <v>826</v>
      </c>
      <c r="DX541">
        <v>1</v>
      </c>
      <c r="EE541">
        <v>39174386</v>
      </c>
      <c r="EF541">
        <v>3</v>
      </c>
      <c r="EG541" t="s">
        <v>697</v>
      </c>
      <c r="EH541">
        <v>0</v>
      </c>
      <c r="EI541" t="s">
        <v>3</v>
      </c>
      <c r="EJ541">
        <v>2</v>
      </c>
      <c r="EK541">
        <v>108001</v>
      </c>
      <c r="EL541" t="s">
        <v>698</v>
      </c>
      <c r="EM541" t="s">
        <v>699</v>
      </c>
      <c r="EO541" t="s">
        <v>3</v>
      </c>
      <c r="EQ541">
        <v>0</v>
      </c>
      <c r="ER541">
        <v>4814.0200000000004</v>
      </c>
      <c r="ES541">
        <v>4814.0200000000004</v>
      </c>
      <c r="ET541">
        <v>0</v>
      </c>
      <c r="EU541">
        <v>0</v>
      </c>
      <c r="EV541">
        <v>0</v>
      </c>
      <c r="EW541">
        <v>0</v>
      </c>
      <c r="EX541">
        <v>0</v>
      </c>
      <c r="FQ541">
        <v>0</v>
      </c>
      <c r="FR541">
        <f t="shared" si="608"/>
        <v>0</v>
      </c>
      <c r="FS541">
        <v>0</v>
      </c>
      <c r="FX541">
        <v>95</v>
      </c>
      <c r="FY541">
        <v>65</v>
      </c>
      <c r="GA541" t="s">
        <v>3</v>
      </c>
      <c r="GD541">
        <v>0</v>
      </c>
      <c r="GF541">
        <v>-329874626</v>
      </c>
      <c r="GG541">
        <v>1</v>
      </c>
      <c r="GH541">
        <v>1</v>
      </c>
      <c r="GI541">
        <v>4</v>
      </c>
      <c r="GJ541">
        <v>0</v>
      </c>
      <c r="GK541">
        <f>ROUND(R541*(S12)/100,2)</f>
        <v>0</v>
      </c>
      <c r="GL541">
        <f t="shared" si="609"/>
        <v>0</v>
      </c>
      <c r="GM541">
        <f t="shared" si="610"/>
        <v>4568.75</v>
      </c>
      <c r="GN541">
        <f t="shared" si="611"/>
        <v>0</v>
      </c>
      <c r="GO541">
        <f t="shared" si="612"/>
        <v>4568.75</v>
      </c>
      <c r="GP541">
        <f t="shared" si="613"/>
        <v>0</v>
      </c>
      <c r="GR541">
        <v>0</v>
      </c>
      <c r="GS541">
        <v>3</v>
      </c>
      <c r="GT541">
        <v>0</v>
      </c>
      <c r="GU541" t="s">
        <v>3</v>
      </c>
      <c r="GV541">
        <f t="shared" si="614"/>
        <v>0</v>
      </c>
      <c r="GW541">
        <v>1</v>
      </c>
      <c r="GX541">
        <f t="shared" si="615"/>
        <v>0</v>
      </c>
      <c r="HA541">
        <v>0</v>
      </c>
      <c r="HB541">
        <v>0</v>
      </c>
      <c r="IK541">
        <v>0</v>
      </c>
    </row>
    <row r="542" spans="1:255" x14ac:dyDescent="0.2">
      <c r="A542" s="2">
        <v>17</v>
      </c>
      <c r="B542" s="2">
        <v>1</v>
      </c>
      <c r="C542" s="2">
        <f>ROW(SmtRes!A1328)</f>
        <v>1328</v>
      </c>
      <c r="D542" s="2">
        <f>ROW(EtalonRes!A1309)</f>
        <v>1309</v>
      </c>
      <c r="E542" s="2" t="s">
        <v>831</v>
      </c>
      <c r="F542" s="2" t="s">
        <v>832</v>
      </c>
      <c r="G542" s="2" t="s">
        <v>833</v>
      </c>
      <c r="H542" s="2" t="s">
        <v>61</v>
      </c>
      <c r="I542" s="2">
        <f>ROUND(95/100,9)</f>
        <v>0.95</v>
      </c>
      <c r="J542" s="2">
        <v>0</v>
      </c>
      <c r="K542" s="2"/>
      <c r="L542" s="2"/>
      <c r="M542" s="2"/>
      <c r="N542" s="2"/>
      <c r="O542" s="2">
        <f t="shared" si="583"/>
        <v>66.09</v>
      </c>
      <c r="P542" s="2">
        <f t="shared" si="584"/>
        <v>15.86</v>
      </c>
      <c r="Q542" s="2">
        <f t="shared" si="585"/>
        <v>10.130000000000001</v>
      </c>
      <c r="R542" s="2">
        <f t="shared" si="586"/>
        <v>1.43</v>
      </c>
      <c r="S542" s="2">
        <f t="shared" si="587"/>
        <v>40.1</v>
      </c>
      <c r="T542" s="2">
        <f t="shared" si="588"/>
        <v>0</v>
      </c>
      <c r="U542" s="2">
        <f t="shared" si="589"/>
        <v>4.2655000000000003</v>
      </c>
      <c r="V542" s="2">
        <f t="shared" si="590"/>
        <v>0.11399999999999999</v>
      </c>
      <c r="W542" s="2">
        <f t="shared" si="591"/>
        <v>0</v>
      </c>
      <c r="X542" s="2">
        <f t="shared" si="592"/>
        <v>39.450000000000003</v>
      </c>
      <c r="Y542" s="2">
        <f t="shared" si="593"/>
        <v>26.99</v>
      </c>
      <c r="Z542" s="2"/>
      <c r="AA542" s="2">
        <v>39500385</v>
      </c>
      <c r="AB542" s="2">
        <f t="shared" si="594"/>
        <v>69.56</v>
      </c>
      <c r="AC542" s="2">
        <f t="shared" si="577"/>
        <v>16.690000000000001</v>
      </c>
      <c r="AD542" s="2">
        <f t="shared" si="578"/>
        <v>10.66</v>
      </c>
      <c r="AE542" s="2">
        <f t="shared" si="579"/>
        <v>1.51</v>
      </c>
      <c r="AF542" s="2">
        <f t="shared" si="580"/>
        <v>42.21</v>
      </c>
      <c r="AG542" s="2">
        <f t="shared" si="595"/>
        <v>0</v>
      </c>
      <c r="AH542" s="2">
        <f t="shared" si="581"/>
        <v>4.49</v>
      </c>
      <c r="AI542" s="2">
        <f t="shared" si="582"/>
        <v>0.12</v>
      </c>
      <c r="AJ542" s="2">
        <f t="shared" si="596"/>
        <v>0</v>
      </c>
      <c r="AK542" s="2">
        <v>69.56</v>
      </c>
      <c r="AL542" s="2">
        <v>16.690000000000001</v>
      </c>
      <c r="AM542" s="2">
        <v>10.66</v>
      </c>
      <c r="AN542" s="2">
        <v>1.51</v>
      </c>
      <c r="AO542" s="2">
        <v>42.21</v>
      </c>
      <c r="AP542" s="2">
        <v>0</v>
      </c>
      <c r="AQ542" s="2">
        <v>4.49</v>
      </c>
      <c r="AR542" s="2">
        <v>0.12</v>
      </c>
      <c r="AS542" s="2">
        <v>0</v>
      </c>
      <c r="AT542" s="2">
        <v>95</v>
      </c>
      <c r="AU542" s="2">
        <v>65</v>
      </c>
      <c r="AV542" s="2">
        <v>1</v>
      </c>
      <c r="AW542" s="2">
        <v>1</v>
      </c>
      <c r="AX542" s="2"/>
      <c r="AY542" s="2"/>
      <c r="AZ542" s="2">
        <v>1</v>
      </c>
      <c r="BA542" s="2">
        <v>1</v>
      </c>
      <c r="BB542" s="2">
        <v>1</v>
      </c>
      <c r="BC542" s="2">
        <v>1</v>
      </c>
      <c r="BD542" s="2" t="s">
        <v>3</v>
      </c>
      <c r="BE542" s="2" t="s">
        <v>3</v>
      </c>
      <c r="BF542" s="2" t="s">
        <v>3</v>
      </c>
      <c r="BG542" s="2" t="s">
        <v>3</v>
      </c>
      <c r="BH542" s="2">
        <v>0</v>
      </c>
      <c r="BI542" s="2">
        <v>2</v>
      </c>
      <c r="BJ542" s="2" t="s">
        <v>834</v>
      </c>
      <c r="BK542" s="2"/>
      <c r="BL542" s="2"/>
      <c r="BM542" s="2">
        <v>108001</v>
      </c>
      <c r="BN542" s="2">
        <v>0</v>
      </c>
      <c r="BO542" s="2" t="s">
        <v>3</v>
      </c>
      <c r="BP542" s="2">
        <v>0</v>
      </c>
      <c r="BQ542" s="2">
        <v>3</v>
      </c>
      <c r="BR542" s="2">
        <v>0</v>
      </c>
      <c r="BS542" s="2">
        <v>1</v>
      </c>
      <c r="BT542" s="2">
        <v>1</v>
      </c>
      <c r="BU542" s="2">
        <v>1</v>
      </c>
      <c r="BV542" s="2">
        <v>1</v>
      </c>
      <c r="BW542" s="2">
        <v>1</v>
      </c>
      <c r="BX542" s="2">
        <v>1</v>
      </c>
      <c r="BY542" s="2" t="s">
        <v>3</v>
      </c>
      <c r="BZ542" s="2">
        <v>95</v>
      </c>
      <c r="CA542" s="2">
        <v>65</v>
      </c>
      <c r="CB542" s="2"/>
      <c r="CC542" s="2"/>
      <c r="CD542" s="2"/>
      <c r="CE542" s="2"/>
      <c r="CF542" s="2">
        <v>0</v>
      </c>
      <c r="CG542" s="2">
        <v>0</v>
      </c>
      <c r="CH542" s="2"/>
      <c r="CI542" s="2"/>
      <c r="CJ542" s="2"/>
      <c r="CK542" s="2"/>
      <c r="CL542" s="2"/>
      <c r="CM542" s="2">
        <v>0</v>
      </c>
      <c r="CN542" s="2" t="s">
        <v>3</v>
      </c>
      <c r="CO542" s="2">
        <v>0</v>
      </c>
      <c r="CP542" s="2">
        <f t="shared" si="597"/>
        <v>66.09</v>
      </c>
      <c r="CQ542" s="2">
        <f t="shared" si="598"/>
        <v>16.690000000000001</v>
      </c>
      <c r="CR542" s="2">
        <f t="shared" si="599"/>
        <v>10.66</v>
      </c>
      <c r="CS542" s="2">
        <f t="shared" si="600"/>
        <v>1.51</v>
      </c>
      <c r="CT542" s="2">
        <f t="shared" si="601"/>
        <v>42.21</v>
      </c>
      <c r="CU542" s="2">
        <f t="shared" si="602"/>
        <v>0</v>
      </c>
      <c r="CV542" s="2">
        <f t="shared" si="603"/>
        <v>4.49</v>
      </c>
      <c r="CW542" s="2">
        <f t="shared" si="604"/>
        <v>0.12</v>
      </c>
      <c r="CX542" s="2">
        <f t="shared" si="605"/>
        <v>0</v>
      </c>
      <c r="CY542" s="2">
        <f t="shared" si="606"/>
        <v>39.453499999999998</v>
      </c>
      <c r="CZ542" s="2">
        <f t="shared" si="607"/>
        <v>26.994500000000002</v>
      </c>
      <c r="DA542" s="2"/>
      <c r="DB542" s="2"/>
      <c r="DC542" s="2" t="s">
        <v>3</v>
      </c>
      <c r="DD542" s="2" t="s">
        <v>3</v>
      </c>
      <c r="DE542" s="2" t="s">
        <v>3</v>
      </c>
      <c r="DF542" s="2" t="s">
        <v>3</v>
      </c>
      <c r="DG542" s="2" t="s">
        <v>3</v>
      </c>
      <c r="DH542" s="2" t="s">
        <v>3</v>
      </c>
      <c r="DI542" s="2" t="s">
        <v>3</v>
      </c>
      <c r="DJ542" s="2" t="s">
        <v>3</v>
      </c>
      <c r="DK542" s="2" t="s">
        <v>3</v>
      </c>
      <c r="DL542" s="2" t="s">
        <v>3</v>
      </c>
      <c r="DM542" s="2" t="s">
        <v>3</v>
      </c>
      <c r="DN542" s="2">
        <v>0</v>
      </c>
      <c r="DO542" s="2">
        <v>0</v>
      </c>
      <c r="DP542" s="2">
        <v>1</v>
      </c>
      <c r="DQ542" s="2">
        <v>1</v>
      </c>
      <c r="DR542" s="2"/>
      <c r="DS542" s="2"/>
      <c r="DT542" s="2"/>
      <c r="DU542" s="2">
        <v>1003</v>
      </c>
      <c r="DV542" s="2" t="s">
        <v>61</v>
      </c>
      <c r="DW542" s="2" t="s">
        <v>61</v>
      </c>
      <c r="DX542" s="2">
        <v>100</v>
      </c>
      <c r="DY542" s="2"/>
      <c r="DZ542" s="2"/>
      <c r="EA542" s="2"/>
      <c r="EB542" s="2"/>
      <c r="EC542" s="2"/>
      <c r="ED542" s="2"/>
      <c r="EE542" s="2">
        <v>39174386</v>
      </c>
      <c r="EF542" s="2">
        <v>3</v>
      </c>
      <c r="EG542" s="2" t="s">
        <v>697</v>
      </c>
      <c r="EH542" s="2">
        <v>0</v>
      </c>
      <c r="EI542" s="2" t="s">
        <v>3</v>
      </c>
      <c r="EJ542" s="2">
        <v>2</v>
      </c>
      <c r="EK542" s="2">
        <v>108001</v>
      </c>
      <c r="EL542" s="2" t="s">
        <v>698</v>
      </c>
      <c r="EM542" s="2" t="s">
        <v>699</v>
      </c>
      <c r="EN542" s="2"/>
      <c r="EO542" s="2" t="s">
        <v>3</v>
      </c>
      <c r="EP542" s="2"/>
      <c r="EQ542" s="2">
        <v>0</v>
      </c>
      <c r="ER542" s="2">
        <v>69.56</v>
      </c>
      <c r="ES542" s="2">
        <v>16.690000000000001</v>
      </c>
      <c r="ET542" s="2">
        <v>10.66</v>
      </c>
      <c r="EU542" s="2">
        <v>1.51</v>
      </c>
      <c r="EV542" s="2">
        <v>42.21</v>
      </c>
      <c r="EW542" s="2">
        <v>4.49</v>
      </c>
      <c r="EX542" s="2">
        <v>0.12</v>
      </c>
      <c r="EY542" s="2">
        <v>0</v>
      </c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>
        <v>0</v>
      </c>
      <c r="FR542" s="2">
        <f t="shared" si="608"/>
        <v>0</v>
      </c>
      <c r="FS542" s="2">
        <v>0</v>
      </c>
      <c r="FT542" s="2"/>
      <c r="FU542" s="2"/>
      <c r="FV542" s="2"/>
      <c r="FW542" s="2"/>
      <c r="FX542" s="2">
        <v>95</v>
      </c>
      <c r="FY542" s="2">
        <v>65</v>
      </c>
      <c r="FZ542" s="2"/>
      <c r="GA542" s="2" t="s">
        <v>3</v>
      </c>
      <c r="GB542" s="2"/>
      <c r="GC542" s="2"/>
      <c r="GD542" s="2">
        <v>0</v>
      </c>
      <c r="GE542" s="2"/>
      <c r="GF542" s="2">
        <v>1644371816</v>
      </c>
      <c r="GG542" s="2">
        <v>2</v>
      </c>
      <c r="GH542" s="2">
        <v>1</v>
      </c>
      <c r="GI542" s="2">
        <v>-2</v>
      </c>
      <c r="GJ542" s="2">
        <v>0</v>
      </c>
      <c r="GK542" s="2">
        <f>ROUND(R542*(R12)/100,2)</f>
        <v>0</v>
      </c>
      <c r="GL542" s="2">
        <f t="shared" si="609"/>
        <v>0</v>
      </c>
      <c r="GM542" s="2">
        <f t="shared" si="610"/>
        <v>132.53</v>
      </c>
      <c r="GN542" s="2">
        <f t="shared" si="611"/>
        <v>0</v>
      </c>
      <c r="GO542" s="2">
        <f t="shared" si="612"/>
        <v>132.53</v>
      </c>
      <c r="GP542" s="2">
        <f t="shared" si="613"/>
        <v>0</v>
      </c>
      <c r="GQ542" s="2"/>
      <c r="GR542" s="2">
        <v>0</v>
      </c>
      <c r="GS542" s="2">
        <v>3</v>
      </c>
      <c r="GT542" s="2">
        <v>0</v>
      </c>
      <c r="GU542" s="2" t="s">
        <v>3</v>
      </c>
      <c r="GV542" s="2">
        <f t="shared" si="614"/>
        <v>0</v>
      </c>
      <c r="GW542" s="2">
        <v>1</v>
      </c>
      <c r="GX542" s="2">
        <f t="shared" si="615"/>
        <v>0</v>
      </c>
      <c r="GY542" s="2"/>
      <c r="GZ542" s="2"/>
      <c r="HA542" s="2">
        <v>0</v>
      </c>
      <c r="HB542" s="2">
        <v>0</v>
      </c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>
        <v>0</v>
      </c>
      <c r="IL542" s="2"/>
      <c r="IM542" s="2"/>
      <c r="IN542" s="2"/>
      <c r="IO542" s="2"/>
      <c r="IP542" s="2"/>
      <c r="IQ542" s="2"/>
      <c r="IR542" s="2"/>
      <c r="IS542" s="2"/>
      <c r="IT542" s="2"/>
      <c r="IU542" s="2"/>
    </row>
    <row r="543" spans="1:255" x14ac:dyDescent="0.2">
      <c r="A543">
        <v>17</v>
      </c>
      <c r="B543">
        <v>1</v>
      </c>
      <c r="C543">
        <f>ROW(SmtRes!A1338)</f>
        <v>1338</v>
      </c>
      <c r="D543">
        <f>ROW(EtalonRes!A1318)</f>
        <v>1318</v>
      </c>
      <c r="E543" t="s">
        <v>831</v>
      </c>
      <c r="F543" t="s">
        <v>832</v>
      </c>
      <c r="G543" t="s">
        <v>833</v>
      </c>
      <c r="H543" t="s">
        <v>61</v>
      </c>
      <c r="I543">
        <f>ROUND(95/100,9)</f>
        <v>0.95</v>
      </c>
      <c r="J543">
        <v>0</v>
      </c>
      <c r="O543">
        <f t="shared" si="583"/>
        <v>440.11</v>
      </c>
      <c r="P543">
        <f t="shared" si="584"/>
        <v>105.6</v>
      </c>
      <c r="Q543">
        <f t="shared" si="585"/>
        <v>67.45</v>
      </c>
      <c r="R543">
        <f t="shared" si="586"/>
        <v>9.5500000000000007</v>
      </c>
      <c r="S543">
        <f t="shared" si="587"/>
        <v>267.06</v>
      </c>
      <c r="T543">
        <f t="shared" si="588"/>
        <v>0</v>
      </c>
      <c r="U543">
        <f t="shared" si="589"/>
        <v>4.2655000000000003</v>
      </c>
      <c r="V543">
        <f t="shared" si="590"/>
        <v>0.11399999999999999</v>
      </c>
      <c r="W543">
        <f t="shared" si="591"/>
        <v>0</v>
      </c>
      <c r="X543">
        <f t="shared" si="592"/>
        <v>262.77999999999997</v>
      </c>
      <c r="Y543">
        <f t="shared" si="593"/>
        <v>179.8</v>
      </c>
      <c r="AA543">
        <v>39500386</v>
      </c>
      <c r="AB543">
        <f t="shared" si="594"/>
        <v>69.56</v>
      </c>
      <c r="AC543">
        <f t="shared" si="577"/>
        <v>16.690000000000001</v>
      </c>
      <c r="AD543">
        <f t="shared" si="578"/>
        <v>10.66</v>
      </c>
      <c r="AE543">
        <f t="shared" si="579"/>
        <v>1.51</v>
      </c>
      <c r="AF543">
        <f t="shared" si="580"/>
        <v>42.21</v>
      </c>
      <c r="AG543">
        <f t="shared" si="595"/>
        <v>0</v>
      </c>
      <c r="AH543">
        <f t="shared" si="581"/>
        <v>4.49</v>
      </c>
      <c r="AI543">
        <f t="shared" si="582"/>
        <v>0.12</v>
      </c>
      <c r="AJ543">
        <f t="shared" si="596"/>
        <v>0</v>
      </c>
      <c r="AK543">
        <v>69.56</v>
      </c>
      <c r="AL543">
        <v>16.690000000000001</v>
      </c>
      <c r="AM543">
        <v>10.66</v>
      </c>
      <c r="AN543">
        <v>1.51</v>
      </c>
      <c r="AO543">
        <v>42.21</v>
      </c>
      <c r="AP543">
        <v>0</v>
      </c>
      <c r="AQ543">
        <v>4.49</v>
      </c>
      <c r="AR543">
        <v>0.12</v>
      </c>
      <c r="AS543">
        <v>0</v>
      </c>
      <c r="AT543">
        <v>95</v>
      </c>
      <c r="AU543">
        <v>65</v>
      </c>
      <c r="AV543">
        <v>1</v>
      </c>
      <c r="AW543">
        <v>1</v>
      </c>
      <c r="AZ543">
        <v>6.66</v>
      </c>
      <c r="BA543">
        <v>6.66</v>
      </c>
      <c r="BB543">
        <v>6.66</v>
      </c>
      <c r="BC543">
        <v>6.66</v>
      </c>
      <c r="BD543" t="s">
        <v>3</v>
      </c>
      <c r="BE543" t="s">
        <v>3</v>
      </c>
      <c r="BF543" t="s">
        <v>3</v>
      </c>
      <c r="BG543" t="s">
        <v>3</v>
      </c>
      <c r="BH543">
        <v>0</v>
      </c>
      <c r="BI543">
        <v>2</v>
      </c>
      <c r="BJ543" t="s">
        <v>834</v>
      </c>
      <c r="BM543">
        <v>108001</v>
      </c>
      <c r="BN543">
        <v>0</v>
      </c>
      <c r="BO543" t="s">
        <v>3</v>
      </c>
      <c r="BP543">
        <v>0</v>
      </c>
      <c r="BQ543">
        <v>3</v>
      </c>
      <c r="BR543">
        <v>0</v>
      </c>
      <c r="BS543">
        <v>6.66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3</v>
      </c>
      <c r="BZ543">
        <v>95</v>
      </c>
      <c r="CA543">
        <v>65</v>
      </c>
      <c r="CF543">
        <v>0</v>
      </c>
      <c r="CG543">
        <v>0</v>
      </c>
      <c r="CM543">
        <v>0</v>
      </c>
      <c r="CN543" t="s">
        <v>3</v>
      </c>
      <c r="CO543">
        <v>0</v>
      </c>
      <c r="CP543">
        <f t="shared" si="597"/>
        <v>440.11</v>
      </c>
      <c r="CQ543">
        <f t="shared" si="598"/>
        <v>111.15540000000001</v>
      </c>
      <c r="CR543">
        <f t="shared" si="599"/>
        <v>70.995599999999996</v>
      </c>
      <c r="CS543">
        <f t="shared" si="600"/>
        <v>10.0566</v>
      </c>
      <c r="CT543">
        <f t="shared" si="601"/>
        <v>281.11860000000001</v>
      </c>
      <c r="CU543">
        <f t="shared" si="602"/>
        <v>0</v>
      </c>
      <c r="CV543">
        <f t="shared" si="603"/>
        <v>4.49</v>
      </c>
      <c r="CW543">
        <f t="shared" si="604"/>
        <v>0.12</v>
      </c>
      <c r="CX543">
        <f t="shared" si="605"/>
        <v>0</v>
      </c>
      <c r="CY543">
        <f t="shared" si="606"/>
        <v>262.77949999999998</v>
      </c>
      <c r="CZ543">
        <f t="shared" si="607"/>
        <v>179.79650000000001</v>
      </c>
      <c r="DC543" t="s">
        <v>3</v>
      </c>
      <c r="DD543" t="s">
        <v>3</v>
      </c>
      <c r="DE543" t="s">
        <v>3</v>
      </c>
      <c r="DF543" t="s">
        <v>3</v>
      </c>
      <c r="DG543" t="s">
        <v>3</v>
      </c>
      <c r="DH543" t="s">
        <v>3</v>
      </c>
      <c r="DI543" t="s">
        <v>3</v>
      </c>
      <c r="DJ543" t="s">
        <v>3</v>
      </c>
      <c r="DK543" t="s">
        <v>3</v>
      </c>
      <c r="DL543" t="s">
        <v>3</v>
      </c>
      <c r="DM543" t="s">
        <v>3</v>
      </c>
      <c r="DN543">
        <v>0</v>
      </c>
      <c r="DO543">
        <v>0</v>
      </c>
      <c r="DP543">
        <v>1</v>
      </c>
      <c r="DQ543">
        <v>1</v>
      </c>
      <c r="DU543">
        <v>1003</v>
      </c>
      <c r="DV543" t="s">
        <v>61</v>
      </c>
      <c r="DW543" t="s">
        <v>61</v>
      </c>
      <c r="DX543">
        <v>100</v>
      </c>
      <c r="EE543">
        <v>39174386</v>
      </c>
      <c r="EF543">
        <v>3</v>
      </c>
      <c r="EG543" t="s">
        <v>697</v>
      </c>
      <c r="EH543">
        <v>0</v>
      </c>
      <c r="EI543" t="s">
        <v>3</v>
      </c>
      <c r="EJ543">
        <v>2</v>
      </c>
      <c r="EK543">
        <v>108001</v>
      </c>
      <c r="EL543" t="s">
        <v>698</v>
      </c>
      <c r="EM543" t="s">
        <v>699</v>
      </c>
      <c r="EO543" t="s">
        <v>3</v>
      </c>
      <c r="EQ543">
        <v>0</v>
      </c>
      <c r="ER543">
        <v>69.56</v>
      </c>
      <c r="ES543">
        <v>16.690000000000001</v>
      </c>
      <c r="ET543">
        <v>10.66</v>
      </c>
      <c r="EU543">
        <v>1.51</v>
      </c>
      <c r="EV543">
        <v>42.21</v>
      </c>
      <c r="EW543">
        <v>4.49</v>
      </c>
      <c r="EX543">
        <v>0.12</v>
      </c>
      <c r="EY543">
        <v>0</v>
      </c>
      <c r="FQ543">
        <v>0</v>
      </c>
      <c r="FR543">
        <f t="shared" si="608"/>
        <v>0</v>
      </c>
      <c r="FS543">
        <v>0</v>
      </c>
      <c r="FX543">
        <v>95</v>
      </c>
      <c r="FY543">
        <v>65</v>
      </c>
      <c r="GA543" t="s">
        <v>3</v>
      </c>
      <c r="GD543">
        <v>0</v>
      </c>
      <c r="GF543">
        <v>1644371816</v>
      </c>
      <c r="GG543">
        <v>1</v>
      </c>
      <c r="GH543">
        <v>1</v>
      </c>
      <c r="GI543">
        <v>4</v>
      </c>
      <c r="GJ543">
        <v>0</v>
      </c>
      <c r="GK543">
        <f>ROUND(R543*(S12)/100,2)</f>
        <v>0</v>
      </c>
      <c r="GL543">
        <f t="shared" si="609"/>
        <v>0</v>
      </c>
      <c r="GM543">
        <f t="shared" si="610"/>
        <v>882.69</v>
      </c>
      <c r="GN543">
        <f t="shared" si="611"/>
        <v>0</v>
      </c>
      <c r="GO543">
        <f t="shared" si="612"/>
        <v>882.69</v>
      </c>
      <c r="GP543">
        <f t="shared" si="613"/>
        <v>0</v>
      </c>
      <c r="GR543">
        <v>0</v>
      </c>
      <c r="GS543">
        <v>3</v>
      </c>
      <c r="GT543">
        <v>0</v>
      </c>
      <c r="GU543" t="s">
        <v>3</v>
      </c>
      <c r="GV543">
        <f t="shared" si="614"/>
        <v>0</v>
      </c>
      <c r="GW543">
        <v>1</v>
      </c>
      <c r="GX543">
        <f t="shared" si="615"/>
        <v>0</v>
      </c>
      <c r="HA543">
        <v>0</v>
      </c>
      <c r="HB543">
        <v>0</v>
      </c>
      <c r="IK543">
        <v>0</v>
      </c>
    </row>
    <row r="544" spans="1:255" x14ac:dyDescent="0.2">
      <c r="A544" s="2">
        <v>18</v>
      </c>
      <c r="B544" s="2">
        <v>1</v>
      </c>
      <c r="C544" s="2">
        <v>1327</v>
      </c>
      <c r="D544" s="2"/>
      <c r="E544" s="2" t="s">
        <v>835</v>
      </c>
      <c r="F544" s="2" t="s">
        <v>828</v>
      </c>
      <c r="G544" s="2" t="s">
        <v>829</v>
      </c>
      <c r="H544" s="2" t="s">
        <v>824</v>
      </c>
      <c r="I544" s="2">
        <f>I542*J544</f>
        <v>9.5000000000000001E-2</v>
      </c>
      <c r="J544" s="2">
        <v>0.1</v>
      </c>
      <c r="K544" s="2"/>
      <c r="L544" s="2"/>
      <c r="M544" s="2"/>
      <c r="N544" s="2"/>
      <c r="O544" s="2">
        <f t="shared" si="583"/>
        <v>457.33</v>
      </c>
      <c r="P544" s="2">
        <f t="shared" si="584"/>
        <v>457.33</v>
      </c>
      <c r="Q544" s="2">
        <f t="shared" si="585"/>
        <v>0</v>
      </c>
      <c r="R544" s="2">
        <f t="shared" si="586"/>
        <v>0</v>
      </c>
      <c r="S544" s="2">
        <f t="shared" si="587"/>
        <v>0</v>
      </c>
      <c r="T544" s="2">
        <f t="shared" si="588"/>
        <v>0</v>
      </c>
      <c r="U544" s="2">
        <f t="shared" si="589"/>
        <v>0</v>
      </c>
      <c r="V544" s="2">
        <f t="shared" si="590"/>
        <v>0</v>
      </c>
      <c r="W544" s="2">
        <f t="shared" si="591"/>
        <v>0</v>
      </c>
      <c r="X544" s="2">
        <f t="shared" si="592"/>
        <v>0</v>
      </c>
      <c r="Y544" s="2">
        <f t="shared" si="593"/>
        <v>0</v>
      </c>
      <c r="Z544" s="2"/>
      <c r="AA544" s="2">
        <v>39500385</v>
      </c>
      <c r="AB544" s="2">
        <f t="shared" si="594"/>
        <v>4814.0200000000004</v>
      </c>
      <c r="AC544" s="2">
        <f t="shared" si="577"/>
        <v>4814.0200000000004</v>
      </c>
      <c r="AD544" s="2">
        <f t="shared" si="578"/>
        <v>0</v>
      </c>
      <c r="AE544" s="2">
        <f t="shared" si="579"/>
        <v>0</v>
      </c>
      <c r="AF544" s="2">
        <f t="shared" si="580"/>
        <v>0</v>
      </c>
      <c r="AG544" s="2">
        <f t="shared" si="595"/>
        <v>0</v>
      </c>
      <c r="AH544" s="2">
        <f t="shared" si="581"/>
        <v>0</v>
      </c>
      <c r="AI544" s="2">
        <f t="shared" si="582"/>
        <v>0</v>
      </c>
      <c r="AJ544" s="2">
        <f t="shared" si="596"/>
        <v>0</v>
      </c>
      <c r="AK544" s="2">
        <v>4814.0200000000004</v>
      </c>
      <c r="AL544" s="2">
        <v>4814.0200000000004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95</v>
      </c>
      <c r="AU544" s="2">
        <v>65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3</v>
      </c>
      <c r="BE544" s="2" t="s">
        <v>3</v>
      </c>
      <c r="BF544" s="2" t="s">
        <v>3</v>
      </c>
      <c r="BG544" s="2" t="s">
        <v>3</v>
      </c>
      <c r="BH544" s="2">
        <v>3</v>
      </c>
      <c r="BI544" s="2">
        <v>2</v>
      </c>
      <c r="BJ544" s="2" t="s">
        <v>830</v>
      </c>
      <c r="BK544" s="2"/>
      <c r="BL544" s="2"/>
      <c r="BM544" s="2">
        <v>108001</v>
      </c>
      <c r="BN544" s="2">
        <v>0</v>
      </c>
      <c r="BO544" s="2" t="s">
        <v>3</v>
      </c>
      <c r="BP544" s="2">
        <v>0</v>
      </c>
      <c r="BQ544" s="2">
        <v>3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3</v>
      </c>
      <c r="BZ544" s="2">
        <v>95</v>
      </c>
      <c r="CA544" s="2">
        <v>65</v>
      </c>
      <c r="CB544" s="2"/>
      <c r="CC544" s="2"/>
      <c r="CD544" s="2"/>
      <c r="CE544" s="2"/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3</v>
      </c>
      <c r="CO544" s="2">
        <v>0</v>
      </c>
      <c r="CP544" s="2">
        <f t="shared" si="597"/>
        <v>457.33</v>
      </c>
      <c r="CQ544" s="2">
        <f t="shared" si="598"/>
        <v>4814.0200000000004</v>
      </c>
      <c r="CR544" s="2">
        <f t="shared" si="599"/>
        <v>0</v>
      </c>
      <c r="CS544" s="2">
        <f t="shared" si="600"/>
        <v>0</v>
      </c>
      <c r="CT544" s="2">
        <f t="shared" si="601"/>
        <v>0</v>
      </c>
      <c r="CU544" s="2">
        <f t="shared" si="602"/>
        <v>0</v>
      </c>
      <c r="CV544" s="2">
        <f t="shared" si="603"/>
        <v>0</v>
      </c>
      <c r="CW544" s="2">
        <f t="shared" si="604"/>
        <v>0</v>
      </c>
      <c r="CX544" s="2">
        <f t="shared" si="605"/>
        <v>0</v>
      </c>
      <c r="CY544" s="2">
        <f t="shared" si="606"/>
        <v>0</v>
      </c>
      <c r="CZ544" s="2">
        <f t="shared" si="607"/>
        <v>0</v>
      </c>
      <c r="DA544" s="2"/>
      <c r="DB544" s="2"/>
      <c r="DC544" s="2" t="s">
        <v>3</v>
      </c>
      <c r="DD544" s="2" t="s">
        <v>3</v>
      </c>
      <c r="DE544" s="2" t="s">
        <v>3</v>
      </c>
      <c r="DF544" s="2" t="s">
        <v>3</v>
      </c>
      <c r="DG544" s="2" t="s">
        <v>3</v>
      </c>
      <c r="DH544" s="2" t="s">
        <v>3</v>
      </c>
      <c r="DI544" s="2" t="s">
        <v>3</v>
      </c>
      <c r="DJ544" s="2" t="s">
        <v>3</v>
      </c>
      <c r="DK544" s="2" t="s">
        <v>3</v>
      </c>
      <c r="DL544" s="2" t="s">
        <v>3</v>
      </c>
      <c r="DM544" s="2" t="s">
        <v>3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1013</v>
      </c>
      <c r="DV544" s="2" t="s">
        <v>824</v>
      </c>
      <c r="DW544" s="2" t="s">
        <v>826</v>
      </c>
      <c r="DX544" s="2">
        <v>1</v>
      </c>
      <c r="DY544" s="2"/>
      <c r="DZ544" s="2"/>
      <c r="EA544" s="2"/>
      <c r="EB544" s="2"/>
      <c r="EC544" s="2"/>
      <c r="ED544" s="2"/>
      <c r="EE544" s="2">
        <v>39174386</v>
      </c>
      <c r="EF544" s="2">
        <v>3</v>
      </c>
      <c r="EG544" s="2" t="s">
        <v>697</v>
      </c>
      <c r="EH544" s="2">
        <v>0</v>
      </c>
      <c r="EI544" s="2" t="s">
        <v>3</v>
      </c>
      <c r="EJ544" s="2">
        <v>2</v>
      </c>
      <c r="EK544" s="2">
        <v>108001</v>
      </c>
      <c r="EL544" s="2" t="s">
        <v>698</v>
      </c>
      <c r="EM544" s="2" t="s">
        <v>699</v>
      </c>
      <c r="EN544" s="2"/>
      <c r="EO544" s="2" t="s">
        <v>3</v>
      </c>
      <c r="EP544" s="2"/>
      <c r="EQ544" s="2">
        <v>0</v>
      </c>
      <c r="ER544" s="2">
        <v>4814.0200000000004</v>
      </c>
      <c r="ES544" s="2">
        <v>4814.0200000000004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si="608"/>
        <v>0</v>
      </c>
      <c r="FS544" s="2">
        <v>0</v>
      </c>
      <c r="FT544" s="2"/>
      <c r="FU544" s="2"/>
      <c r="FV544" s="2"/>
      <c r="FW544" s="2"/>
      <c r="FX544" s="2">
        <v>95</v>
      </c>
      <c r="FY544" s="2">
        <v>65</v>
      </c>
      <c r="FZ544" s="2"/>
      <c r="GA544" s="2" t="s">
        <v>3</v>
      </c>
      <c r="GB544" s="2"/>
      <c r="GC544" s="2"/>
      <c r="GD544" s="2">
        <v>0</v>
      </c>
      <c r="GE544" s="2"/>
      <c r="GF544" s="2">
        <v>-329874626</v>
      </c>
      <c r="GG544" s="2">
        <v>2</v>
      </c>
      <c r="GH544" s="2">
        <v>1</v>
      </c>
      <c r="GI544" s="2">
        <v>-2</v>
      </c>
      <c r="GJ544" s="2">
        <v>0</v>
      </c>
      <c r="GK544" s="2">
        <f>ROUND(R544*(R12)/100,2)</f>
        <v>0</v>
      </c>
      <c r="GL544" s="2">
        <f t="shared" si="609"/>
        <v>0</v>
      </c>
      <c r="GM544" s="2">
        <f t="shared" si="610"/>
        <v>457.33</v>
      </c>
      <c r="GN544" s="2">
        <f t="shared" si="611"/>
        <v>0</v>
      </c>
      <c r="GO544" s="2">
        <f t="shared" si="612"/>
        <v>457.33</v>
      </c>
      <c r="GP544" s="2">
        <f t="shared" si="613"/>
        <v>0</v>
      </c>
      <c r="GQ544" s="2"/>
      <c r="GR544" s="2">
        <v>0</v>
      </c>
      <c r="GS544" s="2">
        <v>3</v>
      </c>
      <c r="GT544" s="2">
        <v>0</v>
      </c>
      <c r="GU544" s="2" t="s">
        <v>3</v>
      </c>
      <c r="GV544" s="2">
        <f t="shared" si="614"/>
        <v>0</v>
      </c>
      <c r="GW544" s="2">
        <v>1</v>
      </c>
      <c r="GX544" s="2">
        <f t="shared" si="615"/>
        <v>0</v>
      </c>
      <c r="GY544" s="2"/>
      <c r="GZ544" s="2"/>
      <c r="HA544" s="2">
        <v>0</v>
      </c>
      <c r="HB544" s="2">
        <v>0</v>
      </c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18</v>
      </c>
      <c r="B545">
        <v>1</v>
      </c>
      <c r="C545">
        <v>1337</v>
      </c>
      <c r="E545" t="s">
        <v>835</v>
      </c>
      <c r="F545" t="s">
        <v>828</v>
      </c>
      <c r="G545" t="s">
        <v>829</v>
      </c>
      <c r="H545" t="s">
        <v>824</v>
      </c>
      <c r="I545">
        <f>I543*J545</f>
        <v>9.5000000000000001E-2</v>
      </c>
      <c r="J545">
        <v>0.1</v>
      </c>
      <c r="O545">
        <f t="shared" si="583"/>
        <v>3045.83</v>
      </c>
      <c r="P545">
        <f t="shared" si="584"/>
        <v>3045.83</v>
      </c>
      <c r="Q545">
        <f t="shared" si="585"/>
        <v>0</v>
      </c>
      <c r="R545">
        <f t="shared" si="586"/>
        <v>0</v>
      </c>
      <c r="S545">
        <f t="shared" si="587"/>
        <v>0</v>
      </c>
      <c r="T545">
        <f t="shared" si="588"/>
        <v>0</v>
      </c>
      <c r="U545">
        <f t="shared" si="589"/>
        <v>0</v>
      </c>
      <c r="V545">
        <f t="shared" si="590"/>
        <v>0</v>
      </c>
      <c r="W545">
        <f t="shared" si="591"/>
        <v>0</v>
      </c>
      <c r="X545">
        <f t="shared" si="592"/>
        <v>0</v>
      </c>
      <c r="Y545">
        <f t="shared" si="593"/>
        <v>0</v>
      </c>
      <c r="AA545">
        <v>39500386</v>
      </c>
      <c r="AB545">
        <f t="shared" si="594"/>
        <v>4814.0200000000004</v>
      </c>
      <c r="AC545">
        <f t="shared" si="577"/>
        <v>4814.0200000000004</v>
      </c>
      <c r="AD545">
        <f t="shared" si="578"/>
        <v>0</v>
      </c>
      <c r="AE545">
        <f t="shared" si="579"/>
        <v>0</v>
      </c>
      <c r="AF545">
        <f t="shared" si="580"/>
        <v>0</v>
      </c>
      <c r="AG545">
        <f t="shared" si="595"/>
        <v>0</v>
      </c>
      <c r="AH545">
        <f t="shared" si="581"/>
        <v>0</v>
      </c>
      <c r="AI545">
        <f t="shared" si="582"/>
        <v>0</v>
      </c>
      <c r="AJ545">
        <f t="shared" si="596"/>
        <v>0</v>
      </c>
      <c r="AK545">
        <v>4814.0200000000004</v>
      </c>
      <c r="AL545">
        <v>4814.0200000000004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95</v>
      </c>
      <c r="AU545">
        <v>65</v>
      </c>
      <c r="AV545">
        <v>1</v>
      </c>
      <c r="AW545">
        <v>1</v>
      </c>
      <c r="AZ545">
        <v>6.66</v>
      </c>
      <c r="BA545">
        <v>1</v>
      </c>
      <c r="BB545">
        <v>1</v>
      </c>
      <c r="BC545">
        <v>6.66</v>
      </c>
      <c r="BD545" t="s">
        <v>3</v>
      </c>
      <c r="BE545" t="s">
        <v>3</v>
      </c>
      <c r="BF545" t="s">
        <v>3</v>
      </c>
      <c r="BG545" t="s">
        <v>3</v>
      </c>
      <c r="BH545">
        <v>3</v>
      </c>
      <c r="BI545">
        <v>2</v>
      </c>
      <c r="BJ545" t="s">
        <v>830</v>
      </c>
      <c r="BM545">
        <v>108001</v>
      </c>
      <c r="BN545">
        <v>0</v>
      </c>
      <c r="BO545" t="s">
        <v>3</v>
      </c>
      <c r="BP545">
        <v>0</v>
      </c>
      <c r="BQ545">
        <v>3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3</v>
      </c>
      <c r="BZ545">
        <v>95</v>
      </c>
      <c r="CA545">
        <v>65</v>
      </c>
      <c r="CF545">
        <v>0</v>
      </c>
      <c r="CG545">
        <v>0</v>
      </c>
      <c r="CM545">
        <v>0</v>
      </c>
      <c r="CN545" t="s">
        <v>3</v>
      </c>
      <c r="CO545">
        <v>0</v>
      </c>
      <c r="CP545">
        <f t="shared" si="597"/>
        <v>3045.83</v>
      </c>
      <c r="CQ545">
        <f t="shared" si="598"/>
        <v>32061.373200000002</v>
      </c>
      <c r="CR545">
        <f t="shared" si="599"/>
        <v>0</v>
      </c>
      <c r="CS545">
        <f t="shared" si="600"/>
        <v>0</v>
      </c>
      <c r="CT545">
        <f t="shared" si="601"/>
        <v>0</v>
      </c>
      <c r="CU545">
        <f t="shared" si="602"/>
        <v>0</v>
      </c>
      <c r="CV545">
        <f t="shared" si="603"/>
        <v>0</v>
      </c>
      <c r="CW545">
        <f t="shared" si="604"/>
        <v>0</v>
      </c>
      <c r="CX545">
        <f t="shared" si="605"/>
        <v>0</v>
      </c>
      <c r="CY545">
        <f t="shared" si="606"/>
        <v>0</v>
      </c>
      <c r="CZ545">
        <f t="shared" si="607"/>
        <v>0</v>
      </c>
      <c r="DC545" t="s">
        <v>3</v>
      </c>
      <c r="DD545" t="s">
        <v>3</v>
      </c>
      <c r="DE545" t="s">
        <v>3</v>
      </c>
      <c r="DF545" t="s">
        <v>3</v>
      </c>
      <c r="DG545" t="s">
        <v>3</v>
      </c>
      <c r="DH545" t="s">
        <v>3</v>
      </c>
      <c r="DI545" t="s">
        <v>3</v>
      </c>
      <c r="DJ545" t="s">
        <v>3</v>
      </c>
      <c r="DK545" t="s">
        <v>3</v>
      </c>
      <c r="DL545" t="s">
        <v>3</v>
      </c>
      <c r="DM545" t="s">
        <v>3</v>
      </c>
      <c r="DN545">
        <v>0</v>
      </c>
      <c r="DO545">
        <v>0</v>
      </c>
      <c r="DP545">
        <v>1</v>
      </c>
      <c r="DQ545">
        <v>1</v>
      </c>
      <c r="DU545">
        <v>1013</v>
      </c>
      <c r="DV545" t="s">
        <v>824</v>
      </c>
      <c r="DW545" t="s">
        <v>826</v>
      </c>
      <c r="DX545">
        <v>1</v>
      </c>
      <c r="EE545">
        <v>39174386</v>
      </c>
      <c r="EF545">
        <v>3</v>
      </c>
      <c r="EG545" t="s">
        <v>697</v>
      </c>
      <c r="EH545">
        <v>0</v>
      </c>
      <c r="EI545" t="s">
        <v>3</v>
      </c>
      <c r="EJ545">
        <v>2</v>
      </c>
      <c r="EK545">
        <v>108001</v>
      </c>
      <c r="EL545" t="s">
        <v>698</v>
      </c>
      <c r="EM545" t="s">
        <v>699</v>
      </c>
      <c r="EO545" t="s">
        <v>3</v>
      </c>
      <c r="EQ545">
        <v>0</v>
      </c>
      <c r="ER545">
        <v>4814.0200000000004</v>
      </c>
      <c r="ES545">
        <v>4814.0200000000004</v>
      </c>
      <c r="ET545">
        <v>0</v>
      </c>
      <c r="EU545">
        <v>0</v>
      </c>
      <c r="EV545">
        <v>0</v>
      </c>
      <c r="EW545">
        <v>0</v>
      </c>
      <c r="EX545">
        <v>0</v>
      </c>
      <c r="FQ545">
        <v>0</v>
      </c>
      <c r="FR545">
        <f t="shared" si="608"/>
        <v>0</v>
      </c>
      <c r="FS545">
        <v>0</v>
      </c>
      <c r="FX545">
        <v>95</v>
      </c>
      <c r="FY545">
        <v>65</v>
      </c>
      <c r="GA545" t="s">
        <v>3</v>
      </c>
      <c r="GD545">
        <v>0</v>
      </c>
      <c r="GF545">
        <v>-329874626</v>
      </c>
      <c r="GG545">
        <v>1</v>
      </c>
      <c r="GH545">
        <v>1</v>
      </c>
      <c r="GI545">
        <v>4</v>
      </c>
      <c r="GJ545">
        <v>0</v>
      </c>
      <c r="GK545">
        <f>ROUND(R545*(S12)/100,2)</f>
        <v>0</v>
      </c>
      <c r="GL545">
        <f t="shared" si="609"/>
        <v>0</v>
      </c>
      <c r="GM545">
        <f t="shared" si="610"/>
        <v>3045.83</v>
      </c>
      <c r="GN545">
        <f t="shared" si="611"/>
        <v>0</v>
      </c>
      <c r="GO545">
        <f t="shared" si="612"/>
        <v>3045.83</v>
      </c>
      <c r="GP545">
        <f t="shared" si="613"/>
        <v>0</v>
      </c>
      <c r="GR545">
        <v>0</v>
      </c>
      <c r="GS545">
        <v>3</v>
      </c>
      <c r="GT545">
        <v>0</v>
      </c>
      <c r="GU545" t="s">
        <v>3</v>
      </c>
      <c r="GV545">
        <f t="shared" si="614"/>
        <v>0</v>
      </c>
      <c r="GW545">
        <v>1</v>
      </c>
      <c r="GX545">
        <f t="shared" si="615"/>
        <v>0</v>
      </c>
      <c r="HA545">
        <v>0</v>
      </c>
      <c r="HB545">
        <v>0</v>
      </c>
      <c r="IK545">
        <v>0</v>
      </c>
    </row>
    <row r="546" spans="1:255" x14ac:dyDescent="0.2">
      <c r="A546" s="2">
        <v>17</v>
      </c>
      <c r="B546" s="2">
        <v>1</v>
      </c>
      <c r="C546" s="2">
        <f>ROW(SmtRes!A1341)</f>
        <v>1341</v>
      </c>
      <c r="D546" s="2">
        <f>ROW(EtalonRes!A1321)</f>
        <v>1321</v>
      </c>
      <c r="E546" s="2" t="s">
        <v>836</v>
      </c>
      <c r="F546" s="2" t="s">
        <v>837</v>
      </c>
      <c r="G546" s="2" t="s">
        <v>838</v>
      </c>
      <c r="H546" s="2" t="s">
        <v>61</v>
      </c>
      <c r="I546" s="2">
        <f>ROUND(25.6/100,9)</f>
        <v>0.25600000000000001</v>
      </c>
      <c r="J546" s="2">
        <v>0</v>
      </c>
      <c r="K546" s="2"/>
      <c r="L546" s="2"/>
      <c r="M546" s="2"/>
      <c r="N546" s="2"/>
      <c r="O546" s="2">
        <f t="shared" si="583"/>
        <v>73.72</v>
      </c>
      <c r="P546" s="2">
        <f t="shared" si="584"/>
        <v>0</v>
      </c>
      <c r="Q546" s="2">
        <f t="shared" si="585"/>
        <v>36.96</v>
      </c>
      <c r="R546" s="2">
        <f t="shared" si="586"/>
        <v>0</v>
      </c>
      <c r="S546" s="2">
        <f t="shared" si="587"/>
        <v>36.76</v>
      </c>
      <c r="T546" s="2">
        <f t="shared" si="588"/>
        <v>0</v>
      </c>
      <c r="U546" s="2">
        <f t="shared" si="589"/>
        <v>4.0038400000000003</v>
      </c>
      <c r="V546" s="2">
        <f t="shared" si="590"/>
        <v>0</v>
      </c>
      <c r="W546" s="2">
        <f t="shared" si="591"/>
        <v>0</v>
      </c>
      <c r="X546" s="2">
        <f t="shared" si="592"/>
        <v>36.39</v>
      </c>
      <c r="Y546" s="2">
        <f t="shared" si="593"/>
        <v>22.06</v>
      </c>
      <c r="Z546" s="2"/>
      <c r="AA546" s="2">
        <v>39500385</v>
      </c>
      <c r="AB546" s="2">
        <f t="shared" si="594"/>
        <v>287.95</v>
      </c>
      <c r="AC546" s="2">
        <f t="shared" si="577"/>
        <v>0</v>
      </c>
      <c r="AD546" s="2">
        <f t="shared" si="578"/>
        <v>144.37</v>
      </c>
      <c r="AE546" s="2">
        <f t="shared" si="579"/>
        <v>0</v>
      </c>
      <c r="AF546" s="2">
        <f t="shared" si="580"/>
        <v>143.58000000000001</v>
      </c>
      <c r="AG546" s="2">
        <f t="shared" si="595"/>
        <v>0</v>
      </c>
      <c r="AH546" s="2">
        <f t="shared" si="581"/>
        <v>15.64</v>
      </c>
      <c r="AI546" s="2">
        <f t="shared" si="582"/>
        <v>0</v>
      </c>
      <c r="AJ546" s="2">
        <f t="shared" si="596"/>
        <v>0</v>
      </c>
      <c r="AK546" s="2">
        <v>287.95</v>
      </c>
      <c r="AL546" s="2">
        <v>0</v>
      </c>
      <c r="AM546" s="2">
        <v>144.37</v>
      </c>
      <c r="AN546" s="2">
        <v>0</v>
      </c>
      <c r="AO546" s="2">
        <v>143.58000000000001</v>
      </c>
      <c r="AP546" s="2">
        <v>0</v>
      </c>
      <c r="AQ546" s="2">
        <v>15.64</v>
      </c>
      <c r="AR546" s="2">
        <v>0</v>
      </c>
      <c r="AS546" s="2">
        <v>0</v>
      </c>
      <c r="AT546" s="2">
        <v>99</v>
      </c>
      <c r="AU546" s="2">
        <v>60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3</v>
      </c>
      <c r="BE546" s="2" t="s">
        <v>3</v>
      </c>
      <c r="BF546" s="2" t="s">
        <v>3</v>
      </c>
      <c r="BG546" s="2" t="s">
        <v>3</v>
      </c>
      <c r="BH546" s="2">
        <v>0</v>
      </c>
      <c r="BI546" s="2">
        <v>1</v>
      </c>
      <c r="BJ546" s="2" t="s">
        <v>839</v>
      </c>
      <c r="BK546" s="2"/>
      <c r="BL546" s="2"/>
      <c r="BM546" s="2">
        <v>46001</v>
      </c>
      <c r="BN546" s="2">
        <v>0</v>
      </c>
      <c r="BO546" s="2" t="s">
        <v>3</v>
      </c>
      <c r="BP546" s="2">
        <v>0</v>
      </c>
      <c r="BQ546" s="2">
        <v>2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3</v>
      </c>
      <c r="BZ546" s="2">
        <v>110</v>
      </c>
      <c r="CA546" s="2">
        <v>70</v>
      </c>
      <c r="CB546" s="2"/>
      <c r="CC546" s="2"/>
      <c r="CD546" s="2"/>
      <c r="CE546" s="2"/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3</v>
      </c>
      <c r="CO546" s="2">
        <v>0</v>
      </c>
      <c r="CP546" s="2">
        <f t="shared" si="597"/>
        <v>73.72</v>
      </c>
      <c r="CQ546" s="2">
        <f t="shared" si="598"/>
        <v>0</v>
      </c>
      <c r="CR546" s="2">
        <f t="shared" si="599"/>
        <v>144.37</v>
      </c>
      <c r="CS546" s="2">
        <f t="shared" si="600"/>
        <v>0</v>
      </c>
      <c r="CT546" s="2">
        <f t="shared" si="601"/>
        <v>143.58000000000001</v>
      </c>
      <c r="CU546" s="2">
        <f t="shared" si="602"/>
        <v>0</v>
      </c>
      <c r="CV546" s="2">
        <f t="shared" si="603"/>
        <v>15.64</v>
      </c>
      <c r="CW546" s="2">
        <f t="shared" si="604"/>
        <v>0</v>
      </c>
      <c r="CX546" s="2">
        <f t="shared" si="605"/>
        <v>0</v>
      </c>
      <c r="CY546" s="2">
        <f t="shared" si="606"/>
        <v>36.392399999999995</v>
      </c>
      <c r="CZ546" s="2">
        <f t="shared" si="607"/>
        <v>22.055999999999997</v>
      </c>
      <c r="DA546" s="2"/>
      <c r="DB546" s="2"/>
      <c r="DC546" s="2" t="s">
        <v>3</v>
      </c>
      <c r="DD546" s="2" t="s">
        <v>3</v>
      </c>
      <c r="DE546" s="2" t="s">
        <v>3</v>
      </c>
      <c r="DF546" s="2" t="s">
        <v>3</v>
      </c>
      <c r="DG546" s="2" t="s">
        <v>3</v>
      </c>
      <c r="DH546" s="2" t="s">
        <v>3</v>
      </c>
      <c r="DI546" s="2" t="s">
        <v>3</v>
      </c>
      <c r="DJ546" s="2" t="s">
        <v>3</v>
      </c>
      <c r="DK546" s="2" t="s">
        <v>3</v>
      </c>
      <c r="DL546" s="2" t="s">
        <v>3</v>
      </c>
      <c r="DM546" s="2" t="s">
        <v>3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1003</v>
      </c>
      <c r="DV546" s="2" t="s">
        <v>61</v>
      </c>
      <c r="DW546" s="2" t="s">
        <v>61</v>
      </c>
      <c r="DX546" s="2">
        <v>100</v>
      </c>
      <c r="DY546" s="2"/>
      <c r="DZ546" s="2"/>
      <c r="EA546" s="2"/>
      <c r="EB546" s="2"/>
      <c r="EC546" s="2"/>
      <c r="ED546" s="2"/>
      <c r="EE546" s="2">
        <v>39174571</v>
      </c>
      <c r="EF546" s="2">
        <v>2</v>
      </c>
      <c r="EG546" s="2" t="s">
        <v>19</v>
      </c>
      <c r="EH546" s="2">
        <v>0</v>
      </c>
      <c r="EI546" s="2" t="s">
        <v>3</v>
      </c>
      <c r="EJ546" s="2">
        <v>1</v>
      </c>
      <c r="EK546" s="2">
        <v>46001</v>
      </c>
      <c r="EL546" s="2" t="s">
        <v>20</v>
      </c>
      <c r="EM546" s="2" t="s">
        <v>21</v>
      </c>
      <c r="EN546" s="2"/>
      <c r="EO546" s="2" t="s">
        <v>3</v>
      </c>
      <c r="EP546" s="2"/>
      <c r="EQ546" s="2">
        <v>131072</v>
      </c>
      <c r="ER546" s="2">
        <v>287.95</v>
      </c>
      <c r="ES546" s="2">
        <v>0</v>
      </c>
      <c r="ET546" s="2">
        <v>144.37</v>
      </c>
      <c r="EU546" s="2">
        <v>0</v>
      </c>
      <c r="EV546" s="2">
        <v>143.58000000000001</v>
      </c>
      <c r="EW546" s="2">
        <v>15.64</v>
      </c>
      <c r="EX546" s="2">
        <v>0</v>
      </c>
      <c r="EY546" s="2">
        <v>0</v>
      </c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608"/>
        <v>0</v>
      </c>
      <c r="FS546" s="2">
        <v>0</v>
      </c>
      <c r="FT546" s="2" t="s">
        <v>22</v>
      </c>
      <c r="FU546" s="2" t="s">
        <v>23</v>
      </c>
      <c r="FV546" s="2"/>
      <c r="FW546" s="2"/>
      <c r="FX546" s="2">
        <v>99</v>
      </c>
      <c r="FY546" s="2">
        <v>59.5</v>
      </c>
      <c r="FZ546" s="2"/>
      <c r="GA546" s="2" t="s">
        <v>3</v>
      </c>
      <c r="GB546" s="2"/>
      <c r="GC546" s="2"/>
      <c r="GD546" s="2">
        <v>0</v>
      </c>
      <c r="GE546" s="2"/>
      <c r="GF546" s="2">
        <v>1483479153</v>
      </c>
      <c r="GG546" s="2">
        <v>2</v>
      </c>
      <c r="GH546" s="2">
        <v>1</v>
      </c>
      <c r="GI546" s="2">
        <v>-2</v>
      </c>
      <c r="GJ546" s="2">
        <v>0</v>
      </c>
      <c r="GK546" s="2">
        <f>ROUND(R546*(R12)/100,2)</f>
        <v>0</v>
      </c>
      <c r="GL546" s="2">
        <f t="shared" si="609"/>
        <v>0</v>
      </c>
      <c r="GM546" s="2">
        <f t="shared" si="610"/>
        <v>132.16999999999999</v>
      </c>
      <c r="GN546" s="2">
        <f t="shared" si="611"/>
        <v>132.16999999999999</v>
      </c>
      <c r="GO546" s="2">
        <f t="shared" si="612"/>
        <v>0</v>
      </c>
      <c r="GP546" s="2">
        <f t="shared" si="613"/>
        <v>0</v>
      </c>
      <c r="GQ546" s="2"/>
      <c r="GR546" s="2">
        <v>0</v>
      </c>
      <c r="GS546" s="2">
        <v>3</v>
      </c>
      <c r="GT546" s="2">
        <v>0</v>
      </c>
      <c r="GU546" s="2" t="s">
        <v>3</v>
      </c>
      <c r="GV546" s="2">
        <f t="shared" si="614"/>
        <v>0</v>
      </c>
      <c r="GW546" s="2">
        <v>1</v>
      </c>
      <c r="GX546" s="2">
        <f t="shared" si="615"/>
        <v>0</v>
      </c>
      <c r="GY546" s="2"/>
      <c r="GZ546" s="2"/>
      <c r="HA546" s="2">
        <v>0</v>
      </c>
      <c r="HB546" s="2">
        <v>0</v>
      </c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17</v>
      </c>
      <c r="B547">
        <v>1</v>
      </c>
      <c r="C547">
        <f>ROW(SmtRes!A1344)</f>
        <v>1344</v>
      </c>
      <c r="D547">
        <f>ROW(EtalonRes!A1324)</f>
        <v>1324</v>
      </c>
      <c r="E547" t="s">
        <v>836</v>
      </c>
      <c r="F547" t="s">
        <v>837</v>
      </c>
      <c r="G547" t="s">
        <v>838</v>
      </c>
      <c r="H547" t="s">
        <v>61</v>
      </c>
      <c r="I547">
        <f>ROUND(25.6/100,9)</f>
        <v>0.25600000000000001</v>
      </c>
      <c r="J547">
        <v>0</v>
      </c>
      <c r="O547">
        <f t="shared" si="583"/>
        <v>490.95</v>
      </c>
      <c r="P547">
        <f t="shared" si="584"/>
        <v>0</v>
      </c>
      <c r="Q547">
        <f t="shared" si="585"/>
        <v>246.15</v>
      </c>
      <c r="R547">
        <f t="shared" si="586"/>
        <v>0</v>
      </c>
      <c r="S547">
        <f t="shared" si="587"/>
        <v>244.8</v>
      </c>
      <c r="T547">
        <f t="shared" si="588"/>
        <v>0</v>
      </c>
      <c r="U547">
        <f t="shared" si="589"/>
        <v>4.0038400000000003</v>
      </c>
      <c r="V547">
        <f t="shared" si="590"/>
        <v>0</v>
      </c>
      <c r="W547">
        <f t="shared" si="591"/>
        <v>0</v>
      </c>
      <c r="X547">
        <f t="shared" si="592"/>
        <v>242.35</v>
      </c>
      <c r="Y547">
        <f t="shared" si="593"/>
        <v>146.88</v>
      </c>
      <c r="AA547">
        <v>39500386</v>
      </c>
      <c r="AB547">
        <f t="shared" si="594"/>
        <v>287.95</v>
      </c>
      <c r="AC547">
        <f t="shared" si="577"/>
        <v>0</v>
      </c>
      <c r="AD547">
        <f t="shared" si="578"/>
        <v>144.37</v>
      </c>
      <c r="AE547">
        <f t="shared" si="579"/>
        <v>0</v>
      </c>
      <c r="AF547">
        <f t="shared" si="580"/>
        <v>143.58000000000001</v>
      </c>
      <c r="AG547">
        <f t="shared" si="595"/>
        <v>0</v>
      </c>
      <c r="AH547">
        <f t="shared" si="581"/>
        <v>15.64</v>
      </c>
      <c r="AI547">
        <f t="shared" si="582"/>
        <v>0</v>
      </c>
      <c r="AJ547">
        <f t="shared" si="596"/>
        <v>0</v>
      </c>
      <c r="AK547">
        <v>287.95</v>
      </c>
      <c r="AL547">
        <v>0</v>
      </c>
      <c r="AM547">
        <v>144.37</v>
      </c>
      <c r="AN547">
        <v>0</v>
      </c>
      <c r="AO547">
        <v>143.58000000000001</v>
      </c>
      <c r="AP547">
        <v>0</v>
      </c>
      <c r="AQ547">
        <v>15.64</v>
      </c>
      <c r="AR547">
        <v>0</v>
      </c>
      <c r="AS547">
        <v>0</v>
      </c>
      <c r="AT547">
        <v>99</v>
      </c>
      <c r="AU547">
        <v>60</v>
      </c>
      <c r="AV547">
        <v>1</v>
      </c>
      <c r="AW547">
        <v>1</v>
      </c>
      <c r="AZ547">
        <v>6.66</v>
      </c>
      <c r="BA547">
        <v>6.66</v>
      </c>
      <c r="BB547">
        <v>6.66</v>
      </c>
      <c r="BC547">
        <v>6.66</v>
      </c>
      <c r="BD547" t="s">
        <v>3</v>
      </c>
      <c r="BE547" t="s">
        <v>3</v>
      </c>
      <c r="BF547" t="s">
        <v>3</v>
      </c>
      <c r="BG547" t="s">
        <v>3</v>
      </c>
      <c r="BH547">
        <v>0</v>
      </c>
      <c r="BI547">
        <v>1</v>
      </c>
      <c r="BJ547" t="s">
        <v>839</v>
      </c>
      <c r="BM547">
        <v>46001</v>
      </c>
      <c r="BN547">
        <v>0</v>
      </c>
      <c r="BO547" t="s">
        <v>3</v>
      </c>
      <c r="BP547">
        <v>0</v>
      </c>
      <c r="BQ547">
        <v>2</v>
      </c>
      <c r="BR547">
        <v>0</v>
      </c>
      <c r="BS547">
        <v>6.66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3</v>
      </c>
      <c r="BZ547">
        <v>110</v>
      </c>
      <c r="CA547">
        <v>70</v>
      </c>
      <c r="CF547">
        <v>0</v>
      </c>
      <c r="CG547">
        <v>0</v>
      </c>
      <c r="CM547">
        <v>0</v>
      </c>
      <c r="CN547" t="s">
        <v>3</v>
      </c>
      <c r="CO547">
        <v>0</v>
      </c>
      <c r="CP547">
        <f t="shared" si="597"/>
        <v>490.95000000000005</v>
      </c>
      <c r="CQ547">
        <f t="shared" si="598"/>
        <v>0</v>
      </c>
      <c r="CR547">
        <f t="shared" si="599"/>
        <v>961.50420000000008</v>
      </c>
      <c r="CS547">
        <f t="shared" si="600"/>
        <v>0</v>
      </c>
      <c r="CT547">
        <f t="shared" si="601"/>
        <v>956.2428000000001</v>
      </c>
      <c r="CU547">
        <f t="shared" si="602"/>
        <v>0</v>
      </c>
      <c r="CV547">
        <f t="shared" si="603"/>
        <v>15.64</v>
      </c>
      <c r="CW547">
        <f t="shared" si="604"/>
        <v>0</v>
      </c>
      <c r="CX547">
        <f t="shared" si="605"/>
        <v>0</v>
      </c>
      <c r="CY547">
        <f t="shared" si="606"/>
        <v>242.352</v>
      </c>
      <c r="CZ547">
        <f t="shared" si="607"/>
        <v>146.88</v>
      </c>
      <c r="DC547" t="s">
        <v>3</v>
      </c>
      <c r="DD547" t="s">
        <v>3</v>
      </c>
      <c r="DE547" t="s">
        <v>3</v>
      </c>
      <c r="DF547" t="s">
        <v>3</v>
      </c>
      <c r="DG547" t="s">
        <v>3</v>
      </c>
      <c r="DH547" t="s">
        <v>3</v>
      </c>
      <c r="DI547" t="s">
        <v>3</v>
      </c>
      <c r="DJ547" t="s">
        <v>3</v>
      </c>
      <c r="DK547" t="s">
        <v>3</v>
      </c>
      <c r="DL547" t="s">
        <v>3</v>
      </c>
      <c r="DM547" t="s">
        <v>3</v>
      </c>
      <c r="DN547">
        <v>0</v>
      </c>
      <c r="DO547">
        <v>0</v>
      </c>
      <c r="DP547">
        <v>1</v>
      </c>
      <c r="DQ547">
        <v>1</v>
      </c>
      <c r="DU547">
        <v>1003</v>
      </c>
      <c r="DV547" t="s">
        <v>61</v>
      </c>
      <c r="DW547" t="s">
        <v>61</v>
      </c>
      <c r="DX547">
        <v>100</v>
      </c>
      <c r="EE547">
        <v>39174571</v>
      </c>
      <c r="EF547">
        <v>2</v>
      </c>
      <c r="EG547" t="s">
        <v>19</v>
      </c>
      <c r="EH547">
        <v>0</v>
      </c>
      <c r="EI547" t="s">
        <v>3</v>
      </c>
      <c r="EJ547">
        <v>1</v>
      </c>
      <c r="EK547">
        <v>46001</v>
      </c>
      <c r="EL547" t="s">
        <v>20</v>
      </c>
      <c r="EM547" t="s">
        <v>21</v>
      </c>
      <c r="EO547" t="s">
        <v>3</v>
      </c>
      <c r="EQ547">
        <v>131072</v>
      </c>
      <c r="ER547">
        <v>287.95</v>
      </c>
      <c r="ES547">
        <v>0</v>
      </c>
      <c r="ET547">
        <v>144.37</v>
      </c>
      <c r="EU547">
        <v>0</v>
      </c>
      <c r="EV547">
        <v>143.58000000000001</v>
      </c>
      <c r="EW547">
        <v>15.64</v>
      </c>
      <c r="EX547">
        <v>0</v>
      </c>
      <c r="EY547">
        <v>0</v>
      </c>
      <c r="FQ547">
        <v>0</v>
      </c>
      <c r="FR547">
        <f t="shared" si="608"/>
        <v>0</v>
      </c>
      <c r="FS547">
        <v>0</v>
      </c>
      <c r="FT547" t="s">
        <v>22</v>
      </c>
      <c r="FU547" t="s">
        <v>23</v>
      </c>
      <c r="FX547">
        <v>99</v>
      </c>
      <c r="FY547">
        <v>59.5</v>
      </c>
      <c r="GA547" t="s">
        <v>3</v>
      </c>
      <c r="GD547">
        <v>0</v>
      </c>
      <c r="GF547">
        <v>1483479153</v>
      </c>
      <c r="GG547">
        <v>1</v>
      </c>
      <c r="GH547">
        <v>1</v>
      </c>
      <c r="GI547">
        <v>4</v>
      </c>
      <c r="GJ547">
        <v>0</v>
      </c>
      <c r="GK547">
        <f>ROUND(R547*(S12)/100,2)</f>
        <v>0</v>
      </c>
      <c r="GL547">
        <f t="shared" si="609"/>
        <v>0</v>
      </c>
      <c r="GM547">
        <f t="shared" si="610"/>
        <v>880.18</v>
      </c>
      <c r="GN547">
        <f t="shared" si="611"/>
        <v>880.18</v>
      </c>
      <c r="GO547">
        <f t="shared" si="612"/>
        <v>0</v>
      </c>
      <c r="GP547">
        <f t="shared" si="613"/>
        <v>0</v>
      </c>
      <c r="GR547">
        <v>0</v>
      </c>
      <c r="GS547">
        <v>3</v>
      </c>
      <c r="GT547">
        <v>0</v>
      </c>
      <c r="GU547" t="s">
        <v>3</v>
      </c>
      <c r="GV547">
        <f t="shared" si="614"/>
        <v>0</v>
      </c>
      <c r="GW547">
        <v>1</v>
      </c>
      <c r="GX547">
        <f t="shared" si="615"/>
        <v>0</v>
      </c>
      <c r="HA547">
        <v>0</v>
      </c>
      <c r="HB547">
        <v>0</v>
      </c>
      <c r="IK547">
        <v>0</v>
      </c>
    </row>
    <row r="548" spans="1:255" x14ac:dyDescent="0.2">
      <c r="A548" s="2">
        <v>17</v>
      </c>
      <c r="B548" s="2">
        <v>1</v>
      </c>
      <c r="C548" s="2">
        <f>ROW(SmtRes!A1347)</f>
        <v>1347</v>
      </c>
      <c r="D548" s="2">
        <f>ROW(EtalonRes!A1327)</f>
        <v>1327</v>
      </c>
      <c r="E548" s="2" t="s">
        <v>840</v>
      </c>
      <c r="F548" s="2" t="s">
        <v>841</v>
      </c>
      <c r="G548" s="2" t="s">
        <v>842</v>
      </c>
      <c r="H548" s="2" t="s">
        <v>61</v>
      </c>
      <c r="I548" s="2">
        <f>ROUND(37/100,9)</f>
        <v>0.37</v>
      </c>
      <c r="J548" s="2">
        <v>0</v>
      </c>
      <c r="K548" s="2"/>
      <c r="L548" s="2"/>
      <c r="M548" s="2"/>
      <c r="N548" s="2"/>
      <c r="O548" s="2">
        <f t="shared" si="583"/>
        <v>289.89</v>
      </c>
      <c r="P548" s="2">
        <f t="shared" si="584"/>
        <v>0</v>
      </c>
      <c r="Q548" s="2">
        <f t="shared" si="585"/>
        <v>138.94</v>
      </c>
      <c r="R548" s="2">
        <f t="shared" si="586"/>
        <v>0</v>
      </c>
      <c r="S548" s="2">
        <f t="shared" si="587"/>
        <v>150.94999999999999</v>
      </c>
      <c r="T548" s="2">
        <f t="shared" si="588"/>
        <v>0</v>
      </c>
      <c r="U548" s="2">
        <f t="shared" si="589"/>
        <v>16.058</v>
      </c>
      <c r="V548" s="2">
        <f t="shared" si="590"/>
        <v>0</v>
      </c>
      <c r="W548" s="2">
        <f t="shared" si="591"/>
        <v>0</v>
      </c>
      <c r="X548" s="2">
        <f t="shared" si="592"/>
        <v>149.44</v>
      </c>
      <c r="Y548" s="2">
        <f t="shared" si="593"/>
        <v>90.57</v>
      </c>
      <c r="Z548" s="2"/>
      <c r="AA548" s="2">
        <v>39500385</v>
      </c>
      <c r="AB548" s="2">
        <f t="shared" si="594"/>
        <v>783.47</v>
      </c>
      <c r="AC548" s="2">
        <f t="shared" ref="AC548:AC567" si="616">ROUND((ES548),2)</f>
        <v>0</v>
      </c>
      <c r="AD548" s="2">
        <f t="shared" ref="AD548:AD567" si="617">ROUND((((ET548)-(EU548))+AE548),2)</f>
        <v>375.51</v>
      </c>
      <c r="AE548" s="2">
        <f t="shared" ref="AE548:AE567" si="618">ROUND((EU548),2)</f>
        <v>0</v>
      </c>
      <c r="AF548" s="2">
        <f t="shared" ref="AF548:AF567" si="619">ROUND((EV548),2)</f>
        <v>407.96</v>
      </c>
      <c r="AG548" s="2">
        <f t="shared" si="595"/>
        <v>0</v>
      </c>
      <c r="AH548" s="2">
        <f t="shared" ref="AH548:AH567" si="620">(EW548)</f>
        <v>43.4</v>
      </c>
      <c r="AI548" s="2">
        <f t="shared" ref="AI548:AI567" si="621">(EX548)</f>
        <v>0</v>
      </c>
      <c r="AJ548" s="2">
        <f t="shared" si="596"/>
        <v>0</v>
      </c>
      <c r="AK548" s="2">
        <v>783.47</v>
      </c>
      <c r="AL548" s="2">
        <v>0</v>
      </c>
      <c r="AM548" s="2">
        <v>375.51</v>
      </c>
      <c r="AN548" s="2">
        <v>0</v>
      </c>
      <c r="AO548" s="2">
        <v>407.96</v>
      </c>
      <c r="AP548" s="2">
        <v>0</v>
      </c>
      <c r="AQ548" s="2">
        <v>43.4</v>
      </c>
      <c r="AR548" s="2">
        <v>0</v>
      </c>
      <c r="AS548" s="2">
        <v>0</v>
      </c>
      <c r="AT548" s="2">
        <v>99</v>
      </c>
      <c r="AU548" s="2">
        <v>60</v>
      </c>
      <c r="AV548" s="2">
        <v>1</v>
      </c>
      <c r="AW548" s="2">
        <v>1</v>
      </c>
      <c r="AX548" s="2"/>
      <c r="AY548" s="2"/>
      <c r="AZ548" s="2">
        <v>1</v>
      </c>
      <c r="BA548" s="2">
        <v>1</v>
      </c>
      <c r="BB548" s="2">
        <v>1</v>
      </c>
      <c r="BC548" s="2">
        <v>1</v>
      </c>
      <c r="BD548" s="2" t="s">
        <v>3</v>
      </c>
      <c r="BE548" s="2" t="s">
        <v>3</v>
      </c>
      <c r="BF548" s="2" t="s">
        <v>3</v>
      </c>
      <c r="BG548" s="2" t="s">
        <v>3</v>
      </c>
      <c r="BH548" s="2">
        <v>0</v>
      </c>
      <c r="BI548" s="2">
        <v>1</v>
      </c>
      <c r="BJ548" s="2" t="s">
        <v>843</v>
      </c>
      <c r="BK548" s="2"/>
      <c r="BL548" s="2"/>
      <c r="BM548" s="2">
        <v>46001</v>
      </c>
      <c r="BN548" s="2">
        <v>0</v>
      </c>
      <c r="BO548" s="2" t="s">
        <v>3</v>
      </c>
      <c r="BP548" s="2">
        <v>0</v>
      </c>
      <c r="BQ548" s="2">
        <v>2</v>
      </c>
      <c r="BR548" s="2">
        <v>0</v>
      </c>
      <c r="BS548" s="2">
        <v>1</v>
      </c>
      <c r="BT548" s="2">
        <v>1</v>
      </c>
      <c r="BU548" s="2">
        <v>1</v>
      </c>
      <c r="BV548" s="2">
        <v>1</v>
      </c>
      <c r="BW548" s="2">
        <v>1</v>
      </c>
      <c r="BX548" s="2">
        <v>1</v>
      </c>
      <c r="BY548" s="2" t="s">
        <v>3</v>
      </c>
      <c r="BZ548" s="2">
        <v>110</v>
      </c>
      <c r="CA548" s="2">
        <v>70</v>
      </c>
      <c r="CB548" s="2"/>
      <c r="CC548" s="2"/>
      <c r="CD548" s="2"/>
      <c r="CE548" s="2"/>
      <c r="CF548" s="2">
        <v>0</v>
      </c>
      <c r="CG548" s="2">
        <v>0</v>
      </c>
      <c r="CH548" s="2"/>
      <c r="CI548" s="2"/>
      <c r="CJ548" s="2"/>
      <c r="CK548" s="2"/>
      <c r="CL548" s="2"/>
      <c r="CM548" s="2">
        <v>0</v>
      </c>
      <c r="CN548" s="2" t="s">
        <v>3</v>
      </c>
      <c r="CO548" s="2">
        <v>0</v>
      </c>
      <c r="CP548" s="2">
        <f t="shared" si="597"/>
        <v>289.89</v>
      </c>
      <c r="CQ548" s="2">
        <f t="shared" si="598"/>
        <v>0</v>
      </c>
      <c r="CR548" s="2">
        <f t="shared" si="599"/>
        <v>375.51</v>
      </c>
      <c r="CS548" s="2">
        <f t="shared" si="600"/>
        <v>0</v>
      </c>
      <c r="CT548" s="2">
        <f t="shared" si="601"/>
        <v>407.96</v>
      </c>
      <c r="CU548" s="2">
        <f t="shared" si="602"/>
        <v>0</v>
      </c>
      <c r="CV548" s="2">
        <f t="shared" si="603"/>
        <v>43.4</v>
      </c>
      <c r="CW548" s="2">
        <f t="shared" si="604"/>
        <v>0</v>
      </c>
      <c r="CX548" s="2">
        <f t="shared" si="605"/>
        <v>0</v>
      </c>
      <c r="CY548" s="2">
        <f t="shared" si="606"/>
        <v>149.44049999999999</v>
      </c>
      <c r="CZ548" s="2">
        <f t="shared" si="607"/>
        <v>90.57</v>
      </c>
      <c r="DA548" s="2"/>
      <c r="DB548" s="2"/>
      <c r="DC548" s="2" t="s">
        <v>3</v>
      </c>
      <c r="DD548" s="2" t="s">
        <v>3</v>
      </c>
      <c r="DE548" s="2" t="s">
        <v>3</v>
      </c>
      <c r="DF548" s="2" t="s">
        <v>3</v>
      </c>
      <c r="DG548" s="2" t="s">
        <v>3</v>
      </c>
      <c r="DH548" s="2" t="s">
        <v>3</v>
      </c>
      <c r="DI548" s="2" t="s">
        <v>3</v>
      </c>
      <c r="DJ548" s="2" t="s">
        <v>3</v>
      </c>
      <c r="DK548" s="2" t="s">
        <v>3</v>
      </c>
      <c r="DL548" s="2" t="s">
        <v>3</v>
      </c>
      <c r="DM548" s="2" t="s">
        <v>3</v>
      </c>
      <c r="DN548" s="2">
        <v>0</v>
      </c>
      <c r="DO548" s="2">
        <v>0</v>
      </c>
      <c r="DP548" s="2">
        <v>1</v>
      </c>
      <c r="DQ548" s="2">
        <v>1</v>
      </c>
      <c r="DR548" s="2"/>
      <c r="DS548" s="2"/>
      <c r="DT548" s="2"/>
      <c r="DU548" s="2">
        <v>1003</v>
      </c>
      <c r="DV548" s="2" t="s">
        <v>61</v>
      </c>
      <c r="DW548" s="2" t="s">
        <v>61</v>
      </c>
      <c r="DX548" s="2">
        <v>100</v>
      </c>
      <c r="DY548" s="2"/>
      <c r="DZ548" s="2"/>
      <c r="EA548" s="2"/>
      <c r="EB548" s="2"/>
      <c r="EC548" s="2"/>
      <c r="ED548" s="2"/>
      <c r="EE548" s="2">
        <v>39174571</v>
      </c>
      <c r="EF548" s="2">
        <v>2</v>
      </c>
      <c r="EG548" s="2" t="s">
        <v>19</v>
      </c>
      <c r="EH548" s="2">
        <v>0</v>
      </c>
      <c r="EI548" s="2" t="s">
        <v>3</v>
      </c>
      <c r="EJ548" s="2">
        <v>1</v>
      </c>
      <c r="EK548" s="2">
        <v>46001</v>
      </c>
      <c r="EL548" s="2" t="s">
        <v>20</v>
      </c>
      <c r="EM548" s="2" t="s">
        <v>21</v>
      </c>
      <c r="EN548" s="2"/>
      <c r="EO548" s="2" t="s">
        <v>3</v>
      </c>
      <c r="EP548" s="2"/>
      <c r="EQ548" s="2">
        <v>0</v>
      </c>
      <c r="ER548" s="2">
        <v>783.47</v>
      </c>
      <c r="ES548" s="2">
        <v>0</v>
      </c>
      <c r="ET548" s="2">
        <v>375.51</v>
      </c>
      <c r="EU548" s="2">
        <v>0</v>
      </c>
      <c r="EV548" s="2">
        <v>407.96</v>
      </c>
      <c r="EW548" s="2">
        <v>43.4</v>
      </c>
      <c r="EX548" s="2">
        <v>0</v>
      </c>
      <c r="EY548" s="2">
        <v>0</v>
      </c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>
        <v>0</v>
      </c>
      <c r="FR548" s="2">
        <f t="shared" si="608"/>
        <v>0</v>
      </c>
      <c r="FS548" s="2">
        <v>0</v>
      </c>
      <c r="FT548" s="2" t="s">
        <v>22</v>
      </c>
      <c r="FU548" s="2" t="s">
        <v>23</v>
      </c>
      <c r="FV548" s="2"/>
      <c r="FW548" s="2"/>
      <c r="FX548" s="2">
        <v>99</v>
      </c>
      <c r="FY548" s="2">
        <v>59.5</v>
      </c>
      <c r="FZ548" s="2"/>
      <c r="GA548" s="2" t="s">
        <v>3</v>
      </c>
      <c r="GB548" s="2"/>
      <c r="GC548" s="2"/>
      <c r="GD548" s="2">
        <v>0</v>
      </c>
      <c r="GE548" s="2"/>
      <c r="GF548" s="2">
        <v>-1996667243</v>
      </c>
      <c r="GG548" s="2">
        <v>2</v>
      </c>
      <c r="GH548" s="2">
        <v>1</v>
      </c>
      <c r="GI548" s="2">
        <v>-2</v>
      </c>
      <c r="GJ548" s="2">
        <v>0</v>
      </c>
      <c r="GK548" s="2">
        <f>ROUND(R548*(R12)/100,2)</f>
        <v>0</v>
      </c>
      <c r="GL548" s="2">
        <f t="shared" si="609"/>
        <v>0</v>
      </c>
      <c r="GM548" s="2">
        <f t="shared" si="610"/>
        <v>529.9</v>
      </c>
      <c r="GN548" s="2">
        <f t="shared" si="611"/>
        <v>529.9</v>
      </c>
      <c r="GO548" s="2">
        <f t="shared" si="612"/>
        <v>0</v>
      </c>
      <c r="GP548" s="2">
        <f t="shared" si="613"/>
        <v>0</v>
      </c>
      <c r="GQ548" s="2"/>
      <c r="GR548" s="2">
        <v>0</v>
      </c>
      <c r="GS548" s="2">
        <v>3</v>
      </c>
      <c r="GT548" s="2">
        <v>0</v>
      </c>
      <c r="GU548" s="2" t="s">
        <v>3</v>
      </c>
      <c r="GV548" s="2">
        <f t="shared" si="614"/>
        <v>0</v>
      </c>
      <c r="GW548" s="2">
        <v>1</v>
      </c>
      <c r="GX548" s="2">
        <f t="shared" si="615"/>
        <v>0</v>
      </c>
      <c r="GY548" s="2"/>
      <c r="GZ548" s="2"/>
      <c r="HA548" s="2">
        <v>0</v>
      </c>
      <c r="HB548" s="2">
        <v>0</v>
      </c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>
        <v>0</v>
      </c>
      <c r="IL548" s="2"/>
      <c r="IM548" s="2"/>
      <c r="IN548" s="2"/>
      <c r="IO548" s="2"/>
      <c r="IP548" s="2"/>
      <c r="IQ548" s="2"/>
      <c r="IR548" s="2"/>
      <c r="IS548" s="2"/>
      <c r="IT548" s="2"/>
      <c r="IU548" s="2"/>
    </row>
    <row r="549" spans="1:255" x14ac:dyDescent="0.2">
      <c r="A549">
        <v>17</v>
      </c>
      <c r="B549">
        <v>1</v>
      </c>
      <c r="C549">
        <f>ROW(SmtRes!A1350)</f>
        <v>1350</v>
      </c>
      <c r="D549">
        <f>ROW(EtalonRes!A1330)</f>
        <v>1330</v>
      </c>
      <c r="E549" t="s">
        <v>840</v>
      </c>
      <c r="F549" t="s">
        <v>841</v>
      </c>
      <c r="G549" t="s">
        <v>842</v>
      </c>
      <c r="H549" t="s">
        <v>61</v>
      </c>
      <c r="I549">
        <f>ROUND(37/100,9)</f>
        <v>0.37</v>
      </c>
      <c r="J549">
        <v>0</v>
      </c>
      <c r="O549">
        <f t="shared" si="583"/>
        <v>1930.63</v>
      </c>
      <c r="P549">
        <f t="shared" si="584"/>
        <v>0</v>
      </c>
      <c r="Q549">
        <f t="shared" si="585"/>
        <v>925.33</v>
      </c>
      <c r="R549">
        <f t="shared" si="586"/>
        <v>0</v>
      </c>
      <c r="S549">
        <f t="shared" si="587"/>
        <v>1005.3</v>
      </c>
      <c r="T549">
        <f t="shared" si="588"/>
        <v>0</v>
      </c>
      <c r="U549">
        <f t="shared" si="589"/>
        <v>16.058</v>
      </c>
      <c r="V549">
        <f t="shared" si="590"/>
        <v>0</v>
      </c>
      <c r="W549">
        <f t="shared" si="591"/>
        <v>0</v>
      </c>
      <c r="X549">
        <f t="shared" si="592"/>
        <v>995.25</v>
      </c>
      <c r="Y549">
        <f t="shared" si="593"/>
        <v>603.17999999999995</v>
      </c>
      <c r="AA549">
        <v>39500386</v>
      </c>
      <c r="AB549">
        <f t="shared" si="594"/>
        <v>783.47</v>
      </c>
      <c r="AC549">
        <f t="shared" si="616"/>
        <v>0</v>
      </c>
      <c r="AD549">
        <f t="shared" si="617"/>
        <v>375.51</v>
      </c>
      <c r="AE549">
        <f t="shared" si="618"/>
        <v>0</v>
      </c>
      <c r="AF549">
        <f t="shared" si="619"/>
        <v>407.96</v>
      </c>
      <c r="AG549">
        <f t="shared" si="595"/>
        <v>0</v>
      </c>
      <c r="AH549">
        <f t="shared" si="620"/>
        <v>43.4</v>
      </c>
      <c r="AI549">
        <f t="shared" si="621"/>
        <v>0</v>
      </c>
      <c r="AJ549">
        <f t="shared" si="596"/>
        <v>0</v>
      </c>
      <c r="AK549">
        <v>783.47</v>
      </c>
      <c r="AL549">
        <v>0</v>
      </c>
      <c r="AM549">
        <v>375.51</v>
      </c>
      <c r="AN549">
        <v>0</v>
      </c>
      <c r="AO549">
        <v>407.96</v>
      </c>
      <c r="AP549">
        <v>0</v>
      </c>
      <c r="AQ549">
        <v>43.4</v>
      </c>
      <c r="AR549">
        <v>0</v>
      </c>
      <c r="AS549">
        <v>0</v>
      </c>
      <c r="AT549">
        <v>99</v>
      </c>
      <c r="AU549">
        <v>60</v>
      </c>
      <c r="AV549">
        <v>1</v>
      </c>
      <c r="AW549">
        <v>1</v>
      </c>
      <c r="AZ549">
        <v>6.66</v>
      </c>
      <c r="BA549">
        <v>6.66</v>
      </c>
      <c r="BB549">
        <v>6.66</v>
      </c>
      <c r="BC549">
        <v>6.66</v>
      </c>
      <c r="BD549" t="s">
        <v>3</v>
      </c>
      <c r="BE549" t="s">
        <v>3</v>
      </c>
      <c r="BF549" t="s">
        <v>3</v>
      </c>
      <c r="BG549" t="s">
        <v>3</v>
      </c>
      <c r="BH549">
        <v>0</v>
      </c>
      <c r="BI549">
        <v>1</v>
      </c>
      <c r="BJ549" t="s">
        <v>843</v>
      </c>
      <c r="BM549">
        <v>46001</v>
      </c>
      <c r="BN549">
        <v>0</v>
      </c>
      <c r="BO549" t="s">
        <v>3</v>
      </c>
      <c r="BP549">
        <v>0</v>
      </c>
      <c r="BQ549">
        <v>2</v>
      </c>
      <c r="BR549">
        <v>0</v>
      </c>
      <c r="BS549">
        <v>6.66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3</v>
      </c>
      <c r="BZ549">
        <v>110</v>
      </c>
      <c r="CA549">
        <v>70</v>
      </c>
      <c r="CF549">
        <v>0</v>
      </c>
      <c r="CG549">
        <v>0</v>
      </c>
      <c r="CM549">
        <v>0</v>
      </c>
      <c r="CN549" t="s">
        <v>3</v>
      </c>
      <c r="CO549">
        <v>0</v>
      </c>
      <c r="CP549">
        <f t="shared" si="597"/>
        <v>1930.63</v>
      </c>
      <c r="CQ549">
        <f t="shared" si="598"/>
        <v>0</v>
      </c>
      <c r="CR549">
        <f t="shared" si="599"/>
        <v>2500.8966</v>
      </c>
      <c r="CS549">
        <f t="shared" si="600"/>
        <v>0</v>
      </c>
      <c r="CT549">
        <f t="shared" si="601"/>
        <v>2717.0135999999998</v>
      </c>
      <c r="CU549">
        <f t="shared" si="602"/>
        <v>0</v>
      </c>
      <c r="CV549">
        <f t="shared" si="603"/>
        <v>43.4</v>
      </c>
      <c r="CW549">
        <f t="shared" si="604"/>
        <v>0</v>
      </c>
      <c r="CX549">
        <f t="shared" si="605"/>
        <v>0</v>
      </c>
      <c r="CY549">
        <f t="shared" si="606"/>
        <v>995.24699999999996</v>
      </c>
      <c r="CZ549">
        <f t="shared" si="607"/>
        <v>603.17999999999995</v>
      </c>
      <c r="DC549" t="s">
        <v>3</v>
      </c>
      <c r="DD549" t="s">
        <v>3</v>
      </c>
      <c r="DE549" t="s">
        <v>3</v>
      </c>
      <c r="DF549" t="s">
        <v>3</v>
      </c>
      <c r="DG549" t="s">
        <v>3</v>
      </c>
      <c r="DH549" t="s">
        <v>3</v>
      </c>
      <c r="DI549" t="s">
        <v>3</v>
      </c>
      <c r="DJ549" t="s">
        <v>3</v>
      </c>
      <c r="DK549" t="s">
        <v>3</v>
      </c>
      <c r="DL549" t="s">
        <v>3</v>
      </c>
      <c r="DM549" t="s">
        <v>3</v>
      </c>
      <c r="DN549">
        <v>0</v>
      </c>
      <c r="DO549">
        <v>0</v>
      </c>
      <c r="DP549">
        <v>1</v>
      </c>
      <c r="DQ549">
        <v>1</v>
      </c>
      <c r="DU549">
        <v>1003</v>
      </c>
      <c r="DV549" t="s">
        <v>61</v>
      </c>
      <c r="DW549" t="s">
        <v>61</v>
      </c>
      <c r="DX549">
        <v>100</v>
      </c>
      <c r="EE549">
        <v>39174571</v>
      </c>
      <c r="EF549">
        <v>2</v>
      </c>
      <c r="EG549" t="s">
        <v>19</v>
      </c>
      <c r="EH549">
        <v>0</v>
      </c>
      <c r="EI549" t="s">
        <v>3</v>
      </c>
      <c r="EJ549">
        <v>1</v>
      </c>
      <c r="EK549">
        <v>46001</v>
      </c>
      <c r="EL549" t="s">
        <v>20</v>
      </c>
      <c r="EM549" t="s">
        <v>21</v>
      </c>
      <c r="EO549" t="s">
        <v>3</v>
      </c>
      <c r="EQ549">
        <v>0</v>
      </c>
      <c r="ER549">
        <v>783.47</v>
      </c>
      <c r="ES549">
        <v>0</v>
      </c>
      <c r="ET549">
        <v>375.51</v>
      </c>
      <c r="EU549">
        <v>0</v>
      </c>
      <c r="EV549">
        <v>407.96</v>
      </c>
      <c r="EW549">
        <v>43.4</v>
      </c>
      <c r="EX549">
        <v>0</v>
      </c>
      <c r="EY549">
        <v>0</v>
      </c>
      <c r="FQ549">
        <v>0</v>
      </c>
      <c r="FR549">
        <f t="shared" si="608"/>
        <v>0</v>
      </c>
      <c r="FS549">
        <v>0</v>
      </c>
      <c r="FT549" t="s">
        <v>22</v>
      </c>
      <c r="FU549" t="s">
        <v>23</v>
      </c>
      <c r="FX549">
        <v>99</v>
      </c>
      <c r="FY549">
        <v>59.5</v>
      </c>
      <c r="GA549" t="s">
        <v>3</v>
      </c>
      <c r="GD549">
        <v>0</v>
      </c>
      <c r="GF549">
        <v>-1996667243</v>
      </c>
      <c r="GG549">
        <v>1</v>
      </c>
      <c r="GH549">
        <v>1</v>
      </c>
      <c r="GI549">
        <v>4</v>
      </c>
      <c r="GJ549">
        <v>0</v>
      </c>
      <c r="GK549">
        <f>ROUND(R549*(S12)/100,2)</f>
        <v>0</v>
      </c>
      <c r="GL549">
        <f t="shared" si="609"/>
        <v>0</v>
      </c>
      <c r="GM549">
        <f t="shared" si="610"/>
        <v>3529.06</v>
      </c>
      <c r="GN549">
        <f t="shared" si="611"/>
        <v>3529.06</v>
      </c>
      <c r="GO549">
        <f t="shared" si="612"/>
        <v>0</v>
      </c>
      <c r="GP549">
        <f t="shared" si="613"/>
        <v>0</v>
      </c>
      <c r="GR549">
        <v>0</v>
      </c>
      <c r="GS549">
        <v>3</v>
      </c>
      <c r="GT549">
        <v>0</v>
      </c>
      <c r="GU549" t="s">
        <v>3</v>
      </c>
      <c r="GV549">
        <f t="shared" si="614"/>
        <v>0</v>
      </c>
      <c r="GW549">
        <v>1</v>
      </c>
      <c r="GX549">
        <f t="shared" si="615"/>
        <v>0</v>
      </c>
      <c r="HA549">
        <v>0</v>
      </c>
      <c r="HB549">
        <v>0</v>
      </c>
      <c r="IK549">
        <v>0</v>
      </c>
    </row>
    <row r="550" spans="1:255" x14ac:dyDescent="0.2">
      <c r="A550" s="2">
        <v>17</v>
      </c>
      <c r="B550" s="2">
        <v>1</v>
      </c>
      <c r="C550" s="2">
        <f>ROW(SmtRes!A1360)</f>
        <v>1360</v>
      </c>
      <c r="D550" s="2">
        <f>ROW(EtalonRes!A1338)</f>
        <v>1338</v>
      </c>
      <c r="E550" s="2" t="s">
        <v>844</v>
      </c>
      <c r="F550" s="2" t="s">
        <v>845</v>
      </c>
      <c r="G550" s="2" t="s">
        <v>846</v>
      </c>
      <c r="H550" s="2" t="s">
        <v>61</v>
      </c>
      <c r="I550" s="2">
        <f>ROUND(23/100,9)</f>
        <v>0.23</v>
      </c>
      <c r="J550" s="2">
        <v>0</v>
      </c>
      <c r="K550" s="2"/>
      <c r="L550" s="2"/>
      <c r="M550" s="2"/>
      <c r="N550" s="2"/>
      <c r="O550" s="2">
        <f t="shared" si="583"/>
        <v>45.94</v>
      </c>
      <c r="P550" s="2">
        <f t="shared" si="584"/>
        <v>9.4499999999999993</v>
      </c>
      <c r="Q550" s="2">
        <f t="shared" si="585"/>
        <v>0.82</v>
      </c>
      <c r="R550" s="2">
        <f t="shared" si="586"/>
        <v>0.12</v>
      </c>
      <c r="S550" s="2">
        <f t="shared" si="587"/>
        <v>35.67</v>
      </c>
      <c r="T550" s="2">
        <f t="shared" si="588"/>
        <v>0</v>
      </c>
      <c r="U550" s="2">
        <f t="shared" si="589"/>
        <v>3.7950000000000004</v>
      </c>
      <c r="V550" s="2">
        <f t="shared" si="590"/>
        <v>9.1999999999999998E-3</v>
      </c>
      <c r="W550" s="2">
        <f t="shared" si="591"/>
        <v>0</v>
      </c>
      <c r="X550" s="2">
        <f t="shared" si="592"/>
        <v>34</v>
      </c>
      <c r="Y550" s="2">
        <f t="shared" si="593"/>
        <v>23.26</v>
      </c>
      <c r="Z550" s="2"/>
      <c r="AA550" s="2">
        <v>39500385</v>
      </c>
      <c r="AB550" s="2">
        <f t="shared" si="594"/>
        <v>199.73</v>
      </c>
      <c r="AC550" s="2">
        <f t="shared" si="616"/>
        <v>41.08</v>
      </c>
      <c r="AD550" s="2">
        <f t="shared" si="617"/>
        <v>3.55</v>
      </c>
      <c r="AE550" s="2">
        <f t="shared" si="618"/>
        <v>0.5</v>
      </c>
      <c r="AF550" s="2">
        <f t="shared" si="619"/>
        <v>155.1</v>
      </c>
      <c r="AG550" s="2">
        <f t="shared" si="595"/>
        <v>0</v>
      </c>
      <c r="AH550" s="2">
        <f t="shared" si="620"/>
        <v>16.5</v>
      </c>
      <c r="AI550" s="2">
        <f t="shared" si="621"/>
        <v>0.04</v>
      </c>
      <c r="AJ550" s="2">
        <f t="shared" si="596"/>
        <v>0</v>
      </c>
      <c r="AK550" s="2">
        <v>199.73</v>
      </c>
      <c r="AL550" s="2">
        <v>41.08</v>
      </c>
      <c r="AM550" s="2">
        <v>3.55</v>
      </c>
      <c r="AN550" s="2">
        <v>0.5</v>
      </c>
      <c r="AO550" s="2">
        <v>155.1</v>
      </c>
      <c r="AP550" s="2">
        <v>0</v>
      </c>
      <c r="AQ550" s="2">
        <v>16.5</v>
      </c>
      <c r="AR550" s="2">
        <v>0.04</v>
      </c>
      <c r="AS550" s="2">
        <v>0</v>
      </c>
      <c r="AT550" s="2">
        <v>95</v>
      </c>
      <c r="AU550" s="2">
        <v>65</v>
      </c>
      <c r="AV550" s="2">
        <v>1</v>
      </c>
      <c r="AW550" s="2">
        <v>1</v>
      </c>
      <c r="AX550" s="2"/>
      <c r="AY550" s="2"/>
      <c r="AZ550" s="2">
        <v>1</v>
      </c>
      <c r="BA550" s="2">
        <v>1</v>
      </c>
      <c r="BB550" s="2">
        <v>1</v>
      </c>
      <c r="BC550" s="2">
        <v>1</v>
      </c>
      <c r="BD550" s="2" t="s">
        <v>3</v>
      </c>
      <c r="BE550" s="2" t="s">
        <v>3</v>
      </c>
      <c r="BF550" s="2" t="s">
        <v>3</v>
      </c>
      <c r="BG550" s="2" t="s">
        <v>3</v>
      </c>
      <c r="BH550" s="2">
        <v>0</v>
      </c>
      <c r="BI550" s="2">
        <v>2</v>
      </c>
      <c r="BJ550" s="2" t="s">
        <v>847</v>
      </c>
      <c r="BK550" s="2"/>
      <c r="BL550" s="2"/>
      <c r="BM550" s="2">
        <v>108001</v>
      </c>
      <c r="BN550" s="2">
        <v>0</v>
      </c>
      <c r="BO550" s="2" t="s">
        <v>3</v>
      </c>
      <c r="BP550" s="2">
        <v>0</v>
      </c>
      <c r="BQ550" s="2">
        <v>3</v>
      </c>
      <c r="BR550" s="2">
        <v>0</v>
      </c>
      <c r="BS550" s="2">
        <v>1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 t="s">
        <v>3</v>
      </c>
      <c r="BZ550" s="2">
        <v>95</v>
      </c>
      <c r="CA550" s="2">
        <v>65</v>
      </c>
      <c r="CB550" s="2"/>
      <c r="CC550" s="2"/>
      <c r="CD550" s="2"/>
      <c r="CE550" s="2"/>
      <c r="CF550" s="2">
        <v>0</v>
      </c>
      <c r="CG550" s="2">
        <v>0</v>
      </c>
      <c r="CH550" s="2"/>
      <c r="CI550" s="2"/>
      <c r="CJ550" s="2"/>
      <c r="CK550" s="2"/>
      <c r="CL550" s="2"/>
      <c r="CM550" s="2">
        <v>0</v>
      </c>
      <c r="CN550" s="2" t="s">
        <v>3</v>
      </c>
      <c r="CO550" s="2">
        <v>0</v>
      </c>
      <c r="CP550" s="2">
        <f t="shared" si="597"/>
        <v>45.94</v>
      </c>
      <c r="CQ550" s="2">
        <f t="shared" si="598"/>
        <v>41.08</v>
      </c>
      <c r="CR550" s="2">
        <f t="shared" si="599"/>
        <v>3.55</v>
      </c>
      <c r="CS550" s="2">
        <f t="shared" si="600"/>
        <v>0.5</v>
      </c>
      <c r="CT550" s="2">
        <f t="shared" si="601"/>
        <v>155.1</v>
      </c>
      <c r="CU550" s="2">
        <f t="shared" si="602"/>
        <v>0</v>
      </c>
      <c r="CV550" s="2">
        <f t="shared" si="603"/>
        <v>16.5</v>
      </c>
      <c r="CW550" s="2">
        <f t="shared" si="604"/>
        <v>0.04</v>
      </c>
      <c r="CX550" s="2">
        <f t="shared" si="605"/>
        <v>0</v>
      </c>
      <c r="CY550" s="2">
        <f t="shared" si="606"/>
        <v>34.000499999999995</v>
      </c>
      <c r="CZ550" s="2">
        <f t="shared" si="607"/>
        <v>23.263500000000001</v>
      </c>
      <c r="DA550" s="2"/>
      <c r="DB550" s="2"/>
      <c r="DC550" s="2" t="s">
        <v>3</v>
      </c>
      <c r="DD550" s="2" t="s">
        <v>3</v>
      </c>
      <c r="DE550" s="2" t="s">
        <v>3</v>
      </c>
      <c r="DF550" s="2" t="s">
        <v>3</v>
      </c>
      <c r="DG550" s="2" t="s">
        <v>3</v>
      </c>
      <c r="DH550" s="2" t="s">
        <v>3</v>
      </c>
      <c r="DI550" s="2" t="s">
        <v>3</v>
      </c>
      <c r="DJ550" s="2" t="s">
        <v>3</v>
      </c>
      <c r="DK550" s="2" t="s">
        <v>3</v>
      </c>
      <c r="DL550" s="2" t="s">
        <v>3</v>
      </c>
      <c r="DM550" s="2" t="s">
        <v>3</v>
      </c>
      <c r="DN550" s="2">
        <v>0</v>
      </c>
      <c r="DO550" s="2">
        <v>0</v>
      </c>
      <c r="DP550" s="2">
        <v>1</v>
      </c>
      <c r="DQ550" s="2">
        <v>1</v>
      </c>
      <c r="DR550" s="2"/>
      <c r="DS550" s="2"/>
      <c r="DT550" s="2"/>
      <c r="DU550" s="2">
        <v>1003</v>
      </c>
      <c r="DV550" s="2" t="s">
        <v>61</v>
      </c>
      <c r="DW550" s="2" t="s">
        <v>61</v>
      </c>
      <c r="DX550" s="2">
        <v>100</v>
      </c>
      <c r="DY550" s="2"/>
      <c r="DZ550" s="2"/>
      <c r="EA550" s="2"/>
      <c r="EB550" s="2"/>
      <c r="EC550" s="2"/>
      <c r="ED550" s="2"/>
      <c r="EE550" s="2">
        <v>39174386</v>
      </c>
      <c r="EF550" s="2">
        <v>3</v>
      </c>
      <c r="EG550" s="2" t="s">
        <v>697</v>
      </c>
      <c r="EH550" s="2">
        <v>0</v>
      </c>
      <c r="EI550" s="2" t="s">
        <v>3</v>
      </c>
      <c r="EJ550" s="2">
        <v>2</v>
      </c>
      <c r="EK550" s="2">
        <v>108001</v>
      </c>
      <c r="EL550" s="2" t="s">
        <v>698</v>
      </c>
      <c r="EM550" s="2" t="s">
        <v>699</v>
      </c>
      <c r="EN550" s="2"/>
      <c r="EO550" s="2" t="s">
        <v>3</v>
      </c>
      <c r="EP550" s="2"/>
      <c r="EQ550" s="2">
        <v>131072</v>
      </c>
      <c r="ER550" s="2">
        <v>199.73</v>
      </c>
      <c r="ES550" s="2">
        <v>41.08</v>
      </c>
      <c r="ET550" s="2">
        <v>3.55</v>
      </c>
      <c r="EU550" s="2">
        <v>0.5</v>
      </c>
      <c r="EV550" s="2">
        <v>155.1</v>
      </c>
      <c r="EW550" s="2">
        <v>16.5</v>
      </c>
      <c r="EX550" s="2">
        <v>0.04</v>
      </c>
      <c r="EY550" s="2">
        <v>0</v>
      </c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>
        <v>0</v>
      </c>
      <c r="FR550" s="2">
        <f t="shared" si="608"/>
        <v>0</v>
      </c>
      <c r="FS550" s="2">
        <v>0</v>
      </c>
      <c r="FT550" s="2"/>
      <c r="FU550" s="2"/>
      <c r="FV550" s="2"/>
      <c r="FW550" s="2"/>
      <c r="FX550" s="2">
        <v>95</v>
      </c>
      <c r="FY550" s="2">
        <v>65</v>
      </c>
      <c r="FZ550" s="2"/>
      <c r="GA550" s="2" t="s">
        <v>3</v>
      </c>
      <c r="GB550" s="2"/>
      <c r="GC550" s="2"/>
      <c r="GD550" s="2">
        <v>0</v>
      </c>
      <c r="GE550" s="2"/>
      <c r="GF550" s="2">
        <v>-1689853832</v>
      </c>
      <c r="GG550" s="2">
        <v>2</v>
      </c>
      <c r="GH550" s="2">
        <v>1</v>
      </c>
      <c r="GI550" s="2">
        <v>-2</v>
      </c>
      <c r="GJ550" s="2">
        <v>0</v>
      </c>
      <c r="GK550" s="2">
        <f>ROUND(R550*(R12)/100,2)</f>
        <v>0</v>
      </c>
      <c r="GL550" s="2">
        <f t="shared" si="609"/>
        <v>0</v>
      </c>
      <c r="GM550" s="2">
        <f t="shared" si="610"/>
        <v>103.2</v>
      </c>
      <c r="GN550" s="2">
        <f t="shared" si="611"/>
        <v>0</v>
      </c>
      <c r="GO550" s="2">
        <f t="shared" si="612"/>
        <v>103.2</v>
      </c>
      <c r="GP550" s="2">
        <f t="shared" si="613"/>
        <v>0</v>
      </c>
      <c r="GQ550" s="2"/>
      <c r="GR550" s="2">
        <v>0</v>
      </c>
      <c r="GS550" s="2">
        <v>3</v>
      </c>
      <c r="GT550" s="2">
        <v>0</v>
      </c>
      <c r="GU550" s="2" t="s">
        <v>3</v>
      </c>
      <c r="GV550" s="2">
        <f t="shared" si="614"/>
        <v>0</v>
      </c>
      <c r="GW550" s="2">
        <v>1</v>
      </c>
      <c r="GX550" s="2">
        <f t="shared" si="615"/>
        <v>0</v>
      </c>
      <c r="GY550" s="2"/>
      <c r="GZ550" s="2"/>
      <c r="HA550" s="2">
        <v>0</v>
      </c>
      <c r="HB550" s="2">
        <v>0</v>
      </c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>
        <v>0</v>
      </c>
      <c r="IL550" s="2"/>
      <c r="IM550" s="2"/>
      <c r="IN550" s="2"/>
      <c r="IO550" s="2"/>
      <c r="IP550" s="2"/>
      <c r="IQ550" s="2"/>
      <c r="IR550" s="2"/>
      <c r="IS550" s="2"/>
      <c r="IT550" s="2"/>
      <c r="IU550" s="2"/>
    </row>
    <row r="551" spans="1:255" x14ac:dyDescent="0.2">
      <c r="A551">
        <v>17</v>
      </c>
      <c r="B551">
        <v>1</v>
      </c>
      <c r="C551">
        <f>ROW(SmtRes!A1370)</f>
        <v>1370</v>
      </c>
      <c r="D551">
        <f>ROW(EtalonRes!A1346)</f>
        <v>1346</v>
      </c>
      <c r="E551" t="s">
        <v>844</v>
      </c>
      <c r="F551" t="s">
        <v>845</v>
      </c>
      <c r="G551" t="s">
        <v>846</v>
      </c>
      <c r="H551" t="s">
        <v>61</v>
      </c>
      <c r="I551">
        <f>ROUND(23/100,9)</f>
        <v>0.23</v>
      </c>
      <c r="J551">
        <v>0</v>
      </c>
      <c r="O551">
        <f t="shared" si="583"/>
        <v>305.95</v>
      </c>
      <c r="P551">
        <f t="shared" si="584"/>
        <v>62.93</v>
      </c>
      <c r="Q551">
        <f t="shared" si="585"/>
        <v>5.44</v>
      </c>
      <c r="R551">
        <f t="shared" si="586"/>
        <v>0.77</v>
      </c>
      <c r="S551">
        <f t="shared" si="587"/>
        <v>237.58</v>
      </c>
      <c r="T551">
        <f t="shared" si="588"/>
        <v>0</v>
      </c>
      <c r="U551">
        <f t="shared" si="589"/>
        <v>3.7950000000000004</v>
      </c>
      <c r="V551">
        <f t="shared" si="590"/>
        <v>9.1999999999999998E-3</v>
      </c>
      <c r="W551">
        <f t="shared" si="591"/>
        <v>0</v>
      </c>
      <c r="X551">
        <f t="shared" si="592"/>
        <v>226.43</v>
      </c>
      <c r="Y551">
        <f t="shared" si="593"/>
        <v>154.93</v>
      </c>
      <c r="AA551">
        <v>39500386</v>
      </c>
      <c r="AB551">
        <f t="shared" si="594"/>
        <v>199.73</v>
      </c>
      <c r="AC551">
        <f t="shared" si="616"/>
        <v>41.08</v>
      </c>
      <c r="AD551">
        <f t="shared" si="617"/>
        <v>3.55</v>
      </c>
      <c r="AE551">
        <f t="shared" si="618"/>
        <v>0.5</v>
      </c>
      <c r="AF551">
        <f t="shared" si="619"/>
        <v>155.1</v>
      </c>
      <c r="AG551">
        <f t="shared" si="595"/>
        <v>0</v>
      </c>
      <c r="AH551">
        <f t="shared" si="620"/>
        <v>16.5</v>
      </c>
      <c r="AI551">
        <f t="shared" si="621"/>
        <v>0.04</v>
      </c>
      <c r="AJ551">
        <f t="shared" si="596"/>
        <v>0</v>
      </c>
      <c r="AK551">
        <v>199.73</v>
      </c>
      <c r="AL551">
        <v>41.08</v>
      </c>
      <c r="AM551">
        <v>3.55</v>
      </c>
      <c r="AN551">
        <v>0.5</v>
      </c>
      <c r="AO551">
        <v>155.1</v>
      </c>
      <c r="AP551">
        <v>0</v>
      </c>
      <c r="AQ551">
        <v>16.5</v>
      </c>
      <c r="AR551">
        <v>0.04</v>
      </c>
      <c r="AS551">
        <v>0</v>
      </c>
      <c r="AT551">
        <v>95</v>
      </c>
      <c r="AU551">
        <v>65</v>
      </c>
      <c r="AV551">
        <v>1</v>
      </c>
      <c r="AW551">
        <v>1</v>
      </c>
      <c r="AZ551">
        <v>6.66</v>
      </c>
      <c r="BA551">
        <v>6.66</v>
      </c>
      <c r="BB551">
        <v>6.66</v>
      </c>
      <c r="BC551">
        <v>6.66</v>
      </c>
      <c r="BD551" t="s">
        <v>3</v>
      </c>
      <c r="BE551" t="s">
        <v>3</v>
      </c>
      <c r="BF551" t="s">
        <v>3</v>
      </c>
      <c r="BG551" t="s">
        <v>3</v>
      </c>
      <c r="BH551">
        <v>0</v>
      </c>
      <c r="BI551">
        <v>2</v>
      </c>
      <c r="BJ551" t="s">
        <v>847</v>
      </c>
      <c r="BM551">
        <v>108001</v>
      </c>
      <c r="BN551">
        <v>0</v>
      </c>
      <c r="BO551" t="s">
        <v>3</v>
      </c>
      <c r="BP551">
        <v>0</v>
      </c>
      <c r="BQ551">
        <v>3</v>
      </c>
      <c r="BR551">
        <v>0</v>
      </c>
      <c r="BS551">
        <v>6.66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3</v>
      </c>
      <c r="BZ551">
        <v>95</v>
      </c>
      <c r="CA551">
        <v>65</v>
      </c>
      <c r="CF551">
        <v>0</v>
      </c>
      <c r="CG551">
        <v>0</v>
      </c>
      <c r="CM551">
        <v>0</v>
      </c>
      <c r="CN551" t="s">
        <v>3</v>
      </c>
      <c r="CO551">
        <v>0</v>
      </c>
      <c r="CP551">
        <f t="shared" si="597"/>
        <v>305.95000000000005</v>
      </c>
      <c r="CQ551">
        <f t="shared" si="598"/>
        <v>273.59280000000001</v>
      </c>
      <c r="CR551">
        <f t="shared" si="599"/>
        <v>23.643000000000001</v>
      </c>
      <c r="CS551">
        <f t="shared" si="600"/>
        <v>3.33</v>
      </c>
      <c r="CT551">
        <f t="shared" si="601"/>
        <v>1032.9659999999999</v>
      </c>
      <c r="CU551">
        <f t="shared" si="602"/>
        <v>0</v>
      </c>
      <c r="CV551">
        <f t="shared" si="603"/>
        <v>16.5</v>
      </c>
      <c r="CW551">
        <f t="shared" si="604"/>
        <v>0.04</v>
      </c>
      <c r="CX551">
        <f t="shared" si="605"/>
        <v>0</v>
      </c>
      <c r="CY551">
        <f t="shared" si="606"/>
        <v>226.43250000000003</v>
      </c>
      <c r="CZ551">
        <f t="shared" si="607"/>
        <v>154.92750000000001</v>
      </c>
      <c r="DC551" t="s">
        <v>3</v>
      </c>
      <c r="DD551" t="s">
        <v>3</v>
      </c>
      <c r="DE551" t="s">
        <v>3</v>
      </c>
      <c r="DF551" t="s">
        <v>3</v>
      </c>
      <c r="DG551" t="s">
        <v>3</v>
      </c>
      <c r="DH551" t="s">
        <v>3</v>
      </c>
      <c r="DI551" t="s">
        <v>3</v>
      </c>
      <c r="DJ551" t="s">
        <v>3</v>
      </c>
      <c r="DK551" t="s">
        <v>3</v>
      </c>
      <c r="DL551" t="s">
        <v>3</v>
      </c>
      <c r="DM551" t="s">
        <v>3</v>
      </c>
      <c r="DN551">
        <v>0</v>
      </c>
      <c r="DO551">
        <v>0</v>
      </c>
      <c r="DP551">
        <v>1</v>
      </c>
      <c r="DQ551">
        <v>1</v>
      </c>
      <c r="DU551">
        <v>1003</v>
      </c>
      <c r="DV551" t="s">
        <v>61</v>
      </c>
      <c r="DW551" t="s">
        <v>61</v>
      </c>
      <c r="DX551">
        <v>100</v>
      </c>
      <c r="EE551">
        <v>39174386</v>
      </c>
      <c r="EF551">
        <v>3</v>
      </c>
      <c r="EG551" t="s">
        <v>697</v>
      </c>
      <c r="EH551">
        <v>0</v>
      </c>
      <c r="EI551" t="s">
        <v>3</v>
      </c>
      <c r="EJ551">
        <v>2</v>
      </c>
      <c r="EK551">
        <v>108001</v>
      </c>
      <c r="EL551" t="s">
        <v>698</v>
      </c>
      <c r="EM551" t="s">
        <v>699</v>
      </c>
      <c r="EO551" t="s">
        <v>3</v>
      </c>
      <c r="EQ551">
        <v>131072</v>
      </c>
      <c r="ER551">
        <v>199.73</v>
      </c>
      <c r="ES551">
        <v>41.08</v>
      </c>
      <c r="ET551">
        <v>3.55</v>
      </c>
      <c r="EU551">
        <v>0.5</v>
      </c>
      <c r="EV551">
        <v>155.1</v>
      </c>
      <c r="EW551">
        <v>16.5</v>
      </c>
      <c r="EX551">
        <v>0.04</v>
      </c>
      <c r="EY551">
        <v>0</v>
      </c>
      <c r="FQ551">
        <v>0</v>
      </c>
      <c r="FR551">
        <f t="shared" si="608"/>
        <v>0</v>
      </c>
      <c r="FS551">
        <v>0</v>
      </c>
      <c r="FX551">
        <v>95</v>
      </c>
      <c r="FY551">
        <v>65</v>
      </c>
      <c r="GA551" t="s">
        <v>3</v>
      </c>
      <c r="GD551">
        <v>0</v>
      </c>
      <c r="GF551">
        <v>-1689853832</v>
      </c>
      <c r="GG551">
        <v>1</v>
      </c>
      <c r="GH551">
        <v>1</v>
      </c>
      <c r="GI551">
        <v>4</v>
      </c>
      <c r="GJ551">
        <v>0</v>
      </c>
      <c r="GK551">
        <f>ROUND(R551*(S12)/100,2)</f>
        <v>0</v>
      </c>
      <c r="GL551">
        <f t="shared" si="609"/>
        <v>0</v>
      </c>
      <c r="GM551">
        <f t="shared" si="610"/>
        <v>687.31</v>
      </c>
      <c r="GN551">
        <f t="shared" si="611"/>
        <v>0</v>
      </c>
      <c r="GO551">
        <f t="shared" si="612"/>
        <v>687.31</v>
      </c>
      <c r="GP551">
        <f t="shared" si="613"/>
        <v>0</v>
      </c>
      <c r="GR551">
        <v>0</v>
      </c>
      <c r="GS551">
        <v>3</v>
      </c>
      <c r="GT551">
        <v>0</v>
      </c>
      <c r="GU551" t="s">
        <v>3</v>
      </c>
      <c r="GV551">
        <f t="shared" si="614"/>
        <v>0</v>
      </c>
      <c r="GW551">
        <v>1</v>
      </c>
      <c r="GX551">
        <f t="shared" si="615"/>
        <v>0</v>
      </c>
      <c r="HA551">
        <v>0</v>
      </c>
      <c r="HB551">
        <v>0</v>
      </c>
      <c r="IK551">
        <v>0</v>
      </c>
    </row>
    <row r="552" spans="1:255" x14ac:dyDescent="0.2">
      <c r="A552" s="2">
        <v>18</v>
      </c>
      <c r="B552" s="2">
        <v>1</v>
      </c>
      <c r="C552" s="2">
        <v>1357</v>
      </c>
      <c r="D552" s="2"/>
      <c r="E552" s="2" t="s">
        <v>848</v>
      </c>
      <c r="F552" s="2" t="s">
        <v>822</v>
      </c>
      <c r="G552" s="2" t="s">
        <v>823</v>
      </c>
      <c r="H552" s="2" t="s">
        <v>824</v>
      </c>
      <c r="I552" s="2">
        <f>I550*J552</f>
        <v>5.4999999999999997E-3</v>
      </c>
      <c r="J552" s="2">
        <v>2.3913043478260867E-2</v>
      </c>
      <c r="K552" s="2"/>
      <c r="L552" s="2"/>
      <c r="M552" s="2"/>
      <c r="N552" s="2"/>
      <c r="O552" s="2">
        <f t="shared" si="583"/>
        <v>16.7</v>
      </c>
      <c r="P552" s="2">
        <f t="shared" si="584"/>
        <v>16.7</v>
      </c>
      <c r="Q552" s="2">
        <f t="shared" si="585"/>
        <v>0</v>
      </c>
      <c r="R552" s="2">
        <f t="shared" si="586"/>
        <v>0</v>
      </c>
      <c r="S552" s="2">
        <f t="shared" si="587"/>
        <v>0</v>
      </c>
      <c r="T552" s="2">
        <f t="shared" si="588"/>
        <v>0</v>
      </c>
      <c r="U552" s="2">
        <f t="shared" si="589"/>
        <v>0</v>
      </c>
      <c r="V552" s="2">
        <f t="shared" si="590"/>
        <v>0</v>
      </c>
      <c r="W552" s="2">
        <f t="shared" si="591"/>
        <v>0</v>
      </c>
      <c r="X552" s="2">
        <f t="shared" si="592"/>
        <v>0</v>
      </c>
      <c r="Y552" s="2">
        <f t="shared" si="593"/>
        <v>0</v>
      </c>
      <c r="Z552" s="2"/>
      <c r="AA552" s="2">
        <v>39500385</v>
      </c>
      <c r="AB552" s="2">
        <f t="shared" si="594"/>
        <v>3036.7</v>
      </c>
      <c r="AC552" s="2">
        <f t="shared" si="616"/>
        <v>3036.7</v>
      </c>
      <c r="AD552" s="2">
        <f t="shared" si="617"/>
        <v>0</v>
      </c>
      <c r="AE552" s="2">
        <f t="shared" si="618"/>
        <v>0</v>
      </c>
      <c r="AF552" s="2">
        <f t="shared" si="619"/>
        <v>0</v>
      </c>
      <c r="AG552" s="2">
        <f t="shared" si="595"/>
        <v>0</v>
      </c>
      <c r="AH552" s="2">
        <f t="shared" si="620"/>
        <v>0</v>
      </c>
      <c r="AI552" s="2">
        <f t="shared" si="621"/>
        <v>0</v>
      </c>
      <c r="AJ552" s="2">
        <f t="shared" si="596"/>
        <v>0</v>
      </c>
      <c r="AK552" s="2">
        <v>3036.7</v>
      </c>
      <c r="AL552" s="2">
        <v>3036.7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95</v>
      </c>
      <c r="AU552" s="2">
        <v>65</v>
      </c>
      <c r="AV552" s="2">
        <v>1</v>
      </c>
      <c r="AW552" s="2">
        <v>1</v>
      </c>
      <c r="AX552" s="2"/>
      <c r="AY552" s="2"/>
      <c r="AZ552" s="2">
        <v>1</v>
      </c>
      <c r="BA552" s="2">
        <v>1</v>
      </c>
      <c r="BB552" s="2">
        <v>1</v>
      </c>
      <c r="BC552" s="2">
        <v>1</v>
      </c>
      <c r="BD552" s="2" t="s">
        <v>3</v>
      </c>
      <c r="BE552" s="2" t="s">
        <v>3</v>
      </c>
      <c r="BF552" s="2" t="s">
        <v>3</v>
      </c>
      <c r="BG552" s="2" t="s">
        <v>3</v>
      </c>
      <c r="BH552" s="2">
        <v>3</v>
      </c>
      <c r="BI552" s="2">
        <v>2</v>
      </c>
      <c r="BJ552" s="2" t="s">
        <v>825</v>
      </c>
      <c r="BK552" s="2"/>
      <c r="BL552" s="2"/>
      <c r="BM552" s="2">
        <v>108001</v>
      </c>
      <c r="BN552" s="2">
        <v>0</v>
      </c>
      <c r="BO552" s="2" t="s">
        <v>3</v>
      </c>
      <c r="BP552" s="2">
        <v>0</v>
      </c>
      <c r="BQ552" s="2">
        <v>3</v>
      </c>
      <c r="BR552" s="2">
        <v>0</v>
      </c>
      <c r="BS552" s="2">
        <v>1</v>
      </c>
      <c r="BT552" s="2">
        <v>1</v>
      </c>
      <c r="BU552" s="2">
        <v>1</v>
      </c>
      <c r="BV552" s="2">
        <v>1</v>
      </c>
      <c r="BW552" s="2">
        <v>1</v>
      </c>
      <c r="BX552" s="2">
        <v>1</v>
      </c>
      <c r="BY552" s="2" t="s">
        <v>3</v>
      </c>
      <c r="BZ552" s="2">
        <v>95</v>
      </c>
      <c r="CA552" s="2">
        <v>65</v>
      </c>
      <c r="CB552" s="2"/>
      <c r="CC552" s="2"/>
      <c r="CD552" s="2"/>
      <c r="CE552" s="2"/>
      <c r="CF552" s="2">
        <v>0</v>
      </c>
      <c r="CG552" s="2">
        <v>0</v>
      </c>
      <c r="CH552" s="2"/>
      <c r="CI552" s="2"/>
      <c r="CJ552" s="2"/>
      <c r="CK552" s="2"/>
      <c r="CL552" s="2"/>
      <c r="CM552" s="2">
        <v>0</v>
      </c>
      <c r="CN552" s="2" t="s">
        <v>3</v>
      </c>
      <c r="CO552" s="2">
        <v>0</v>
      </c>
      <c r="CP552" s="2">
        <f t="shared" si="597"/>
        <v>16.7</v>
      </c>
      <c r="CQ552" s="2">
        <f t="shared" si="598"/>
        <v>3036.7</v>
      </c>
      <c r="CR552" s="2">
        <f t="shared" si="599"/>
        <v>0</v>
      </c>
      <c r="CS552" s="2">
        <f t="shared" si="600"/>
        <v>0</v>
      </c>
      <c r="CT552" s="2">
        <f t="shared" si="601"/>
        <v>0</v>
      </c>
      <c r="CU552" s="2">
        <f t="shared" si="602"/>
        <v>0</v>
      </c>
      <c r="CV552" s="2">
        <f t="shared" si="603"/>
        <v>0</v>
      </c>
      <c r="CW552" s="2">
        <f t="shared" si="604"/>
        <v>0</v>
      </c>
      <c r="CX552" s="2">
        <f t="shared" si="605"/>
        <v>0</v>
      </c>
      <c r="CY552" s="2">
        <f t="shared" si="606"/>
        <v>0</v>
      </c>
      <c r="CZ552" s="2">
        <f t="shared" si="607"/>
        <v>0</v>
      </c>
      <c r="DA552" s="2"/>
      <c r="DB552" s="2"/>
      <c r="DC552" s="2" t="s">
        <v>3</v>
      </c>
      <c r="DD552" s="2" t="s">
        <v>3</v>
      </c>
      <c r="DE552" s="2" t="s">
        <v>3</v>
      </c>
      <c r="DF552" s="2" t="s">
        <v>3</v>
      </c>
      <c r="DG552" s="2" t="s">
        <v>3</v>
      </c>
      <c r="DH552" s="2" t="s">
        <v>3</v>
      </c>
      <c r="DI552" s="2" t="s">
        <v>3</v>
      </c>
      <c r="DJ552" s="2" t="s">
        <v>3</v>
      </c>
      <c r="DK552" s="2" t="s">
        <v>3</v>
      </c>
      <c r="DL552" s="2" t="s">
        <v>3</v>
      </c>
      <c r="DM552" s="2" t="s">
        <v>3</v>
      </c>
      <c r="DN552" s="2">
        <v>0</v>
      </c>
      <c r="DO552" s="2">
        <v>0</v>
      </c>
      <c r="DP552" s="2">
        <v>1</v>
      </c>
      <c r="DQ552" s="2">
        <v>1</v>
      </c>
      <c r="DR552" s="2"/>
      <c r="DS552" s="2"/>
      <c r="DT552" s="2"/>
      <c r="DU552" s="2">
        <v>1013</v>
      </c>
      <c r="DV552" s="2" t="s">
        <v>824</v>
      </c>
      <c r="DW552" s="2" t="s">
        <v>826</v>
      </c>
      <c r="DX552" s="2">
        <v>1</v>
      </c>
      <c r="DY552" s="2"/>
      <c r="DZ552" s="2"/>
      <c r="EA552" s="2"/>
      <c r="EB552" s="2"/>
      <c r="EC552" s="2"/>
      <c r="ED552" s="2"/>
      <c r="EE552" s="2">
        <v>39174386</v>
      </c>
      <c r="EF552" s="2">
        <v>3</v>
      </c>
      <c r="EG552" s="2" t="s">
        <v>697</v>
      </c>
      <c r="EH552" s="2">
        <v>0</v>
      </c>
      <c r="EI552" s="2" t="s">
        <v>3</v>
      </c>
      <c r="EJ552" s="2">
        <v>2</v>
      </c>
      <c r="EK552" s="2">
        <v>108001</v>
      </c>
      <c r="EL552" s="2" t="s">
        <v>698</v>
      </c>
      <c r="EM552" s="2" t="s">
        <v>699</v>
      </c>
      <c r="EN552" s="2"/>
      <c r="EO552" s="2" t="s">
        <v>3</v>
      </c>
      <c r="EP552" s="2"/>
      <c r="EQ552" s="2">
        <v>0</v>
      </c>
      <c r="ER552" s="2">
        <v>3036.7</v>
      </c>
      <c r="ES552" s="2">
        <v>3036.7</v>
      </c>
      <c r="ET552" s="2">
        <v>0</v>
      </c>
      <c r="EU552" s="2">
        <v>0</v>
      </c>
      <c r="EV552" s="2">
        <v>0</v>
      </c>
      <c r="EW552" s="2">
        <v>0</v>
      </c>
      <c r="EX552" s="2">
        <v>0</v>
      </c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>
        <v>0</v>
      </c>
      <c r="FR552" s="2">
        <f t="shared" si="608"/>
        <v>0</v>
      </c>
      <c r="FS552" s="2">
        <v>0</v>
      </c>
      <c r="FT552" s="2"/>
      <c r="FU552" s="2"/>
      <c r="FV552" s="2"/>
      <c r="FW552" s="2"/>
      <c r="FX552" s="2">
        <v>95</v>
      </c>
      <c r="FY552" s="2">
        <v>65</v>
      </c>
      <c r="FZ552" s="2"/>
      <c r="GA552" s="2" t="s">
        <v>3</v>
      </c>
      <c r="GB552" s="2"/>
      <c r="GC552" s="2"/>
      <c r="GD552" s="2">
        <v>0</v>
      </c>
      <c r="GE552" s="2"/>
      <c r="GF552" s="2">
        <v>194647264</v>
      </c>
      <c r="GG552" s="2">
        <v>2</v>
      </c>
      <c r="GH552" s="2">
        <v>1</v>
      </c>
      <c r="GI552" s="2">
        <v>-2</v>
      </c>
      <c r="GJ552" s="2">
        <v>0</v>
      </c>
      <c r="GK552" s="2">
        <f>ROUND(R552*(R12)/100,2)</f>
        <v>0</v>
      </c>
      <c r="GL552" s="2">
        <f t="shared" si="609"/>
        <v>0</v>
      </c>
      <c r="GM552" s="2">
        <f t="shared" si="610"/>
        <v>16.7</v>
      </c>
      <c r="GN552" s="2">
        <f t="shared" si="611"/>
        <v>0</v>
      </c>
      <c r="GO552" s="2">
        <f t="shared" si="612"/>
        <v>16.7</v>
      </c>
      <c r="GP552" s="2">
        <f t="shared" si="613"/>
        <v>0</v>
      </c>
      <c r="GQ552" s="2"/>
      <c r="GR552" s="2">
        <v>0</v>
      </c>
      <c r="GS552" s="2">
        <v>3</v>
      </c>
      <c r="GT552" s="2">
        <v>0</v>
      </c>
      <c r="GU552" s="2" t="s">
        <v>3</v>
      </c>
      <c r="GV552" s="2">
        <f t="shared" si="614"/>
        <v>0</v>
      </c>
      <c r="GW552" s="2">
        <v>1</v>
      </c>
      <c r="GX552" s="2">
        <f t="shared" si="615"/>
        <v>0</v>
      </c>
      <c r="GY552" s="2"/>
      <c r="GZ552" s="2"/>
      <c r="HA552" s="2">
        <v>0</v>
      </c>
      <c r="HB552" s="2">
        <v>0</v>
      </c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>
        <v>0</v>
      </c>
      <c r="IL552" s="2"/>
      <c r="IM552" s="2"/>
      <c r="IN552" s="2"/>
      <c r="IO552" s="2"/>
      <c r="IP552" s="2"/>
      <c r="IQ552" s="2"/>
      <c r="IR552" s="2"/>
      <c r="IS552" s="2"/>
      <c r="IT552" s="2"/>
      <c r="IU552" s="2"/>
    </row>
    <row r="553" spans="1:255" x14ac:dyDescent="0.2">
      <c r="A553">
        <v>18</v>
      </c>
      <c r="B553">
        <v>1</v>
      </c>
      <c r="C553">
        <v>1367</v>
      </c>
      <c r="E553" t="s">
        <v>848</v>
      </c>
      <c r="F553" t="s">
        <v>822</v>
      </c>
      <c r="G553" t="s">
        <v>823</v>
      </c>
      <c r="H553" t="s">
        <v>824</v>
      </c>
      <c r="I553">
        <f>I551*J553</f>
        <v>5.4999999999999997E-3</v>
      </c>
      <c r="J553">
        <v>2.3913043478260867E-2</v>
      </c>
      <c r="O553">
        <f t="shared" si="583"/>
        <v>111.23</v>
      </c>
      <c r="P553">
        <f t="shared" si="584"/>
        <v>111.23</v>
      </c>
      <c r="Q553">
        <f t="shared" si="585"/>
        <v>0</v>
      </c>
      <c r="R553">
        <f t="shared" si="586"/>
        <v>0</v>
      </c>
      <c r="S553">
        <f t="shared" si="587"/>
        <v>0</v>
      </c>
      <c r="T553">
        <f t="shared" si="588"/>
        <v>0</v>
      </c>
      <c r="U553">
        <f t="shared" si="589"/>
        <v>0</v>
      </c>
      <c r="V553">
        <f t="shared" si="590"/>
        <v>0</v>
      </c>
      <c r="W553">
        <f t="shared" si="591"/>
        <v>0</v>
      </c>
      <c r="X553">
        <f t="shared" si="592"/>
        <v>0</v>
      </c>
      <c r="Y553">
        <f t="shared" si="593"/>
        <v>0</v>
      </c>
      <c r="AA553">
        <v>39500386</v>
      </c>
      <c r="AB553">
        <f t="shared" si="594"/>
        <v>3036.7</v>
      </c>
      <c r="AC553">
        <f t="shared" si="616"/>
        <v>3036.7</v>
      </c>
      <c r="AD553">
        <f t="shared" si="617"/>
        <v>0</v>
      </c>
      <c r="AE553">
        <f t="shared" si="618"/>
        <v>0</v>
      </c>
      <c r="AF553">
        <f t="shared" si="619"/>
        <v>0</v>
      </c>
      <c r="AG553">
        <f t="shared" si="595"/>
        <v>0</v>
      </c>
      <c r="AH553">
        <f t="shared" si="620"/>
        <v>0</v>
      </c>
      <c r="AI553">
        <f t="shared" si="621"/>
        <v>0</v>
      </c>
      <c r="AJ553">
        <f t="shared" si="596"/>
        <v>0</v>
      </c>
      <c r="AK553">
        <v>3036.7</v>
      </c>
      <c r="AL553">
        <v>3036.7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95</v>
      </c>
      <c r="AU553">
        <v>65</v>
      </c>
      <c r="AV553">
        <v>1</v>
      </c>
      <c r="AW553">
        <v>1</v>
      </c>
      <c r="AZ553">
        <v>6.66</v>
      </c>
      <c r="BA553">
        <v>1</v>
      </c>
      <c r="BB553">
        <v>1</v>
      </c>
      <c r="BC553">
        <v>6.66</v>
      </c>
      <c r="BD553" t="s">
        <v>3</v>
      </c>
      <c r="BE553" t="s">
        <v>3</v>
      </c>
      <c r="BF553" t="s">
        <v>3</v>
      </c>
      <c r="BG553" t="s">
        <v>3</v>
      </c>
      <c r="BH553">
        <v>3</v>
      </c>
      <c r="BI553">
        <v>2</v>
      </c>
      <c r="BJ553" t="s">
        <v>825</v>
      </c>
      <c r="BM553">
        <v>108001</v>
      </c>
      <c r="BN553">
        <v>0</v>
      </c>
      <c r="BO553" t="s">
        <v>3</v>
      </c>
      <c r="BP553">
        <v>0</v>
      </c>
      <c r="BQ553">
        <v>3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3</v>
      </c>
      <c r="BZ553">
        <v>95</v>
      </c>
      <c r="CA553">
        <v>65</v>
      </c>
      <c r="CF553">
        <v>0</v>
      </c>
      <c r="CG553">
        <v>0</v>
      </c>
      <c r="CM553">
        <v>0</v>
      </c>
      <c r="CN553" t="s">
        <v>3</v>
      </c>
      <c r="CO553">
        <v>0</v>
      </c>
      <c r="CP553">
        <f t="shared" si="597"/>
        <v>111.23</v>
      </c>
      <c r="CQ553">
        <f t="shared" si="598"/>
        <v>20224.421999999999</v>
      </c>
      <c r="CR553">
        <f t="shared" si="599"/>
        <v>0</v>
      </c>
      <c r="CS553">
        <f t="shared" si="600"/>
        <v>0</v>
      </c>
      <c r="CT553">
        <f t="shared" si="601"/>
        <v>0</v>
      </c>
      <c r="CU553">
        <f t="shared" si="602"/>
        <v>0</v>
      </c>
      <c r="CV553">
        <f t="shared" si="603"/>
        <v>0</v>
      </c>
      <c r="CW553">
        <f t="shared" si="604"/>
        <v>0</v>
      </c>
      <c r="CX553">
        <f t="shared" si="605"/>
        <v>0</v>
      </c>
      <c r="CY553">
        <f t="shared" si="606"/>
        <v>0</v>
      </c>
      <c r="CZ553">
        <f t="shared" si="607"/>
        <v>0</v>
      </c>
      <c r="DC553" t="s">
        <v>3</v>
      </c>
      <c r="DD553" t="s">
        <v>3</v>
      </c>
      <c r="DE553" t="s">
        <v>3</v>
      </c>
      <c r="DF553" t="s">
        <v>3</v>
      </c>
      <c r="DG553" t="s">
        <v>3</v>
      </c>
      <c r="DH553" t="s">
        <v>3</v>
      </c>
      <c r="DI553" t="s">
        <v>3</v>
      </c>
      <c r="DJ553" t="s">
        <v>3</v>
      </c>
      <c r="DK553" t="s">
        <v>3</v>
      </c>
      <c r="DL553" t="s">
        <v>3</v>
      </c>
      <c r="DM553" t="s">
        <v>3</v>
      </c>
      <c r="DN553">
        <v>0</v>
      </c>
      <c r="DO553">
        <v>0</v>
      </c>
      <c r="DP553">
        <v>1</v>
      </c>
      <c r="DQ553">
        <v>1</v>
      </c>
      <c r="DU553">
        <v>1013</v>
      </c>
      <c r="DV553" t="s">
        <v>824</v>
      </c>
      <c r="DW553" t="s">
        <v>826</v>
      </c>
      <c r="DX553">
        <v>1</v>
      </c>
      <c r="EE553">
        <v>39174386</v>
      </c>
      <c r="EF553">
        <v>3</v>
      </c>
      <c r="EG553" t="s">
        <v>697</v>
      </c>
      <c r="EH553">
        <v>0</v>
      </c>
      <c r="EI553" t="s">
        <v>3</v>
      </c>
      <c r="EJ553">
        <v>2</v>
      </c>
      <c r="EK553">
        <v>108001</v>
      </c>
      <c r="EL553" t="s">
        <v>698</v>
      </c>
      <c r="EM553" t="s">
        <v>699</v>
      </c>
      <c r="EO553" t="s">
        <v>3</v>
      </c>
      <c r="EQ553">
        <v>0</v>
      </c>
      <c r="ER553">
        <v>3036.7</v>
      </c>
      <c r="ES553">
        <v>3036.7</v>
      </c>
      <c r="ET553">
        <v>0</v>
      </c>
      <c r="EU553">
        <v>0</v>
      </c>
      <c r="EV553">
        <v>0</v>
      </c>
      <c r="EW553">
        <v>0</v>
      </c>
      <c r="EX553">
        <v>0</v>
      </c>
      <c r="FQ553">
        <v>0</v>
      </c>
      <c r="FR553">
        <f t="shared" si="608"/>
        <v>0</v>
      </c>
      <c r="FS553">
        <v>0</v>
      </c>
      <c r="FX553">
        <v>95</v>
      </c>
      <c r="FY553">
        <v>65</v>
      </c>
      <c r="GA553" t="s">
        <v>3</v>
      </c>
      <c r="GD553">
        <v>0</v>
      </c>
      <c r="GF553">
        <v>194647264</v>
      </c>
      <c r="GG553">
        <v>1</v>
      </c>
      <c r="GH553">
        <v>1</v>
      </c>
      <c r="GI553">
        <v>4</v>
      </c>
      <c r="GJ553">
        <v>0</v>
      </c>
      <c r="GK553">
        <f>ROUND(R553*(S12)/100,2)</f>
        <v>0</v>
      </c>
      <c r="GL553">
        <f t="shared" si="609"/>
        <v>0</v>
      </c>
      <c r="GM553">
        <f t="shared" si="610"/>
        <v>111.23</v>
      </c>
      <c r="GN553">
        <f t="shared" si="611"/>
        <v>0</v>
      </c>
      <c r="GO553">
        <f t="shared" si="612"/>
        <v>111.23</v>
      </c>
      <c r="GP553">
        <f t="shared" si="613"/>
        <v>0</v>
      </c>
      <c r="GR553">
        <v>0</v>
      </c>
      <c r="GS553">
        <v>3</v>
      </c>
      <c r="GT553">
        <v>0</v>
      </c>
      <c r="GU553" t="s">
        <v>3</v>
      </c>
      <c r="GV553">
        <f t="shared" si="614"/>
        <v>0</v>
      </c>
      <c r="GW553">
        <v>1</v>
      </c>
      <c r="GX553">
        <f t="shared" si="615"/>
        <v>0</v>
      </c>
      <c r="HA553">
        <v>0</v>
      </c>
      <c r="HB553">
        <v>0</v>
      </c>
      <c r="IK553">
        <v>0</v>
      </c>
    </row>
    <row r="554" spans="1:255" x14ac:dyDescent="0.2">
      <c r="A554" s="2">
        <v>18</v>
      </c>
      <c r="B554" s="2">
        <v>1</v>
      </c>
      <c r="C554" s="2">
        <v>1358</v>
      </c>
      <c r="D554" s="2"/>
      <c r="E554" s="2" t="s">
        <v>849</v>
      </c>
      <c r="F554" s="2" t="s">
        <v>828</v>
      </c>
      <c r="G554" s="2" t="s">
        <v>829</v>
      </c>
      <c r="H554" s="2" t="s">
        <v>824</v>
      </c>
      <c r="I554" s="2">
        <f>I550*J554</f>
        <v>1.7500000000000002E-2</v>
      </c>
      <c r="J554" s="2">
        <v>7.6086956521739135E-2</v>
      </c>
      <c r="K554" s="2"/>
      <c r="L554" s="2"/>
      <c r="M554" s="2"/>
      <c r="N554" s="2"/>
      <c r="O554" s="2">
        <f t="shared" si="583"/>
        <v>84.25</v>
      </c>
      <c r="P554" s="2">
        <f t="shared" si="584"/>
        <v>84.25</v>
      </c>
      <c r="Q554" s="2">
        <f t="shared" si="585"/>
        <v>0</v>
      </c>
      <c r="R554" s="2">
        <f t="shared" si="586"/>
        <v>0</v>
      </c>
      <c r="S554" s="2">
        <f t="shared" si="587"/>
        <v>0</v>
      </c>
      <c r="T554" s="2">
        <f t="shared" si="588"/>
        <v>0</v>
      </c>
      <c r="U554" s="2">
        <f t="shared" si="589"/>
        <v>0</v>
      </c>
      <c r="V554" s="2">
        <f t="shared" si="590"/>
        <v>0</v>
      </c>
      <c r="W554" s="2">
        <f t="shared" si="591"/>
        <v>0</v>
      </c>
      <c r="X554" s="2">
        <f t="shared" si="592"/>
        <v>0</v>
      </c>
      <c r="Y554" s="2">
        <f t="shared" si="593"/>
        <v>0</v>
      </c>
      <c r="Z554" s="2"/>
      <c r="AA554" s="2">
        <v>39500385</v>
      </c>
      <c r="AB554" s="2">
        <f t="shared" si="594"/>
        <v>4814.0200000000004</v>
      </c>
      <c r="AC554" s="2">
        <f t="shared" si="616"/>
        <v>4814.0200000000004</v>
      </c>
      <c r="AD554" s="2">
        <f t="shared" si="617"/>
        <v>0</v>
      </c>
      <c r="AE554" s="2">
        <f t="shared" si="618"/>
        <v>0</v>
      </c>
      <c r="AF554" s="2">
        <f t="shared" si="619"/>
        <v>0</v>
      </c>
      <c r="AG554" s="2">
        <f t="shared" si="595"/>
        <v>0</v>
      </c>
      <c r="AH554" s="2">
        <f t="shared" si="620"/>
        <v>0</v>
      </c>
      <c r="AI554" s="2">
        <f t="shared" si="621"/>
        <v>0</v>
      </c>
      <c r="AJ554" s="2">
        <f t="shared" si="596"/>
        <v>0</v>
      </c>
      <c r="AK554" s="2">
        <v>4814.0200000000004</v>
      </c>
      <c r="AL554" s="2">
        <v>4814.0200000000004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95</v>
      </c>
      <c r="AU554" s="2">
        <v>65</v>
      </c>
      <c r="AV554" s="2">
        <v>1</v>
      </c>
      <c r="AW554" s="2">
        <v>1</v>
      </c>
      <c r="AX554" s="2"/>
      <c r="AY554" s="2"/>
      <c r="AZ554" s="2">
        <v>1</v>
      </c>
      <c r="BA554" s="2">
        <v>1</v>
      </c>
      <c r="BB554" s="2">
        <v>1</v>
      </c>
      <c r="BC554" s="2">
        <v>1</v>
      </c>
      <c r="BD554" s="2" t="s">
        <v>3</v>
      </c>
      <c r="BE554" s="2" t="s">
        <v>3</v>
      </c>
      <c r="BF554" s="2" t="s">
        <v>3</v>
      </c>
      <c r="BG554" s="2" t="s">
        <v>3</v>
      </c>
      <c r="BH554" s="2">
        <v>3</v>
      </c>
      <c r="BI554" s="2">
        <v>2</v>
      </c>
      <c r="BJ554" s="2" t="s">
        <v>830</v>
      </c>
      <c r="BK554" s="2"/>
      <c r="BL554" s="2"/>
      <c r="BM554" s="2">
        <v>108001</v>
      </c>
      <c r="BN554" s="2">
        <v>0</v>
      </c>
      <c r="BO554" s="2" t="s">
        <v>3</v>
      </c>
      <c r="BP554" s="2">
        <v>0</v>
      </c>
      <c r="BQ554" s="2">
        <v>3</v>
      </c>
      <c r="BR554" s="2">
        <v>0</v>
      </c>
      <c r="BS554" s="2">
        <v>1</v>
      </c>
      <c r="BT554" s="2">
        <v>1</v>
      </c>
      <c r="BU554" s="2">
        <v>1</v>
      </c>
      <c r="BV554" s="2">
        <v>1</v>
      </c>
      <c r="BW554" s="2">
        <v>1</v>
      </c>
      <c r="BX554" s="2">
        <v>1</v>
      </c>
      <c r="BY554" s="2" t="s">
        <v>3</v>
      </c>
      <c r="BZ554" s="2">
        <v>95</v>
      </c>
      <c r="CA554" s="2">
        <v>65</v>
      </c>
      <c r="CB554" s="2"/>
      <c r="CC554" s="2"/>
      <c r="CD554" s="2"/>
      <c r="CE554" s="2"/>
      <c r="CF554" s="2">
        <v>0</v>
      </c>
      <c r="CG554" s="2">
        <v>0</v>
      </c>
      <c r="CH554" s="2"/>
      <c r="CI554" s="2"/>
      <c r="CJ554" s="2"/>
      <c r="CK554" s="2"/>
      <c r="CL554" s="2"/>
      <c r="CM554" s="2">
        <v>0</v>
      </c>
      <c r="CN554" s="2" t="s">
        <v>3</v>
      </c>
      <c r="CO554" s="2">
        <v>0</v>
      </c>
      <c r="CP554" s="2">
        <f t="shared" si="597"/>
        <v>84.25</v>
      </c>
      <c r="CQ554" s="2">
        <f t="shared" si="598"/>
        <v>4814.0200000000004</v>
      </c>
      <c r="CR554" s="2">
        <f t="shared" si="599"/>
        <v>0</v>
      </c>
      <c r="CS554" s="2">
        <f t="shared" si="600"/>
        <v>0</v>
      </c>
      <c r="CT554" s="2">
        <f t="shared" si="601"/>
        <v>0</v>
      </c>
      <c r="CU554" s="2">
        <f t="shared" si="602"/>
        <v>0</v>
      </c>
      <c r="CV554" s="2">
        <f t="shared" si="603"/>
        <v>0</v>
      </c>
      <c r="CW554" s="2">
        <f t="shared" si="604"/>
        <v>0</v>
      </c>
      <c r="CX554" s="2">
        <f t="shared" si="605"/>
        <v>0</v>
      </c>
      <c r="CY554" s="2">
        <f t="shared" si="606"/>
        <v>0</v>
      </c>
      <c r="CZ554" s="2">
        <f t="shared" si="607"/>
        <v>0</v>
      </c>
      <c r="DA554" s="2"/>
      <c r="DB554" s="2"/>
      <c r="DC554" s="2" t="s">
        <v>3</v>
      </c>
      <c r="DD554" s="2" t="s">
        <v>3</v>
      </c>
      <c r="DE554" s="2" t="s">
        <v>3</v>
      </c>
      <c r="DF554" s="2" t="s">
        <v>3</v>
      </c>
      <c r="DG554" s="2" t="s">
        <v>3</v>
      </c>
      <c r="DH554" s="2" t="s">
        <v>3</v>
      </c>
      <c r="DI554" s="2" t="s">
        <v>3</v>
      </c>
      <c r="DJ554" s="2" t="s">
        <v>3</v>
      </c>
      <c r="DK554" s="2" t="s">
        <v>3</v>
      </c>
      <c r="DL554" s="2" t="s">
        <v>3</v>
      </c>
      <c r="DM554" s="2" t="s">
        <v>3</v>
      </c>
      <c r="DN554" s="2">
        <v>0</v>
      </c>
      <c r="DO554" s="2">
        <v>0</v>
      </c>
      <c r="DP554" s="2">
        <v>1</v>
      </c>
      <c r="DQ554" s="2">
        <v>1</v>
      </c>
      <c r="DR554" s="2"/>
      <c r="DS554" s="2"/>
      <c r="DT554" s="2"/>
      <c r="DU554" s="2">
        <v>1013</v>
      </c>
      <c r="DV554" s="2" t="s">
        <v>824</v>
      </c>
      <c r="DW554" s="2" t="s">
        <v>826</v>
      </c>
      <c r="DX554" s="2">
        <v>1</v>
      </c>
      <c r="DY554" s="2"/>
      <c r="DZ554" s="2"/>
      <c r="EA554" s="2"/>
      <c r="EB554" s="2"/>
      <c r="EC554" s="2"/>
      <c r="ED554" s="2"/>
      <c r="EE554" s="2">
        <v>39174386</v>
      </c>
      <c r="EF554" s="2">
        <v>3</v>
      </c>
      <c r="EG554" s="2" t="s">
        <v>697</v>
      </c>
      <c r="EH554" s="2">
        <v>0</v>
      </c>
      <c r="EI554" s="2" t="s">
        <v>3</v>
      </c>
      <c r="EJ554" s="2">
        <v>2</v>
      </c>
      <c r="EK554" s="2">
        <v>108001</v>
      </c>
      <c r="EL554" s="2" t="s">
        <v>698</v>
      </c>
      <c r="EM554" s="2" t="s">
        <v>699</v>
      </c>
      <c r="EN554" s="2"/>
      <c r="EO554" s="2" t="s">
        <v>3</v>
      </c>
      <c r="EP554" s="2"/>
      <c r="EQ554" s="2">
        <v>0</v>
      </c>
      <c r="ER554" s="2">
        <v>4814.0200000000004</v>
      </c>
      <c r="ES554" s="2">
        <v>4814.0200000000004</v>
      </c>
      <c r="ET554" s="2">
        <v>0</v>
      </c>
      <c r="EU554" s="2">
        <v>0</v>
      </c>
      <c r="EV554" s="2">
        <v>0</v>
      </c>
      <c r="EW554" s="2">
        <v>0</v>
      </c>
      <c r="EX554" s="2">
        <v>0</v>
      </c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>
        <v>0</v>
      </c>
      <c r="FR554" s="2">
        <f t="shared" si="608"/>
        <v>0</v>
      </c>
      <c r="FS554" s="2">
        <v>0</v>
      </c>
      <c r="FT554" s="2"/>
      <c r="FU554" s="2"/>
      <c r="FV554" s="2"/>
      <c r="FW554" s="2"/>
      <c r="FX554" s="2">
        <v>95</v>
      </c>
      <c r="FY554" s="2">
        <v>65</v>
      </c>
      <c r="FZ554" s="2"/>
      <c r="GA554" s="2" t="s">
        <v>3</v>
      </c>
      <c r="GB554" s="2"/>
      <c r="GC554" s="2"/>
      <c r="GD554" s="2">
        <v>0</v>
      </c>
      <c r="GE554" s="2"/>
      <c r="GF554" s="2">
        <v>-329874626</v>
      </c>
      <c r="GG554" s="2">
        <v>2</v>
      </c>
      <c r="GH554" s="2">
        <v>1</v>
      </c>
      <c r="GI554" s="2">
        <v>-2</v>
      </c>
      <c r="GJ554" s="2">
        <v>0</v>
      </c>
      <c r="GK554" s="2">
        <f>ROUND(R554*(R12)/100,2)</f>
        <v>0</v>
      </c>
      <c r="GL554" s="2">
        <f t="shared" si="609"/>
        <v>0</v>
      </c>
      <c r="GM554" s="2">
        <f t="shared" si="610"/>
        <v>84.25</v>
      </c>
      <c r="GN554" s="2">
        <f t="shared" si="611"/>
        <v>0</v>
      </c>
      <c r="GO554" s="2">
        <f t="shared" si="612"/>
        <v>84.25</v>
      </c>
      <c r="GP554" s="2">
        <f t="shared" si="613"/>
        <v>0</v>
      </c>
      <c r="GQ554" s="2"/>
      <c r="GR554" s="2">
        <v>0</v>
      </c>
      <c r="GS554" s="2">
        <v>3</v>
      </c>
      <c r="GT554" s="2">
        <v>0</v>
      </c>
      <c r="GU554" s="2" t="s">
        <v>3</v>
      </c>
      <c r="GV554" s="2">
        <f t="shared" si="614"/>
        <v>0</v>
      </c>
      <c r="GW554" s="2">
        <v>1</v>
      </c>
      <c r="GX554" s="2">
        <f t="shared" si="615"/>
        <v>0</v>
      </c>
      <c r="GY554" s="2"/>
      <c r="GZ554" s="2"/>
      <c r="HA554" s="2">
        <v>0</v>
      </c>
      <c r="HB554" s="2">
        <v>0</v>
      </c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>
        <v>0</v>
      </c>
      <c r="IL554" s="2"/>
      <c r="IM554" s="2"/>
      <c r="IN554" s="2"/>
      <c r="IO554" s="2"/>
      <c r="IP554" s="2"/>
      <c r="IQ554" s="2"/>
      <c r="IR554" s="2"/>
      <c r="IS554" s="2"/>
      <c r="IT554" s="2"/>
      <c r="IU554" s="2"/>
    </row>
    <row r="555" spans="1:255" x14ac:dyDescent="0.2">
      <c r="A555">
        <v>18</v>
      </c>
      <c r="B555">
        <v>1</v>
      </c>
      <c r="C555">
        <v>1368</v>
      </c>
      <c r="E555" t="s">
        <v>849</v>
      </c>
      <c r="F555" t="s">
        <v>828</v>
      </c>
      <c r="G555" t="s">
        <v>829</v>
      </c>
      <c r="H555" t="s">
        <v>824</v>
      </c>
      <c r="I555">
        <f>I551*J555</f>
        <v>1.7500000000000002E-2</v>
      </c>
      <c r="J555">
        <v>7.6086956521739135E-2</v>
      </c>
      <c r="O555">
        <f t="shared" si="583"/>
        <v>561.07000000000005</v>
      </c>
      <c r="P555">
        <f t="shared" si="584"/>
        <v>561.07000000000005</v>
      </c>
      <c r="Q555">
        <f t="shared" si="585"/>
        <v>0</v>
      </c>
      <c r="R555">
        <f t="shared" si="586"/>
        <v>0</v>
      </c>
      <c r="S555">
        <f t="shared" si="587"/>
        <v>0</v>
      </c>
      <c r="T555">
        <f t="shared" si="588"/>
        <v>0</v>
      </c>
      <c r="U555">
        <f t="shared" si="589"/>
        <v>0</v>
      </c>
      <c r="V555">
        <f t="shared" si="590"/>
        <v>0</v>
      </c>
      <c r="W555">
        <f t="shared" si="591"/>
        <v>0</v>
      </c>
      <c r="X555">
        <f t="shared" si="592"/>
        <v>0</v>
      </c>
      <c r="Y555">
        <f t="shared" si="593"/>
        <v>0</v>
      </c>
      <c r="AA555">
        <v>39500386</v>
      </c>
      <c r="AB555">
        <f t="shared" si="594"/>
        <v>4814.0200000000004</v>
      </c>
      <c r="AC555">
        <f t="shared" si="616"/>
        <v>4814.0200000000004</v>
      </c>
      <c r="AD555">
        <f t="shared" si="617"/>
        <v>0</v>
      </c>
      <c r="AE555">
        <f t="shared" si="618"/>
        <v>0</v>
      </c>
      <c r="AF555">
        <f t="shared" si="619"/>
        <v>0</v>
      </c>
      <c r="AG555">
        <f t="shared" si="595"/>
        <v>0</v>
      </c>
      <c r="AH555">
        <f t="shared" si="620"/>
        <v>0</v>
      </c>
      <c r="AI555">
        <f t="shared" si="621"/>
        <v>0</v>
      </c>
      <c r="AJ555">
        <f t="shared" si="596"/>
        <v>0</v>
      </c>
      <c r="AK555">
        <v>4814.0200000000004</v>
      </c>
      <c r="AL555">
        <v>4814.0200000000004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95</v>
      </c>
      <c r="AU555">
        <v>65</v>
      </c>
      <c r="AV555">
        <v>1</v>
      </c>
      <c r="AW555">
        <v>1</v>
      </c>
      <c r="AZ555">
        <v>6.66</v>
      </c>
      <c r="BA555">
        <v>1</v>
      </c>
      <c r="BB555">
        <v>1</v>
      </c>
      <c r="BC555">
        <v>6.66</v>
      </c>
      <c r="BD555" t="s">
        <v>3</v>
      </c>
      <c r="BE555" t="s">
        <v>3</v>
      </c>
      <c r="BF555" t="s">
        <v>3</v>
      </c>
      <c r="BG555" t="s">
        <v>3</v>
      </c>
      <c r="BH555">
        <v>3</v>
      </c>
      <c r="BI555">
        <v>2</v>
      </c>
      <c r="BJ555" t="s">
        <v>830</v>
      </c>
      <c r="BM555">
        <v>108001</v>
      </c>
      <c r="BN555">
        <v>0</v>
      </c>
      <c r="BO555" t="s">
        <v>3</v>
      </c>
      <c r="BP555">
        <v>0</v>
      </c>
      <c r="BQ555">
        <v>3</v>
      </c>
      <c r="BR555">
        <v>0</v>
      </c>
      <c r="BS555">
        <v>1</v>
      </c>
      <c r="BT555">
        <v>1</v>
      </c>
      <c r="BU555">
        <v>1</v>
      </c>
      <c r="BV555">
        <v>1</v>
      </c>
      <c r="BW555">
        <v>1</v>
      </c>
      <c r="BX555">
        <v>1</v>
      </c>
      <c r="BY555" t="s">
        <v>3</v>
      </c>
      <c r="BZ555">
        <v>95</v>
      </c>
      <c r="CA555">
        <v>65</v>
      </c>
      <c r="CF555">
        <v>0</v>
      </c>
      <c r="CG555">
        <v>0</v>
      </c>
      <c r="CM555">
        <v>0</v>
      </c>
      <c r="CN555" t="s">
        <v>3</v>
      </c>
      <c r="CO555">
        <v>0</v>
      </c>
      <c r="CP555">
        <f t="shared" si="597"/>
        <v>561.07000000000005</v>
      </c>
      <c r="CQ555">
        <f t="shared" si="598"/>
        <v>32061.373200000002</v>
      </c>
      <c r="CR555">
        <f t="shared" si="599"/>
        <v>0</v>
      </c>
      <c r="CS555">
        <f t="shared" si="600"/>
        <v>0</v>
      </c>
      <c r="CT555">
        <f t="shared" si="601"/>
        <v>0</v>
      </c>
      <c r="CU555">
        <f t="shared" si="602"/>
        <v>0</v>
      </c>
      <c r="CV555">
        <f t="shared" si="603"/>
        <v>0</v>
      </c>
      <c r="CW555">
        <f t="shared" si="604"/>
        <v>0</v>
      </c>
      <c r="CX555">
        <f t="shared" si="605"/>
        <v>0</v>
      </c>
      <c r="CY555">
        <f t="shared" si="606"/>
        <v>0</v>
      </c>
      <c r="CZ555">
        <f t="shared" si="607"/>
        <v>0</v>
      </c>
      <c r="DC555" t="s">
        <v>3</v>
      </c>
      <c r="DD555" t="s">
        <v>3</v>
      </c>
      <c r="DE555" t="s">
        <v>3</v>
      </c>
      <c r="DF555" t="s">
        <v>3</v>
      </c>
      <c r="DG555" t="s">
        <v>3</v>
      </c>
      <c r="DH555" t="s">
        <v>3</v>
      </c>
      <c r="DI555" t="s">
        <v>3</v>
      </c>
      <c r="DJ555" t="s">
        <v>3</v>
      </c>
      <c r="DK555" t="s">
        <v>3</v>
      </c>
      <c r="DL555" t="s">
        <v>3</v>
      </c>
      <c r="DM555" t="s">
        <v>3</v>
      </c>
      <c r="DN555">
        <v>0</v>
      </c>
      <c r="DO555">
        <v>0</v>
      </c>
      <c r="DP555">
        <v>1</v>
      </c>
      <c r="DQ555">
        <v>1</v>
      </c>
      <c r="DU555">
        <v>1013</v>
      </c>
      <c r="DV555" t="s">
        <v>824</v>
      </c>
      <c r="DW555" t="s">
        <v>826</v>
      </c>
      <c r="DX555">
        <v>1</v>
      </c>
      <c r="EE555">
        <v>39174386</v>
      </c>
      <c r="EF555">
        <v>3</v>
      </c>
      <c r="EG555" t="s">
        <v>697</v>
      </c>
      <c r="EH555">
        <v>0</v>
      </c>
      <c r="EI555" t="s">
        <v>3</v>
      </c>
      <c r="EJ555">
        <v>2</v>
      </c>
      <c r="EK555">
        <v>108001</v>
      </c>
      <c r="EL555" t="s">
        <v>698</v>
      </c>
      <c r="EM555" t="s">
        <v>699</v>
      </c>
      <c r="EO555" t="s">
        <v>3</v>
      </c>
      <c r="EQ555">
        <v>0</v>
      </c>
      <c r="ER555">
        <v>4814.0200000000004</v>
      </c>
      <c r="ES555">
        <v>4814.0200000000004</v>
      </c>
      <c r="ET555">
        <v>0</v>
      </c>
      <c r="EU555">
        <v>0</v>
      </c>
      <c r="EV555">
        <v>0</v>
      </c>
      <c r="EW555">
        <v>0</v>
      </c>
      <c r="EX555">
        <v>0</v>
      </c>
      <c r="FQ555">
        <v>0</v>
      </c>
      <c r="FR555">
        <f t="shared" si="608"/>
        <v>0</v>
      </c>
      <c r="FS555">
        <v>0</v>
      </c>
      <c r="FX555">
        <v>95</v>
      </c>
      <c r="FY555">
        <v>65</v>
      </c>
      <c r="GA555" t="s">
        <v>3</v>
      </c>
      <c r="GD555">
        <v>0</v>
      </c>
      <c r="GF555">
        <v>-329874626</v>
      </c>
      <c r="GG555">
        <v>1</v>
      </c>
      <c r="GH555">
        <v>1</v>
      </c>
      <c r="GI555">
        <v>4</v>
      </c>
      <c r="GJ555">
        <v>0</v>
      </c>
      <c r="GK555">
        <f>ROUND(R555*(S12)/100,2)</f>
        <v>0</v>
      </c>
      <c r="GL555">
        <f t="shared" si="609"/>
        <v>0</v>
      </c>
      <c r="GM555">
        <f t="shared" si="610"/>
        <v>561.07000000000005</v>
      </c>
      <c r="GN555">
        <f t="shared" si="611"/>
        <v>0</v>
      </c>
      <c r="GO555">
        <f t="shared" si="612"/>
        <v>561.07000000000005</v>
      </c>
      <c r="GP555">
        <f t="shared" si="613"/>
        <v>0</v>
      </c>
      <c r="GR555">
        <v>0</v>
      </c>
      <c r="GS555">
        <v>3</v>
      </c>
      <c r="GT555">
        <v>0</v>
      </c>
      <c r="GU555" t="s">
        <v>3</v>
      </c>
      <c r="GV555">
        <f t="shared" si="614"/>
        <v>0</v>
      </c>
      <c r="GW555">
        <v>1</v>
      </c>
      <c r="GX555">
        <f t="shared" si="615"/>
        <v>0</v>
      </c>
      <c r="HA555">
        <v>0</v>
      </c>
      <c r="HB555">
        <v>0</v>
      </c>
      <c r="IK555">
        <v>0</v>
      </c>
    </row>
    <row r="556" spans="1:255" x14ac:dyDescent="0.2">
      <c r="A556" s="2">
        <v>17</v>
      </c>
      <c r="B556" s="2">
        <v>1</v>
      </c>
      <c r="C556" s="2">
        <f>ROW(SmtRes!A1384)</f>
        <v>1384</v>
      </c>
      <c r="D556" s="2">
        <f>ROW(EtalonRes!A1359)</f>
        <v>1359</v>
      </c>
      <c r="E556" s="2" t="s">
        <v>850</v>
      </c>
      <c r="F556" s="2" t="s">
        <v>851</v>
      </c>
      <c r="G556" s="2" t="s">
        <v>852</v>
      </c>
      <c r="H556" s="2" t="s">
        <v>61</v>
      </c>
      <c r="I556" s="2">
        <f>ROUND(37/100,9)</f>
        <v>0.37</v>
      </c>
      <c r="J556" s="2">
        <v>0</v>
      </c>
      <c r="K556" s="2"/>
      <c r="L556" s="2"/>
      <c r="M556" s="2"/>
      <c r="N556" s="2"/>
      <c r="O556" s="2">
        <f t="shared" si="583"/>
        <v>128.49</v>
      </c>
      <c r="P556" s="2">
        <f t="shared" si="584"/>
        <v>40.44</v>
      </c>
      <c r="Q556" s="2">
        <f t="shared" si="585"/>
        <v>35.18</v>
      </c>
      <c r="R556" s="2">
        <f t="shared" si="586"/>
        <v>3.53</v>
      </c>
      <c r="S556" s="2">
        <f t="shared" si="587"/>
        <v>52.87</v>
      </c>
      <c r="T556" s="2">
        <f t="shared" si="588"/>
        <v>0</v>
      </c>
      <c r="U556" s="2">
        <f t="shared" si="589"/>
        <v>5.6239999999999997</v>
      </c>
      <c r="V556" s="2">
        <f t="shared" si="590"/>
        <v>0.28120000000000001</v>
      </c>
      <c r="W556" s="2">
        <f t="shared" si="591"/>
        <v>0</v>
      </c>
      <c r="X556" s="2">
        <f t="shared" si="592"/>
        <v>53.58</v>
      </c>
      <c r="Y556" s="2">
        <f t="shared" si="593"/>
        <v>36.659999999999997</v>
      </c>
      <c r="Z556" s="2"/>
      <c r="AA556" s="2">
        <v>39500385</v>
      </c>
      <c r="AB556" s="2">
        <f t="shared" si="594"/>
        <v>347.26</v>
      </c>
      <c r="AC556" s="2">
        <f t="shared" si="616"/>
        <v>109.31</v>
      </c>
      <c r="AD556" s="2">
        <f t="shared" si="617"/>
        <v>95.07</v>
      </c>
      <c r="AE556" s="2">
        <f t="shared" si="618"/>
        <v>9.5399999999999991</v>
      </c>
      <c r="AF556" s="2">
        <f t="shared" si="619"/>
        <v>142.88</v>
      </c>
      <c r="AG556" s="2">
        <f t="shared" si="595"/>
        <v>0</v>
      </c>
      <c r="AH556" s="2">
        <f t="shared" si="620"/>
        <v>15.2</v>
      </c>
      <c r="AI556" s="2">
        <f t="shared" si="621"/>
        <v>0.76</v>
      </c>
      <c r="AJ556" s="2">
        <f t="shared" si="596"/>
        <v>0</v>
      </c>
      <c r="AK556" s="2">
        <v>347.26</v>
      </c>
      <c r="AL556" s="2">
        <v>109.31</v>
      </c>
      <c r="AM556" s="2">
        <v>95.07</v>
      </c>
      <c r="AN556" s="2">
        <v>9.5399999999999991</v>
      </c>
      <c r="AO556" s="2">
        <v>142.88</v>
      </c>
      <c r="AP556" s="2">
        <v>0</v>
      </c>
      <c r="AQ556" s="2">
        <v>15.2</v>
      </c>
      <c r="AR556" s="2">
        <v>0.76</v>
      </c>
      <c r="AS556" s="2">
        <v>0</v>
      </c>
      <c r="AT556" s="2">
        <v>95</v>
      </c>
      <c r="AU556" s="2">
        <v>65</v>
      </c>
      <c r="AV556" s="2">
        <v>1</v>
      </c>
      <c r="AW556" s="2">
        <v>1</v>
      </c>
      <c r="AX556" s="2"/>
      <c r="AY556" s="2"/>
      <c r="AZ556" s="2">
        <v>1</v>
      </c>
      <c r="BA556" s="2">
        <v>1</v>
      </c>
      <c r="BB556" s="2">
        <v>1</v>
      </c>
      <c r="BC556" s="2">
        <v>1</v>
      </c>
      <c r="BD556" s="2" t="s">
        <v>3</v>
      </c>
      <c r="BE556" s="2" t="s">
        <v>3</v>
      </c>
      <c r="BF556" s="2" t="s">
        <v>3</v>
      </c>
      <c r="BG556" s="2" t="s">
        <v>3</v>
      </c>
      <c r="BH556" s="2">
        <v>0</v>
      </c>
      <c r="BI556" s="2">
        <v>2</v>
      </c>
      <c r="BJ556" s="2" t="s">
        <v>853</v>
      </c>
      <c r="BK556" s="2"/>
      <c r="BL556" s="2"/>
      <c r="BM556" s="2">
        <v>108001</v>
      </c>
      <c r="BN556" s="2">
        <v>0</v>
      </c>
      <c r="BO556" s="2" t="s">
        <v>3</v>
      </c>
      <c r="BP556" s="2">
        <v>0</v>
      </c>
      <c r="BQ556" s="2">
        <v>3</v>
      </c>
      <c r="BR556" s="2">
        <v>0</v>
      </c>
      <c r="BS556" s="2">
        <v>1</v>
      </c>
      <c r="BT556" s="2">
        <v>1</v>
      </c>
      <c r="BU556" s="2">
        <v>1</v>
      </c>
      <c r="BV556" s="2">
        <v>1</v>
      </c>
      <c r="BW556" s="2">
        <v>1</v>
      </c>
      <c r="BX556" s="2">
        <v>1</v>
      </c>
      <c r="BY556" s="2" t="s">
        <v>3</v>
      </c>
      <c r="BZ556" s="2">
        <v>95</v>
      </c>
      <c r="CA556" s="2">
        <v>65</v>
      </c>
      <c r="CB556" s="2"/>
      <c r="CC556" s="2"/>
      <c r="CD556" s="2"/>
      <c r="CE556" s="2"/>
      <c r="CF556" s="2">
        <v>0</v>
      </c>
      <c r="CG556" s="2">
        <v>0</v>
      </c>
      <c r="CH556" s="2"/>
      <c r="CI556" s="2"/>
      <c r="CJ556" s="2"/>
      <c r="CK556" s="2"/>
      <c r="CL556" s="2"/>
      <c r="CM556" s="2">
        <v>0</v>
      </c>
      <c r="CN556" s="2" t="s">
        <v>3</v>
      </c>
      <c r="CO556" s="2">
        <v>0</v>
      </c>
      <c r="CP556" s="2">
        <f t="shared" si="597"/>
        <v>128.49</v>
      </c>
      <c r="CQ556" s="2">
        <f t="shared" si="598"/>
        <v>109.31</v>
      </c>
      <c r="CR556" s="2">
        <f t="shared" si="599"/>
        <v>95.07</v>
      </c>
      <c r="CS556" s="2">
        <f t="shared" si="600"/>
        <v>9.5399999999999991</v>
      </c>
      <c r="CT556" s="2">
        <f t="shared" si="601"/>
        <v>142.88</v>
      </c>
      <c r="CU556" s="2">
        <f t="shared" si="602"/>
        <v>0</v>
      </c>
      <c r="CV556" s="2">
        <f t="shared" si="603"/>
        <v>15.2</v>
      </c>
      <c r="CW556" s="2">
        <f t="shared" si="604"/>
        <v>0.76</v>
      </c>
      <c r="CX556" s="2">
        <f t="shared" si="605"/>
        <v>0</v>
      </c>
      <c r="CY556" s="2">
        <f t="shared" si="606"/>
        <v>53.58</v>
      </c>
      <c r="CZ556" s="2">
        <f t="shared" si="607"/>
        <v>36.659999999999997</v>
      </c>
      <c r="DA556" s="2"/>
      <c r="DB556" s="2"/>
      <c r="DC556" s="2" t="s">
        <v>3</v>
      </c>
      <c r="DD556" s="2" t="s">
        <v>3</v>
      </c>
      <c r="DE556" s="2" t="s">
        <v>3</v>
      </c>
      <c r="DF556" s="2" t="s">
        <v>3</v>
      </c>
      <c r="DG556" s="2" t="s">
        <v>3</v>
      </c>
      <c r="DH556" s="2" t="s">
        <v>3</v>
      </c>
      <c r="DI556" s="2" t="s">
        <v>3</v>
      </c>
      <c r="DJ556" s="2" t="s">
        <v>3</v>
      </c>
      <c r="DK556" s="2" t="s">
        <v>3</v>
      </c>
      <c r="DL556" s="2" t="s">
        <v>3</v>
      </c>
      <c r="DM556" s="2" t="s">
        <v>3</v>
      </c>
      <c r="DN556" s="2">
        <v>0</v>
      </c>
      <c r="DO556" s="2">
        <v>0</v>
      </c>
      <c r="DP556" s="2">
        <v>1</v>
      </c>
      <c r="DQ556" s="2">
        <v>1</v>
      </c>
      <c r="DR556" s="2"/>
      <c r="DS556" s="2"/>
      <c r="DT556" s="2"/>
      <c r="DU556" s="2">
        <v>1003</v>
      </c>
      <c r="DV556" s="2" t="s">
        <v>61</v>
      </c>
      <c r="DW556" s="2" t="s">
        <v>61</v>
      </c>
      <c r="DX556" s="2">
        <v>100</v>
      </c>
      <c r="DY556" s="2"/>
      <c r="DZ556" s="2"/>
      <c r="EA556" s="2"/>
      <c r="EB556" s="2"/>
      <c r="EC556" s="2"/>
      <c r="ED556" s="2"/>
      <c r="EE556" s="2">
        <v>39174386</v>
      </c>
      <c r="EF556" s="2">
        <v>3</v>
      </c>
      <c r="EG556" s="2" t="s">
        <v>697</v>
      </c>
      <c r="EH556" s="2">
        <v>0</v>
      </c>
      <c r="EI556" s="2" t="s">
        <v>3</v>
      </c>
      <c r="EJ556" s="2">
        <v>2</v>
      </c>
      <c r="EK556" s="2">
        <v>108001</v>
      </c>
      <c r="EL556" s="2" t="s">
        <v>698</v>
      </c>
      <c r="EM556" s="2" t="s">
        <v>699</v>
      </c>
      <c r="EN556" s="2"/>
      <c r="EO556" s="2" t="s">
        <v>3</v>
      </c>
      <c r="EP556" s="2"/>
      <c r="EQ556" s="2">
        <v>131072</v>
      </c>
      <c r="ER556" s="2">
        <v>347.26</v>
      </c>
      <c r="ES556" s="2">
        <v>109.31</v>
      </c>
      <c r="ET556" s="2">
        <v>95.07</v>
      </c>
      <c r="EU556" s="2">
        <v>9.5399999999999991</v>
      </c>
      <c r="EV556" s="2">
        <v>142.88</v>
      </c>
      <c r="EW556" s="2">
        <v>15.2</v>
      </c>
      <c r="EX556" s="2">
        <v>0.76</v>
      </c>
      <c r="EY556" s="2">
        <v>0</v>
      </c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>
        <v>0</v>
      </c>
      <c r="FR556" s="2">
        <f t="shared" si="608"/>
        <v>0</v>
      </c>
      <c r="FS556" s="2">
        <v>0</v>
      </c>
      <c r="FT556" s="2"/>
      <c r="FU556" s="2"/>
      <c r="FV556" s="2"/>
      <c r="FW556" s="2"/>
      <c r="FX556" s="2">
        <v>95</v>
      </c>
      <c r="FY556" s="2">
        <v>65</v>
      </c>
      <c r="FZ556" s="2"/>
      <c r="GA556" s="2" t="s">
        <v>3</v>
      </c>
      <c r="GB556" s="2"/>
      <c r="GC556" s="2"/>
      <c r="GD556" s="2">
        <v>0</v>
      </c>
      <c r="GE556" s="2"/>
      <c r="GF556" s="2">
        <v>-877313759</v>
      </c>
      <c r="GG556" s="2">
        <v>2</v>
      </c>
      <c r="GH556" s="2">
        <v>1</v>
      </c>
      <c r="GI556" s="2">
        <v>-2</v>
      </c>
      <c r="GJ556" s="2">
        <v>0</v>
      </c>
      <c r="GK556" s="2">
        <f>ROUND(R556*(R12)/100,2)</f>
        <v>0</v>
      </c>
      <c r="GL556" s="2">
        <f t="shared" si="609"/>
        <v>0</v>
      </c>
      <c r="GM556" s="2">
        <f t="shared" si="610"/>
        <v>218.73</v>
      </c>
      <c r="GN556" s="2">
        <f t="shared" si="611"/>
        <v>0</v>
      </c>
      <c r="GO556" s="2">
        <f t="shared" si="612"/>
        <v>218.73</v>
      </c>
      <c r="GP556" s="2">
        <f t="shared" si="613"/>
        <v>0</v>
      </c>
      <c r="GQ556" s="2"/>
      <c r="GR556" s="2">
        <v>0</v>
      </c>
      <c r="GS556" s="2">
        <v>3</v>
      </c>
      <c r="GT556" s="2">
        <v>0</v>
      </c>
      <c r="GU556" s="2" t="s">
        <v>3</v>
      </c>
      <c r="GV556" s="2">
        <f t="shared" si="614"/>
        <v>0</v>
      </c>
      <c r="GW556" s="2">
        <v>1</v>
      </c>
      <c r="GX556" s="2">
        <f t="shared" si="615"/>
        <v>0</v>
      </c>
      <c r="GY556" s="2"/>
      <c r="GZ556" s="2"/>
      <c r="HA556" s="2">
        <v>0</v>
      </c>
      <c r="HB556" s="2">
        <v>0</v>
      </c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>
        <v>0</v>
      </c>
      <c r="IL556" s="2"/>
      <c r="IM556" s="2"/>
      <c r="IN556" s="2"/>
      <c r="IO556" s="2"/>
      <c r="IP556" s="2"/>
      <c r="IQ556" s="2"/>
      <c r="IR556" s="2"/>
      <c r="IS556" s="2"/>
      <c r="IT556" s="2"/>
      <c r="IU556" s="2"/>
    </row>
    <row r="557" spans="1:255" x14ac:dyDescent="0.2">
      <c r="A557">
        <v>17</v>
      </c>
      <c r="B557">
        <v>1</v>
      </c>
      <c r="C557">
        <f>ROW(SmtRes!A1398)</f>
        <v>1398</v>
      </c>
      <c r="D557">
        <f>ROW(EtalonRes!A1372)</f>
        <v>1372</v>
      </c>
      <c r="E557" t="s">
        <v>850</v>
      </c>
      <c r="F557" t="s">
        <v>851</v>
      </c>
      <c r="G557" t="s">
        <v>852</v>
      </c>
      <c r="H557" t="s">
        <v>61</v>
      </c>
      <c r="I557">
        <f>ROUND(37/100,9)</f>
        <v>0.37</v>
      </c>
      <c r="J557">
        <v>0</v>
      </c>
      <c r="O557">
        <f t="shared" si="583"/>
        <v>855.71</v>
      </c>
      <c r="P557">
        <f t="shared" si="584"/>
        <v>269.36</v>
      </c>
      <c r="Q557">
        <f t="shared" si="585"/>
        <v>234.27</v>
      </c>
      <c r="R557">
        <f t="shared" si="586"/>
        <v>23.51</v>
      </c>
      <c r="S557">
        <f t="shared" si="587"/>
        <v>352.08</v>
      </c>
      <c r="T557">
        <f t="shared" si="588"/>
        <v>0</v>
      </c>
      <c r="U557">
        <f t="shared" si="589"/>
        <v>5.6239999999999997</v>
      </c>
      <c r="V557">
        <f t="shared" si="590"/>
        <v>0.28120000000000001</v>
      </c>
      <c r="W557">
        <f t="shared" si="591"/>
        <v>0</v>
      </c>
      <c r="X557">
        <f t="shared" si="592"/>
        <v>356.81</v>
      </c>
      <c r="Y557">
        <f t="shared" si="593"/>
        <v>244.13</v>
      </c>
      <c r="AA557">
        <v>39500386</v>
      </c>
      <c r="AB557">
        <f t="shared" si="594"/>
        <v>347.26</v>
      </c>
      <c r="AC557">
        <f t="shared" si="616"/>
        <v>109.31</v>
      </c>
      <c r="AD557">
        <f t="shared" si="617"/>
        <v>95.07</v>
      </c>
      <c r="AE557">
        <f t="shared" si="618"/>
        <v>9.5399999999999991</v>
      </c>
      <c r="AF557">
        <f t="shared" si="619"/>
        <v>142.88</v>
      </c>
      <c r="AG557">
        <f t="shared" si="595"/>
        <v>0</v>
      </c>
      <c r="AH557">
        <f t="shared" si="620"/>
        <v>15.2</v>
      </c>
      <c r="AI557">
        <f t="shared" si="621"/>
        <v>0.76</v>
      </c>
      <c r="AJ557">
        <f t="shared" si="596"/>
        <v>0</v>
      </c>
      <c r="AK557">
        <v>347.26</v>
      </c>
      <c r="AL557">
        <v>109.31</v>
      </c>
      <c r="AM557">
        <v>95.07</v>
      </c>
      <c r="AN557">
        <v>9.5399999999999991</v>
      </c>
      <c r="AO557">
        <v>142.88</v>
      </c>
      <c r="AP557">
        <v>0</v>
      </c>
      <c r="AQ557">
        <v>15.2</v>
      </c>
      <c r="AR557">
        <v>0.76</v>
      </c>
      <c r="AS557">
        <v>0</v>
      </c>
      <c r="AT557">
        <v>95</v>
      </c>
      <c r="AU557">
        <v>65</v>
      </c>
      <c r="AV557">
        <v>1</v>
      </c>
      <c r="AW557">
        <v>1</v>
      </c>
      <c r="AZ557">
        <v>6.66</v>
      </c>
      <c r="BA557">
        <v>6.66</v>
      </c>
      <c r="BB557">
        <v>6.66</v>
      </c>
      <c r="BC557">
        <v>6.66</v>
      </c>
      <c r="BD557" t="s">
        <v>3</v>
      </c>
      <c r="BE557" t="s">
        <v>3</v>
      </c>
      <c r="BF557" t="s">
        <v>3</v>
      </c>
      <c r="BG557" t="s">
        <v>3</v>
      </c>
      <c r="BH557">
        <v>0</v>
      </c>
      <c r="BI557">
        <v>2</v>
      </c>
      <c r="BJ557" t="s">
        <v>853</v>
      </c>
      <c r="BM557">
        <v>108001</v>
      </c>
      <c r="BN557">
        <v>0</v>
      </c>
      <c r="BO557" t="s">
        <v>3</v>
      </c>
      <c r="BP557">
        <v>0</v>
      </c>
      <c r="BQ557">
        <v>3</v>
      </c>
      <c r="BR557">
        <v>0</v>
      </c>
      <c r="BS557">
        <v>6.66</v>
      </c>
      <c r="BT557">
        <v>1</v>
      </c>
      <c r="BU557">
        <v>1</v>
      </c>
      <c r="BV557">
        <v>1</v>
      </c>
      <c r="BW557">
        <v>1</v>
      </c>
      <c r="BX557">
        <v>1</v>
      </c>
      <c r="BY557" t="s">
        <v>3</v>
      </c>
      <c r="BZ557">
        <v>95</v>
      </c>
      <c r="CA557">
        <v>65</v>
      </c>
      <c r="CF557">
        <v>0</v>
      </c>
      <c r="CG557">
        <v>0</v>
      </c>
      <c r="CM557">
        <v>0</v>
      </c>
      <c r="CN557" t="s">
        <v>3</v>
      </c>
      <c r="CO557">
        <v>0</v>
      </c>
      <c r="CP557">
        <f t="shared" si="597"/>
        <v>855.71</v>
      </c>
      <c r="CQ557">
        <f t="shared" si="598"/>
        <v>728.00459999999998</v>
      </c>
      <c r="CR557">
        <f t="shared" si="599"/>
        <v>633.1662</v>
      </c>
      <c r="CS557">
        <f t="shared" si="600"/>
        <v>63.536399999999993</v>
      </c>
      <c r="CT557">
        <f t="shared" si="601"/>
        <v>951.58079999999995</v>
      </c>
      <c r="CU557">
        <f t="shared" si="602"/>
        <v>0</v>
      </c>
      <c r="CV557">
        <f t="shared" si="603"/>
        <v>15.2</v>
      </c>
      <c r="CW557">
        <f t="shared" si="604"/>
        <v>0.76</v>
      </c>
      <c r="CX557">
        <f t="shared" si="605"/>
        <v>0</v>
      </c>
      <c r="CY557">
        <f t="shared" si="606"/>
        <v>356.81049999999993</v>
      </c>
      <c r="CZ557">
        <f t="shared" si="607"/>
        <v>244.1335</v>
      </c>
      <c r="DC557" t="s">
        <v>3</v>
      </c>
      <c r="DD557" t="s">
        <v>3</v>
      </c>
      <c r="DE557" t="s">
        <v>3</v>
      </c>
      <c r="DF557" t="s">
        <v>3</v>
      </c>
      <c r="DG557" t="s">
        <v>3</v>
      </c>
      <c r="DH557" t="s">
        <v>3</v>
      </c>
      <c r="DI557" t="s">
        <v>3</v>
      </c>
      <c r="DJ557" t="s">
        <v>3</v>
      </c>
      <c r="DK557" t="s">
        <v>3</v>
      </c>
      <c r="DL557" t="s">
        <v>3</v>
      </c>
      <c r="DM557" t="s">
        <v>3</v>
      </c>
      <c r="DN557">
        <v>0</v>
      </c>
      <c r="DO557">
        <v>0</v>
      </c>
      <c r="DP557">
        <v>1</v>
      </c>
      <c r="DQ557">
        <v>1</v>
      </c>
      <c r="DU557">
        <v>1003</v>
      </c>
      <c r="DV557" t="s">
        <v>61</v>
      </c>
      <c r="DW557" t="s">
        <v>61</v>
      </c>
      <c r="DX557">
        <v>100</v>
      </c>
      <c r="EE557">
        <v>39174386</v>
      </c>
      <c r="EF557">
        <v>3</v>
      </c>
      <c r="EG557" t="s">
        <v>697</v>
      </c>
      <c r="EH557">
        <v>0</v>
      </c>
      <c r="EI557" t="s">
        <v>3</v>
      </c>
      <c r="EJ557">
        <v>2</v>
      </c>
      <c r="EK557">
        <v>108001</v>
      </c>
      <c r="EL557" t="s">
        <v>698</v>
      </c>
      <c r="EM557" t="s">
        <v>699</v>
      </c>
      <c r="EO557" t="s">
        <v>3</v>
      </c>
      <c r="EQ557">
        <v>131072</v>
      </c>
      <c r="ER557">
        <v>347.26</v>
      </c>
      <c r="ES557">
        <v>109.31</v>
      </c>
      <c r="ET557">
        <v>95.07</v>
      </c>
      <c r="EU557">
        <v>9.5399999999999991</v>
      </c>
      <c r="EV557">
        <v>142.88</v>
      </c>
      <c r="EW557">
        <v>15.2</v>
      </c>
      <c r="EX557">
        <v>0.76</v>
      </c>
      <c r="EY557">
        <v>0</v>
      </c>
      <c r="FQ557">
        <v>0</v>
      </c>
      <c r="FR557">
        <f t="shared" si="608"/>
        <v>0</v>
      </c>
      <c r="FS557">
        <v>0</v>
      </c>
      <c r="FX557">
        <v>95</v>
      </c>
      <c r="FY557">
        <v>65</v>
      </c>
      <c r="GA557" t="s">
        <v>3</v>
      </c>
      <c r="GD557">
        <v>0</v>
      </c>
      <c r="GF557">
        <v>-877313759</v>
      </c>
      <c r="GG557">
        <v>1</v>
      </c>
      <c r="GH557">
        <v>1</v>
      </c>
      <c r="GI557">
        <v>4</v>
      </c>
      <c r="GJ557">
        <v>0</v>
      </c>
      <c r="GK557">
        <f>ROUND(R557*(S12)/100,2)</f>
        <v>0</v>
      </c>
      <c r="GL557">
        <f t="shared" si="609"/>
        <v>0</v>
      </c>
      <c r="GM557">
        <f t="shared" si="610"/>
        <v>1456.65</v>
      </c>
      <c r="GN557">
        <f t="shared" si="611"/>
        <v>0</v>
      </c>
      <c r="GO557">
        <f t="shared" si="612"/>
        <v>1456.65</v>
      </c>
      <c r="GP557">
        <f t="shared" si="613"/>
        <v>0</v>
      </c>
      <c r="GR557">
        <v>0</v>
      </c>
      <c r="GS557">
        <v>3</v>
      </c>
      <c r="GT557">
        <v>0</v>
      </c>
      <c r="GU557" t="s">
        <v>3</v>
      </c>
      <c r="GV557">
        <f t="shared" si="614"/>
        <v>0</v>
      </c>
      <c r="GW557">
        <v>1</v>
      </c>
      <c r="GX557">
        <f t="shared" si="615"/>
        <v>0</v>
      </c>
      <c r="HA557">
        <v>0</v>
      </c>
      <c r="HB557">
        <v>0</v>
      </c>
      <c r="IK557">
        <v>0</v>
      </c>
    </row>
    <row r="558" spans="1:255" x14ac:dyDescent="0.2">
      <c r="A558" s="2">
        <v>18</v>
      </c>
      <c r="B558" s="2">
        <v>1</v>
      </c>
      <c r="C558" s="2">
        <v>1383</v>
      </c>
      <c r="D558" s="2"/>
      <c r="E558" s="2" t="s">
        <v>854</v>
      </c>
      <c r="F558" s="2" t="s">
        <v>855</v>
      </c>
      <c r="G558" s="2" t="s">
        <v>856</v>
      </c>
      <c r="H558" s="2" t="s">
        <v>66</v>
      </c>
      <c r="I558" s="2">
        <f>I556*J558</f>
        <v>37</v>
      </c>
      <c r="J558" s="2">
        <v>100</v>
      </c>
      <c r="K558" s="2"/>
      <c r="L558" s="2"/>
      <c r="M558" s="2"/>
      <c r="N558" s="2"/>
      <c r="O558" s="2">
        <f t="shared" si="583"/>
        <v>1006.4</v>
      </c>
      <c r="P558" s="2">
        <f t="shared" si="584"/>
        <v>1006.4</v>
      </c>
      <c r="Q558" s="2">
        <f t="shared" si="585"/>
        <v>0</v>
      </c>
      <c r="R558" s="2">
        <f t="shared" si="586"/>
        <v>0</v>
      </c>
      <c r="S558" s="2">
        <f t="shared" si="587"/>
        <v>0</v>
      </c>
      <c r="T558" s="2">
        <f t="shared" si="588"/>
        <v>0</v>
      </c>
      <c r="U558" s="2">
        <f t="shared" si="589"/>
        <v>0</v>
      </c>
      <c r="V558" s="2">
        <f t="shared" si="590"/>
        <v>0</v>
      </c>
      <c r="W558" s="2">
        <f t="shared" si="591"/>
        <v>0</v>
      </c>
      <c r="X558" s="2">
        <f t="shared" si="592"/>
        <v>0</v>
      </c>
      <c r="Y558" s="2">
        <f t="shared" si="593"/>
        <v>0</v>
      </c>
      <c r="Z558" s="2"/>
      <c r="AA558" s="2">
        <v>39500385</v>
      </c>
      <c r="AB558" s="2">
        <f t="shared" si="594"/>
        <v>27.2</v>
      </c>
      <c r="AC558" s="2">
        <f t="shared" si="616"/>
        <v>27.2</v>
      </c>
      <c r="AD558" s="2">
        <f t="shared" si="617"/>
        <v>0</v>
      </c>
      <c r="AE558" s="2">
        <f t="shared" si="618"/>
        <v>0</v>
      </c>
      <c r="AF558" s="2">
        <f t="shared" si="619"/>
        <v>0</v>
      </c>
      <c r="AG558" s="2">
        <f t="shared" si="595"/>
        <v>0</v>
      </c>
      <c r="AH558" s="2">
        <f t="shared" si="620"/>
        <v>0</v>
      </c>
      <c r="AI558" s="2">
        <f t="shared" si="621"/>
        <v>0</v>
      </c>
      <c r="AJ558" s="2">
        <f t="shared" si="596"/>
        <v>0</v>
      </c>
      <c r="AK558" s="2">
        <v>27.2</v>
      </c>
      <c r="AL558" s="2">
        <v>27.2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95</v>
      </c>
      <c r="AU558" s="2">
        <v>65</v>
      </c>
      <c r="AV558" s="2">
        <v>1</v>
      </c>
      <c r="AW558" s="2">
        <v>1</v>
      </c>
      <c r="AX558" s="2"/>
      <c r="AY558" s="2"/>
      <c r="AZ558" s="2">
        <v>1</v>
      </c>
      <c r="BA558" s="2">
        <v>1</v>
      </c>
      <c r="BB558" s="2">
        <v>1</v>
      </c>
      <c r="BC558" s="2">
        <v>1</v>
      </c>
      <c r="BD558" s="2" t="s">
        <v>3</v>
      </c>
      <c r="BE558" s="2" t="s">
        <v>3</v>
      </c>
      <c r="BF558" s="2" t="s">
        <v>3</v>
      </c>
      <c r="BG558" s="2" t="s">
        <v>3</v>
      </c>
      <c r="BH558" s="2">
        <v>3</v>
      </c>
      <c r="BI558" s="2">
        <v>2</v>
      </c>
      <c r="BJ558" s="2" t="s">
        <v>857</v>
      </c>
      <c r="BK558" s="2"/>
      <c r="BL558" s="2"/>
      <c r="BM558" s="2">
        <v>108001</v>
      </c>
      <c r="BN558" s="2">
        <v>0</v>
      </c>
      <c r="BO558" s="2" t="s">
        <v>3</v>
      </c>
      <c r="BP558" s="2">
        <v>0</v>
      </c>
      <c r="BQ558" s="2">
        <v>3</v>
      </c>
      <c r="BR558" s="2">
        <v>0</v>
      </c>
      <c r="BS558" s="2">
        <v>1</v>
      </c>
      <c r="BT558" s="2">
        <v>1</v>
      </c>
      <c r="BU558" s="2">
        <v>1</v>
      </c>
      <c r="BV558" s="2">
        <v>1</v>
      </c>
      <c r="BW558" s="2">
        <v>1</v>
      </c>
      <c r="BX558" s="2">
        <v>1</v>
      </c>
      <c r="BY558" s="2" t="s">
        <v>3</v>
      </c>
      <c r="BZ558" s="2">
        <v>95</v>
      </c>
      <c r="CA558" s="2">
        <v>65</v>
      </c>
      <c r="CB558" s="2"/>
      <c r="CC558" s="2"/>
      <c r="CD558" s="2"/>
      <c r="CE558" s="2"/>
      <c r="CF558" s="2">
        <v>0</v>
      </c>
      <c r="CG558" s="2">
        <v>0</v>
      </c>
      <c r="CH558" s="2"/>
      <c r="CI558" s="2"/>
      <c r="CJ558" s="2"/>
      <c r="CK558" s="2"/>
      <c r="CL558" s="2"/>
      <c r="CM558" s="2">
        <v>0</v>
      </c>
      <c r="CN558" s="2" t="s">
        <v>3</v>
      </c>
      <c r="CO558" s="2">
        <v>0</v>
      </c>
      <c r="CP558" s="2">
        <f t="shared" si="597"/>
        <v>1006.4</v>
      </c>
      <c r="CQ558" s="2">
        <f t="shared" si="598"/>
        <v>27.2</v>
      </c>
      <c r="CR558" s="2">
        <f t="shared" si="599"/>
        <v>0</v>
      </c>
      <c r="CS558" s="2">
        <f t="shared" si="600"/>
        <v>0</v>
      </c>
      <c r="CT558" s="2">
        <f t="shared" si="601"/>
        <v>0</v>
      </c>
      <c r="CU558" s="2">
        <f t="shared" si="602"/>
        <v>0</v>
      </c>
      <c r="CV558" s="2">
        <f t="shared" si="603"/>
        <v>0</v>
      </c>
      <c r="CW558" s="2">
        <f t="shared" si="604"/>
        <v>0</v>
      </c>
      <c r="CX558" s="2">
        <f t="shared" si="605"/>
        <v>0</v>
      </c>
      <c r="CY558" s="2">
        <f t="shared" si="606"/>
        <v>0</v>
      </c>
      <c r="CZ558" s="2">
        <f t="shared" si="607"/>
        <v>0</v>
      </c>
      <c r="DA558" s="2"/>
      <c r="DB558" s="2"/>
      <c r="DC558" s="2" t="s">
        <v>3</v>
      </c>
      <c r="DD558" s="2" t="s">
        <v>3</v>
      </c>
      <c r="DE558" s="2" t="s">
        <v>3</v>
      </c>
      <c r="DF558" s="2" t="s">
        <v>3</v>
      </c>
      <c r="DG558" s="2" t="s">
        <v>3</v>
      </c>
      <c r="DH558" s="2" t="s">
        <v>3</v>
      </c>
      <c r="DI558" s="2" t="s">
        <v>3</v>
      </c>
      <c r="DJ558" s="2" t="s">
        <v>3</v>
      </c>
      <c r="DK558" s="2" t="s">
        <v>3</v>
      </c>
      <c r="DL558" s="2" t="s">
        <v>3</v>
      </c>
      <c r="DM558" s="2" t="s">
        <v>3</v>
      </c>
      <c r="DN558" s="2">
        <v>0</v>
      </c>
      <c r="DO558" s="2">
        <v>0</v>
      </c>
      <c r="DP558" s="2">
        <v>1</v>
      </c>
      <c r="DQ558" s="2">
        <v>1</v>
      </c>
      <c r="DR558" s="2"/>
      <c r="DS558" s="2"/>
      <c r="DT558" s="2"/>
      <c r="DU558" s="2">
        <v>1003</v>
      </c>
      <c r="DV558" s="2" t="s">
        <v>66</v>
      </c>
      <c r="DW558" s="2" t="s">
        <v>66</v>
      </c>
      <c r="DX558" s="2">
        <v>1</v>
      </c>
      <c r="DY558" s="2"/>
      <c r="DZ558" s="2"/>
      <c r="EA558" s="2"/>
      <c r="EB558" s="2"/>
      <c r="EC558" s="2"/>
      <c r="ED558" s="2"/>
      <c r="EE558" s="2">
        <v>39174386</v>
      </c>
      <c r="EF558" s="2">
        <v>3</v>
      </c>
      <c r="EG558" s="2" t="s">
        <v>697</v>
      </c>
      <c r="EH558" s="2">
        <v>0</v>
      </c>
      <c r="EI558" s="2" t="s">
        <v>3</v>
      </c>
      <c r="EJ558" s="2">
        <v>2</v>
      </c>
      <c r="EK558" s="2">
        <v>108001</v>
      </c>
      <c r="EL558" s="2" t="s">
        <v>698</v>
      </c>
      <c r="EM558" s="2" t="s">
        <v>699</v>
      </c>
      <c r="EN558" s="2"/>
      <c r="EO558" s="2" t="s">
        <v>3</v>
      </c>
      <c r="EP558" s="2"/>
      <c r="EQ558" s="2">
        <v>0</v>
      </c>
      <c r="ER558" s="2">
        <v>27.2</v>
      </c>
      <c r="ES558" s="2">
        <v>27.2</v>
      </c>
      <c r="ET558" s="2">
        <v>0</v>
      </c>
      <c r="EU558" s="2">
        <v>0</v>
      </c>
      <c r="EV558" s="2">
        <v>0</v>
      </c>
      <c r="EW558" s="2">
        <v>0</v>
      </c>
      <c r="EX558" s="2">
        <v>0</v>
      </c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>
        <v>0</v>
      </c>
      <c r="FR558" s="2">
        <f t="shared" si="608"/>
        <v>0</v>
      </c>
      <c r="FS558" s="2">
        <v>0</v>
      </c>
      <c r="FT558" s="2"/>
      <c r="FU558" s="2"/>
      <c r="FV558" s="2"/>
      <c r="FW558" s="2"/>
      <c r="FX558" s="2">
        <v>95</v>
      </c>
      <c r="FY558" s="2">
        <v>65</v>
      </c>
      <c r="FZ558" s="2"/>
      <c r="GA558" s="2" t="s">
        <v>3</v>
      </c>
      <c r="GB558" s="2"/>
      <c r="GC558" s="2"/>
      <c r="GD558" s="2">
        <v>0</v>
      </c>
      <c r="GE558" s="2"/>
      <c r="GF558" s="2">
        <v>1275628479</v>
      </c>
      <c r="GG558" s="2">
        <v>2</v>
      </c>
      <c r="GH558" s="2">
        <v>1</v>
      </c>
      <c r="GI558" s="2">
        <v>-2</v>
      </c>
      <c r="GJ558" s="2">
        <v>0</v>
      </c>
      <c r="GK558" s="2">
        <f>ROUND(R558*(R12)/100,2)</f>
        <v>0</v>
      </c>
      <c r="GL558" s="2">
        <f t="shared" si="609"/>
        <v>0</v>
      </c>
      <c r="GM558" s="2">
        <f t="shared" si="610"/>
        <v>1006.4</v>
      </c>
      <c r="GN558" s="2">
        <f t="shared" si="611"/>
        <v>0</v>
      </c>
      <c r="GO558" s="2">
        <f t="shared" si="612"/>
        <v>1006.4</v>
      </c>
      <c r="GP558" s="2">
        <f t="shared" si="613"/>
        <v>0</v>
      </c>
      <c r="GQ558" s="2"/>
      <c r="GR558" s="2">
        <v>0</v>
      </c>
      <c r="GS558" s="2">
        <v>3</v>
      </c>
      <c r="GT558" s="2">
        <v>0</v>
      </c>
      <c r="GU558" s="2" t="s">
        <v>3</v>
      </c>
      <c r="GV558" s="2">
        <f t="shared" si="614"/>
        <v>0</v>
      </c>
      <c r="GW558" s="2">
        <v>1</v>
      </c>
      <c r="GX558" s="2">
        <f t="shared" si="615"/>
        <v>0</v>
      </c>
      <c r="GY558" s="2"/>
      <c r="GZ558" s="2"/>
      <c r="HA558" s="2">
        <v>0</v>
      </c>
      <c r="HB558" s="2">
        <v>0</v>
      </c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>
        <v>0</v>
      </c>
      <c r="IL558" s="2"/>
      <c r="IM558" s="2"/>
      <c r="IN558" s="2"/>
      <c r="IO558" s="2"/>
      <c r="IP558" s="2"/>
      <c r="IQ558" s="2"/>
      <c r="IR558" s="2"/>
      <c r="IS558" s="2"/>
      <c r="IT558" s="2"/>
      <c r="IU558" s="2"/>
    </row>
    <row r="559" spans="1:255" x14ac:dyDescent="0.2">
      <c r="A559">
        <v>18</v>
      </c>
      <c r="B559">
        <v>1</v>
      </c>
      <c r="C559">
        <v>1397</v>
      </c>
      <c r="E559" t="s">
        <v>854</v>
      </c>
      <c r="F559" t="s">
        <v>855</v>
      </c>
      <c r="G559" t="s">
        <v>856</v>
      </c>
      <c r="H559" t="s">
        <v>66</v>
      </c>
      <c r="I559">
        <f>I557*J559</f>
        <v>37</v>
      </c>
      <c r="J559">
        <v>100</v>
      </c>
      <c r="O559">
        <f t="shared" si="583"/>
        <v>6702.62</v>
      </c>
      <c r="P559">
        <f t="shared" si="584"/>
        <v>6702.62</v>
      </c>
      <c r="Q559">
        <f t="shared" si="585"/>
        <v>0</v>
      </c>
      <c r="R559">
        <f t="shared" si="586"/>
        <v>0</v>
      </c>
      <c r="S559">
        <f t="shared" si="587"/>
        <v>0</v>
      </c>
      <c r="T559">
        <f t="shared" si="588"/>
        <v>0</v>
      </c>
      <c r="U559">
        <f t="shared" si="589"/>
        <v>0</v>
      </c>
      <c r="V559">
        <f t="shared" si="590"/>
        <v>0</v>
      </c>
      <c r="W559">
        <f t="shared" si="591"/>
        <v>0</v>
      </c>
      <c r="X559">
        <f t="shared" si="592"/>
        <v>0</v>
      </c>
      <c r="Y559">
        <f t="shared" si="593"/>
        <v>0</v>
      </c>
      <c r="AA559">
        <v>39500386</v>
      </c>
      <c r="AB559">
        <f t="shared" si="594"/>
        <v>27.2</v>
      </c>
      <c r="AC559">
        <f t="shared" si="616"/>
        <v>27.2</v>
      </c>
      <c r="AD559">
        <f t="shared" si="617"/>
        <v>0</v>
      </c>
      <c r="AE559">
        <f t="shared" si="618"/>
        <v>0</v>
      </c>
      <c r="AF559">
        <f t="shared" si="619"/>
        <v>0</v>
      </c>
      <c r="AG559">
        <f t="shared" si="595"/>
        <v>0</v>
      </c>
      <c r="AH559">
        <f t="shared" si="620"/>
        <v>0</v>
      </c>
      <c r="AI559">
        <f t="shared" si="621"/>
        <v>0</v>
      </c>
      <c r="AJ559">
        <f t="shared" si="596"/>
        <v>0</v>
      </c>
      <c r="AK559">
        <v>27.2</v>
      </c>
      <c r="AL559">
        <v>27.2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95</v>
      </c>
      <c r="AU559">
        <v>65</v>
      </c>
      <c r="AV559">
        <v>1</v>
      </c>
      <c r="AW559">
        <v>1</v>
      </c>
      <c r="AZ559">
        <v>6.66</v>
      </c>
      <c r="BA559">
        <v>1</v>
      </c>
      <c r="BB559">
        <v>1</v>
      </c>
      <c r="BC559">
        <v>6.66</v>
      </c>
      <c r="BD559" t="s">
        <v>3</v>
      </c>
      <c r="BE559" t="s">
        <v>3</v>
      </c>
      <c r="BF559" t="s">
        <v>3</v>
      </c>
      <c r="BG559" t="s">
        <v>3</v>
      </c>
      <c r="BH559">
        <v>3</v>
      </c>
      <c r="BI559">
        <v>2</v>
      </c>
      <c r="BJ559" t="s">
        <v>857</v>
      </c>
      <c r="BM559">
        <v>108001</v>
      </c>
      <c r="BN559">
        <v>0</v>
      </c>
      <c r="BO559" t="s">
        <v>3</v>
      </c>
      <c r="BP559">
        <v>0</v>
      </c>
      <c r="BQ559">
        <v>3</v>
      </c>
      <c r="BR559">
        <v>0</v>
      </c>
      <c r="BS559">
        <v>1</v>
      </c>
      <c r="BT559">
        <v>1</v>
      </c>
      <c r="BU559">
        <v>1</v>
      </c>
      <c r="BV559">
        <v>1</v>
      </c>
      <c r="BW559">
        <v>1</v>
      </c>
      <c r="BX559">
        <v>1</v>
      </c>
      <c r="BY559" t="s">
        <v>3</v>
      </c>
      <c r="BZ559">
        <v>95</v>
      </c>
      <c r="CA559">
        <v>65</v>
      </c>
      <c r="CF559">
        <v>0</v>
      </c>
      <c r="CG559">
        <v>0</v>
      </c>
      <c r="CM559">
        <v>0</v>
      </c>
      <c r="CN559" t="s">
        <v>3</v>
      </c>
      <c r="CO559">
        <v>0</v>
      </c>
      <c r="CP559">
        <f t="shared" si="597"/>
        <v>6702.62</v>
      </c>
      <c r="CQ559">
        <f t="shared" si="598"/>
        <v>181.15199999999999</v>
      </c>
      <c r="CR559">
        <f t="shared" si="599"/>
        <v>0</v>
      </c>
      <c r="CS559">
        <f t="shared" si="600"/>
        <v>0</v>
      </c>
      <c r="CT559">
        <f t="shared" si="601"/>
        <v>0</v>
      </c>
      <c r="CU559">
        <f t="shared" si="602"/>
        <v>0</v>
      </c>
      <c r="CV559">
        <f t="shared" si="603"/>
        <v>0</v>
      </c>
      <c r="CW559">
        <f t="shared" si="604"/>
        <v>0</v>
      </c>
      <c r="CX559">
        <f t="shared" si="605"/>
        <v>0</v>
      </c>
      <c r="CY559">
        <f t="shared" si="606"/>
        <v>0</v>
      </c>
      <c r="CZ559">
        <f t="shared" si="607"/>
        <v>0</v>
      </c>
      <c r="DC559" t="s">
        <v>3</v>
      </c>
      <c r="DD559" t="s">
        <v>3</v>
      </c>
      <c r="DE559" t="s">
        <v>3</v>
      </c>
      <c r="DF559" t="s">
        <v>3</v>
      </c>
      <c r="DG559" t="s">
        <v>3</v>
      </c>
      <c r="DH559" t="s">
        <v>3</v>
      </c>
      <c r="DI559" t="s">
        <v>3</v>
      </c>
      <c r="DJ559" t="s">
        <v>3</v>
      </c>
      <c r="DK559" t="s">
        <v>3</v>
      </c>
      <c r="DL559" t="s">
        <v>3</v>
      </c>
      <c r="DM559" t="s">
        <v>3</v>
      </c>
      <c r="DN559">
        <v>0</v>
      </c>
      <c r="DO559">
        <v>0</v>
      </c>
      <c r="DP559">
        <v>1</v>
      </c>
      <c r="DQ559">
        <v>1</v>
      </c>
      <c r="DU559">
        <v>1003</v>
      </c>
      <c r="DV559" t="s">
        <v>66</v>
      </c>
      <c r="DW559" t="s">
        <v>66</v>
      </c>
      <c r="DX559">
        <v>1</v>
      </c>
      <c r="EE559">
        <v>39174386</v>
      </c>
      <c r="EF559">
        <v>3</v>
      </c>
      <c r="EG559" t="s">
        <v>697</v>
      </c>
      <c r="EH559">
        <v>0</v>
      </c>
      <c r="EI559" t="s">
        <v>3</v>
      </c>
      <c r="EJ559">
        <v>2</v>
      </c>
      <c r="EK559">
        <v>108001</v>
      </c>
      <c r="EL559" t="s">
        <v>698</v>
      </c>
      <c r="EM559" t="s">
        <v>699</v>
      </c>
      <c r="EO559" t="s">
        <v>3</v>
      </c>
      <c r="EQ559">
        <v>0</v>
      </c>
      <c r="ER559">
        <v>27.2</v>
      </c>
      <c r="ES559">
        <v>27.2</v>
      </c>
      <c r="ET559">
        <v>0</v>
      </c>
      <c r="EU559">
        <v>0</v>
      </c>
      <c r="EV559">
        <v>0</v>
      </c>
      <c r="EW559">
        <v>0</v>
      </c>
      <c r="EX559">
        <v>0</v>
      </c>
      <c r="FQ559">
        <v>0</v>
      </c>
      <c r="FR559">
        <f t="shared" si="608"/>
        <v>0</v>
      </c>
      <c r="FS559">
        <v>0</v>
      </c>
      <c r="FX559">
        <v>95</v>
      </c>
      <c r="FY559">
        <v>65</v>
      </c>
      <c r="GA559" t="s">
        <v>3</v>
      </c>
      <c r="GD559">
        <v>0</v>
      </c>
      <c r="GF559">
        <v>1275628479</v>
      </c>
      <c r="GG559">
        <v>1</v>
      </c>
      <c r="GH559">
        <v>1</v>
      </c>
      <c r="GI559">
        <v>4</v>
      </c>
      <c r="GJ559">
        <v>0</v>
      </c>
      <c r="GK559">
        <f>ROUND(R559*(S12)/100,2)</f>
        <v>0</v>
      </c>
      <c r="GL559">
        <f t="shared" si="609"/>
        <v>0</v>
      </c>
      <c r="GM559">
        <f t="shared" si="610"/>
        <v>6702.62</v>
      </c>
      <c r="GN559">
        <f t="shared" si="611"/>
        <v>0</v>
      </c>
      <c r="GO559">
        <f t="shared" si="612"/>
        <v>6702.62</v>
      </c>
      <c r="GP559">
        <f t="shared" si="613"/>
        <v>0</v>
      </c>
      <c r="GR559">
        <v>0</v>
      </c>
      <c r="GS559">
        <v>3</v>
      </c>
      <c r="GT559">
        <v>0</v>
      </c>
      <c r="GU559" t="s">
        <v>3</v>
      </c>
      <c r="GV559">
        <f t="shared" si="614"/>
        <v>0</v>
      </c>
      <c r="GW559">
        <v>1</v>
      </c>
      <c r="GX559">
        <f t="shared" si="615"/>
        <v>0</v>
      </c>
      <c r="HA559">
        <v>0</v>
      </c>
      <c r="HB559">
        <v>0</v>
      </c>
      <c r="IK559">
        <v>0</v>
      </c>
    </row>
    <row r="560" spans="1:255" x14ac:dyDescent="0.2">
      <c r="A560" s="2">
        <v>17</v>
      </c>
      <c r="B560" s="2">
        <v>1</v>
      </c>
      <c r="C560" s="2">
        <f>ROW(SmtRes!A1401)</f>
        <v>1401</v>
      </c>
      <c r="D560" s="2">
        <f>ROW(EtalonRes!A1375)</f>
        <v>1375</v>
      </c>
      <c r="E560" s="2" t="s">
        <v>858</v>
      </c>
      <c r="F560" s="2" t="s">
        <v>859</v>
      </c>
      <c r="G560" s="2" t="s">
        <v>860</v>
      </c>
      <c r="H560" s="2" t="s">
        <v>287</v>
      </c>
      <c r="I560" s="2">
        <f>ROUND(20/100,9)</f>
        <v>0.2</v>
      </c>
      <c r="J560" s="2">
        <v>0</v>
      </c>
      <c r="K560" s="2"/>
      <c r="L560" s="2"/>
      <c r="M560" s="2"/>
      <c r="N560" s="2"/>
      <c r="O560" s="2">
        <f t="shared" si="583"/>
        <v>147.34</v>
      </c>
      <c r="P560" s="2">
        <f t="shared" si="584"/>
        <v>0</v>
      </c>
      <c r="Q560" s="2">
        <f t="shared" si="585"/>
        <v>80.86</v>
      </c>
      <c r="R560" s="2">
        <f t="shared" si="586"/>
        <v>0</v>
      </c>
      <c r="S560" s="2">
        <f t="shared" si="587"/>
        <v>66.48</v>
      </c>
      <c r="T560" s="2">
        <f t="shared" si="588"/>
        <v>0</v>
      </c>
      <c r="U560" s="2">
        <f t="shared" si="589"/>
        <v>7.2420000000000009</v>
      </c>
      <c r="V560" s="2">
        <f t="shared" si="590"/>
        <v>0</v>
      </c>
      <c r="W560" s="2">
        <f t="shared" si="591"/>
        <v>0</v>
      </c>
      <c r="X560" s="2">
        <f t="shared" si="592"/>
        <v>65.819999999999993</v>
      </c>
      <c r="Y560" s="2">
        <f t="shared" si="593"/>
        <v>39.89</v>
      </c>
      <c r="Z560" s="2"/>
      <c r="AA560" s="2">
        <v>39500385</v>
      </c>
      <c r="AB560" s="2">
        <f t="shared" si="594"/>
        <v>736.73</v>
      </c>
      <c r="AC560" s="2">
        <f t="shared" si="616"/>
        <v>0</v>
      </c>
      <c r="AD560" s="2">
        <f t="shared" si="617"/>
        <v>404.32</v>
      </c>
      <c r="AE560" s="2">
        <f t="shared" si="618"/>
        <v>0</v>
      </c>
      <c r="AF560" s="2">
        <f t="shared" si="619"/>
        <v>332.41</v>
      </c>
      <c r="AG560" s="2">
        <f t="shared" si="595"/>
        <v>0</v>
      </c>
      <c r="AH560" s="2">
        <f t="shared" si="620"/>
        <v>36.21</v>
      </c>
      <c r="AI560" s="2">
        <f t="shared" si="621"/>
        <v>0</v>
      </c>
      <c r="AJ560" s="2">
        <f t="shared" si="596"/>
        <v>0</v>
      </c>
      <c r="AK560" s="2">
        <v>736.73</v>
      </c>
      <c r="AL560" s="2">
        <v>0</v>
      </c>
      <c r="AM560" s="2">
        <v>404.32</v>
      </c>
      <c r="AN560" s="2">
        <v>0</v>
      </c>
      <c r="AO560" s="2">
        <v>332.41</v>
      </c>
      <c r="AP560" s="2">
        <v>0</v>
      </c>
      <c r="AQ560" s="2">
        <v>36.21</v>
      </c>
      <c r="AR560" s="2">
        <v>0</v>
      </c>
      <c r="AS560" s="2">
        <v>0</v>
      </c>
      <c r="AT560" s="2">
        <v>99</v>
      </c>
      <c r="AU560" s="2">
        <v>60</v>
      </c>
      <c r="AV560" s="2">
        <v>1</v>
      </c>
      <c r="AW560" s="2">
        <v>1</v>
      </c>
      <c r="AX560" s="2"/>
      <c r="AY560" s="2"/>
      <c r="AZ560" s="2">
        <v>1</v>
      </c>
      <c r="BA560" s="2">
        <v>1</v>
      </c>
      <c r="BB560" s="2">
        <v>1</v>
      </c>
      <c r="BC560" s="2">
        <v>1</v>
      </c>
      <c r="BD560" s="2" t="s">
        <v>3</v>
      </c>
      <c r="BE560" s="2" t="s">
        <v>3</v>
      </c>
      <c r="BF560" s="2" t="s">
        <v>3</v>
      </c>
      <c r="BG560" s="2" t="s">
        <v>3</v>
      </c>
      <c r="BH560" s="2">
        <v>0</v>
      </c>
      <c r="BI560" s="2">
        <v>1</v>
      </c>
      <c r="BJ560" s="2" t="s">
        <v>861</v>
      </c>
      <c r="BK560" s="2"/>
      <c r="BL560" s="2"/>
      <c r="BM560" s="2">
        <v>46001</v>
      </c>
      <c r="BN560" s="2">
        <v>0</v>
      </c>
      <c r="BO560" s="2" t="s">
        <v>3</v>
      </c>
      <c r="BP560" s="2">
        <v>0</v>
      </c>
      <c r="BQ560" s="2">
        <v>2</v>
      </c>
      <c r="BR560" s="2">
        <v>0</v>
      </c>
      <c r="BS560" s="2">
        <v>1</v>
      </c>
      <c r="BT560" s="2">
        <v>1</v>
      </c>
      <c r="BU560" s="2">
        <v>1</v>
      </c>
      <c r="BV560" s="2">
        <v>1</v>
      </c>
      <c r="BW560" s="2">
        <v>1</v>
      </c>
      <c r="BX560" s="2">
        <v>1</v>
      </c>
      <c r="BY560" s="2" t="s">
        <v>3</v>
      </c>
      <c r="BZ560" s="2">
        <v>110</v>
      </c>
      <c r="CA560" s="2">
        <v>70</v>
      </c>
      <c r="CB560" s="2"/>
      <c r="CC560" s="2"/>
      <c r="CD560" s="2"/>
      <c r="CE560" s="2"/>
      <c r="CF560" s="2">
        <v>0</v>
      </c>
      <c r="CG560" s="2">
        <v>0</v>
      </c>
      <c r="CH560" s="2"/>
      <c r="CI560" s="2"/>
      <c r="CJ560" s="2"/>
      <c r="CK560" s="2"/>
      <c r="CL560" s="2"/>
      <c r="CM560" s="2">
        <v>0</v>
      </c>
      <c r="CN560" s="2" t="s">
        <v>3</v>
      </c>
      <c r="CO560" s="2">
        <v>0</v>
      </c>
      <c r="CP560" s="2">
        <f t="shared" si="597"/>
        <v>147.34</v>
      </c>
      <c r="CQ560" s="2">
        <f t="shared" si="598"/>
        <v>0</v>
      </c>
      <c r="CR560" s="2">
        <f t="shared" si="599"/>
        <v>404.32</v>
      </c>
      <c r="CS560" s="2">
        <f t="shared" si="600"/>
        <v>0</v>
      </c>
      <c r="CT560" s="2">
        <f t="shared" si="601"/>
        <v>332.41</v>
      </c>
      <c r="CU560" s="2">
        <f t="shared" si="602"/>
        <v>0</v>
      </c>
      <c r="CV560" s="2">
        <f t="shared" si="603"/>
        <v>36.21</v>
      </c>
      <c r="CW560" s="2">
        <f t="shared" si="604"/>
        <v>0</v>
      </c>
      <c r="CX560" s="2">
        <f t="shared" si="605"/>
        <v>0</v>
      </c>
      <c r="CY560" s="2">
        <f t="shared" si="606"/>
        <v>65.815200000000004</v>
      </c>
      <c r="CZ560" s="2">
        <f t="shared" si="607"/>
        <v>39.888000000000005</v>
      </c>
      <c r="DA560" s="2"/>
      <c r="DB560" s="2"/>
      <c r="DC560" s="2" t="s">
        <v>3</v>
      </c>
      <c r="DD560" s="2" t="s">
        <v>3</v>
      </c>
      <c r="DE560" s="2" t="s">
        <v>3</v>
      </c>
      <c r="DF560" s="2" t="s">
        <v>3</v>
      </c>
      <c r="DG560" s="2" t="s">
        <v>3</v>
      </c>
      <c r="DH560" s="2" t="s">
        <v>3</v>
      </c>
      <c r="DI560" s="2" t="s">
        <v>3</v>
      </c>
      <c r="DJ560" s="2" t="s">
        <v>3</v>
      </c>
      <c r="DK560" s="2" t="s">
        <v>3</v>
      </c>
      <c r="DL560" s="2" t="s">
        <v>3</v>
      </c>
      <c r="DM560" s="2" t="s">
        <v>3</v>
      </c>
      <c r="DN560" s="2">
        <v>0</v>
      </c>
      <c r="DO560" s="2">
        <v>0</v>
      </c>
      <c r="DP560" s="2">
        <v>1</v>
      </c>
      <c r="DQ560" s="2">
        <v>1</v>
      </c>
      <c r="DR560" s="2"/>
      <c r="DS560" s="2"/>
      <c r="DT560" s="2"/>
      <c r="DU560" s="2">
        <v>1013</v>
      </c>
      <c r="DV560" s="2" t="s">
        <v>287</v>
      </c>
      <c r="DW560" s="2" t="s">
        <v>287</v>
      </c>
      <c r="DX560" s="2">
        <v>1</v>
      </c>
      <c r="DY560" s="2"/>
      <c r="DZ560" s="2"/>
      <c r="EA560" s="2"/>
      <c r="EB560" s="2"/>
      <c r="EC560" s="2"/>
      <c r="ED560" s="2"/>
      <c r="EE560" s="2">
        <v>39174571</v>
      </c>
      <c r="EF560" s="2">
        <v>2</v>
      </c>
      <c r="EG560" s="2" t="s">
        <v>19</v>
      </c>
      <c r="EH560" s="2">
        <v>0</v>
      </c>
      <c r="EI560" s="2" t="s">
        <v>3</v>
      </c>
      <c r="EJ560" s="2">
        <v>1</v>
      </c>
      <c r="EK560" s="2">
        <v>46001</v>
      </c>
      <c r="EL560" s="2" t="s">
        <v>20</v>
      </c>
      <c r="EM560" s="2" t="s">
        <v>21</v>
      </c>
      <c r="EN560" s="2"/>
      <c r="EO560" s="2" t="s">
        <v>3</v>
      </c>
      <c r="EP560" s="2"/>
      <c r="EQ560" s="2">
        <v>131072</v>
      </c>
      <c r="ER560" s="2">
        <v>736.73</v>
      </c>
      <c r="ES560" s="2">
        <v>0</v>
      </c>
      <c r="ET560" s="2">
        <v>404.32</v>
      </c>
      <c r="EU560" s="2">
        <v>0</v>
      </c>
      <c r="EV560" s="2">
        <v>332.41</v>
      </c>
      <c r="EW560" s="2">
        <v>36.21</v>
      </c>
      <c r="EX560" s="2">
        <v>0</v>
      </c>
      <c r="EY560" s="2">
        <v>0</v>
      </c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>
        <v>0</v>
      </c>
      <c r="FR560" s="2">
        <f t="shared" si="608"/>
        <v>0</v>
      </c>
      <c r="FS560" s="2">
        <v>0</v>
      </c>
      <c r="FT560" s="2" t="s">
        <v>22</v>
      </c>
      <c r="FU560" s="2" t="s">
        <v>23</v>
      </c>
      <c r="FV560" s="2"/>
      <c r="FW560" s="2"/>
      <c r="FX560" s="2">
        <v>99</v>
      </c>
      <c r="FY560" s="2">
        <v>59.5</v>
      </c>
      <c r="FZ560" s="2"/>
      <c r="GA560" s="2" t="s">
        <v>3</v>
      </c>
      <c r="GB560" s="2"/>
      <c r="GC560" s="2"/>
      <c r="GD560" s="2">
        <v>0</v>
      </c>
      <c r="GE560" s="2"/>
      <c r="GF560" s="2">
        <v>-446843940</v>
      </c>
      <c r="GG560" s="2">
        <v>2</v>
      </c>
      <c r="GH560" s="2">
        <v>1</v>
      </c>
      <c r="GI560" s="2">
        <v>-2</v>
      </c>
      <c r="GJ560" s="2">
        <v>0</v>
      </c>
      <c r="GK560" s="2">
        <f>ROUND(R560*(R12)/100,2)</f>
        <v>0</v>
      </c>
      <c r="GL560" s="2">
        <f t="shared" si="609"/>
        <v>0</v>
      </c>
      <c r="GM560" s="2">
        <f t="shared" si="610"/>
        <v>253.05</v>
      </c>
      <c r="GN560" s="2">
        <f t="shared" si="611"/>
        <v>253.05</v>
      </c>
      <c r="GO560" s="2">
        <f t="shared" si="612"/>
        <v>0</v>
      </c>
      <c r="GP560" s="2">
        <f t="shared" si="613"/>
        <v>0</v>
      </c>
      <c r="GQ560" s="2"/>
      <c r="GR560" s="2">
        <v>0</v>
      </c>
      <c r="GS560" s="2">
        <v>3</v>
      </c>
      <c r="GT560" s="2">
        <v>0</v>
      </c>
      <c r="GU560" s="2" t="s">
        <v>3</v>
      </c>
      <c r="GV560" s="2">
        <f t="shared" si="614"/>
        <v>0</v>
      </c>
      <c r="GW560" s="2">
        <v>1</v>
      </c>
      <c r="GX560" s="2">
        <f t="shared" si="615"/>
        <v>0</v>
      </c>
      <c r="GY560" s="2"/>
      <c r="GZ560" s="2"/>
      <c r="HA560" s="2">
        <v>0</v>
      </c>
      <c r="HB560" s="2">
        <v>0</v>
      </c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>
        <v>0</v>
      </c>
      <c r="IL560" s="2"/>
      <c r="IM560" s="2"/>
      <c r="IN560" s="2"/>
      <c r="IO560" s="2"/>
      <c r="IP560" s="2"/>
      <c r="IQ560" s="2"/>
      <c r="IR560" s="2"/>
      <c r="IS560" s="2"/>
      <c r="IT560" s="2"/>
      <c r="IU560" s="2"/>
    </row>
    <row r="561" spans="1:255" x14ac:dyDescent="0.2">
      <c r="A561">
        <v>17</v>
      </c>
      <c r="B561">
        <v>1</v>
      </c>
      <c r="C561">
        <f>ROW(SmtRes!A1404)</f>
        <v>1404</v>
      </c>
      <c r="D561">
        <f>ROW(EtalonRes!A1378)</f>
        <v>1378</v>
      </c>
      <c r="E561" t="s">
        <v>858</v>
      </c>
      <c r="F561" t="s">
        <v>859</v>
      </c>
      <c r="G561" t="s">
        <v>860</v>
      </c>
      <c r="H561" t="s">
        <v>287</v>
      </c>
      <c r="I561">
        <f>ROUND(20/100,9)</f>
        <v>0.2</v>
      </c>
      <c r="J561">
        <v>0</v>
      </c>
      <c r="O561">
        <f t="shared" si="583"/>
        <v>981.32</v>
      </c>
      <c r="P561">
        <f t="shared" si="584"/>
        <v>0</v>
      </c>
      <c r="Q561">
        <f t="shared" si="585"/>
        <v>538.54999999999995</v>
      </c>
      <c r="R561">
        <f t="shared" si="586"/>
        <v>0</v>
      </c>
      <c r="S561">
        <f t="shared" si="587"/>
        <v>442.77</v>
      </c>
      <c r="T561">
        <f t="shared" si="588"/>
        <v>0</v>
      </c>
      <c r="U561">
        <f t="shared" si="589"/>
        <v>7.2420000000000009</v>
      </c>
      <c r="V561">
        <f t="shared" si="590"/>
        <v>0</v>
      </c>
      <c r="W561">
        <f t="shared" si="591"/>
        <v>0</v>
      </c>
      <c r="X561">
        <f t="shared" si="592"/>
        <v>438.34</v>
      </c>
      <c r="Y561">
        <f t="shared" si="593"/>
        <v>265.66000000000003</v>
      </c>
      <c r="AA561">
        <v>39500386</v>
      </c>
      <c r="AB561">
        <f t="shared" si="594"/>
        <v>736.73</v>
      </c>
      <c r="AC561">
        <f t="shared" si="616"/>
        <v>0</v>
      </c>
      <c r="AD561">
        <f t="shared" si="617"/>
        <v>404.32</v>
      </c>
      <c r="AE561">
        <f t="shared" si="618"/>
        <v>0</v>
      </c>
      <c r="AF561">
        <f t="shared" si="619"/>
        <v>332.41</v>
      </c>
      <c r="AG561">
        <f t="shared" si="595"/>
        <v>0</v>
      </c>
      <c r="AH561">
        <f t="shared" si="620"/>
        <v>36.21</v>
      </c>
      <c r="AI561">
        <f t="shared" si="621"/>
        <v>0</v>
      </c>
      <c r="AJ561">
        <f t="shared" si="596"/>
        <v>0</v>
      </c>
      <c r="AK561">
        <v>736.73</v>
      </c>
      <c r="AL561">
        <v>0</v>
      </c>
      <c r="AM561">
        <v>404.32</v>
      </c>
      <c r="AN561">
        <v>0</v>
      </c>
      <c r="AO561">
        <v>332.41</v>
      </c>
      <c r="AP561">
        <v>0</v>
      </c>
      <c r="AQ561">
        <v>36.21</v>
      </c>
      <c r="AR561">
        <v>0</v>
      </c>
      <c r="AS561">
        <v>0</v>
      </c>
      <c r="AT561">
        <v>99</v>
      </c>
      <c r="AU561">
        <v>60</v>
      </c>
      <c r="AV561">
        <v>1</v>
      </c>
      <c r="AW561">
        <v>1</v>
      </c>
      <c r="AZ561">
        <v>6.66</v>
      </c>
      <c r="BA561">
        <v>6.66</v>
      </c>
      <c r="BB561">
        <v>6.66</v>
      </c>
      <c r="BC561">
        <v>6.66</v>
      </c>
      <c r="BD561" t="s">
        <v>3</v>
      </c>
      <c r="BE561" t="s">
        <v>3</v>
      </c>
      <c r="BF561" t="s">
        <v>3</v>
      </c>
      <c r="BG561" t="s">
        <v>3</v>
      </c>
      <c r="BH561">
        <v>0</v>
      </c>
      <c r="BI561">
        <v>1</v>
      </c>
      <c r="BJ561" t="s">
        <v>861</v>
      </c>
      <c r="BM561">
        <v>46001</v>
      </c>
      <c r="BN561">
        <v>0</v>
      </c>
      <c r="BO561" t="s">
        <v>3</v>
      </c>
      <c r="BP561">
        <v>0</v>
      </c>
      <c r="BQ561">
        <v>2</v>
      </c>
      <c r="BR561">
        <v>0</v>
      </c>
      <c r="BS561">
        <v>6.66</v>
      </c>
      <c r="BT561">
        <v>1</v>
      </c>
      <c r="BU561">
        <v>1</v>
      </c>
      <c r="BV561">
        <v>1</v>
      </c>
      <c r="BW561">
        <v>1</v>
      </c>
      <c r="BX561">
        <v>1</v>
      </c>
      <c r="BY561" t="s">
        <v>3</v>
      </c>
      <c r="BZ561">
        <v>110</v>
      </c>
      <c r="CA561">
        <v>70</v>
      </c>
      <c r="CF561">
        <v>0</v>
      </c>
      <c r="CG561">
        <v>0</v>
      </c>
      <c r="CM561">
        <v>0</v>
      </c>
      <c r="CN561" t="s">
        <v>3</v>
      </c>
      <c r="CO561">
        <v>0</v>
      </c>
      <c r="CP561">
        <f t="shared" si="597"/>
        <v>981.31999999999994</v>
      </c>
      <c r="CQ561">
        <f t="shared" si="598"/>
        <v>0</v>
      </c>
      <c r="CR561">
        <f t="shared" si="599"/>
        <v>2692.7712000000001</v>
      </c>
      <c r="CS561">
        <f t="shared" si="600"/>
        <v>0</v>
      </c>
      <c r="CT561">
        <f t="shared" si="601"/>
        <v>2213.8506000000002</v>
      </c>
      <c r="CU561">
        <f t="shared" si="602"/>
        <v>0</v>
      </c>
      <c r="CV561">
        <f t="shared" si="603"/>
        <v>36.21</v>
      </c>
      <c r="CW561">
        <f t="shared" si="604"/>
        <v>0</v>
      </c>
      <c r="CX561">
        <f t="shared" si="605"/>
        <v>0</v>
      </c>
      <c r="CY561">
        <f t="shared" si="606"/>
        <v>438.34229999999997</v>
      </c>
      <c r="CZ561">
        <f t="shared" si="607"/>
        <v>265.66199999999998</v>
      </c>
      <c r="DC561" t="s">
        <v>3</v>
      </c>
      <c r="DD561" t="s">
        <v>3</v>
      </c>
      <c r="DE561" t="s">
        <v>3</v>
      </c>
      <c r="DF561" t="s">
        <v>3</v>
      </c>
      <c r="DG561" t="s">
        <v>3</v>
      </c>
      <c r="DH561" t="s">
        <v>3</v>
      </c>
      <c r="DI561" t="s">
        <v>3</v>
      </c>
      <c r="DJ561" t="s">
        <v>3</v>
      </c>
      <c r="DK561" t="s">
        <v>3</v>
      </c>
      <c r="DL561" t="s">
        <v>3</v>
      </c>
      <c r="DM561" t="s">
        <v>3</v>
      </c>
      <c r="DN561">
        <v>0</v>
      </c>
      <c r="DO561">
        <v>0</v>
      </c>
      <c r="DP561">
        <v>1</v>
      </c>
      <c r="DQ561">
        <v>1</v>
      </c>
      <c r="DU561">
        <v>1013</v>
      </c>
      <c r="DV561" t="s">
        <v>287</v>
      </c>
      <c r="DW561" t="s">
        <v>287</v>
      </c>
      <c r="DX561">
        <v>1</v>
      </c>
      <c r="EE561">
        <v>39174571</v>
      </c>
      <c r="EF561">
        <v>2</v>
      </c>
      <c r="EG561" t="s">
        <v>19</v>
      </c>
      <c r="EH561">
        <v>0</v>
      </c>
      <c r="EI561" t="s">
        <v>3</v>
      </c>
      <c r="EJ561">
        <v>1</v>
      </c>
      <c r="EK561">
        <v>46001</v>
      </c>
      <c r="EL561" t="s">
        <v>20</v>
      </c>
      <c r="EM561" t="s">
        <v>21</v>
      </c>
      <c r="EO561" t="s">
        <v>3</v>
      </c>
      <c r="EQ561">
        <v>131072</v>
      </c>
      <c r="ER561">
        <v>736.73</v>
      </c>
      <c r="ES561">
        <v>0</v>
      </c>
      <c r="ET561">
        <v>404.32</v>
      </c>
      <c r="EU561">
        <v>0</v>
      </c>
      <c r="EV561">
        <v>332.41</v>
      </c>
      <c r="EW561">
        <v>36.21</v>
      </c>
      <c r="EX561">
        <v>0</v>
      </c>
      <c r="EY561">
        <v>0</v>
      </c>
      <c r="FQ561">
        <v>0</v>
      </c>
      <c r="FR561">
        <f t="shared" si="608"/>
        <v>0</v>
      </c>
      <c r="FS561">
        <v>0</v>
      </c>
      <c r="FT561" t="s">
        <v>22</v>
      </c>
      <c r="FU561" t="s">
        <v>23</v>
      </c>
      <c r="FX561">
        <v>99</v>
      </c>
      <c r="FY561">
        <v>59.5</v>
      </c>
      <c r="GA561" t="s">
        <v>3</v>
      </c>
      <c r="GD561">
        <v>0</v>
      </c>
      <c r="GF561">
        <v>-446843940</v>
      </c>
      <c r="GG561">
        <v>1</v>
      </c>
      <c r="GH561">
        <v>1</v>
      </c>
      <c r="GI561">
        <v>4</v>
      </c>
      <c r="GJ561">
        <v>0</v>
      </c>
      <c r="GK561">
        <f>ROUND(R561*(S12)/100,2)</f>
        <v>0</v>
      </c>
      <c r="GL561">
        <f t="shared" si="609"/>
        <v>0</v>
      </c>
      <c r="GM561">
        <f t="shared" si="610"/>
        <v>1685.32</v>
      </c>
      <c r="GN561">
        <f t="shared" si="611"/>
        <v>1685.32</v>
      </c>
      <c r="GO561">
        <f t="shared" si="612"/>
        <v>0</v>
      </c>
      <c r="GP561">
        <f t="shared" si="613"/>
        <v>0</v>
      </c>
      <c r="GR561">
        <v>0</v>
      </c>
      <c r="GS561">
        <v>3</v>
      </c>
      <c r="GT561">
        <v>0</v>
      </c>
      <c r="GU561" t="s">
        <v>3</v>
      </c>
      <c r="GV561">
        <f t="shared" si="614"/>
        <v>0</v>
      </c>
      <c r="GW561">
        <v>1</v>
      </c>
      <c r="GX561">
        <f t="shared" si="615"/>
        <v>0</v>
      </c>
      <c r="HA561">
        <v>0</v>
      </c>
      <c r="HB561">
        <v>0</v>
      </c>
      <c r="IK561">
        <v>0</v>
      </c>
    </row>
    <row r="562" spans="1:255" x14ac:dyDescent="0.2">
      <c r="A562" s="2">
        <v>17</v>
      </c>
      <c r="B562" s="2">
        <v>1</v>
      </c>
      <c r="C562" s="2">
        <f>ROW(SmtRes!A1410)</f>
        <v>1410</v>
      </c>
      <c r="D562" s="2">
        <f>ROW(EtalonRes!A1383)</f>
        <v>1383</v>
      </c>
      <c r="E562" s="2" t="s">
        <v>862</v>
      </c>
      <c r="F562" s="2" t="s">
        <v>711</v>
      </c>
      <c r="G562" s="2" t="s">
        <v>863</v>
      </c>
      <c r="H562" s="2" t="s">
        <v>561</v>
      </c>
      <c r="I562" s="2">
        <v>10</v>
      </c>
      <c r="J562" s="2">
        <v>0</v>
      </c>
      <c r="K562" s="2"/>
      <c r="L562" s="2"/>
      <c r="M562" s="2"/>
      <c r="N562" s="2"/>
      <c r="O562" s="2">
        <f t="shared" si="583"/>
        <v>52.9</v>
      </c>
      <c r="P562" s="2">
        <f t="shared" si="584"/>
        <v>4.0999999999999996</v>
      </c>
      <c r="Q562" s="2">
        <f t="shared" si="585"/>
        <v>0</v>
      </c>
      <c r="R562" s="2">
        <f t="shared" si="586"/>
        <v>0</v>
      </c>
      <c r="S562" s="2">
        <f t="shared" si="587"/>
        <v>48.8</v>
      </c>
      <c r="T562" s="2">
        <f t="shared" si="588"/>
        <v>0</v>
      </c>
      <c r="U562" s="2">
        <f t="shared" si="589"/>
        <v>5</v>
      </c>
      <c r="V562" s="2">
        <f t="shared" si="590"/>
        <v>0</v>
      </c>
      <c r="W562" s="2">
        <f t="shared" si="591"/>
        <v>0</v>
      </c>
      <c r="X562" s="2">
        <f t="shared" si="592"/>
        <v>39.04</v>
      </c>
      <c r="Y562" s="2">
        <f t="shared" si="593"/>
        <v>29.28</v>
      </c>
      <c r="Z562" s="2"/>
      <c r="AA562" s="2">
        <v>39500385</v>
      </c>
      <c r="AB562" s="2">
        <f t="shared" si="594"/>
        <v>5.29</v>
      </c>
      <c r="AC562" s="2">
        <f t="shared" si="616"/>
        <v>0.41</v>
      </c>
      <c r="AD562" s="2">
        <f t="shared" si="617"/>
        <v>0</v>
      </c>
      <c r="AE562" s="2">
        <f t="shared" si="618"/>
        <v>0</v>
      </c>
      <c r="AF562" s="2">
        <f t="shared" si="619"/>
        <v>4.88</v>
      </c>
      <c r="AG562" s="2">
        <f t="shared" si="595"/>
        <v>0</v>
      </c>
      <c r="AH562" s="2">
        <f t="shared" si="620"/>
        <v>0.5</v>
      </c>
      <c r="AI562" s="2">
        <f t="shared" si="621"/>
        <v>0</v>
      </c>
      <c r="AJ562" s="2">
        <f t="shared" si="596"/>
        <v>0</v>
      </c>
      <c r="AK562" s="2">
        <v>5.29</v>
      </c>
      <c r="AL562" s="2">
        <v>0.41</v>
      </c>
      <c r="AM562" s="2">
        <v>0</v>
      </c>
      <c r="AN562" s="2">
        <v>0</v>
      </c>
      <c r="AO562" s="2">
        <v>4.88</v>
      </c>
      <c r="AP562" s="2">
        <v>0</v>
      </c>
      <c r="AQ562" s="2">
        <v>0.5</v>
      </c>
      <c r="AR562" s="2">
        <v>0</v>
      </c>
      <c r="AS562" s="2">
        <v>0</v>
      </c>
      <c r="AT562" s="2">
        <v>80</v>
      </c>
      <c r="AU562" s="2">
        <v>60</v>
      </c>
      <c r="AV562" s="2">
        <v>1</v>
      </c>
      <c r="AW562" s="2">
        <v>1</v>
      </c>
      <c r="AX562" s="2"/>
      <c r="AY562" s="2"/>
      <c r="AZ562" s="2">
        <v>1</v>
      </c>
      <c r="BA562" s="2">
        <v>1</v>
      </c>
      <c r="BB562" s="2">
        <v>1</v>
      </c>
      <c r="BC562" s="2">
        <v>1</v>
      </c>
      <c r="BD562" s="2" t="s">
        <v>3</v>
      </c>
      <c r="BE562" s="2" t="s">
        <v>3</v>
      </c>
      <c r="BF562" s="2" t="s">
        <v>3</v>
      </c>
      <c r="BG562" s="2" t="s">
        <v>3</v>
      </c>
      <c r="BH562" s="2">
        <v>0</v>
      </c>
      <c r="BI562" s="2">
        <v>2</v>
      </c>
      <c r="BJ562" s="2" t="s">
        <v>713</v>
      </c>
      <c r="BK562" s="2"/>
      <c r="BL562" s="2"/>
      <c r="BM562" s="2">
        <v>110011</v>
      </c>
      <c r="BN562" s="2">
        <v>0</v>
      </c>
      <c r="BO562" s="2" t="s">
        <v>3</v>
      </c>
      <c r="BP562" s="2">
        <v>0</v>
      </c>
      <c r="BQ562" s="2">
        <v>3</v>
      </c>
      <c r="BR562" s="2">
        <v>0</v>
      </c>
      <c r="BS562" s="2">
        <v>1</v>
      </c>
      <c r="BT562" s="2">
        <v>1</v>
      </c>
      <c r="BU562" s="2">
        <v>1</v>
      </c>
      <c r="BV562" s="2">
        <v>1</v>
      </c>
      <c r="BW562" s="2">
        <v>1</v>
      </c>
      <c r="BX562" s="2">
        <v>1</v>
      </c>
      <c r="BY562" s="2" t="s">
        <v>3</v>
      </c>
      <c r="BZ562" s="2">
        <v>80</v>
      </c>
      <c r="CA562" s="2">
        <v>60</v>
      </c>
      <c r="CB562" s="2"/>
      <c r="CC562" s="2"/>
      <c r="CD562" s="2"/>
      <c r="CE562" s="2"/>
      <c r="CF562" s="2">
        <v>0</v>
      </c>
      <c r="CG562" s="2">
        <v>0</v>
      </c>
      <c r="CH562" s="2"/>
      <c r="CI562" s="2"/>
      <c r="CJ562" s="2"/>
      <c r="CK562" s="2"/>
      <c r="CL562" s="2"/>
      <c r="CM562" s="2">
        <v>0</v>
      </c>
      <c r="CN562" s="2" t="s">
        <v>3</v>
      </c>
      <c r="CO562" s="2">
        <v>0</v>
      </c>
      <c r="CP562" s="2">
        <f t="shared" si="597"/>
        <v>52.9</v>
      </c>
      <c r="CQ562" s="2">
        <f t="shared" si="598"/>
        <v>0.41</v>
      </c>
      <c r="CR562" s="2">
        <f t="shared" si="599"/>
        <v>0</v>
      </c>
      <c r="CS562" s="2">
        <f t="shared" si="600"/>
        <v>0</v>
      </c>
      <c r="CT562" s="2">
        <f t="shared" si="601"/>
        <v>4.88</v>
      </c>
      <c r="CU562" s="2">
        <f t="shared" si="602"/>
        <v>0</v>
      </c>
      <c r="CV562" s="2">
        <f t="shared" si="603"/>
        <v>0.5</v>
      </c>
      <c r="CW562" s="2">
        <f t="shared" si="604"/>
        <v>0</v>
      </c>
      <c r="CX562" s="2">
        <f t="shared" si="605"/>
        <v>0</v>
      </c>
      <c r="CY562" s="2">
        <f t="shared" si="606"/>
        <v>39.04</v>
      </c>
      <c r="CZ562" s="2">
        <f t="shared" si="607"/>
        <v>29.28</v>
      </c>
      <c r="DA562" s="2"/>
      <c r="DB562" s="2"/>
      <c r="DC562" s="2" t="s">
        <v>3</v>
      </c>
      <c r="DD562" s="2" t="s">
        <v>3</v>
      </c>
      <c r="DE562" s="2" t="s">
        <v>3</v>
      </c>
      <c r="DF562" s="2" t="s">
        <v>3</v>
      </c>
      <c r="DG562" s="2" t="s">
        <v>3</v>
      </c>
      <c r="DH562" s="2" t="s">
        <v>3</v>
      </c>
      <c r="DI562" s="2" t="s">
        <v>3</v>
      </c>
      <c r="DJ562" s="2" t="s">
        <v>3</v>
      </c>
      <c r="DK562" s="2" t="s">
        <v>3</v>
      </c>
      <c r="DL562" s="2" t="s">
        <v>3</v>
      </c>
      <c r="DM562" s="2" t="s">
        <v>3</v>
      </c>
      <c r="DN562" s="2">
        <v>0</v>
      </c>
      <c r="DO562" s="2">
        <v>0</v>
      </c>
      <c r="DP562" s="2">
        <v>1</v>
      </c>
      <c r="DQ562" s="2">
        <v>1</v>
      </c>
      <c r="DR562" s="2"/>
      <c r="DS562" s="2"/>
      <c r="DT562" s="2"/>
      <c r="DU562" s="2">
        <v>1013</v>
      </c>
      <c r="DV562" s="2" t="s">
        <v>561</v>
      </c>
      <c r="DW562" s="2" t="s">
        <v>561</v>
      </c>
      <c r="DX562" s="2">
        <v>1</v>
      </c>
      <c r="DY562" s="2"/>
      <c r="DZ562" s="2"/>
      <c r="EA562" s="2"/>
      <c r="EB562" s="2"/>
      <c r="EC562" s="2"/>
      <c r="ED562" s="2"/>
      <c r="EE562" s="2">
        <v>39174433</v>
      </c>
      <c r="EF562" s="2">
        <v>3</v>
      </c>
      <c r="EG562" s="2" t="s">
        <v>697</v>
      </c>
      <c r="EH562" s="2">
        <v>0</v>
      </c>
      <c r="EI562" s="2" t="s">
        <v>3</v>
      </c>
      <c r="EJ562" s="2">
        <v>2</v>
      </c>
      <c r="EK562" s="2">
        <v>110011</v>
      </c>
      <c r="EL562" s="2" t="s">
        <v>714</v>
      </c>
      <c r="EM562" s="2" t="s">
        <v>715</v>
      </c>
      <c r="EN562" s="2"/>
      <c r="EO562" s="2" t="s">
        <v>3</v>
      </c>
      <c r="EP562" s="2"/>
      <c r="EQ562" s="2">
        <v>131072</v>
      </c>
      <c r="ER562" s="2">
        <v>5.29</v>
      </c>
      <c r="ES562" s="2">
        <v>0.41</v>
      </c>
      <c r="ET562" s="2">
        <v>0</v>
      </c>
      <c r="EU562" s="2">
        <v>0</v>
      </c>
      <c r="EV562" s="2">
        <v>4.88</v>
      </c>
      <c r="EW562" s="2">
        <v>0.5</v>
      </c>
      <c r="EX562" s="2">
        <v>0</v>
      </c>
      <c r="EY562" s="2">
        <v>0</v>
      </c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>
        <v>0</v>
      </c>
      <c r="FR562" s="2">
        <f t="shared" si="608"/>
        <v>0</v>
      </c>
      <c r="FS562" s="2">
        <v>0</v>
      </c>
      <c r="FT562" s="2"/>
      <c r="FU562" s="2"/>
      <c r="FV562" s="2"/>
      <c r="FW562" s="2"/>
      <c r="FX562" s="2">
        <v>80</v>
      </c>
      <c r="FY562" s="2">
        <v>60</v>
      </c>
      <c r="FZ562" s="2"/>
      <c r="GA562" s="2" t="s">
        <v>3</v>
      </c>
      <c r="GB562" s="2"/>
      <c r="GC562" s="2"/>
      <c r="GD562" s="2">
        <v>0</v>
      </c>
      <c r="GE562" s="2"/>
      <c r="GF562" s="2">
        <v>287023441</v>
      </c>
      <c r="GG562" s="2">
        <v>2</v>
      </c>
      <c r="GH562" s="2">
        <v>1</v>
      </c>
      <c r="GI562" s="2">
        <v>-2</v>
      </c>
      <c r="GJ562" s="2">
        <v>0</v>
      </c>
      <c r="GK562" s="2">
        <f>ROUND(R562*(R12)/100,2)</f>
        <v>0</v>
      </c>
      <c r="GL562" s="2">
        <f t="shared" si="609"/>
        <v>0</v>
      </c>
      <c r="GM562" s="2">
        <f t="shared" si="610"/>
        <v>121.22</v>
      </c>
      <c r="GN562" s="2">
        <f t="shared" si="611"/>
        <v>0</v>
      </c>
      <c r="GO562" s="2">
        <f t="shared" si="612"/>
        <v>121.22</v>
      </c>
      <c r="GP562" s="2">
        <f t="shared" si="613"/>
        <v>0</v>
      </c>
      <c r="GQ562" s="2"/>
      <c r="GR562" s="2">
        <v>0</v>
      </c>
      <c r="GS562" s="2">
        <v>3</v>
      </c>
      <c r="GT562" s="2">
        <v>0</v>
      </c>
      <c r="GU562" s="2" t="s">
        <v>3</v>
      </c>
      <c r="GV562" s="2">
        <f t="shared" si="614"/>
        <v>0</v>
      </c>
      <c r="GW562" s="2">
        <v>1</v>
      </c>
      <c r="GX562" s="2">
        <f t="shared" si="615"/>
        <v>0</v>
      </c>
      <c r="GY562" s="2"/>
      <c r="GZ562" s="2"/>
      <c r="HA562" s="2">
        <v>0</v>
      </c>
      <c r="HB562" s="2">
        <v>0</v>
      </c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>
        <v>0</v>
      </c>
      <c r="IL562" s="2"/>
      <c r="IM562" s="2"/>
      <c r="IN562" s="2"/>
      <c r="IO562" s="2"/>
      <c r="IP562" s="2"/>
      <c r="IQ562" s="2"/>
      <c r="IR562" s="2"/>
      <c r="IS562" s="2"/>
      <c r="IT562" s="2"/>
      <c r="IU562" s="2"/>
    </row>
    <row r="563" spans="1:255" x14ac:dyDescent="0.2">
      <c r="A563">
        <v>17</v>
      </c>
      <c r="B563">
        <v>1</v>
      </c>
      <c r="C563">
        <f>ROW(SmtRes!A1416)</f>
        <v>1416</v>
      </c>
      <c r="D563">
        <f>ROW(EtalonRes!A1388)</f>
        <v>1388</v>
      </c>
      <c r="E563" t="s">
        <v>862</v>
      </c>
      <c r="F563" t="s">
        <v>711</v>
      </c>
      <c r="G563" t="s">
        <v>863</v>
      </c>
      <c r="H563" t="s">
        <v>561</v>
      </c>
      <c r="I563">
        <v>10</v>
      </c>
      <c r="J563">
        <v>0</v>
      </c>
      <c r="O563">
        <f t="shared" si="583"/>
        <v>352.32</v>
      </c>
      <c r="P563">
        <f t="shared" si="584"/>
        <v>27.31</v>
      </c>
      <c r="Q563">
        <f t="shared" si="585"/>
        <v>0</v>
      </c>
      <c r="R563">
        <f t="shared" si="586"/>
        <v>0</v>
      </c>
      <c r="S563">
        <f t="shared" si="587"/>
        <v>325.01</v>
      </c>
      <c r="T563">
        <f t="shared" si="588"/>
        <v>0</v>
      </c>
      <c r="U563">
        <f t="shared" si="589"/>
        <v>5</v>
      </c>
      <c r="V563">
        <f t="shared" si="590"/>
        <v>0</v>
      </c>
      <c r="W563">
        <f t="shared" si="591"/>
        <v>0</v>
      </c>
      <c r="X563">
        <f t="shared" si="592"/>
        <v>260.01</v>
      </c>
      <c r="Y563">
        <f t="shared" si="593"/>
        <v>195.01</v>
      </c>
      <c r="AA563">
        <v>39500386</v>
      </c>
      <c r="AB563">
        <f t="shared" si="594"/>
        <v>5.29</v>
      </c>
      <c r="AC563">
        <f t="shared" si="616"/>
        <v>0.41</v>
      </c>
      <c r="AD563">
        <f t="shared" si="617"/>
        <v>0</v>
      </c>
      <c r="AE563">
        <f t="shared" si="618"/>
        <v>0</v>
      </c>
      <c r="AF563">
        <f t="shared" si="619"/>
        <v>4.88</v>
      </c>
      <c r="AG563">
        <f t="shared" si="595"/>
        <v>0</v>
      </c>
      <c r="AH563">
        <f t="shared" si="620"/>
        <v>0.5</v>
      </c>
      <c r="AI563">
        <f t="shared" si="621"/>
        <v>0</v>
      </c>
      <c r="AJ563">
        <f t="shared" si="596"/>
        <v>0</v>
      </c>
      <c r="AK563">
        <v>5.29</v>
      </c>
      <c r="AL563">
        <v>0.41</v>
      </c>
      <c r="AM563">
        <v>0</v>
      </c>
      <c r="AN563">
        <v>0</v>
      </c>
      <c r="AO563">
        <v>4.88</v>
      </c>
      <c r="AP563">
        <v>0</v>
      </c>
      <c r="AQ563">
        <v>0.5</v>
      </c>
      <c r="AR563">
        <v>0</v>
      </c>
      <c r="AS563">
        <v>0</v>
      </c>
      <c r="AT563">
        <v>80</v>
      </c>
      <c r="AU563">
        <v>60</v>
      </c>
      <c r="AV563">
        <v>1</v>
      </c>
      <c r="AW563">
        <v>1</v>
      </c>
      <c r="AZ563">
        <v>6.66</v>
      </c>
      <c r="BA563">
        <v>6.66</v>
      </c>
      <c r="BB563">
        <v>6.66</v>
      </c>
      <c r="BC563">
        <v>6.66</v>
      </c>
      <c r="BD563" t="s">
        <v>3</v>
      </c>
      <c r="BE563" t="s">
        <v>3</v>
      </c>
      <c r="BF563" t="s">
        <v>3</v>
      </c>
      <c r="BG563" t="s">
        <v>3</v>
      </c>
      <c r="BH563">
        <v>0</v>
      </c>
      <c r="BI563">
        <v>2</v>
      </c>
      <c r="BJ563" t="s">
        <v>713</v>
      </c>
      <c r="BM563">
        <v>110011</v>
      </c>
      <c r="BN563">
        <v>0</v>
      </c>
      <c r="BO563" t="s">
        <v>3</v>
      </c>
      <c r="BP563">
        <v>0</v>
      </c>
      <c r="BQ563">
        <v>3</v>
      </c>
      <c r="BR563">
        <v>0</v>
      </c>
      <c r="BS563">
        <v>6.66</v>
      </c>
      <c r="BT563">
        <v>1</v>
      </c>
      <c r="BU563">
        <v>1</v>
      </c>
      <c r="BV563">
        <v>1</v>
      </c>
      <c r="BW563">
        <v>1</v>
      </c>
      <c r="BX563">
        <v>1</v>
      </c>
      <c r="BY563" t="s">
        <v>3</v>
      </c>
      <c r="BZ563">
        <v>80</v>
      </c>
      <c r="CA563">
        <v>60</v>
      </c>
      <c r="CF563">
        <v>0</v>
      </c>
      <c r="CG563">
        <v>0</v>
      </c>
      <c r="CM563">
        <v>0</v>
      </c>
      <c r="CN563" t="s">
        <v>3</v>
      </c>
      <c r="CO563">
        <v>0</v>
      </c>
      <c r="CP563">
        <f t="shared" si="597"/>
        <v>352.32</v>
      </c>
      <c r="CQ563">
        <f t="shared" si="598"/>
        <v>2.7305999999999999</v>
      </c>
      <c r="CR563">
        <f t="shared" si="599"/>
        <v>0</v>
      </c>
      <c r="CS563">
        <f t="shared" si="600"/>
        <v>0</v>
      </c>
      <c r="CT563">
        <f t="shared" si="601"/>
        <v>32.500799999999998</v>
      </c>
      <c r="CU563">
        <f t="shared" si="602"/>
        <v>0</v>
      </c>
      <c r="CV563">
        <f t="shared" si="603"/>
        <v>0.5</v>
      </c>
      <c r="CW563">
        <f t="shared" si="604"/>
        <v>0</v>
      </c>
      <c r="CX563">
        <f t="shared" si="605"/>
        <v>0</v>
      </c>
      <c r="CY563">
        <f t="shared" si="606"/>
        <v>260.00799999999998</v>
      </c>
      <c r="CZ563">
        <f t="shared" si="607"/>
        <v>195.00599999999997</v>
      </c>
      <c r="DC563" t="s">
        <v>3</v>
      </c>
      <c r="DD563" t="s">
        <v>3</v>
      </c>
      <c r="DE563" t="s">
        <v>3</v>
      </c>
      <c r="DF563" t="s">
        <v>3</v>
      </c>
      <c r="DG563" t="s">
        <v>3</v>
      </c>
      <c r="DH563" t="s">
        <v>3</v>
      </c>
      <c r="DI563" t="s">
        <v>3</v>
      </c>
      <c r="DJ563" t="s">
        <v>3</v>
      </c>
      <c r="DK563" t="s">
        <v>3</v>
      </c>
      <c r="DL563" t="s">
        <v>3</v>
      </c>
      <c r="DM563" t="s">
        <v>3</v>
      </c>
      <c r="DN563">
        <v>0</v>
      </c>
      <c r="DO563">
        <v>0</v>
      </c>
      <c r="DP563">
        <v>1</v>
      </c>
      <c r="DQ563">
        <v>1</v>
      </c>
      <c r="DU563">
        <v>1013</v>
      </c>
      <c r="DV563" t="s">
        <v>561</v>
      </c>
      <c r="DW563" t="s">
        <v>561</v>
      </c>
      <c r="DX563">
        <v>1</v>
      </c>
      <c r="EE563">
        <v>39174433</v>
      </c>
      <c r="EF563">
        <v>3</v>
      </c>
      <c r="EG563" t="s">
        <v>697</v>
      </c>
      <c r="EH563">
        <v>0</v>
      </c>
      <c r="EI563" t="s">
        <v>3</v>
      </c>
      <c r="EJ563">
        <v>2</v>
      </c>
      <c r="EK563">
        <v>110011</v>
      </c>
      <c r="EL563" t="s">
        <v>714</v>
      </c>
      <c r="EM563" t="s">
        <v>715</v>
      </c>
      <c r="EO563" t="s">
        <v>3</v>
      </c>
      <c r="EQ563">
        <v>131072</v>
      </c>
      <c r="ER563">
        <v>5.29</v>
      </c>
      <c r="ES563">
        <v>0.41</v>
      </c>
      <c r="ET563">
        <v>0</v>
      </c>
      <c r="EU563">
        <v>0</v>
      </c>
      <c r="EV563">
        <v>4.88</v>
      </c>
      <c r="EW563">
        <v>0.5</v>
      </c>
      <c r="EX563">
        <v>0</v>
      </c>
      <c r="EY563">
        <v>0</v>
      </c>
      <c r="FQ563">
        <v>0</v>
      </c>
      <c r="FR563">
        <f t="shared" si="608"/>
        <v>0</v>
      </c>
      <c r="FS563">
        <v>0</v>
      </c>
      <c r="FX563">
        <v>80</v>
      </c>
      <c r="FY563">
        <v>60</v>
      </c>
      <c r="GA563" t="s">
        <v>3</v>
      </c>
      <c r="GD563">
        <v>0</v>
      </c>
      <c r="GF563">
        <v>287023441</v>
      </c>
      <c r="GG563">
        <v>1</v>
      </c>
      <c r="GH563">
        <v>1</v>
      </c>
      <c r="GI563">
        <v>4</v>
      </c>
      <c r="GJ563">
        <v>0</v>
      </c>
      <c r="GK563">
        <f>ROUND(R563*(S12)/100,2)</f>
        <v>0</v>
      </c>
      <c r="GL563">
        <f t="shared" si="609"/>
        <v>0</v>
      </c>
      <c r="GM563">
        <f t="shared" si="610"/>
        <v>807.34</v>
      </c>
      <c r="GN563">
        <f t="shared" si="611"/>
        <v>0</v>
      </c>
      <c r="GO563">
        <f t="shared" si="612"/>
        <v>807.34</v>
      </c>
      <c r="GP563">
        <f t="shared" si="613"/>
        <v>0</v>
      </c>
      <c r="GR563">
        <v>0</v>
      </c>
      <c r="GS563">
        <v>3</v>
      </c>
      <c r="GT563">
        <v>0</v>
      </c>
      <c r="GU563" t="s">
        <v>3</v>
      </c>
      <c r="GV563">
        <f t="shared" si="614"/>
        <v>0</v>
      </c>
      <c r="GW563">
        <v>1</v>
      </c>
      <c r="GX563">
        <f t="shared" si="615"/>
        <v>0</v>
      </c>
      <c r="HA563">
        <v>0</v>
      </c>
      <c r="HB563">
        <v>0</v>
      </c>
      <c r="IK563">
        <v>0</v>
      </c>
    </row>
    <row r="564" spans="1:255" x14ac:dyDescent="0.2">
      <c r="A564" s="2">
        <v>18</v>
      </c>
      <c r="B564" s="2">
        <v>1</v>
      </c>
      <c r="C564" s="2">
        <v>1409</v>
      </c>
      <c r="D564" s="2"/>
      <c r="E564" s="2" t="s">
        <v>864</v>
      </c>
      <c r="F564" s="2" t="s">
        <v>865</v>
      </c>
      <c r="G564" s="2" t="s">
        <v>866</v>
      </c>
      <c r="H564" s="2" t="s">
        <v>566</v>
      </c>
      <c r="I564" s="2">
        <f>I562*J564</f>
        <v>1</v>
      </c>
      <c r="J564" s="2">
        <v>0.1</v>
      </c>
      <c r="K564" s="2"/>
      <c r="L564" s="2"/>
      <c r="M564" s="2"/>
      <c r="N564" s="2"/>
      <c r="O564" s="2">
        <f t="shared" si="583"/>
        <v>130.1</v>
      </c>
      <c r="P564" s="2">
        <f t="shared" si="584"/>
        <v>130.1</v>
      </c>
      <c r="Q564" s="2">
        <f t="shared" si="585"/>
        <v>0</v>
      </c>
      <c r="R564" s="2">
        <f t="shared" si="586"/>
        <v>0</v>
      </c>
      <c r="S564" s="2">
        <f t="shared" si="587"/>
        <v>0</v>
      </c>
      <c r="T564" s="2">
        <f t="shared" si="588"/>
        <v>0</v>
      </c>
      <c r="U564" s="2">
        <f t="shared" si="589"/>
        <v>0</v>
      </c>
      <c r="V564" s="2">
        <f t="shared" si="590"/>
        <v>0</v>
      </c>
      <c r="W564" s="2">
        <f t="shared" si="591"/>
        <v>0</v>
      </c>
      <c r="X564" s="2">
        <f t="shared" si="592"/>
        <v>0</v>
      </c>
      <c r="Y564" s="2">
        <f t="shared" si="593"/>
        <v>0</v>
      </c>
      <c r="Z564" s="2"/>
      <c r="AA564" s="2">
        <v>39500385</v>
      </c>
      <c r="AB564" s="2">
        <f t="shared" si="594"/>
        <v>130.1</v>
      </c>
      <c r="AC564" s="2">
        <f t="shared" si="616"/>
        <v>130.1</v>
      </c>
      <c r="AD564" s="2">
        <f t="shared" si="617"/>
        <v>0</v>
      </c>
      <c r="AE564" s="2">
        <f t="shared" si="618"/>
        <v>0</v>
      </c>
      <c r="AF564" s="2">
        <f t="shared" si="619"/>
        <v>0</v>
      </c>
      <c r="AG564" s="2">
        <f t="shared" si="595"/>
        <v>0</v>
      </c>
      <c r="AH564" s="2">
        <f t="shared" si="620"/>
        <v>0</v>
      </c>
      <c r="AI564" s="2">
        <f t="shared" si="621"/>
        <v>0</v>
      </c>
      <c r="AJ564" s="2">
        <f t="shared" si="596"/>
        <v>0</v>
      </c>
      <c r="AK564" s="2">
        <v>130.1</v>
      </c>
      <c r="AL564" s="2">
        <v>130.1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80</v>
      </c>
      <c r="AU564" s="2">
        <v>60</v>
      </c>
      <c r="AV564" s="2">
        <v>1</v>
      </c>
      <c r="AW564" s="2">
        <v>1</v>
      </c>
      <c r="AX564" s="2"/>
      <c r="AY564" s="2"/>
      <c r="AZ564" s="2">
        <v>1</v>
      </c>
      <c r="BA564" s="2">
        <v>1</v>
      </c>
      <c r="BB564" s="2">
        <v>1</v>
      </c>
      <c r="BC564" s="2">
        <v>1</v>
      </c>
      <c r="BD564" s="2" t="s">
        <v>3</v>
      </c>
      <c r="BE564" s="2" t="s">
        <v>3</v>
      </c>
      <c r="BF564" s="2" t="s">
        <v>3</v>
      </c>
      <c r="BG564" s="2" t="s">
        <v>3</v>
      </c>
      <c r="BH564" s="2">
        <v>3</v>
      </c>
      <c r="BI564" s="2">
        <v>2</v>
      </c>
      <c r="BJ564" s="2" t="s">
        <v>867</v>
      </c>
      <c r="BK564" s="2"/>
      <c r="BL564" s="2"/>
      <c r="BM564" s="2">
        <v>110011</v>
      </c>
      <c r="BN564" s="2">
        <v>0</v>
      </c>
      <c r="BO564" s="2" t="s">
        <v>3</v>
      </c>
      <c r="BP564" s="2">
        <v>0</v>
      </c>
      <c r="BQ564" s="2">
        <v>3</v>
      </c>
      <c r="BR564" s="2">
        <v>0</v>
      </c>
      <c r="BS564" s="2">
        <v>1</v>
      </c>
      <c r="BT564" s="2">
        <v>1</v>
      </c>
      <c r="BU564" s="2">
        <v>1</v>
      </c>
      <c r="BV564" s="2">
        <v>1</v>
      </c>
      <c r="BW564" s="2">
        <v>1</v>
      </c>
      <c r="BX564" s="2">
        <v>1</v>
      </c>
      <c r="BY564" s="2" t="s">
        <v>3</v>
      </c>
      <c r="BZ564" s="2">
        <v>80</v>
      </c>
      <c r="CA564" s="2">
        <v>60</v>
      </c>
      <c r="CB564" s="2"/>
      <c r="CC564" s="2"/>
      <c r="CD564" s="2"/>
      <c r="CE564" s="2"/>
      <c r="CF564" s="2">
        <v>0</v>
      </c>
      <c r="CG564" s="2">
        <v>0</v>
      </c>
      <c r="CH564" s="2"/>
      <c r="CI564" s="2"/>
      <c r="CJ564" s="2"/>
      <c r="CK564" s="2"/>
      <c r="CL564" s="2"/>
      <c r="CM564" s="2">
        <v>0</v>
      </c>
      <c r="CN564" s="2" t="s">
        <v>3</v>
      </c>
      <c r="CO564" s="2">
        <v>0</v>
      </c>
      <c r="CP564" s="2">
        <f t="shared" si="597"/>
        <v>130.1</v>
      </c>
      <c r="CQ564" s="2">
        <f t="shared" si="598"/>
        <v>130.1</v>
      </c>
      <c r="CR564" s="2">
        <f t="shared" si="599"/>
        <v>0</v>
      </c>
      <c r="CS564" s="2">
        <f t="shared" si="600"/>
        <v>0</v>
      </c>
      <c r="CT564" s="2">
        <f t="shared" si="601"/>
        <v>0</v>
      </c>
      <c r="CU564" s="2">
        <f t="shared" si="602"/>
        <v>0</v>
      </c>
      <c r="CV564" s="2">
        <f t="shared" si="603"/>
        <v>0</v>
      </c>
      <c r="CW564" s="2">
        <f t="shared" si="604"/>
        <v>0</v>
      </c>
      <c r="CX564" s="2">
        <f t="shared" si="605"/>
        <v>0</v>
      </c>
      <c r="CY564" s="2">
        <f t="shared" si="606"/>
        <v>0</v>
      </c>
      <c r="CZ564" s="2">
        <f t="shared" si="607"/>
        <v>0</v>
      </c>
      <c r="DA564" s="2"/>
      <c r="DB564" s="2"/>
      <c r="DC564" s="2" t="s">
        <v>3</v>
      </c>
      <c r="DD564" s="2" t="s">
        <v>3</v>
      </c>
      <c r="DE564" s="2" t="s">
        <v>3</v>
      </c>
      <c r="DF564" s="2" t="s">
        <v>3</v>
      </c>
      <c r="DG564" s="2" t="s">
        <v>3</v>
      </c>
      <c r="DH564" s="2" t="s">
        <v>3</v>
      </c>
      <c r="DI564" s="2" t="s">
        <v>3</v>
      </c>
      <c r="DJ564" s="2" t="s">
        <v>3</v>
      </c>
      <c r="DK564" s="2" t="s">
        <v>3</v>
      </c>
      <c r="DL564" s="2" t="s">
        <v>3</v>
      </c>
      <c r="DM564" s="2" t="s">
        <v>3</v>
      </c>
      <c r="DN564" s="2">
        <v>0</v>
      </c>
      <c r="DO564" s="2">
        <v>0</v>
      </c>
      <c r="DP564" s="2">
        <v>1</v>
      </c>
      <c r="DQ564" s="2">
        <v>1</v>
      </c>
      <c r="DR564" s="2"/>
      <c r="DS564" s="2"/>
      <c r="DT564" s="2"/>
      <c r="DU564" s="2">
        <v>1010</v>
      </c>
      <c r="DV564" s="2" t="s">
        <v>566</v>
      </c>
      <c r="DW564" s="2" t="s">
        <v>566</v>
      </c>
      <c r="DX564" s="2">
        <v>10</v>
      </c>
      <c r="DY564" s="2"/>
      <c r="DZ564" s="2"/>
      <c r="EA564" s="2"/>
      <c r="EB564" s="2"/>
      <c r="EC564" s="2"/>
      <c r="ED564" s="2"/>
      <c r="EE564" s="2">
        <v>39174433</v>
      </c>
      <c r="EF564" s="2">
        <v>3</v>
      </c>
      <c r="EG564" s="2" t="s">
        <v>697</v>
      </c>
      <c r="EH564" s="2">
        <v>0</v>
      </c>
      <c r="EI564" s="2" t="s">
        <v>3</v>
      </c>
      <c r="EJ564" s="2">
        <v>2</v>
      </c>
      <c r="EK564" s="2">
        <v>110011</v>
      </c>
      <c r="EL564" s="2" t="s">
        <v>714</v>
      </c>
      <c r="EM564" s="2" t="s">
        <v>715</v>
      </c>
      <c r="EN564" s="2"/>
      <c r="EO564" s="2" t="s">
        <v>3</v>
      </c>
      <c r="EP564" s="2"/>
      <c r="EQ564" s="2">
        <v>0</v>
      </c>
      <c r="ER564" s="2">
        <v>130.1</v>
      </c>
      <c r="ES564" s="2">
        <v>130.1</v>
      </c>
      <c r="ET564" s="2">
        <v>0</v>
      </c>
      <c r="EU564" s="2">
        <v>0</v>
      </c>
      <c r="EV564" s="2">
        <v>0</v>
      </c>
      <c r="EW564" s="2">
        <v>0</v>
      </c>
      <c r="EX564" s="2">
        <v>0</v>
      </c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>
        <v>0</v>
      </c>
      <c r="FR564" s="2">
        <f t="shared" si="608"/>
        <v>0</v>
      </c>
      <c r="FS564" s="2">
        <v>0</v>
      </c>
      <c r="FT564" s="2"/>
      <c r="FU564" s="2"/>
      <c r="FV564" s="2"/>
      <c r="FW564" s="2"/>
      <c r="FX564" s="2">
        <v>80</v>
      </c>
      <c r="FY564" s="2">
        <v>60</v>
      </c>
      <c r="FZ564" s="2"/>
      <c r="GA564" s="2" t="s">
        <v>3</v>
      </c>
      <c r="GB564" s="2"/>
      <c r="GC564" s="2"/>
      <c r="GD564" s="2">
        <v>0</v>
      </c>
      <c r="GE564" s="2"/>
      <c r="GF564" s="2">
        <v>1433317779</v>
      </c>
      <c r="GG564" s="2">
        <v>2</v>
      </c>
      <c r="GH564" s="2">
        <v>1</v>
      </c>
      <c r="GI564" s="2">
        <v>-2</v>
      </c>
      <c r="GJ564" s="2">
        <v>0</v>
      </c>
      <c r="GK564" s="2">
        <f>ROUND(R564*(R12)/100,2)</f>
        <v>0</v>
      </c>
      <c r="GL564" s="2">
        <f t="shared" si="609"/>
        <v>0</v>
      </c>
      <c r="GM564" s="2">
        <f t="shared" si="610"/>
        <v>130.1</v>
      </c>
      <c r="GN564" s="2">
        <f t="shared" si="611"/>
        <v>0</v>
      </c>
      <c r="GO564" s="2">
        <f t="shared" si="612"/>
        <v>130.1</v>
      </c>
      <c r="GP564" s="2">
        <f t="shared" si="613"/>
        <v>0</v>
      </c>
      <c r="GQ564" s="2"/>
      <c r="GR564" s="2">
        <v>0</v>
      </c>
      <c r="GS564" s="2">
        <v>3</v>
      </c>
      <c r="GT564" s="2">
        <v>0</v>
      </c>
      <c r="GU564" s="2" t="s">
        <v>3</v>
      </c>
      <c r="GV564" s="2">
        <f t="shared" si="614"/>
        <v>0</v>
      </c>
      <c r="GW564" s="2">
        <v>1</v>
      </c>
      <c r="GX564" s="2">
        <f t="shared" si="615"/>
        <v>0</v>
      </c>
      <c r="GY564" s="2"/>
      <c r="GZ564" s="2"/>
      <c r="HA564" s="2">
        <v>0</v>
      </c>
      <c r="HB564" s="2">
        <v>0</v>
      </c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>
        <v>0</v>
      </c>
      <c r="IL564" s="2"/>
      <c r="IM564" s="2"/>
      <c r="IN564" s="2"/>
      <c r="IO564" s="2"/>
      <c r="IP564" s="2"/>
      <c r="IQ564" s="2"/>
      <c r="IR564" s="2"/>
      <c r="IS564" s="2"/>
      <c r="IT564" s="2"/>
      <c r="IU564" s="2"/>
    </row>
    <row r="565" spans="1:255" x14ac:dyDescent="0.2">
      <c r="A565">
        <v>18</v>
      </c>
      <c r="B565">
        <v>1</v>
      </c>
      <c r="C565">
        <v>1415</v>
      </c>
      <c r="E565" t="s">
        <v>864</v>
      </c>
      <c r="F565" t="s">
        <v>865</v>
      </c>
      <c r="G565" t="s">
        <v>866</v>
      </c>
      <c r="H565" t="s">
        <v>566</v>
      </c>
      <c r="I565">
        <f>I563*J565</f>
        <v>1</v>
      </c>
      <c r="J565">
        <v>0.1</v>
      </c>
      <c r="O565">
        <f t="shared" si="583"/>
        <v>866.47</v>
      </c>
      <c r="P565">
        <f t="shared" si="584"/>
        <v>866.47</v>
      </c>
      <c r="Q565">
        <f t="shared" si="585"/>
        <v>0</v>
      </c>
      <c r="R565">
        <f t="shared" si="586"/>
        <v>0</v>
      </c>
      <c r="S565">
        <f t="shared" si="587"/>
        <v>0</v>
      </c>
      <c r="T565">
        <f t="shared" si="588"/>
        <v>0</v>
      </c>
      <c r="U565">
        <f t="shared" si="589"/>
        <v>0</v>
      </c>
      <c r="V565">
        <f t="shared" si="590"/>
        <v>0</v>
      </c>
      <c r="W565">
        <f t="shared" si="591"/>
        <v>0</v>
      </c>
      <c r="X565">
        <f t="shared" si="592"/>
        <v>0</v>
      </c>
      <c r="Y565">
        <f t="shared" si="593"/>
        <v>0</v>
      </c>
      <c r="AA565">
        <v>39500386</v>
      </c>
      <c r="AB565">
        <f t="shared" si="594"/>
        <v>130.1</v>
      </c>
      <c r="AC565">
        <f t="shared" si="616"/>
        <v>130.1</v>
      </c>
      <c r="AD565">
        <f t="shared" si="617"/>
        <v>0</v>
      </c>
      <c r="AE565">
        <f t="shared" si="618"/>
        <v>0</v>
      </c>
      <c r="AF565">
        <f t="shared" si="619"/>
        <v>0</v>
      </c>
      <c r="AG565">
        <f t="shared" si="595"/>
        <v>0</v>
      </c>
      <c r="AH565">
        <f t="shared" si="620"/>
        <v>0</v>
      </c>
      <c r="AI565">
        <f t="shared" si="621"/>
        <v>0</v>
      </c>
      <c r="AJ565">
        <f t="shared" si="596"/>
        <v>0</v>
      </c>
      <c r="AK565">
        <v>130.1</v>
      </c>
      <c r="AL565">
        <v>130.1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80</v>
      </c>
      <c r="AU565">
        <v>60</v>
      </c>
      <c r="AV565">
        <v>1</v>
      </c>
      <c r="AW565">
        <v>1</v>
      </c>
      <c r="AZ565">
        <v>6.66</v>
      </c>
      <c r="BA565">
        <v>1</v>
      </c>
      <c r="BB565">
        <v>1</v>
      </c>
      <c r="BC565">
        <v>6.66</v>
      </c>
      <c r="BD565" t="s">
        <v>3</v>
      </c>
      <c r="BE565" t="s">
        <v>3</v>
      </c>
      <c r="BF565" t="s">
        <v>3</v>
      </c>
      <c r="BG565" t="s">
        <v>3</v>
      </c>
      <c r="BH565">
        <v>3</v>
      </c>
      <c r="BI565">
        <v>2</v>
      </c>
      <c r="BJ565" t="s">
        <v>867</v>
      </c>
      <c r="BM565">
        <v>110011</v>
      </c>
      <c r="BN565">
        <v>0</v>
      </c>
      <c r="BO565" t="s">
        <v>3</v>
      </c>
      <c r="BP565">
        <v>0</v>
      </c>
      <c r="BQ565">
        <v>3</v>
      </c>
      <c r="BR565">
        <v>0</v>
      </c>
      <c r="BS565">
        <v>1</v>
      </c>
      <c r="BT565">
        <v>1</v>
      </c>
      <c r="BU565">
        <v>1</v>
      </c>
      <c r="BV565">
        <v>1</v>
      </c>
      <c r="BW565">
        <v>1</v>
      </c>
      <c r="BX565">
        <v>1</v>
      </c>
      <c r="BY565" t="s">
        <v>3</v>
      </c>
      <c r="BZ565">
        <v>80</v>
      </c>
      <c r="CA565">
        <v>60</v>
      </c>
      <c r="CF565">
        <v>0</v>
      </c>
      <c r="CG565">
        <v>0</v>
      </c>
      <c r="CM565">
        <v>0</v>
      </c>
      <c r="CN565" t="s">
        <v>3</v>
      </c>
      <c r="CO565">
        <v>0</v>
      </c>
      <c r="CP565">
        <f t="shared" si="597"/>
        <v>866.47</v>
      </c>
      <c r="CQ565">
        <f t="shared" si="598"/>
        <v>866.46600000000001</v>
      </c>
      <c r="CR565">
        <f t="shared" si="599"/>
        <v>0</v>
      </c>
      <c r="CS565">
        <f t="shared" si="600"/>
        <v>0</v>
      </c>
      <c r="CT565">
        <f t="shared" si="601"/>
        <v>0</v>
      </c>
      <c r="CU565">
        <f t="shared" si="602"/>
        <v>0</v>
      </c>
      <c r="CV565">
        <f t="shared" si="603"/>
        <v>0</v>
      </c>
      <c r="CW565">
        <f t="shared" si="604"/>
        <v>0</v>
      </c>
      <c r="CX565">
        <f t="shared" si="605"/>
        <v>0</v>
      </c>
      <c r="CY565">
        <f t="shared" si="606"/>
        <v>0</v>
      </c>
      <c r="CZ565">
        <f t="shared" si="607"/>
        <v>0</v>
      </c>
      <c r="DC565" t="s">
        <v>3</v>
      </c>
      <c r="DD565" t="s">
        <v>3</v>
      </c>
      <c r="DE565" t="s">
        <v>3</v>
      </c>
      <c r="DF565" t="s">
        <v>3</v>
      </c>
      <c r="DG565" t="s">
        <v>3</v>
      </c>
      <c r="DH565" t="s">
        <v>3</v>
      </c>
      <c r="DI565" t="s">
        <v>3</v>
      </c>
      <c r="DJ565" t="s">
        <v>3</v>
      </c>
      <c r="DK565" t="s">
        <v>3</v>
      </c>
      <c r="DL565" t="s">
        <v>3</v>
      </c>
      <c r="DM565" t="s">
        <v>3</v>
      </c>
      <c r="DN565">
        <v>0</v>
      </c>
      <c r="DO565">
        <v>0</v>
      </c>
      <c r="DP565">
        <v>1</v>
      </c>
      <c r="DQ565">
        <v>1</v>
      </c>
      <c r="DU565">
        <v>1010</v>
      </c>
      <c r="DV565" t="s">
        <v>566</v>
      </c>
      <c r="DW565" t="s">
        <v>566</v>
      </c>
      <c r="DX565">
        <v>10</v>
      </c>
      <c r="EE565">
        <v>39174433</v>
      </c>
      <c r="EF565">
        <v>3</v>
      </c>
      <c r="EG565" t="s">
        <v>697</v>
      </c>
      <c r="EH565">
        <v>0</v>
      </c>
      <c r="EI565" t="s">
        <v>3</v>
      </c>
      <c r="EJ565">
        <v>2</v>
      </c>
      <c r="EK565">
        <v>110011</v>
      </c>
      <c r="EL565" t="s">
        <v>714</v>
      </c>
      <c r="EM565" t="s">
        <v>715</v>
      </c>
      <c r="EO565" t="s">
        <v>3</v>
      </c>
      <c r="EQ565">
        <v>0</v>
      </c>
      <c r="ER565">
        <v>130.1</v>
      </c>
      <c r="ES565">
        <v>130.1</v>
      </c>
      <c r="ET565">
        <v>0</v>
      </c>
      <c r="EU565">
        <v>0</v>
      </c>
      <c r="EV565">
        <v>0</v>
      </c>
      <c r="EW565">
        <v>0</v>
      </c>
      <c r="EX565">
        <v>0</v>
      </c>
      <c r="FQ565">
        <v>0</v>
      </c>
      <c r="FR565">
        <f t="shared" si="608"/>
        <v>0</v>
      </c>
      <c r="FS565">
        <v>0</v>
      </c>
      <c r="FX565">
        <v>80</v>
      </c>
      <c r="FY565">
        <v>60</v>
      </c>
      <c r="GA565" t="s">
        <v>3</v>
      </c>
      <c r="GD565">
        <v>0</v>
      </c>
      <c r="GF565">
        <v>1433317779</v>
      </c>
      <c r="GG565">
        <v>1</v>
      </c>
      <c r="GH565">
        <v>1</v>
      </c>
      <c r="GI565">
        <v>4</v>
      </c>
      <c r="GJ565">
        <v>0</v>
      </c>
      <c r="GK565">
        <f>ROUND(R565*(S12)/100,2)</f>
        <v>0</v>
      </c>
      <c r="GL565">
        <f t="shared" si="609"/>
        <v>0</v>
      </c>
      <c r="GM565">
        <f t="shared" si="610"/>
        <v>866.47</v>
      </c>
      <c r="GN565">
        <f t="shared" si="611"/>
        <v>0</v>
      </c>
      <c r="GO565">
        <f t="shared" si="612"/>
        <v>866.47</v>
      </c>
      <c r="GP565">
        <f t="shared" si="613"/>
        <v>0</v>
      </c>
      <c r="GR565">
        <v>0</v>
      </c>
      <c r="GS565">
        <v>3</v>
      </c>
      <c r="GT565">
        <v>0</v>
      </c>
      <c r="GU565" t="s">
        <v>3</v>
      </c>
      <c r="GV565">
        <f t="shared" si="614"/>
        <v>0</v>
      </c>
      <c r="GW565">
        <v>1</v>
      </c>
      <c r="GX565">
        <f t="shared" si="615"/>
        <v>0</v>
      </c>
      <c r="HA565">
        <v>0</v>
      </c>
      <c r="HB565">
        <v>0</v>
      </c>
      <c r="IK565">
        <v>0</v>
      </c>
    </row>
    <row r="566" spans="1:255" x14ac:dyDescent="0.2">
      <c r="A566" s="2">
        <v>17</v>
      </c>
      <c r="B566" s="2">
        <v>1</v>
      </c>
      <c r="C566" s="2">
        <f>ROW(SmtRes!A1419)</f>
        <v>1419</v>
      </c>
      <c r="D566" s="2">
        <f>ROW(EtalonRes!A1391)</f>
        <v>1391</v>
      </c>
      <c r="E566" s="2" t="s">
        <v>868</v>
      </c>
      <c r="F566" s="2" t="s">
        <v>869</v>
      </c>
      <c r="G566" s="2" t="s">
        <v>870</v>
      </c>
      <c r="H566" s="2" t="s">
        <v>246</v>
      </c>
      <c r="I566" s="2">
        <f>ROUND(0.2/10,9)</f>
        <v>0.02</v>
      </c>
      <c r="J566" s="2">
        <v>0</v>
      </c>
      <c r="K566" s="2"/>
      <c r="L566" s="2"/>
      <c r="M566" s="2"/>
      <c r="N566" s="2"/>
      <c r="O566" s="2">
        <f t="shared" si="583"/>
        <v>15.78</v>
      </c>
      <c r="P566" s="2">
        <f t="shared" si="584"/>
        <v>0</v>
      </c>
      <c r="Q566" s="2">
        <f t="shared" si="585"/>
        <v>7.1</v>
      </c>
      <c r="R566" s="2">
        <f t="shared" si="586"/>
        <v>0</v>
      </c>
      <c r="S566" s="2">
        <f t="shared" si="587"/>
        <v>8.68</v>
      </c>
      <c r="T566" s="2">
        <f t="shared" si="588"/>
        <v>0</v>
      </c>
      <c r="U566" s="2">
        <f t="shared" si="589"/>
        <v>0.96799999999999997</v>
      </c>
      <c r="V566" s="2">
        <f t="shared" si="590"/>
        <v>0</v>
      </c>
      <c r="W566" s="2">
        <f t="shared" si="591"/>
        <v>0</v>
      </c>
      <c r="X566" s="2">
        <f t="shared" si="592"/>
        <v>8.59</v>
      </c>
      <c r="Y566" s="2">
        <f t="shared" si="593"/>
        <v>5.21</v>
      </c>
      <c r="Z566" s="2"/>
      <c r="AA566" s="2">
        <v>39500385</v>
      </c>
      <c r="AB566" s="2">
        <f t="shared" si="594"/>
        <v>789.04</v>
      </c>
      <c r="AC566" s="2">
        <f t="shared" si="616"/>
        <v>0</v>
      </c>
      <c r="AD566" s="2">
        <f t="shared" si="617"/>
        <v>354.89</v>
      </c>
      <c r="AE566" s="2">
        <f t="shared" si="618"/>
        <v>0</v>
      </c>
      <c r="AF566" s="2">
        <f t="shared" si="619"/>
        <v>434.15</v>
      </c>
      <c r="AG566" s="2">
        <f t="shared" si="595"/>
        <v>0</v>
      </c>
      <c r="AH566" s="2">
        <f t="shared" si="620"/>
        <v>48.4</v>
      </c>
      <c r="AI566" s="2">
        <f t="shared" si="621"/>
        <v>0</v>
      </c>
      <c r="AJ566" s="2">
        <f t="shared" si="596"/>
        <v>0</v>
      </c>
      <c r="AK566" s="2">
        <v>789.04</v>
      </c>
      <c r="AL566" s="2">
        <v>0</v>
      </c>
      <c r="AM566" s="2">
        <v>354.89</v>
      </c>
      <c r="AN566" s="2">
        <v>0</v>
      </c>
      <c r="AO566" s="2">
        <v>434.15</v>
      </c>
      <c r="AP566" s="2">
        <v>0</v>
      </c>
      <c r="AQ566" s="2">
        <v>48.4</v>
      </c>
      <c r="AR566" s="2">
        <v>0</v>
      </c>
      <c r="AS566" s="2">
        <v>0</v>
      </c>
      <c r="AT566" s="2">
        <v>99</v>
      </c>
      <c r="AU566" s="2">
        <v>60</v>
      </c>
      <c r="AV566" s="2">
        <v>1</v>
      </c>
      <c r="AW566" s="2">
        <v>1</v>
      </c>
      <c r="AX566" s="2"/>
      <c r="AY566" s="2"/>
      <c r="AZ566" s="2">
        <v>1</v>
      </c>
      <c r="BA566" s="2">
        <v>1</v>
      </c>
      <c r="BB566" s="2">
        <v>1</v>
      </c>
      <c r="BC566" s="2">
        <v>1</v>
      </c>
      <c r="BD566" s="2" t="s">
        <v>3</v>
      </c>
      <c r="BE566" s="2" t="s">
        <v>3</v>
      </c>
      <c r="BF566" s="2" t="s">
        <v>3</v>
      </c>
      <c r="BG566" s="2" t="s">
        <v>3</v>
      </c>
      <c r="BH566" s="2">
        <v>0</v>
      </c>
      <c r="BI566" s="2">
        <v>1</v>
      </c>
      <c r="BJ566" s="2" t="s">
        <v>871</v>
      </c>
      <c r="BK566" s="2"/>
      <c r="BL566" s="2"/>
      <c r="BM566" s="2">
        <v>46001</v>
      </c>
      <c r="BN566" s="2">
        <v>0</v>
      </c>
      <c r="BO566" s="2" t="s">
        <v>3</v>
      </c>
      <c r="BP566" s="2">
        <v>0</v>
      </c>
      <c r="BQ566" s="2">
        <v>2</v>
      </c>
      <c r="BR566" s="2">
        <v>0</v>
      </c>
      <c r="BS566" s="2">
        <v>1</v>
      </c>
      <c r="BT566" s="2">
        <v>1</v>
      </c>
      <c r="BU566" s="2">
        <v>1</v>
      </c>
      <c r="BV566" s="2">
        <v>1</v>
      </c>
      <c r="BW566" s="2">
        <v>1</v>
      </c>
      <c r="BX566" s="2">
        <v>1</v>
      </c>
      <c r="BY566" s="2" t="s">
        <v>3</v>
      </c>
      <c r="BZ566" s="2">
        <v>110</v>
      </c>
      <c r="CA566" s="2">
        <v>70</v>
      </c>
      <c r="CB566" s="2"/>
      <c r="CC566" s="2"/>
      <c r="CD566" s="2"/>
      <c r="CE566" s="2"/>
      <c r="CF566" s="2">
        <v>0</v>
      </c>
      <c r="CG566" s="2">
        <v>0</v>
      </c>
      <c r="CH566" s="2"/>
      <c r="CI566" s="2"/>
      <c r="CJ566" s="2"/>
      <c r="CK566" s="2"/>
      <c r="CL566" s="2"/>
      <c r="CM566" s="2">
        <v>0</v>
      </c>
      <c r="CN566" s="2" t="s">
        <v>3</v>
      </c>
      <c r="CO566" s="2">
        <v>0</v>
      </c>
      <c r="CP566" s="2">
        <f t="shared" si="597"/>
        <v>15.78</v>
      </c>
      <c r="CQ566" s="2">
        <f t="shared" si="598"/>
        <v>0</v>
      </c>
      <c r="CR566" s="2">
        <f t="shared" si="599"/>
        <v>354.89</v>
      </c>
      <c r="CS566" s="2">
        <f t="shared" si="600"/>
        <v>0</v>
      </c>
      <c r="CT566" s="2">
        <f t="shared" si="601"/>
        <v>434.15</v>
      </c>
      <c r="CU566" s="2">
        <f t="shared" si="602"/>
        <v>0</v>
      </c>
      <c r="CV566" s="2">
        <f t="shared" si="603"/>
        <v>48.4</v>
      </c>
      <c r="CW566" s="2">
        <f t="shared" si="604"/>
        <v>0</v>
      </c>
      <c r="CX566" s="2">
        <f t="shared" si="605"/>
        <v>0</v>
      </c>
      <c r="CY566" s="2">
        <f t="shared" si="606"/>
        <v>8.5931999999999995</v>
      </c>
      <c r="CZ566" s="2">
        <f t="shared" si="607"/>
        <v>5.2079999999999993</v>
      </c>
      <c r="DA566" s="2"/>
      <c r="DB566" s="2"/>
      <c r="DC566" s="2" t="s">
        <v>3</v>
      </c>
      <c r="DD566" s="2" t="s">
        <v>3</v>
      </c>
      <c r="DE566" s="2" t="s">
        <v>3</v>
      </c>
      <c r="DF566" s="2" t="s">
        <v>3</v>
      </c>
      <c r="DG566" s="2" t="s">
        <v>3</v>
      </c>
      <c r="DH566" s="2" t="s">
        <v>3</v>
      </c>
      <c r="DI566" s="2" t="s">
        <v>3</v>
      </c>
      <c r="DJ566" s="2" t="s">
        <v>3</v>
      </c>
      <c r="DK566" s="2" t="s">
        <v>3</v>
      </c>
      <c r="DL566" s="2" t="s">
        <v>3</v>
      </c>
      <c r="DM566" s="2" t="s">
        <v>3</v>
      </c>
      <c r="DN566" s="2">
        <v>0</v>
      </c>
      <c r="DO566" s="2">
        <v>0</v>
      </c>
      <c r="DP566" s="2">
        <v>1</v>
      </c>
      <c r="DQ566" s="2">
        <v>1</v>
      </c>
      <c r="DR566" s="2"/>
      <c r="DS566" s="2"/>
      <c r="DT566" s="2"/>
      <c r="DU566" s="2">
        <v>1005</v>
      </c>
      <c r="DV566" s="2" t="s">
        <v>246</v>
      </c>
      <c r="DW566" s="2" t="s">
        <v>246</v>
      </c>
      <c r="DX566" s="2">
        <v>10</v>
      </c>
      <c r="DY566" s="2"/>
      <c r="DZ566" s="2"/>
      <c r="EA566" s="2"/>
      <c r="EB566" s="2"/>
      <c r="EC566" s="2"/>
      <c r="ED566" s="2"/>
      <c r="EE566" s="2">
        <v>39174571</v>
      </c>
      <c r="EF566" s="2">
        <v>2</v>
      </c>
      <c r="EG566" s="2" t="s">
        <v>19</v>
      </c>
      <c r="EH566" s="2">
        <v>0</v>
      </c>
      <c r="EI566" s="2" t="s">
        <v>3</v>
      </c>
      <c r="EJ566" s="2">
        <v>1</v>
      </c>
      <c r="EK566" s="2">
        <v>46001</v>
      </c>
      <c r="EL566" s="2" t="s">
        <v>20</v>
      </c>
      <c r="EM566" s="2" t="s">
        <v>21</v>
      </c>
      <c r="EN566" s="2"/>
      <c r="EO566" s="2" t="s">
        <v>3</v>
      </c>
      <c r="EP566" s="2"/>
      <c r="EQ566" s="2">
        <v>0</v>
      </c>
      <c r="ER566" s="2">
        <v>789.04</v>
      </c>
      <c r="ES566" s="2">
        <v>0</v>
      </c>
      <c r="ET566" s="2">
        <v>354.89</v>
      </c>
      <c r="EU566" s="2">
        <v>0</v>
      </c>
      <c r="EV566" s="2">
        <v>434.15</v>
      </c>
      <c r="EW566" s="2">
        <v>48.4</v>
      </c>
      <c r="EX566" s="2">
        <v>0</v>
      </c>
      <c r="EY566" s="2">
        <v>0</v>
      </c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>
        <v>0</v>
      </c>
      <c r="FR566" s="2">
        <f t="shared" si="608"/>
        <v>0</v>
      </c>
      <c r="FS566" s="2">
        <v>0</v>
      </c>
      <c r="FT566" s="2" t="s">
        <v>22</v>
      </c>
      <c r="FU566" s="2" t="s">
        <v>23</v>
      </c>
      <c r="FV566" s="2"/>
      <c r="FW566" s="2"/>
      <c r="FX566" s="2">
        <v>99</v>
      </c>
      <c r="FY566" s="2">
        <v>59.5</v>
      </c>
      <c r="FZ566" s="2"/>
      <c r="GA566" s="2" t="s">
        <v>3</v>
      </c>
      <c r="GB566" s="2"/>
      <c r="GC566" s="2"/>
      <c r="GD566" s="2">
        <v>0</v>
      </c>
      <c r="GE566" s="2"/>
      <c r="GF566" s="2">
        <v>-1864312004</v>
      </c>
      <c r="GG566" s="2">
        <v>2</v>
      </c>
      <c r="GH566" s="2">
        <v>1</v>
      </c>
      <c r="GI566" s="2">
        <v>-2</v>
      </c>
      <c r="GJ566" s="2">
        <v>0</v>
      </c>
      <c r="GK566" s="2">
        <f>ROUND(R566*(R12)/100,2)</f>
        <v>0</v>
      </c>
      <c r="GL566" s="2">
        <f t="shared" si="609"/>
        <v>0</v>
      </c>
      <c r="GM566" s="2">
        <f t="shared" si="610"/>
        <v>29.58</v>
      </c>
      <c r="GN566" s="2">
        <f t="shared" si="611"/>
        <v>29.58</v>
      </c>
      <c r="GO566" s="2">
        <f t="shared" si="612"/>
        <v>0</v>
      </c>
      <c r="GP566" s="2">
        <f t="shared" si="613"/>
        <v>0</v>
      </c>
      <c r="GQ566" s="2"/>
      <c r="GR566" s="2">
        <v>0</v>
      </c>
      <c r="GS566" s="2">
        <v>3</v>
      </c>
      <c r="GT566" s="2">
        <v>0</v>
      </c>
      <c r="GU566" s="2" t="s">
        <v>3</v>
      </c>
      <c r="GV566" s="2">
        <f t="shared" si="614"/>
        <v>0</v>
      </c>
      <c r="GW566" s="2">
        <v>1</v>
      </c>
      <c r="GX566" s="2">
        <f t="shared" si="615"/>
        <v>0</v>
      </c>
      <c r="GY566" s="2"/>
      <c r="GZ566" s="2"/>
      <c r="HA566" s="2">
        <v>0</v>
      </c>
      <c r="HB566" s="2">
        <v>0</v>
      </c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>
        <v>0</v>
      </c>
      <c r="IL566" s="2"/>
      <c r="IM566" s="2"/>
      <c r="IN566" s="2"/>
      <c r="IO566" s="2"/>
      <c r="IP566" s="2"/>
      <c r="IQ566" s="2"/>
      <c r="IR566" s="2"/>
      <c r="IS566" s="2"/>
      <c r="IT566" s="2"/>
      <c r="IU566" s="2"/>
    </row>
    <row r="567" spans="1:255" x14ac:dyDescent="0.2">
      <c r="A567">
        <v>17</v>
      </c>
      <c r="B567">
        <v>1</v>
      </c>
      <c r="C567">
        <f>ROW(SmtRes!A1422)</f>
        <v>1422</v>
      </c>
      <c r="D567">
        <f>ROW(EtalonRes!A1394)</f>
        <v>1394</v>
      </c>
      <c r="E567" t="s">
        <v>868</v>
      </c>
      <c r="F567" t="s">
        <v>869</v>
      </c>
      <c r="G567" t="s">
        <v>870</v>
      </c>
      <c r="H567" t="s">
        <v>246</v>
      </c>
      <c r="I567">
        <f>ROUND(0.2/10,9)</f>
        <v>0.02</v>
      </c>
      <c r="J567">
        <v>0</v>
      </c>
      <c r="O567">
        <f t="shared" si="583"/>
        <v>105.1</v>
      </c>
      <c r="P567">
        <f t="shared" si="584"/>
        <v>0</v>
      </c>
      <c r="Q567">
        <f t="shared" si="585"/>
        <v>47.27</v>
      </c>
      <c r="R567">
        <f t="shared" si="586"/>
        <v>0</v>
      </c>
      <c r="S567">
        <f t="shared" si="587"/>
        <v>57.83</v>
      </c>
      <c r="T567">
        <f t="shared" si="588"/>
        <v>0</v>
      </c>
      <c r="U567">
        <f t="shared" si="589"/>
        <v>0.96799999999999997</v>
      </c>
      <c r="V567">
        <f t="shared" si="590"/>
        <v>0</v>
      </c>
      <c r="W567">
        <f t="shared" si="591"/>
        <v>0</v>
      </c>
      <c r="X567">
        <f t="shared" si="592"/>
        <v>57.25</v>
      </c>
      <c r="Y567">
        <f t="shared" si="593"/>
        <v>34.700000000000003</v>
      </c>
      <c r="AA567">
        <v>39500386</v>
      </c>
      <c r="AB567">
        <f t="shared" si="594"/>
        <v>789.04</v>
      </c>
      <c r="AC567">
        <f t="shared" si="616"/>
        <v>0</v>
      </c>
      <c r="AD567">
        <f t="shared" si="617"/>
        <v>354.89</v>
      </c>
      <c r="AE567">
        <f t="shared" si="618"/>
        <v>0</v>
      </c>
      <c r="AF567">
        <f t="shared" si="619"/>
        <v>434.15</v>
      </c>
      <c r="AG567">
        <f t="shared" si="595"/>
        <v>0</v>
      </c>
      <c r="AH567">
        <f t="shared" si="620"/>
        <v>48.4</v>
      </c>
      <c r="AI567">
        <f t="shared" si="621"/>
        <v>0</v>
      </c>
      <c r="AJ567">
        <f t="shared" si="596"/>
        <v>0</v>
      </c>
      <c r="AK567">
        <v>789.04</v>
      </c>
      <c r="AL567">
        <v>0</v>
      </c>
      <c r="AM567">
        <v>354.89</v>
      </c>
      <c r="AN567">
        <v>0</v>
      </c>
      <c r="AO567">
        <v>434.15</v>
      </c>
      <c r="AP567">
        <v>0</v>
      </c>
      <c r="AQ567">
        <v>48.4</v>
      </c>
      <c r="AR567">
        <v>0</v>
      </c>
      <c r="AS567">
        <v>0</v>
      </c>
      <c r="AT567">
        <v>99</v>
      </c>
      <c r="AU567">
        <v>60</v>
      </c>
      <c r="AV567">
        <v>1</v>
      </c>
      <c r="AW567">
        <v>1</v>
      </c>
      <c r="AZ567">
        <v>6.66</v>
      </c>
      <c r="BA567">
        <v>6.66</v>
      </c>
      <c r="BB567">
        <v>6.66</v>
      </c>
      <c r="BC567">
        <v>6.66</v>
      </c>
      <c r="BD567" t="s">
        <v>3</v>
      </c>
      <c r="BE567" t="s">
        <v>3</v>
      </c>
      <c r="BF567" t="s">
        <v>3</v>
      </c>
      <c r="BG567" t="s">
        <v>3</v>
      </c>
      <c r="BH567">
        <v>0</v>
      </c>
      <c r="BI567">
        <v>1</v>
      </c>
      <c r="BJ567" t="s">
        <v>871</v>
      </c>
      <c r="BM567">
        <v>46001</v>
      </c>
      <c r="BN567">
        <v>0</v>
      </c>
      <c r="BO567" t="s">
        <v>3</v>
      </c>
      <c r="BP567">
        <v>0</v>
      </c>
      <c r="BQ567">
        <v>2</v>
      </c>
      <c r="BR567">
        <v>0</v>
      </c>
      <c r="BS567">
        <v>6.66</v>
      </c>
      <c r="BT567">
        <v>1</v>
      </c>
      <c r="BU567">
        <v>1</v>
      </c>
      <c r="BV567">
        <v>1</v>
      </c>
      <c r="BW567">
        <v>1</v>
      </c>
      <c r="BX567">
        <v>1</v>
      </c>
      <c r="BY567" t="s">
        <v>3</v>
      </c>
      <c r="BZ567">
        <v>110</v>
      </c>
      <c r="CA567">
        <v>70</v>
      </c>
      <c r="CF567">
        <v>0</v>
      </c>
      <c r="CG567">
        <v>0</v>
      </c>
      <c r="CM567">
        <v>0</v>
      </c>
      <c r="CN567" t="s">
        <v>3</v>
      </c>
      <c r="CO567">
        <v>0</v>
      </c>
      <c r="CP567">
        <f t="shared" si="597"/>
        <v>105.1</v>
      </c>
      <c r="CQ567">
        <f t="shared" si="598"/>
        <v>0</v>
      </c>
      <c r="CR567">
        <f t="shared" si="599"/>
        <v>2363.5673999999999</v>
      </c>
      <c r="CS567">
        <f t="shared" si="600"/>
        <v>0</v>
      </c>
      <c r="CT567">
        <f t="shared" si="601"/>
        <v>2891.4389999999999</v>
      </c>
      <c r="CU567">
        <f t="shared" si="602"/>
        <v>0</v>
      </c>
      <c r="CV567">
        <f t="shared" si="603"/>
        <v>48.4</v>
      </c>
      <c r="CW567">
        <f t="shared" si="604"/>
        <v>0</v>
      </c>
      <c r="CX567">
        <f t="shared" si="605"/>
        <v>0</v>
      </c>
      <c r="CY567">
        <f t="shared" si="606"/>
        <v>57.2517</v>
      </c>
      <c r="CZ567">
        <f t="shared" si="607"/>
        <v>34.698</v>
      </c>
      <c r="DC567" t="s">
        <v>3</v>
      </c>
      <c r="DD567" t="s">
        <v>3</v>
      </c>
      <c r="DE567" t="s">
        <v>3</v>
      </c>
      <c r="DF567" t="s">
        <v>3</v>
      </c>
      <c r="DG567" t="s">
        <v>3</v>
      </c>
      <c r="DH567" t="s">
        <v>3</v>
      </c>
      <c r="DI567" t="s">
        <v>3</v>
      </c>
      <c r="DJ567" t="s">
        <v>3</v>
      </c>
      <c r="DK567" t="s">
        <v>3</v>
      </c>
      <c r="DL567" t="s">
        <v>3</v>
      </c>
      <c r="DM567" t="s">
        <v>3</v>
      </c>
      <c r="DN567">
        <v>0</v>
      </c>
      <c r="DO567">
        <v>0</v>
      </c>
      <c r="DP567">
        <v>1</v>
      </c>
      <c r="DQ567">
        <v>1</v>
      </c>
      <c r="DU567">
        <v>1005</v>
      </c>
      <c r="DV567" t="s">
        <v>246</v>
      </c>
      <c r="DW567" t="s">
        <v>246</v>
      </c>
      <c r="DX567">
        <v>10</v>
      </c>
      <c r="EE567">
        <v>39174571</v>
      </c>
      <c r="EF567">
        <v>2</v>
      </c>
      <c r="EG567" t="s">
        <v>19</v>
      </c>
      <c r="EH567">
        <v>0</v>
      </c>
      <c r="EI567" t="s">
        <v>3</v>
      </c>
      <c r="EJ567">
        <v>1</v>
      </c>
      <c r="EK567">
        <v>46001</v>
      </c>
      <c r="EL567" t="s">
        <v>20</v>
      </c>
      <c r="EM567" t="s">
        <v>21</v>
      </c>
      <c r="EO567" t="s">
        <v>3</v>
      </c>
      <c r="EQ567">
        <v>0</v>
      </c>
      <c r="ER567">
        <v>789.04</v>
      </c>
      <c r="ES567">
        <v>0</v>
      </c>
      <c r="ET567">
        <v>354.89</v>
      </c>
      <c r="EU567">
        <v>0</v>
      </c>
      <c r="EV567">
        <v>434.15</v>
      </c>
      <c r="EW567">
        <v>48.4</v>
      </c>
      <c r="EX567">
        <v>0</v>
      </c>
      <c r="EY567">
        <v>0</v>
      </c>
      <c r="FQ567">
        <v>0</v>
      </c>
      <c r="FR567">
        <f t="shared" si="608"/>
        <v>0</v>
      </c>
      <c r="FS567">
        <v>0</v>
      </c>
      <c r="FT567" t="s">
        <v>22</v>
      </c>
      <c r="FU567" t="s">
        <v>23</v>
      </c>
      <c r="FX567">
        <v>99</v>
      </c>
      <c r="FY567">
        <v>59.5</v>
      </c>
      <c r="GA567" t="s">
        <v>3</v>
      </c>
      <c r="GD567">
        <v>0</v>
      </c>
      <c r="GF567">
        <v>-1864312004</v>
      </c>
      <c r="GG567">
        <v>1</v>
      </c>
      <c r="GH567">
        <v>1</v>
      </c>
      <c r="GI567">
        <v>4</v>
      </c>
      <c r="GJ567">
        <v>0</v>
      </c>
      <c r="GK567">
        <f>ROUND(R567*(S12)/100,2)</f>
        <v>0</v>
      </c>
      <c r="GL567">
        <f t="shared" si="609"/>
        <v>0</v>
      </c>
      <c r="GM567">
        <f t="shared" si="610"/>
        <v>197.05</v>
      </c>
      <c r="GN567">
        <f t="shared" si="611"/>
        <v>197.05</v>
      </c>
      <c r="GO567">
        <f t="shared" si="612"/>
        <v>0</v>
      </c>
      <c r="GP567">
        <f t="shared" si="613"/>
        <v>0</v>
      </c>
      <c r="GR567">
        <v>0</v>
      </c>
      <c r="GS567">
        <v>3</v>
      </c>
      <c r="GT567">
        <v>0</v>
      </c>
      <c r="GU567" t="s">
        <v>3</v>
      </c>
      <c r="GV567">
        <f t="shared" si="614"/>
        <v>0</v>
      </c>
      <c r="GW567">
        <v>1</v>
      </c>
      <c r="GX567">
        <f t="shared" si="615"/>
        <v>0</v>
      </c>
      <c r="HA567">
        <v>0</v>
      </c>
      <c r="HB567">
        <v>0</v>
      </c>
      <c r="IK567">
        <v>0</v>
      </c>
    </row>
    <row r="569" spans="1:255" x14ac:dyDescent="0.2">
      <c r="A569" s="3">
        <v>51</v>
      </c>
      <c r="B569" s="3">
        <f>B468</f>
        <v>1</v>
      </c>
      <c r="C569" s="3">
        <f>A468</f>
        <v>4</v>
      </c>
      <c r="D569" s="3">
        <f>ROW(A468)</f>
        <v>468</v>
      </c>
      <c r="E569" s="3"/>
      <c r="F569" s="3" t="str">
        <f>IF(F468&lt;&gt;"",F468,"")</f>
        <v>Новый раздел</v>
      </c>
      <c r="G569" s="3" t="str">
        <f>IF(G468&lt;&gt;"",G468,"")</f>
        <v>5 Электромонтажные работы</v>
      </c>
      <c r="H569" s="3">
        <v>0</v>
      </c>
      <c r="I569" s="3"/>
      <c r="J569" s="3"/>
      <c r="K569" s="3"/>
      <c r="L569" s="3"/>
      <c r="M569" s="3"/>
      <c r="N569" s="3"/>
      <c r="O569" s="3">
        <f t="shared" ref="O569:T569" si="622">ROUND(AB569,2)</f>
        <v>16697.330000000002</v>
      </c>
      <c r="P569" s="3">
        <f t="shared" si="622"/>
        <v>14221.7</v>
      </c>
      <c r="Q569" s="3">
        <f t="shared" si="622"/>
        <v>511.69</v>
      </c>
      <c r="R569" s="3">
        <f t="shared" si="622"/>
        <v>30</v>
      </c>
      <c r="S569" s="3">
        <f t="shared" si="622"/>
        <v>1963.94</v>
      </c>
      <c r="T569" s="3">
        <f t="shared" si="622"/>
        <v>0</v>
      </c>
      <c r="U569" s="3">
        <f>AH569</f>
        <v>208.03878999999995</v>
      </c>
      <c r="V569" s="3">
        <f>AI569</f>
        <v>2.3807999999999998</v>
      </c>
      <c r="W569" s="3">
        <f>ROUND(AJ569,2)</f>
        <v>0</v>
      </c>
      <c r="X569" s="3">
        <f>ROUND(AK569,2)</f>
        <v>1879.61</v>
      </c>
      <c r="Y569" s="3">
        <f>ROUND(AL569,2)</f>
        <v>1279.76</v>
      </c>
      <c r="Z569" s="3"/>
      <c r="AA569" s="3"/>
      <c r="AB569" s="3">
        <f>ROUND(SUMIF(AA472:AA567,"=39500385",O472:O567),2)</f>
        <v>16697.330000000002</v>
      </c>
      <c r="AC569" s="3">
        <f>ROUND(SUMIF(AA472:AA567,"=39500385",P472:P567),2)</f>
        <v>14221.7</v>
      </c>
      <c r="AD569" s="3">
        <f>ROUND(SUMIF(AA472:AA567,"=39500385",Q472:Q567),2)</f>
        <v>511.69</v>
      </c>
      <c r="AE569" s="3">
        <f>ROUND(SUMIF(AA472:AA567,"=39500385",R472:R567),2)</f>
        <v>30</v>
      </c>
      <c r="AF569" s="3">
        <f>ROUND(SUMIF(AA472:AA567,"=39500385",S472:S567),2)</f>
        <v>1963.94</v>
      </c>
      <c r="AG569" s="3">
        <f>ROUND(SUMIF(AA472:AA567,"=39500385",T472:T567),2)</f>
        <v>0</v>
      </c>
      <c r="AH569" s="3">
        <f>SUMIF(AA472:AA567,"=39500385",U472:U567)</f>
        <v>208.03878999999995</v>
      </c>
      <c r="AI569" s="3">
        <f>SUMIF(AA472:AA567,"=39500385",V472:V567)</f>
        <v>2.3807999999999998</v>
      </c>
      <c r="AJ569" s="3">
        <f>ROUND(SUMIF(AA472:AA567,"=39500385",W472:W567),2)</f>
        <v>0</v>
      </c>
      <c r="AK569" s="3">
        <f>ROUND(SUMIF(AA472:AA567,"=39500385",X472:X567),2)</f>
        <v>1879.61</v>
      </c>
      <c r="AL569" s="3">
        <f>ROUND(SUMIF(AA472:AA567,"=39500385",Y472:Y567),2)</f>
        <v>1279.76</v>
      </c>
      <c r="AM569" s="3"/>
      <c r="AN569" s="3"/>
      <c r="AO569" s="3">
        <f t="shared" ref="AO569:BC569" si="623">ROUND(BX569,2)</f>
        <v>0</v>
      </c>
      <c r="AP569" s="3">
        <f t="shared" si="623"/>
        <v>0</v>
      </c>
      <c r="AQ569" s="3">
        <f t="shared" si="623"/>
        <v>0</v>
      </c>
      <c r="AR569" s="3">
        <f t="shared" si="623"/>
        <v>19856.7</v>
      </c>
      <c r="AS569" s="3">
        <f t="shared" si="623"/>
        <v>1338.84</v>
      </c>
      <c r="AT569" s="3">
        <f t="shared" si="623"/>
        <v>18517.86</v>
      </c>
      <c r="AU569" s="3">
        <f t="shared" si="623"/>
        <v>0</v>
      </c>
      <c r="AV569" s="3">
        <f t="shared" si="623"/>
        <v>14221.7</v>
      </c>
      <c r="AW569" s="3">
        <f t="shared" si="623"/>
        <v>14221.7</v>
      </c>
      <c r="AX569" s="3">
        <f t="shared" si="623"/>
        <v>0</v>
      </c>
      <c r="AY569" s="3">
        <f t="shared" si="623"/>
        <v>14221.7</v>
      </c>
      <c r="AZ569" s="3">
        <f t="shared" si="623"/>
        <v>0</v>
      </c>
      <c r="BA569" s="3">
        <f t="shared" si="623"/>
        <v>0</v>
      </c>
      <c r="BB569" s="3">
        <f t="shared" si="623"/>
        <v>0</v>
      </c>
      <c r="BC569" s="3">
        <f t="shared" si="623"/>
        <v>0</v>
      </c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>
        <f>ROUND(SUMIF(AA472:AA567,"=39500385",FQ472:FQ567),2)</f>
        <v>0</v>
      </c>
      <c r="BY569" s="3">
        <f>ROUND(SUMIF(AA472:AA567,"=39500385",FR472:FR567),2)</f>
        <v>0</v>
      </c>
      <c r="BZ569" s="3">
        <f>ROUND(SUMIF(AA472:AA567,"=39500385",GL472:GL567),2)</f>
        <v>0</v>
      </c>
      <c r="CA569" s="3">
        <f>ROUND(SUMIF(AA472:AA567,"=39500385",GM472:GM567),2)</f>
        <v>19856.7</v>
      </c>
      <c r="CB569" s="3">
        <f>ROUND(SUMIF(AA472:AA567,"=39500385",GN472:GN567),2)</f>
        <v>1338.84</v>
      </c>
      <c r="CC569" s="3">
        <f>ROUND(SUMIF(AA472:AA567,"=39500385",GO472:GO567),2)</f>
        <v>18517.86</v>
      </c>
      <c r="CD569" s="3">
        <f>ROUND(SUMIF(AA472:AA567,"=39500385",GP472:GP567),2)</f>
        <v>0</v>
      </c>
      <c r="CE569" s="3">
        <f>AC569-BX569</f>
        <v>14221.7</v>
      </c>
      <c r="CF569" s="3">
        <f>AC569-BY569</f>
        <v>14221.7</v>
      </c>
      <c r="CG569" s="3">
        <f>BX569-BZ569</f>
        <v>0</v>
      </c>
      <c r="CH569" s="3">
        <f>AC569-BX569-BY569+BZ569</f>
        <v>14221.7</v>
      </c>
      <c r="CI569" s="3">
        <f>BY569-BZ569</f>
        <v>0</v>
      </c>
      <c r="CJ569" s="3">
        <f>ROUND(SUMIF(AA472:AA567,"=39500385",GX472:GX567),2)</f>
        <v>0</v>
      </c>
      <c r="CK569" s="3">
        <f>ROUND(SUMIF(AA472:AA567,"=39500385",GY472:GY567),2)</f>
        <v>0</v>
      </c>
      <c r="CL569" s="3">
        <f>ROUND(SUMIF(AA472:AA567,"=39500385",GZ472:GZ567),2)</f>
        <v>0</v>
      </c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4">
        <f t="shared" ref="DG569:DL569" si="624">ROUND(DT569,2)</f>
        <v>111204.01</v>
      </c>
      <c r="DH569" s="4">
        <f t="shared" si="624"/>
        <v>94716.54</v>
      </c>
      <c r="DI569" s="4">
        <f t="shared" si="624"/>
        <v>3407.65</v>
      </c>
      <c r="DJ569" s="4">
        <f t="shared" si="624"/>
        <v>199.79</v>
      </c>
      <c r="DK569" s="4">
        <f t="shared" si="624"/>
        <v>13079.82</v>
      </c>
      <c r="DL569" s="4">
        <f t="shared" si="624"/>
        <v>0</v>
      </c>
      <c r="DM569" s="4">
        <f>DZ569</f>
        <v>208.03878999999995</v>
      </c>
      <c r="DN569" s="4">
        <f>EA569</f>
        <v>2.3807999999999998</v>
      </c>
      <c r="DO569" s="4">
        <f>ROUND(EB569,2)</f>
        <v>0</v>
      </c>
      <c r="DP569" s="4">
        <f>ROUND(EC569,2)</f>
        <v>12518.16</v>
      </c>
      <c r="DQ569" s="4">
        <f>ROUND(ED569,2)</f>
        <v>8523.11</v>
      </c>
      <c r="DR569" s="4"/>
      <c r="DS569" s="4"/>
      <c r="DT569" s="4">
        <f>ROUND(SUMIF(AA472:AA567,"=39500386",O472:O567),2)</f>
        <v>111204.01</v>
      </c>
      <c r="DU569" s="4">
        <f>ROUND(SUMIF(AA472:AA567,"=39500386",P472:P567),2)</f>
        <v>94716.54</v>
      </c>
      <c r="DV569" s="4">
        <f>ROUND(SUMIF(AA472:AA567,"=39500386",Q472:Q567),2)</f>
        <v>3407.65</v>
      </c>
      <c r="DW569" s="4">
        <f>ROUND(SUMIF(AA472:AA567,"=39500386",R472:R567),2)</f>
        <v>199.79</v>
      </c>
      <c r="DX569" s="4">
        <f>ROUND(SUMIF(AA472:AA567,"=39500386",S472:S567),2)</f>
        <v>13079.82</v>
      </c>
      <c r="DY569" s="4">
        <f>ROUND(SUMIF(AA472:AA567,"=39500386",T472:T567),2)</f>
        <v>0</v>
      </c>
      <c r="DZ569" s="4">
        <f>SUMIF(AA472:AA567,"=39500386",U472:U567)</f>
        <v>208.03878999999995</v>
      </c>
      <c r="EA569" s="4">
        <f>SUMIF(AA472:AA567,"=39500386",V472:V567)</f>
        <v>2.3807999999999998</v>
      </c>
      <c r="EB569" s="4">
        <f>ROUND(SUMIF(AA472:AA567,"=39500386",W472:W567),2)</f>
        <v>0</v>
      </c>
      <c r="EC569" s="4">
        <f>ROUND(SUMIF(AA472:AA567,"=39500386",X472:X567),2)</f>
        <v>12518.16</v>
      </c>
      <c r="ED569" s="4">
        <f>ROUND(SUMIF(AA472:AA567,"=39500386",Y472:Y567),2)</f>
        <v>8523.11</v>
      </c>
      <c r="EE569" s="4"/>
      <c r="EF569" s="4"/>
      <c r="EG569" s="4">
        <f t="shared" ref="EG569:EU569" si="625">ROUND(FP569,2)</f>
        <v>0</v>
      </c>
      <c r="EH569" s="4">
        <f t="shared" si="625"/>
        <v>0</v>
      </c>
      <c r="EI569" s="4">
        <f t="shared" si="625"/>
        <v>0</v>
      </c>
      <c r="EJ569" s="4">
        <f t="shared" si="625"/>
        <v>132245.28</v>
      </c>
      <c r="EK569" s="4">
        <f t="shared" si="625"/>
        <v>8916.49</v>
      </c>
      <c r="EL569" s="4">
        <f t="shared" si="625"/>
        <v>123328.79</v>
      </c>
      <c r="EM569" s="4">
        <f t="shared" si="625"/>
        <v>0</v>
      </c>
      <c r="EN569" s="4">
        <f t="shared" si="625"/>
        <v>94716.54</v>
      </c>
      <c r="EO569" s="4">
        <f t="shared" si="625"/>
        <v>94716.54</v>
      </c>
      <c r="EP569" s="4">
        <f t="shared" si="625"/>
        <v>0</v>
      </c>
      <c r="EQ569" s="4">
        <f t="shared" si="625"/>
        <v>94716.54</v>
      </c>
      <c r="ER569" s="4">
        <f t="shared" si="625"/>
        <v>0</v>
      </c>
      <c r="ES569" s="4">
        <f t="shared" si="625"/>
        <v>0</v>
      </c>
      <c r="ET569" s="4">
        <f t="shared" si="625"/>
        <v>0</v>
      </c>
      <c r="EU569" s="4">
        <f t="shared" si="625"/>
        <v>0</v>
      </c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>
        <f>ROUND(SUMIF(AA472:AA567,"=39500386",FQ472:FQ567),2)</f>
        <v>0</v>
      </c>
      <c r="FQ569" s="4">
        <f>ROUND(SUMIF(AA472:AA567,"=39500386",FR472:FR567),2)</f>
        <v>0</v>
      </c>
      <c r="FR569" s="4">
        <f>ROUND(SUMIF(AA472:AA567,"=39500386",GL472:GL567),2)</f>
        <v>0</v>
      </c>
      <c r="FS569" s="4">
        <f>ROUND(SUMIF(AA472:AA567,"=39500386",GM472:GM567),2)</f>
        <v>132245.28</v>
      </c>
      <c r="FT569" s="4">
        <f>ROUND(SUMIF(AA472:AA567,"=39500386",GN472:GN567),2)</f>
        <v>8916.49</v>
      </c>
      <c r="FU569" s="4">
        <f>ROUND(SUMIF(AA472:AA567,"=39500386",GO472:GO567),2)</f>
        <v>123328.79</v>
      </c>
      <c r="FV569" s="4">
        <f>ROUND(SUMIF(AA472:AA567,"=39500386",GP472:GP567),2)</f>
        <v>0</v>
      </c>
      <c r="FW569" s="4">
        <f>DU569-FP569</f>
        <v>94716.54</v>
      </c>
      <c r="FX569" s="4">
        <f>DU569-FQ569</f>
        <v>94716.54</v>
      </c>
      <c r="FY569" s="4">
        <f>FP569-FR569</f>
        <v>0</v>
      </c>
      <c r="FZ569" s="4">
        <f>DU569-FP569-FQ569+FR569</f>
        <v>94716.54</v>
      </c>
      <c r="GA569" s="4">
        <f>FQ569-FR569</f>
        <v>0</v>
      </c>
      <c r="GB569" s="4">
        <f>ROUND(SUMIF(AA472:AA567,"=39500386",GX472:GX567),2)</f>
        <v>0</v>
      </c>
      <c r="GC569" s="4">
        <f>ROUND(SUMIF(AA472:AA567,"=39500386",GY472:GY567),2)</f>
        <v>0</v>
      </c>
      <c r="GD569" s="4">
        <f>ROUND(SUMIF(AA472:AA567,"=39500386",GZ472:GZ567),2)</f>
        <v>0</v>
      </c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"/>
      <c r="GW569" s="4"/>
      <c r="GX569" s="4">
        <v>0</v>
      </c>
    </row>
    <row r="571" spans="1:255" x14ac:dyDescent="0.2">
      <c r="A571" s="5">
        <v>50</v>
      </c>
      <c r="B571" s="5">
        <v>0</v>
      </c>
      <c r="C571" s="5">
        <v>0</v>
      </c>
      <c r="D571" s="5">
        <v>1</v>
      </c>
      <c r="E571" s="5">
        <v>201</v>
      </c>
      <c r="F571" s="5">
        <f>ROUND(Source!O569,O571)</f>
        <v>16697.330000000002</v>
      </c>
      <c r="G571" s="5" t="s">
        <v>408</v>
      </c>
      <c r="H571" s="5" t="s">
        <v>409</v>
      </c>
      <c r="I571" s="5"/>
      <c r="J571" s="5"/>
      <c r="K571" s="5">
        <v>201</v>
      </c>
      <c r="L571" s="5">
        <v>1</v>
      </c>
      <c r="M571" s="5">
        <v>3</v>
      </c>
      <c r="N571" s="5" t="s">
        <v>3</v>
      </c>
      <c r="O571" s="5">
        <v>2</v>
      </c>
      <c r="P571" s="5">
        <f>ROUND(Source!DG569,O571)</f>
        <v>111204.01</v>
      </c>
      <c r="Q571" s="5"/>
      <c r="R571" s="5"/>
      <c r="S571" s="5"/>
      <c r="T571" s="5"/>
      <c r="U571" s="5"/>
      <c r="V571" s="5"/>
      <c r="W571" s="5"/>
    </row>
    <row r="572" spans="1:255" x14ac:dyDescent="0.2">
      <c r="A572" s="5">
        <v>50</v>
      </c>
      <c r="B572" s="5">
        <v>0</v>
      </c>
      <c r="C572" s="5">
        <v>0</v>
      </c>
      <c r="D572" s="5">
        <v>1</v>
      </c>
      <c r="E572" s="5">
        <v>202</v>
      </c>
      <c r="F572" s="5">
        <f>ROUND(Source!P569,O572)</f>
        <v>14221.7</v>
      </c>
      <c r="G572" s="5" t="s">
        <v>410</v>
      </c>
      <c r="H572" s="5" t="s">
        <v>411</v>
      </c>
      <c r="I572" s="5"/>
      <c r="J572" s="5"/>
      <c r="K572" s="5">
        <v>202</v>
      </c>
      <c r="L572" s="5">
        <v>2</v>
      </c>
      <c r="M572" s="5">
        <v>3</v>
      </c>
      <c r="N572" s="5" t="s">
        <v>3</v>
      </c>
      <c r="O572" s="5">
        <v>2</v>
      </c>
      <c r="P572" s="5">
        <f>ROUND(Source!DH569,O572)</f>
        <v>94716.54</v>
      </c>
      <c r="Q572" s="5"/>
      <c r="R572" s="5"/>
      <c r="S572" s="5"/>
      <c r="T572" s="5"/>
      <c r="U572" s="5"/>
      <c r="V572" s="5"/>
      <c r="W572" s="5"/>
    </row>
    <row r="573" spans="1:255" x14ac:dyDescent="0.2">
      <c r="A573" s="5">
        <v>50</v>
      </c>
      <c r="B573" s="5">
        <v>0</v>
      </c>
      <c r="C573" s="5">
        <v>0</v>
      </c>
      <c r="D573" s="5">
        <v>1</v>
      </c>
      <c r="E573" s="5">
        <v>222</v>
      </c>
      <c r="F573" s="5">
        <f>ROUND(Source!AO569,O573)</f>
        <v>0</v>
      </c>
      <c r="G573" s="5" t="s">
        <v>412</v>
      </c>
      <c r="H573" s="5" t="s">
        <v>413</v>
      </c>
      <c r="I573" s="5"/>
      <c r="J573" s="5"/>
      <c r="K573" s="5">
        <v>222</v>
      </c>
      <c r="L573" s="5">
        <v>3</v>
      </c>
      <c r="M573" s="5">
        <v>3</v>
      </c>
      <c r="N573" s="5" t="s">
        <v>3</v>
      </c>
      <c r="O573" s="5">
        <v>2</v>
      </c>
      <c r="P573" s="5">
        <f>ROUND(Source!EG569,O573)</f>
        <v>0</v>
      </c>
      <c r="Q573" s="5"/>
      <c r="R573" s="5"/>
      <c r="S573" s="5"/>
      <c r="T573" s="5"/>
      <c r="U573" s="5"/>
      <c r="V573" s="5"/>
      <c r="W573" s="5"/>
    </row>
    <row r="574" spans="1:255" x14ac:dyDescent="0.2">
      <c r="A574" s="5">
        <v>50</v>
      </c>
      <c r="B574" s="5">
        <v>0</v>
      </c>
      <c r="C574" s="5">
        <v>0</v>
      </c>
      <c r="D574" s="5">
        <v>1</v>
      </c>
      <c r="E574" s="5">
        <v>225</v>
      </c>
      <c r="F574" s="5">
        <f>ROUND(Source!AV569,O574)</f>
        <v>14221.7</v>
      </c>
      <c r="G574" s="5" t="s">
        <v>414</v>
      </c>
      <c r="H574" s="5" t="s">
        <v>415</v>
      </c>
      <c r="I574" s="5"/>
      <c r="J574" s="5"/>
      <c r="K574" s="5">
        <v>225</v>
      </c>
      <c r="L574" s="5">
        <v>4</v>
      </c>
      <c r="M574" s="5">
        <v>3</v>
      </c>
      <c r="N574" s="5" t="s">
        <v>3</v>
      </c>
      <c r="O574" s="5">
        <v>2</v>
      </c>
      <c r="P574" s="5">
        <f>ROUND(Source!EN569,O574)</f>
        <v>94716.54</v>
      </c>
      <c r="Q574" s="5"/>
      <c r="R574" s="5"/>
      <c r="S574" s="5"/>
      <c r="T574" s="5"/>
      <c r="U574" s="5"/>
      <c r="V574" s="5"/>
      <c r="W574" s="5"/>
    </row>
    <row r="575" spans="1:255" x14ac:dyDescent="0.2">
      <c r="A575" s="5">
        <v>50</v>
      </c>
      <c r="B575" s="5">
        <v>0</v>
      </c>
      <c r="C575" s="5">
        <v>0</v>
      </c>
      <c r="D575" s="5">
        <v>1</v>
      </c>
      <c r="E575" s="5">
        <v>226</v>
      </c>
      <c r="F575" s="5">
        <f>ROUND(Source!AW569,O575)</f>
        <v>14221.7</v>
      </c>
      <c r="G575" s="5" t="s">
        <v>416</v>
      </c>
      <c r="H575" s="5" t="s">
        <v>417</v>
      </c>
      <c r="I575" s="5"/>
      <c r="J575" s="5"/>
      <c r="K575" s="5">
        <v>226</v>
      </c>
      <c r="L575" s="5">
        <v>5</v>
      </c>
      <c r="M575" s="5">
        <v>3</v>
      </c>
      <c r="N575" s="5" t="s">
        <v>3</v>
      </c>
      <c r="O575" s="5">
        <v>2</v>
      </c>
      <c r="P575" s="5">
        <f>ROUND(Source!EO569,O575)</f>
        <v>94716.54</v>
      </c>
      <c r="Q575" s="5"/>
      <c r="R575" s="5"/>
      <c r="S575" s="5"/>
      <c r="T575" s="5"/>
      <c r="U575" s="5"/>
      <c r="V575" s="5"/>
      <c r="W575" s="5"/>
    </row>
    <row r="576" spans="1:255" x14ac:dyDescent="0.2">
      <c r="A576" s="5">
        <v>50</v>
      </c>
      <c r="B576" s="5">
        <v>0</v>
      </c>
      <c r="C576" s="5">
        <v>0</v>
      </c>
      <c r="D576" s="5">
        <v>1</v>
      </c>
      <c r="E576" s="5">
        <v>227</v>
      </c>
      <c r="F576" s="5">
        <f>ROUND(Source!AX569,O576)</f>
        <v>0</v>
      </c>
      <c r="G576" s="5" t="s">
        <v>418</v>
      </c>
      <c r="H576" s="5" t="s">
        <v>419</v>
      </c>
      <c r="I576" s="5"/>
      <c r="J576" s="5"/>
      <c r="K576" s="5">
        <v>227</v>
      </c>
      <c r="L576" s="5">
        <v>6</v>
      </c>
      <c r="M576" s="5">
        <v>3</v>
      </c>
      <c r="N576" s="5" t="s">
        <v>3</v>
      </c>
      <c r="O576" s="5">
        <v>2</v>
      </c>
      <c r="P576" s="5">
        <f>ROUND(Source!EP569,O576)</f>
        <v>0</v>
      </c>
      <c r="Q576" s="5"/>
      <c r="R576" s="5"/>
      <c r="S576" s="5"/>
      <c r="T576" s="5"/>
      <c r="U576" s="5"/>
      <c r="V576" s="5"/>
      <c r="W576" s="5"/>
    </row>
    <row r="577" spans="1:23" x14ac:dyDescent="0.2">
      <c r="A577" s="5">
        <v>50</v>
      </c>
      <c r="B577" s="5">
        <v>0</v>
      </c>
      <c r="C577" s="5">
        <v>0</v>
      </c>
      <c r="D577" s="5">
        <v>1</v>
      </c>
      <c r="E577" s="5">
        <v>228</v>
      </c>
      <c r="F577" s="5">
        <f>ROUND(Source!AY569,O577)</f>
        <v>14221.7</v>
      </c>
      <c r="G577" s="5" t="s">
        <v>420</v>
      </c>
      <c r="H577" s="5" t="s">
        <v>421</v>
      </c>
      <c r="I577" s="5"/>
      <c r="J577" s="5"/>
      <c r="K577" s="5">
        <v>228</v>
      </c>
      <c r="L577" s="5">
        <v>7</v>
      </c>
      <c r="M577" s="5">
        <v>3</v>
      </c>
      <c r="N577" s="5" t="s">
        <v>3</v>
      </c>
      <c r="O577" s="5">
        <v>2</v>
      </c>
      <c r="P577" s="5">
        <f>ROUND(Source!EQ569,O577)</f>
        <v>94716.54</v>
      </c>
      <c r="Q577" s="5"/>
      <c r="R577" s="5"/>
      <c r="S577" s="5"/>
      <c r="T577" s="5"/>
      <c r="U577" s="5"/>
      <c r="V577" s="5"/>
      <c r="W577" s="5"/>
    </row>
    <row r="578" spans="1:23" x14ac:dyDescent="0.2">
      <c r="A578" s="5">
        <v>50</v>
      </c>
      <c r="B578" s="5">
        <v>0</v>
      </c>
      <c r="C578" s="5">
        <v>0</v>
      </c>
      <c r="D578" s="5">
        <v>1</v>
      </c>
      <c r="E578" s="5">
        <v>216</v>
      </c>
      <c r="F578" s="5">
        <f>ROUND(Source!AP569,O578)</f>
        <v>0</v>
      </c>
      <c r="G578" s="5" t="s">
        <v>422</v>
      </c>
      <c r="H578" s="5" t="s">
        <v>423</v>
      </c>
      <c r="I578" s="5"/>
      <c r="J578" s="5"/>
      <c r="K578" s="5">
        <v>216</v>
      </c>
      <c r="L578" s="5">
        <v>8</v>
      </c>
      <c r="M578" s="5">
        <v>3</v>
      </c>
      <c r="N578" s="5" t="s">
        <v>3</v>
      </c>
      <c r="O578" s="5">
        <v>2</v>
      </c>
      <c r="P578" s="5">
        <f>ROUND(Source!EH569,O578)</f>
        <v>0</v>
      </c>
      <c r="Q578" s="5"/>
      <c r="R578" s="5"/>
      <c r="S578" s="5"/>
      <c r="T578" s="5"/>
      <c r="U578" s="5"/>
      <c r="V578" s="5"/>
      <c r="W578" s="5"/>
    </row>
    <row r="579" spans="1:23" x14ac:dyDescent="0.2">
      <c r="A579" s="5">
        <v>50</v>
      </c>
      <c r="B579" s="5">
        <v>0</v>
      </c>
      <c r="C579" s="5">
        <v>0</v>
      </c>
      <c r="D579" s="5">
        <v>1</v>
      </c>
      <c r="E579" s="5">
        <v>223</v>
      </c>
      <c r="F579" s="5">
        <f>ROUND(Source!AQ569,O579)</f>
        <v>0</v>
      </c>
      <c r="G579" s="5" t="s">
        <v>424</v>
      </c>
      <c r="H579" s="5" t="s">
        <v>425</v>
      </c>
      <c r="I579" s="5"/>
      <c r="J579" s="5"/>
      <c r="K579" s="5">
        <v>223</v>
      </c>
      <c r="L579" s="5">
        <v>9</v>
      </c>
      <c r="M579" s="5">
        <v>3</v>
      </c>
      <c r="N579" s="5" t="s">
        <v>3</v>
      </c>
      <c r="O579" s="5">
        <v>2</v>
      </c>
      <c r="P579" s="5">
        <f>ROUND(Source!EI569,O579)</f>
        <v>0</v>
      </c>
      <c r="Q579" s="5"/>
      <c r="R579" s="5"/>
      <c r="S579" s="5"/>
      <c r="T579" s="5"/>
      <c r="U579" s="5"/>
      <c r="V579" s="5"/>
      <c r="W579" s="5"/>
    </row>
    <row r="580" spans="1:23" x14ac:dyDescent="0.2">
      <c r="A580" s="5">
        <v>50</v>
      </c>
      <c r="B580" s="5">
        <v>0</v>
      </c>
      <c r="C580" s="5">
        <v>0</v>
      </c>
      <c r="D580" s="5">
        <v>1</v>
      </c>
      <c r="E580" s="5">
        <v>229</v>
      </c>
      <c r="F580" s="5">
        <f>ROUND(Source!AZ569,O580)</f>
        <v>0</v>
      </c>
      <c r="G580" s="5" t="s">
        <v>426</v>
      </c>
      <c r="H580" s="5" t="s">
        <v>427</v>
      </c>
      <c r="I580" s="5"/>
      <c r="J580" s="5"/>
      <c r="K580" s="5">
        <v>229</v>
      </c>
      <c r="L580" s="5">
        <v>10</v>
      </c>
      <c r="M580" s="5">
        <v>3</v>
      </c>
      <c r="N580" s="5" t="s">
        <v>3</v>
      </c>
      <c r="O580" s="5">
        <v>2</v>
      </c>
      <c r="P580" s="5">
        <f>ROUND(Source!ER569,O580)</f>
        <v>0</v>
      </c>
      <c r="Q580" s="5"/>
      <c r="R580" s="5"/>
      <c r="S580" s="5"/>
      <c r="T580" s="5"/>
      <c r="U580" s="5"/>
      <c r="V580" s="5"/>
      <c r="W580" s="5"/>
    </row>
    <row r="581" spans="1:23" x14ac:dyDescent="0.2">
      <c r="A581" s="5">
        <v>50</v>
      </c>
      <c r="B581" s="5">
        <v>0</v>
      </c>
      <c r="C581" s="5">
        <v>0</v>
      </c>
      <c r="D581" s="5">
        <v>1</v>
      </c>
      <c r="E581" s="5">
        <v>203</v>
      </c>
      <c r="F581" s="5">
        <f>ROUND(Source!Q569,O581)</f>
        <v>511.69</v>
      </c>
      <c r="G581" s="5" t="s">
        <v>428</v>
      </c>
      <c r="H581" s="5" t="s">
        <v>429</v>
      </c>
      <c r="I581" s="5"/>
      <c r="J581" s="5"/>
      <c r="K581" s="5">
        <v>203</v>
      </c>
      <c r="L581" s="5">
        <v>11</v>
      </c>
      <c r="M581" s="5">
        <v>3</v>
      </c>
      <c r="N581" s="5" t="s">
        <v>3</v>
      </c>
      <c r="O581" s="5">
        <v>2</v>
      </c>
      <c r="P581" s="5">
        <f>ROUND(Source!DI569,O581)</f>
        <v>3407.65</v>
      </c>
      <c r="Q581" s="5"/>
      <c r="R581" s="5"/>
      <c r="S581" s="5"/>
      <c r="T581" s="5"/>
      <c r="U581" s="5"/>
      <c r="V581" s="5"/>
      <c r="W581" s="5"/>
    </row>
    <row r="582" spans="1:23" x14ac:dyDescent="0.2">
      <c r="A582" s="5">
        <v>50</v>
      </c>
      <c r="B582" s="5">
        <v>0</v>
      </c>
      <c r="C582" s="5">
        <v>0</v>
      </c>
      <c r="D582" s="5">
        <v>1</v>
      </c>
      <c r="E582" s="5">
        <v>231</v>
      </c>
      <c r="F582" s="5">
        <f>ROUND(Source!BB569,O582)</f>
        <v>0</v>
      </c>
      <c r="G582" s="5" t="s">
        <v>430</v>
      </c>
      <c r="H582" s="5" t="s">
        <v>431</v>
      </c>
      <c r="I582" s="5"/>
      <c r="J582" s="5"/>
      <c r="K582" s="5">
        <v>231</v>
      </c>
      <c r="L582" s="5">
        <v>12</v>
      </c>
      <c r="M582" s="5">
        <v>3</v>
      </c>
      <c r="N582" s="5" t="s">
        <v>3</v>
      </c>
      <c r="O582" s="5">
        <v>2</v>
      </c>
      <c r="P582" s="5">
        <f>ROUND(Source!ET569,O582)</f>
        <v>0</v>
      </c>
      <c r="Q582" s="5"/>
      <c r="R582" s="5"/>
      <c r="S582" s="5"/>
      <c r="T582" s="5"/>
      <c r="U582" s="5"/>
      <c r="V582" s="5"/>
      <c r="W582" s="5"/>
    </row>
    <row r="583" spans="1:23" x14ac:dyDescent="0.2">
      <c r="A583" s="5">
        <v>50</v>
      </c>
      <c r="B583" s="5">
        <v>0</v>
      </c>
      <c r="C583" s="5">
        <v>0</v>
      </c>
      <c r="D583" s="5">
        <v>1</v>
      </c>
      <c r="E583" s="5">
        <v>204</v>
      </c>
      <c r="F583" s="5">
        <f>ROUND(Source!R569,O583)</f>
        <v>30</v>
      </c>
      <c r="G583" s="5" t="s">
        <v>432</v>
      </c>
      <c r="H583" s="5" t="s">
        <v>433</v>
      </c>
      <c r="I583" s="5"/>
      <c r="J583" s="5"/>
      <c r="K583" s="5">
        <v>204</v>
      </c>
      <c r="L583" s="5">
        <v>13</v>
      </c>
      <c r="M583" s="5">
        <v>3</v>
      </c>
      <c r="N583" s="5" t="s">
        <v>3</v>
      </c>
      <c r="O583" s="5">
        <v>2</v>
      </c>
      <c r="P583" s="5">
        <f>ROUND(Source!DJ569,O583)</f>
        <v>199.79</v>
      </c>
      <c r="Q583" s="5"/>
      <c r="R583" s="5"/>
      <c r="S583" s="5"/>
      <c r="T583" s="5"/>
      <c r="U583" s="5"/>
      <c r="V583" s="5"/>
      <c r="W583" s="5"/>
    </row>
    <row r="584" spans="1:23" x14ac:dyDescent="0.2">
      <c r="A584" s="5">
        <v>50</v>
      </c>
      <c r="B584" s="5">
        <v>0</v>
      </c>
      <c r="C584" s="5">
        <v>0</v>
      </c>
      <c r="D584" s="5">
        <v>1</v>
      </c>
      <c r="E584" s="5">
        <v>205</v>
      </c>
      <c r="F584" s="5">
        <f>ROUND(Source!S569,O584)</f>
        <v>1963.94</v>
      </c>
      <c r="G584" s="5" t="s">
        <v>434</v>
      </c>
      <c r="H584" s="5" t="s">
        <v>435</v>
      </c>
      <c r="I584" s="5"/>
      <c r="J584" s="5"/>
      <c r="K584" s="5">
        <v>205</v>
      </c>
      <c r="L584" s="5">
        <v>14</v>
      </c>
      <c r="M584" s="5">
        <v>3</v>
      </c>
      <c r="N584" s="5" t="s">
        <v>3</v>
      </c>
      <c r="O584" s="5">
        <v>2</v>
      </c>
      <c r="P584" s="5">
        <f>ROUND(Source!DK569,O584)</f>
        <v>13079.82</v>
      </c>
      <c r="Q584" s="5"/>
      <c r="R584" s="5"/>
      <c r="S584" s="5"/>
      <c r="T584" s="5"/>
      <c r="U584" s="5"/>
      <c r="V584" s="5"/>
      <c r="W584" s="5"/>
    </row>
    <row r="585" spans="1:23" x14ac:dyDescent="0.2">
      <c r="A585" s="5">
        <v>50</v>
      </c>
      <c r="B585" s="5">
        <v>0</v>
      </c>
      <c r="C585" s="5">
        <v>0</v>
      </c>
      <c r="D585" s="5">
        <v>1</v>
      </c>
      <c r="E585" s="5">
        <v>232</v>
      </c>
      <c r="F585" s="5">
        <f>ROUND(Source!BC569,O585)</f>
        <v>0</v>
      </c>
      <c r="G585" s="5" t="s">
        <v>436</v>
      </c>
      <c r="H585" s="5" t="s">
        <v>437</v>
      </c>
      <c r="I585" s="5"/>
      <c r="J585" s="5"/>
      <c r="K585" s="5">
        <v>232</v>
      </c>
      <c r="L585" s="5">
        <v>15</v>
      </c>
      <c r="M585" s="5">
        <v>3</v>
      </c>
      <c r="N585" s="5" t="s">
        <v>3</v>
      </c>
      <c r="O585" s="5">
        <v>2</v>
      </c>
      <c r="P585" s="5">
        <f>ROUND(Source!EU569,O585)</f>
        <v>0</v>
      </c>
      <c r="Q585" s="5"/>
      <c r="R585" s="5"/>
      <c r="S585" s="5"/>
      <c r="T585" s="5"/>
      <c r="U585" s="5"/>
      <c r="V585" s="5"/>
      <c r="W585" s="5"/>
    </row>
    <row r="586" spans="1:23" x14ac:dyDescent="0.2">
      <c r="A586" s="5">
        <v>50</v>
      </c>
      <c r="B586" s="5">
        <v>0</v>
      </c>
      <c r="C586" s="5">
        <v>0</v>
      </c>
      <c r="D586" s="5">
        <v>1</v>
      </c>
      <c r="E586" s="5">
        <v>214</v>
      </c>
      <c r="F586" s="5">
        <f>ROUND(Source!AS569,O586)</f>
        <v>1338.84</v>
      </c>
      <c r="G586" s="5" t="s">
        <v>438</v>
      </c>
      <c r="H586" s="5" t="s">
        <v>439</v>
      </c>
      <c r="I586" s="5"/>
      <c r="J586" s="5"/>
      <c r="K586" s="5">
        <v>214</v>
      </c>
      <c r="L586" s="5">
        <v>16</v>
      </c>
      <c r="M586" s="5">
        <v>3</v>
      </c>
      <c r="N586" s="5" t="s">
        <v>3</v>
      </c>
      <c r="O586" s="5">
        <v>2</v>
      </c>
      <c r="P586" s="5">
        <f>ROUND(Source!EK569,O586)</f>
        <v>8916.49</v>
      </c>
      <c r="Q586" s="5"/>
      <c r="R586" s="5"/>
      <c r="S586" s="5"/>
      <c r="T586" s="5"/>
      <c r="U586" s="5"/>
      <c r="V586" s="5"/>
      <c r="W586" s="5"/>
    </row>
    <row r="587" spans="1:23" x14ac:dyDescent="0.2">
      <c r="A587" s="5">
        <v>50</v>
      </c>
      <c r="B587" s="5">
        <v>0</v>
      </c>
      <c r="C587" s="5">
        <v>0</v>
      </c>
      <c r="D587" s="5">
        <v>1</v>
      </c>
      <c r="E587" s="5">
        <v>215</v>
      </c>
      <c r="F587" s="5">
        <f>ROUND(Source!AT569,O587)</f>
        <v>18517.86</v>
      </c>
      <c r="G587" s="5" t="s">
        <v>440</v>
      </c>
      <c r="H587" s="5" t="s">
        <v>441</v>
      </c>
      <c r="I587" s="5"/>
      <c r="J587" s="5"/>
      <c r="K587" s="5">
        <v>215</v>
      </c>
      <c r="L587" s="5">
        <v>17</v>
      </c>
      <c r="M587" s="5">
        <v>3</v>
      </c>
      <c r="N587" s="5" t="s">
        <v>3</v>
      </c>
      <c r="O587" s="5">
        <v>2</v>
      </c>
      <c r="P587" s="5">
        <f>ROUND(Source!EL569,O587)</f>
        <v>123328.79</v>
      </c>
      <c r="Q587" s="5"/>
      <c r="R587" s="5"/>
      <c r="S587" s="5"/>
      <c r="T587" s="5"/>
      <c r="U587" s="5"/>
      <c r="V587" s="5"/>
      <c r="W587" s="5"/>
    </row>
    <row r="588" spans="1:23" x14ac:dyDescent="0.2">
      <c r="A588" s="5">
        <v>50</v>
      </c>
      <c r="B588" s="5">
        <v>0</v>
      </c>
      <c r="C588" s="5">
        <v>0</v>
      </c>
      <c r="D588" s="5">
        <v>1</v>
      </c>
      <c r="E588" s="5">
        <v>217</v>
      </c>
      <c r="F588" s="5">
        <f>ROUND(Source!AU569,O588)</f>
        <v>0</v>
      </c>
      <c r="G588" s="5" t="s">
        <v>442</v>
      </c>
      <c r="H588" s="5" t="s">
        <v>443</v>
      </c>
      <c r="I588" s="5"/>
      <c r="J588" s="5"/>
      <c r="K588" s="5">
        <v>217</v>
      </c>
      <c r="L588" s="5">
        <v>18</v>
      </c>
      <c r="M588" s="5">
        <v>3</v>
      </c>
      <c r="N588" s="5" t="s">
        <v>3</v>
      </c>
      <c r="O588" s="5">
        <v>2</v>
      </c>
      <c r="P588" s="5">
        <f>ROUND(Source!EM569,O588)</f>
        <v>0</v>
      </c>
      <c r="Q588" s="5"/>
      <c r="R588" s="5"/>
      <c r="S588" s="5"/>
      <c r="T588" s="5"/>
      <c r="U588" s="5"/>
      <c r="V588" s="5"/>
      <c r="W588" s="5"/>
    </row>
    <row r="589" spans="1:23" x14ac:dyDescent="0.2">
      <c r="A589" s="5">
        <v>50</v>
      </c>
      <c r="B589" s="5">
        <v>0</v>
      </c>
      <c r="C589" s="5">
        <v>0</v>
      </c>
      <c r="D589" s="5">
        <v>1</v>
      </c>
      <c r="E589" s="5">
        <v>230</v>
      </c>
      <c r="F589" s="5">
        <f>ROUND(Source!BA569,O589)</f>
        <v>0</v>
      </c>
      <c r="G589" s="5" t="s">
        <v>444</v>
      </c>
      <c r="H589" s="5" t="s">
        <v>445</v>
      </c>
      <c r="I589" s="5"/>
      <c r="J589" s="5"/>
      <c r="K589" s="5">
        <v>230</v>
      </c>
      <c r="L589" s="5">
        <v>19</v>
      </c>
      <c r="M589" s="5">
        <v>3</v>
      </c>
      <c r="N589" s="5" t="s">
        <v>3</v>
      </c>
      <c r="O589" s="5">
        <v>2</v>
      </c>
      <c r="P589" s="5">
        <f>ROUND(Source!ES569,O589)</f>
        <v>0</v>
      </c>
      <c r="Q589" s="5"/>
      <c r="R589" s="5"/>
      <c r="S589" s="5"/>
      <c r="T589" s="5"/>
      <c r="U589" s="5"/>
      <c r="V589" s="5"/>
      <c r="W589" s="5"/>
    </row>
    <row r="590" spans="1:23" x14ac:dyDescent="0.2">
      <c r="A590" s="5">
        <v>50</v>
      </c>
      <c r="B590" s="5">
        <v>0</v>
      </c>
      <c r="C590" s="5">
        <v>0</v>
      </c>
      <c r="D590" s="5">
        <v>1</v>
      </c>
      <c r="E590" s="5">
        <v>206</v>
      </c>
      <c r="F590" s="5">
        <f>ROUND(Source!T569,O590)</f>
        <v>0</v>
      </c>
      <c r="G590" s="5" t="s">
        <v>446</v>
      </c>
      <c r="H590" s="5" t="s">
        <v>447</v>
      </c>
      <c r="I590" s="5"/>
      <c r="J590" s="5"/>
      <c r="K590" s="5">
        <v>206</v>
      </c>
      <c r="L590" s="5">
        <v>20</v>
      </c>
      <c r="M590" s="5">
        <v>3</v>
      </c>
      <c r="N590" s="5" t="s">
        <v>3</v>
      </c>
      <c r="O590" s="5">
        <v>2</v>
      </c>
      <c r="P590" s="5">
        <f>ROUND(Source!DL569,O590)</f>
        <v>0</v>
      </c>
      <c r="Q590" s="5"/>
      <c r="R590" s="5"/>
      <c r="S590" s="5"/>
      <c r="T590" s="5"/>
      <c r="U590" s="5"/>
      <c r="V590" s="5"/>
      <c r="W590" s="5"/>
    </row>
    <row r="591" spans="1:23" x14ac:dyDescent="0.2">
      <c r="A591" s="5">
        <v>50</v>
      </c>
      <c r="B591" s="5">
        <v>0</v>
      </c>
      <c r="C591" s="5">
        <v>0</v>
      </c>
      <c r="D591" s="5">
        <v>1</v>
      </c>
      <c r="E591" s="5">
        <v>207</v>
      </c>
      <c r="F591" s="5">
        <f>Source!U569</f>
        <v>208.03878999999995</v>
      </c>
      <c r="G591" s="5" t="s">
        <v>448</v>
      </c>
      <c r="H591" s="5" t="s">
        <v>449</v>
      </c>
      <c r="I591" s="5"/>
      <c r="J591" s="5"/>
      <c r="K591" s="5">
        <v>207</v>
      </c>
      <c r="L591" s="5">
        <v>21</v>
      </c>
      <c r="M591" s="5">
        <v>3</v>
      </c>
      <c r="N591" s="5" t="s">
        <v>3</v>
      </c>
      <c r="O591" s="5">
        <v>-1</v>
      </c>
      <c r="P591" s="5">
        <f>Source!DM569</f>
        <v>208.03878999999995</v>
      </c>
      <c r="Q591" s="5"/>
      <c r="R591" s="5"/>
      <c r="S591" s="5"/>
      <c r="T591" s="5"/>
      <c r="U591" s="5"/>
      <c r="V591" s="5"/>
      <c r="W591" s="5"/>
    </row>
    <row r="592" spans="1:23" x14ac:dyDescent="0.2">
      <c r="A592" s="5">
        <v>50</v>
      </c>
      <c r="B592" s="5">
        <v>0</v>
      </c>
      <c r="C592" s="5">
        <v>0</v>
      </c>
      <c r="D592" s="5">
        <v>1</v>
      </c>
      <c r="E592" s="5">
        <v>208</v>
      </c>
      <c r="F592" s="5">
        <f>Source!V569</f>
        <v>2.3807999999999998</v>
      </c>
      <c r="G592" s="5" t="s">
        <v>450</v>
      </c>
      <c r="H592" s="5" t="s">
        <v>451</v>
      </c>
      <c r="I592" s="5"/>
      <c r="J592" s="5"/>
      <c r="K592" s="5">
        <v>208</v>
      </c>
      <c r="L592" s="5">
        <v>22</v>
      </c>
      <c r="M592" s="5">
        <v>3</v>
      </c>
      <c r="N592" s="5" t="s">
        <v>3</v>
      </c>
      <c r="O592" s="5">
        <v>-1</v>
      </c>
      <c r="P592" s="5">
        <f>Source!DN569</f>
        <v>2.3807999999999998</v>
      </c>
      <c r="Q592" s="5"/>
      <c r="R592" s="5"/>
      <c r="S592" s="5"/>
      <c r="T592" s="5"/>
      <c r="U592" s="5"/>
      <c r="V592" s="5"/>
      <c r="W592" s="5"/>
    </row>
    <row r="593" spans="1:255" x14ac:dyDescent="0.2">
      <c r="A593" s="5">
        <v>50</v>
      </c>
      <c r="B593" s="5">
        <v>0</v>
      </c>
      <c r="C593" s="5">
        <v>0</v>
      </c>
      <c r="D593" s="5">
        <v>1</v>
      </c>
      <c r="E593" s="5">
        <v>209</v>
      </c>
      <c r="F593" s="5">
        <f>ROUND(Source!W569,O593)</f>
        <v>0</v>
      </c>
      <c r="G593" s="5" t="s">
        <v>452</v>
      </c>
      <c r="H593" s="5" t="s">
        <v>453</v>
      </c>
      <c r="I593" s="5"/>
      <c r="J593" s="5"/>
      <c r="K593" s="5">
        <v>209</v>
      </c>
      <c r="L593" s="5">
        <v>23</v>
      </c>
      <c r="M593" s="5">
        <v>3</v>
      </c>
      <c r="N593" s="5" t="s">
        <v>3</v>
      </c>
      <c r="O593" s="5">
        <v>2</v>
      </c>
      <c r="P593" s="5">
        <f>ROUND(Source!DO569,O593)</f>
        <v>0</v>
      </c>
      <c r="Q593" s="5"/>
      <c r="R593" s="5"/>
      <c r="S593" s="5"/>
      <c r="T593" s="5"/>
      <c r="U593" s="5"/>
      <c r="V593" s="5"/>
      <c r="W593" s="5"/>
    </row>
    <row r="594" spans="1:255" x14ac:dyDescent="0.2">
      <c r="A594" s="5">
        <v>50</v>
      </c>
      <c r="B594" s="5">
        <v>0</v>
      </c>
      <c r="C594" s="5">
        <v>0</v>
      </c>
      <c r="D594" s="5">
        <v>1</v>
      </c>
      <c r="E594" s="5">
        <v>210</v>
      </c>
      <c r="F594" s="5">
        <f>ROUND(Source!X569,O594)</f>
        <v>1879.61</v>
      </c>
      <c r="G594" s="5" t="s">
        <v>454</v>
      </c>
      <c r="H594" s="5" t="s">
        <v>455</v>
      </c>
      <c r="I594" s="5"/>
      <c r="J594" s="5"/>
      <c r="K594" s="5">
        <v>210</v>
      </c>
      <c r="L594" s="5">
        <v>24</v>
      </c>
      <c r="M594" s="5">
        <v>3</v>
      </c>
      <c r="N594" s="5" t="s">
        <v>3</v>
      </c>
      <c r="O594" s="5">
        <v>2</v>
      </c>
      <c r="P594" s="5">
        <f>ROUND(Source!DP569,O594)</f>
        <v>12518.16</v>
      </c>
      <c r="Q594" s="5"/>
      <c r="R594" s="5"/>
      <c r="S594" s="5"/>
      <c r="T594" s="5"/>
      <c r="U594" s="5"/>
      <c r="V594" s="5"/>
      <c r="W594" s="5"/>
    </row>
    <row r="595" spans="1:255" x14ac:dyDescent="0.2">
      <c r="A595" s="5">
        <v>50</v>
      </c>
      <c r="B595" s="5">
        <v>0</v>
      </c>
      <c r="C595" s="5">
        <v>0</v>
      </c>
      <c r="D595" s="5">
        <v>1</v>
      </c>
      <c r="E595" s="5">
        <v>211</v>
      </c>
      <c r="F595" s="5">
        <f>ROUND(Source!Y569,O595)</f>
        <v>1279.76</v>
      </c>
      <c r="G595" s="5" t="s">
        <v>456</v>
      </c>
      <c r="H595" s="5" t="s">
        <v>457</v>
      </c>
      <c r="I595" s="5"/>
      <c r="J595" s="5"/>
      <c r="K595" s="5">
        <v>211</v>
      </c>
      <c r="L595" s="5">
        <v>25</v>
      </c>
      <c r="M595" s="5">
        <v>3</v>
      </c>
      <c r="N595" s="5" t="s">
        <v>3</v>
      </c>
      <c r="O595" s="5">
        <v>2</v>
      </c>
      <c r="P595" s="5">
        <f>ROUND(Source!DQ569,O595)</f>
        <v>8523.11</v>
      </c>
      <c r="Q595" s="5"/>
      <c r="R595" s="5"/>
      <c r="S595" s="5"/>
      <c r="T595" s="5"/>
      <c r="U595" s="5"/>
      <c r="V595" s="5"/>
      <c r="W595" s="5"/>
    </row>
    <row r="596" spans="1:255" x14ac:dyDescent="0.2">
      <c r="A596" s="5">
        <v>50</v>
      </c>
      <c r="B596" s="5">
        <v>0</v>
      </c>
      <c r="C596" s="5">
        <v>0</v>
      </c>
      <c r="D596" s="5">
        <v>1</v>
      </c>
      <c r="E596" s="5">
        <v>0</v>
      </c>
      <c r="F596" s="5">
        <f>ROUND(Source!AR569,O596)</f>
        <v>19856.7</v>
      </c>
      <c r="G596" s="5" t="s">
        <v>458</v>
      </c>
      <c r="H596" s="5" t="s">
        <v>459</v>
      </c>
      <c r="I596" s="5"/>
      <c r="J596" s="5"/>
      <c r="K596" s="5">
        <v>224</v>
      </c>
      <c r="L596" s="5">
        <v>26</v>
      </c>
      <c r="M596" s="5">
        <v>3</v>
      </c>
      <c r="N596" s="5" t="s">
        <v>3</v>
      </c>
      <c r="O596" s="5">
        <v>2</v>
      </c>
      <c r="P596" s="5">
        <f>ROUND(Source!EJ569,O596)</f>
        <v>132245.28</v>
      </c>
      <c r="Q596" s="5"/>
      <c r="R596" s="5"/>
      <c r="S596" s="5"/>
      <c r="T596" s="5"/>
      <c r="U596" s="5"/>
      <c r="V596" s="5"/>
      <c r="W596" s="5"/>
    </row>
    <row r="597" spans="1:255" x14ac:dyDescent="0.2">
      <c r="A597" s="5">
        <v>50</v>
      </c>
      <c r="B597" s="5">
        <v>1</v>
      </c>
      <c r="C597" s="5">
        <v>0</v>
      </c>
      <c r="D597" s="5">
        <v>2</v>
      </c>
      <c r="E597" s="5">
        <v>0</v>
      </c>
      <c r="F597" s="5">
        <f>ROUND(F596,O597)</f>
        <v>19856.7</v>
      </c>
      <c r="G597" s="5" t="s">
        <v>460</v>
      </c>
      <c r="H597" s="5" t="s">
        <v>458</v>
      </c>
      <c r="I597" s="5"/>
      <c r="J597" s="5"/>
      <c r="K597" s="5">
        <v>212</v>
      </c>
      <c r="L597" s="5">
        <v>27</v>
      </c>
      <c r="M597" s="5">
        <v>0</v>
      </c>
      <c r="N597" s="5" t="s">
        <v>3</v>
      </c>
      <c r="O597" s="5">
        <v>2</v>
      </c>
      <c r="P597" s="5">
        <f>ROUND(P596,O597)</f>
        <v>132245.28</v>
      </c>
      <c r="Q597" s="5"/>
      <c r="R597" s="5"/>
      <c r="S597" s="5"/>
      <c r="T597" s="5"/>
      <c r="U597" s="5"/>
      <c r="V597" s="5"/>
      <c r="W597" s="5"/>
    </row>
    <row r="598" spans="1:255" x14ac:dyDescent="0.2">
      <c r="A598" s="5">
        <v>50</v>
      </c>
      <c r="B598" s="5">
        <v>1</v>
      </c>
      <c r="C598" s="5">
        <v>0</v>
      </c>
      <c r="D598" s="5">
        <v>2</v>
      </c>
      <c r="E598" s="5">
        <v>0</v>
      </c>
      <c r="F598" s="5">
        <f>ROUND(F597*0.18,O598)</f>
        <v>3574.21</v>
      </c>
      <c r="G598" s="5" t="s">
        <v>461</v>
      </c>
      <c r="H598" s="5" t="s">
        <v>462</v>
      </c>
      <c r="I598" s="5"/>
      <c r="J598" s="5"/>
      <c r="K598" s="5">
        <v>212</v>
      </c>
      <c r="L598" s="5">
        <v>28</v>
      </c>
      <c r="M598" s="5">
        <v>0</v>
      </c>
      <c r="N598" s="5" t="s">
        <v>3</v>
      </c>
      <c r="O598" s="5">
        <v>2</v>
      </c>
      <c r="P598" s="5">
        <f>ROUND(P597*0.18,O598)</f>
        <v>23804.15</v>
      </c>
      <c r="Q598" s="5"/>
      <c r="R598" s="5"/>
      <c r="S598" s="5"/>
      <c r="T598" s="5"/>
      <c r="U598" s="5"/>
      <c r="V598" s="5"/>
      <c r="W598" s="5"/>
    </row>
    <row r="599" spans="1:255" x14ac:dyDescent="0.2">
      <c r="A599" s="5">
        <v>50</v>
      </c>
      <c r="B599" s="5">
        <v>1</v>
      </c>
      <c r="C599" s="5">
        <v>0</v>
      </c>
      <c r="D599" s="5">
        <v>2</v>
      </c>
      <c r="E599" s="5">
        <v>224</v>
      </c>
      <c r="F599" s="5">
        <f>ROUND(F597+F598,O599)</f>
        <v>23430.91</v>
      </c>
      <c r="G599" s="5" t="s">
        <v>463</v>
      </c>
      <c r="H599" s="5" t="s">
        <v>464</v>
      </c>
      <c r="I599" s="5"/>
      <c r="J599" s="5"/>
      <c r="K599" s="5">
        <v>212</v>
      </c>
      <c r="L599" s="5">
        <v>29</v>
      </c>
      <c r="M599" s="5">
        <v>0</v>
      </c>
      <c r="N599" s="5" t="s">
        <v>3</v>
      </c>
      <c r="O599" s="5">
        <v>2</v>
      </c>
      <c r="P599" s="5">
        <f>ROUND(P597+P598,O599)</f>
        <v>156049.43</v>
      </c>
      <c r="Q599" s="5"/>
      <c r="R599" s="5"/>
      <c r="S599" s="5"/>
      <c r="T599" s="5"/>
      <c r="U599" s="5"/>
      <c r="V599" s="5"/>
      <c r="W599" s="5"/>
    </row>
    <row r="601" spans="1:255" x14ac:dyDescent="0.2">
      <c r="A601" s="1">
        <v>4</v>
      </c>
      <c r="B601" s="1">
        <v>1</v>
      </c>
      <c r="C601" s="1"/>
      <c r="D601" s="1">
        <f>ROW(A630)</f>
        <v>630</v>
      </c>
      <c r="E601" s="1"/>
      <c r="F601" s="1" t="s">
        <v>12</v>
      </c>
      <c r="G601" s="1" t="s">
        <v>872</v>
      </c>
      <c r="H601" s="1" t="s">
        <v>3</v>
      </c>
      <c r="I601" s="1">
        <v>0</v>
      </c>
      <c r="J601" s="1"/>
      <c r="K601" s="1">
        <v>-1</v>
      </c>
      <c r="L601" s="1"/>
      <c r="M601" s="1"/>
      <c r="N601" s="1"/>
      <c r="O601" s="1"/>
      <c r="P601" s="1"/>
      <c r="Q601" s="1"/>
      <c r="R601" s="1"/>
      <c r="S601" s="1"/>
      <c r="T601" s="1"/>
      <c r="U601" s="1" t="s">
        <v>3</v>
      </c>
      <c r="V601" s="1">
        <v>0</v>
      </c>
      <c r="W601" s="1"/>
      <c r="X601" s="1"/>
      <c r="Y601" s="1"/>
      <c r="Z601" s="1"/>
      <c r="AA601" s="1"/>
      <c r="AB601" s="1" t="s">
        <v>3</v>
      </c>
      <c r="AC601" s="1" t="s">
        <v>3</v>
      </c>
      <c r="AD601" s="1" t="s">
        <v>3</v>
      </c>
      <c r="AE601" s="1" t="s">
        <v>3</v>
      </c>
      <c r="AF601" s="1" t="s">
        <v>3</v>
      </c>
      <c r="AG601" s="1" t="s">
        <v>3</v>
      </c>
      <c r="AH601" s="1"/>
      <c r="AI601" s="1"/>
      <c r="AJ601" s="1"/>
      <c r="AK601" s="1"/>
      <c r="AL601" s="1"/>
      <c r="AM601" s="1"/>
      <c r="AN601" s="1"/>
      <c r="AO601" s="1"/>
      <c r="AP601" s="1" t="s">
        <v>3</v>
      </c>
      <c r="AQ601" s="1" t="s">
        <v>3</v>
      </c>
      <c r="AR601" s="1" t="s">
        <v>3</v>
      </c>
      <c r="AS601" s="1"/>
      <c r="AT601" s="1"/>
      <c r="AU601" s="1"/>
      <c r="AV601" s="1"/>
      <c r="AW601" s="1"/>
      <c r="AX601" s="1"/>
      <c r="AY601" s="1"/>
      <c r="AZ601" s="1" t="s">
        <v>3</v>
      </c>
      <c r="BA601" s="1"/>
      <c r="BB601" s="1" t="s">
        <v>3</v>
      </c>
      <c r="BC601" s="1" t="s">
        <v>3</v>
      </c>
      <c r="BD601" s="1" t="s">
        <v>3</v>
      </c>
      <c r="BE601" s="1" t="s">
        <v>3</v>
      </c>
      <c r="BF601" s="1" t="s">
        <v>3</v>
      </c>
      <c r="BG601" s="1" t="s">
        <v>3</v>
      </c>
      <c r="BH601" s="1" t="s">
        <v>3</v>
      </c>
      <c r="BI601" s="1" t="s">
        <v>3</v>
      </c>
      <c r="BJ601" s="1" t="s">
        <v>3</v>
      </c>
      <c r="BK601" s="1" t="s">
        <v>3</v>
      </c>
      <c r="BL601" s="1" t="s">
        <v>3</v>
      </c>
      <c r="BM601" s="1" t="s">
        <v>3</v>
      </c>
      <c r="BN601" s="1" t="s">
        <v>3</v>
      </c>
      <c r="BO601" s="1" t="s">
        <v>3</v>
      </c>
      <c r="BP601" s="1" t="s">
        <v>3</v>
      </c>
      <c r="BQ601" s="1"/>
      <c r="BR601" s="1"/>
      <c r="BS601" s="1"/>
      <c r="BT601" s="1"/>
      <c r="BU601" s="1"/>
      <c r="BV601" s="1"/>
      <c r="BW601" s="1"/>
      <c r="BX601" s="1">
        <v>0</v>
      </c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>
        <v>0</v>
      </c>
    </row>
    <row r="603" spans="1:255" x14ac:dyDescent="0.2">
      <c r="A603" s="3">
        <v>52</v>
      </c>
      <c r="B603" s="3">
        <f t="shared" ref="B603:G603" si="626">B630</f>
        <v>1</v>
      </c>
      <c r="C603" s="3">
        <f t="shared" si="626"/>
        <v>4</v>
      </c>
      <c r="D603" s="3">
        <f t="shared" si="626"/>
        <v>601</v>
      </c>
      <c r="E603" s="3">
        <f t="shared" si="626"/>
        <v>0</v>
      </c>
      <c r="F603" s="3" t="str">
        <f t="shared" si="626"/>
        <v>Новый раздел</v>
      </c>
      <c r="G603" s="3" t="str">
        <f t="shared" si="626"/>
        <v>6 Компьюторная сеть</v>
      </c>
      <c r="H603" s="3"/>
      <c r="I603" s="3"/>
      <c r="J603" s="3"/>
      <c r="K603" s="3"/>
      <c r="L603" s="3"/>
      <c r="M603" s="3"/>
      <c r="N603" s="3"/>
      <c r="O603" s="3">
        <f t="shared" ref="O603:AT603" si="627">O630</f>
        <v>951.74</v>
      </c>
      <c r="P603" s="3">
        <f t="shared" si="627"/>
        <v>752.05</v>
      </c>
      <c r="Q603" s="3">
        <f t="shared" si="627"/>
        <v>14.65</v>
      </c>
      <c r="R603" s="3">
        <f t="shared" si="627"/>
        <v>2.12</v>
      </c>
      <c r="S603" s="3">
        <f t="shared" si="627"/>
        <v>185.04</v>
      </c>
      <c r="T603" s="3">
        <f t="shared" si="627"/>
        <v>0</v>
      </c>
      <c r="U603" s="3">
        <f t="shared" si="627"/>
        <v>19.715150000000001</v>
      </c>
      <c r="V603" s="3">
        <f t="shared" si="627"/>
        <v>0.16589999999999999</v>
      </c>
      <c r="W603" s="3">
        <f t="shared" si="627"/>
        <v>0</v>
      </c>
      <c r="X603" s="3">
        <f t="shared" si="627"/>
        <v>177.79</v>
      </c>
      <c r="Y603" s="3">
        <f t="shared" si="627"/>
        <v>121.66</v>
      </c>
      <c r="Z603" s="3">
        <f t="shared" si="627"/>
        <v>0</v>
      </c>
      <c r="AA603" s="3">
        <f t="shared" si="627"/>
        <v>0</v>
      </c>
      <c r="AB603" s="3">
        <f t="shared" si="627"/>
        <v>951.74</v>
      </c>
      <c r="AC603" s="3">
        <f t="shared" si="627"/>
        <v>752.05</v>
      </c>
      <c r="AD603" s="3">
        <f t="shared" si="627"/>
        <v>14.65</v>
      </c>
      <c r="AE603" s="3">
        <f t="shared" si="627"/>
        <v>2.12</v>
      </c>
      <c r="AF603" s="3">
        <f t="shared" si="627"/>
        <v>185.04</v>
      </c>
      <c r="AG603" s="3">
        <f t="shared" si="627"/>
        <v>0</v>
      </c>
      <c r="AH603" s="3">
        <f t="shared" si="627"/>
        <v>19.715150000000001</v>
      </c>
      <c r="AI603" s="3">
        <f t="shared" si="627"/>
        <v>0.16589999999999999</v>
      </c>
      <c r="AJ603" s="3">
        <f t="shared" si="627"/>
        <v>0</v>
      </c>
      <c r="AK603" s="3">
        <f t="shared" si="627"/>
        <v>177.79</v>
      </c>
      <c r="AL603" s="3">
        <f t="shared" si="627"/>
        <v>121.66</v>
      </c>
      <c r="AM603" s="3">
        <f t="shared" si="627"/>
        <v>0</v>
      </c>
      <c r="AN603" s="3">
        <f t="shared" si="627"/>
        <v>0</v>
      </c>
      <c r="AO603" s="3">
        <f t="shared" si="627"/>
        <v>0</v>
      </c>
      <c r="AP603" s="3">
        <f t="shared" si="627"/>
        <v>0</v>
      </c>
      <c r="AQ603" s="3">
        <f t="shared" si="627"/>
        <v>0</v>
      </c>
      <c r="AR603" s="3">
        <f t="shared" si="627"/>
        <v>1251.19</v>
      </c>
      <c r="AS603" s="3">
        <f t="shared" si="627"/>
        <v>0</v>
      </c>
      <c r="AT603" s="3">
        <f t="shared" si="627"/>
        <v>1251.19</v>
      </c>
      <c r="AU603" s="3">
        <f t="shared" ref="AU603:BZ603" si="628">AU630</f>
        <v>0</v>
      </c>
      <c r="AV603" s="3">
        <f t="shared" si="628"/>
        <v>752.05</v>
      </c>
      <c r="AW603" s="3">
        <f t="shared" si="628"/>
        <v>752.05</v>
      </c>
      <c r="AX603" s="3">
        <f t="shared" si="628"/>
        <v>0</v>
      </c>
      <c r="AY603" s="3">
        <f t="shared" si="628"/>
        <v>752.05</v>
      </c>
      <c r="AZ603" s="3">
        <f t="shared" si="628"/>
        <v>0</v>
      </c>
      <c r="BA603" s="3">
        <f t="shared" si="628"/>
        <v>0</v>
      </c>
      <c r="BB603" s="3">
        <f t="shared" si="628"/>
        <v>0</v>
      </c>
      <c r="BC603" s="3">
        <f t="shared" si="628"/>
        <v>0</v>
      </c>
      <c r="BD603" s="3">
        <f t="shared" si="628"/>
        <v>0</v>
      </c>
      <c r="BE603" s="3">
        <f t="shared" si="628"/>
        <v>0</v>
      </c>
      <c r="BF603" s="3">
        <f t="shared" si="628"/>
        <v>0</v>
      </c>
      <c r="BG603" s="3">
        <f t="shared" si="628"/>
        <v>0</v>
      </c>
      <c r="BH603" s="3">
        <f t="shared" si="628"/>
        <v>0</v>
      </c>
      <c r="BI603" s="3">
        <f t="shared" si="628"/>
        <v>0</v>
      </c>
      <c r="BJ603" s="3">
        <f t="shared" si="628"/>
        <v>0</v>
      </c>
      <c r="BK603" s="3">
        <f t="shared" si="628"/>
        <v>0</v>
      </c>
      <c r="BL603" s="3">
        <f t="shared" si="628"/>
        <v>0</v>
      </c>
      <c r="BM603" s="3">
        <f t="shared" si="628"/>
        <v>0</v>
      </c>
      <c r="BN603" s="3">
        <f t="shared" si="628"/>
        <v>0</v>
      </c>
      <c r="BO603" s="3">
        <f t="shared" si="628"/>
        <v>0</v>
      </c>
      <c r="BP603" s="3">
        <f t="shared" si="628"/>
        <v>0</v>
      </c>
      <c r="BQ603" s="3">
        <f t="shared" si="628"/>
        <v>0</v>
      </c>
      <c r="BR603" s="3">
        <f t="shared" si="628"/>
        <v>0</v>
      </c>
      <c r="BS603" s="3">
        <f t="shared" si="628"/>
        <v>0</v>
      </c>
      <c r="BT603" s="3">
        <f t="shared" si="628"/>
        <v>0</v>
      </c>
      <c r="BU603" s="3">
        <f t="shared" si="628"/>
        <v>0</v>
      </c>
      <c r="BV603" s="3">
        <f t="shared" si="628"/>
        <v>0</v>
      </c>
      <c r="BW603" s="3">
        <f t="shared" si="628"/>
        <v>0</v>
      </c>
      <c r="BX603" s="3">
        <f t="shared" si="628"/>
        <v>0</v>
      </c>
      <c r="BY603" s="3">
        <f t="shared" si="628"/>
        <v>0</v>
      </c>
      <c r="BZ603" s="3">
        <f t="shared" si="628"/>
        <v>0</v>
      </c>
      <c r="CA603" s="3">
        <f t="shared" ref="CA603:DF603" si="629">CA630</f>
        <v>1251.19</v>
      </c>
      <c r="CB603" s="3">
        <f t="shared" si="629"/>
        <v>0</v>
      </c>
      <c r="CC603" s="3">
        <f t="shared" si="629"/>
        <v>1251.19</v>
      </c>
      <c r="CD603" s="3">
        <f t="shared" si="629"/>
        <v>0</v>
      </c>
      <c r="CE603" s="3">
        <f t="shared" si="629"/>
        <v>752.05</v>
      </c>
      <c r="CF603" s="3">
        <f t="shared" si="629"/>
        <v>752.05</v>
      </c>
      <c r="CG603" s="3">
        <f t="shared" si="629"/>
        <v>0</v>
      </c>
      <c r="CH603" s="3">
        <f t="shared" si="629"/>
        <v>752.05</v>
      </c>
      <c r="CI603" s="3">
        <f t="shared" si="629"/>
        <v>0</v>
      </c>
      <c r="CJ603" s="3">
        <f t="shared" si="629"/>
        <v>0</v>
      </c>
      <c r="CK603" s="3">
        <f t="shared" si="629"/>
        <v>0</v>
      </c>
      <c r="CL603" s="3">
        <f t="shared" si="629"/>
        <v>0</v>
      </c>
      <c r="CM603" s="3">
        <f t="shared" si="629"/>
        <v>0</v>
      </c>
      <c r="CN603" s="3">
        <f t="shared" si="629"/>
        <v>0</v>
      </c>
      <c r="CO603" s="3">
        <f t="shared" si="629"/>
        <v>0</v>
      </c>
      <c r="CP603" s="3">
        <f t="shared" si="629"/>
        <v>0</v>
      </c>
      <c r="CQ603" s="3">
        <f t="shared" si="629"/>
        <v>0</v>
      </c>
      <c r="CR603" s="3">
        <f t="shared" si="629"/>
        <v>0</v>
      </c>
      <c r="CS603" s="3">
        <f t="shared" si="629"/>
        <v>0</v>
      </c>
      <c r="CT603" s="3">
        <f t="shared" si="629"/>
        <v>0</v>
      </c>
      <c r="CU603" s="3">
        <f t="shared" si="629"/>
        <v>0</v>
      </c>
      <c r="CV603" s="3">
        <f t="shared" si="629"/>
        <v>0</v>
      </c>
      <c r="CW603" s="3">
        <f t="shared" si="629"/>
        <v>0</v>
      </c>
      <c r="CX603" s="3">
        <f t="shared" si="629"/>
        <v>0</v>
      </c>
      <c r="CY603" s="3">
        <f t="shared" si="629"/>
        <v>0</v>
      </c>
      <c r="CZ603" s="3">
        <f t="shared" si="629"/>
        <v>0</v>
      </c>
      <c r="DA603" s="3">
        <f t="shared" si="629"/>
        <v>0</v>
      </c>
      <c r="DB603" s="3">
        <f t="shared" si="629"/>
        <v>0</v>
      </c>
      <c r="DC603" s="3">
        <f t="shared" si="629"/>
        <v>0</v>
      </c>
      <c r="DD603" s="3">
        <f t="shared" si="629"/>
        <v>0</v>
      </c>
      <c r="DE603" s="3">
        <f t="shared" si="629"/>
        <v>0</v>
      </c>
      <c r="DF603" s="3">
        <f t="shared" si="629"/>
        <v>0</v>
      </c>
      <c r="DG603" s="4">
        <f t="shared" ref="DG603:EL603" si="630">DG630</f>
        <v>6338.57</v>
      </c>
      <c r="DH603" s="4">
        <f t="shared" si="630"/>
        <v>5008.6000000000004</v>
      </c>
      <c r="DI603" s="4">
        <f t="shared" si="630"/>
        <v>97.55</v>
      </c>
      <c r="DJ603" s="4">
        <f t="shared" si="630"/>
        <v>14.14</v>
      </c>
      <c r="DK603" s="4">
        <f t="shared" si="630"/>
        <v>1232.42</v>
      </c>
      <c r="DL603" s="4">
        <f t="shared" si="630"/>
        <v>0</v>
      </c>
      <c r="DM603" s="4">
        <f t="shared" si="630"/>
        <v>19.715150000000001</v>
      </c>
      <c r="DN603" s="4">
        <f t="shared" si="630"/>
        <v>0.16589999999999999</v>
      </c>
      <c r="DO603" s="4">
        <f t="shared" si="630"/>
        <v>0</v>
      </c>
      <c r="DP603" s="4">
        <f t="shared" si="630"/>
        <v>1184.25</v>
      </c>
      <c r="DQ603" s="4">
        <f t="shared" si="630"/>
        <v>810.27</v>
      </c>
      <c r="DR603" s="4">
        <f t="shared" si="630"/>
        <v>0</v>
      </c>
      <c r="DS603" s="4">
        <f t="shared" si="630"/>
        <v>0</v>
      </c>
      <c r="DT603" s="4">
        <f t="shared" si="630"/>
        <v>6338.57</v>
      </c>
      <c r="DU603" s="4">
        <f t="shared" si="630"/>
        <v>5008.6000000000004</v>
      </c>
      <c r="DV603" s="4">
        <f t="shared" si="630"/>
        <v>97.55</v>
      </c>
      <c r="DW603" s="4">
        <f t="shared" si="630"/>
        <v>14.14</v>
      </c>
      <c r="DX603" s="4">
        <f t="shared" si="630"/>
        <v>1232.42</v>
      </c>
      <c r="DY603" s="4">
        <f t="shared" si="630"/>
        <v>0</v>
      </c>
      <c r="DZ603" s="4">
        <f t="shared" si="630"/>
        <v>19.715150000000001</v>
      </c>
      <c r="EA603" s="4">
        <f t="shared" si="630"/>
        <v>0.16589999999999999</v>
      </c>
      <c r="EB603" s="4">
        <f t="shared" si="630"/>
        <v>0</v>
      </c>
      <c r="EC603" s="4">
        <f t="shared" si="630"/>
        <v>1184.25</v>
      </c>
      <c r="ED603" s="4">
        <f t="shared" si="630"/>
        <v>810.27</v>
      </c>
      <c r="EE603" s="4">
        <f t="shared" si="630"/>
        <v>0</v>
      </c>
      <c r="EF603" s="4">
        <f t="shared" si="630"/>
        <v>0</v>
      </c>
      <c r="EG603" s="4">
        <f t="shared" si="630"/>
        <v>0</v>
      </c>
      <c r="EH603" s="4">
        <f t="shared" si="630"/>
        <v>0</v>
      </c>
      <c r="EI603" s="4">
        <f t="shared" si="630"/>
        <v>0</v>
      </c>
      <c r="EJ603" s="4">
        <f t="shared" si="630"/>
        <v>8333.09</v>
      </c>
      <c r="EK603" s="4">
        <f t="shared" si="630"/>
        <v>0</v>
      </c>
      <c r="EL603" s="4">
        <f t="shared" si="630"/>
        <v>8333.09</v>
      </c>
      <c r="EM603" s="4">
        <f t="shared" ref="EM603:FR603" si="631">EM630</f>
        <v>0</v>
      </c>
      <c r="EN603" s="4">
        <f t="shared" si="631"/>
        <v>5008.6000000000004</v>
      </c>
      <c r="EO603" s="4">
        <f t="shared" si="631"/>
        <v>5008.6000000000004</v>
      </c>
      <c r="EP603" s="4">
        <f t="shared" si="631"/>
        <v>0</v>
      </c>
      <c r="EQ603" s="4">
        <f t="shared" si="631"/>
        <v>5008.6000000000004</v>
      </c>
      <c r="ER603" s="4">
        <f t="shared" si="631"/>
        <v>0</v>
      </c>
      <c r="ES603" s="4">
        <f t="shared" si="631"/>
        <v>0</v>
      </c>
      <c r="ET603" s="4">
        <f t="shared" si="631"/>
        <v>0</v>
      </c>
      <c r="EU603" s="4">
        <f t="shared" si="631"/>
        <v>0</v>
      </c>
      <c r="EV603" s="4">
        <f t="shared" si="631"/>
        <v>0</v>
      </c>
      <c r="EW603" s="4">
        <f t="shared" si="631"/>
        <v>0</v>
      </c>
      <c r="EX603" s="4">
        <f t="shared" si="631"/>
        <v>0</v>
      </c>
      <c r="EY603" s="4">
        <f t="shared" si="631"/>
        <v>0</v>
      </c>
      <c r="EZ603" s="4">
        <f t="shared" si="631"/>
        <v>0</v>
      </c>
      <c r="FA603" s="4">
        <f t="shared" si="631"/>
        <v>0</v>
      </c>
      <c r="FB603" s="4">
        <f t="shared" si="631"/>
        <v>0</v>
      </c>
      <c r="FC603" s="4">
        <f t="shared" si="631"/>
        <v>0</v>
      </c>
      <c r="FD603" s="4">
        <f t="shared" si="631"/>
        <v>0</v>
      </c>
      <c r="FE603" s="4">
        <f t="shared" si="631"/>
        <v>0</v>
      </c>
      <c r="FF603" s="4">
        <f t="shared" si="631"/>
        <v>0</v>
      </c>
      <c r="FG603" s="4">
        <f t="shared" si="631"/>
        <v>0</v>
      </c>
      <c r="FH603" s="4">
        <f t="shared" si="631"/>
        <v>0</v>
      </c>
      <c r="FI603" s="4">
        <f t="shared" si="631"/>
        <v>0</v>
      </c>
      <c r="FJ603" s="4">
        <f t="shared" si="631"/>
        <v>0</v>
      </c>
      <c r="FK603" s="4">
        <f t="shared" si="631"/>
        <v>0</v>
      </c>
      <c r="FL603" s="4">
        <f t="shared" si="631"/>
        <v>0</v>
      </c>
      <c r="FM603" s="4">
        <f t="shared" si="631"/>
        <v>0</v>
      </c>
      <c r="FN603" s="4">
        <f t="shared" si="631"/>
        <v>0</v>
      </c>
      <c r="FO603" s="4">
        <f t="shared" si="631"/>
        <v>0</v>
      </c>
      <c r="FP603" s="4">
        <f t="shared" si="631"/>
        <v>0</v>
      </c>
      <c r="FQ603" s="4">
        <f t="shared" si="631"/>
        <v>0</v>
      </c>
      <c r="FR603" s="4">
        <f t="shared" si="631"/>
        <v>0</v>
      </c>
      <c r="FS603" s="4">
        <f t="shared" ref="FS603:GX603" si="632">FS630</f>
        <v>8333.09</v>
      </c>
      <c r="FT603" s="4">
        <f t="shared" si="632"/>
        <v>0</v>
      </c>
      <c r="FU603" s="4">
        <f t="shared" si="632"/>
        <v>8333.09</v>
      </c>
      <c r="FV603" s="4">
        <f t="shared" si="632"/>
        <v>0</v>
      </c>
      <c r="FW603" s="4">
        <f t="shared" si="632"/>
        <v>5008.6000000000004</v>
      </c>
      <c r="FX603" s="4">
        <f t="shared" si="632"/>
        <v>5008.6000000000004</v>
      </c>
      <c r="FY603" s="4">
        <f t="shared" si="632"/>
        <v>0</v>
      </c>
      <c r="FZ603" s="4">
        <f t="shared" si="632"/>
        <v>5008.6000000000004</v>
      </c>
      <c r="GA603" s="4">
        <f t="shared" si="632"/>
        <v>0</v>
      </c>
      <c r="GB603" s="4">
        <f t="shared" si="632"/>
        <v>0</v>
      </c>
      <c r="GC603" s="4">
        <f t="shared" si="632"/>
        <v>0</v>
      </c>
      <c r="GD603" s="4">
        <f t="shared" si="632"/>
        <v>0</v>
      </c>
      <c r="GE603" s="4">
        <f t="shared" si="632"/>
        <v>0</v>
      </c>
      <c r="GF603" s="4">
        <f t="shared" si="632"/>
        <v>0</v>
      </c>
      <c r="GG603" s="4">
        <f t="shared" si="632"/>
        <v>0</v>
      </c>
      <c r="GH603" s="4">
        <f t="shared" si="632"/>
        <v>0</v>
      </c>
      <c r="GI603" s="4">
        <f t="shared" si="632"/>
        <v>0</v>
      </c>
      <c r="GJ603" s="4">
        <f t="shared" si="632"/>
        <v>0</v>
      </c>
      <c r="GK603" s="4">
        <f t="shared" si="632"/>
        <v>0</v>
      </c>
      <c r="GL603" s="4">
        <f t="shared" si="632"/>
        <v>0</v>
      </c>
      <c r="GM603" s="4">
        <f t="shared" si="632"/>
        <v>0</v>
      </c>
      <c r="GN603" s="4">
        <f t="shared" si="632"/>
        <v>0</v>
      </c>
      <c r="GO603" s="4">
        <f t="shared" si="632"/>
        <v>0</v>
      </c>
      <c r="GP603" s="4">
        <f t="shared" si="632"/>
        <v>0</v>
      </c>
      <c r="GQ603" s="4">
        <f t="shared" si="632"/>
        <v>0</v>
      </c>
      <c r="GR603" s="4">
        <f t="shared" si="632"/>
        <v>0</v>
      </c>
      <c r="GS603" s="4">
        <f t="shared" si="632"/>
        <v>0</v>
      </c>
      <c r="GT603" s="4">
        <f t="shared" si="632"/>
        <v>0</v>
      </c>
      <c r="GU603" s="4">
        <f t="shared" si="632"/>
        <v>0</v>
      </c>
      <c r="GV603" s="4">
        <f t="shared" si="632"/>
        <v>0</v>
      </c>
      <c r="GW603" s="4">
        <f t="shared" si="632"/>
        <v>0</v>
      </c>
      <c r="GX603" s="4">
        <f t="shared" si="632"/>
        <v>0</v>
      </c>
    </row>
    <row r="605" spans="1:255" x14ac:dyDescent="0.2">
      <c r="A605" s="2">
        <v>17</v>
      </c>
      <c r="B605" s="2">
        <v>1</v>
      </c>
      <c r="C605" s="2">
        <f>ROW(SmtRes!A1430)</f>
        <v>1430</v>
      </c>
      <c r="D605" s="2">
        <f>ROW(EtalonRes!A1401)</f>
        <v>1401</v>
      </c>
      <c r="E605" s="2" t="s">
        <v>873</v>
      </c>
      <c r="F605" s="2" t="s">
        <v>874</v>
      </c>
      <c r="G605" s="2" t="s">
        <v>875</v>
      </c>
      <c r="H605" s="2" t="s">
        <v>61</v>
      </c>
      <c r="I605" s="2">
        <f>ROUND(15.5/100,9)</f>
        <v>0.155</v>
      </c>
      <c r="J605" s="2">
        <v>0</v>
      </c>
      <c r="K605" s="2"/>
      <c r="L605" s="2"/>
      <c r="M605" s="2"/>
      <c r="N605" s="2"/>
      <c r="O605" s="2">
        <f t="shared" ref="O605:O628" si="633">ROUND(CP605,2)</f>
        <v>36.15</v>
      </c>
      <c r="P605" s="2">
        <f t="shared" ref="P605:P628" si="634">ROUND(CQ605*I605,2)</f>
        <v>4.05</v>
      </c>
      <c r="Q605" s="2">
        <f t="shared" ref="Q605:Q628" si="635">ROUND(CR605*I605,2)</f>
        <v>7.16</v>
      </c>
      <c r="R605" s="2">
        <f t="shared" ref="R605:R628" si="636">ROUND(CS605*I605,2)</f>
        <v>1.01</v>
      </c>
      <c r="S605" s="2">
        <f t="shared" ref="S605:S628" si="637">ROUND(CT605*I605,2)</f>
        <v>24.94</v>
      </c>
      <c r="T605" s="2">
        <f t="shared" ref="T605:T628" si="638">ROUND(CU605*I605,2)</f>
        <v>0</v>
      </c>
      <c r="U605" s="2">
        <f t="shared" ref="U605:U628" si="639">CV605*I605</f>
        <v>2.6536</v>
      </c>
      <c r="V605" s="2">
        <f t="shared" ref="V605:V628" si="640">CW605*I605</f>
        <v>8.0600000000000005E-2</v>
      </c>
      <c r="W605" s="2">
        <f t="shared" ref="W605:W628" si="641">ROUND(CX605*I605,2)</f>
        <v>0</v>
      </c>
      <c r="X605" s="2">
        <f t="shared" ref="X605:X628" si="642">ROUND(CY605,2)</f>
        <v>24.65</v>
      </c>
      <c r="Y605" s="2">
        <f t="shared" ref="Y605:Y628" si="643">ROUND(CZ605,2)</f>
        <v>16.87</v>
      </c>
      <c r="Z605" s="2"/>
      <c r="AA605" s="2">
        <v>39500385</v>
      </c>
      <c r="AB605" s="2">
        <f t="shared" ref="AB605:AB628" si="644">ROUND((AC605+AD605+AF605),2)</f>
        <v>233.27</v>
      </c>
      <c r="AC605" s="2">
        <f t="shared" ref="AC605:AC628" si="645">ROUND((ES605),2)</f>
        <v>26.14</v>
      </c>
      <c r="AD605" s="2">
        <f t="shared" ref="AD605:AD628" si="646">ROUND((((ET605)-(EU605))+AE605),2)</f>
        <v>46.2</v>
      </c>
      <c r="AE605" s="2">
        <f t="shared" ref="AE605:AE628" si="647">ROUND((EU605),2)</f>
        <v>6.53</v>
      </c>
      <c r="AF605" s="2">
        <f t="shared" ref="AF605:AF628" si="648">ROUND((EV605),2)</f>
        <v>160.93</v>
      </c>
      <c r="AG605" s="2">
        <f t="shared" ref="AG605:AG628" si="649">ROUND((AP605),2)</f>
        <v>0</v>
      </c>
      <c r="AH605" s="2">
        <f t="shared" ref="AH605:AH628" si="650">(EW605)</f>
        <v>17.12</v>
      </c>
      <c r="AI605" s="2">
        <f t="shared" ref="AI605:AI628" si="651">(EX605)</f>
        <v>0.52</v>
      </c>
      <c r="AJ605" s="2">
        <f t="shared" ref="AJ605:AJ628" si="652">ROUND((AS605),2)</f>
        <v>0</v>
      </c>
      <c r="AK605" s="2">
        <v>233.27</v>
      </c>
      <c r="AL605" s="2">
        <v>26.14</v>
      </c>
      <c r="AM605" s="2">
        <v>46.2</v>
      </c>
      <c r="AN605" s="2">
        <v>6.53</v>
      </c>
      <c r="AO605" s="2">
        <v>160.93</v>
      </c>
      <c r="AP605" s="2">
        <v>0</v>
      </c>
      <c r="AQ605" s="2">
        <v>17.12</v>
      </c>
      <c r="AR605" s="2">
        <v>0.52</v>
      </c>
      <c r="AS605" s="2">
        <v>0</v>
      </c>
      <c r="AT605" s="2">
        <v>95</v>
      </c>
      <c r="AU605" s="2">
        <v>65</v>
      </c>
      <c r="AV605" s="2">
        <v>1</v>
      </c>
      <c r="AW605" s="2">
        <v>1</v>
      </c>
      <c r="AX605" s="2"/>
      <c r="AY605" s="2"/>
      <c r="AZ605" s="2">
        <v>1</v>
      </c>
      <c r="BA605" s="2">
        <v>1</v>
      </c>
      <c r="BB605" s="2">
        <v>1</v>
      </c>
      <c r="BC605" s="2">
        <v>1</v>
      </c>
      <c r="BD605" s="2" t="s">
        <v>3</v>
      </c>
      <c r="BE605" s="2" t="s">
        <v>3</v>
      </c>
      <c r="BF605" s="2" t="s">
        <v>3</v>
      </c>
      <c r="BG605" s="2" t="s">
        <v>3</v>
      </c>
      <c r="BH605" s="2">
        <v>0</v>
      </c>
      <c r="BI605" s="2">
        <v>2</v>
      </c>
      <c r="BJ605" s="2" t="s">
        <v>876</v>
      </c>
      <c r="BK605" s="2"/>
      <c r="BL605" s="2"/>
      <c r="BM605" s="2">
        <v>108001</v>
      </c>
      <c r="BN605" s="2">
        <v>0</v>
      </c>
      <c r="BO605" s="2" t="s">
        <v>3</v>
      </c>
      <c r="BP605" s="2">
        <v>0</v>
      </c>
      <c r="BQ605" s="2">
        <v>3</v>
      </c>
      <c r="BR605" s="2">
        <v>0</v>
      </c>
      <c r="BS605" s="2">
        <v>1</v>
      </c>
      <c r="BT605" s="2">
        <v>1</v>
      </c>
      <c r="BU605" s="2">
        <v>1</v>
      </c>
      <c r="BV605" s="2">
        <v>1</v>
      </c>
      <c r="BW605" s="2">
        <v>1</v>
      </c>
      <c r="BX605" s="2">
        <v>1</v>
      </c>
      <c r="BY605" s="2" t="s">
        <v>3</v>
      </c>
      <c r="BZ605" s="2">
        <v>95</v>
      </c>
      <c r="CA605" s="2">
        <v>65</v>
      </c>
      <c r="CB605" s="2"/>
      <c r="CC605" s="2"/>
      <c r="CD605" s="2"/>
      <c r="CE605" s="2"/>
      <c r="CF605" s="2">
        <v>0</v>
      </c>
      <c r="CG605" s="2">
        <v>0</v>
      </c>
      <c r="CH605" s="2"/>
      <c r="CI605" s="2"/>
      <c r="CJ605" s="2"/>
      <c r="CK605" s="2"/>
      <c r="CL605" s="2"/>
      <c r="CM605" s="2">
        <v>0</v>
      </c>
      <c r="CN605" s="2" t="s">
        <v>3</v>
      </c>
      <c r="CO605" s="2">
        <v>0</v>
      </c>
      <c r="CP605" s="2">
        <f t="shared" ref="CP605:CP628" si="653">(P605+Q605+S605)</f>
        <v>36.150000000000006</v>
      </c>
      <c r="CQ605" s="2">
        <f t="shared" ref="CQ605:CQ628" si="654">AC605*BC605</f>
        <v>26.14</v>
      </c>
      <c r="CR605" s="2">
        <f t="shared" ref="CR605:CR628" si="655">AD605*BB605</f>
        <v>46.2</v>
      </c>
      <c r="CS605" s="2">
        <f t="shared" ref="CS605:CS628" si="656">AE605*BS605</f>
        <v>6.53</v>
      </c>
      <c r="CT605" s="2">
        <f t="shared" ref="CT605:CT628" si="657">AF605*BA605</f>
        <v>160.93</v>
      </c>
      <c r="CU605" s="2">
        <f t="shared" ref="CU605:CU628" si="658">AG605</f>
        <v>0</v>
      </c>
      <c r="CV605" s="2">
        <f t="shared" ref="CV605:CV628" si="659">AH605</f>
        <v>17.12</v>
      </c>
      <c r="CW605" s="2">
        <f t="shared" ref="CW605:CW628" si="660">AI605</f>
        <v>0.52</v>
      </c>
      <c r="CX605" s="2">
        <f t="shared" ref="CX605:CX628" si="661">AJ605</f>
        <v>0</v>
      </c>
      <c r="CY605" s="2">
        <f t="shared" ref="CY605:CY628" si="662">(((S605+R605)*AT605)/100)</f>
        <v>24.652500000000003</v>
      </c>
      <c r="CZ605" s="2">
        <f t="shared" ref="CZ605:CZ628" si="663">(((S605+R605)*AU605)/100)</f>
        <v>16.867500000000003</v>
      </c>
      <c r="DA605" s="2"/>
      <c r="DB605" s="2"/>
      <c r="DC605" s="2" t="s">
        <v>3</v>
      </c>
      <c r="DD605" s="2" t="s">
        <v>3</v>
      </c>
      <c r="DE605" s="2" t="s">
        <v>3</v>
      </c>
      <c r="DF605" s="2" t="s">
        <v>3</v>
      </c>
      <c r="DG605" s="2" t="s">
        <v>3</v>
      </c>
      <c r="DH605" s="2" t="s">
        <v>3</v>
      </c>
      <c r="DI605" s="2" t="s">
        <v>3</v>
      </c>
      <c r="DJ605" s="2" t="s">
        <v>3</v>
      </c>
      <c r="DK605" s="2" t="s">
        <v>3</v>
      </c>
      <c r="DL605" s="2" t="s">
        <v>3</v>
      </c>
      <c r="DM605" s="2" t="s">
        <v>3</v>
      </c>
      <c r="DN605" s="2">
        <v>0</v>
      </c>
      <c r="DO605" s="2">
        <v>0</v>
      </c>
      <c r="DP605" s="2">
        <v>1</v>
      </c>
      <c r="DQ605" s="2">
        <v>1</v>
      </c>
      <c r="DR605" s="2"/>
      <c r="DS605" s="2"/>
      <c r="DT605" s="2"/>
      <c r="DU605" s="2">
        <v>1003</v>
      </c>
      <c r="DV605" s="2" t="s">
        <v>61</v>
      </c>
      <c r="DW605" s="2" t="s">
        <v>61</v>
      </c>
      <c r="DX605" s="2">
        <v>100</v>
      </c>
      <c r="DY605" s="2"/>
      <c r="DZ605" s="2"/>
      <c r="EA605" s="2"/>
      <c r="EB605" s="2"/>
      <c r="EC605" s="2"/>
      <c r="ED605" s="2"/>
      <c r="EE605" s="2">
        <v>39174386</v>
      </c>
      <c r="EF605" s="2">
        <v>3</v>
      </c>
      <c r="EG605" s="2" t="s">
        <v>697</v>
      </c>
      <c r="EH605" s="2">
        <v>0</v>
      </c>
      <c r="EI605" s="2" t="s">
        <v>3</v>
      </c>
      <c r="EJ605" s="2">
        <v>2</v>
      </c>
      <c r="EK605" s="2">
        <v>108001</v>
      </c>
      <c r="EL605" s="2" t="s">
        <v>698</v>
      </c>
      <c r="EM605" s="2" t="s">
        <v>699</v>
      </c>
      <c r="EN605" s="2"/>
      <c r="EO605" s="2" t="s">
        <v>3</v>
      </c>
      <c r="EP605" s="2"/>
      <c r="EQ605" s="2">
        <v>0</v>
      </c>
      <c r="ER605" s="2">
        <v>233.27</v>
      </c>
      <c r="ES605" s="2">
        <v>26.14</v>
      </c>
      <c r="ET605" s="2">
        <v>46.2</v>
      </c>
      <c r="EU605" s="2">
        <v>6.53</v>
      </c>
      <c r="EV605" s="2">
        <v>160.93</v>
      </c>
      <c r="EW605" s="2">
        <v>17.12</v>
      </c>
      <c r="EX605" s="2">
        <v>0.52</v>
      </c>
      <c r="EY605" s="2">
        <v>0</v>
      </c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>
        <v>0</v>
      </c>
      <c r="FR605" s="2">
        <f t="shared" ref="FR605:FR628" si="664">ROUND(IF(AND(BH605=3,BI605=3),P605,0),2)</f>
        <v>0</v>
      </c>
      <c r="FS605" s="2">
        <v>0</v>
      </c>
      <c r="FT605" s="2"/>
      <c r="FU605" s="2"/>
      <c r="FV605" s="2"/>
      <c r="FW605" s="2"/>
      <c r="FX605" s="2">
        <v>95</v>
      </c>
      <c r="FY605" s="2">
        <v>65</v>
      </c>
      <c r="FZ605" s="2"/>
      <c r="GA605" s="2" t="s">
        <v>3</v>
      </c>
      <c r="GB605" s="2"/>
      <c r="GC605" s="2"/>
      <c r="GD605" s="2">
        <v>0</v>
      </c>
      <c r="GE605" s="2"/>
      <c r="GF605" s="2">
        <v>1787460094</v>
      </c>
      <c r="GG605" s="2">
        <v>2</v>
      </c>
      <c r="GH605" s="2">
        <v>1</v>
      </c>
      <c r="GI605" s="2">
        <v>-2</v>
      </c>
      <c r="GJ605" s="2">
        <v>0</v>
      </c>
      <c r="GK605" s="2">
        <f>ROUND(R605*(R12)/100,2)</f>
        <v>0</v>
      </c>
      <c r="GL605" s="2">
        <f t="shared" ref="GL605:GL628" si="665">ROUND(IF(AND(BH605=3,BI605=3,FS605&lt;&gt;0),P605,0),2)</f>
        <v>0</v>
      </c>
      <c r="GM605" s="2">
        <f t="shared" ref="GM605:GM628" si="666">ROUND(O605+X605+Y605+GK605,2)+GX605</f>
        <v>77.67</v>
      </c>
      <c r="GN605" s="2">
        <f t="shared" ref="GN605:GN628" si="667">IF(OR(BI605=0,BI605=1),ROUND(O605+X605+Y605+GK605,2),0)</f>
        <v>0</v>
      </c>
      <c r="GO605" s="2">
        <f t="shared" ref="GO605:GO628" si="668">IF(BI605=2,ROUND(O605+X605+Y605+GK605,2),0)</f>
        <v>77.67</v>
      </c>
      <c r="GP605" s="2">
        <f t="shared" ref="GP605:GP628" si="669">IF(BI605=4,ROUND(O605+X605+Y605+GK605,2)+GX605,0)</f>
        <v>0</v>
      </c>
      <c r="GQ605" s="2"/>
      <c r="GR605" s="2">
        <v>0</v>
      </c>
      <c r="GS605" s="2">
        <v>3</v>
      </c>
      <c r="GT605" s="2">
        <v>0</v>
      </c>
      <c r="GU605" s="2" t="s">
        <v>3</v>
      </c>
      <c r="GV605" s="2">
        <f t="shared" ref="GV605:GV628" si="670">ROUND(GT605,2)</f>
        <v>0</v>
      </c>
      <c r="GW605" s="2">
        <v>1</v>
      </c>
      <c r="GX605" s="2">
        <f t="shared" ref="GX605:GX628" si="671">ROUND(GV605*GW605*I605,2)</f>
        <v>0</v>
      </c>
      <c r="GY605" s="2"/>
      <c r="GZ605" s="2"/>
      <c r="HA605" s="2">
        <v>0</v>
      </c>
      <c r="HB605" s="2">
        <v>0</v>
      </c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>
        <v>0</v>
      </c>
      <c r="IL605" s="2"/>
      <c r="IM605" s="2"/>
      <c r="IN605" s="2"/>
      <c r="IO605" s="2"/>
      <c r="IP605" s="2"/>
      <c r="IQ605" s="2"/>
      <c r="IR605" s="2"/>
      <c r="IS605" s="2"/>
      <c r="IT605" s="2"/>
      <c r="IU605" s="2"/>
    </row>
    <row r="606" spans="1:255" x14ac:dyDescent="0.2">
      <c r="A606">
        <v>17</v>
      </c>
      <c r="B606">
        <v>1</v>
      </c>
      <c r="C606">
        <f>ROW(SmtRes!A1438)</f>
        <v>1438</v>
      </c>
      <c r="D606">
        <f>ROW(EtalonRes!A1408)</f>
        <v>1408</v>
      </c>
      <c r="E606" t="s">
        <v>873</v>
      </c>
      <c r="F606" t="s">
        <v>874</v>
      </c>
      <c r="G606" t="s">
        <v>875</v>
      </c>
      <c r="H606" t="s">
        <v>61</v>
      </c>
      <c r="I606">
        <f>ROUND(15.5/100,9)</f>
        <v>0.155</v>
      </c>
      <c r="J606">
        <v>0</v>
      </c>
      <c r="O606">
        <f t="shared" si="633"/>
        <v>240.8</v>
      </c>
      <c r="P606">
        <f t="shared" si="634"/>
        <v>26.98</v>
      </c>
      <c r="Q606">
        <f t="shared" si="635"/>
        <v>47.69</v>
      </c>
      <c r="R606">
        <f t="shared" si="636"/>
        <v>6.74</v>
      </c>
      <c r="S606">
        <f t="shared" si="637"/>
        <v>166.13</v>
      </c>
      <c r="T606">
        <f t="shared" si="638"/>
        <v>0</v>
      </c>
      <c r="U606">
        <f t="shared" si="639"/>
        <v>2.6536</v>
      </c>
      <c r="V606">
        <f t="shared" si="640"/>
        <v>8.0600000000000005E-2</v>
      </c>
      <c r="W606">
        <f t="shared" si="641"/>
        <v>0</v>
      </c>
      <c r="X606">
        <f t="shared" si="642"/>
        <v>164.23</v>
      </c>
      <c r="Y606">
        <f t="shared" si="643"/>
        <v>112.37</v>
      </c>
      <c r="AA606">
        <v>39500386</v>
      </c>
      <c r="AB606">
        <f t="shared" si="644"/>
        <v>233.27</v>
      </c>
      <c r="AC606">
        <f t="shared" si="645"/>
        <v>26.14</v>
      </c>
      <c r="AD606">
        <f t="shared" si="646"/>
        <v>46.2</v>
      </c>
      <c r="AE606">
        <f t="shared" si="647"/>
        <v>6.53</v>
      </c>
      <c r="AF606">
        <f t="shared" si="648"/>
        <v>160.93</v>
      </c>
      <c r="AG606">
        <f t="shared" si="649"/>
        <v>0</v>
      </c>
      <c r="AH606">
        <f t="shared" si="650"/>
        <v>17.12</v>
      </c>
      <c r="AI606">
        <f t="shared" si="651"/>
        <v>0.52</v>
      </c>
      <c r="AJ606">
        <f t="shared" si="652"/>
        <v>0</v>
      </c>
      <c r="AK606">
        <v>233.27</v>
      </c>
      <c r="AL606">
        <v>26.14</v>
      </c>
      <c r="AM606">
        <v>46.2</v>
      </c>
      <c r="AN606">
        <v>6.53</v>
      </c>
      <c r="AO606">
        <v>160.93</v>
      </c>
      <c r="AP606">
        <v>0</v>
      </c>
      <c r="AQ606">
        <v>17.12</v>
      </c>
      <c r="AR606">
        <v>0.52</v>
      </c>
      <c r="AS606">
        <v>0</v>
      </c>
      <c r="AT606">
        <v>95</v>
      </c>
      <c r="AU606">
        <v>65</v>
      </c>
      <c r="AV606">
        <v>1</v>
      </c>
      <c r="AW606">
        <v>1</v>
      </c>
      <c r="AZ606">
        <v>6.66</v>
      </c>
      <c r="BA606">
        <v>6.66</v>
      </c>
      <c r="BB606">
        <v>6.66</v>
      </c>
      <c r="BC606">
        <v>6.66</v>
      </c>
      <c r="BD606" t="s">
        <v>3</v>
      </c>
      <c r="BE606" t="s">
        <v>3</v>
      </c>
      <c r="BF606" t="s">
        <v>3</v>
      </c>
      <c r="BG606" t="s">
        <v>3</v>
      </c>
      <c r="BH606">
        <v>0</v>
      </c>
      <c r="BI606">
        <v>2</v>
      </c>
      <c r="BJ606" t="s">
        <v>876</v>
      </c>
      <c r="BM606">
        <v>108001</v>
      </c>
      <c r="BN606">
        <v>0</v>
      </c>
      <c r="BO606" t="s">
        <v>3</v>
      </c>
      <c r="BP606">
        <v>0</v>
      </c>
      <c r="BQ606">
        <v>3</v>
      </c>
      <c r="BR606">
        <v>0</v>
      </c>
      <c r="BS606">
        <v>6.66</v>
      </c>
      <c r="BT606">
        <v>1</v>
      </c>
      <c r="BU606">
        <v>1</v>
      </c>
      <c r="BV606">
        <v>1</v>
      </c>
      <c r="BW606">
        <v>1</v>
      </c>
      <c r="BX606">
        <v>1</v>
      </c>
      <c r="BY606" t="s">
        <v>3</v>
      </c>
      <c r="BZ606">
        <v>95</v>
      </c>
      <c r="CA606">
        <v>65</v>
      </c>
      <c r="CF606">
        <v>0</v>
      </c>
      <c r="CG606">
        <v>0</v>
      </c>
      <c r="CM606">
        <v>0</v>
      </c>
      <c r="CN606" t="s">
        <v>3</v>
      </c>
      <c r="CO606">
        <v>0</v>
      </c>
      <c r="CP606">
        <f t="shared" si="653"/>
        <v>240.8</v>
      </c>
      <c r="CQ606">
        <f t="shared" si="654"/>
        <v>174.0924</v>
      </c>
      <c r="CR606">
        <f t="shared" si="655"/>
        <v>307.69200000000001</v>
      </c>
      <c r="CS606">
        <f t="shared" si="656"/>
        <v>43.489800000000002</v>
      </c>
      <c r="CT606">
        <f t="shared" si="657"/>
        <v>1071.7938000000001</v>
      </c>
      <c r="CU606">
        <f t="shared" si="658"/>
        <v>0</v>
      </c>
      <c r="CV606">
        <f t="shared" si="659"/>
        <v>17.12</v>
      </c>
      <c r="CW606">
        <f t="shared" si="660"/>
        <v>0.52</v>
      </c>
      <c r="CX606">
        <f t="shared" si="661"/>
        <v>0</v>
      </c>
      <c r="CY606">
        <f t="shared" si="662"/>
        <v>164.22650000000002</v>
      </c>
      <c r="CZ606">
        <f t="shared" si="663"/>
        <v>112.36550000000001</v>
      </c>
      <c r="DC606" t="s">
        <v>3</v>
      </c>
      <c r="DD606" t="s">
        <v>3</v>
      </c>
      <c r="DE606" t="s">
        <v>3</v>
      </c>
      <c r="DF606" t="s">
        <v>3</v>
      </c>
      <c r="DG606" t="s">
        <v>3</v>
      </c>
      <c r="DH606" t="s">
        <v>3</v>
      </c>
      <c r="DI606" t="s">
        <v>3</v>
      </c>
      <c r="DJ606" t="s">
        <v>3</v>
      </c>
      <c r="DK606" t="s">
        <v>3</v>
      </c>
      <c r="DL606" t="s">
        <v>3</v>
      </c>
      <c r="DM606" t="s">
        <v>3</v>
      </c>
      <c r="DN606">
        <v>0</v>
      </c>
      <c r="DO606">
        <v>0</v>
      </c>
      <c r="DP606">
        <v>1</v>
      </c>
      <c r="DQ606">
        <v>1</v>
      </c>
      <c r="DU606">
        <v>1003</v>
      </c>
      <c r="DV606" t="s">
        <v>61</v>
      </c>
      <c r="DW606" t="s">
        <v>61</v>
      </c>
      <c r="DX606">
        <v>100</v>
      </c>
      <c r="EE606">
        <v>39174386</v>
      </c>
      <c r="EF606">
        <v>3</v>
      </c>
      <c r="EG606" t="s">
        <v>697</v>
      </c>
      <c r="EH606">
        <v>0</v>
      </c>
      <c r="EI606" t="s">
        <v>3</v>
      </c>
      <c r="EJ606">
        <v>2</v>
      </c>
      <c r="EK606">
        <v>108001</v>
      </c>
      <c r="EL606" t="s">
        <v>698</v>
      </c>
      <c r="EM606" t="s">
        <v>699</v>
      </c>
      <c r="EO606" t="s">
        <v>3</v>
      </c>
      <c r="EQ606">
        <v>0</v>
      </c>
      <c r="ER606">
        <v>233.27</v>
      </c>
      <c r="ES606">
        <v>26.14</v>
      </c>
      <c r="ET606">
        <v>46.2</v>
      </c>
      <c r="EU606">
        <v>6.53</v>
      </c>
      <c r="EV606">
        <v>160.93</v>
      </c>
      <c r="EW606">
        <v>17.12</v>
      </c>
      <c r="EX606">
        <v>0.52</v>
      </c>
      <c r="EY606">
        <v>0</v>
      </c>
      <c r="FQ606">
        <v>0</v>
      </c>
      <c r="FR606">
        <f t="shared" si="664"/>
        <v>0</v>
      </c>
      <c r="FS606">
        <v>0</v>
      </c>
      <c r="FX606">
        <v>95</v>
      </c>
      <c r="FY606">
        <v>65</v>
      </c>
      <c r="GA606" t="s">
        <v>3</v>
      </c>
      <c r="GD606">
        <v>0</v>
      </c>
      <c r="GF606">
        <v>1787460094</v>
      </c>
      <c r="GG606">
        <v>1</v>
      </c>
      <c r="GH606">
        <v>1</v>
      </c>
      <c r="GI606">
        <v>4</v>
      </c>
      <c r="GJ606">
        <v>0</v>
      </c>
      <c r="GK606">
        <f>ROUND(R606*(S12)/100,2)</f>
        <v>0</v>
      </c>
      <c r="GL606">
        <f t="shared" si="665"/>
        <v>0</v>
      </c>
      <c r="GM606">
        <f t="shared" si="666"/>
        <v>517.4</v>
      </c>
      <c r="GN606">
        <f t="shared" si="667"/>
        <v>0</v>
      </c>
      <c r="GO606">
        <f t="shared" si="668"/>
        <v>517.4</v>
      </c>
      <c r="GP606">
        <f t="shared" si="669"/>
        <v>0</v>
      </c>
      <c r="GR606">
        <v>0</v>
      </c>
      <c r="GS606">
        <v>3</v>
      </c>
      <c r="GT606">
        <v>0</v>
      </c>
      <c r="GU606" t="s">
        <v>3</v>
      </c>
      <c r="GV606">
        <f t="shared" si="670"/>
        <v>0</v>
      </c>
      <c r="GW606">
        <v>1</v>
      </c>
      <c r="GX606">
        <f t="shared" si="671"/>
        <v>0</v>
      </c>
      <c r="HA606">
        <v>0</v>
      </c>
      <c r="HB606">
        <v>0</v>
      </c>
      <c r="IK606">
        <v>0</v>
      </c>
    </row>
    <row r="607" spans="1:255" x14ac:dyDescent="0.2">
      <c r="A607" s="2">
        <v>18</v>
      </c>
      <c r="B607" s="2">
        <v>1</v>
      </c>
      <c r="C607" s="2">
        <v>1429</v>
      </c>
      <c r="D607" s="2"/>
      <c r="E607" s="2" t="s">
        <v>877</v>
      </c>
      <c r="F607" s="2" t="s">
        <v>878</v>
      </c>
      <c r="G607" s="2" t="s">
        <v>879</v>
      </c>
      <c r="H607" s="2" t="s">
        <v>66</v>
      </c>
      <c r="I607" s="2">
        <f>I605*J607</f>
        <v>15.5</v>
      </c>
      <c r="J607" s="2">
        <v>100</v>
      </c>
      <c r="K607" s="2"/>
      <c r="L607" s="2"/>
      <c r="M607" s="2"/>
      <c r="N607" s="2"/>
      <c r="O607" s="2">
        <f t="shared" si="633"/>
        <v>101.37</v>
      </c>
      <c r="P607" s="2">
        <f t="shared" si="634"/>
        <v>101.37</v>
      </c>
      <c r="Q607" s="2">
        <f t="shared" si="635"/>
        <v>0</v>
      </c>
      <c r="R607" s="2">
        <f t="shared" si="636"/>
        <v>0</v>
      </c>
      <c r="S607" s="2">
        <f t="shared" si="637"/>
        <v>0</v>
      </c>
      <c r="T607" s="2">
        <f t="shared" si="638"/>
        <v>0</v>
      </c>
      <c r="U607" s="2">
        <f t="shared" si="639"/>
        <v>0</v>
      </c>
      <c r="V607" s="2">
        <f t="shared" si="640"/>
        <v>0</v>
      </c>
      <c r="W607" s="2">
        <f t="shared" si="641"/>
        <v>0</v>
      </c>
      <c r="X607" s="2">
        <f t="shared" si="642"/>
        <v>0</v>
      </c>
      <c r="Y607" s="2">
        <f t="shared" si="643"/>
        <v>0</v>
      </c>
      <c r="Z607" s="2"/>
      <c r="AA607" s="2">
        <v>39500385</v>
      </c>
      <c r="AB607" s="2">
        <f t="shared" si="644"/>
        <v>6.54</v>
      </c>
      <c r="AC607" s="2">
        <f t="shared" si="645"/>
        <v>6.54</v>
      </c>
      <c r="AD607" s="2">
        <f t="shared" si="646"/>
        <v>0</v>
      </c>
      <c r="AE607" s="2">
        <f t="shared" si="647"/>
        <v>0</v>
      </c>
      <c r="AF607" s="2">
        <f t="shared" si="648"/>
        <v>0</v>
      </c>
      <c r="AG607" s="2">
        <f t="shared" si="649"/>
        <v>0</v>
      </c>
      <c r="AH607" s="2">
        <f t="shared" si="650"/>
        <v>0</v>
      </c>
      <c r="AI607" s="2">
        <f t="shared" si="651"/>
        <v>0</v>
      </c>
      <c r="AJ607" s="2">
        <f t="shared" si="652"/>
        <v>0</v>
      </c>
      <c r="AK607" s="2">
        <v>6.54</v>
      </c>
      <c r="AL607" s="2">
        <v>6.54</v>
      </c>
      <c r="AM607" s="2">
        <v>0</v>
      </c>
      <c r="AN607" s="2">
        <v>0</v>
      </c>
      <c r="AO607" s="2">
        <v>0</v>
      </c>
      <c r="AP607" s="2">
        <v>0</v>
      </c>
      <c r="AQ607" s="2">
        <v>0</v>
      </c>
      <c r="AR607" s="2">
        <v>0</v>
      </c>
      <c r="AS607" s="2">
        <v>0</v>
      </c>
      <c r="AT607" s="2">
        <v>95</v>
      </c>
      <c r="AU607" s="2">
        <v>65</v>
      </c>
      <c r="AV607" s="2">
        <v>1</v>
      </c>
      <c r="AW607" s="2">
        <v>1</v>
      </c>
      <c r="AX607" s="2"/>
      <c r="AY607" s="2"/>
      <c r="AZ607" s="2">
        <v>1</v>
      </c>
      <c r="BA607" s="2">
        <v>1</v>
      </c>
      <c r="BB607" s="2">
        <v>1</v>
      </c>
      <c r="BC607" s="2">
        <v>1</v>
      </c>
      <c r="BD607" s="2" t="s">
        <v>3</v>
      </c>
      <c r="BE607" s="2" t="s">
        <v>3</v>
      </c>
      <c r="BF607" s="2" t="s">
        <v>3</v>
      </c>
      <c r="BG607" s="2" t="s">
        <v>3</v>
      </c>
      <c r="BH607" s="2">
        <v>3</v>
      </c>
      <c r="BI607" s="2">
        <v>2</v>
      </c>
      <c r="BJ607" s="2" t="s">
        <v>880</v>
      </c>
      <c r="BK607" s="2"/>
      <c r="BL607" s="2"/>
      <c r="BM607" s="2">
        <v>108001</v>
      </c>
      <c r="BN607" s="2">
        <v>0</v>
      </c>
      <c r="BO607" s="2" t="s">
        <v>3</v>
      </c>
      <c r="BP607" s="2">
        <v>0</v>
      </c>
      <c r="BQ607" s="2">
        <v>3</v>
      </c>
      <c r="BR607" s="2">
        <v>0</v>
      </c>
      <c r="BS607" s="2">
        <v>1</v>
      </c>
      <c r="BT607" s="2">
        <v>1</v>
      </c>
      <c r="BU607" s="2">
        <v>1</v>
      </c>
      <c r="BV607" s="2">
        <v>1</v>
      </c>
      <c r="BW607" s="2">
        <v>1</v>
      </c>
      <c r="BX607" s="2">
        <v>1</v>
      </c>
      <c r="BY607" s="2" t="s">
        <v>3</v>
      </c>
      <c r="BZ607" s="2">
        <v>95</v>
      </c>
      <c r="CA607" s="2">
        <v>65</v>
      </c>
      <c r="CB607" s="2"/>
      <c r="CC607" s="2"/>
      <c r="CD607" s="2"/>
      <c r="CE607" s="2"/>
      <c r="CF607" s="2">
        <v>0</v>
      </c>
      <c r="CG607" s="2">
        <v>0</v>
      </c>
      <c r="CH607" s="2"/>
      <c r="CI607" s="2"/>
      <c r="CJ607" s="2"/>
      <c r="CK607" s="2"/>
      <c r="CL607" s="2"/>
      <c r="CM607" s="2">
        <v>0</v>
      </c>
      <c r="CN607" s="2" t="s">
        <v>3</v>
      </c>
      <c r="CO607" s="2">
        <v>0</v>
      </c>
      <c r="CP607" s="2">
        <f t="shared" si="653"/>
        <v>101.37</v>
      </c>
      <c r="CQ607" s="2">
        <f t="shared" si="654"/>
        <v>6.54</v>
      </c>
      <c r="CR607" s="2">
        <f t="shared" si="655"/>
        <v>0</v>
      </c>
      <c r="CS607" s="2">
        <f t="shared" si="656"/>
        <v>0</v>
      </c>
      <c r="CT607" s="2">
        <f t="shared" si="657"/>
        <v>0</v>
      </c>
      <c r="CU607" s="2">
        <f t="shared" si="658"/>
        <v>0</v>
      </c>
      <c r="CV607" s="2">
        <f t="shared" si="659"/>
        <v>0</v>
      </c>
      <c r="CW607" s="2">
        <f t="shared" si="660"/>
        <v>0</v>
      </c>
      <c r="CX607" s="2">
        <f t="shared" si="661"/>
        <v>0</v>
      </c>
      <c r="CY607" s="2">
        <f t="shared" si="662"/>
        <v>0</v>
      </c>
      <c r="CZ607" s="2">
        <f t="shared" si="663"/>
        <v>0</v>
      </c>
      <c r="DA607" s="2"/>
      <c r="DB607" s="2"/>
      <c r="DC607" s="2" t="s">
        <v>3</v>
      </c>
      <c r="DD607" s="2" t="s">
        <v>3</v>
      </c>
      <c r="DE607" s="2" t="s">
        <v>3</v>
      </c>
      <c r="DF607" s="2" t="s">
        <v>3</v>
      </c>
      <c r="DG607" s="2" t="s">
        <v>3</v>
      </c>
      <c r="DH607" s="2" t="s">
        <v>3</v>
      </c>
      <c r="DI607" s="2" t="s">
        <v>3</v>
      </c>
      <c r="DJ607" s="2" t="s">
        <v>3</v>
      </c>
      <c r="DK607" s="2" t="s">
        <v>3</v>
      </c>
      <c r="DL607" s="2" t="s">
        <v>3</v>
      </c>
      <c r="DM607" s="2" t="s">
        <v>3</v>
      </c>
      <c r="DN607" s="2">
        <v>0</v>
      </c>
      <c r="DO607" s="2">
        <v>0</v>
      </c>
      <c r="DP607" s="2">
        <v>1</v>
      </c>
      <c r="DQ607" s="2">
        <v>1</v>
      </c>
      <c r="DR607" s="2"/>
      <c r="DS607" s="2"/>
      <c r="DT607" s="2"/>
      <c r="DU607" s="2">
        <v>1003</v>
      </c>
      <c r="DV607" s="2" t="s">
        <v>66</v>
      </c>
      <c r="DW607" s="2" t="s">
        <v>66</v>
      </c>
      <c r="DX607" s="2">
        <v>1</v>
      </c>
      <c r="DY607" s="2"/>
      <c r="DZ607" s="2"/>
      <c r="EA607" s="2"/>
      <c r="EB607" s="2"/>
      <c r="EC607" s="2"/>
      <c r="ED607" s="2"/>
      <c r="EE607" s="2">
        <v>39174386</v>
      </c>
      <c r="EF607" s="2">
        <v>3</v>
      </c>
      <c r="EG607" s="2" t="s">
        <v>697</v>
      </c>
      <c r="EH607" s="2">
        <v>0</v>
      </c>
      <c r="EI607" s="2" t="s">
        <v>3</v>
      </c>
      <c r="EJ607" s="2">
        <v>2</v>
      </c>
      <c r="EK607" s="2">
        <v>108001</v>
      </c>
      <c r="EL607" s="2" t="s">
        <v>698</v>
      </c>
      <c r="EM607" s="2" t="s">
        <v>699</v>
      </c>
      <c r="EN607" s="2"/>
      <c r="EO607" s="2" t="s">
        <v>3</v>
      </c>
      <c r="EP607" s="2"/>
      <c r="EQ607" s="2">
        <v>0</v>
      </c>
      <c r="ER607" s="2">
        <v>6.54</v>
      </c>
      <c r="ES607" s="2">
        <v>6.54</v>
      </c>
      <c r="ET607" s="2">
        <v>0</v>
      </c>
      <c r="EU607" s="2">
        <v>0</v>
      </c>
      <c r="EV607" s="2">
        <v>0</v>
      </c>
      <c r="EW607" s="2">
        <v>0</v>
      </c>
      <c r="EX607" s="2">
        <v>0</v>
      </c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>
        <v>0</v>
      </c>
      <c r="FR607" s="2">
        <f t="shared" si="664"/>
        <v>0</v>
      </c>
      <c r="FS607" s="2">
        <v>0</v>
      </c>
      <c r="FT607" s="2"/>
      <c r="FU607" s="2"/>
      <c r="FV607" s="2"/>
      <c r="FW607" s="2"/>
      <c r="FX607" s="2">
        <v>95</v>
      </c>
      <c r="FY607" s="2">
        <v>65</v>
      </c>
      <c r="FZ607" s="2"/>
      <c r="GA607" s="2" t="s">
        <v>3</v>
      </c>
      <c r="GB607" s="2"/>
      <c r="GC607" s="2"/>
      <c r="GD607" s="2">
        <v>0</v>
      </c>
      <c r="GE607" s="2"/>
      <c r="GF607" s="2">
        <v>879717508</v>
      </c>
      <c r="GG607" s="2">
        <v>2</v>
      </c>
      <c r="GH607" s="2">
        <v>1</v>
      </c>
      <c r="GI607" s="2">
        <v>-2</v>
      </c>
      <c r="GJ607" s="2">
        <v>0</v>
      </c>
      <c r="GK607" s="2">
        <f>ROUND(R607*(R12)/100,2)</f>
        <v>0</v>
      </c>
      <c r="GL607" s="2">
        <f t="shared" si="665"/>
        <v>0</v>
      </c>
      <c r="GM607" s="2">
        <f t="shared" si="666"/>
        <v>101.37</v>
      </c>
      <c r="GN607" s="2">
        <f t="shared" si="667"/>
        <v>0</v>
      </c>
      <c r="GO607" s="2">
        <f t="shared" si="668"/>
        <v>101.37</v>
      </c>
      <c r="GP607" s="2">
        <f t="shared" si="669"/>
        <v>0</v>
      </c>
      <c r="GQ607" s="2"/>
      <c r="GR607" s="2">
        <v>0</v>
      </c>
      <c r="GS607" s="2">
        <v>3</v>
      </c>
      <c r="GT607" s="2">
        <v>0</v>
      </c>
      <c r="GU607" s="2" t="s">
        <v>3</v>
      </c>
      <c r="GV607" s="2">
        <f t="shared" si="670"/>
        <v>0</v>
      </c>
      <c r="GW607" s="2">
        <v>1</v>
      </c>
      <c r="GX607" s="2">
        <f t="shared" si="671"/>
        <v>0</v>
      </c>
      <c r="GY607" s="2"/>
      <c r="GZ607" s="2"/>
      <c r="HA607" s="2">
        <v>0</v>
      </c>
      <c r="HB607" s="2">
        <v>0</v>
      </c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>
        <v>0</v>
      </c>
      <c r="IL607" s="2"/>
      <c r="IM607" s="2"/>
      <c r="IN607" s="2"/>
      <c r="IO607" s="2"/>
      <c r="IP607" s="2"/>
      <c r="IQ607" s="2"/>
      <c r="IR607" s="2"/>
      <c r="IS607" s="2"/>
      <c r="IT607" s="2"/>
      <c r="IU607" s="2"/>
    </row>
    <row r="608" spans="1:255" x14ac:dyDescent="0.2">
      <c r="A608">
        <v>18</v>
      </c>
      <c r="B608">
        <v>1</v>
      </c>
      <c r="C608">
        <v>1437</v>
      </c>
      <c r="E608" t="s">
        <v>877</v>
      </c>
      <c r="F608" t="s">
        <v>878</v>
      </c>
      <c r="G608" t="s">
        <v>879</v>
      </c>
      <c r="H608" t="s">
        <v>66</v>
      </c>
      <c r="I608">
        <f>I606*J608</f>
        <v>15.5</v>
      </c>
      <c r="J608">
        <v>100</v>
      </c>
      <c r="O608">
        <f t="shared" si="633"/>
        <v>675.12</v>
      </c>
      <c r="P608">
        <f t="shared" si="634"/>
        <v>675.12</v>
      </c>
      <c r="Q608">
        <f t="shared" si="635"/>
        <v>0</v>
      </c>
      <c r="R608">
        <f t="shared" si="636"/>
        <v>0</v>
      </c>
      <c r="S608">
        <f t="shared" si="637"/>
        <v>0</v>
      </c>
      <c r="T608">
        <f t="shared" si="638"/>
        <v>0</v>
      </c>
      <c r="U608">
        <f t="shared" si="639"/>
        <v>0</v>
      </c>
      <c r="V608">
        <f t="shared" si="640"/>
        <v>0</v>
      </c>
      <c r="W608">
        <f t="shared" si="641"/>
        <v>0</v>
      </c>
      <c r="X608">
        <f t="shared" si="642"/>
        <v>0</v>
      </c>
      <c r="Y608">
        <f t="shared" si="643"/>
        <v>0</v>
      </c>
      <c r="AA608">
        <v>39500386</v>
      </c>
      <c r="AB608">
        <f t="shared" si="644"/>
        <v>6.54</v>
      </c>
      <c r="AC608">
        <f t="shared" si="645"/>
        <v>6.54</v>
      </c>
      <c r="AD608">
        <f t="shared" si="646"/>
        <v>0</v>
      </c>
      <c r="AE608">
        <f t="shared" si="647"/>
        <v>0</v>
      </c>
      <c r="AF608">
        <f t="shared" si="648"/>
        <v>0</v>
      </c>
      <c r="AG608">
        <f t="shared" si="649"/>
        <v>0</v>
      </c>
      <c r="AH608">
        <f t="shared" si="650"/>
        <v>0</v>
      </c>
      <c r="AI608">
        <f t="shared" si="651"/>
        <v>0</v>
      </c>
      <c r="AJ608">
        <f t="shared" si="652"/>
        <v>0</v>
      </c>
      <c r="AK608">
        <v>6.54</v>
      </c>
      <c r="AL608">
        <v>6.54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95</v>
      </c>
      <c r="AU608">
        <v>65</v>
      </c>
      <c r="AV608">
        <v>1</v>
      </c>
      <c r="AW608">
        <v>1</v>
      </c>
      <c r="AZ608">
        <v>6.66</v>
      </c>
      <c r="BA608">
        <v>1</v>
      </c>
      <c r="BB608">
        <v>1</v>
      </c>
      <c r="BC608">
        <v>6.66</v>
      </c>
      <c r="BD608" t="s">
        <v>3</v>
      </c>
      <c r="BE608" t="s">
        <v>3</v>
      </c>
      <c r="BF608" t="s">
        <v>3</v>
      </c>
      <c r="BG608" t="s">
        <v>3</v>
      </c>
      <c r="BH608">
        <v>3</v>
      </c>
      <c r="BI608">
        <v>2</v>
      </c>
      <c r="BJ608" t="s">
        <v>880</v>
      </c>
      <c r="BM608">
        <v>108001</v>
      </c>
      <c r="BN608">
        <v>0</v>
      </c>
      <c r="BO608" t="s">
        <v>3</v>
      </c>
      <c r="BP608">
        <v>0</v>
      </c>
      <c r="BQ608">
        <v>3</v>
      </c>
      <c r="BR608">
        <v>0</v>
      </c>
      <c r="BS608">
        <v>1</v>
      </c>
      <c r="BT608">
        <v>1</v>
      </c>
      <c r="BU608">
        <v>1</v>
      </c>
      <c r="BV608">
        <v>1</v>
      </c>
      <c r="BW608">
        <v>1</v>
      </c>
      <c r="BX608">
        <v>1</v>
      </c>
      <c r="BY608" t="s">
        <v>3</v>
      </c>
      <c r="BZ608">
        <v>95</v>
      </c>
      <c r="CA608">
        <v>65</v>
      </c>
      <c r="CF608">
        <v>0</v>
      </c>
      <c r="CG608">
        <v>0</v>
      </c>
      <c r="CM608">
        <v>0</v>
      </c>
      <c r="CN608" t="s">
        <v>3</v>
      </c>
      <c r="CO608">
        <v>0</v>
      </c>
      <c r="CP608">
        <f t="shared" si="653"/>
        <v>675.12</v>
      </c>
      <c r="CQ608">
        <f t="shared" si="654"/>
        <v>43.556400000000004</v>
      </c>
      <c r="CR608">
        <f t="shared" si="655"/>
        <v>0</v>
      </c>
      <c r="CS608">
        <f t="shared" si="656"/>
        <v>0</v>
      </c>
      <c r="CT608">
        <f t="shared" si="657"/>
        <v>0</v>
      </c>
      <c r="CU608">
        <f t="shared" si="658"/>
        <v>0</v>
      </c>
      <c r="CV608">
        <f t="shared" si="659"/>
        <v>0</v>
      </c>
      <c r="CW608">
        <f t="shared" si="660"/>
        <v>0</v>
      </c>
      <c r="CX608">
        <f t="shared" si="661"/>
        <v>0</v>
      </c>
      <c r="CY608">
        <f t="shared" si="662"/>
        <v>0</v>
      </c>
      <c r="CZ608">
        <f t="shared" si="663"/>
        <v>0</v>
      </c>
      <c r="DC608" t="s">
        <v>3</v>
      </c>
      <c r="DD608" t="s">
        <v>3</v>
      </c>
      <c r="DE608" t="s">
        <v>3</v>
      </c>
      <c r="DF608" t="s">
        <v>3</v>
      </c>
      <c r="DG608" t="s">
        <v>3</v>
      </c>
      <c r="DH608" t="s">
        <v>3</v>
      </c>
      <c r="DI608" t="s">
        <v>3</v>
      </c>
      <c r="DJ608" t="s">
        <v>3</v>
      </c>
      <c r="DK608" t="s">
        <v>3</v>
      </c>
      <c r="DL608" t="s">
        <v>3</v>
      </c>
      <c r="DM608" t="s">
        <v>3</v>
      </c>
      <c r="DN608">
        <v>0</v>
      </c>
      <c r="DO608">
        <v>0</v>
      </c>
      <c r="DP608">
        <v>1</v>
      </c>
      <c r="DQ608">
        <v>1</v>
      </c>
      <c r="DU608">
        <v>1003</v>
      </c>
      <c r="DV608" t="s">
        <v>66</v>
      </c>
      <c r="DW608" t="s">
        <v>66</v>
      </c>
      <c r="DX608">
        <v>1</v>
      </c>
      <c r="EE608">
        <v>39174386</v>
      </c>
      <c r="EF608">
        <v>3</v>
      </c>
      <c r="EG608" t="s">
        <v>697</v>
      </c>
      <c r="EH608">
        <v>0</v>
      </c>
      <c r="EI608" t="s">
        <v>3</v>
      </c>
      <c r="EJ608">
        <v>2</v>
      </c>
      <c r="EK608">
        <v>108001</v>
      </c>
      <c r="EL608" t="s">
        <v>698</v>
      </c>
      <c r="EM608" t="s">
        <v>699</v>
      </c>
      <c r="EO608" t="s">
        <v>3</v>
      </c>
      <c r="EQ608">
        <v>0</v>
      </c>
      <c r="ER608">
        <v>6.54</v>
      </c>
      <c r="ES608">
        <v>6.54</v>
      </c>
      <c r="ET608">
        <v>0</v>
      </c>
      <c r="EU608">
        <v>0</v>
      </c>
      <c r="EV608">
        <v>0</v>
      </c>
      <c r="EW608">
        <v>0</v>
      </c>
      <c r="EX608">
        <v>0</v>
      </c>
      <c r="FQ608">
        <v>0</v>
      </c>
      <c r="FR608">
        <f t="shared" si="664"/>
        <v>0</v>
      </c>
      <c r="FS608">
        <v>0</v>
      </c>
      <c r="FX608">
        <v>95</v>
      </c>
      <c r="FY608">
        <v>65</v>
      </c>
      <c r="GA608" t="s">
        <v>3</v>
      </c>
      <c r="GD608">
        <v>0</v>
      </c>
      <c r="GF608">
        <v>879717508</v>
      </c>
      <c r="GG608">
        <v>1</v>
      </c>
      <c r="GH608">
        <v>1</v>
      </c>
      <c r="GI608">
        <v>4</v>
      </c>
      <c r="GJ608">
        <v>0</v>
      </c>
      <c r="GK608">
        <f>ROUND(R608*(S12)/100,2)</f>
        <v>0</v>
      </c>
      <c r="GL608">
        <f t="shared" si="665"/>
        <v>0</v>
      </c>
      <c r="GM608">
        <f t="shared" si="666"/>
        <v>675.12</v>
      </c>
      <c r="GN608">
        <f t="shared" si="667"/>
        <v>0</v>
      </c>
      <c r="GO608">
        <f t="shared" si="668"/>
        <v>675.12</v>
      </c>
      <c r="GP608">
        <f t="shared" si="669"/>
        <v>0</v>
      </c>
      <c r="GR608">
        <v>0</v>
      </c>
      <c r="GS608">
        <v>3</v>
      </c>
      <c r="GT608">
        <v>0</v>
      </c>
      <c r="GU608" t="s">
        <v>3</v>
      </c>
      <c r="GV608">
        <f t="shared" si="670"/>
        <v>0</v>
      </c>
      <c r="GW608">
        <v>1</v>
      </c>
      <c r="GX608">
        <f t="shared" si="671"/>
        <v>0</v>
      </c>
      <c r="HA608">
        <v>0</v>
      </c>
      <c r="HB608">
        <v>0</v>
      </c>
      <c r="IK608">
        <v>0</v>
      </c>
    </row>
    <row r="609" spans="1:255" x14ac:dyDescent="0.2">
      <c r="A609" s="2">
        <v>17</v>
      </c>
      <c r="B609" s="2">
        <v>1</v>
      </c>
      <c r="C609" s="2">
        <f>ROW(SmtRes!A1449)</f>
        <v>1449</v>
      </c>
      <c r="D609" s="2">
        <f>ROW(EtalonRes!A1418)</f>
        <v>1418</v>
      </c>
      <c r="E609" s="2" t="s">
        <v>881</v>
      </c>
      <c r="F609" s="2" t="s">
        <v>882</v>
      </c>
      <c r="G609" s="2" t="s">
        <v>883</v>
      </c>
      <c r="H609" s="2" t="s">
        <v>61</v>
      </c>
      <c r="I609" s="2">
        <f>ROUND(87.5/100,9)</f>
        <v>0.875</v>
      </c>
      <c r="J609" s="2">
        <v>0</v>
      </c>
      <c r="K609" s="2"/>
      <c r="L609" s="2"/>
      <c r="M609" s="2"/>
      <c r="N609" s="2"/>
      <c r="O609" s="2">
        <f t="shared" si="633"/>
        <v>48.35</v>
      </c>
      <c r="P609" s="2">
        <f t="shared" si="634"/>
        <v>9.86</v>
      </c>
      <c r="Q609" s="2">
        <f t="shared" si="635"/>
        <v>1.56</v>
      </c>
      <c r="R609" s="2">
        <f t="shared" si="636"/>
        <v>0.23</v>
      </c>
      <c r="S609" s="2">
        <f t="shared" si="637"/>
        <v>36.93</v>
      </c>
      <c r="T609" s="2">
        <f t="shared" si="638"/>
        <v>0</v>
      </c>
      <c r="U609" s="2">
        <f t="shared" si="639"/>
        <v>3.92875</v>
      </c>
      <c r="V609" s="2">
        <f t="shared" si="640"/>
        <v>1.7500000000000002E-2</v>
      </c>
      <c r="W609" s="2">
        <f t="shared" si="641"/>
        <v>0</v>
      </c>
      <c r="X609" s="2">
        <f t="shared" si="642"/>
        <v>35.299999999999997</v>
      </c>
      <c r="Y609" s="2">
        <f t="shared" si="643"/>
        <v>24.15</v>
      </c>
      <c r="Z609" s="2"/>
      <c r="AA609" s="2">
        <v>39500385</v>
      </c>
      <c r="AB609" s="2">
        <f t="shared" si="644"/>
        <v>55.26</v>
      </c>
      <c r="AC609" s="2">
        <f t="shared" si="645"/>
        <v>11.27</v>
      </c>
      <c r="AD609" s="2">
        <f t="shared" si="646"/>
        <v>1.78</v>
      </c>
      <c r="AE609" s="2">
        <f t="shared" si="647"/>
        <v>0.26</v>
      </c>
      <c r="AF609" s="2">
        <f t="shared" si="648"/>
        <v>42.21</v>
      </c>
      <c r="AG609" s="2">
        <f t="shared" si="649"/>
        <v>0</v>
      </c>
      <c r="AH609" s="2">
        <f t="shared" si="650"/>
        <v>4.49</v>
      </c>
      <c r="AI609" s="2">
        <f t="shared" si="651"/>
        <v>0.02</v>
      </c>
      <c r="AJ609" s="2">
        <f t="shared" si="652"/>
        <v>0</v>
      </c>
      <c r="AK609" s="2">
        <v>55.26</v>
      </c>
      <c r="AL609" s="2">
        <v>11.27</v>
      </c>
      <c r="AM609" s="2">
        <v>1.78</v>
      </c>
      <c r="AN609" s="2">
        <v>0.26</v>
      </c>
      <c r="AO609" s="2">
        <v>42.21</v>
      </c>
      <c r="AP609" s="2">
        <v>0</v>
      </c>
      <c r="AQ609" s="2">
        <v>4.49</v>
      </c>
      <c r="AR609" s="2">
        <v>0.02</v>
      </c>
      <c r="AS609" s="2">
        <v>0</v>
      </c>
      <c r="AT609" s="2">
        <v>95</v>
      </c>
      <c r="AU609" s="2">
        <v>65</v>
      </c>
      <c r="AV609" s="2">
        <v>1</v>
      </c>
      <c r="AW609" s="2">
        <v>1</v>
      </c>
      <c r="AX609" s="2"/>
      <c r="AY609" s="2"/>
      <c r="AZ609" s="2">
        <v>1</v>
      </c>
      <c r="BA609" s="2">
        <v>1</v>
      </c>
      <c r="BB609" s="2">
        <v>1</v>
      </c>
      <c r="BC609" s="2">
        <v>1</v>
      </c>
      <c r="BD609" s="2" t="s">
        <v>3</v>
      </c>
      <c r="BE609" s="2" t="s">
        <v>3</v>
      </c>
      <c r="BF609" s="2" t="s">
        <v>3</v>
      </c>
      <c r="BG609" s="2" t="s">
        <v>3</v>
      </c>
      <c r="BH609" s="2">
        <v>0</v>
      </c>
      <c r="BI609" s="2">
        <v>2</v>
      </c>
      <c r="BJ609" s="2" t="s">
        <v>884</v>
      </c>
      <c r="BK609" s="2"/>
      <c r="BL609" s="2"/>
      <c r="BM609" s="2">
        <v>108001</v>
      </c>
      <c r="BN609" s="2">
        <v>0</v>
      </c>
      <c r="BO609" s="2" t="s">
        <v>3</v>
      </c>
      <c r="BP609" s="2">
        <v>0</v>
      </c>
      <c r="BQ609" s="2">
        <v>3</v>
      </c>
      <c r="BR609" s="2">
        <v>0</v>
      </c>
      <c r="BS609" s="2">
        <v>1</v>
      </c>
      <c r="BT609" s="2">
        <v>1</v>
      </c>
      <c r="BU609" s="2">
        <v>1</v>
      </c>
      <c r="BV609" s="2">
        <v>1</v>
      </c>
      <c r="BW609" s="2">
        <v>1</v>
      </c>
      <c r="BX609" s="2">
        <v>1</v>
      </c>
      <c r="BY609" s="2" t="s">
        <v>3</v>
      </c>
      <c r="BZ609" s="2">
        <v>95</v>
      </c>
      <c r="CA609" s="2">
        <v>65</v>
      </c>
      <c r="CB609" s="2"/>
      <c r="CC609" s="2"/>
      <c r="CD609" s="2"/>
      <c r="CE609" s="2"/>
      <c r="CF609" s="2">
        <v>0</v>
      </c>
      <c r="CG609" s="2">
        <v>0</v>
      </c>
      <c r="CH609" s="2"/>
      <c r="CI609" s="2"/>
      <c r="CJ609" s="2"/>
      <c r="CK609" s="2"/>
      <c r="CL609" s="2"/>
      <c r="CM609" s="2">
        <v>0</v>
      </c>
      <c r="CN609" s="2" t="s">
        <v>3</v>
      </c>
      <c r="CO609" s="2">
        <v>0</v>
      </c>
      <c r="CP609" s="2">
        <f t="shared" si="653"/>
        <v>48.35</v>
      </c>
      <c r="CQ609" s="2">
        <f t="shared" si="654"/>
        <v>11.27</v>
      </c>
      <c r="CR609" s="2">
        <f t="shared" si="655"/>
        <v>1.78</v>
      </c>
      <c r="CS609" s="2">
        <f t="shared" si="656"/>
        <v>0.26</v>
      </c>
      <c r="CT609" s="2">
        <f t="shared" si="657"/>
        <v>42.21</v>
      </c>
      <c r="CU609" s="2">
        <f t="shared" si="658"/>
        <v>0</v>
      </c>
      <c r="CV609" s="2">
        <f t="shared" si="659"/>
        <v>4.49</v>
      </c>
      <c r="CW609" s="2">
        <f t="shared" si="660"/>
        <v>0.02</v>
      </c>
      <c r="CX609" s="2">
        <f t="shared" si="661"/>
        <v>0</v>
      </c>
      <c r="CY609" s="2">
        <f t="shared" si="662"/>
        <v>35.302</v>
      </c>
      <c r="CZ609" s="2">
        <f t="shared" si="663"/>
        <v>24.153999999999996</v>
      </c>
      <c r="DA609" s="2"/>
      <c r="DB609" s="2"/>
      <c r="DC609" s="2" t="s">
        <v>3</v>
      </c>
      <c r="DD609" s="2" t="s">
        <v>3</v>
      </c>
      <c r="DE609" s="2" t="s">
        <v>3</v>
      </c>
      <c r="DF609" s="2" t="s">
        <v>3</v>
      </c>
      <c r="DG609" s="2" t="s">
        <v>3</v>
      </c>
      <c r="DH609" s="2" t="s">
        <v>3</v>
      </c>
      <c r="DI609" s="2" t="s">
        <v>3</v>
      </c>
      <c r="DJ609" s="2" t="s">
        <v>3</v>
      </c>
      <c r="DK609" s="2" t="s">
        <v>3</v>
      </c>
      <c r="DL609" s="2" t="s">
        <v>3</v>
      </c>
      <c r="DM609" s="2" t="s">
        <v>3</v>
      </c>
      <c r="DN609" s="2">
        <v>0</v>
      </c>
      <c r="DO609" s="2">
        <v>0</v>
      </c>
      <c r="DP609" s="2">
        <v>1</v>
      </c>
      <c r="DQ609" s="2">
        <v>1</v>
      </c>
      <c r="DR609" s="2"/>
      <c r="DS609" s="2"/>
      <c r="DT609" s="2"/>
      <c r="DU609" s="2">
        <v>1003</v>
      </c>
      <c r="DV609" s="2" t="s">
        <v>61</v>
      </c>
      <c r="DW609" s="2" t="s">
        <v>61</v>
      </c>
      <c r="DX609" s="2">
        <v>100</v>
      </c>
      <c r="DY609" s="2"/>
      <c r="DZ609" s="2"/>
      <c r="EA609" s="2"/>
      <c r="EB609" s="2"/>
      <c r="EC609" s="2"/>
      <c r="ED609" s="2"/>
      <c r="EE609" s="2">
        <v>39174386</v>
      </c>
      <c r="EF609" s="2">
        <v>3</v>
      </c>
      <c r="EG609" s="2" t="s">
        <v>697</v>
      </c>
      <c r="EH609" s="2">
        <v>0</v>
      </c>
      <c r="EI609" s="2" t="s">
        <v>3</v>
      </c>
      <c r="EJ609" s="2">
        <v>2</v>
      </c>
      <c r="EK609" s="2">
        <v>108001</v>
      </c>
      <c r="EL609" s="2" t="s">
        <v>698</v>
      </c>
      <c r="EM609" s="2" t="s">
        <v>699</v>
      </c>
      <c r="EN609" s="2"/>
      <c r="EO609" s="2" t="s">
        <v>3</v>
      </c>
      <c r="EP609" s="2"/>
      <c r="EQ609" s="2">
        <v>0</v>
      </c>
      <c r="ER609" s="2">
        <v>55.26</v>
      </c>
      <c r="ES609" s="2">
        <v>11.27</v>
      </c>
      <c r="ET609" s="2">
        <v>1.78</v>
      </c>
      <c r="EU609" s="2">
        <v>0.26</v>
      </c>
      <c r="EV609" s="2">
        <v>42.21</v>
      </c>
      <c r="EW609" s="2">
        <v>4.49</v>
      </c>
      <c r="EX609" s="2">
        <v>0.02</v>
      </c>
      <c r="EY609" s="2">
        <v>0</v>
      </c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>
        <v>0</v>
      </c>
      <c r="FR609" s="2">
        <f t="shared" si="664"/>
        <v>0</v>
      </c>
      <c r="FS609" s="2">
        <v>0</v>
      </c>
      <c r="FT609" s="2"/>
      <c r="FU609" s="2"/>
      <c r="FV609" s="2"/>
      <c r="FW609" s="2"/>
      <c r="FX609" s="2">
        <v>95</v>
      </c>
      <c r="FY609" s="2">
        <v>65</v>
      </c>
      <c r="FZ609" s="2"/>
      <c r="GA609" s="2" t="s">
        <v>3</v>
      </c>
      <c r="GB609" s="2"/>
      <c r="GC609" s="2"/>
      <c r="GD609" s="2">
        <v>0</v>
      </c>
      <c r="GE609" s="2"/>
      <c r="GF609" s="2">
        <v>211364620</v>
      </c>
      <c r="GG609" s="2">
        <v>2</v>
      </c>
      <c r="GH609" s="2">
        <v>1</v>
      </c>
      <c r="GI609" s="2">
        <v>-2</v>
      </c>
      <c r="GJ609" s="2">
        <v>0</v>
      </c>
      <c r="GK609" s="2">
        <f>ROUND(R609*(R12)/100,2)</f>
        <v>0</v>
      </c>
      <c r="GL609" s="2">
        <f t="shared" si="665"/>
        <v>0</v>
      </c>
      <c r="GM609" s="2">
        <f t="shared" si="666"/>
        <v>107.8</v>
      </c>
      <c r="GN609" s="2">
        <f t="shared" si="667"/>
        <v>0</v>
      </c>
      <c r="GO609" s="2">
        <f t="shared" si="668"/>
        <v>107.8</v>
      </c>
      <c r="GP609" s="2">
        <f t="shared" si="669"/>
        <v>0</v>
      </c>
      <c r="GQ609" s="2"/>
      <c r="GR609" s="2">
        <v>0</v>
      </c>
      <c r="GS609" s="2">
        <v>3</v>
      </c>
      <c r="GT609" s="2">
        <v>0</v>
      </c>
      <c r="GU609" s="2" t="s">
        <v>3</v>
      </c>
      <c r="GV609" s="2">
        <f t="shared" si="670"/>
        <v>0</v>
      </c>
      <c r="GW609" s="2">
        <v>1</v>
      </c>
      <c r="GX609" s="2">
        <f t="shared" si="671"/>
        <v>0</v>
      </c>
      <c r="GY609" s="2"/>
      <c r="GZ609" s="2"/>
      <c r="HA609" s="2">
        <v>0</v>
      </c>
      <c r="HB609" s="2">
        <v>0</v>
      </c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>
        <v>0</v>
      </c>
      <c r="IL609" s="2"/>
      <c r="IM609" s="2"/>
      <c r="IN609" s="2"/>
      <c r="IO609" s="2"/>
      <c r="IP609" s="2"/>
      <c r="IQ609" s="2"/>
      <c r="IR609" s="2"/>
      <c r="IS609" s="2"/>
      <c r="IT609" s="2"/>
      <c r="IU609" s="2"/>
    </row>
    <row r="610" spans="1:255" x14ac:dyDescent="0.2">
      <c r="A610">
        <v>17</v>
      </c>
      <c r="B610">
        <v>1</v>
      </c>
      <c r="C610">
        <f>ROW(SmtRes!A1460)</f>
        <v>1460</v>
      </c>
      <c r="D610">
        <f>ROW(EtalonRes!A1428)</f>
        <v>1428</v>
      </c>
      <c r="E610" t="s">
        <v>881</v>
      </c>
      <c r="F610" t="s">
        <v>882</v>
      </c>
      <c r="G610" t="s">
        <v>883</v>
      </c>
      <c r="H610" t="s">
        <v>61</v>
      </c>
      <c r="I610">
        <f>ROUND(87.5/100,9)</f>
        <v>0.875</v>
      </c>
      <c r="J610">
        <v>0</v>
      </c>
      <c r="O610">
        <f t="shared" si="633"/>
        <v>322.02999999999997</v>
      </c>
      <c r="P610">
        <f t="shared" si="634"/>
        <v>65.680000000000007</v>
      </c>
      <c r="Q610">
        <f t="shared" si="635"/>
        <v>10.37</v>
      </c>
      <c r="R610">
        <f t="shared" si="636"/>
        <v>1.52</v>
      </c>
      <c r="S610">
        <f t="shared" si="637"/>
        <v>245.98</v>
      </c>
      <c r="T610">
        <f t="shared" si="638"/>
        <v>0</v>
      </c>
      <c r="U610">
        <f t="shared" si="639"/>
        <v>3.92875</v>
      </c>
      <c r="V610">
        <f t="shared" si="640"/>
        <v>1.7500000000000002E-2</v>
      </c>
      <c r="W610">
        <f t="shared" si="641"/>
        <v>0</v>
      </c>
      <c r="X610">
        <f t="shared" si="642"/>
        <v>235.13</v>
      </c>
      <c r="Y610">
        <f t="shared" si="643"/>
        <v>160.88</v>
      </c>
      <c r="AA610">
        <v>39500386</v>
      </c>
      <c r="AB610">
        <f t="shared" si="644"/>
        <v>55.26</v>
      </c>
      <c r="AC610">
        <f t="shared" si="645"/>
        <v>11.27</v>
      </c>
      <c r="AD610">
        <f t="shared" si="646"/>
        <v>1.78</v>
      </c>
      <c r="AE610">
        <f t="shared" si="647"/>
        <v>0.26</v>
      </c>
      <c r="AF610">
        <f t="shared" si="648"/>
        <v>42.21</v>
      </c>
      <c r="AG610">
        <f t="shared" si="649"/>
        <v>0</v>
      </c>
      <c r="AH610">
        <f t="shared" si="650"/>
        <v>4.49</v>
      </c>
      <c r="AI610">
        <f t="shared" si="651"/>
        <v>0.02</v>
      </c>
      <c r="AJ610">
        <f t="shared" si="652"/>
        <v>0</v>
      </c>
      <c r="AK610">
        <v>55.26</v>
      </c>
      <c r="AL610">
        <v>11.27</v>
      </c>
      <c r="AM610">
        <v>1.78</v>
      </c>
      <c r="AN610">
        <v>0.26</v>
      </c>
      <c r="AO610">
        <v>42.21</v>
      </c>
      <c r="AP610">
        <v>0</v>
      </c>
      <c r="AQ610">
        <v>4.49</v>
      </c>
      <c r="AR610">
        <v>0.02</v>
      </c>
      <c r="AS610">
        <v>0</v>
      </c>
      <c r="AT610">
        <v>95</v>
      </c>
      <c r="AU610">
        <v>65</v>
      </c>
      <c r="AV610">
        <v>1</v>
      </c>
      <c r="AW610">
        <v>1</v>
      </c>
      <c r="AZ610">
        <v>6.66</v>
      </c>
      <c r="BA610">
        <v>6.66</v>
      </c>
      <c r="BB610">
        <v>6.66</v>
      </c>
      <c r="BC610">
        <v>6.66</v>
      </c>
      <c r="BD610" t="s">
        <v>3</v>
      </c>
      <c r="BE610" t="s">
        <v>3</v>
      </c>
      <c r="BF610" t="s">
        <v>3</v>
      </c>
      <c r="BG610" t="s">
        <v>3</v>
      </c>
      <c r="BH610">
        <v>0</v>
      </c>
      <c r="BI610">
        <v>2</v>
      </c>
      <c r="BJ610" t="s">
        <v>884</v>
      </c>
      <c r="BM610">
        <v>108001</v>
      </c>
      <c r="BN610">
        <v>0</v>
      </c>
      <c r="BO610" t="s">
        <v>3</v>
      </c>
      <c r="BP610">
        <v>0</v>
      </c>
      <c r="BQ610">
        <v>3</v>
      </c>
      <c r="BR610">
        <v>0</v>
      </c>
      <c r="BS610">
        <v>6.66</v>
      </c>
      <c r="BT610">
        <v>1</v>
      </c>
      <c r="BU610">
        <v>1</v>
      </c>
      <c r="BV610">
        <v>1</v>
      </c>
      <c r="BW610">
        <v>1</v>
      </c>
      <c r="BX610">
        <v>1</v>
      </c>
      <c r="BY610" t="s">
        <v>3</v>
      </c>
      <c r="BZ610">
        <v>95</v>
      </c>
      <c r="CA610">
        <v>65</v>
      </c>
      <c r="CF610">
        <v>0</v>
      </c>
      <c r="CG610">
        <v>0</v>
      </c>
      <c r="CM610">
        <v>0</v>
      </c>
      <c r="CN610" t="s">
        <v>3</v>
      </c>
      <c r="CO610">
        <v>0</v>
      </c>
      <c r="CP610">
        <f t="shared" si="653"/>
        <v>322.02999999999997</v>
      </c>
      <c r="CQ610">
        <f t="shared" si="654"/>
        <v>75.058199999999999</v>
      </c>
      <c r="CR610">
        <f t="shared" si="655"/>
        <v>11.854800000000001</v>
      </c>
      <c r="CS610">
        <f t="shared" si="656"/>
        <v>1.7316</v>
      </c>
      <c r="CT610">
        <f t="shared" si="657"/>
        <v>281.11860000000001</v>
      </c>
      <c r="CU610">
        <f t="shared" si="658"/>
        <v>0</v>
      </c>
      <c r="CV610">
        <f t="shared" si="659"/>
        <v>4.49</v>
      </c>
      <c r="CW610">
        <f t="shared" si="660"/>
        <v>0.02</v>
      </c>
      <c r="CX610">
        <f t="shared" si="661"/>
        <v>0</v>
      </c>
      <c r="CY610">
        <f t="shared" si="662"/>
        <v>235.125</v>
      </c>
      <c r="CZ610">
        <f t="shared" si="663"/>
        <v>160.875</v>
      </c>
      <c r="DC610" t="s">
        <v>3</v>
      </c>
      <c r="DD610" t="s">
        <v>3</v>
      </c>
      <c r="DE610" t="s">
        <v>3</v>
      </c>
      <c r="DF610" t="s">
        <v>3</v>
      </c>
      <c r="DG610" t="s">
        <v>3</v>
      </c>
      <c r="DH610" t="s">
        <v>3</v>
      </c>
      <c r="DI610" t="s">
        <v>3</v>
      </c>
      <c r="DJ610" t="s">
        <v>3</v>
      </c>
      <c r="DK610" t="s">
        <v>3</v>
      </c>
      <c r="DL610" t="s">
        <v>3</v>
      </c>
      <c r="DM610" t="s">
        <v>3</v>
      </c>
      <c r="DN610">
        <v>0</v>
      </c>
      <c r="DO610">
        <v>0</v>
      </c>
      <c r="DP610">
        <v>1</v>
      </c>
      <c r="DQ610">
        <v>1</v>
      </c>
      <c r="DU610">
        <v>1003</v>
      </c>
      <c r="DV610" t="s">
        <v>61</v>
      </c>
      <c r="DW610" t="s">
        <v>61</v>
      </c>
      <c r="DX610">
        <v>100</v>
      </c>
      <c r="EE610">
        <v>39174386</v>
      </c>
      <c r="EF610">
        <v>3</v>
      </c>
      <c r="EG610" t="s">
        <v>697</v>
      </c>
      <c r="EH610">
        <v>0</v>
      </c>
      <c r="EI610" t="s">
        <v>3</v>
      </c>
      <c r="EJ610">
        <v>2</v>
      </c>
      <c r="EK610">
        <v>108001</v>
      </c>
      <c r="EL610" t="s">
        <v>698</v>
      </c>
      <c r="EM610" t="s">
        <v>699</v>
      </c>
      <c r="EO610" t="s">
        <v>3</v>
      </c>
      <c r="EQ610">
        <v>0</v>
      </c>
      <c r="ER610">
        <v>55.26</v>
      </c>
      <c r="ES610">
        <v>11.27</v>
      </c>
      <c r="ET610">
        <v>1.78</v>
      </c>
      <c r="EU610">
        <v>0.26</v>
      </c>
      <c r="EV610">
        <v>42.21</v>
      </c>
      <c r="EW610">
        <v>4.49</v>
      </c>
      <c r="EX610">
        <v>0.02</v>
      </c>
      <c r="EY610">
        <v>0</v>
      </c>
      <c r="FQ610">
        <v>0</v>
      </c>
      <c r="FR610">
        <f t="shared" si="664"/>
        <v>0</v>
      </c>
      <c r="FS610">
        <v>0</v>
      </c>
      <c r="FX610">
        <v>95</v>
      </c>
      <c r="FY610">
        <v>65</v>
      </c>
      <c r="GA610" t="s">
        <v>3</v>
      </c>
      <c r="GD610">
        <v>0</v>
      </c>
      <c r="GF610">
        <v>211364620</v>
      </c>
      <c r="GG610">
        <v>1</v>
      </c>
      <c r="GH610">
        <v>1</v>
      </c>
      <c r="GI610">
        <v>4</v>
      </c>
      <c r="GJ610">
        <v>0</v>
      </c>
      <c r="GK610">
        <f>ROUND(R610*(S12)/100,2)</f>
        <v>0</v>
      </c>
      <c r="GL610">
        <f t="shared" si="665"/>
        <v>0</v>
      </c>
      <c r="GM610">
        <f t="shared" si="666"/>
        <v>718.04</v>
      </c>
      <c r="GN610">
        <f t="shared" si="667"/>
        <v>0</v>
      </c>
      <c r="GO610">
        <f t="shared" si="668"/>
        <v>718.04</v>
      </c>
      <c r="GP610">
        <f t="shared" si="669"/>
        <v>0</v>
      </c>
      <c r="GR610">
        <v>0</v>
      </c>
      <c r="GS610">
        <v>3</v>
      </c>
      <c r="GT610">
        <v>0</v>
      </c>
      <c r="GU610" t="s">
        <v>3</v>
      </c>
      <c r="GV610">
        <f t="shared" si="670"/>
        <v>0</v>
      </c>
      <c r="GW610">
        <v>1</v>
      </c>
      <c r="GX610">
        <f t="shared" si="671"/>
        <v>0</v>
      </c>
      <c r="HA610">
        <v>0</v>
      </c>
      <c r="HB610">
        <v>0</v>
      </c>
      <c r="IK610">
        <v>0</v>
      </c>
    </row>
    <row r="611" spans="1:255" x14ac:dyDescent="0.2">
      <c r="A611" s="2">
        <v>18</v>
      </c>
      <c r="B611" s="2">
        <v>1</v>
      </c>
      <c r="C611" s="2">
        <v>1448</v>
      </c>
      <c r="D611" s="2"/>
      <c r="E611" s="2" t="s">
        <v>885</v>
      </c>
      <c r="F611" s="2" t="s">
        <v>886</v>
      </c>
      <c r="G611" s="2" t="s">
        <v>887</v>
      </c>
      <c r="H611" s="2" t="s">
        <v>824</v>
      </c>
      <c r="I611" s="2">
        <f>I609*J611</f>
        <v>8.7499999999999994E-2</v>
      </c>
      <c r="J611" s="2">
        <v>9.9999999999999992E-2</v>
      </c>
      <c r="K611" s="2"/>
      <c r="L611" s="2"/>
      <c r="M611" s="2"/>
      <c r="N611" s="2"/>
      <c r="O611" s="2">
        <f t="shared" si="633"/>
        <v>100.64</v>
      </c>
      <c r="P611" s="2">
        <f t="shared" si="634"/>
        <v>100.64</v>
      </c>
      <c r="Q611" s="2">
        <f t="shared" si="635"/>
        <v>0</v>
      </c>
      <c r="R611" s="2">
        <f t="shared" si="636"/>
        <v>0</v>
      </c>
      <c r="S611" s="2">
        <f t="shared" si="637"/>
        <v>0</v>
      </c>
      <c r="T611" s="2">
        <f t="shared" si="638"/>
        <v>0</v>
      </c>
      <c r="U611" s="2">
        <f t="shared" si="639"/>
        <v>0</v>
      </c>
      <c r="V611" s="2">
        <f t="shared" si="640"/>
        <v>0</v>
      </c>
      <c r="W611" s="2">
        <f t="shared" si="641"/>
        <v>0</v>
      </c>
      <c r="X611" s="2">
        <f t="shared" si="642"/>
        <v>0</v>
      </c>
      <c r="Y611" s="2">
        <f t="shared" si="643"/>
        <v>0</v>
      </c>
      <c r="Z611" s="2"/>
      <c r="AA611" s="2">
        <v>39500385</v>
      </c>
      <c r="AB611" s="2">
        <f t="shared" si="644"/>
        <v>1150.19</v>
      </c>
      <c r="AC611" s="2">
        <f t="shared" si="645"/>
        <v>1150.19</v>
      </c>
      <c r="AD611" s="2">
        <f t="shared" si="646"/>
        <v>0</v>
      </c>
      <c r="AE611" s="2">
        <f t="shared" si="647"/>
        <v>0</v>
      </c>
      <c r="AF611" s="2">
        <f t="shared" si="648"/>
        <v>0</v>
      </c>
      <c r="AG611" s="2">
        <f t="shared" si="649"/>
        <v>0</v>
      </c>
      <c r="AH611" s="2">
        <f t="shared" si="650"/>
        <v>0</v>
      </c>
      <c r="AI611" s="2">
        <f t="shared" si="651"/>
        <v>0</v>
      </c>
      <c r="AJ611" s="2">
        <f t="shared" si="652"/>
        <v>0</v>
      </c>
      <c r="AK611" s="2">
        <v>1150.19</v>
      </c>
      <c r="AL611" s="2">
        <v>1150.19</v>
      </c>
      <c r="AM611" s="2">
        <v>0</v>
      </c>
      <c r="AN611" s="2">
        <v>0</v>
      </c>
      <c r="AO611" s="2">
        <v>0</v>
      </c>
      <c r="AP611" s="2">
        <v>0</v>
      </c>
      <c r="AQ611" s="2">
        <v>0</v>
      </c>
      <c r="AR611" s="2">
        <v>0</v>
      </c>
      <c r="AS611" s="2">
        <v>0</v>
      </c>
      <c r="AT611" s="2">
        <v>95</v>
      </c>
      <c r="AU611" s="2">
        <v>65</v>
      </c>
      <c r="AV611" s="2">
        <v>1</v>
      </c>
      <c r="AW611" s="2">
        <v>1</v>
      </c>
      <c r="AX611" s="2"/>
      <c r="AY611" s="2"/>
      <c r="AZ611" s="2">
        <v>1</v>
      </c>
      <c r="BA611" s="2">
        <v>1</v>
      </c>
      <c r="BB611" s="2">
        <v>1</v>
      </c>
      <c r="BC611" s="2">
        <v>1</v>
      </c>
      <c r="BD611" s="2" t="s">
        <v>3</v>
      </c>
      <c r="BE611" s="2" t="s">
        <v>3</v>
      </c>
      <c r="BF611" s="2" t="s">
        <v>3</v>
      </c>
      <c r="BG611" s="2" t="s">
        <v>3</v>
      </c>
      <c r="BH611" s="2">
        <v>3</v>
      </c>
      <c r="BI611" s="2">
        <v>2</v>
      </c>
      <c r="BJ611" s="2" t="s">
        <v>888</v>
      </c>
      <c r="BK611" s="2"/>
      <c r="BL611" s="2"/>
      <c r="BM611" s="2">
        <v>108001</v>
      </c>
      <c r="BN611" s="2">
        <v>0</v>
      </c>
      <c r="BO611" s="2" t="s">
        <v>3</v>
      </c>
      <c r="BP611" s="2">
        <v>0</v>
      </c>
      <c r="BQ611" s="2">
        <v>3</v>
      </c>
      <c r="BR611" s="2">
        <v>0</v>
      </c>
      <c r="BS611" s="2">
        <v>1</v>
      </c>
      <c r="BT611" s="2">
        <v>1</v>
      </c>
      <c r="BU611" s="2">
        <v>1</v>
      </c>
      <c r="BV611" s="2">
        <v>1</v>
      </c>
      <c r="BW611" s="2">
        <v>1</v>
      </c>
      <c r="BX611" s="2">
        <v>1</v>
      </c>
      <c r="BY611" s="2" t="s">
        <v>3</v>
      </c>
      <c r="BZ611" s="2">
        <v>95</v>
      </c>
      <c r="CA611" s="2">
        <v>65</v>
      </c>
      <c r="CB611" s="2"/>
      <c r="CC611" s="2"/>
      <c r="CD611" s="2"/>
      <c r="CE611" s="2"/>
      <c r="CF611" s="2">
        <v>0</v>
      </c>
      <c r="CG611" s="2">
        <v>0</v>
      </c>
      <c r="CH611" s="2"/>
      <c r="CI611" s="2"/>
      <c r="CJ611" s="2"/>
      <c r="CK611" s="2"/>
      <c r="CL611" s="2"/>
      <c r="CM611" s="2">
        <v>0</v>
      </c>
      <c r="CN611" s="2" t="s">
        <v>3</v>
      </c>
      <c r="CO611" s="2">
        <v>0</v>
      </c>
      <c r="CP611" s="2">
        <f t="shared" si="653"/>
        <v>100.64</v>
      </c>
      <c r="CQ611" s="2">
        <f t="shared" si="654"/>
        <v>1150.19</v>
      </c>
      <c r="CR611" s="2">
        <f t="shared" si="655"/>
        <v>0</v>
      </c>
      <c r="CS611" s="2">
        <f t="shared" si="656"/>
        <v>0</v>
      </c>
      <c r="CT611" s="2">
        <f t="shared" si="657"/>
        <v>0</v>
      </c>
      <c r="CU611" s="2">
        <f t="shared" si="658"/>
        <v>0</v>
      </c>
      <c r="CV611" s="2">
        <f t="shared" si="659"/>
        <v>0</v>
      </c>
      <c r="CW611" s="2">
        <f t="shared" si="660"/>
        <v>0</v>
      </c>
      <c r="CX611" s="2">
        <f t="shared" si="661"/>
        <v>0</v>
      </c>
      <c r="CY611" s="2">
        <f t="shared" si="662"/>
        <v>0</v>
      </c>
      <c r="CZ611" s="2">
        <f t="shared" si="663"/>
        <v>0</v>
      </c>
      <c r="DA611" s="2"/>
      <c r="DB611" s="2"/>
      <c r="DC611" s="2" t="s">
        <v>3</v>
      </c>
      <c r="DD611" s="2" t="s">
        <v>3</v>
      </c>
      <c r="DE611" s="2" t="s">
        <v>3</v>
      </c>
      <c r="DF611" s="2" t="s">
        <v>3</v>
      </c>
      <c r="DG611" s="2" t="s">
        <v>3</v>
      </c>
      <c r="DH611" s="2" t="s">
        <v>3</v>
      </c>
      <c r="DI611" s="2" t="s">
        <v>3</v>
      </c>
      <c r="DJ611" s="2" t="s">
        <v>3</v>
      </c>
      <c r="DK611" s="2" t="s">
        <v>3</v>
      </c>
      <c r="DL611" s="2" t="s">
        <v>3</v>
      </c>
      <c r="DM611" s="2" t="s">
        <v>3</v>
      </c>
      <c r="DN611" s="2">
        <v>0</v>
      </c>
      <c r="DO611" s="2">
        <v>0</v>
      </c>
      <c r="DP611" s="2">
        <v>1</v>
      </c>
      <c r="DQ611" s="2">
        <v>1</v>
      </c>
      <c r="DR611" s="2"/>
      <c r="DS611" s="2"/>
      <c r="DT611" s="2"/>
      <c r="DU611" s="2">
        <v>1013</v>
      </c>
      <c r="DV611" s="2" t="s">
        <v>824</v>
      </c>
      <c r="DW611" s="2" t="s">
        <v>826</v>
      </c>
      <c r="DX611" s="2">
        <v>1</v>
      </c>
      <c r="DY611" s="2"/>
      <c r="DZ611" s="2"/>
      <c r="EA611" s="2"/>
      <c r="EB611" s="2"/>
      <c r="EC611" s="2"/>
      <c r="ED611" s="2"/>
      <c r="EE611" s="2">
        <v>39174386</v>
      </c>
      <c r="EF611" s="2">
        <v>3</v>
      </c>
      <c r="EG611" s="2" t="s">
        <v>697</v>
      </c>
      <c r="EH611" s="2">
        <v>0</v>
      </c>
      <c r="EI611" s="2" t="s">
        <v>3</v>
      </c>
      <c r="EJ611" s="2">
        <v>2</v>
      </c>
      <c r="EK611" s="2">
        <v>108001</v>
      </c>
      <c r="EL611" s="2" t="s">
        <v>698</v>
      </c>
      <c r="EM611" s="2" t="s">
        <v>699</v>
      </c>
      <c r="EN611" s="2"/>
      <c r="EO611" s="2" t="s">
        <v>3</v>
      </c>
      <c r="EP611" s="2"/>
      <c r="EQ611" s="2">
        <v>0</v>
      </c>
      <c r="ER611" s="2">
        <v>1150.19</v>
      </c>
      <c r="ES611" s="2">
        <v>1150.19</v>
      </c>
      <c r="ET611" s="2">
        <v>0</v>
      </c>
      <c r="EU611" s="2">
        <v>0</v>
      </c>
      <c r="EV611" s="2">
        <v>0</v>
      </c>
      <c r="EW611" s="2">
        <v>0</v>
      </c>
      <c r="EX611" s="2">
        <v>0</v>
      </c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>
        <v>0</v>
      </c>
      <c r="FR611" s="2">
        <f t="shared" si="664"/>
        <v>0</v>
      </c>
      <c r="FS611" s="2">
        <v>0</v>
      </c>
      <c r="FT611" s="2"/>
      <c r="FU611" s="2"/>
      <c r="FV611" s="2"/>
      <c r="FW611" s="2"/>
      <c r="FX611" s="2">
        <v>95</v>
      </c>
      <c r="FY611" s="2">
        <v>65</v>
      </c>
      <c r="FZ611" s="2"/>
      <c r="GA611" s="2" t="s">
        <v>3</v>
      </c>
      <c r="GB611" s="2"/>
      <c r="GC611" s="2"/>
      <c r="GD611" s="2">
        <v>0</v>
      </c>
      <c r="GE611" s="2"/>
      <c r="GF611" s="2">
        <v>-1031213265</v>
      </c>
      <c r="GG611" s="2">
        <v>2</v>
      </c>
      <c r="GH611" s="2">
        <v>1</v>
      </c>
      <c r="GI611" s="2">
        <v>-2</v>
      </c>
      <c r="GJ611" s="2">
        <v>0</v>
      </c>
      <c r="GK611" s="2">
        <f>ROUND(R611*(R12)/100,2)</f>
        <v>0</v>
      </c>
      <c r="GL611" s="2">
        <f t="shared" si="665"/>
        <v>0</v>
      </c>
      <c r="GM611" s="2">
        <f t="shared" si="666"/>
        <v>100.64</v>
      </c>
      <c r="GN611" s="2">
        <f t="shared" si="667"/>
        <v>0</v>
      </c>
      <c r="GO611" s="2">
        <f t="shared" si="668"/>
        <v>100.64</v>
      </c>
      <c r="GP611" s="2">
        <f t="shared" si="669"/>
        <v>0</v>
      </c>
      <c r="GQ611" s="2"/>
      <c r="GR611" s="2">
        <v>0</v>
      </c>
      <c r="GS611" s="2">
        <v>3</v>
      </c>
      <c r="GT611" s="2">
        <v>0</v>
      </c>
      <c r="GU611" s="2" t="s">
        <v>3</v>
      </c>
      <c r="GV611" s="2">
        <f t="shared" si="670"/>
        <v>0</v>
      </c>
      <c r="GW611" s="2">
        <v>1</v>
      </c>
      <c r="GX611" s="2">
        <f t="shared" si="671"/>
        <v>0</v>
      </c>
      <c r="GY611" s="2"/>
      <c r="GZ611" s="2"/>
      <c r="HA611" s="2">
        <v>0</v>
      </c>
      <c r="HB611" s="2">
        <v>0</v>
      </c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>
        <v>0</v>
      </c>
      <c r="IL611" s="2"/>
      <c r="IM611" s="2"/>
      <c r="IN611" s="2"/>
      <c r="IO611" s="2"/>
      <c r="IP611" s="2"/>
      <c r="IQ611" s="2"/>
      <c r="IR611" s="2"/>
      <c r="IS611" s="2"/>
      <c r="IT611" s="2"/>
      <c r="IU611" s="2"/>
    </row>
    <row r="612" spans="1:255" x14ac:dyDescent="0.2">
      <c r="A612">
        <v>18</v>
      </c>
      <c r="B612">
        <v>1</v>
      </c>
      <c r="C612">
        <v>1459</v>
      </c>
      <c r="E612" t="s">
        <v>885</v>
      </c>
      <c r="F612" t="s">
        <v>886</v>
      </c>
      <c r="G612" t="s">
        <v>887</v>
      </c>
      <c r="H612" t="s">
        <v>824</v>
      </c>
      <c r="I612">
        <f>I610*J612</f>
        <v>8.7499999999999994E-2</v>
      </c>
      <c r="J612">
        <v>9.9999999999999992E-2</v>
      </c>
      <c r="O612">
        <f t="shared" si="633"/>
        <v>670.27</v>
      </c>
      <c r="P612">
        <f t="shared" si="634"/>
        <v>670.27</v>
      </c>
      <c r="Q612">
        <f t="shared" si="635"/>
        <v>0</v>
      </c>
      <c r="R612">
        <f t="shared" si="636"/>
        <v>0</v>
      </c>
      <c r="S612">
        <f t="shared" si="637"/>
        <v>0</v>
      </c>
      <c r="T612">
        <f t="shared" si="638"/>
        <v>0</v>
      </c>
      <c r="U612">
        <f t="shared" si="639"/>
        <v>0</v>
      </c>
      <c r="V612">
        <f t="shared" si="640"/>
        <v>0</v>
      </c>
      <c r="W612">
        <f t="shared" si="641"/>
        <v>0</v>
      </c>
      <c r="X612">
        <f t="shared" si="642"/>
        <v>0</v>
      </c>
      <c r="Y612">
        <f t="shared" si="643"/>
        <v>0</v>
      </c>
      <c r="AA612">
        <v>39500386</v>
      </c>
      <c r="AB612">
        <f t="shared" si="644"/>
        <v>1150.19</v>
      </c>
      <c r="AC612">
        <f t="shared" si="645"/>
        <v>1150.19</v>
      </c>
      <c r="AD612">
        <f t="shared" si="646"/>
        <v>0</v>
      </c>
      <c r="AE612">
        <f t="shared" si="647"/>
        <v>0</v>
      </c>
      <c r="AF612">
        <f t="shared" si="648"/>
        <v>0</v>
      </c>
      <c r="AG612">
        <f t="shared" si="649"/>
        <v>0</v>
      </c>
      <c r="AH612">
        <f t="shared" si="650"/>
        <v>0</v>
      </c>
      <c r="AI612">
        <f t="shared" si="651"/>
        <v>0</v>
      </c>
      <c r="AJ612">
        <f t="shared" si="652"/>
        <v>0</v>
      </c>
      <c r="AK612">
        <v>1150.19</v>
      </c>
      <c r="AL612">
        <v>1150.19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95</v>
      </c>
      <c r="AU612">
        <v>65</v>
      </c>
      <c r="AV612">
        <v>1</v>
      </c>
      <c r="AW612">
        <v>1</v>
      </c>
      <c r="AZ612">
        <v>6.66</v>
      </c>
      <c r="BA612">
        <v>1</v>
      </c>
      <c r="BB612">
        <v>1</v>
      </c>
      <c r="BC612">
        <v>6.66</v>
      </c>
      <c r="BD612" t="s">
        <v>3</v>
      </c>
      <c r="BE612" t="s">
        <v>3</v>
      </c>
      <c r="BF612" t="s">
        <v>3</v>
      </c>
      <c r="BG612" t="s">
        <v>3</v>
      </c>
      <c r="BH612">
        <v>3</v>
      </c>
      <c r="BI612">
        <v>2</v>
      </c>
      <c r="BJ612" t="s">
        <v>888</v>
      </c>
      <c r="BM612">
        <v>108001</v>
      </c>
      <c r="BN612">
        <v>0</v>
      </c>
      <c r="BO612" t="s">
        <v>3</v>
      </c>
      <c r="BP612">
        <v>0</v>
      </c>
      <c r="BQ612">
        <v>3</v>
      </c>
      <c r="BR612">
        <v>0</v>
      </c>
      <c r="BS612">
        <v>1</v>
      </c>
      <c r="BT612">
        <v>1</v>
      </c>
      <c r="BU612">
        <v>1</v>
      </c>
      <c r="BV612">
        <v>1</v>
      </c>
      <c r="BW612">
        <v>1</v>
      </c>
      <c r="BX612">
        <v>1</v>
      </c>
      <c r="BY612" t="s">
        <v>3</v>
      </c>
      <c r="BZ612">
        <v>95</v>
      </c>
      <c r="CA612">
        <v>65</v>
      </c>
      <c r="CF612">
        <v>0</v>
      </c>
      <c r="CG612">
        <v>0</v>
      </c>
      <c r="CM612">
        <v>0</v>
      </c>
      <c r="CN612" t="s">
        <v>3</v>
      </c>
      <c r="CO612">
        <v>0</v>
      </c>
      <c r="CP612">
        <f t="shared" si="653"/>
        <v>670.27</v>
      </c>
      <c r="CQ612">
        <f t="shared" si="654"/>
        <v>7660.2654000000002</v>
      </c>
      <c r="CR612">
        <f t="shared" si="655"/>
        <v>0</v>
      </c>
      <c r="CS612">
        <f t="shared" si="656"/>
        <v>0</v>
      </c>
      <c r="CT612">
        <f t="shared" si="657"/>
        <v>0</v>
      </c>
      <c r="CU612">
        <f t="shared" si="658"/>
        <v>0</v>
      </c>
      <c r="CV612">
        <f t="shared" si="659"/>
        <v>0</v>
      </c>
      <c r="CW612">
        <f t="shared" si="660"/>
        <v>0</v>
      </c>
      <c r="CX612">
        <f t="shared" si="661"/>
        <v>0</v>
      </c>
      <c r="CY612">
        <f t="shared" si="662"/>
        <v>0</v>
      </c>
      <c r="CZ612">
        <f t="shared" si="663"/>
        <v>0</v>
      </c>
      <c r="DC612" t="s">
        <v>3</v>
      </c>
      <c r="DD612" t="s">
        <v>3</v>
      </c>
      <c r="DE612" t="s">
        <v>3</v>
      </c>
      <c r="DF612" t="s">
        <v>3</v>
      </c>
      <c r="DG612" t="s">
        <v>3</v>
      </c>
      <c r="DH612" t="s">
        <v>3</v>
      </c>
      <c r="DI612" t="s">
        <v>3</v>
      </c>
      <c r="DJ612" t="s">
        <v>3</v>
      </c>
      <c r="DK612" t="s">
        <v>3</v>
      </c>
      <c r="DL612" t="s">
        <v>3</v>
      </c>
      <c r="DM612" t="s">
        <v>3</v>
      </c>
      <c r="DN612">
        <v>0</v>
      </c>
      <c r="DO612">
        <v>0</v>
      </c>
      <c r="DP612">
        <v>1</v>
      </c>
      <c r="DQ612">
        <v>1</v>
      </c>
      <c r="DU612">
        <v>1013</v>
      </c>
      <c r="DV612" t="s">
        <v>824</v>
      </c>
      <c r="DW612" t="s">
        <v>826</v>
      </c>
      <c r="DX612">
        <v>1</v>
      </c>
      <c r="EE612">
        <v>39174386</v>
      </c>
      <c r="EF612">
        <v>3</v>
      </c>
      <c r="EG612" t="s">
        <v>697</v>
      </c>
      <c r="EH612">
        <v>0</v>
      </c>
      <c r="EI612" t="s">
        <v>3</v>
      </c>
      <c r="EJ612">
        <v>2</v>
      </c>
      <c r="EK612">
        <v>108001</v>
      </c>
      <c r="EL612" t="s">
        <v>698</v>
      </c>
      <c r="EM612" t="s">
        <v>699</v>
      </c>
      <c r="EO612" t="s">
        <v>3</v>
      </c>
      <c r="EQ612">
        <v>0</v>
      </c>
      <c r="ER612">
        <v>1150.19</v>
      </c>
      <c r="ES612">
        <v>1150.19</v>
      </c>
      <c r="ET612">
        <v>0</v>
      </c>
      <c r="EU612">
        <v>0</v>
      </c>
      <c r="EV612">
        <v>0</v>
      </c>
      <c r="EW612">
        <v>0</v>
      </c>
      <c r="EX612">
        <v>0</v>
      </c>
      <c r="FQ612">
        <v>0</v>
      </c>
      <c r="FR612">
        <f t="shared" si="664"/>
        <v>0</v>
      </c>
      <c r="FS612">
        <v>0</v>
      </c>
      <c r="FX612">
        <v>95</v>
      </c>
      <c r="FY612">
        <v>65</v>
      </c>
      <c r="GA612" t="s">
        <v>3</v>
      </c>
      <c r="GD612">
        <v>0</v>
      </c>
      <c r="GF612">
        <v>-1031213265</v>
      </c>
      <c r="GG612">
        <v>1</v>
      </c>
      <c r="GH612">
        <v>1</v>
      </c>
      <c r="GI612">
        <v>4</v>
      </c>
      <c r="GJ612">
        <v>0</v>
      </c>
      <c r="GK612">
        <f>ROUND(R612*(S12)/100,2)</f>
        <v>0</v>
      </c>
      <c r="GL612">
        <f t="shared" si="665"/>
        <v>0</v>
      </c>
      <c r="GM612">
        <f t="shared" si="666"/>
        <v>670.27</v>
      </c>
      <c r="GN612">
        <f t="shared" si="667"/>
        <v>0</v>
      </c>
      <c r="GO612">
        <f t="shared" si="668"/>
        <v>670.27</v>
      </c>
      <c r="GP612">
        <f t="shared" si="669"/>
        <v>0</v>
      </c>
      <c r="GR612">
        <v>0</v>
      </c>
      <c r="GS612">
        <v>3</v>
      </c>
      <c r="GT612">
        <v>0</v>
      </c>
      <c r="GU612" t="s">
        <v>3</v>
      </c>
      <c r="GV612">
        <f t="shared" si="670"/>
        <v>0</v>
      </c>
      <c r="GW612">
        <v>1</v>
      </c>
      <c r="GX612">
        <f t="shared" si="671"/>
        <v>0</v>
      </c>
      <c r="HA612">
        <v>0</v>
      </c>
      <c r="HB612">
        <v>0</v>
      </c>
      <c r="IK612">
        <v>0</v>
      </c>
    </row>
    <row r="613" spans="1:255" x14ac:dyDescent="0.2">
      <c r="A613" s="2">
        <v>17</v>
      </c>
      <c r="B613" s="2">
        <v>1</v>
      </c>
      <c r="C613" s="2">
        <f>ROW(SmtRes!A1470)</f>
        <v>1470</v>
      </c>
      <c r="D613" s="2">
        <f>ROW(EtalonRes!A1437)</f>
        <v>1437</v>
      </c>
      <c r="E613" s="2" t="s">
        <v>889</v>
      </c>
      <c r="F613" s="2" t="s">
        <v>890</v>
      </c>
      <c r="G613" s="2" t="s">
        <v>891</v>
      </c>
      <c r="H613" s="2" t="s">
        <v>61</v>
      </c>
      <c r="I613" s="2">
        <f>ROUND(186/100,9)</f>
        <v>1.86</v>
      </c>
      <c r="J613" s="2">
        <v>0</v>
      </c>
      <c r="K613" s="2"/>
      <c r="L613" s="2"/>
      <c r="M613" s="2"/>
      <c r="N613" s="2"/>
      <c r="O613" s="2">
        <f t="shared" si="633"/>
        <v>50.76</v>
      </c>
      <c r="P613" s="2">
        <f t="shared" si="634"/>
        <v>15.46</v>
      </c>
      <c r="Q613" s="2">
        <f t="shared" si="635"/>
        <v>3.31</v>
      </c>
      <c r="R613" s="2">
        <f t="shared" si="636"/>
        <v>0.48</v>
      </c>
      <c r="S613" s="2">
        <f t="shared" si="637"/>
        <v>31.99</v>
      </c>
      <c r="T613" s="2">
        <f t="shared" si="638"/>
        <v>0</v>
      </c>
      <c r="U613" s="2">
        <f t="shared" si="639"/>
        <v>3.4038000000000004</v>
      </c>
      <c r="V613" s="2">
        <f t="shared" si="640"/>
        <v>3.7200000000000004E-2</v>
      </c>
      <c r="W613" s="2">
        <f t="shared" si="641"/>
        <v>0</v>
      </c>
      <c r="X613" s="2">
        <f t="shared" si="642"/>
        <v>30.85</v>
      </c>
      <c r="Y613" s="2">
        <f t="shared" si="643"/>
        <v>21.11</v>
      </c>
      <c r="Z613" s="2"/>
      <c r="AA613" s="2">
        <v>39500385</v>
      </c>
      <c r="AB613" s="2">
        <f t="shared" si="644"/>
        <v>27.29</v>
      </c>
      <c r="AC613" s="2">
        <f t="shared" si="645"/>
        <v>8.31</v>
      </c>
      <c r="AD613" s="2">
        <f t="shared" si="646"/>
        <v>1.78</v>
      </c>
      <c r="AE613" s="2">
        <f t="shared" si="647"/>
        <v>0.26</v>
      </c>
      <c r="AF613" s="2">
        <f t="shared" si="648"/>
        <v>17.2</v>
      </c>
      <c r="AG613" s="2">
        <f t="shared" si="649"/>
        <v>0</v>
      </c>
      <c r="AH613" s="2">
        <f t="shared" si="650"/>
        <v>1.83</v>
      </c>
      <c r="AI613" s="2">
        <f t="shared" si="651"/>
        <v>0.02</v>
      </c>
      <c r="AJ613" s="2">
        <f t="shared" si="652"/>
        <v>0</v>
      </c>
      <c r="AK613" s="2">
        <v>27.29</v>
      </c>
      <c r="AL613" s="2">
        <v>8.31</v>
      </c>
      <c r="AM613" s="2">
        <v>1.78</v>
      </c>
      <c r="AN613" s="2">
        <v>0.26</v>
      </c>
      <c r="AO613" s="2">
        <v>17.2</v>
      </c>
      <c r="AP613" s="2">
        <v>0</v>
      </c>
      <c r="AQ613" s="2">
        <v>1.83</v>
      </c>
      <c r="AR613" s="2">
        <v>0.02</v>
      </c>
      <c r="AS613" s="2">
        <v>0</v>
      </c>
      <c r="AT613" s="2">
        <v>95</v>
      </c>
      <c r="AU613" s="2">
        <v>65</v>
      </c>
      <c r="AV613" s="2">
        <v>1</v>
      </c>
      <c r="AW613" s="2">
        <v>1</v>
      </c>
      <c r="AX613" s="2"/>
      <c r="AY613" s="2"/>
      <c r="AZ613" s="2">
        <v>1</v>
      </c>
      <c r="BA613" s="2">
        <v>1</v>
      </c>
      <c r="BB613" s="2">
        <v>1</v>
      </c>
      <c r="BC613" s="2">
        <v>1</v>
      </c>
      <c r="BD613" s="2" t="s">
        <v>3</v>
      </c>
      <c r="BE613" s="2" t="s">
        <v>3</v>
      </c>
      <c r="BF613" s="2" t="s">
        <v>3</v>
      </c>
      <c r="BG613" s="2" t="s">
        <v>3</v>
      </c>
      <c r="BH613" s="2">
        <v>0</v>
      </c>
      <c r="BI613" s="2">
        <v>2</v>
      </c>
      <c r="BJ613" s="2" t="s">
        <v>892</v>
      </c>
      <c r="BK613" s="2"/>
      <c r="BL613" s="2"/>
      <c r="BM613" s="2">
        <v>108001</v>
      </c>
      <c r="BN613" s="2">
        <v>0</v>
      </c>
      <c r="BO613" s="2" t="s">
        <v>3</v>
      </c>
      <c r="BP613" s="2">
        <v>0</v>
      </c>
      <c r="BQ613" s="2">
        <v>3</v>
      </c>
      <c r="BR613" s="2">
        <v>0</v>
      </c>
      <c r="BS613" s="2">
        <v>1</v>
      </c>
      <c r="BT613" s="2">
        <v>1</v>
      </c>
      <c r="BU613" s="2">
        <v>1</v>
      </c>
      <c r="BV613" s="2">
        <v>1</v>
      </c>
      <c r="BW613" s="2">
        <v>1</v>
      </c>
      <c r="BX613" s="2">
        <v>1</v>
      </c>
      <c r="BY613" s="2" t="s">
        <v>3</v>
      </c>
      <c r="BZ613" s="2">
        <v>95</v>
      </c>
      <c r="CA613" s="2">
        <v>65</v>
      </c>
      <c r="CB613" s="2"/>
      <c r="CC613" s="2"/>
      <c r="CD613" s="2"/>
      <c r="CE613" s="2"/>
      <c r="CF613" s="2">
        <v>0</v>
      </c>
      <c r="CG613" s="2">
        <v>0</v>
      </c>
      <c r="CH613" s="2"/>
      <c r="CI613" s="2"/>
      <c r="CJ613" s="2"/>
      <c r="CK613" s="2"/>
      <c r="CL613" s="2"/>
      <c r="CM613" s="2">
        <v>0</v>
      </c>
      <c r="CN613" s="2" t="s">
        <v>3</v>
      </c>
      <c r="CO613" s="2">
        <v>0</v>
      </c>
      <c r="CP613" s="2">
        <f t="shared" si="653"/>
        <v>50.76</v>
      </c>
      <c r="CQ613" s="2">
        <f t="shared" si="654"/>
        <v>8.31</v>
      </c>
      <c r="CR613" s="2">
        <f t="shared" si="655"/>
        <v>1.78</v>
      </c>
      <c r="CS613" s="2">
        <f t="shared" si="656"/>
        <v>0.26</v>
      </c>
      <c r="CT613" s="2">
        <f t="shared" si="657"/>
        <v>17.2</v>
      </c>
      <c r="CU613" s="2">
        <f t="shared" si="658"/>
        <v>0</v>
      </c>
      <c r="CV613" s="2">
        <f t="shared" si="659"/>
        <v>1.83</v>
      </c>
      <c r="CW613" s="2">
        <f t="shared" si="660"/>
        <v>0.02</v>
      </c>
      <c r="CX613" s="2">
        <f t="shared" si="661"/>
        <v>0</v>
      </c>
      <c r="CY613" s="2">
        <f t="shared" si="662"/>
        <v>30.846500000000002</v>
      </c>
      <c r="CZ613" s="2">
        <f t="shared" si="663"/>
        <v>21.105499999999996</v>
      </c>
      <c r="DA613" s="2"/>
      <c r="DB613" s="2"/>
      <c r="DC613" s="2" t="s">
        <v>3</v>
      </c>
      <c r="DD613" s="2" t="s">
        <v>3</v>
      </c>
      <c r="DE613" s="2" t="s">
        <v>3</v>
      </c>
      <c r="DF613" s="2" t="s">
        <v>3</v>
      </c>
      <c r="DG613" s="2" t="s">
        <v>3</v>
      </c>
      <c r="DH613" s="2" t="s">
        <v>3</v>
      </c>
      <c r="DI613" s="2" t="s">
        <v>3</v>
      </c>
      <c r="DJ613" s="2" t="s">
        <v>3</v>
      </c>
      <c r="DK613" s="2" t="s">
        <v>3</v>
      </c>
      <c r="DL613" s="2" t="s">
        <v>3</v>
      </c>
      <c r="DM613" s="2" t="s">
        <v>3</v>
      </c>
      <c r="DN613" s="2">
        <v>0</v>
      </c>
      <c r="DO613" s="2">
        <v>0</v>
      </c>
      <c r="DP613" s="2">
        <v>1</v>
      </c>
      <c r="DQ613" s="2">
        <v>1</v>
      </c>
      <c r="DR613" s="2"/>
      <c r="DS613" s="2"/>
      <c r="DT613" s="2"/>
      <c r="DU613" s="2">
        <v>1003</v>
      </c>
      <c r="DV613" s="2" t="s">
        <v>61</v>
      </c>
      <c r="DW613" s="2" t="s">
        <v>61</v>
      </c>
      <c r="DX613" s="2">
        <v>100</v>
      </c>
      <c r="DY613" s="2"/>
      <c r="DZ613" s="2"/>
      <c r="EA613" s="2"/>
      <c r="EB613" s="2"/>
      <c r="EC613" s="2"/>
      <c r="ED613" s="2"/>
      <c r="EE613" s="2">
        <v>39174386</v>
      </c>
      <c r="EF613" s="2">
        <v>3</v>
      </c>
      <c r="EG613" s="2" t="s">
        <v>697</v>
      </c>
      <c r="EH613" s="2">
        <v>0</v>
      </c>
      <c r="EI613" s="2" t="s">
        <v>3</v>
      </c>
      <c r="EJ613" s="2">
        <v>2</v>
      </c>
      <c r="EK613" s="2">
        <v>108001</v>
      </c>
      <c r="EL613" s="2" t="s">
        <v>698</v>
      </c>
      <c r="EM613" s="2" t="s">
        <v>699</v>
      </c>
      <c r="EN613" s="2"/>
      <c r="EO613" s="2" t="s">
        <v>3</v>
      </c>
      <c r="EP613" s="2"/>
      <c r="EQ613" s="2">
        <v>0</v>
      </c>
      <c r="ER613" s="2">
        <v>27.29</v>
      </c>
      <c r="ES613" s="2">
        <v>8.31</v>
      </c>
      <c r="ET613" s="2">
        <v>1.78</v>
      </c>
      <c r="EU613" s="2">
        <v>0.26</v>
      </c>
      <c r="EV613" s="2">
        <v>17.2</v>
      </c>
      <c r="EW613" s="2">
        <v>1.83</v>
      </c>
      <c r="EX613" s="2">
        <v>0.02</v>
      </c>
      <c r="EY613" s="2">
        <v>0</v>
      </c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>
        <v>0</v>
      </c>
      <c r="FR613" s="2">
        <f t="shared" si="664"/>
        <v>0</v>
      </c>
      <c r="FS613" s="2">
        <v>0</v>
      </c>
      <c r="FT613" s="2"/>
      <c r="FU613" s="2"/>
      <c r="FV613" s="2"/>
      <c r="FW613" s="2"/>
      <c r="FX613" s="2">
        <v>95</v>
      </c>
      <c r="FY613" s="2">
        <v>65</v>
      </c>
      <c r="FZ613" s="2"/>
      <c r="GA613" s="2" t="s">
        <v>3</v>
      </c>
      <c r="GB613" s="2"/>
      <c r="GC613" s="2"/>
      <c r="GD613" s="2">
        <v>0</v>
      </c>
      <c r="GE613" s="2"/>
      <c r="GF613" s="2">
        <v>-1445564547</v>
      </c>
      <c r="GG613" s="2">
        <v>2</v>
      </c>
      <c r="GH613" s="2">
        <v>1</v>
      </c>
      <c r="GI613" s="2">
        <v>-2</v>
      </c>
      <c r="GJ613" s="2">
        <v>0</v>
      </c>
      <c r="GK613" s="2">
        <f>ROUND(R613*(R12)/100,2)</f>
        <v>0</v>
      </c>
      <c r="GL613" s="2">
        <f t="shared" si="665"/>
        <v>0</v>
      </c>
      <c r="GM613" s="2">
        <f t="shared" si="666"/>
        <v>102.72</v>
      </c>
      <c r="GN613" s="2">
        <f t="shared" si="667"/>
        <v>0</v>
      </c>
      <c r="GO613" s="2">
        <f t="shared" si="668"/>
        <v>102.72</v>
      </c>
      <c r="GP613" s="2">
        <f t="shared" si="669"/>
        <v>0</v>
      </c>
      <c r="GQ613" s="2"/>
      <c r="GR613" s="2">
        <v>0</v>
      </c>
      <c r="GS613" s="2">
        <v>3</v>
      </c>
      <c r="GT613" s="2">
        <v>0</v>
      </c>
      <c r="GU613" s="2" t="s">
        <v>3</v>
      </c>
      <c r="GV613" s="2">
        <f t="shared" si="670"/>
        <v>0</v>
      </c>
      <c r="GW613" s="2">
        <v>1</v>
      </c>
      <c r="GX613" s="2">
        <f t="shared" si="671"/>
        <v>0</v>
      </c>
      <c r="GY613" s="2"/>
      <c r="GZ613" s="2"/>
      <c r="HA613" s="2">
        <v>0</v>
      </c>
      <c r="HB613" s="2">
        <v>0</v>
      </c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>
        <v>0</v>
      </c>
      <c r="IL613" s="2"/>
      <c r="IM613" s="2"/>
      <c r="IN613" s="2"/>
      <c r="IO613" s="2"/>
      <c r="IP613" s="2"/>
      <c r="IQ613" s="2"/>
      <c r="IR613" s="2"/>
      <c r="IS613" s="2"/>
      <c r="IT613" s="2"/>
      <c r="IU613" s="2"/>
    </row>
    <row r="614" spans="1:255" x14ac:dyDescent="0.2">
      <c r="A614">
        <v>17</v>
      </c>
      <c r="B614">
        <v>1</v>
      </c>
      <c r="C614">
        <f>ROW(SmtRes!A1480)</f>
        <v>1480</v>
      </c>
      <c r="D614">
        <f>ROW(EtalonRes!A1446)</f>
        <v>1446</v>
      </c>
      <c r="E614" t="s">
        <v>889</v>
      </c>
      <c r="F614" t="s">
        <v>890</v>
      </c>
      <c r="G614" t="s">
        <v>891</v>
      </c>
      <c r="H614" t="s">
        <v>61</v>
      </c>
      <c r="I614">
        <f>ROUND(186/100,9)</f>
        <v>1.86</v>
      </c>
      <c r="J614">
        <v>0</v>
      </c>
      <c r="O614">
        <f t="shared" si="633"/>
        <v>338.06</v>
      </c>
      <c r="P614">
        <f t="shared" si="634"/>
        <v>102.94</v>
      </c>
      <c r="Q614">
        <f t="shared" si="635"/>
        <v>22.05</v>
      </c>
      <c r="R614">
        <f t="shared" si="636"/>
        <v>3.22</v>
      </c>
      <c r="S614">
        <f t="shared" si="637"/>
        <v>213.07</v>
      </c>
      <c r="T614">
        <f t="shared" si="638"/>
        <v>0</v>
      </c>
      <c r="U614">
        <f t="shared" si="639"/>
        <v>3.4038000000000004</v>
      </c>
      <c r="V614">
        <f t="shared" si="640"/>
        <v>3.7200000000000004E-2</v>
      </c>
      <c r="W614">
        <f t="shared" si="641"/>
        <v>0</v>
      </c>
      <c r="X614">
        <f t="shared" si="642"/>
        <v>205.48</v>
      </c>
      <c r="Y614">
        <f t="shared" si="643"/>
        <v>140.59</v>
      </c>
      <c r="AA614">
        <v>39500386</v>
      </c>
      <c r="AB614">
        <f t="shared" si="644"/>
        <v>27.29</v>
      </c>
      <c r="AC614">
        <f t="shared" si="645"/>
        <v>8.31</v>
      </c>
      <c r="AD614">
        <f t="shared" si="646"/>
        <v>1.78</v>
      </c>
      <c r="AE614">
        <f t="shared" si="647"/>
        <v>0.26</v>
      </c>
      <c r="AF614">
        <f t="shared" si="648"/>
        <v>17.2</v>
      </c>
      <c r="AG614">
        <f t="shared" si="649"/>
        <v>0</v>
      </c>
      <c r="AH614">
        <f t="shared" si="650"/>
        <v>1.83</v>
      </c>
      <c r="AI614">
        <f t="shared" si="651"/>
        <v>0.02</v>
      </c>
      <c r="AJ614">
        <f t="shared" si="652"/>
        <v>0</v>
      </c>
      <c r="AK614">
        <v>27.29</v>
      </c>
      <c r="AL614">
        <v>8.31</v>
      </c>
      <c r="AM614">
        <v>1.78</v>
      </c>
      <c r="AN614">
        <v>0.26</v>
      </c>
      <c r="AO614">
        <v>17.2</v>
      </c>
      <c r="AP614">
        <v>0</v>
      </c>
      <c r="AQ614">
        <v>1.83</v>
      </c>
      <c r="AR614">
        <v>0.02</v>
      </c>
      <c r="AS614">
        <v>0</v>
      </c>
      <c r="AT614">
        <v>95</v>
      </c>
      <c r="AU614">
        <v>65</v>
      </c>
      <c r="AV614">
        <v>1</v>
      </c>
      <c r="AW614">
        <v>1</v>
      </c>
      <c r="AZ614">
        <v>6.66</v>
      </c>
      <c r="BA614">
        <v>6.66</v>
      </c>
      <c r="BB614">
        <v>6.66</v>
      </c>
      <c r="BC614">
        <v>6.66</v>
      </c>
      <c r="BD614" t="s">
        <v>3</v>
      </c>
      <c r="BE614" t="s">
        <v>3</v>
      </c>
      <c r="BF614" t="s">
        <v>3</v>
      </c>
      <c r="BG614" t="s">
        <v>3</v>
      </c>
      <c r="BH614">
        <v>0</v>
      </c>
      <c r="BI614">
        <v>2</v>
      </c>
      <c r="BJ614" t="s">
        <v>892</v>
      </c>
      <c r="BM614">
        <v>108001</v>
      </c>
      <c r="BN614">
        <v>0</v>
      </c>
      <c r="BO614" t="s">
        <v>3</v>
      </c>
      <c r="BP614">
        <v>0</v>
      </c>
      <c r="BQ614">
        <v>3</v>
      </c>
      <c r="BR614">
        <v>0</v>
      </c>
      <c r="BS614">
        <v>6.66</v>
      </c>
      <c r="BT614">
        <v>1</v>
      </c>
      <c r="BU614">
        <v>1</v>
      </c>
      <c r="BV614">
        <v>1</v>
      </c>
      <c r="BW614">
        <v>1</v>
      </c>
      <c r="BX614">
        <v>1</v>
      </c>
      <c r="BY614" t="s">
        <v>3</v>
      </c>
      <c r="BZ614">
        <v>95</v>
      </c>
      <c r="CA614">
        <v>65</v>
      </c>
      <c r="CF614">
        <v>0</v>
      </c>
      <c r="CG614">
        <v>0</v>
      </c>
      <c r="CM614">
        <v>0</v>
      </c>
      <c r="CN614" t="s">
        <v>3</v>
      </c>
      <c r="CO614">
        <v>0</v>
      </c>
      <c r="CP614">
        <f t="shared" si="653"/>
        <v>338.06</v>
      </c>
      <c r="CQ614">
        <f t="shared" si="654"/>
        <v>55.344600000000007</v>
      </c>
      <c r="CR614">
        <f t="shared" si="655"/>
        <v>11.854800000000001</v>
      </c>
      <c r="CS614">
        <f t="shared" si="656"/>
        <v>1.7316</v>
      </c>
      <c r="CT614">
        <f t="shared" si="657"/>
        <v>114.55199999999999</v>
      </c>
      <c r="CU614">
        <f t="shared" si="658"/>
        <v>0</v>
      </c>
      <c r="CV614">
        <f t="shared" si="659"/>
        <v>1.83</v>
      </c>
      <c r="CW614">
        <f t="shared" si="660"/>
        <v>0.02</v>
      </c>
      <c r="CX614">
        <f t="shared" si="661"/>
        <v>0</v>
      </c>
      <c r="CY614">
        <f t="shared" si="662"/>
        <v>205.47549999999998</v>
      </c>
      <c r="CZ614">
        <f t="shared" si="663"/>
        <v>140.58850000000001</v>
      </c>
      <c r="DC614" t="s">
        <v>3</v>
      </c>
      <c r="DD614" t="s">
        <v>3</v>
      </c>
      <c r="DE614" t="s">
        <v>3</v>
      </c>
      <c r="DF614" t="s">
        <v>3</v>
      </c>
      <c r="DG614" t="s">
        <v>3</v>
      </c>
      <c r="DH614" t="s">
        <v>3</v>
      </c>
      <c r="DI614" t="s">
        <v>3</v>
      </c>
      <c r="DJ614" t="s">
        <v>3</v>
      </c>
      <c r="DK614" t="s">
        <v>3</v>
      </c>
      <c r="DL614" t="s">
        <v>3</v>
      </c>
      <c r="DM614" t="s">
        <v>3</v>
      </c>
      <c r="DN614">
        <v>0</v>
      </c>
      <c r="DO614">
        <v>0</v>
      </c>
      <c r="DP614">
        <v>1</v>
      </c>
      <c r="DQ614">
        <v>1</v>
      </c>
      <c r="DU614">
        <v>1003</v>
      </c>
      <c r="DV614" t="s">
        <v>61</v>
      </c>
      <c r="DW614" t="s">
        <v>61</v>
      </c>
      <c r="DX614">
        <v>100</v>
      </c>
      <c r="EE614">
        <v>39174386</v>
      </c>
      <c r="EF614">
        <v>3</v>
      </c>
      <c r="EG614" t="s">
        <v>697</v>
      </c>
      <c r="EH614">
        <v>0</v>
      </c>
      <c r="EI614" t="s">
        <v>3</v>
      </c>
      <c r="EJ614">
        <v>2</v>
      </c>
      <c r="EK614">
        <v>108001</v>
      </c>
      <c r="EL614" t="s">
        <v>698</v>
      </c>
      <c r="EM614" t="s">
        <v>699</v>
      </c>
      <c r="EO614" t="s">
        <v>3</v>
      </c>
      <c r="EQ614">
        <v>0</v>
      </c>
      <c r="ER614">
        <v>27.29</v>
      </c>
      <c r="ES614">
        <v>8.31</v>
      </c>
      <c r="ET614">
        <v>1.78</v>
      </c>
      <c r="EU614">
        <v>0.26</v>
      </c>
      <c r="EV614">
        <v>17.2</v>
      </c>
      <c r="EW614">
        <v>1.83</v>
      </c>
      <c r="EX614">
        <v>0.02</v>
      </c>
      <c r="EY614">
        <v>0</v>
      </c>
      <c r="FQ614">
        <v>0</v>
      </c>
      <c r="FR614">
        <f t="shared" si="664"/>
        <v>0</v>
      </c>
      <c r="FS614">
        <v>0</v>
      </c>
      <c r="FX614">
        <v>95</v>
      </c>
      <c r="FY614">
        <v>65</v>
      </c>
      <c r="GA614" t="s">
        <v>3</v>
      </c>
      <c r="GD614">
        <v>0</v>
      </c>
      <c r="GF614">
        <v>-1445564547</v>
      </c>
      <c r="GG614">
        <v>1</v>
      </c>
      <c r="GH614">
        <v>1</v>
      </c>
      <c r="GI614">
        <v>4</v>
      </c>
      <c r="GJ614">
        <v>0</v>
      </c>
      <c r="GK614">
        <f>ROUND(R614*(S12)/100,2)</f>
        <v>0</v>
      </c>
      <c r="GL614">
        <f t="shared" si="665"/>
        <v>0</v>
      </c>
      <c r="GM614">
        <f t="shared" si="666"/>
        <v>684.13</v>
      </c>
      <c r="GN614">
        <f t="shared" si="667"/>
        <v>0</v>
      </c>
      <c r="GO614">
        <f t="shared" si="668"/>
        <v>684.13</v>
      </c>
      <c r="GP614">
        <f t="shared" si="669"/>
        <v>0</v>
      </c>
      <c r="GR614">
        <v>0</v>
      </c>
      <c r="GS614">
        <v>3</v>
      </c>
      <c r="GT614">
        <v>0</v>
      </c>
      <c r="GU614" t="s">
        <v>3</v>
      </c>
      <c r="GV614">
        <f t="shared" si="670"/>
        <v>0</v>
      </c>
      <c r="GW614">
        <v>1</v>
      </c>
      <c r="GX614">
        <f t="shared" si="671"/>
        <v>0</v>
      </c>
      <c r="HA614">
        <v>0</v>
      </c>
      <c r="HB614">
        <v>0</v>
      </c>
      <c r="IK614">
        <v>0</v>
      </c>
    </row>
    <row r="615" spans="1:255" x14ac:dyDescent="0.2">
      <c r="A615" s="2">
        <v>18</v>
      </c>
      <c r="B615" s="2">
        <v>1</v>
      </c>
      <c r="C615" s="2">
        <v>1469</v>
      </c>
      <c r="D615" s="2"/>
      <c r="E615" s="2" t="s">
        <v>893</v>
      </c>
      <c r="F615" s="2" t="s">
        <v>886</v>
      </c>
      <c r="G615" s="2" t="s">
        <v>887</v>
      </c>
      <c r="H615" s="2" t="s">
        <v>824</v>
      </c>
      <c r="I615" s="2">
        <f>I613*J615</f>
        <v>0.186</v>
      </c>
      <c r="J615" s="2">
        <v>9.9999999999999992E-2</v>
      </c>
      <c r="K615" s="2"/>
      <c r="L615" s="2"/>
      <c r="M615" s="2"/>
      <c r="N615" s="2"/>
      <c r="O615" s="2">
        <f t="shared" si="633"/>
        <v>213.94</v>
      </c>
      <c r="P615" s="2">
        <f t="shared" si="634"/>
        <v>213.94</v>
      </c>
      <c r="Q615" s="2">
        <f t="shared" si="635"/>
        <v>0</v>
      </c>
      <c r="R615" s="2">
        <f t="shared" si="636"/>
        <v>0</v>
      </c>
      <c r="S615" s="2">
        <f t="shared" si="637"/>
        <v>0</v>
      </c>
      <c r="T615" s="2">
        <f t="shared" si="638"/>
        <v>0</v>
      </c>
      <c r="U615" s="2">
        <f t="shared" si="639"/>
        <v>0</v>
      </c>
      <c r="V615" s="2">
        <f t="shared" si="640"/>
        <v>0</v>
      </c>
      <c r="W615" s="2">
        <f t="shared" si="641"/>
        <v>0</v>
      </c>
      <c r="X615" s="2">
        <f t="shared" si="642"/>
        <v>0</v>
      </c>
      <c r="Y615" s="2">
        <f t="shared" si="643"/>
        <v>0</v>
      </c>
      <c r="Z615" s="2"/>
      <c r="AA615" s="2">
        <v>39500385</v>
      </c>
      <c r="AB615" s="2">
        <f t="shared" si="644"/>
        <v>1150.19</v>
      </c>
      <c r="AC615" s="2">
        <f t="shared" si="645"/>
        <v>1150.19</v>
      </c>
      <c r="AD615" s="2">
        <f t="shared" si="646"/>
        <v>0</v>
      </c>
      <c r="AE615" s="2">
        <f t="shared" si="647"/>
        <v>0</v>
      </c>
      <c r="AF615" s="2">
        <f t="shared" si="648"/>
        <v>0</v>
      </c>
      <c r="AG615" s="2">
        <f t="shared" si="649"/>
        <v>0</v>
      </c>
      <c r="AH615" s="2">
        <f t="shared" si="650"/>
        <v>0</v>
      </c>
      <c r="AI615" s="2">
        <f t="shared" si="651"/>
        <v>0</v>
      </c>
      <c r="AJ615" s="2">
        <f t="shared" si="652"/>
        <v>0</v>
      </c>
      <c r="AK615" s="2">
        <v>1150.19</v>
      </c>
      <c r="AL615" s="2">
        <v>1150.19</v>
      </c>
      <c r="AM615" s="2">
        <v>0</v>
      </c>
      <c r="AN615" s="2">
        <v>0</v>
      </c>
      <c r="AO615" s="2">
        <v>0</v>
      </c>
      <c r="AP615" s="2">
        <v>0</v>
      </c>
      <c r="AQ615" s="2">
        <v>0</v>
      </c>
      <c r="AR615" s="2">
        <v>0</v>
      </c>
      <c r="AS615" s="2">
        <v>0</v>
      </c>
      <c r="AT615" s="2">
        <v>95</v>
      </c>
      <c r="AU615" s="2">
        <v>65</v>
      </c>
      <c r="AV615" s="2">
        <v>1</v>
      </c>
      <c r="AW615" s="2">
        <v>1</v>
      </c>
      <c r="AX615" s="2"/>
      <c r="AY615" s="2"/>
      <c r="AZ615" s="2">
        <v>1</v>
      </c>
      <c r="BA615" s="2">
        <v>1</v>
      </c>
      <c r="BB615" s="2">
        <v>1</v>
      </c>
      <c r="BC615" s="2">
        <v>1</v>
      </c>
      <c r="BD615" s="2" t="s">
        <v>3</v>
      </c>
      <c r="BE615" s="2" t="s">
        <v>3</v>
      </c>
      <c r="BF615" s="2" t="s">
        <v>3</v>
      </c>
      <c r="BG615" s="2" t="s">
        <v>3</v>
      </c>
      <c r="BH615" s="2">
        <v>3</v>
      </c>
      <c r="BI615" s="2">
        <v>2</v>
      </c>
      <c r="BJ615" s="2" t="s">
        <v>888</v>
      </c>
      <c r="BK615" s="2"/>
      <c r="BL615" s="2"/>
      <c r="BM615" s="2">
        <v>108001</v>
      </c>
      <c r="BN615" s="2">
        <v>0</v>
      </c>
      <c r="BO615" s="2" t="s">
        <v>3</v>
      </c>
      <c r="BP615" s="2">
        <v>0</v>
      </c>
      <c r="BQ615" s="2">
        <v>3</v>
      </c>
      <c r="BR615" s="2">
        <v>0</v>
      </c>
      <c r="BS615" s="2">
        <v>1</v>
      </c>
      <c r="BT615" s="2">
        <v>1</v>
      </c>
      <c r="BU615" s="2">
        <v>1</v>
      </c>
      <c r="BV615" s="2">
        <v>1</v>
      </c>
      <c r="BW615" s="2">
        <v>1</v>
      </c>
      <c r="BX615" s="2">
        <v>1</v>
      </c>
      <c r="BY615" s="2" t="s">
        <v>3</v>
      </c>
      <c r="BZ615" s="2">
        <v>95</v>
      </c>
      <c r="CA615" s="2">
        <v>65</v>
      </c>
      <c r="CB615" s="2"/>
      <c r="CC615" s="2"/>
      <c r="CD615" s="2"/>
      <c r="CE615" s="2"/>
      <c r="CF615" s="2">
        <v>0</v>
      </c>
      <c r="CG615" s="2">
        <v>0</v>
      </c>
      <c r="CH615" s="2"/>
      <c r="CI615" s="2"/>
      <c r="CJ615" s="2"/>
      <c r="CK615" s="2"/>
      <c r="CL615" s="2"/>
      <c r="CM615" s="2">
        <v>0</v>
      </c>
      <c r="CN615" s="2" t="s">
        <v>3</v>
      </c>
      <c r="CO615" s="2">
        <v>0</v>
      </c>
      <c r="CP615" s="2">
        <f t="shared" si="653"/>
        <v>213.94</v>
      </c>
      <c r="CQ615" s="2">
        <f t="shared" si="654"/>
        <v>1150.19</v>
      </c>
      <c r="CR615" s="2">
        <f t="shared" si="655"/>
        <v>0</v>
      </c>
      <c r="CS615" s="2">
        <f t="shared" si="656"/>
        <v>0</v>
      </c>
      <c r="CT615" s="2">
        <f t="shared" si="657"/>
        <v>0</v>
      </c>
      <c r="CU615" s="2">
        <f t="shared" si="658"/>
        <v>0</v>
      </c>
      <c r="CV615" s="2">
        <f t="shared" si="659"/>
        <v>0</v>
      </c>
      <c r="CW615" s="2">
        <f t="shared" si="660"/>
        <v>0</v>
      </c>
      <c r="CX615" s="2">
        <f t="shared" si="661"/>
        <v>0</v>
      </c>
      <c r="CY615" s="2">
        <f t="shared" si="662"/>
        <v>0</v>
      </c>
      <c r="CZ615" s="2">
        <f t="shared" si="663"/>
        <v>0</v>
      </c>
      <c r="DA615" s="2"/>
      <c r="DB615" s="2"/>
      <c r="DC615" s="2" t="s">
        <v>3</v>
      </c>
      <c r="DD615" s="2" t="s">
        <v>3</v>
      </c>
      <c r="DE615" s="2" t="s">
        <v>3</v>
      </c>
      <c r="DF615" s="2" t="s">
        <v>3</v>
      </c>
      <c r="DG615" s="2" t="s">
        <v>3</v>
      </c>
      <c r="DH615" s="2" t="s">
        <v>3</v>
      </c>
      <c r="DI615" s="2" t="s">
        <v>3</v>
      </c>
      <c r="DJ615" s="2" t="s">
        <v>3</v>
      </c>
      <c r="DK615" s="2" t="s">
        <v>3</v>
      </c>
      <c r="DL615" s="2" t="s">
        <v>3</v>
      </c>
      <c r="DM615" s="2" t="s">
        <v>3</v>
      </c>
      <c r="DN615" s="2">
        <v>0</v>
      </c>
      <c r="DO615" s="2">
        <v>0</v>
      </c>
      <c r="DP615" s="2">
        <v>1</v>
      </c>
      <c r="DQ615" s="2">
        <v>1</v>
      </c>
      <c r="DR615" s="2"/>
      <c r="DS615" s="2"/>
      <c r="DT615" s="2"/>
      <c r="DU615" s="2">
        <v>1013</v>
      </c>
      <c r="DV615" s="2" t="s">
        <v>824</v>
      </c>
      <c r="DW615" s="2" t="s">
        <v>826</v>
      </c>
      <c r="DX615" s="2">
        <v>1</v>
      </c>
      <c r="DY615" s="2"/>
      <c r="DZ615" s="2"/>
      <c r="EA615" s="2"/>
      <c r="EB615" s="2"/>
      <c r="EC615" s="2"/>
      <c r="ED615" s="2"/>
      <c r="EE615" s="2">
        <v>39174386</v>
      </c>
      <c r="EF615" s="2">
        <v>3</v>
      </c>
      <c r="EG615" s="2" t="s">
        <v>697</v>
      </c>
      <c r="EH615" s="2">
        <v>0</v>
      </c>
      <c r="EI615" s="2" t="s">
        <v>3</v>
      </c>
      <c r="EJ615" s="2">
        <v>2</v>
      </c>
      <c r="EK615" s="2">
        <v>108001</v>
      </c>
      <c r="EL615" s="2" t="s">
        <v>698</v>
      </c>
      <c r="EM615" s="2" t="s">
        <v>699</v>
      </c>
      <c r="EN615" s="2"/>
      <c r="EO615" s="2" t="s">
        <v>3</v>
      </c>
      <c r="EP615" s="2"/>
      <c r="EQ615" s="2">
        <v>0</v>
      </c>
      <c r="ER615" s="2">
        <v>1150.19</v>
      </c>
      <c r="ES615" s="2">
        <v>1150.19</v>
      </c>
      <c r="ET615" s="2">
        <v>0</v>
      </c>
      <c r="EU615" s="2">
        <v>0</v>
      </c>
      <c r="EV615" s="2">
        <v>0</v>
      </c>
      <c r="EW615" s="2">
        <v>0</v>
      </c>
      <c r="EX615" s="2">
        <v>0</v>
      </c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>
        <v>0</v>
      </c>
      <c r="FR615" s="2">
        <f t="shared" si="664"/>
        <v>0</v>
      </c>
      <c r="FS615" s="2">
        <v>0</v>
      </c>
      <c r="FT615" s="2"/>
      <c r="FU615" s="2"/>
      <c r="FV615" s="2"/>
      <c r="FW615" s="2"/>
      <c r="FX615" s="2">
        <v>95</v>
      </c>
      <c r="FY615" s="2">
        <v>65</v>
      </c>
      <c r="FZ615" s="2"/>
      <c r="GA615" s="2" t="s">
        <v>3</v>
      </c>
      <c r="GB615" s="2"/>
      <c r="GC615" s="2"/>
      <c r="GD615" s="2">
        <v>0</v>
      </c>
      <c r="GE615" s="2"/>
      <c r="GF615" s="2">
        <v>-1031213265</v>
      </c>
      <c r="GG615" s="2">
        <v>2</v>
      </c>
      <c r="GH615" s="2">
        <v>1</v>
      </c>
      <c r="GI615" s="2">
        <v>-2</v>
      </c>
      <c r="GJ615" s="2">
        <v>0</v>
      </c>
      <c r="GK615" s="2">
        <f>ROUND(R615*(R12)/100,2)</f>
        <v>0</v>
      </c>
      <c r="GL615" s="2">
        <f t="shared" si="665"/>
        <v>0</v>
      </c>
      <c r="GM615" s="2">
        <f t="shared" si="666"/>
        <v>213.94</v>
      </c>
      <c r="GN615" s="2">
        <f t="shared" si="667"/>
        <v>0</v>
      </c>
      <c r="GO615" s="2">
        <f t="shared" si="668"/>
        <v>213.94</v>
      </c>
      <c r="GP615" s="2">
        <f t="shared" si="669"/>
        <v>0</v>
      </c>
      <c r="GQ615" s="2"/>
      <c r="GR615" s="2">
        <v>0</v>
      </c>
      <c r="GS615" s="2">
        <v>3</v>
      </c>
      <c r="GT615" s="2">
        <v>0</v>
      </c>
      <c r="GU615" s="2" t="s">
        <v>3</v>
      </c>
      <c r="GV615" s="2">
        <f t="shared" si="670"/>
        <v>0</v>
      </c>
      <c r="GW615" s="2">
        <v>1</v>
      </c>
      <c r="GX615" s="2">
        <f t="shared" si="671"/>
        <v>0</v>
      </c>
      <c r="GY615" s="2"/>
      <c r="GZ615" s="2"/>
      <c r="HA615" s="2">
        <v>0</v>
      </c>
      <c r="HB615" s="2">
        <v>0</v>
      </c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>
        <v>0</v>
      </c>
      <c r="IL615" s="2"/>
      <c r="IM615" s="2"/>
      <c r="IN615" s="2"/>
      <c r="IO615" s="2"/>
      <c r="IP615" s="2"/>
      <c r="IQ615" s="2"/>
      <c r="IR615" s="2"/>
      <c r="IS615" s="2"/>
      <c r="IT615" s="2"/>
      <c r="IU615" s="2"/>
    </row>
    <row r="616" spans="1:255" x14ac:dyDescent="0.2">
      <c r="A616">
        <v>18</v>
      </c>
      <c r="B616">
        <v>1</v>
      </c>
      <c r="C616">
        <v>1479</v>
      </c>
      <c r="E616" t="s">
        <v>893</v>
      </c>
      <c r="F616" t="s">
        <v>886</v>
      </c>
      <c r="G616" t="s">
        <v>887</v>
      </c>
      <c r="H616" t="s">
        <v>824</v>
      </c>
      <c r="I616">
        <f>I614*J616</f>
        <v>0.186</v>
      </c>
      <c r="J616">
        <v>9.9999999999999992E-2</v>
      </c>
      <c r="O616">
        <f t="shared" si="633"/>
        <v>1424.81</v>
      </c>
      <c r="P616">
        <f t="shared" si="634"/>
        <v>1424.81</v>
      </c>
      <c r="Q616">
        <f t="shared" si="635"/>
        <v>0</v>
      </c>
      <c r="R616">
        <f t="shared" si="636"/>
        <v>0</v>
      </c>
      <c r="S616">
        <f t="shared" si="637"/>
        <v>0</v>
      </c>
      <c r="T616">
        <f t="shared" si="638"/>
        <v>0</v>
      </c>
      <c r="U616">
        <f t="shared" si="639"/>
        <v>0</v>
      </c>
      <c r="V616">
        <f t="shared" si="640"/>
        <v>0</v>
      </c>
      <c r="W616">
        <f t="shared" si="641"/>
        <v>0</v>
      </c>
      <c r="X616">
        <f t="shared" si="642"/>
        <v>0</v>
      </c>
      <c r="Y616">
        <f t="shared" si="643"/>
        <v>0</v>
      </c>
      <c r="AA616">
        <v>39500386</v>
      </c>
      <c r="AB616">
        <f t="shared" si="644"/>
        <v>1150.19</v>
      </c>
      <c r="AC616">
        <f t="shared" si="645"/>
        <v>1150.19</v>
      </c>
      <c r="AD616">
        <f t="shared" si="646"/>
        <v>0</v>
      </c>
      <c r="AE616">
        <f t="shared" si="647"/>
        <v>0</v>
      </c>
      <c r="AF616">
        <f t="shared" si="648"/>
        <v>0</v>
      </c>
      <c r="AG616">
        <f t="shared" si="649"/>
        <v>0</v>
      </c>
      <c r="AH616">
        <f t="shared" si="650"/>
        <v>0</v>
      </c>
      <c r="AI616">
        <f t="shared" si="651"/>
        <v>0</v>
      </c>
      <c r="AJ616">
        <f t="shared" si="652"/>
        <v>0</v>
      </c>
      <c r="AK616">
        <v>1150.19</v>
      </c>
      <c r="AL616">
        <v>1150.19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95</v>
      </c>
      <c r="AU616">
        <v>65</v>
      </c>
      <c r="AV616">
        <v>1</v>
      </c>
      <c r="AW616">
        <v>1</v>
      </c>
      <c r="AZ616">
        <v>6.66</v>
      </c>
      <c r="BA616">
        <v>1</v>
      </c>
      <c r="BB616">
        <v>1</v>
      </c>
      <c r="BC616">
        <v>6.66</v>
      </c>
      <c r="BD616" t="s">
        <v>3</v>
      </c>
      <c r="BE616" t="s">
        <v>3</v>
      </c>
      <c r="BF616" t="s">
        <v>3</v>
      </c>
      <c r="BG616" t="s">
        <v>3</v>
      </c>
      <c r="BH616">
        <v>3</v>
      </c>
      <c r="BI616">
        <v>2</v>
      </c>
      <c r="BJ616" t="s">
        <v>888</v>
      </c>
      <c r="BM616">
        <v>108001</v>
      </c>
      <c r="BN616">
        <v>0</v>
      </c>
      <c r="BO616" t="s">
        <v>3</v>
      </c>
      <c r="BP616">
        <v>0</v>
      </c>
      <c r="BQ616">
        <v>3</v>
      </c>
      <c r="BR616">
        <v>0</v>
      </c>
      <c r="BS616">
        <v>1</v>
      </c>
      <c r="BT616">
        <v>1</v>
      </c>
      <c r="BU616">
        <v>1</v>
      </c>
      <c r="BV616">
        <v>1</v>
      </c>
      <c r="BW616">
        <v>1</v>
      </c>
      <c r="BX616">
        <v>1</v>
      </c>
      <c r="BY616" t="s">
        <v>3</v>
      </c>
      <c r="BZ616">
        <v>95</v>
      </c>
      <c r="CA616">
        <v>65</v>
      </c>
      <c r="CF616">
        <v>0</v>
      </c>
      <c r="CG616">
        <v>0</v>
      </c>
      <c r="CM616">
        <v>0</v>
      </c>
      <c r="CN616" t="s">
        <v>3</v>
      </c>
      <c r="CO616">
        <v>0</v>
      </c>
      <c r="CP616">
        <f t="shared" si="653"/>
        <v>1424.81</v>
      </c>
      <c r="CQ616">
        <f t="shared" si="654"/>
        <v>7660.2654000000002</v>
      </c>
      <c r="CR616">
        <f t="shared" si="655"/>
        <v>0</v>
      </c>
      <c r="CS616">
        <f t="shared" si="656"/>
        <v>0</v>
      </c>
      <c r="CT616">
        <f t="shared" si="657"/>
        <v>0</v>
      </c>
      <c r="CU616">
        <f t="shared" si="658"/>
        <v>0</v>
      </c>
      <c r="CV616">
        <f t="shared" si="659"/>
        <v>0</v>
      </c>
      <c r="CW616">
        <f t="shared" si="660"/>
        <v>0</v>
      </c>
      <c r="CX616">
        <f t="shared" si="661"/>
        <v>0</v>
      </c>
      <c r="CY616">
        <f t="shared" si="662"/>
        <v>0</v>
      </c>
      <c r="CZ616">
        <f t="shared" si="663"/>
        <v>0</v>
      </c>
      <c r="DC616" t="s">
        <v>3</v>
      </c>
      <c r="DD616" t="s">
        <v>3</v>
      </c>
      <c r="DE616" t="s">
        <v>3</v>
      </c>
      <c r="DF616" t="s">
        <v>3</v>
      </c>
      <c r="DG616" t="s">
        <v>3</v>
      </c>
      <c r="DH616" t="s">
        <v>3</v>
      </c>
      <c r="DI616" t="s">
        <v>3</v>
      </c>
      <c r="DJ616" t="s">
        <v>3</v>
      </c>
      <c r="DK616" t="s">
        <v>3</v>
      </c>
      <c r="DL616" t="s">
        <v>3</v>
      </c>
      <c r="DM616" t="s">
        <v>3</v>
      </c>
      <c r="DN616">
        <v>0</v>
      </c>
      <c r="DO616">
        <v>0</v>
      </c>
      <c r="DP616">
        <v>1</v>
      </c>
      <c r="DQ616">
        <v>1</v>
      </c>
      <c r="DU616">
        <v>1013</v>
      </c>
      <c r="DV616" t="s">
        <v>824</v>
      </c>
      <c r="DW616" t="s">
        <v>826</v>
      </c>
      <c r="DX616">
        <v>1</v>
      </c>
      <c r="EE616">
        <v>39174386</v>
      </c>
      <c r="EF616">
        <v>3</v>
      </c>
      <c r="EG616" t="s">
        <v>697</v>
      </c>
      <c r="EH616">
        <v>0</v>
      </c>
      <c r="EI616" t="s">
        <v>3</v>
      </c>
      <c r="EJ616">
        <v>2</v>
      </c>
      <c r="EK616">
        <v>108001</v>
      </c>
      <c r="EL616" t="s">
        <v>698</v>
      </c>
      <c r="EM616" t="s">
        <v>699</v>
      </c>
      <c r="EO616" t="s">
        <v>3</v>
      </c>
      <c r="EQ616">
        <v>0</v>
      </c>
      <c r="ER616">
        <v>1150.19</v>
      </c>
      <c r="ES616">
        <v>1150.19</v>
      </c>
      <c r="ET616">
        <v>0</v>
      </c>
      <c r="EU616">
        <v>0</v>
      </c>
      <c r="EV616">
        <v>0</v>
      </c>
      <c r="EW616">
        <v>0</v>
      </c>
      <c r="EX616">
        <v>0</v>
      </c>
      <c r="FQ616">
        <v>0</v>
      </c>
      <c r="FR616">
        <f t="shared" si="664"/>
        <v>0</v>
      </c>
      <c r="FS616">
        <v>0</v>
      </c>
      <c r="FX616">
        <v>95</v>
      </c>
      <c r="FY616">
        <v>65</v>
      </c>
      <c r="GA616" t="s">
        <v>3</v>
      </c>
      <c r="GD616">
        <v>0</v>
      </c>
      <c r="GF616">
        <v>-1031213265</v>
      </c>
      <c r="GG616">
        <v>1</v>
      </c>
      <c r="GH616">
        <v>1</v>
      </c>
      <c r="GI616">
        <v>4</v>
      </c>
      <c r="GJ616">
        <v>0</v>
      </c>
      <c r="GK616">
        <f>ROUND(R616*(S12)/100,2)</f>
        <v>0</v>
      </c>
      <c r="GL616">
        <f t="shared" si="665"/>
        <v>0</v>
      </c>
      <c r="GM616">
        <f t="shared" si="666"/>
        <v>1424.81</v>
      </c>
      <c r="GN616">
        <f t="shared" si="667"/>
        <v>0</v>
      </c>
      <c r="GO616">
        <f t="shared" si="668"/>
        <v>1424.81</v>
      </c>
      <c r="GP616">
        <f t="shared" si="669"/>
        <v>0</v>
      </c>
      <c r="GR616">
        <v>0</v>
      </c>
      <c r="GS616">
        <v>3</v>
      </c>
      <c r="GT616">
        <v>0</v>
      </c>
      <c r="GU616" t="s">
        <v>3</v>
      </c>
      <c r="GV616">
        <f t="shared" si="670"/>
        <v>0</v>
      </c>
      <c r="GW616">
        <v>1</v>
      </c>
      <c r="GX616">
        <f t="shared" si="671"/>
        <v>0</v>
      </c>
      <c r="HA616">
        <v>0</v>
      </c>
      <c r="HB616">
        <v>0</v>
      </c>
      <c r="IK616">
        <v>0</v>
      </c>
    </row>
    <row r="617" spans="1:255" x14ac:dyDescent="0.2">
      <c r="A617" s="2">
        <v>17</v>
      </c>
      <c r="B617" s="2">
        <v>1</v>
      </c>
      <c r="C617" s="2">
        <f>ROW(SmtRes!A1487)</f>
        <v>1487</v>
      </c>
      <c r="D617" s="2">
        <f>ROW(EtalonRes!A1452)</f>
        <v>1452</v>
      </c>
      <c r="E617" s="2" t="s">
        <v>894</v>
      </c>
      <c r="F617" s="2" t="s">
        <v>895</v>
      </c>
      <c r="G617" s="2" t="s">
        <v>896</v>
      </c>
      <c r="H617" s="2" t="s">
        <v>61</v>
      </c>
      <c r="I617" s="2">
        <f>ROUND(18/100,9)</f>
        <v>0.18</v>
      </c>
      <c r="J617" s="2">
        <v>0</v>
      </c>
      <c r="K617" s="2"/>
      <c r="L617" s="2"/>
      <c r="M617" s="2"/>
      <c r="N617" s="2"/>
      <c r="O617" s="2">
        <f t="shared" si="633"/>
        <v>37.229999999999997</v>
      </c>
      <c r="P617" s="2">
        <f t="shared" si="634"/>
        <v>9.2799999999999994</v>
      </c>
      <c r="Q617" s="2">
        <f t="shared" si="635"/>
        <v>0.06</v>
      </c>
      <c r="R617" s="2">
        <f t="shared" si="636"/>
        <v>0.03</v>
      </c>
      <c r="S617" s="2">
        <f t="shared" si="637"/>
        <v>27.89</v>
      </c>
      <c r="T617" s="2">
        <f t="shared" si="638"/>
        <v>0</v>
      </c>
      <c r="U617" s="2">
        <f t="shared" si="639"/>
        <v>2.9321999999999999</v>
      </c>
      <c r="V617" s="2">
        <f t="shared" si="640"/>
        <v>1.8E-3</v>
      </c>
      <c r="W617" s="2">
        <f t="shared" si="641"/>
        <v>0</v>
      </c>
      <c r="X617" s="2">
        <f t="shared" si="642"/>
        <v>26.52</v>
      </c>
      <c r="Y617" s="2">
        <f t="shared" si="643"/>
        <v>18.149999999999999</v>
      </c>
      <c r="Z617" s="2"/>
      <c r="AA617" s="2">
        <v>39500385</v>
      </c>
      <c r="AB617" s="2">
        <f t="shared" si="644"/>
        <v>206.76</v>
      </c>
      <c r="AC617" s="2">
        <f t="shared" si="645"/>
        <v>51.53</v>
      </c>
      <c r="AD617" s="2">
        <f t="shared" si="646"/>
        <v>0.31</v>
      </c>
      <c r="AE617" s="2">
        <f t="shared" si="647"/>
        <v>0.14000000000000001</v>
      </c>
      <c r="AF617" s="2">
        <f t="shared" si="648"/>
        <v>154.91999999999999</v>
      </c>
      <c r="AG617" s="2">
        <f t="shared" si="649"/>
        <v>0</v>
      </c>
      <c r="AH617" s="2">
        <f t="shared" si="650"/>
        <v>16.29</v>
      </c>
      <c r="AI617" s="2">
        <f t="shared" si="651"/>
        <v>0.01</v>
      </c>
      <c r="AJ617" s="2">
        <f t="shared" si="652"/>
        <v>0</v>
      </c>
      <c r="AK617" s="2">
        <v>206.76</v>
      </c>
      <c r="AL617" s="2">
        <v>51.53</v>
      </c>
      <c r="AM617" s="2">
        <v>0.31</v>
      </c>
      <c r="AN617" s="2">
        <v>0.14000000000000001</v>
      </c>
      <c r="AO617" s="2">
        <v>154.91999999999999</v>
      </c>
      <c r="AP617" s="2">
        <v>0</v>
      </c>
      <c r="AQ617" s="2">
        <v>16.29</v>
      </c>
      <c r="AR617" s="2">
        <v>0.01</v>
      </c>
      <c r="AS617" s="2">
        <v>0</v>
      </c>
      <c r="AT617" s="2">
        <v>95</v>
      </c>
      <c r="AU617" s="2">
        <v>65</v>
      </c>
      <c r="AV617" s="2">
        <v>1</v>
      </c>
      <c r="AW617" s="2">
        <v>1</v>
      </c>
      <c r="AX617" s="2"/>
      <c r="AY617" s="2"/>
      <c r="AZ617" s="2">
        <v>1</v>
      </c>
      <c r="BA617" s="2">
        <v>1</v>
      </c>
      <c r="BB617" s="2">
        <v>1</v>
      </c>
      <c r="BC617" s="2">
        <v>1</v>
      </c>
      <c r="BD617" s="2" t="s">
        <v>3</v>
      </c>
      <c r="BE617" s="2" t="s">
        <v>3</v>
      </c>
      <c r="BF617" s="2" t="s">
        <v>3</v>
      </c>
      <c r="BG617" s="2" t="s">
        <v>3</v>
      </c>
      <c r="BH617" s="2">
        <v>0</v>
      </c>
      <c r="BI617" s="2">
        <v>2</v>
      </c>
      <c r="BJ617" s="2" t="s">
        <v>897</v>
      </c>
      <c r="BK617" s="2"/>
      <c r="BL617" s="2"/>
      <c r="BM617" s="2">
        <v>108001</v>
      </c>
      <c r="BN617" s="2">
        <v>0</v>
      </c>
      <c r="BO617" s="2" t="s">
        <v>3</v>
      </c>
      <c r="BP617" s="2">
        <v>0</v>
      </c>
      <c r="BQ617" s="2">
        <v>3</v>
      </c>
      <c r="BR617" s="2">
        <v>0</v>
      </c>
      <c r="BS617" s="2">
        <v>1</v>
      </c>
      <c r="BT617" s="2">
        <v>1</v>
      </c>
      <c r="BU617" s="2">
        <v>1</v>
      </c>
      <c r="BV617" s="2">
        <v>1</v>
      </c>
      <c r="BW617" s="2">
        <v>1</v>
      </c>
      <c r="BX617" s="2">
        <v>1</v>
      </c>
      <c r="BY617" s="2" t="s">
        <v>3</v>
      </c>
      <c r="BZ617" s="2">
        <v>95</v>
      </c>
      <c r="CA617" s="2">
        <v>65</v>
      </c>
      <c r="CB617" s="2"/>
      <c r="CC617" s="2"/>
      <c r="CD617" s="2"/>
      <c r="CE617" s="2"/>
      <c r="CF617" s="2">
        <v>0</v>
      </c>
      <c r="CG617" s="2">
        <v>0</v>
      </c>
      <c r="CH617" s="2"/>
      <c r="CI617" s="2"/>
      <c r="CJ617" s="2"/>
      <c r="CK617" s="2"/>
      <c r="CL617" s="2"/>
      <c r="CM617" s="2">
        <v>0</v>
      </c>
      <c r="CN617" s="2" t="s">
        <v>3</v>
      </c>
      <c r="CO617" s="2">
        <v>0</v>
      </c>
      <c r="CP617" s="2">
        <f t="shared" si="653"/>
        <v>37.230000000000004</v>
      </c>
      <c r="CQ617" s="2">
        <f t="shared" si="654"/>
        <v>51.53</v>
      </c>
      <c r="CR617" s="2">
        <f t="shared" si="655"/>
        <v>0.31</v>
      </c>
      <c r="CS617" s="2">
        <f t="shared" si="656"/>
        <v>0.14000000000000001</v>
      </c>
      <c r="CT617" s="2">
        <f t="shared" si="657"/>
        <v>154.91999999999999</v>
      </c>
      <c r="CU617" s="2">
        <f t="shared" si="658"/>
        <v>0</v>
      </c>
      <c r="CV617" s="2">
        <f t="shared" si="659"/>
        <v>16.29</v>
      </c>
      <c r="CW617" s="2">
        <f t="shared" si="660"/>
        <v>0.01</v>
      </c>
      <c r="CX617" s="2">
        <f t="shared" si="661"/>
        <v>0</v>
      </c>
      <c r="CY617" s="2">
        <f t="shared" si="662"/>
        <v>26.524000000000001</v>
      </c>
      <c r="CZ617" s="2">
        <f t="shared" si="663"/>
        <v>18.148000000000003</v>
      </c>
      <c r="DA617" s="2"/>
      <c r="DB617" s="2"/>
      <c r="DC617" s="2" t="s">
        <v>3</v>
      </c>
      <c r="DD617" s="2" t="s">
        <v>3</v>
      </c>
      <c r="DE617" s="2" t="s">
        <v>3</v>
      </c>
      <c r="DF617" s="2" t="s">
        <v>3</v>
      </c>
      <c r="DG617" s="2" t="s">
        <v>3</v>
      </c>
      <c r="DH617" s="2" t="s">
        <v>3</v>
      </c>
      <c r="DI617" s="2" t="s">
        <v>3</v>
      </c>
      <c r="DJ617" s="2" t="s">
        <v>3</v>
      </c>
      <c r="DK617" s="2" t="s">
        <v>3</v>
      </c>
      <c r="DL617" s="2" t="s">
        <v>3</v>
      </c>
      <c r="DM617" s="2" t="s">
        <v>3</v>
      </c>
      <c r="DN617" s="2">
        <v>0</v>
      </c>
      <c r="DO617" s="2">
        <v>0</v>
      </c>
      <c r="DP617" s="2">
        <v>1</v>
      </c>
      <c r="DQ617" s="2">
        <v>1</v>
      </c>
      <c r="DR617" s="2"/>
      <c r="DS617" s="2"/>
      <c r="DT617" s="2"/>
      <c r="DU617" s="2">
        <v>1003</v>
      </c>
      <c r="DV617" s="2" t="s">
        <v>61</v>
      </c>
      <c r="DW617" s="2" t="s">
        <v>61</v>
      </c>
      <c r="DX617" s="2">
        <v>100</v>
      </c>
      <c r="DY617" s="2"/>
      <c r="DZ617" s="2"/>
      <c r="EA617" s="2"/>
      <c r="EB617" s="2"/>
      <c r="EC617" s="2"/>
      <c r="ED617" s="2"/>
      <c r="EE617" s="2">
        <v>39174386</v>
      </c>
      <c r="EF617" s="2">
        <v>3</v>
      </c>
      <c r="EG617" s="2" t="s">
        <v>697</v>
      </c>
      <c r="EH617" s="2">
        <v>0</v>
      </c>
      <c r="EI617" s="2" t="s">
        <v>3</v>
      </c>
      <c r="EJ617" s="2">
        <v>2</v>
      </c>
      <c r="EK617" s="2">
        <v>108001</v>
      </c>
      <c r="EL617" s="2" t="s">
        <v>698</v>
      </c>
      <c r="EM617" s="2" t="s">
        <v>699</v>
      </c>
      <c r="EN617" s="2"/>
      <c r="EO617" s="2" t="s">
        <v>3</v>
      </c>
      <c r="EP617" s="2"/>
      <c r="EQ617" s="2">
        <v>0</v>
      </c>
      <c r="ER617" s="2">
        <v>206.76</v>
      </c>
      <c r="ES617" s="2">
        <v>51.53</v>
      </c>
      <c r="ET617" s="2">
        <v>0.31</v>
      </c>
      <c r="EU617" s="2">
        <v>0.14000000000000001</v>
      </c>
      <c r="EV617" s="2">
        <v>154.91999999999999</v>
      </c>
      <c r="EW617" s="2">
        <v>16.29</v>
      </c>
      <c r="EX617" s="2">
        <v>0.01</v>
      </c>
      <c r="EY617" s="2">
        <v>0</v>
      </c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>
        <v>0</v>
      </c>
      <c r="FR617" s="2">
        <f t="shared" si="664"/>
        <v>0</v>
      </c>
      <c r="FS617" s="2">
        <v>0</v>
      </c>
      <c r="FT617" s="2"/>
      <c r="FU617" s="2"/>
      <c r="FV617" s="2"/>
      <c r="FW617" s="2"/>
      <c r="FX617" s="2">
        <v>95</v>
      </c>
      <c r="FY617" s="2">
        <v>65</v>
      </c>
      <c r="FZ617" s="2"/>
      <c r="GA617" s="2" t="s">
        <v>3</v>
      </c>
      <c r="GB617" s="2"/>
      <c r="GC617" s="2"/>
      <c r="GD617" s="2">
        <v>0</v>
      </c>
      <c r="GE617" s="2"/>
      <c r="GF617" s="2">
        <v>-1776686347</v>
      </c>
      <c r="GG617" s="2">
        <v>2</v>
      </c>
      <c r="GH617" s="2">
        <v>1</v>
      </c>
      <c r="GI617" s="2">
        <v>-2</v>
      </c>
      <c r="GJ617" s="2">
        <v>0</v>
      </c>
      <c r="GK617" s="2">
        <f>ROUND(R617*(R12)/100,2)</f>
        <v>0</v>
      </c>
      <c r="GL617" s="2">
        <f t="shared" si="665"/>
        <v>0</v>
      </c>
      <c r="GM617" s="2">
        <f t="shared" si="666"/>
        <v>81.900000000000006</v>
      </c>
      <c r="GN617" s="2">
        <f t="shared" si="667"/>
        <v>0</v>
      </c>
      <c r="GO617" s="2">
        <f t="shared" si="668"/>
        <v>81.900000000000006</v>
      </c>
      <c r="GP617" s="2">
        <f t="shared" si="669"/>
        <v>0</v>
      </c>
      <c r="GQ617" s="2"/>
      <c r="GR617" s="2">
        <v>0</v>
      </c>
      <c r="GS617" s="2">
        <v>3</v>
      </c>
      <c r="GT617" s="2">
        <v>0</v>
      </c>
      <c r="GU617" s="2" t="s">
        <v>3</v>
      </c>
      <c r="GV617" s="2">
        <f t="shared" si="670"/>
        <v>0</v>
      </c>
      <c r="GW617" s="2">
        <v>1</v>
      </c>
      <c r="GX617" s="2">
        <f t="shared" si="671"/>
        <v>0</v>
      </c>
      <c r="GY617" s="2"/>
      <c r="GZ617" s="2"/>
      <c r="HA617" s="2">
        <v>0</v>
      </c>
      <c r="HB617" s="2">
        <v>0</v>
      </c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>
        <v>0</v>
      </c>
      <c r="IL617" s="2"/>
      <c r="IM617" s="2"/>
      <c r="IN617" s="2"/>
      <c r="IO617" s="2"/>
      <c r="IP617" s="2"/>
      <c r="IQ617" s="2"/>
      <c r="IR617" s="2"/>
      <c r="IS617" s="2"/>
      <c r="IT617" s="2"/>
      <c r="IU617" s="2"/>
    </row>
    <row r="618" spans="1:255" x14ac:dyDescent="0.2">
      <c r="A618">
        <v>17</v>
      </c>
      <c r="B618">
        <v>1</v>
      </c>
      <c r="C618">
        <f>ROW(SmtRes!A1494)</f>
        <v>1494</v>
      </c>
      <c r="D618">
        <f>ROW(EtalonRes!A1458)</f>
        <v>1458</v>
      </c>
      <c r="E618" t="s">
        <v>894</v>
      </c>
      <c r="F618" t="s">
        <v>895</v>
      </c>
      <c r="G618" t="s">
        <v>896</v>
      </c>
      <c r="H618" t="s">
        <v>61</v>
      </c>
      <c r="I618">
        <f>ROUND(18/100,9)</f>
        <v>0.18</v>
      </c>
      <c r="J618">
        <v>0</v>
      </c>
      <c r="O618">
        <f t="shared" si="633"/>
        <v>247.86</v>
      </c>
      <c r="P618">
        <f t="shared" si="634"/>
        <v>61.77</v>
      </c>
      <c r="Q618">
        <f t="shared" si="635"/>
        <v>0.37</v>
      </c>
      <c r="R618">
        <f t="shared" si="636"/>
        <v>0.17</v>
      </c>
      <c r="S618">
        <f t="shared" si="637"/>
        <v>185.72</v>
      </c>
      <c r="T618">
        <f t="shared" si="638"/>
        <v>0</v>
      </c>
      <c r="U618">
        <f t="shared" si="639"/>
        <v>2.9321999999999999</v>
      </c>
      <c r="V618">
        <f t="shared" si="640"/>
        <v>1.8E-3</v>
      </c>
      <c r="W618">
        <f t="shared" si="641"/>
        <v>0</v>
      </c>
      <c r="X618">
        <f t="shared" si="642"/>
        <v>176.6</v>
      </c>
      <c r="Y618">
        <f t="shared" si="643"/>
        <v>120.83</v>
      </c>
      <c r="AA618">
        <v>39500386</v>
      </c>
      <c r="AB618">
        <f t="shared" si="644"/>
        <v>206.76</v>
      </c>
      <c r="AC618">
        <f t="shared" si="645"/>
        <v>51.53</v>
      </c>
      <c r="AD618">
        <f t="shared" si="646"/>
        <v>0.31</v>
      </c>
      <c r="AE618">
        <f t="shared" si="647"/>
        <v>0.14000000000000001</v>
      </c>
      <c r="AF618">
        <f t="shared" si="648"/>
        <v>154.91999999999999</v>
      </c>
      <c r="AG618">
        <f t="shared" si="649"/>
        <v>0</v>
      </c>
      <c r="AH618">
        <f t="shared" si="650"/>
        <v>16.29</v>
      </c>
      <c r="AI618">
        <f t="shared" si="651"/>
        <v>0.01</v>
      </c>
      <c r="AJ618">
        <f t="shared" si="652"/>
        <v>0</v>
      </c>
      <c r="AK618">
        <v>206.76</v>
      </c>
      <c r="AL618">
        <v>51.53</v>
      </c>
      <c r="AM618">
        <v>0.31</v>
      </c>
      <c r="AN618">
        <v>0.14000000000000001</v>
      </c>
      <c r="AO618">
        <v>154.91999999999999</v>
      </c>
      <c r="AP618">
        <v>0</v>
      </c>
      <c r="AQ618">
        <v>16.29</v>
      </c>
      <c r="AR618">
        <v>0.01</v>
      </c>
      <c r="AS618">
        <v>0</v>
      </c>
      <c r="AT618">
        <v>95</v>
      </c>
      <c r="AU618">
        <v>65</v>
      </c>
      <c r="AV618">
        <v>1</v>
      </c>
      <c r="AW618">
        <v>1</v>
      </c>
      <c r="AZ618">
        <v>6.66</v>
      </c>
      <c r="BA618">
        <v>6.66</v>
      </c>
      <c r="BB618">
        <v>6.66</v>
      </c>
      <c r="BC618">
        <v>6.66</v>
      </c>
      <c r="BD618" t="s">
        <v>3</v>
      </c>
      <c r="BE618" t="s">
        <v>3</v>
      </c>
      <c r="BF618" t="s">
        <v>3</v>
      </c>
      <c r="BG618" t="s">
        <v>3</v>
      </c>
      <c r="BH618">
        <v>0</v>
      </c>
      <c r="BI618">
        <v>2</v>
      </c>
      <c r="BJ618" t="s">
        <v>897</v>
      </c>
      <c r="BM618">
        <v>108001</v>
      </c>
      <c r="BN618">
        <v>0</v>
      </c>
      <c r="BO618" t="s">
        <v>3</v>
      </c>
      <c r="BP618">
        <v>0</v>
      </c>
      <c r="BQ618">
        <v>3</v>
      </c>
      <c r="BR618">
        <v>0</v>
      </c>
      <c r="BS618">
        <v>6.66</v>
      </c>
      <c r="BT618">
        <v>1</v>
      </c>
      <c r="BU618">
        <v>1</v>
      </c>
      <c r="BV618">
        <v>1</v>
      </c>
      <c r="BW618">
        <v>1</v>
      </c>
      <c r="BX618">
        <v>1</v>
      </c>
      <c r="BY618" t="s">
        <v>3</v>
      </c>
      <c r="BZ618">
        <v>95</v>
      </c>
      <c r="CA618">
        <v>65</v>
      </c>
      <c r="CF618">
        <v>0</v>
      </c>
      <c r="CG618">
        <v>0</v>
      </c>
      <c r="CM618">
        <v>0</v>
      </c>
      <c r="CN618" t="s">
        <v>3</v>
      </c>
      <c r="CO618">
        <v>0</v>
      </c>
      <c r="CP618">
        <f t="shared" si="653"/>
        <v>247.86</v>
      </c>
      <c r="CQ618">
        <f t="shared" si="654"/>
        <v>343.18979999999999</v>
      </c>
      <c r="CR618">
        <f t="shared" si="655"/>
        <v>2.0646</v>
      </c>
      <c r="CS618">
        <f t="shared" si="656"/>
        <v>0.93240000000000012</v>
      </c>
      <c r="CT618">
        <f t="shared" si="657"/>
        <v>1031.7672</v>
      </c>
      <c r="CU618">
        <f t="shared" si="658"/>
        <v>0</v>
      </c>
      <c r="CV618">
        <f t="shared" si="659"/>
        <v>16.29</v>
      </c>
      <c r="CW618">
        <f t="shared" si="660"/>
        <v>0.01</v>
      </c>
      <c r="CX618">
        <f t="shared" si="661"/>
        <v>0</v>
      </c>
      <c r="CY618">
        <f t="shared" si="662"/>
        <v>176.59549999999999</v>
      </c>
      <c r="CZ618">
        <f t="shared" si="663"/>
        <v>120.82849999999999</v>
      </c>
      <c r="DC618" t="s">
        <v>3</v>
      </c>
      <c r="DD618" t="s">
        <v>3</v>
      </c>
      <c r="DE618" t="s">
        <v>3</v>
      </c>
      <c r="DF618" t="s">
        <v>3</v>
      </c>
      <c r="DG618" t="s">
        <v>3</v>
      </c>
      <c r="DH618" t="s">
        <v>3</v>
      </c>
      <c r="DI618" t="s">
        <v>3</v>
      </c>
      <c r="DJ618" t="s">
        <v>3</v>
      </c>
      <c r="DK618" t="s">
        <v>3</v>
      </c>
      <c r="DL618" t="s">
        <v>3</v>
      </c>
      <c r="DM618" t="s">
        <v>3</v>
      </c>
      <c r="DN618">
        <v>0</v>
      </c>
      <c r="DO618">
        <v>0</v>
      </c>
      <c r="DP618">
        <v>1</v>
      </c>
      <c r="DQ618">
        <v>1</v>
      </c>
      <c r="DU618">
        <v>1003</v>
      </c>
      <c r="DV618" t="s">
        <v>61</v>
      </c>
      <c r="DW618" t="s">
        <v>61</v>
      </c>
      <c r="DX618">
        <v>100</v>
      </c>
      <c r="EE618">
        <v>39174386</v>
      </c>
      <c r="EF618">
        <v>3</v>
      </c>
      <c r="EG618" t="s">
        <v>697</v>
      </c>
      <c r="EH618">
        <v>0</v>
      </c>
      <c r="EI618" t="s">
        <v>3</v>
      </c>
      <c r="EJ618">
        <v>2</v>
      </c>
      <c r="EK618">
        <v>108001</v>
      </c>
      <c r="EL618" t="s">
        <v>698</v>
      </c>
      <c r="EM618" t="s">
        <v>699</v>
      </c>
      <c r="EO618" t="s">
        <v>3</v>
      </c>
      <c r="EQ618">
        <v>0</v>
      </c>
      <c r="ER618">
        <v>206.76</v>
      </c>
      <c r="ES618">
        <v>51.53</v>
      </c>
      <c r="ET618">
        <v>0.31</v>
      </c>
      <c r="EU618">
        <v>0.14000000000000001</v>
      </c>
      <c r="EV618">
        <v>154.91999999999999</v>
      </c>
      <c r="EW618">
        <v>16.29</v>
      </c>
      <c r="EX618">
        <v>0.01</v>
      </c>
      <c r="EY618">
        <v>0</v>
      </c>
      <c r="FQ618">
        <v>0</v>
      </c>
      <c r="FR618">
        <f t="shared" si="664"/>
        <v>0</v>
      </c>
      <c r="FS618">
        <v>0</v>
      </c>
      <c r="FX618">
        <v>95</v>
      </c>
      <c r="FY618">
        <v>65</v>
      </c>
      <c r="GA618" t="s">
        <v>3</v>
      </c>
      <c r="GD618">
        <v>0</v>
      </c>
      <c r="GF618">
        <v>-1776686347</v>
      </c>
      <c r="GG618">
        <v>1</v>
      </c>
      <c r="GH618">
        <v>1</v>
      </c>
      <c r="GI618">
        <v>4</v>
      </c>
      <c r="GJ618">
        <v>0</v>
      </c>
      <c r="GK618">
        <f>ROUND(R618*(S12)/100,2)</f>
        <v>0</v>
      </c>
      <c r="GL618">
        <f t="shared" si="665"/>
        <v>0</v>
      </c>
      <c r="GM618">
        <f t="shared" si="666"/>
        <v>545.29</v>
      </c>
      <c r="GN618">
        <f t="shared" si="667"/>
        <v>0</v>
      </c>
      <c r="GO618">
        <f t="shared" si="668"/>
        <v>545.29</v>
      </c>
      <c r="GP618">
        <f t="shared" si="669"/>
        <v>0</v>
      </c>
      <c r="GR618">
        <v>0</v>
      </c>
      <c r="GS618">
        <v>3</v>
      </c>
      <c r="GT618">
        <v>0</v>
      </c>
      <c r="GU618" t="s">
        <v>3</v>
      </c>
      <c r="GV618">
        <f t="shared" si="670"/>
        <v>0</v>
      </c>
      <c r="GW618">
        <v>1</v>
      </c>
      <c r="GX618">
        <f t="shared" si="671"/>
        <v>0</v>
      </c>
      <c r="HA618">
        <v>0</v>
      </c>
      <c r="HB618">
        <v>0</v>
      </c>
      <c r="IK618">
        <v>0</v>
      </c>
    </row>
    <row r="619" spans="1:255" x14ac:dyDescent="0.2">
      <c r="A619" s="2">
        <v>18</v>
      </c>
      <c r="B619" s="2">
        <v>1</v>
      </c>
      <c r="C619" s="2">
        <v>1486</v>
      </c>
      <c r="D619" s="2"/>
      <c r="E619" s="2" t="s">
        <v>898</v>
      </c>
      <c r="F619" s="2" t="s">
        <v>899</v>
      </c>
      <c r="G619" s="2" t="s">
        <v>900</v>
      </c>
      <c r="H619" s="2" t="s">
        <v>61</v>
      </c>
      <c r="I619" s="2">
        <f>I617*J619</f>
        <v>0.18</v>
      </c>
      <c r="J619" s="2">
        <v>1</v>
      </c>
      <c r="K619" s="2"/>
      <c r="L619" s="2"/>
      <c r="M619" s="2"/>
      <c r="N619" s="2"/>
      <c r="O619" s="2">
        <f t="shared" si="633"/>
        <v>48.6</v>
      </c>
      <c r="P619" s="2">
        <f t="shared" si="634"/>
        <v>48.6</v>
      </c>
      <c r="Q619" s="2">
        <f t="shared" si="635"/>
        <v>0</v>
      </c>
      <c r="R619" s="2">
        <f t="shared" si="636"/>
        <v>0</v>
      </c>
      <c r="S619" s="2">
        <f t="shared" si="637"/>
        <v>0</v>
      </c>
      <c r="T619" s="2">
        <f t="shared" si="638"/>
        <v>0</v>
      </c>
      <c r="U619" s="2">
        <f t="shared" si="639"/>
        <v>0</v>
      </c>
      <c r="V619" s="2">
        <f t="shared" si="640"/>
        <v>0</v>
      </c>
      <c r="W619" s="2">
        <f t="shared" si="641"/>
        <v>0</v>
      </c>
      <c r="X619" s="2">
        <f t="shared" si="642"/>
        <v>0</v>
      </c>
      <c r="Y619" s="2">
        <f t="shared" si="643"/>
        <v>0</v>
      </c>
      <c r="Z619" s="2"/>
      <c r="AA619" s="2">
        <v>39500385</v>
      </c>
      <c r="AB619" s="2">
        <f t="shared" si="644"/>
        <v>270</v>
      </c>
      <c r="AC619" s="2">
        <f t="shared" si="645"/>
        <v>270</v>
      </c>
      <c r="AD619" s="2">
        <f t="shared" si="646"/>
        <v>0</v>
      </c>
      <c r="AE619" s="2">
        <f t="shared" si="647"/>
        <v>0</v>
      </c>
      <c r="AF619" s="2">
        <f t="shared" si="648"/>
        <v>0</v>
      </c>
      <c r="AG619" s="2">
        <f t="shared" si="649"/>
        <v>0</v>
      </c>
      <c r="AH619" s="2">
        <f t="shared" si="650"/>
        <v>0</v>
      </c>
      <c r="AI619" s="2">
        <f t="shared" si="651"/>
        <v>0</v>
      </c>
      <c r="AJ619" s="2">
        <f t="shared" si="652"/>
        <v>0</v>
      </c>
      <c r="AK619" s="2">
        <v>270</v>
      </c>
      <c r="AL619" s="2">
        <v>270</v>
      </c>
      <c r="AM619" s="2">
        <v>0</v>
      </c>
      <c r="AN619" s="2">
        <v>0</v>
      </c>
      <c r="AO619" s="2">
        <v>0</v>
      </c>
      <c r="AP619" s="2">
        <v>0</v>
      </c>
      <c r="AQ619" s="2">
        <v>0</v>
      </c>
      <c r="AR619" s="2">
        <v>0</v>
      </c>
      <c r="AS619" s="2">
        <v>0</v>
      </c>
      <c r="AT619" s="2">
        <v>95</v>
      </c>
      <c r="AU619" s="2">
        <v>65</v>
      </c>
      <c r="AV619" s="2">
        <v>1</v>
      </c>
      <c r="AW619" s="2">
        <v>1</v>
      </c>
      <c r="AX619" s="2"/>
      <c r="AY619" s="2"/>
      <c r="AZ619" s="2">
        <v>1</v>
      </c>
      <c r="BA619" s="2">
        <v>1</v>
      </c>
      <c r="BB619" s="2">
        <v>1</v>
      </c>
      <c r="BC619" s="2">
        <v>1</v>
      </c>
      <c r="BD619" s="2" t="s">
        <v>3</v>
      </c>
      <c r="BE619" s="2" t="s">
        <v>3</v>
      </c>
      <c r="BF619" s="2" t="s">
        <v>3</v>
      </c>
      <c r="BG619" s="2" t="s">
        <v>3</v>
      </c>
      <c r="BH619" s="2">
        <v>3</v>
      </c>
      <c r="BI619" s="2">
        <v>2</v>
      </c>
      <c r="BJ619" s="2" t="s">
        <v>901</v>
      </c>
      <c r="BK619" s="2"/>
      <c r="BL619" s="2"/>
      <c r="BM619" s="2">
        <v>108001</v>
      </c>
      <c r="BN619" s="2">
        <v>0</v>
      </c>
      <c r="BO619" s="2" t="s">
        <v>3</v>
      </c>
      <c r="BP619" s="2">
        <v>0</v>
      </c>
      <c r="BQ619" s="2">
        <v>3</v>
      </c>
      <c r="BR619" s="2">
        <v>0</v>
      </c>
      <c r="BS619" s="2">
        <v>1</v>
      </c>
      <c r="BT619" s="2">
        <v>1</v>
      </c>
      <c r="BU619" s="2">
        <v>1</v>
      </c>
      <c r="BV619" s="2">
        <v>1</v>
      </c>
      <c r="BW619" s="2">
        <v>1</v>
      </c>
      <c r="BX619" s="2">
        <v>1</v>
      </c>
      <c r="BY619" s="2" t="s">
        <v>3</v>
      </c>
      <c r="BZ619" s="2">
        <v>95</v>
      </c>
      <c r="CA619" s="2">
        <v>65</v>
      </c>
      <c r="CB619" s="2"/>
      <c r="CC619" s="2"/>
      <c r="CD619" s="2"/>
      <c r="CE619" s="2"/>
      <c r="CF619" s="2">
        <v>0</v>
      </c>
      <c r="CG619" s="2">
        <v>0</v>
      </c>
      <c r="CH619" s="2"/>
      <c r="CI619" s="2"/>
      <c r="CJ619" s="2"/>
      <c r="CK619" s="2"/>
      <c r="CL619" s="2"/>
      <c r="CM619" s="2">
        <v>0</v>
      </c>
      <c r="CN619" s="2" t="s">
        <v>3</v>
      </c>
      <c r="CO619" s="2">
        <v>0</v>
      </c>
      <c r="CP619" s="2">
        <f t="shared" si="653"/>
        <v>48.6</v>
      </c>
      <c r="CQ619" s="2">
        <f t="shared" si="654"/>
        <v>270</v>
      </c>
      <c r="CR619" s="2">
        <f t="shared" si="655"/>
        <v>0</v>
      </c>
      <c r="CS619" s="2">
        <f t="shared" si="656"/>
        <v>0</v>
      </c>
      <c r="CT619" s="2">
        <f t="shared" si="657"/>
        <v>0</v>
      </c>
      <c r="CU619" s="2">
        <f t="shared" si="658"/>
        <v>0</v>
      </c>
      <c r="CV619" s="2">
        <f t="shared" si="659"/>
        <v>0</v>
      </c>
      <c r="CW619" s="2">
        <f t="shared" si="660"/>
        <v>0</v>
      </c>
      <c r="CX619" s="2">
        <f t="shared" si="661"/>
        <v>0</v>
      </c>
      <c r="CY619" s="2">
        <f t="shared" si="662"/>
        <v>0</v>
      </c>
      <c r="CZ619" s="2">
        <f t="shared" si="663"/>
        <v>0</v>
      </c>
      <c r="DA619" s="2"/>
      <c r="DB619" s="2"/>
      <c r="DC619" s="2" t="s">
        <v>3</v>
      </c>
      <c r="DD619" s="2" t="s">
        <v>3</v>
      </c>
      <c r="DE619" s="2" t="s">
        <v>3</v>
      </c>
      <c r="DF619" s="2" t="s">
        <v>3</v>
      </c>
      <c r="DG619" s="2" t="s">
        <v>3</v>
      </c>
      <c r="DH619" s="2" t="s">
        <v>3</v>
      </c>
      <c r="DI619" s="2" t="s">
        <v>3</v>
      </c>
      <c r="DJ619" s="2" t="s">
        <v>3</v>
      </c>
      <c r="DK619" s="2" t="s">
        <v>3</v>
      </c>
      <c r="DL619" s="2" t="s">
        <v>3</v>
      </c>
      <c r="DM619" s="2" t="s">
        <v>3</v>
      </c>
      <c r="DN619" s="2">
        <v>0</v>
      </c>
      <c r="DO619" s="2">
        <v>0</v>
      </c>
      <c r="DP619" s="2">
        <v>1</v>
      </c>
      <c r="DQ619" s="2">
        <v>1</v>
      </c>
      <c r="DR619" s="2"/>
      <c r="DS619" s="2"/>
      <c r="DT619" s="2"/>
      <c r="DU619" s="2">
        <v>1003</v>
      </c>
      <c r="DV619" s="2" t="s">
        <v>61</v>
      </c>
      <c r="DW619" s="2" t="s">
        <v>61</v>
      </c>
      <c r="DX619" s="2">
        <v>100</v>
      </c>
      <c r="DY619" s="2"/>
      <c r="DZ619" s="2"/>
      <c r="EA619" s="2"/>
      <c r="EB619" s="2"/>
      <c r="EC619" s="2"/>
      <c r="ED619" s="2"/>
      <c r="EE619" s="2">
        <v>39174386</v>
      </c>
      <c r="EF619" s="2">
        <v>3</v>
      </c>
      <c r="EG619" s="2" t="s">
        <v>697</v>
      </c>
      <c r="EH619" s="2">
        <v>0</v>
      </c>
      <c r="EI619" s="2" t="s">
        <v>3</v>
      </c>
      <c r="EJ619" s="2">
        <v>2</v>
      </c>
      <c r="EK619" s="2">
        <v>108001</v>
      </c>
      <c r="EL619" s="2" t="s">
        <v>698</v>
      </c>
      <c r="EM619" s="2" t="s">
        <v>699</v>
      </c>
      <c r="EN619" s="2"/>
      <c r="EO619" s="2" t="s">
        <v>3</v>
      </c>
      <c r="EP619" s="2"/>
      <c r="EQ619" s="2">
        <v>0</v>
      </c>
      <c r="ER619" s="2">
        <v>270</v>
      </c>
      <c r="ES619" s="2">
        <v>270</v>
      </c>
      <c r="ET619" s="2">
        <v>0</v>
      </c>
      <c r="EU619" s="2">
        <v>0</v>
      </c>
      <c r="EV619" s="2">
        <v>0</v>
      </c>
      <c r="EW619" s="2">
        <v>0</v>
      </c>
      <c r="EX619" s="2">
        <v>0</v>
      </c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>
        <v>0</v>
      </c>
      <c r="FR619" s="2">
        <f t="shared" si="664"/>
        <v>0</v>
      </c>
      <c r="FS619" s="2">
        <v>0</v>
      </c>
      <c r="FT619" s="2"/>
      <c r="FU619" s="2"/>
      <c r="FV619" s="2"/>
      <c r="FW619" s="2"/>
      <c r="FX619" s="2">
        <v>95</v>
      </c>
      <c r="FY619" s="2">
        <v>65</v>
      </c>
      <c r="FZ619" s="2"/>
      <c r="GA619" s="2" t="s">
        <v>3</v>
      </c>
      <c r="GB619" s="2"/>
      <c r="GC619" s="2"/>
      <c r="GD619" s="2">
        <v>0</v>
      </c>
      <c r="GE619" s="2"/>
      <c r="GF619" s="2">
        <v>1162840571</v>
      </c>
      <c r="GG619" s="2">
        <v>2</v>
      </c>
      <c r="GH619" s="2">
        <v>1</v>
      </c>
      <c r="GI619" s="2">
        <v>-2</v>
      </c>
      <c r="GJ619" s="2">
        <v>0</v>
      </c>
      <c r="GK619" s="2">
        <f>ROUND(R619*(R12)/100,2)</f>
        <v>0</v>
      </c>
      <c r="GL619" s="2">
        <f t="shared" si="665"/>
        <v>0</v>
      </c>
      <c r="GM619" s="2">
        <f t="shared" si="666"/>
        <v>48.6</v>
      </c>
      <c r="GN619" s="2">
        <f t="shared" si="667"/>
        <v>0</v>
      </c>
      <c r="GO619" s="2">
        <f t="shared" si="668"/>
        <v>48.6</v>
      </c>
      <c r="GP619" s="2">
        <f t="shared" si="669"/>
        <v>0</v>
      </c>
      <c r="GQ619" s="2"/>
      <c r="GR619" s="2">
        <v>0</v>
      </c>
      <c r="GS619" s="2">
        <v>3</v>
      </c>
      <c r="GT619" s="2">
        <v>0</v>
      </c>
      <c r="GU619" s="2" t="s">
        <v>3</v>
      </c>
      <c r="GV619" s="2">
        <f t="shared" si="670"/>
        <v>0</v>
      </c>
      <c r="GW619" s="2">
        <v>1</v>
      </c>
      <c r="GX619" s="2">
        <f t="shared" si="671"/>
        <v>0</v>
      </c>
      <c r="GY619" s="2"/>
      <c r="GZ619" s="2"/>
      <c r="HA619" s="2">
        <v>0</v>
      </c>
      <c r="HB619" s="2">
        <v>0</v>
      </c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>
        <v>0</v>
      </c>
      <c r="IL619" s="2"/>
      <c r="IM619" s="2"/>
      <c r="IN619" s="2"/>
      <c r="IO619" s="2"/>
      <c r="IP619" s="2"/>
      <c r="IQ619" s="2"/>
      <c r="IR619" s="2"/>
      <c r="IS619" s="2"/>
      <c r="IT619" s="2"/>
      <c r="IU619" s="2"/>
    </row>
    <row r="620" spans="1:255" x14ac:dyDescent="0.2">
      <c r="A620">
        <v>18</v>
      </c>
      <c r="B620">
        <v>1</v>
      </c>
      <c r="C620">
        <v>1493</v>
      </c>
      <c r="E620" t="s">
        <v>898</v>
      </c>
      <c r="F620" t="s">
        <v>899</v>
      </c>
      <c r="G620" t="s">
        <v>900</v>
      </c>
      <c r="H620" t="s">
        <v>61</v>
      </c>
      <c r="I620">
        <f>I618*J620</f>
        <v>0.18</v>
      </c>
      <c r="J620">
        <v>1</v>
      </c>
      <c r="O620">
        <f t="shared" si="633"/>
        <v>323.68</v>
      </c>
      <c r="P620">
        <f t="shared" si="634"/>
        <v>323.68</v>
      </c>
      <c r="Q620">
        <f t="shared" si="635"/>
        <v>0</v>
      </c>
      <c r="R620">
        <f t="shared" si="636"/>
        <v>0</v>
      </c>
      <c r="S620">
        <f t="shared" si="637"/>
        <v>0</v>
      </c>
      <c r="T620">
        <f t="shared" si="638"/>
        <v>0</v>
      </c>
      <c r="U620">
        <f t="shared" si="639"/>
        <v>0</v>
      </c>
      <c r="V620">
        <f t="shared" si="640"/>
        <v>0</v>
      </c>
      <c r="W620">
        <f t="shared" si="641"/>
        <v>0</v>
      </c>
      <c r="X620">
        <f t="shared" si="642"/>
        <v>0</v>
      </c>
      <c r="Y620">
        <f t="shared" si="643"/>
        <v>0</v>
      </c>
      <c r="AA620">
        <v>39500386</v>
      </c>
      <c r="AB620">
        <f t="shared" si="644"/>
        <v>270</v>
      </c>
      <c r="AC620">
        <f t="shared" si="645"/>
        <v>270</v>
      </c>
      <c r="AD620">
        <f t="shared" si="646"/>
        <v>0</v>
      </c>
      <c r="AE620">
        <f t="shared" si="647"/>
        <v>0</v>
      </c>
      <c r="AF620">
        <f t="shared" si="648"/>
        <v>0</v>
      </c>
      <c r="AG620">
        <f t="shared" si="649"/>
        <v>0</v>
      </c>
      <c r="AH620">
        <f t="shared" si="650"/>
        <v>0</v>
      </c>
      <c r="AI620">
        <f t="shared" si="651"/>
        <v>0</v>
      </c>
      <c r="AJ620">
        <f t="shared" si="652"/>
        <v>0</v>
      </c>
      <c r="AK620">
        <v>270</v>
      </c>
      <c r="AL620">
        <v>270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95</v>
      </c>
      <c r="AU620">
        <v>65</v>
      </c>
      <c r="AV620">
        <v>1</v>
      </c>
      <c r="AW620">
        <v>1</v>
      </c>
      <c r="AZ620">
        <v>6.66</v>
      </c>
      <c r="BA620">
        <v>1</v>
      </c>
      <c r="BB620">
        <v>1</v>
      </c>
      <c r="BC620">
        <v>6.66</v>
      </c>
      <c r="BD620" t="s">
        <v>3</v>
      </c>
      <c r="BE620" t="s">
        <v>3</v>
      </c>
      <c r="BF620" t="s">
        <v>3</v>
      </c>
      <c r="BG620" t="s">
        <v>3</v>
      </c>
      <c r="BH620">
        <v>3</v>
      </c>
      <c r="BI620">
        <v>2</v>
      </c>
      <c r="BJ620" t="s">
        <v>901</v>
      </c>
      <c r="BM620">
        <v>108001</v>
      </c>
      <c r="BN620">
        <v>0</v>
      </c>
      <c r="BO620" t="s">
        <v>3</v>
      </c>
      <c r="BP620">
        <v>0</v>
      </c>
      <c r="BQ620">
        <v>3</v>
      </c>
      <c r="BR620">
        <v>0</v>
      </c>
      <c r="BS620">
        <v>1</v>
      </c>
      <c r="BT620">
        <v>1</v>
      </c>
      <c r="BU620">
        <v>1</v>
      </c>
      <c r="BV620">
        <v>1</v>
      </c>
      <c r="BW620">
        <v>1</v>
      </c>
      <c r="BX620">
        <v>1</v>
      </c>
      <c r="BY620" t="s">
        <v>3</v>
      </c>
      <c r="BZ620">
        <v>95</v>
      </c>
      <c r="CA620">
        <v>65</v>
      </c>
      <c r="CF620">
        <v>0</v>
      </c>
      <c r="CG620">
        <v>0</v>
      </c>
      <c r="CM620">
        <v>0</v>
      </c>
      <c r="CN620" t="s">
        <v>3</v>
      </c>
      <c r="CO620">
        <v>0</v>
      </c>
      <c r="CP620">
        <f t="shared" si="653"/>
        <v>323.68</v>
      </c>
      <c r="CQ620">
        <f t="shared" si="654"/>
        <v>1798.2</v>
      </c>
      <c r="CR620">
        <f t="shared" si="655"/>
        <v>0</v>
      </c>
      <c r="CS620">
        <f t="shared" si="656"/>
        <v>0</v>
      </c>
      <c r="CT620">
        <f t="shared" si="657"/>
        <v>0</v>
      </c>
      <c r="CU620">
        <f t="shared" si="658"/>
        <v>0</v>
      </c>
      <c r="CV620">
        <f t="shared" si="659"/>
        <v>0</v>
      </c>
      <c r="CW620">
        <f t="shared" si="660"/>
        <v>0</v>
      </c>
      <c r="CX620">
        <f t="shared" si="661"/>
        <v>0</v>
      </c>
      <c r="CY620">
        <f t="shared" si="662"/>
        <v>0</v>
      </c>
      <c r="CZ620">
        <f t="shared" si="663"/>
        <v>0</v>
      </c>
      <c r="DC620" t="s">
        <v>3</v>
      </c>
      <c r="DD620" t="s">
        <v>3</v>
      </c>
      <c r="DE620" t="s">
        <v>3</v>
      </c>
      <c r="DF620" t="s">
        <v>3</v>
      </c>
      <c r="DG620" t="s">
        <v>3</v>
      </c>
      <c r="DH620" t="s">
        <v>3</v>
      </c>
      <c r="DI620" t="s">
        <v>3</v>
      </c>
      <c r="DJ620" t="s">
        <v>3</v>
      </c>
      <c r="DK620" t="s">
        <v>3</v>
      </c>
      <c r="DL620" t="s">
        <v>3</v>
      </c>
      <c r="DM620" t="s">
        <v>3</v>
      </c>
      <c r="DN620">
        <v>0</v>
      </c>
      <c r="DO620">
        <v>0</v>
      </c>
      <c r="DP620">
        <v>1</v>
      </c>
      <c r="DQ620">
        <v>1</v>
      </c>
      <c r="DU620">
        <v>1003</v>
      </c>
      <c r="DV620" t="s">
        <v>61</v>
      </c>
      <c r="DW620" t="s">
        <v>61</v>
      </c>
      <c r="DX620">
        <v>100</v>
      </c>
      <c r="EE620">
        <v>39174386</v>
      </c>
      <c r="EF620">
        <v>3</v>
      </c>
      <c r="EG620" t="s">
        <v>697</v>
      </c>
      <c r="EH620">
        <v>0</v>
      </c>
      <c r="EI620" t="s">
        <v>3</v>
      </c>
      <c r="EJ620">
        <v>2</v>
      </c>
      <c r="EK620">
        <v>108001</v>
      </c>
      <c r="EL620" t="s">
        <v>698</v>
      </c>
      <c r="EM620" t="s">
        <v>699</v>
      </c>
      <c r="EO620" t="s">
        <v>3</v>
      </c>
      <c r="EQ620">
        <v>0</v>
      </c>
      <c r="ER620">
        <v>270</v>
      </c>
      <c r="ES620">
        <v>270</v>
      </c>
      <c r="ET620">
        <v>0</v>
      </c>
      <c r="EU620">
        <v>0</v>
      </c>
      <c r="EV620">
        <v>0</v>
      </c>
      <c r="EW620">
        <v>0</v>
      </c>
      <c r="EX620">
        <v>0</v>
      </c>
      <c r="FQ620">
        <v>0</v>
      </c>
      <c r="FR620">
        <f t="shared" si="664"/>
        <v>0</v>
      </c>
      <c r="FS620">
        <v>0</v>
      </c>
      <c r="FX620">
        <v>95</v>
      </c>
      <c r="FY620">
        <v>65</v>
      </c>
      <c r="GA620" t="s">
        <v>3</v>
      </c>
      <c r="GD620">
        <v>0</v>
      </c>
      <c r="GF620">
        <v>1162840571</v>
      </c>
      <c r="GG620">
        <v>1</v>
      </c>
      <c r="GH620">
        <v>1</v>
      </c>
      <c r="GI620">
        <v>4</v>
      </c>
      <c r="GJ620">
        <v>0</v>
      </c>
      <c r="GK620">
        <f>ROUND(R620*(S12)/100,2)</f>
        <v>0</v>
      </c>
      <c r="GL620">
        <f t="shared" si="665"/>
        <v>0</v>
      </c>
      <c r="GM620">
        <f t="shared" si="666"/>
        <v>323.68</v>
      </c>
      <c r="GN620">
        <f t="shared" si="667"/>
        <v>0</v>
      </c>
      <c r="GO620">
        <f t="shared" si="668"/>
        <v>323.68</v>
      </c>
      <c r="GP620">
        <f t="shared" si="669"/>
        <v>0</v>
      </c>
      <c r="GR620">
        <v>0</v>
      </c>
      <c r="GS620">
        <v>3</v>
      </c>
      <c r="GT620">
        <v>0</v>
      </c>
      <c r="GU620" t="s">
        <v>3</v>
      </c>
      <c r="GV620">
        <f t="shared" si="670"/>
        <v>0</v>
      </c>
      <c r="GW620">
        <v>1</v>
      </c>
      <c r="GX620">
        <f t="shared" si="671"/>
        <v>0</v>
      </c>
      <c r="HA620">
        <v>0</v>
      </c>
      <c r="HB620">
        <v>0</v>
      </c>
      <c r="IK620">
        <v>0</v>
      </c>
    </row>
    <row r="621" spans="1:255" x14ac:dyDescent="0.2">
      <c r="A621" s="2">
        <v>17</v>
      </c>
      <c r="B621" s="2">
        <v>1</v>
      </c>
      <c r="C621" s="2">
        <f>ROW(SmtRes!A1503)</f>
        <v>1503</v>
      </c>
      <c r="D621" s="2">
        <f>ROW(EtalonRes!A1466)</f>
        <v>1466</v>
      </c>
      <c r="E621" s="2" t="s">
        <v>902</v>
      </c>
      <c r="F621" s="2" t="s">
        <v>903</v>
      </c>
      <c r="G621" s="2" t="s">
        <v>904</v>
      </c>
      <c r="H621" s="2" t="s">
        <v>61</v>
      </c>
      <c r="I621" s="2">
        <f>ROUND(144/100,9)</f>
        <v>1.44</v>
      </c>
      <c r="J621" s="2">
        <v>0</v>
      </c>
      <c r="K621" s="2"/>
      <c r="L621" s="2"/>
      <c r="M621" s="2"/>
      <c r="N621" s="2"/>
      <c r="O621" s="2">
        <f t="shared" si="633"/>
        <v>59.19</v>
      </c>
      <c r="P621" s="2">
        <f t="shared" si="634"/>
        <v>18.46</v>
      </c>
      <c r="Q621" s="2">
        <f t="shared" si="635"/>
        <v>2.56</v>
      </c>
      <c r="R621" s="2">
        <f t="shared" si="636"/>
        <v>0.37</v>
      </c>
      <c r="S621" s="2">
        <f t="shared" si="637"/>
        <v>38.17</v>
      </c>
      <c r="T621" s="2">
        <f t="shared" si="638"/>
        <v>0</v>
      </c>
      <c r="U621" s="2">
        <f t="shared" si="639"/>
        <v>4.0607999999999995</v>
      </c>
      <c r="V621" s="2">
        <f t="shared" si="640"/>
        <v>2.8799999999999999E-2</v>
      </c>
      <c r="W621" s="2">
        <f t="shared" si="641"/>
        <v>0</v>
      </c>
      <c r="X621" s="2">
        <f t="shared" si="642"/>
        <v>36.61</v>
      </c>
      <c r="Y621" s="2">
        <f t="shared" si="643"/>
        <v>25.05</v>
      </c>
      <c r="Z621" s="2"/>
      <c r="AA621" s="2">
        <v>39500385</v>
      </c>
      <c r="AB621" s="2">
        <f t="shared" si="644"/>
        <v>41.11</v>
      </c>
      <c r="AC621" s="2">
        <f t="shared" si="645"/>
        <v>12.82</v>
      </c>
      <c r="AD621" s="2">
        <f t="shared" si="646"/>
        <v>1.78</v>
      </c>
      <c r="AE621" s="2">
        <f t="shared" si="647"/>
        <v>0.26</v>
      </c>
      <c r="AF621" s="2">
        <f t="shared" si="648"/>
        <v>26.51</v>
      </c>
      <c r="AG621" s="2">
        <f t="shared" si="649"/>
        <v>0</v>
      </c>
      <c r="AH621" s="2">
        <f t="shared" si="650"/>
        <v>2.82</v>
      </c>
      <c r="AI621" s="2">
        <f t="shared" si="651"/>
        <v>0.02</v>
      </c>
      <c r="AJ621" s="2">
        <f t="shared" si="652"/>
        <v>0</v>
      </c>
      <c r="AK621" s="2">
        <v>41.11</v>
      </c>
      <c r="AL621" s="2">
        <v>12.82</v>
      </c>
      <c r="AM621" s="2">
        <v>1.78</v>
      </c>
      <c r="AN621" s="2">
        <v>0.26</v>
      </c>
      <c r="AO621" s="2">
        <v>26.51</v>
      </c>
      <c r="AP621" s="2">
        <v>0</v>
      </c>
      <c r="AQ621" s="2">
        <v>2.82</v>
      </c>
      <c r="AR621" s="2">
        <v>0.02</v>
      </c>
      <c r="AS621" s="2">
        <v>0</v>
      </c>
      <c r="AT621" s="2">
        <v>95</v>
      </c>
      <c r="AU621" s="2">
        <v>65</v>
      </c>
      <c r="AV621" s="2">
        <v>1</v>
      </c>
      <c r="AW621" s="2">
        <v>1</v>
      </c>
      <c r="AX621" s="2"/>
      <c r="AY621" s="2"/>
      <c r="AZ621" s="2">
        <v>1</v>
      </c>
      <c r="BA621" s="2">
        <v>1</v>
      </c>
      <c r="BB621" s="2">
        <v>1</v>
      </c>
      <c r="BC621" s="2">
        <v>1</v>
      </c>
      <c r="BD621" s="2" t="s">
        <v>3</v>
      </c>
      <c r="BE621" s="2" t="s">
        <v>3</v>
      </c>
      <c r="BF621" s="2" t="s">
        <v>3</v>
      </c>
      <c r="BG621" s="2" t="s">
        <v>3</v>
      </c>
      <c r="BH621" s="2">
        <v>0</v>
      </c>
      <c r="BI621" s="2">
        <v>2</v>
      </c>
      <c r="BJ621" s="2" t="s">
        <v>905</v>
      </c>
      <c r="BK621" s="2"/>
      <c r="BL621" s="2"/>
      <c r="BM621" s="2">
        <v>108001</v>
      </c>
      <c r="BN621" s="2">
        <v>0</v>
      </c>
      <c r="BO621" s="2" t="s">
        <v>3</v>
      </c>
      <c r="BP621" s="2">
        <v>0</v>
      </c>
      <c r="BQ621" s="2">
        <v>3</v>
      </c>
      <c r="BR621" s="2">
        <v>0</v>
      </c>
      <c r="BS621" s="2">
        <v>1</v>
      </c>
      <c r="BT621" s="2">
        <v>1</v>
      </c>
      <c r="BU621" s="2">
        <v>1</v>
      </c>
      <c r="BV621" s="2">
        <v>1</v>
      </c>
      <c r="BW621" s="2">
        <v>1</v>
      </c>
      <c r="BX621" s="2">
        <v>1</v>
      </c>
      <c r="BY621" s="2" t="s">
        <v>3</v>
      </c>
      <c r="BZ621" s="2">
        <v>95</v>
      </c>
      <c r="CA621" s="2">
        <v>65</v>
      </c>
      <c r="CB621" s="2"/>
      <c r="CC621" s="2"/>
      <c r="CD621" s="2"/>
      <c r="CE621" s="2"/>
      <c r="CF621" s="2">
        <v>0</v>
      </c>
      <c r="CG621" s="2">
        <v>0</v>
      </c>
      <c r="CH621" s="2"/>
      <c r="CI621" s="2"/>
      <c r="CJ621" s="2"/>
      <c r="CK621" s="2"/>
      <c r="CL621" s="2"/>
      <c r="CM621" s="2">
        <v>0</v>
      </c>
      <c r="CN621" s="2" t="s">
        <v>3</v>
      </c>
      <c r="CO621" s="2">
        <v>0</v>
      </c>
      <c r="CP621" s="2">
        <f t="shared" si="653"/>
        <v>59.19</v>
      </c>
      <c r="CQ621" s="2">
        <f t="shared" si="654"/>
        <v>12.82</v>
      </c>
      <c r="CR621" s="2">
        <f t="shared" si="655"/>
        <v>1.78</v>
      </c>
      <c r="CS621" s="2">
        <f t="shared" si="656"/>
        <v>0.26</v>
      </c>
      <c r="CT621" s="2">
        <f t="shared" si="657"/>
        <v>26.51</v>
      </c>
      <c r="CU621" s="2">
        <f t="shared" si="658"/>
        <v>0</v>
      </c>
      <c r="CV621" s="2">
        <f t="shared" si="659"/>
        <v>2.82</v>
      </c>
      <c r="CW621" s="2">
        <f t="shared" si="660"/>
        <v>0.02</v>
      </c>
      <c r="CX621" s="2">
        <f t="shared" si="661"/>
        <v>0</v>
      </c>
      <c r="CY621" s="2">
        <f t="shared" si="662"/>
        <v>36.613</v>
      </c>
      <c r="CZ621" s="2">
        <f t="shared" si="663"/>
        <v>25.050999999999998</v>
      </c>
      <c r="DA621" s="2"/>
      <c r="DB621" s="2"/>
      <c r="DC621" s="2" t="s">
        <v>3</v>
      </c>
      <c r="DD621" s="2" t="s">
        <v>3</v>
      </c>
      <c r="DE621" s="2" t="s">
        <v>3</v>
      </c>
      <c r="DF621" s="2" t="s">
        <v>3</v>
      </c>
      <c r="DG621" s="2" t="s">
        <v>3</v>
      </c>
      <c r="DH621" s="2" t="s">
        <v>3</v>
      </c>
      <c r="DI621" s="2" t="s">
        <v>3</v>
      </c>
      <c r="DJ621" s="2" t="s">
        <v>3</v>
      </c>
      <c r="DK621" s="2" t="s">
        <v>3</v>
      </c>
      <c r="DL621" s="2" t="s">
        <v>3</v>
      </c>
      <c r="DM621" s="2" t="s">
        <v>3</v>
      </c>
      <c r="DN621" s="2">
        <v>0</v>
      </c>
      <c r="DO621" s="2">
        <v>0</v>
      </c>
      <c r="DP621" s="2">
        <v>1</v>
      </c>
      <c r="DQ621" s="2">
        <v>1</v>
      </c>
      <c r="DR621" s="2"/>
      <c r="DS621" s="2"/>
      <c r="DT621" s="2"/>
      <c r="DU621" s="2">
        <v>1003</v>
      </c>
      <c r="DV621" s="2" t="s">
        <v>61</v>
      </c>
      <c r="DW621" s="2" t="s">
        <v>61</v>
      </c>
      <c r="DX621" s="2">
        <v>100</v>
      </c>
      <c r="DY621" s="2"/>
      <c r="DZ621" s="2"/>
      <c r="EA621" s="2"/>
      <c r="EB621" s="2"/>
      <c r="EC621" s="2"/>
      <c r="ED621" s="2"/>
      <c r="EE621" s="2">
        <v>39174386</v>
      </c>
      <c r="EF621" s="2">
        <v>3</v>
      </c>
      <c r="EG621" s="2" t="s">
        <v>697</v>
      </c>
      <c r="EH621" s="2">
        <v>0</v>
      </c>
      <c r="EI621" s="2" t="s">
        <v>3</v>
      </c>
      <c r="EJ621" s="2">
        <v>2</v>
      </c>
      <c r="EK621" s="2">
        <v>108001</v>
      </c>
      <c r="EL621" s="2" t="s">
        <v>698</v>
      </c>
      <c r="EM621" s="2" t="s">
        <v>699</v>
      </c>
      <c r="EN621" s="2"/>
      <c r="EO621" s="2" t="s">
        <v>3</v>
      </c>
      <c r="EP621" s="2"/>
      <c r="EQ621" s="2">
        <v>0</v>
      </c>
      <c r="ER621" s="2">
        <v>41.11</v>
      </c>
      <c r="ES621" s="2">
        <v>12.82</v>
      </c>
      <c r="ET621" s="2">
        <v>1.78</v>
      </c>
      <c r="EU621" s="2">
        <v>0.26</v>
      </c>
      <c r="EV621" s="2">
        <v>26.51</v>
      </c>
      <c r="EW621" s="2">
        <v>2.82</v>
      </c>
      <c r="EX621" s="2">
        <v>0.02</v>
      </c>
      <c r="EY621" s="2">
        <v>0</v>
      </c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>
        <v>0</v>
      </c>
      <c r="FR621" s="2">
        <f t="shared" si="664"/>
        <v>0</v>
      </c>
      <c r="FS621" s="2">
        <v>0</v>
      </c>
      <c r="FT621" s="2"/>
      <c r="FU621" s="2"/>
      <c r="FV621" s="2"/>
      <c r="FW621" s="2"/>
      <c r="FX621" s="2">
        <v>95</v>
      </c>
      <c r="FY621" s="2">
        <v>65</v>
      </c>
      <c r="FZ621" s="2"/>
      <c r="GA621" s="2" t="s">
        <v>3</v>
      </c>
      <c r="GB621" s="2"/>
      <c r="GC621" s="2"/>
      <c r="GD621" s="2">
        <v>0</v>
      </c>
      <c r="GE621" s="2"/>
      <c r="GF621" s="2">
        <v>-1041101008</v>
      </c>
      <c r="GG621" s="2">
        <v>2</v>
      </c>
      <c r="GH621" s="2">
        <v>1</v>
      </c>
      <c r="GI621" s="2">
        <v>-2</v>
      </c>
      <c r="GJ621" s="2">
        <v>0</v>
      </c>
      <c r="GK621" s="2">
        <f>ROUND(R621*(R12)/100,2)</f>
        <v>0</v>
      </c>
      <c r="GL621" s="2">
        <f t="shared" si="665"/>
        <v>0</v>
      </c>
      <c r="GM621" s="2">
        <f t="shared" si="666"/>
        <v>120.85</v>
      </c>
      <c r="GN621" s="2">
        <f t="shared" si="667"/>
        <v>0</v>
      </c>
      <c r="GO621" s="2">
        <f t="shared" si="668"/>
        <v>120.85</v>
      </c>
      <c r="GP621" s="2">
        <f t="shared" si="669"/>
        <v>0</v>
      </c>
      <c r="GQ621" s="2"/>
      <c r="GR621" s="2">
        <v>0</v>
      </c>
      <c r="GS621" s="2">
        <v>3</v>
      </c>
      <c r="GT621" s="2">
        <v>0</v>
      </c>
      <c r="GU621" s="2" t="s">
        <v>3</v>
      </c>
      <c r="GV621" s="2">
        <f t="shared" si="670"/>
        <v>0</v>
      </c>
      <c r="GW621" s="2">
        <v>1</v>
      </c>
      <c r="GX621" s="2">
        <f t="shared" si="671"/>
        <v>0</v>
      </c>
      <c r="GY621" s="2"/>
      <c r="GZ621" s="2"/>
      <c r="HA621" s="2">
        <v>0</v>
      </c>
      <c r="HB621" s="2">
        <v>0</v>
      </c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>
        <v>0</v>
      </c>
      <c r="IL621" s="2"/>
      <c r="IM621" s="2"/>
      <c r="IN621" s="2"/>
      <c r="IO621" s="2"/>
      <c r="IP621" s="2"/>
      <c r="IQ621" s="2"/>
      <c r="IR621" s="2"/>
      <c r="IS621" s="2"/>
      <c r="IT621" s="2"/>
      <c r="IU621" s="2"/>
    </row>
    <row r="622" spans="1:255" x14ac:dyDescent="0.2">
      <c r="A622">
        <v>17</v>
      </c>
      <c r="B622">
        <v>1</v>
      </c>
      <c r="C622">
        <f>ROW(SmtRes!A1512)</f>
        <v>1512</v>
      </c>
      <c r="D622">
        <f>ROW(EtalonRes!A1474)</f>
        <v>1474</v>
      </c>
      <c r="E622" t="s">
        <v>902</v>
      </c>
      <c r="F622" t="s">
        <v>903</v>
      </c>
      <c r="G622" t="s">
        <v>904</v>
      </c>
      <c r="H622" t="s">
        <v>61</v>
      </c>
      <c r="I622">
        <f>ROUND(144/100,9)</f>
        <v>1.44</v>
      </c>
      <c r="J622">
        <v>0</v>
      </c>
      <c r="O622">
        <f t="shared" si="633"/>
        <v>394.26</v>
      </c>
      <c r="P622">
        <f t="shared" si="634"/>
        <v>122.95</v>
      </c>
      <c r="Q622">
        <f t="shared" si="635"/>
        <v>17.07</v>
      </c>
      <c r="R622">
        <f t="shared" si="636"/>
        <v>2.4900000000000002</v>
      </c>
      <c r="S622">
        <f t="shared" si="637"/>
        <v>254.24</v>
      </c>
      <c r="T622">
        <f t="shared" si="638"/>
        <v>0</v>
      </c>
      <c r="U622">
        <f t="shared" si="639"/>
        <v>4.0607999999999995</v>
      </c>
      <c r="V622">
        <f t="shared" si="640"/>
        <v>2.8799999999999999E-2</v>
      </c>
      <c r="W622">
        <f t="shared" si="641"/>
        <v>0</v>
      </c>
      <c r="X622">
        <f t="shared" si="642"/>
        <v>243.89</v>
      </c>
      <c r="Y622">
        <f t="shared" si="643"/>
        <v>166.87</v>
      </c>
      <c r="AA622">
        <v>39500386</v>
      </c>
      <c r="AB622">
        <f t="shared" si="644"/>
        <v>41.11</v>
      </c>
      <c r="AC622">
        <f t="shared" si="645"/>
        <v>12.82</v>
      </c>
      <c r="AD622">
        <f t="shared" si="646"/>
        <v>1.78</v>
      </c>
      <c r="AE622">
        <f t="shared" si="647"/>
        <v>0.26</v>
      </c>
      <c r="AF622">
        <f t="shared" si="648"/>
        <v>26.51</v>
      </c>
      <c r="AG622">
        <f t="shared" si="649"/>
        <v>0</v>
      </c>
      <c r="AH622">
        <f t="shared" si="650"/>
        <v>2.82</v>
      </c>
      <c r="AI622">
        <f t="shared" si="651"/>
        <v>0.02</v>
      </c>
      <c r="AJ622">
        <f t="shared" si="652"/>
        <v>0</v>
      </c>
      <c r="AK622">
        <v>41.11</v>
      </c>
      <c r="AL622">
        <v>12.82</v>
      </c>
      <c r="AM622">
        <v>1.78</v>
      </c>
      <c r="AN622">
        <v>0.26</v>
      </c>
      <c r="AO622">
        <v>26.51</v>
      </c>
      <c r="AP622">
        <v>0</v>
      </c>
      <c r="AQ622">
        <v>2.82</v>
      </c>
      <c r="AR622">
        <v>0.02</v>
      </c>
      <c r="AS622">
        <v>0</v>
      </c>
      <c r="AT622">
        <v>95</v>
      </c>
      <c r="AU622">
        <v>65</v>
      </c>
      <c r="AV622">
        <v>1</v>
      </c>
      <c r="AW622">
        <v>1</v>
      </c>
      <c r="AZ622">
        <v>6.66</v>
      </c>
      <c r="BA622">
        <v>6.66</v>
      </c>
      <c r="BB622">
        <v>6.66</v>
      </c>
      <c r="BC622">
        <v>6.66</v>
      </c>
      <c r="BD622" t="s">
        <v>3</v>
      </c>
      <c r="BE622" t="s">
        <v>3</v>
      </c>
      <c r="BF622" t="s">
        <v>3</v>
      </c>
      <c r="BG622" t="s">
        <v>3</v>
      </c>
      <c r="BH622">
        <v>0</v>
      </c>
      <c r="BI622">
        <v>2</v>
      </c>
      <c r="BJ622" t="s">
        <v>905</v>
      </c>
      <c r="BM622">
        <v>108001</v>
      </c>
      <c r="BN622">
        <v>0</v>
      </c>
      <c r="BO622" t="s">
        <v>3</v>
      </c>
      <c r="BP622">
        <v>0</v>
      </c>
      <c r="BQ622">
        <v>3</v>
      </c>
      <c r="BR622">
        <v>0</v>
      </c>
      <c r="BS622">
        <v>6.66</v>
      </c>
      <c r="BT622">
        <v>1</v>
      </c>
      <c r="BU622">
        <v>1</v>
      </c>
      <c r="BV622">
        <v>1</v>
      </c>
      <c r="BW622">
        <v>1</v>
      </c>
      <c r="BX622">
        <v>1</v>
      </c>
      <c r="BY622" t="s">
        <v>3</v>
      </c>
      <c r="BZ622">
        <v>95</v>
      </c>
      <c r="CA622">
        <v>65</v>
      </c>
      <c r="CF622">
        <v>0</v>
      </c>
      <c r="CG622">
        <v>0</v>
      </c>
      <c r="CM622">
        <v>0</v>
      </c>
      <c r="CN622" t="s">
        <v>3</v>
      </c>
      <c r="CO622">
        <v>0</v>
      </c>
      <c r="CP622">
        <f t="shared" si="653"/>
        <v>394.26</v>
      </c>
      <c r="CQ622">
        <f t="shared" si="654"/>
        <v>85.381200000000007</v>
      </c>
      <c r="CR622">
        <f t="shared" si="655"/>
        <v>11.854800000000001</v>
      </c>
      <c r="CS622">
        <f t="shared" si="656"/>
        <v>1.7316</v>
      </c>
      <c r="CT622">
        <f t="shared" si="657"/>
        <v>176.5566</v>
      </c>
      <c r="CU622">
        <f t="shared" si="658"/>
        <v>0</v>
      </c>
      <c r="CV622">
        <f t="shared" si="659"/>
        <v>2.82</v>
      </c>
      <c r="CW622">
        <f t="shared" si="660"/>
        <v>0.02</v>
      </c>
      <c r="CX622">
        <f t="shared" si="661"/>
        <v>0</v>
      </c>
      <c r="CY622">
        <f t="shared" si="662"/>
        <v>243.89350000000002</v>
      </c>
      <c r="CZ622">
        <f t="shared" si="663"/>
        <v>166.87450000000001</v>
      </c>
      <c r="DC622" t="s">
        <v>3</v>
      </c>
      <c r="DD622" t="s">
        <v>3</v>
      </c>
      <c r="DE622" t="s">
        <v>3</v>
      </c>
      <c r="DF622" t="s">
        <v>3</v>
      </c>
      <c r="DG622" t="s">
        <v>3</v>
      </c>
      <c r="DH622" t="s">
        <v>3</v>
      </c>
      <c r="DI622" t="s">
        <v>3</v>
      </c>
      <c r="DJ622" t="s">
        <v>3</v>
      </c>
      <c r="DK622" t="s">
        <v>3</v>
      </c>
      <c r="DL622" t="s">
        <v>3</v>
      </c>
      <c r="DM622" t="s">
        <v>3</v>
      </c>
      <c r="DN622">
        <v>0</v>
      </c>
      <c r="DO622">
        <v>0</v>
      </c>
      <c r="DP622">
        <v>1</v>
      </c>
      <c r="DQ622">
        <v>1</v>
      </c>
      <c r="DU622">
        <v>1003</v>
      </c>
      <c r="DV622" t="s">
        <v>61</v>
      </c>
      <c r="DW622" t="s">
        <v>61</v>
      </c>
      <c r="DX622">
        <v>100</v>
      </c>
      <c r="EE622">
        <v>39174386</v>
      </c>
      <c r="EF622">
        <v>3</v>
      </c>
      <c r="EG622" t="s">
        <v>697</v>
      </c>
      <c r="EH622">
        <v>0</v>
      </c>
      <c r="EI622" t="s">
        <v>3</v>
      </c>
      <c r="EJ622">
        <v>2</v>
      </c>
      <c r="EK622">
        <v>108001</v>
      </c>
      <c r="EL622" t="s">
        <v>698</v>
      </c>
      <c r="EM622" t="s">
        <v>699</v>
      </c>
      <c r="EO622" t="s">
        <v>3</v>
      </c>
      <c r="EQ622">
        <v>0</v>
      </c>
      <c r="ER622">
        <v>41.11</v>
      </c>
      <c r="ES622">
        <v>12.82</v>
      </c>
      <c r="ET622">
        <v>1.78</v>
      </c>
      <c r="EU622">
        <v>0.26</v>
      </c>
      <c r="EV622">
        <v>26.51</v>
      </c>
      <c r="EW622">
        <v>2.82</v>
      </c>
      <c r="EX622">
        <v>0.02</v>
      </c>
      <c r="EY622">
        <v>0</v>
      </c>
      <c r="FQ622">
        <v>0</v>
      </c>
      <c r="FR622">
        <f t="shared" si="664"/>
        <v>0</v>
      </c>
      <c r="FS622">
        <v>0</v>
      </c>
      <c r="FX622">
        <v>95</v>
      </c>
      <c r="FY622">
        <v>65</v>
      </c>
      <c r="GA622" t="s">
        <v>3</v>
      </c>
      <c r="GD622">
        <v>0</v>
      </c>
      <c r="GF622">
        <v>-1041101008</v>
      </c>
      <c r="GG622">
        <v>1</v>
      </c>
      <c r="GH622">
        <v>1</v>
      </c>
      <c r="GI622">
        <v>4</v>
      </c>
      <c r="GJ622">
        <v>0</v>
      </c>
      <c r="GK622">
        <f>ROUND(R622*(S12)/100,2)</f>
        <v>0</v>
      </c>
      <c r="GL622">
        <f t="shared" si="665"/>
        <v>0</v>
      </c>
      <c r="GM622">
        <f t="shared" si="666"/>
        <v>805.02</v>
      </c>
      <c r="GN622">
        <f t="shared" si="667"/>
        <v>0</v>
      </c>
      <c r="GO622">
        <f t="shared" si="668"/>
        <v>805.02</v>
      </c>
      <c r="GP622">
        <f t="shared" si="669"/>
        <v>0</v>
      </c>
      <c r="GR622">
        <v>0</v>
      </c>
      <c r="GS622">
        <v>3</v>
      </c>
      <c r="GT622">
        <v>0</v>
      </c>
      <c r="GU622" t="s">
        <v>3</v>
      </c>
      <c r="GV622">
        <f t="shared" si="670"/>
        <v>0</v>
      </c>
      <c r="GW622">
        <v>1</v>
      </c>
      <c r="GX622">
        <f t="shared" si="671"/>
        <v>0</v>
      </c>
      <c r="HA622">
        <v>0</v>
      </c>
      <c r="HB622">
        <v>0</v>
      </c>
      <c r="IK622">
        <v>0</v>
      </c>
    </row>
    <row r="623" spans="1:255" x14ac:dyDescent="0.2">
      <c r="A623" s="2">
        <v>18</v>
      </c>
      <c r="B623" s="2">
        <v>1</v>
      </c>
      <c r="C623" s="2">
        <v>1502</v>
      </c>
      <c r="D623" s="2"/>
      <c r="E623" s="2" t="s">
        <v>906</v>
      </c>
      <c r="F623" s="2" t="s">
        <v>886</v>
      </c>
      <c r="G623" s="2" t="s">
        <v>907</v>
      </c>
      <c r="H623" s="2" t="s">
        <v>824</v>
      </c>
      <c r="I623" s="2">
        <f>I621*J623</f>
        <v>0.14399999999999999</v>
      </c>
      <c r="J623" s="2">
        <v>9.9999999999999992E-2</v>
      </c>
      <c r="K623" s="2"/>
      <c r="L623" s="2"/>
      <c r="M623" s="2"/>
      <c r="N623" s="2"/>
      <c r="O623" s="2">
        <f t="shared" si="633"/>
        <v>165.63</v>
      </c>
      <c r="P623" s="2">
        <f t="shared" si="634"/>
        <v>165.63</v>
      </c>
      <c r="Q623" s="2">
        <f t="shared" si="635"/>
        <v>0</v>
      </c>
      <c r="R623" s="2">
        <f t="shared" si="636"/>
        <v>0</v>
      </c>
      <c r="S623" s="2">
        <f t="shared" si="637"/>
        <v>0</v>
      </c>
      <c r="T623" s="2">
        <f t="shared" si="638"/>
        <v>0</v>
      </c>
      <c r="U623" s="2">
        <f t="shared" si="639"/>
        <v>0</v>
      </c>
      <c r="V623" s="2">
        <f t="shared" si="640"/>
        <v>0</v>
      </c>
      <c r="W623" s="2">
        <f t="shared" si="641"/>
        <v>0</v>
      </c>
      <c r="X623" s="2">
        <f t="shared" si="642"/>
        <v>0</v>
      </c>
      <c r="Y623" s="2">
        <f t="shared" si="643"/>
        <v>0</v>
      </c>
      <c r="Z623" s="2"/>
      <c r="AA623" s="2">
        <v>39500385</v>
      </c>
      <c r="AB623" s="2">
        <f t="shared" si="644"/>
        <v>1150.19</v>
      </c>
      <c r="AC623" s="2">
        <f t="shared" si="645"/>
        <v>1150.19</v>
      </c>
      <c r="AD623" s="2">
        <f t="shared" si="646"/>
        <v>0</v>
      </c>
      <c r="AE623" s="2">
        <f t="shared" si="647"/>
        <v>0</v>
      </c>
      <c r="AF623" s="2">
        <f t="shared" si="648"/>
        <v>0</v>
      </c>
      <c r="AG623" s="2">
        <f t="shared" si="649"/>
        <v>0</v>
      </c>
      <c r="AH623" s="2">
        <f t="shared" si="650"/>
        <v>0</v>
      </c>
      <c r="AI623" s="2">
        <f t="shared" si="651"/>
        <v>0</v>
      </c>
      <c r="AJ623" s="2">
        <f t="shared" si="652"/>
        <v>0</v>
      </c>
      <c r="AK623" s="2">
        <v>1150.19</v>
      </c>
      <c r="AL623" s="2">
        <v>1150.19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95</v>
      </c>
      <c r="AU623" s="2">
        <v>65</v>
      </c>
      <c r="AV623" s="2">
        <v>1</v>
      </c>
      <c r="AW623" s="2">
        <v>1</v>
      </c>
      <c r="AX623" s="2"/>
      <c r="AY623" s="2"/>
      <c r="AZ623" s="2">
        <v>1</v>
      </c>
      <c r="BA623" s="2">
        <v>1</v>
      </c>
      <c r="BB623" s="2">
        <v>1</v>
      </c>
      <c r="BC623" s="2">
        <v>1</v>
      </c>
      <c r="BD623" s="2" t="s">
        <v>3</v>
      </c>
      <c r="BE623" s="2" t="s">
        <v>3</v>
      </c>
      <c r="BF623" s="2" t="s">
        <v>3</v>
      </c>
      <c r="BG623" s="2" t="s">
        <v>3</v>
      </c>
      <c r="BH623" s="2">
        <v>3</v>
      </c>
      <c r="BI623" s="2">
        <v>2</v>
      </c>
      <c r="BJ623" s="2" t="s">
        <v>888</v>
      </c>
      <c r="BK623" s="2"/>
      <c r="BL623" s="2"/>
      <c r="BM623" s="2">
        <v>108001</v>
      </c>
      <c r="BN623" s="2">
        <v>0</v>
      </c>
      <c r="BO623" s="2" t="s">
        <v>3</v>
      </c>
      <c r="BP623" s="2">
        <v>0</v>
      </c>
      <c r="BQ623" s="2">
        <v>3</v>
      </c>
      <c r="BR623" s="2">
        <v>0</v>
      </c>
      <c r="BS623" s="2">
        <v>1</v>
      </c>
      <c r="BT623" s="2">
        <v>1</v>
      </c>
      <c r="BU623" s="2">
        <v>1</v>
      </c>
      <c r="BV623" s="2">
        <v>1</v>
      </c>
      <c r="BW623" s="2">
        <v>1</v>
      </c>
      <c r="BX623" s="2">
        <v>1</v>
      </c>
      <c r="BY623" s="2" t="s">
        <v>3</v>
      </c>
      <c r="BZ623" s="2">
        <v>95</v>
      </c>
      <c r="CA623" s="2">
        <v>65</v>
      </c>
      <c r="CB623" s="2"/>
      <c r="CC623" s="2"/>
      <c r="CD623" s="2"/>
      <c r="CE623" s="2"/>
      <c r="CF623" s="2">
        <v>0</v>
      </c>
      <c r="CG623" s="2">
        <v>0</v>
      </c>
      <c r="CH623" s="2"/>
      <c r="CI623" s="2"/>
      <c r="CJ623" s="2"/>
      <c r="CK623" s="2"/>
      <c r="CL623" s="2"/>
      <c r="CM623" s="2">
        <v>0</v>
      </c>
      <c r="CN623" s="2" t="s">
        <v>3</v>
      </c>
      <c r="CO623" s="2">
        <v>0</v>
      </c>
      <c r="CP623" s="2">
        <f t="shared" si="653"/>
        <v>165.63</v>
      </c>
      <c r="CQ623" s="2">
        <f t="shared" si="654"/>
        <v>1150.19</v>
      </c>
      <c r="CR623" s="2">
        <f t="shared" si="655"/>
        <v>0</v>
      </c>
      <c r="CS623" s="2">
        <f t="shared" si="656"/>
        <v>0</v>
      </c>
      <c r="CT623" s="2">
        <f t="shared" si="657"/>
        <v>0</v>
      </c>
      <c r="CU623" s="2">
        <f t="shared" si="658"/>
        <v>0</v>
      </c>
      <c r="CV623" s="2">
        <f t="shared" si="659"/>
        <v>0</v>
      </c>
      <c r="CW623" s="2">
        <f t="shared" si="660"/>
        <v>0</v>
      </c>
      <c r="CX623" s="2">
        <f t="shared" si="661"/>
        <v>0</v>
      </c>
      <c r="CY623" s="2">
        <f t="shared" si="662"/>
        <v>0</v>
      </c>
      <c r="CZ623" s="2">
        <f t="shared" si="663"/>
        <v>0</v>
      </c>
      <c r="DA623" s="2"/>
      <c r="DB623" s="2"/>
      <c r="DC623" s="2" t="s">
        <v>3</v>
      </c>
      <c r="DD623" s="2" t="s">
        <v>3</v>
      </c>
      <c r="DE623" s="2" t="s">
        <v>3</v>
      </c>
      <c r="DF623" s="2" t="s">
        <v>3</v>
      </c>
      <c r="DG623" s="2" t="s">
        <v>3</v>
      </c>
      <c r="DH623" s="2" t="s">
        <v>3</v>
      </c>
      <c r="DI623" s="2" t="s">
        <v>3</v>
      </c>
      <c r="DJ623" s="2" t="s">
        <v>3</v>
      </c>
      <c r="DK623" s="2" t="s">
        <v>3</v>
      </c>
      <c r="DL623" s="2" t="s">
        <v>3</v>
      </c>
      <c r="DM623" s="2" t="s">
        <v>3</v>
      </c>
      <c r="DN623" s="2">
        <v>0</v>
      </c>
      <c r="DO623" s="2">
        <v>0</v>
      </c>
      <c r="DP623" s="2">
        <v>1</v>
      </c>
      <c r="DQ623" s="2">
        <v>1</v>
      </c>
      <c r="DR623" s="2"/>
      <c r="DS623" s="2"/>
      <c r="DT623" s="2"/>
      <c r="DU623" s="2">
        <v>1013</v>
      </c>
      <c r="DV623" s="2" t="s">
        <v>824</v>
      </c>
      <c r="DW623" s="2" t="s">
        <v>826</v>
      </c>
      <c r="DX623" s="2">
        <v>1</v>
      </c>
      <c r="DY623" s="2"/>
      <c r="DZ623" s="2"/>
      <c r="EA623" s="2"/>
      <c r="EB623" s="2"/>
      <c r="EC623" s="2"/>
      <c r="ED623" s="2"/>
      <c r="EE623" s="2">
        <v>39174386</v>
      </c>
      <c r="EF623" s="2">
        <v>3</v>
      </c>
      <c r="EG623" s="2" t="s">
        <v>697</v>
      </c>
      <c r="EH623" s="2">
        <v>0</v>
      </c>
      <c r="EI623" s="2" t="s">
        <v>3</v>
      </c>
      <c r="EJ623" s="2">
        <v>2</v>
      </c>
      <c r="EK623" s="2">
        <v>108001</v>
      </c>
      <c r="EL623" s="2" t="s">
        <v>698</v>
      </c>
      <c r="EM623" s="2" t="s">
        <v>699</v>
      </c>
      <c r="EN623" s="2"/>
      <c r="EO623" s="2" t="s">
        <v>3</v>
      </c>
      <c r="EP623" s="2"/>
      <c r="EQ623" s="2">
        <v>0</v>
      </c>
      <c r="ER623" s="2">
        <v>1150.19</v>
      </c>
      <c r="ES623" s="2">
        <v>1150.19</v>
      </c>
      <c r="ET623" s="2">
        <v>0</v>
      </c>
      <c r="EU623" s="2">
        <v>0</v>
      </c>
      <c r="EV623" s="2">
        <v>0</v>
      </c>
      <c r="EW623" s="2">
        <v>0</v>
      </c>
      <c r="EX623" s="2">
        <v>0</v>
      </c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>
        <v>0</v>
      </c>
      <c r="FR623" s="2">
        <f t="shared" si="664"/>
        <v>0</v>
      </c>
      <c r="FS623" s="2">
        <v>0</v>
      </c>
      <c r="FT623" s="2"/>
      <c r="FU623" s="2"/>
      <c r="FV623" s="2"/>
      <c r="FW623" s="2"/>
      <c r="FX623" s="2">
        <v>95</v>
      </c>
      <c r="FY623" s="2">
        <v>65</v>
      </c>
      <c r="FZ623" s="2"/>
      <c r="GA623" s="2" t="s">
        <v>3</v>
      </c>
      <c r="GB623" s="2"/>
      <c r="GC623" s="2"/>
      <c r="GD623" s="2">
        <v>0</v>
      </c>
      <c r="GE623" s="2"/>
      <c r="GF623" s="2">
        <v>-1055147329</v>
      </c>
      <c r="GG623" s="2">
        <v>2</v>
      </c>
      <c r="GH623" s="2">
        <v>1</v>
      </c>
      <c r="GI623" s="2">
        <v>-2</v>
      </c>
      <c r="GJ623" s="2">
        <v>0</v>
      </c>
      <c r="GK623" s="2">
        <f>ROUND(R623*(R12)/100,2)</f>
        <v>0</v>
      </c>
      <c r="GL623" s="2">
        <f t="shared" si="665"/>
        <v>0</v>
      </c>
      <c r="GM623" s="2">
        <f t="shared" si="666"/>
        <v>165.63</v>
      </c>
      <c r="GN623" s="2">
        <f t="shared" si="667"/>
        <v>0</v>
      </c>
      <c r="GO623" s="2">
        <f t="shared" si="668"/>
        <v>165.63</v>
      </c>
      <c r="GP623" s="2">
        <f t="shared" si="669"/>
        <v>0</v>
      </c>
      <c r="GQ623" s="2"/>
      <c r="GR623" s="2">
        <v>0</v>
      </c>
      <c r="GS623" s="2">
        <v>3</v>
      </c>
      <c r="GT623" s="2">
        <v>0</v>
      </c>
      <c r="GU623" s="2" t="s">
        <v>3</v>
      </c>
      <c r="GV623" s="2">
        <f t="shared" si="670"/>
        <v>0</v>
      </c>
      <c r="GW623" s="2">
        <v>1</v>
      </c>
      <c r="GX623" s="2">
        <f t="shared" si="671"/>
        <v>0</v>
      </c>
      <c r="GY623" s="2"/>
      <c r="GZ623" s="2"/>
      <c r="HA623" s="2">
        <v>0</v>
      </c>
      <c r="HB623" s="2">
        <v>0</v>
      </c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>
        <v>0</v>
      </c>
      <c r="IL623" s="2"/>
      <c r="IM623" s="2"/>
      <c r="IN623" s="2"/>
      <c r="IO623" s="2"/>
      <c r="IP623" s="2"/>
      <c r="IQ623" s="2"/>
      <c r="IR623" s="2"/>
      <c r="IS623" s="2"/>
      <c r="IT623" s="2"/>
      <c r="IU623" s="2"/>
    </row>
    <row r="624" spans="1:255" x14ac:dyDescent="0.2">
      <c r="A624">
        <v>18</v>
      </c>
      <c r="B624">
        <v>1</v>
      </c>
      <c r="C624">
        <v>1511</v>
      </c>
      <c r="E624" t="s">
        <v>906</v>
      </c>
      <c r="F624" t="s">
        <v>886</v>
      </c>
      <c r="G624" t="s">
        <v>907</v>
      </c>
      <c r="H624" t="s">
        <v>824</v>
      </c>
      <c r="I624">
        <f>I622*J624</f>
        <v>0.14399999999999999</v>
      </c>
      <c r="J624">
        <v>9.9999999999999992E-2</v>
      </c>
      <c r="O624">
        <f t="shared" si="633"/>
        <v>1103.08</v>
      </c>
      <c r="P624">
        <f t="shared" si="634"/>
        <v>1103.08</v>
      </c>
      <c r="Q624">
        <f t="shared" si="635"/>
        <v>0</v>
      </c>
      <c r="R624">
        <f t="shared" si="636"/>
        <v>0</v>
      </c>
      <c r="S624">
        <f t="shared" si="637"/>
        <v>0</v>
      </c>
      <c r="T624">
        <f t="shared" si="638"/>
        <v>0</v>
      </c>
      <c r="U624">
        <f t="shared" si="639"/>
        <v>0</v>
      </c>
      <c r="V624">
        <f t="shared" si="640"/>
        <v>0</v>
      </c>
      <c r="W624">
        <f t="shared" si="641"/>
        <v>0</v>
      </c>
      <c r="X624">
        <f t="shared" si="642"/>
        <v>0</v>
      </c>
      <c r="Y624">
        <f t="shared" si="643"/>
        <v>0</v>
      </c>
      <c r="AA624">
        <v>39500386</v>
      </c>
      <c r="AB624">
        <f t="shared" si="644"/>
        <v>1150.19</v>
      </c>
      <c r="AC624">
        <f t="shared" si="645"/>
        <v>1150.19</v>
      </c>
      <c r="AD624">
        <f t="shared" si="646"/>
        <v>0</v>
      </c>
      <c r="AE624">
        <f t="shared" si="647"/>
        <v>0</v>
      </c>
      <c r="AF624">
        <f t="shared" si="648"/>
        <v>0</v>
      </c>
      <c r="AG624">
        <f t="shared" si="649"/>
        <v>0</v>
      </c>
      <c r="AH624">
        <f t="shared" si="650"/>
        <v>0</v>
      </c>
      <c r="AI624">
        <f t="shared" si="651"/>
        <v>0</v>
      </c>
      <c r="AJ624">
        <f t="shared" si="652"/>
        <v>0</v>
      </c>
      <c r="AK624">
        <v>1150.19</v>
      </c>
      <c r="AL624">
        <v>1150.19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95</v>
      </c>
      <c r="AU624">
        <v>65</v>
      </c>
      <c r="AV624">
        <v>1</v>
      </c>
      <c r="AW624">
        <v>1</v>
      </c>
      <c r="AZ624">
        <v>6.66</v>
      </c>
      <c r="BA624">
        <v>1</v>
      </c>
      <c r="BB624">
        <v>1</v>
      </c>
      <c r="BC624">
        <v>6.66</v>
      </c>
      <c r="BD624" t="s">
        <v>3</v>
      </c>
      <c r="BE624" t="s">
        <v>3</v>
      </c>
      <c r="BF624" t="s">
        <v>3</v>
      </c>
      <c r="BG624" t="s">
        <v>3</v>
      </c>
      <c r="BH624">
        <v>3</v>
      </c>
      <c r="BI624">
        <v>2</v>
      </c>
      <c r="BJ624" t="s">
        <v>888</v>
      </c>
      <c r="BM624">
        <v>108001</v>
      </c>
      <c r="BN624">
        <v>0</v>
      </c>
      <c r="BO624" t="s">
        <v>3</v>
      </c>
      <c r="BP624">
        <v>0</v>
      </c>
      <c r="BQ624">
        <v>3</v>
      </c>
      <c r="BR624">
        <v>0</v>
      </c>
      <c r="BS624">
        <v>1</v>
      </c>
      <c r="BT624">
        <v>1</v>
      </c>
      <c r="BU624">
        <v>1</v>
      </c>
      <c r="BV624">
        <v>1</v>
      </c>
      <c r="BW624">
        <v>1</v>
      </c>
      <c r="BX624">
        <v>1</v>
      </c>
      <c r="BY624" t="s">
        <v>3</v>
      </c>
      <c r="BZ624">
        <v>95</v>
      </c>
      <c r="CA624">
        <v>65</v>
      </c>
      <c r="CF624">
        <v>0</v>
      </c>
      <c r="CG624">
        <v>0</v>
      </c>
      <c r="CM624">
        <v>0</v>
      </c>
      <c r="CN624" t="s">
        <v>3</v>
      </c>
      <c r="CO624">
        <v>0</v>
      </c>
      <c r="CP624">
        <f t="shared" si="653"/>
        <v>1103.08</v>
      </c>
      <c r="CQ624">
        <f t="shared" si="654"/>
        <v>7660.2654000000002</v>
      </c>
      <c r="CR624">
        <f t="shared" si="655"/>
        <v>0</v>
      </c>
      <c r="CS624">
        <f t="shared" si="656"/>
        <v>0</v>
      </c>
      <c r="CT624">
        <f t="shared" si="657"/>
        <v>0</v>
      </c>
      <c r="CU624">
        <f t="shared" si="658"/>
        <v>0</v>
      </c>
      <c r="CV624">
        <f t="shared" si="659"/>
        <v>0</v>
      </c>
      <c r="CW624">
        <f t="shared" si="660"/>
        <v>0</v>
      </c>
      <c r="CX624">
        <f t="shared" si="661"/>
        <v>0</v>
      </c>
      <c r="CY624">
        <f t="shared" si="662"/>
        <v>0</v>
      </c>
      <c r="CZ624">
        <f t="shared" si="663"/>
        <v>0</v>
      </c>
      <c r="DC624" t="s">
        <v>3</v>
      </c>
      <c r="DD624" t="s">
        <v>3</v>
      </c>
      <c r="DE624" t="s">
        <v>3</v>
      </c>
      <c r="DF624" t="s">
        <v>3</v>
      </c>
      <c r="DG624" t="s">
        <v>3</v>
      </c>
      <c r="DH624" t="s">
        <v>3</v>
      </c>
      <c r="DI624" t="s">
        <v>3</v>
      </c>
      <c r="DJ624" t="s">
        <v>3</v>
      </c>
      <c r="DK624" t="s">
        <v>3</v>
      </c>
      <c r="DL624" t="s">
        <v>3</v>
      </c>
      <c r="DM624" t="s">
        <v>3</v>
      </c>
      <c r="DN624">
        <v>0</v>
      </c>
      <c r="DO624">
        <v>0</v>
      </c>
      <c r="DP624">
        <v>1</v>
      </c>
      <c r="DQ624">
        <v>1</v>
      </c>
      <c r="DU624">
        <v>1013</v>
      </c>
      <c r="DV624" t="s">
        <v>824</v>
      </c>
      <c r="DW624" t="s">
        <v>826</v>
      </c>
      <c r="DX624">
        <v>1</v>
      </c>
      <c r="EE624">
        <v>39174386</v>
      </c>
      <c r="EF624">
        <v>3</v>
      </c>
      <c r="EG624" t="s">
        <v>697</v>
      </c>
      <c r="EH624">
        <v>0</v>
      </c>
      <c r="EI624" t="s">
        <v>3</v>
      </c>
      <c r="EJ624">
        <v>2</v>
      </c>
      <c r="EK624">
        <v>108001</v>
      </c>
      <c r="EL624" t="s">
        <v>698</v>
      </c>
      <c r="EM624" t="s">
        <v>699</v>
      </c>
      <c r="EO624" t="s">
        <v>3</v>
      </c>
      <c r="EQ624">
        <v>0</v>
      </c>
      <c r="ER624">
        <v>1150.19</v>
      </c>
      <c r="ES624">
        <v>1150.19</v>
      </c>
      <c r="ET624">
        <v>0</v>
      </c>
      <c r="EU624">
        <v>0</v>
      </c>
      <c r="EV624">
        <v>0</v>
      </c>
      <c r="EW624">
        <v>0</v>
      </c>
      <c r="EX624">
        <v>0</v>
      </c>
      <c r="FQ624">
        <v>0</v>
      </c>
      <c r="FR624">
        <f t="shared" si="664"/>
        <v>0</v>
      </c>
      <c r="FS624">
        <v>0</v>
      </c>
      <c r="FX624">
        <v>95</v>
      </c>
      <c r="FY624">
        <v>65</v>
      </c>
      <c r="GA624" t="s">
        <v>3</v>
      </c>
      <c r="GD624">
        <v>0</v>
      </c>
      <c r="GF624">
        <v>-1055147329</v>
      </c>
      <c r="GG624">
        <v>1</v>
      </c>
      <c r="GH624">
        <v>1</v>
      </c>
      <c r="GI624">
        <v>4</v>
      </c>
      <c r="GJ624">
        <v>0</v>
      </c>
      <c r="GK624">
        <f>ROUND(R624*(S12)/100,2)</f>
        <v>0</v>
      </c>
      <c r="GL624">
        <f t="shared" si="665"/>
        <v>0</v>
      </c>
      <c r="GM624">
        <f t="shared" si="666"/>
        <v>1103.08</v>
      </c>
      <c r="GN624">
        <f t="shared" si="667"/>
        <v>0</v>
      </c>
      <c r="GO624">
        <f t="shared" si="668"/>
        <v>1103.08</v>
      </c>
      <c r="GP624">
        <f t="shared" si="669"/>
        <v>0</v>
      </c>
      <c r="GR624">
        <v>0</v>
      </c>
      <c r="GS624">
        <v>3</v>
      </c>
      <c r="GT624">
        <v>0</v>
      </c>
      <c r="GU624" t="s">
        <v>3</v>
      </c>
      <c r="GV624">
        <f t="shared" si="670"/>
        <v>0</v>
      </c>
      <c r="GW624">
        <v>1</v>
      </c>
      <c r="GX624">
        <f t="shared" si="671"/>
        <v>0</v>
      </c>
      <c r="HA624">
        <v>0</v>
      </c>
      <c r="HB624">
        <v>0</v>
      </c>
      <c r="IK624">
        <v>0</v>
      </c>
    </row>
    <row r="625" spans="1:255" x14ac:dyDescent="0.2">
      <c r="A625" s="2">
        <v>17</v>
      </c>
      <c r="B625" s="2">
        <v>1</v>
      </c>
      <c r="C625" s="2">
        <f>ROW(SmtRes!A1516)</f>
        <v>1516</v>
      </c>
      <c r="D625" s="2">
        <f>ROW(EtalonRes!A1477)</f>
        <v>1477</v>
      </c>
      <c r="E625" s="2" t="s">
        <v>908</v>
      </c>
      <c r="F625" s="2" t="s">
        <v>810</v>
      </c>
      <c r="G625" s="2" t="s">
        <v>811</v>
      </c>
      <c r="H625" s="2" t="s">
        <v>61</v>
      </c>
      <c r="I625" s="2">
        <f>ROUND(18/100,9)</f>
        <v>0.18</v>
      </c>
      <c r="J625" s="2">
        <v>0</v>
      </c>
      <c r="K625" s="2"/>
      <c r="L625" s="2"/>
      <c r="M625" s="2"/>
      <c r="N625" s="2"/>
      <c r="O625" s="2">
        <f t="shared" si="633"/>
        <v>28.14</v>
      </c>
      <c r="P625" s="2">
        <f t="shared" si="634"/>
        <v>3.02</v>
      </c>
      <c r="Q625" s="2">
        <f t="shared" si="635"/>
        <v>0</v>
      </c>
      <c r="R625" s="2">
        <f t="shared" si="636"/>
        <v>0</v>
      </c>
      <c r="S625" s="2">
        <f t="shared" si="637"/>
        <v>25.12</v>
      </c>
      <c r="T625" s="2">
        <f t="shared" si="638"/>
        <v>0</v>
      </c>
      <c r="U625" s="2">
        <f t="shared" si="639"/>
        <v>2.7359999999999998</v>
      </c>
      <c r="V625" s="2">
        <f t="shared" si="640"/>
        <v>0</v>
      </c>
      <c r="W625" s="2">
        <f t="shared" si="641"/>
        <v>0</v>
      </c>
      <c r="X625" s="2">
        <f t="shared" si="642"/>
        <v>23.86</v>
      </c>
      <c r="Y625" s="2">
        <f t="shared" si="643"/>
        <v>16.329999999999998</v>
      </c>
      <c r="Z625" s="2"/>
      <c r="AA625" s="2">
        <v>39500385</v>
      </c>
      <c r="AB625" s="2">
        <f t="shared" si="644"/>
        <v>156.33000000000001</v>
      </c>
      <c r="AC625" s="2">
        <f t="shared" si="645"/>
        <v>16.79</v>
      </c>
      <c r="AD625" s="2">
        <f t="shared" si="646"/>
        <v>0</v>
      </c>
      <c r="AE625" s="2">
        <f t="shared" si="647"/>
        <v>0</v>
      </c>
      <c r="AF625" s="2">
        <f t="shared" si="648"/>
        <v>139.54</v>
      </c>
      <c r="AG625" s="2">
        <f t="shared" si="649"/>
        <v>0</v>
      </c>
      <c r="AH625" s="2">
        <f t="shared" si="650"/>
        <v>15.2</v>
      </c>
      <c r="AI625" s="2">
        <f t="shared" si="651"/>
        <v>0</v>
      </c>
      <c r="AJ625" s="2">
        <f t="shared" si="652"/>
        <v>0</v>
      </c>
      <c r="AK625" s="2">
        <v>156.33000000000001</v>
      </c>
      <c r="AL625" s="2">
        <v>16.79</v>
      </c>
      <c r="AM625" s="2">
        <v>0</v>
      </c>
      <c r="AN625" s="2">
        <v>0</v>
      </c>
      <c r="AO625" s="2">
        <v>139.54</v>
      </c>
      <c r="AP625" s="2">
        <v>0</v>
      </c>
      <c r="AQ625" s="2">
        <v>15.2</v>
      </c>
      <c r="AR625" s="2">
        <v>0</v>
      </c>
      <c r="AS625" s="2">
        <v>0</v>
      </c>
      <c r="AT625" s="2">
        <v>95</v>
      </c>
      <c r="AU625" s="2">
        <v>65</v>
      </c>
      <c r="AV625" s="2">
        <v>1</v>
      </c>
      <c r="AW625" s="2">
        <v>1</v>
      </c>
      <c r="AX625" s="2"/>
      <c r="AY625" s="2"/>
      <c r="AZ625" s="2">
        <v>1</v>
      </c>
      <c r="BA625" s="2">
        <v>1</v>
      </c>
      <c r="BB625" s="2">
        <v>1</v>
      </c>
      <c r="BC625" s="2">
        <v>1</v>
      </c>
      <c r="BD625" s="2" t="s">
        <v>3</v>
      </c>
      <c r="BE625" s="2" t="s">
        <v>3</v>
      </c>
      <c r="BF625" s="2" t="s">
        <v>3</v>
      </c>
      <c r="BG625" s="2" t="s">
        <v>3</v>
      </c>
      <c r="BH625" s="2">
        <v>0</v>
      </c>
      <c r="BI625" s="2">
        <v>2</v>
      </c>
      <c r="BJ625" s="2" t="s">
        <v>812</v>
      </c>
      <c r="BK625" s="2"/>
      <c r="BL625" s="2"/>
      <c r="BM625" s="2">
        <v>108001</v>
      </c>
      <c r="BN625" s="2">
        <v>0</v>
      </c>
      <c r="BO625" s="2" t="s">
        <v>3</v>
      </c>
      <c r="BP625" s="2">
        <v>0</v>
      </c>
      <c r="BQ625" s="2">
        <v>3</v>
      </c>
      <c r="BR625" s="2">
        <v>0</v>
      </c>
      <c r="BS625" s="2">
        <v>1</v>
      </c>
      <c r="BT625" s="2">
        <v>1</v>
      </c>
      <c r="BU625" s="2">
        <v>1</v>
      </c>
      <c r="BV625" s="2">
        <v>1</v>
      </c>
      <c r="BW625" s="2">
        <v>1</v>
      </c>
      <c r="BX625" s="2">
        <v>1</v>
      </c>
      <c r="BY625" s="2" t="s">
        <v>3</v>
      </c>
      <c r="BZ625" s="2">
        <v>95</v>
      </c>
      <c r="CA625" s="2">
        <v>65</v>
      </c>
      <c r="CB625" s="2"/>
      <c r="CC625" s="2"/>
      <c r="CD625" s="2"/>
      <c r="CE625" s="2"/>
      <c r="CF625" s="2">
        <v>0</v>
      </c>
      <c r="CG625" s="2">
        <v>0</v>
      </c>
      <c r="CH625" s="2"/>
      <c r="CI625" s="2"/>
      <c r="CJ625" s="2"/>
      <c r="CK625" s="2"/>
      <c r="CL625" s="2"/>
      <c r="CM625" s="2">
        <v>0</v>
      </c>
      <c r="CN625" s="2" t="s">
        <v>3</v>
      </c>
      <c r="CO625" s="2">
        <v>0</v>
      </c>
      <c r="CP625" s="2">
        <f t="shared" si="653"/>
        <v>28.14</v>
      </c>
      <c r="CQ625" s="2">
        <f t="shared" si="654"/>
        <v>16.79</v>
      </c>
      <c r="CR625" s="2">
        <f t="shared" si="655"/>
        <v>0</v>
      </c>
      <c r="CS625" s="2">
        <f t="shared" si="656"/>
        <v>0</v>
      </c>
      <c r="CT625" s="2">
        <f t="shared" si="657"/>
        <v>139.54</v>
      </c>
      <c r="CU625" s="2">
        <f t="shared" si="658"/>
        <v>0</v>
      </c>
      <c r="CV625" s="2">
        <f t="shared" si="659"/>
        <v>15.2</v>
      </c>
      <c r="CW625" s="2">
        <f t="shared" si="660"/>
        <v>0</v>
      </c>
      <c r="CX625" s="2">
        <f t="shared" si="661"/>
        <v>0</v>
      </c>
      <c r="CY625" s="2">
        <f t="shared" si="662"/>
        <v>23.864000000000001</v>
      </c>
      <c r="CZ625" s="2">
        <f t="shared" si="663"/>
        <v>16.327999999999999</v>
      </c>
      <c r="DA625" s="2"/>
      <c r="DB625" s="2"/>
      <c r="DC625" s="2" t="s">
        <v>3</v>
      </c>
      <c r="DD625" s="2" t="s">
        <v>3</v>
      </c>
      <c r="DE625" s="2" t="s">
        <v>3</v>
      </c>
      <c r="DF625" s="2" t="s">
        <v>3</v>
      </c>
      <c r="DG625" s="2" t="s">
        <v>3</v>
      </c>
      <c r="DH625" s="2" t="s">
        <v>3</v>
      </c>
      <c r="DI625" s="2" t="s">
        <v>3</v>
      </c>
      <c r="DJ625" s="2" t="s">
        <v>3</v>
      </c>
      <c r="DK625" s="2" t="s">
        <v>3</v>
      </c>
      <c r="DL625" s="2" t="s">
        <v>3</v>
      </c>
      <c r="DM625" s="2" t="s">
        <v>3</v>
      </c>
      <c r="DN625" s="2">
        <v>0</v>
      </c>
      <c r="DO625" s="2">
        <v>0</v>
      </c>
      <c r="DP625" s="2">
        <v>1</v>
      </c>
      <c r="DQ625" s="2">
        <v>1</v>
      </c>
      <c r="DR625" s="2"/>
      <c r="DS625" s="2"/>
      <c r="DT625" s="2"/>
      <c r="DU625" s="2">
        <v>1003</v>
      </c>
      <c r="DV625" s="2" t="s">
        <v>61</v>
      </c>
      <c r="DW625" s="2" t="s">
        <v>61</v>
      </c>
      <c r="DX625" s="2">
        <v>100</v>
      </c>
      <c r="DY625" s="2"/>
      <c r="DZ625" s="2"/>
      <c r="EA625" s="2"/>
      <c r="EB625" s="2"/>
      <c r="EC625" s="2"/>
      <c r="ED625" s="2"/>
      <c r="EE625" s="2">
        <v>39174386</v>
      </c>
      <c r="EF625" s="2">
        <v>3</v>
      </c>
      <c r="EG625" s="2" t="s">
        <v>697</v>
      </c>
      <c r="EH625" s="2">
        <v>0</v>
      </c>
      <c r="EI625" s="2" t="s">
        <v>3</v>
      </c>
      <c r="EJ625" s="2">
        <v>2</v>
      </c>
      <c r="EK625" s="2">
        <v>108001</v>
      </c>
      <c r="EL625" s="2" t="s">
        <v>698</v>
      </c>
      <c r="EM625" s="2" t="s">
        <v>699</v>
      </c>
      <c r="EN625" s="2"/>
      <c r="EO625" s="2" t="s">
        <v>3</v>
      </c>
      <c r="EP625" s="2"/>
      <c r="EQ625" s="2">
        <v>0</v>
      </c>
      <c r="ER625" s="2">
        <v>156.33000000000001</v>
      </c>
      <c r="ES625" s="2">
        <v>16.79</v>
      </c>
      <c r="ET625" s="2">
        <v>0</v>
      </c>
      <c r="EU625" s="2">
        <v>0</v>
      </c>
      <c r="EV625" s="2">
        <v>139.54</v>
      </c>
      <c r="EW625" s="2">
        <v>15.2</v>
      </c>
      <c r="EX625" s="2">
        <v>0</v>
      </c>
      <c r="EY625" s="2">
        <v>0</v>
      </c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>
        <v>0</v>
      </c>
      <c r="FR625" s="2">
        <f t="shared" si="664"/>
        <v>0</v>
      </c>
      <c r="FS625" s="2">
        <v>0</v>
      </c>
      <c r="FT625" s="2"/>
      <c r="FU625" s="2"/>
      <c r="FV625" s="2"/>
      <c r="FW625" s="2"/>
      <c r="FX625" s="2">
        <v>95</v>
      </c>
      <c r="FY625" s="2">
        <v>65</v>
      </c>
      <c r="FZ625" s="2"/>
      <c r="GA625" s="2" t="s">
        <v>3</v>
      </c>
      <c r="GB625" s="2"/>
      <c r="GC625" s="2"/>
      <c r="GD625" s="2">
        <v>0</v>
      </c>
      <c r="GE625" s="2"/>
      <c r="GF625" s="2">
        <v>-596386547</v>
      </c>
      <c r="GG625" s="2">
        <v>2</v>
      </c>
      <c r="GH625" s="2">
        <v>1</v>
      </c>
      <c r="GI625" s="2">
        <v>-2</v>
      </c>
      <c r="GJ625" s="2">
        <v>0</v>
      </c>
      <c r="GK625" s="2">
        <f>ROUND(R625*(R12)/100,2)</f>
        <v>0</v>
      </c>
      <c r="GL625" s="2">
        <f t="shared" si="665"/>
        <v>0</v>
      </c>
      <c r="GM625" s="2">
        <f t="shared" si="666"/>
        <v>68.33</v>
      </c>
      <c r="GN625" s="2">
        <f t="shared" si="667"/>
        <v>0</v>
      </c>
      <c r="GO625" s="2">
        <f t="shared" si="668"/>
        <v>68.33</v>
      </c>
      <c r="GP625" s="2">
        <f t="shared" si="669"/>
        <v>0</v>
      </c>
      <c r="GQ625" s="2"/>
      <c r="GR625" s="2">
        <v>0</v>
      </c>
      <c r="GS625" s="2">
        <v>3</v>
      </c>
      <c r="GT625" s="2">
        <v>0</v>
      </c>
      <c r="GU625" s="2" t="s">
        <v>3</v>
      </c>
      <c r="GV625" s="2">
        <f t="shared" si="670"/>
        <v>0</v>
      </c>
      <c r="GW625" s="2">
        <v>1</v>
      </c>
      <c r="GX625" s="2">
        <f t="shared" si="671"/>
        <v>0</v>
      </c>
      <c r="GY625" s="2"/>
      <c r="GZ625" s="2"/>
      <c r="HA625" s="2">
        <v>0</v>
      </c>
      <c r="HB625" s="2">
        <v>0</v>
      </c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>
        <v>0</v>
      </c>
      <c r="IL625" s="2"/>
      <c r="IM625" s="2"/>
      <c r="IN625" s="2"/>
      <c r="IO625" s="2"/>
      <c r="IP625" s="2"/>
      <c r="IQ625" s="2"/>
      <c r="IR625" s="2"/>
      <c r="IS625" s="2"/>
      <c r="IT625" s="2"/>
      <c r="IU625" s="2"/>
    </row>
    <row r="626" spans="1:255" x14ac:dyDescent="0.2">
      <c r="A626">
        <v>17</v>
      </c>
      <c r="B626">
        <v>1</v>
      </c>
      <c r="C626">
        <f>ROW(SmtRes!A1520)</f>
        <v>1520</v>
      </c>
      <c r="D626">
        <f>ROW(EtalonRes!A1480)</f>
        <v>1480</v>
      </c>
      <c r="E626" t="s">
        <v>908</v>
      </c>
      <c r="F626" t="s">
        <v>810</v>
      </c>
      <c r="G626" t="s">
        <v>811</v>
      </c>
      <c r="H626" t="s">
        <v>61</v>
      </c>
      <c r="I626">
        <f>ROUND(18/100,9)</f>
        <v>0.18</v>
      </c>
      <c r="J626">
        <v>0</v>
      </c>
      <c r="O626">
        <f t="shared" si="633"/>
        <v>187.41</v>
      </c>
      <c r="P626">
        <f t="shared" si="634"/>
        <v>20.13</v>
      </c>
      <c r="Q626">
        <f t="shared" si="635"/>
        <v>0</v>
      </c>
      <c r="R626">
        <f t="shared" si="636"/>
        <v>0</v>
      </c>
      <c r="S626">
        <f t="shared" si="637"/>
        <v>167.28</v>
      </c>
      <c r="T626">
        <f t="shared" si="638"/>
        <v>0</v>
      </c>
      <c r="U626">
        <f t="shared" si="639"/>
        <v>2.7359999999999998</v>
      </c>
      <c r="V626">
        <f t="shared" si="640"/>
        <v>0</v>
      </c>
      <c r="W626">
        <f t="shared" si="641"/>
        <v>0</v>
      </c>
      <c r="X626">
        <f t="shared" si="642"/>
        <v>158.91999999999999</v>
      </c>
      <c r="Y626">
        <f t="shared" si="643"/>
        <v>108.73</v>
      </c>
      <c r="AA626">
        <v>39500386</v>
      </c>
      <c r="AB626">
        <f t="shared" si="644"/>
        <v>156.33000000000001</v>
      </c>
      <c r="AC626">
        <f t="shared" si="645"/>
        <v>16.79</v>
      </c>
      <c r="AD626">
        <f t="shared" si="646"/>
        <v>0</v>
      </c>
      <c r="AE626">
        <f t="shared" si="647"/>
        <v>0</v>
      </c>
      <c r="AF626">
        <f t="shared" si="648"/>
        <v>139.54</v>
      </c>
      <c r="AG626">
        <f t="shared" si="649"/>
        <v>0</v>
      </c>
      <c r="AH626">
        <f t="shared" si="650"/>
        <v>15.2</v>
      </c>
      <c r="AI626">
        <f t="shared" si="651"/>
        <v>0</v>
      </c>
      <c r="AJ626">
        <f t="shared" si="652"/>
        <v>0</v>
      </c>
      <c r="AK626">
        <v>156.33000000000001</v>
      </c>
      <c r="AL626">
        <v>16.79</v>
      </c>
      <c r="AM626">
        <v>0</v>
      </c>
      <c r="AN626">
        <v>0</v>
      </c>
      <c r="AO626">
        <v>139.54</v>
      </c>
      <c r="AP626">
        <v>0</v>
      </c>
      <c r="AQ626">
        <v>15.2</v>
      </c>
      <c r="AR626">
        <v>0</v>
      </c>
      <c r="AS626">
        <v>0</v>
      </c>
      <c r="AT626">
        <v>95</v>
      </c>
      <c r="AU626">
        <v>65</v>
      </c>
      <c r="AV626">
        <v>1</v>
      </c>
      <c r="AW626">
        <v>1</v>
      </c>
      <c r="AZ626">
        <v>6.66</v>
      </c>
      <c r="BA626">
        <v>6.66</v>
      </c>
      <c r="BB626">
        <v>6.66</v>
      </c>
      <c r="BC626">
        <v>6.66</v>
      </c>
      <c r="BD626" t="s">
        <v>3</v>
      </c>
      <c r="BE626" t="s">
        <v>3</v>
      </c>
      <c r="BF626" t="s">
        <v>3</v>
      </c>
      <c r="BG626" t="s">
        <v>3</v>
      </c>
      <c r="BH626">
        <v>0</v>
      </c>
      <c r="BI626">
        <v>2</v>
      </c>
      <c r="BJ626" t="s">
        <v>812</v>
      </c>
      <c r="BM626">
        <v>108001</v>
      </c>
      <c r="BN626">
        <v>0</v>
      </c>
      <c r="BO626" t="s">
        <v>3</v>
      </c>
      <c r="BP626">
        <v>0</v>
      </c>
      <c r="BQ626">
        <v>3</v>
      </c>
      <c r="BR626">
        <v>0</v>
      </c>
      <c r="BS626">
        <v>6.66</v>
      </c>
      <c r="BT626">
        <v>1</v>
      </c>
      <c r="BU626">
        <v>1</v>
      </c>
      <c r="BV626">
        <v>1</v>
      </c>
      <c r="BW626">
        <v>1</v>
      </c>
      <c r="BX626">
        <v>1</v>
      </c>
      <c r="BY626" t="s">
        <v>3</v>
      </c>
      <c r="BZ626">
        <v>95</v>
      </c>
      <c r="CA626">
        <v>65</v>
      </c>
      <c r="CF626">
        <v>0</v>
      </c>
      <c r="CG626">
        <v>0</v>
      </c>
      <c r="CM626">
        <v>0</v>
      </c>
      <c r="CN626" t="s">
        <v>3</v>
      </c>
      <c r="CO626">
        <v>0</v>
      </c>
      <c r="CP626">
        <f t="shared" si="653"/>
        <v>187.41</v>
      </c>
      <c r="CQ626">
        <f t="shared" si="654"/>
        <v>111.8214</v>
      </c>
      <c r="CR626">
        <f t="shared" si="655"/>
        <v>0</v>
      </c>
      <c r="CS626">
        <f t="shared" si="656"/>
        <v>0</v>
      </c>
      <c r="CT626">
        <f t="shared" si="657"/>
        <v>929.33639999999991</v>
      </c>
      <c r="CU626">
        <f t="shared" si="658"/>
        <v>0</v>
      </c>
      <c r="CV626">
        <f t="shared" si="659"/>
        <v>15.2</v>
      </c>
      <c r="CW626">
        <f t="shared" si="660"/>
        <v>0</v>
      </c>
      <c r="CX626">
        <f t="shared" si="661"/>
        <v>0</v>
      </c>
      <c r="CY626">
        <f t="shared" si="662"/>
        <v>158.916</v>
      </c>
      <c r="CZ626">
        <f t="shared" si="663"/>
        <v>108.73200000000001</v>
      </c>
      <c r="DC626" t="s">
        <v>3</v>
      </c>
      <c r="DD626" t="s">
        <v>3</v>
      </c>
      <c r="DE626" t="s">
        <v>3</v>
      </c>
      <c r="DF626" t="s">
        <v>3</v>
      </c>
      <c r="DG626" t="s">
        <v>3</v>
      </c>
      <c r="DH626" t="s">
        <v>3</v>
      </c>
      <c r="DI626" t="s">
        <v>3</v>
      </c>
      <c r="DJ626" t="s">
        <v>3</v>
      </c>
      <c r="DK626" t="s">
        <v>3</v>
      </c>
      <c r="DL626" t="s">
        <v>3</v>
      </c>
      <c r="DM626" t="s">
        <v>3</v>
      </c>
      <c r="DN626">
        <v>0</v>
      </c>
      <c r="DO626">
        <v>0</v>
      </c>
      <c r="DP626">
        <v>1</v>
      </c>
      <c r="DQ626">
        <v>1</v>
      </c>
      <c r="DU626">
        <v>1003</v>
      </c>
      <c r="DV626" t="s">
        <v>61</v>
      </c>
      <c r="DW626" t="s">
        <v>61</v>
      </c>
      <c r="DX626">
        <v>100</v>
      </c>
      <c r="EE626">
        <v>39174386</v>
      </c>
      <c r="EF626">
        <v>3</v>
      </c>
      <c r="EG626" t="s">
        <v>697</v>
      </c>
      <c r="EH626">
        <v>0</v>
      </c>
      <c r="EI626" t="s">
        <v>3</v>
      </c>
      <c r="EJ626">
        <v>2</v>
      </c>
      <c r="EK626">
        <v>108001</v>
      </c>
      <c r="EL626" t="s">
        <v>698</v>
      </c>
      <c r="EM626" t="s">
        <v>699</v>
      </c>
      <c r="EO626" t="s">
        <v>3</v>
      </c>
      <c r="EQ626">
        <v>0</v>
      </c>
      <c r="ER626">
        <v>156.33000000000001</v>
      </c>
      <c r="ES626">
        <v>16.79</v>
      </c>
      <c r="ET626">
        <v>0</v>
      </c>
      <c r="EU626">
        <v>0</v>
      </c>
      <c r="EV626">
        <v>139.54</v>
      </c>
      <c r="EW626">
        <v>15.2</v>
      </c>
      <c r="EX626">
        <v>0</v>
      </c>
      <c r="EY626">
        <v>0</v>
      </c>
      <c r="FQ626">
        <v>0</v>
      </c>
      <c r="FR626">
        <f t="shared" si="664"/>
        <v>0</v>
      </c>
      <c r="FS626">
        <v>0</v>
      </c>
      <c r="FX626">
        <v>95</v>
      </c>
      <c r="FY626">
        <v>65</v>
      </c>
      <c r="GA626" t="s">
        <v>3</v>
      </c>
      <c r="GD626">
        <v>0</v>
      </c>
      <c r="GF626">
        <v>-596386547</v>
      </c>
      <c r="GG626">
        <v>1</v>
      </c>
      <c r="GH626">
        <v>1</v>
      </c>
      <c r="GI626">
        <v>4</v>
      </c>
      <c r="GJ626">
        <v>0</v>
      </c>
      <c r="GK626">
        <f>ROUND(R626*(S12)/100,2)</f>
        <v>0</v>
      </c>
      <c r="GL626">
        <f t="shared" si="665"/>
        <v>0</v>
      </c>
      <c r="GM626">
        <f t="shared" si="666"/>
        <v>455.06</v>
      </c>
      <c r="GN626">
        <f t="shared" si="667"/>
        <v>0</v>
      </c>
      <c r="GO626">
        <f t="shared" si="668"/>
        <v>455.06</v>
      </c>
      <c r="GP626">
        <f t="shared" si="669"/>
        <v>0</v>
      </c>
      <c r="GR626">
        <v>0</v>
      </c>
      <c r="GS626">
        <v>3</v>
      </c>
      <c r="GT626">
        <v>0</v>
      </c>
      <c r="GU626" t="s">
        <v>3</v>
      </c>
      <c r="GV626">
        <f t="shared" si="670"/>
        <v>0</v>
      </c>
      <c r="GW626">
        <v>1</v>
      </c>
      <c r="GX626">
        <f t="shared" si="671"/>
        <v>0</v>
      </c>
      <c r="HA626">
        <v>0</v>
      </c>
      <c r="HB626">
        <v>0</v>
      </c>
      <c r="IK626">
        <v>0</v>
      </c>
    </row>
    <row r="627" spans="1:255" x14ac:dyDescent="0.2">
      <c r="A627" s="2">
        <v>18</v>
      </c>
      <c r="B627" s="2">
        <v>1</v>
      </c>
      <c r="C627" s="2">
        <v>1515</v>
      </c>
      <c r="D627" s="2"/>
      <c r="E627" s="2" t="s">
        <v>909</v>
      </c>
      <c r="F627" s="2" t="s">
        <v>910</v>
      </c>
      <c r="G627" s="2" t="s">
        <v>911</v>
      </c>
      <c r="H627" s="2" t="s">
        <v>282</v>
      </c>
      <c r="I627" s="2">
        <f>I625*J627</f>
        <v>1.7999999999999998</v>
      </c>
      <c r="J627" s="2">
        <v>10</v>
      </c>
      <c r="K627" s="2"/>
      <c r="L627" s="2"/>
      <c r="M627" s="2"/>
      <c r="N627" s="2"/>
      <c r="O627" s="2">
        <f t="shared" si="633"/>
        <v>61.74</v>
      </c>
      <c r="P627" s="2">
        <f t="shared" si="634"/>
        <v>61.74</v>
      </c>
      <c r="Q627" s="2">
        <f t="shared" si="635"/>
        <v>0</v>
      </c>
      <c r="R627" s="2">
        <f t="shared" si="636"/>
        <v>0</v>
      </c>
      <c r="S627" s="2">
        <f t="shared" si="637"/>
        <v>0</v>
      </c>
      <c r="T627" s="2">
        <f t="shared" si="638"/>
        <v>0</v>
      </c>
      <c r="U627" s="2">
        <f t="shared" si="639"/>
        <v>0</v>
      </c>
      <c r="V627" s="2">
        <f t="shared" si="640"/>
        <v>0</v>
      </c>
      <c r="W627" s="2">
        <f t="shared" si="641"/>
        <v>0</v>
      </c>
      <c r="X627" s="2">
        <f t="shared" si="642"/>
        <v>0</v>
      </c>
      <c r="Y627" s="2">
        <f t="shared" si="643"/>
        <v>0</v>
      </c>
      <c r="Z627" s="2"/>
      <c r="AA627" s="2">
        <v>39500385</v>
      </c>
      <c r="AB627" s="2">
        <f t="shared" si="644"/>
        <v>34.299999999999997</v>
      </c>
      <c r="AC627" s="2">
        <f t="shared" si="645"/>
        <v>34.299999999999997</v>
      </c>
      <c r="AD627" s="2">
        <f t="shared" si="646"/>
        <v>0</v>
      </c>
      <c r="AE627" s="2">
        <f t="shared" si="647"/>
        <v>0</v>
      </c>
      <c r="AF627" s="2">
        <f t="shared" si="648"/>
        <v>0</v>
      </c>
      <c r="AG627" s="2">
        <f t="shared" si="649"/>
        <v>0</v>
      </c>
      <c r="AH627" s="2">
        <f t="shared" si="650"/>
        <v>0</v>
      </c>
      <c r="AI627" s="2">
        <f t="shared" si="651"/>
        <v>0</v>
      </c>
      <c r="AJ627" s="2">
        <f t="shared" si="652"/>
        <v>0</v>
      </c>
      <c r="AK627" s="2">
        <v>34.299999999999997</v>
      </c>
      <c r="AL627" s="2">
        <v>34.299999999999997</v>
      </c>
      <c r="AM627" s="2">
        <v>0</v>
      </c>
      <c r="AN627" s="2">
        <v>0</v>
      </c>
      <c r="AO627" s="2">
        <v>0</v>
      </c>
      <c r="AP627" s="2">
        <v>0</v>
      </c>
      <c r="AQ627" s="2">
        <v>0</v>
      </c>
      <c r="AR627" s="2">
        <v>0</v>
      </c>
      <c r="AS627" s="2">
        <v>0</v>
      </c>
      <c r="AT627" s="2">
        <v>95</v>
      </c>
      <c r="AU627" s="2">
        <v>65</v>
      </c>
      <c r="AV627" s="2">
        <v>1</v>
      </c>
      <c r="AW627" s="2">
        <v>1</v>
      </c>
      <c r="AX627" s="2"/>
      <c r="AY627" s="2"/>
      <c r="AZ627" s="2">
        <v>1</v>
      </c>
      <c r="BA627" s="2">
        <v>1</v>
      </c>
      <c r="BB627" s="2">
        <v>1</v>
      </c>
      <c r="BC627" s="2">
        <v>1</v>
      </c>
      <c r="BD627" s="2" t="s">
        <v>3</v>
      </c>
      <c r="BE627" s="2" t="s">
        <v>3</v>
      </c>
      <c r="BF627" s="2" t="s">
        <v>3</v>
      </c>
      <c r="BG627" s="2" t="s">
        <v>3</v>
      </c>
      <c r="BH627" s="2">
        <v>3</v>
      </c>
      <c r="BI627" s="2">
        <v>2</v>
      </c>
      <c r="BJ627" s="2" t="s">
        <v>912</v>
      </c>
      <c r="BK627" s="2"/>
      <c r="BL627" s="2"/>
      <c r="BM627" s="2">
        <v>108001</v>
      </c>
      <c r="BN627" s="2">
        <v>0</v>
      </c>
      <c r="BO627" s="2" t="s">
        <v>3</v>
      </c>
      <c r="BP627" s="2">
        <v>0</v>
      </c>
      <c r="BQ627" s="2">
        <v>3</v>
      </c>
      <c r="BR627" s="2">
        <v>0</v>
      </c>
      <c r="BS627" s="2">
        <v>1</v>
      </c>
      <c r="BT627" s="2">
        <v>1</v>
      </c>
      <c r="BU627" s="2">
        <v>1</v>
      </c>
      <c r="BV627" s="2">
        <v>1</v>
      </c>
      <c r="BW627" s="2">
        <v>1</v>
      </c>
      <c r="BX627" s="2">
        <v>1</v>
      </c>
      <c r="BY627" s="2" t="s">
        <v>3</v>
      </c>
      <c r="BZ627" s="2">
        <v>95</v>
      </c>
      <c r="CA627" s="2">
        <v>65</v>
      </c>
      <c r="CB627" s="2"/>
      <c r="CC627" s="2"/>
      <c r="CD627" s="2"/>
      <c r="CE627" s="2"/>
      <c r="CF627" s="2">
        <v>0</v>
      </c>
      <c r="CG627" s="2">
        <v>0</v>
      </c>
      <c r="CH627" s="2"/>
      <c r="CI627" s="2"/>
      <c r="CJ627" s="2"/>
      <c r="CK627" s="2"/>
      <c r="CL627" s="2"/>
      <c r="CM627" s="2">
        <v>0</v>
      </c>
      <c r="CN627" s="2" t="s">
        <v>3</v>
      </c>
      <c r="CO627" s="2">
        <v>0</v>
      </c>
      <c r="CP627" s="2">
        <f t="shared" si="653"/>
        <v>61.74</v>
      </c>
      <c r="CQ627" s="2">
        <f t="shared" si="654"/>
        <v>34.299999999999997</v>
      </c>
      <c r="CR627" s="2">
        <f t="shared" si="655"/>
        <v>0</v>
      </c>
      <c r="CS627" s="2">
        <f t="shared" si="656"/>
        <v>0</v>
      </c>
      <c r="CT627" s="2">
        <f t="shared" si="657"/>
        <v>0</v>
      </c>
      <c r="CU627" s="2">
        <f t="shared" si="658"/>
        <v>0</v>
      </c>
      <c r="CV627" s="2">
        <f t="shared" si="659"/>
        <v>0</v>
      </c>
      <c r="CW627" s="2">
        <f t="shared" si="660"/>
        <v>0</v>
      </c>
      <c r="CX627" s="2">
        <f t="shared" si="661"/>
        <v>0</v>
      </c>
      <c r="CY627" s="2">
        <f t="shared" si="662"/>
        <v>0</v>
      </c>
      <c r="CZ627" s="2">
        <f t="shared" si="663"/>
        <v>0</v>
      </c>
      <c r="DA627" s="2"/>
      <c r="DB627" s="2"/>
      <c r="DC627" s="2" t="s">
        <v>3</v>
      </c>
      <c r="DD627" s="2" t="s">
        <v>3</v>
      </c>
      <c r="DE627" s="2" t="s">
        <v>3</v>
      </c>
      <c r="DF627" s="2" t="s">
        <v>3</v>
      </c>
      <c r="DG627" s="2" t="s">
        <v>3</v>
      </c>
      <c r="DH627" s="2" t="s">
        <v>3</v>
      </c>
      <c r="DI627" s="2" t="s">
        <v>3</v>
      </c>
      <c r="DJ627" s="2" t="s">
        <v>3</v>
      </c>
      <c r="DK627" s="2" t="s">
        <v>3</v>
      </c>
      <c r="DL627" s="2" t="s">
        <v>3</v>
      </c>
      <c r="DM627" s="2" t="s">
        <v>3</v>
      </c>
      <c r="DN627" s="2">
        <v>0</v>
      </c>
      <c r="DO627" s="2">
        <v>0</v>
      </c>
      <c r="DP627" s="2">
        <v>1</v>
      </c>
      <c r="DQ627" s="2">
        <v>1</v>
      </c>
      <c r="DR627" s="2"/>
      <c r="DS627" s="2"/>
      <c r="DT627" s="2"/>
      <c r="DU627" s="2">
        <v>1003</v>
      </c>
      <c r="DV627" s="2" t="s">
        <v>282</v>
      </c>
      <c r="DW627" s="2" t="s">
        <v>282</v>
      </c>
      <c r="DX627" s="2">
        <v>10</v>
      </c>
      <c r="DY627" s="2"/>
      <c r="DZ627" s="2"/>
      <c r="EA627" s="2"/>
      <c r="EB627" s="2"/>
      <c r="EC627" s="2"/>
      <c r="ED627" s="2"/>
      <c r="EE627" s="2">
        <v>39174386</v>
      </c>
      <c r="EF627" s="2">
        <v>3</v>
      </c>
      <c r="EG627" s="2" t="s">
        <v>697</v>
      </c>
      <c r="EH627" s="2">
        <v>0</v>
      </c>
      <c r="EI627" s="2" t="s">
        <v>3</v>
      </c>
      <c r="EJ627" s="2">
        <v>2</v>
      </c>
      <c r="EK627" s="2">
        <v>108001</v>
      </c>
      <c r="EL627" s="2" t="s">
        <v>698</v>
      </c>
      <c r="EM627" s="2" t="s">
        <v>699</v>
      </c>
      <c r="EN627" s="2"/>
      <c r="EO627" s="2" t="s">
        <v>3</v>
      </c>
      <c r="EP627" s="2"/>
      <c r="EQ627" s="2">
        <v>0</v>
      </c>
      <c r="ER627" s="2">
        <v>34.299999999999997</v>
      </c>
      <c r="ES627" s="2">
        <v>34.299999999999997</v>
      </c>
      <c r="ET627" s="2">
        <v>0</v>
      </c>
      <c r="EU627" s="2">
        <v>0</v>
      </c>
      <c r="EV627" s="2">
        <v>0</v>
      </c>
      <c r="EW627" s="2">
        <v>0</v>
      </c>
      <c r="EX627" s="2">
        <v>0</v>
      </c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>
        <v>0</v>
      </c>
      <c r="FR627" s="2">
        <f t="shared" si="664"/>
        <v>0</v>
      </c>
      <c r="FS627" s="2">
        <v>0</v>
      </c>
      <c r="FT627" s="2"/>
      <c r="FU627" s="2"/>
      <c r="FV627" s="2"/>
      <c r="FW627" s="2"/>
      <c r="FX627" s="2">
        <v>95</v>
      </c>
      <c r="FY627" s="2">
        <v>65</v>
      </c>
      <c r="FZ627" s="2"/>
      <c r="GA627" s="2" t="s">
        <v>3</v>
      </c>
      <c r="GB627" s="2"/>
      <c r="GC627" s="2"/>
      <c r="GD627" s="2">
        <v>0</v>
      </c>
      <c r="GE627" s="2"/>
      <c r="GF627" s="2">
        <v>-210764301</v>
      </c>
      <c r="GG627" s="2">
        <v>2</v>
      </c>
      <c r="GH627" s="2">
        <v>1</v>
      </c>
      <c r="GI627" s="2">
        <v>-2</v>
      </c>
      <c r="GJ627" s="2">
        <v>0</v>
      </c>
      <c r="GK627" s="2">
        <f>ROUND(R627*(R12)/100,2)</f>
        <v>0</v>
      </c>
      <c r="GL627" s="2">
        <f t="shared" si="665"/>
        <v>0</v>
      </c>
      <c r="GM627" s="2">
        <f t="shared" si="666"/>
        <v>61.74</v>
      </c>
      <c r="GN627" s="2">
        <f t="shared" si="667"/>
        <v>0</v>
      </c>
      <c r="GO627" s="2">
        <f t="shared" si="668"/>
        <v>61.74</v>
      </c>
      <c r="GP627" s="2">
        <f t="shared" si="669"/>
        <v>0</v>
      </c>
      <c r="GQ627" s="2"/>
      <c r="GR627" s="2">
        <v>0</v>
      </c>
      <c r="GS627" s="2">
        <v>3</v>
      </c>
      <c r="GT627" s="2">
        <v>0</v>
      </c>
      <c r="GU627" s="2" t="s">
        <v>3</v>
      </c>
      <c r="GV627" s="2">
        <f t="shared" si="670"/>
        <v>0</v>
      </c>
      <c r="GW627" s="2">
        <v>1</v>
      </c>
      <c r="GX627" s="2">
        <f t="shared" si="671"/>
        <v>0</v>
      </c>
      <c r="GY627" s="2"/>
      <c r="GZ627" s="2"/>
      <c r="HA627" s="2">
        <v>0</v>
      </c>
      <c r="HB627" s="2">
        <v>0</v>
      </c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>
        <v>0</v>
      </c>
      <c r="IL627" s="2"/>
      <c r="IM627" s="2"/>
      <c r="IN627" s="2"/>
      <c r="IO627" s="2"/>
      <c r="IP627" s="2"/>
      <c r="IQ627" s="2"/>
      <c r="IR627" s="2"/>
      <c r="IS627" s="2"/>
      <c r="IT627" s="2"/>
      <c r="IU627" s="2"/>
    </row>
    <row r="628" spans="1:255" x14ac:dyDescent="0.2">
      <c r="A628">
        <v>18</v>
      </c>
      <c r="B628">
        <v>1</v>
      </c>
      <c r="C628">
        <v>1519</v>
      </c>
      <c r="E628" t="s">
        <v>909</v>
      </c>
      <c r="F628" t="s">
        <v>910</v>
      </c>
      <c r="G628" t="s">
        <v>911</v>
      </c>
      <c r="H628" t="s">
        <v>282</v>
      </c>
      <c r="I628">
        <f>I626*J628</f>
        <v>1.7999999999999998</v>
      </c>
      <c r="J628">
        <v>10</v>
      </c>
      <c r="O628">
        <f t="shared" si="633"/>
        <v>411.19</v>
      </c>
      <c r="P628">
        <f t="shared" si="634"/>
        <v>411.19</v>
      </c>
      <c r="Q628">
        <f t="shared" si="635"/>
        <v>0</v>
      </c>
      <c r="R628">
        <f t="shared" si="636"/>
        <v>0</v>
      </c>
      <c r="S628">
        <f t="shared" si="637"/>
        <v>0</v>
      </c>
      <c r="T628">
        <f t="shared" si="638"/>
        <v>0</v>
      </c>
      <c r="U628">
        <f t="shared" si="639"/>
        <v>0</v>
      </c>
      <c r="V628">
        <f t="shared" si="640"/>
        <v>0</v>
      </c>
      <c r="W628">
        <f t="shared" si="641"/>
        <v>0</v>
      </c>
      <c r="X628">
        <f t="shared" si="642"/>
        <v>0</v>
      </c>
      <c r="Y628">
        <f t="shared" si="643"/>
        <v>0</v>
      </c>
      <c r="AA628">
        <v>39500386</v>
      </c>
      <c r="AB628">
        <f t="shared" si="644"/>
        <v>34.299999999999997</v>
      </c>
      <c r="AC628">
        <f t="shared" si="645"/>
        <v>34.299999999999997</v>
      </c>
      <c r="AD628">
        <f t="shared" si="646"/>
        <v>0</v>
      </c>
      <c r="AE628">
        <f t="shared" si="647"/>
        <v>0</v>
      </c>
      <c r="AF628">
        <f t="shared" si="648"/>
        <v>0</v>
      </c>
      <c r="AG628">
        <f t="shared" si="649"/>
        <v>0</v>
      </c>
      <c r="AH628">
        <f t="shared" si="650"/>
        <v>0</v>
      </c>
      <c r="AI628">
        <f t="shared" si="651"/>
        <v>0</v>
      </c>
      <c r="AJ628">
        <f t="shared" si="652"/>
        <v>0</v>
      </c>
      <c r="AK628">
        <v>34.299999999999997</v>
      </c>
      <c r="AL628">
        <v>34.299999999999997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95</v>
      </c>
      <c r="AU628">
        <v>65</v>
      </c>
      <c r="AV628">
        <v>1</v>
      </c>
      <c r="AW628">
        <v>1</v>
      </c>
      <c r="AZ628">
        <v>6.66</v>
      </c>
      <c r="BA628">
        <v>1</v>
      </c>
      <c r="BB628">
        <v>1</v>
      </c>
      <c r="BC628">
        <v>6.66</v>
      </c>
      <c r="BD628" t="s">
        <v>3</v>
      </c>
      <c r="BE628" t="s">
        <v>3</v>
      </c>
      <c r="BF628" t="s">
        <v>3</v>
      </c>
      <c r="BG628" t="s">
        <v>3</v>
      </c>
      <c r="BH628">
        <v>3</v>
      </c>
      <c r="BI628">
        <v>2</v>
      </c>
      <c r="BJ628" t="s">
        <v>912</v>
      </c>
      <c r="BM628">
        <v>108001</v>
      </c>
      <c r="BN628">
        <v>0</v>
      </c>
      <c r="BO628" t="s">
        <v>3</v>
      </c>
      <c r="BP628">
        <v>0</v>
      </c>
      <c r="BQ628">
        <v>3</v>
      </c>
      <c r="BR628">
        <v>0</v>
      </c>
      <c r="BS628">
        <v>1</v>
      </c>
      <c r="BT628">
        <v>1</v>
      </c>
      <c r="BU628">
        <v>1</v>
      </c>
      <c r="BV628">
        <v>1</v>
      </c>
      <c r="BW628">
        <v>1</v>
      </c>
      <c r="BX628">
        <v>1</v>
      </c>
      <c r="BY628" t="s">
        <v>3</v>
      </c>
      <c r="BZ628">
        <v>95</v>
      </c>
      <c r="CA628">
        <v>65</v>
      </c>
      <c r="CF628">
        <v>0</v>
      </c>
      <c r="CG628">
        <v>0</v>
      </c>
      <c r="CM628">
        <v>0</v>
      </c>
      <c r="CN628" t="s">
        <v>3</v>
      </c>
      <c r="CO628">
        <v>0</v>
      </c>
      <c r="CP628">
        <f t="shared" si="653"/>
        <v>411.19</v>
      </c>
      <c r="CQ628">
        <f t="shared" si="654"/>
        <v>228.43799999999999</v>
      </c>
      <c r="CR628">
        <f t="shared" si="655"/>
        <v>0</v>
      </c>
      <c r="CS628">
        <f t="shared" si="656"/>
        <v>0</v>
      </c>
      <c r="CT628">
        <f t="shared" si="657"/>
        <v>0</v>
      </c>
      <c r="CU628">
        <f t="shared" si="658"/>
        <v>0</v>
      </c>
      <c r="CV628">
        <f t="shared" si="659"/>
        <v>0</v>
      </c>
      <c r="CW628">
        <f t="shared" si="660"/>
        <v>0</v>
      </c>
      <c r="CX628">
        <f t="shared" si="661"/>
        <v>0</v>
      </c>
      <c r="CY628">
        <f t="shared" si="662"/>
        <v>0</v>
      </c>
      <c r="CZ628">
        <f t="shared" si="663"/>
        <v>0</v>
      </c>
      <c r="DC628" t="s">
        <v>3</v>
      </c>
      <c r="DD628" t="s">
        <v>3</v>
      </c>
      <c r="DE628" t="s">
        <v>3</v>
      </c>
      <c r="DF628" t="s">
        <v>3</v>
      </c>
      <c r="DG628" t="s">
        <v>3</v>
      </c>
      <c r="DH628" t="s">
        <v>3</v>
      </c>
      <c r="DI628" t="s">
        <v>3</v>
      </c>
      <c r="DJ628" t="s">
        <v>3</v>
      </c>
      <c r="DK628" t="s">
        <v>3</v>
      </c>
      <c r="DL628" t="s">
        <v>3</v>
      </c>
      <c r="DM628" t="s">
        <v>3</v>
      </c>
      <c r="DN628">
        <v>0</v>
      </c>
      <c r="DO628">
        <v>0</v>
      </c>
      <c r="DP628">
        <v>1</v>
      </c>
      <c r="DQ628">
        <v>1</v>
      </c>
      <c r="DU628">
        <v>1003</v>
      </c>
      <c r="DV628" t="s">
        <v>282</v>
      </c>
      <c r="DW628" t="s">
        <v>282</v>
      </c>
      <c r="DX628">
        <v>10</v>
      </c>
      <c r="EE628">
        <v>39174386</v>
      </c>
      <c r="EF628">
        <v>3</v>
      </c>
      <c r="EG628" t="s">
        <v>697</v>
      </c>
      <c r="EH628">
        <v>0</v>
      </c>
      <c r="EI628" t="s">
        <v>3</v>
      </c>
      <c r="EJ628">
        <v>2</v>
      </c>
      <c r="EK628">
        <v>108001</v>
      </c>
      <c r="EL628" t="s">
        <v>698</v>
      </c>
      <c r="EM628" t="s">
        <v>699</v>
      </c>
      <c r="EO628" t="s">
        <v>3</v>
      </c>
      <c r="EQ628">
        <v>0</v>
      </c>
      <c r="ER628">
        <v>34.299999999999997</v>
      </c>
      <c r="ES628">
        <v>34.299999999999997</v>
      </c>
      <c r="ET628">
        <v>0</v>
      </c>
      <c r="EU628">
        <v>0</v>
      </c>
      <c r="EV628">
        <v>0</v>
      </c>
      <c r="EW628">
        <v>0</v>
      </c>
      <c r="EX628">
        <v>0</v>
      </c>
      <c r="FQ628">
        <v>0</v>
      </c>
      <c r="FR628">
        <f t="shared" si="664"/>
        <v>0</v>
      </c>
      <c r="FS628">
        <v>0</v>
      </c>
      <c r="FX628">
        <v>95</v>
      </c>
      <c r="FY628">
        <v>65</v>
      </c>
      <c r="GA628" t="s">
        <v>3</v>
      </c>
      <c r="GD628">
        <v>0</v>
      </c>
      <c r="GF628">
        <v>-210764301</v>
      </c>
      <c r="GG628">
        <v>1</v>
      </c>
      <c r="GH628">
        <v>1</v>
      </c>
      <c r="GI628">
        <v>4</v>
      </c>
      <c r="GJ628">
        <v>0</v>
      </c>
      <c r="GK628">
        <f>ROUND(R628*(S12)/100,2)</f>
        <v>0</v>
      </c>
      <c r="GL628">
        <f t="shared" si="665"/>
        <v>0</v>
      </c>
      <c r="GM628">
        <f t="shared" si="666"/>
        <v>411.19</v>
      </c>
      <c r="GN628">
        <f t="shared" si="667"/>
        <v>0</v>
      </c>
      <c r="GO628">
        <f t="shared" si="668"/>
        <v>411.19</v>
      </c>
      <c r="GP628">
        <f t="shared" si="669"/>
        <v>0</v>
      </c>
      <c r="GR628">
        <v>0</v>
      </c>
      <c r="GS628">
        <v>3</v>
      </c>
      <c r="GT628">
        <v>0</v>
      </c>
      <c r="GU628" t="s">
        <v>3</v>
      </c>
      <c r="GV628">
        <f t="shared" si="670"/>
        <v>0</v>
      </c>
      <c r="GW628">
        <v>1</v>
      </c>
      <c r="GX628">
        <f t="shared" si="671"/>
        <v>0</v>
      </c>
      <c r="HA628">
        <v>0</v>
      </c>
      <c r="HB628">
        <v>0</v>
      </c>
      <c r="IK628">
        <v>0</v>
      </c>
    </row>
    <row r="630" spans="1:255" x14ac:dyDescent="0.2">
      <c r="A630" s="3">
        <v>51</v>
      </c>
      <c r="B630" s="3">
        <f>B601</f>
        <v>1</v>
      </c>
      <c r="C630" s="3">
        <f>A601</f>
        <v>4</v>
      </c>
      <c r="D630" s="3">
        <f>ROW(A601)</f>
        <v>601</v>
      </c>
      <c r="E630" s="3"/>
      <c r="F630" s="3" t="str">
        <f>IF(F601&lt;&gt;"",F601,"")</f>
        <v>Новый раздел</v>
      </c>
      <c r="G630" s="3" t="str">
        <f>IF(G601&lt;&gt;"",G601,"")</f>
        <v>6 Компьюторная сеть</v>
      </c>
      <c r="H630" s="3">
        <v>0</v>
      </c>
      <c r="I630" s="3"/>
      <c r="J630" s="3"/>
      <c r="K630" s="3"/>
      <c r="L630" s="3"/>
      <c r="M630" s="3"/>
      <c r="N630" s="3"/>
      <c r="O630" s="3">
        <f t="shared" ref="O630:T630" si="672">ROUND(AB630,2)</f>
        <v>951.74</v>
      </c>
      <c r="P630" s="3">
        <f t="shared" si="672"/>
        <v>752.05</v>
      </c>
      <c r="Q630" s="3">
        <f t="shared" si="672"/>
        <v>14.65</v>
      </c>
      <c r="R630" s="3">
        <f t="shared" si="672"/>
        <v>2.12</v>
      </c>
      <c r="S630" s="3">
        <f t="shared" si="672"/>
        <v>185.04</v>
      </c>
      <c r="T630" s="3">
        <f t="shared" si="672"/>
        <v>0</v>
      </c>
      <c r="U630" s="3">
        <f>AH630</f>
        <v>19.715150000000001</v>
      </c>
      <c r="V630" s="3">
        <f>AI630</f>
        <v>0.16589999999999999</v>
      </c>
      <c r="W630" s="3">
        <f>ROUND(AJ630,2)</f>
        <v>0</v>
      </c>
      <c r="X630" s="3">
        <f>ROUND(AK630,2)</f>
        <v>177.79</v>
      </c>
      <c r="Y630" s="3">
        <f>ROUND(AL630,2)</f>
        <v>121.66</v>
      </c>
      <c r="Z630" s="3"/>
      <c r="AA630" s="3"/>
      <c r="AB630" s="3">
        <f>ROUND(SUMIF(AA605:AA628,"=39500385",O605:O628),2)</f>
        <v>951.74</v>
      </c>
      <c r="AC630" s="3">
        <f>ROUND(SUMIF(AA605:AA628,"=39500385",P605:P628),2)</f>
        <v>752.05</v>
      </c>
      <c r="AD630" s="3">
        <f>ROUND(SUMIF(AA605:AA628,"=39500385",Q605:Q628),2)</f>
        <v>14.65</v>
      </c>
      <c r="AE630" s="3">
        <f>ROUND(SUMIF(AA605:AA628,"=39500385",R605:R628),2)</f>
        <v>2.12</v>
      </c>
      <c r="AF630" s="3">
        <f>ROUND(SUMIF(AA605:AA628,"=39500385",S605:S628),2)</f>
        <v>185.04</v>
      </c>
      <c r="AG630" s="3">
        <f>ROUND(SUMIF(AA605:AA628,"=39500385",T605:T628),2)</f>
        <v>0</v>
      </c>
      <c r="AH630" s="3">
        <f>SUMIF(AA605:AA628,"=39500385",U605:U628)</f>
        <v>19.715150000000001</v>
      </c>
      <c r="AI630" s="3">
        <f>SUMIF(AA605:AA628,"=39500385",V605:V628)</f>
        <v>0.16589999999999999</v>
      </c>
      <c r="AJ630" s="3">
        <f>ROUND(SUMIF(AA605:AA628,"=39500385",W605:W628),2)</f>
        <v>0</v>
      </c>
      <c r="AK630" s="3">
        <f>ROUND(SUMIF(AA605:AA628,"=39500385",X605:X628),2)</f>
        <v>177.79</v>
      </c>
      <c r="AL630" s="3">
        <f>ROUND(SUMIF(AA605:AA628,"=39500385",Y605:Y628),2)</f>
        <v>121.66</v>
      </c>
      <c r="AM630" s="3"/>
      <c r="AN630" s="3"/>
      <c r="AO630" s="3">
        <f t="shared" ref="AO630:BC630" si="673">ROUND(BX630,2)</f>
        <v>0</v>
      </c>
      <c r="AP630" s="3">
        <f t="shared" si="673"/>
        <v>0</v>
      </c>
      <c r="AQ630" s="3">
        <f t="shared" si="673"/>
        <v>0</v>
      </c>
      <c r="AR630" s="3">
        <f t="shared" si="673"/>
        <v>1251.19</v>
      </c>
      <c r="AS630" s="3">
        <f t="shared" si="673"/>
        <v>0</v>
      </c>
      <c r="AT630" s="3">
        <f t="shared" si="673"/>
        <v>1251.19</v>
      </c>
      <c r="AU630" s="3">
        <f t="shared" si="673"/>
        <v>0</v>
      </c>
      <c r="AV630" s="3">
        <f t="shared" si="673"/>
        <v>752.05</v>
      </c>
      <c r="AW630" s="3">
        <f t="shared" si="673"/>
        <v>752.05</v>
      </c>
      <c r="AX630" s="3">
        <f t="shared" si="673"/>
        <v>0</v>
      </c>
      <c r="AY630" s="3">
        <f t="shared" si="673"/>
        <v>752.05</v>
      </c>
      <c r="AZ630" s="3">
        <f t="shared" si="673"/>
        <v>0</v>
      </c>
      <c r="BA630" s="3">
        <f t="shared" si="673"/>
        <v>0</v>
      </c>
      <c r="BB630" s="3">
        <f t="shared" si="673"/>
        <v>0</v>
      </c>
      <c r="BC630" s="3">
        <f t="shared" si="673"/>
        <v>0</v>
      </c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>
        <f>ROUND(SUMIF(AA605:AA628,"=39500385",FQ605:FQ628),2)</f>
        <v>0</v>
      </c>
      <c r="BY630" s="3">
        <f>ROUND(SUMIF(AA605:AA628,"=39500385",FR605:FR628),2)</f>
        <v>0</v>
      </c>
      <c r="BZ630" s="3">
        <f>ROUND(SUMIF(AA605:AA628,"=39500385",GL605:GL628),2)</f>
        <v>0</v>
      </c>
      <c r="CA630" s="3">
        <f>ROUND(SUMIF(AA605:AA628,"=39500385",GM605:GM628),2)</f>
        <v>1251.19</v>
      </c>
      <c r="CB630" s="3">
        <f>ROUND(SUMIF(AA605:AA628,"=39500385",GN605:GN628),2)</f>
        <v>0</v>
      </c>
      <c r="CC630" s="3">
        <f>ROUND(SUMIF(AA605:AA628,"=39500385",GO605:GO628),2)</f>
        <v>1251.19</v>
      </c>
      <c r="CD630" s="3">
        <f>ROUND(SUMIF(AA605:AA628,"=39500385",GP605:GP628),2)</f>
        <v>0</v>
      </c>
      <c r="CE630" s="3">
        <f>AC630-BX630</f>
        <v>752.05</v>
      </c>
      <c r="CF630" s="3">
        <f>AC630-BY630</f>
        <v>752.05</v>
      </c>
      <c r="CG630" s="3">
        <f>BX630-BZ630</f>
        <v>0</v>
      </c>
      <c r="CH630" s="3">
        <f>AC630-BX630-BY630+BZ630</f>
        <v>752.05</v>
      </c>
      <c r="CI630" s="3">
        <f>BY630-BZ630</f>
        <v>0</v>
      </c>
      <c r="CJ630" s="3">
        <f>ROUND(SUMIF(AA605:AA628,"=39500385",GX605:GX628),2)</f>
        <v>0</v>
      </c>
      <c r="CK630" s="3">
        <f>ROUND(SUMIF(AA605:AA628,"=39500385",GY605:GY628),2)</f>
        <v>0</v>
      </c>
      <c r="CL630" s="3">
        <f>ROUND(SUMIF(AA605:AA628,"=39500385",GZ605:GZ628),2)</f>
        <v>0</v>
      </c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4">
        <f t="shared" ref="DG630:DL630" si="674">ROUND(DT630,2)</f>
        <v>6338.57</v>
      </c>
      <c r="DH630" s="4">
        <f t="shared" si="674"/>
        <v>5008.6000000000004</v>
      </c>
      <c r="DI630" s="4">
        <f t="shared" si="674"/>
        <v>97.55</v>
      </c>
      <c r="DJ630" s="4">
        <f t="shared" si="674"/>
        <v>14.14</v>
      </c>
      <c r="DK630" s="4">
        <f t="shared" si="674"/>
        <v>1232.42</v>
      </c>
      <c r="DL630" s="4">
        <f t="shared" si="674"/>
        <v>0</v>
      </c>
      <c r="DM630" s="4">
        <f>DZ630</f>
        <v>19.715150000000001</v>
      </c>
      <c r="DN630" s="4">
        <f>EA630</f>
        <v>0.16589999999999999</v>
      </c>
      <c r="DO630" s="4">
        <f>ROUND(EB630,2)</f>
        <v>0</v>
      </c>
      <c r="DP630" s="4">
        <f>ROUND(EC630,2)</f>
        <v>1184.25</v>
      </c>
      <c r="DQ630" s="4">
        <f>ROUND(ED630,2)</f>
        <v>810.27</v>
      </c>
      <c r="DR630" s="4"/>
      <c r="DS630" s="4"/>
      <c r="DT630" s="4">
        <f>ROUND(SUMIF(AA605:AA628,"=39500386",O605:O628),2)</f>
        <v>6338.57</v>
      </c>
      <c r="DU630" s="4">
        <f>ROUND(SUMIF(AA605:AA628,"=39500386",P605:P628),2)</f>
        <v>5008.6000000000004</v>
      </c>
      <c r="DV630" s="4">
        <f>ROUND(SUMIF(AA605:AA628,"=39500386",Q605:Q628),2)</f>
        <v>97.55</v>
      </c>
      <c r="DW630" s="4">
        <f>ROUND(SUMIF(AA605:AA628,"=39500386",R605:R628),2)</f>
        <v>14.14</v>
      </c>
      <c r="DX630" s="4">
        <f>ROUND(SUMIF(AA605:AA628,"=39500386",S605:S628),2)</f>
        <v>1232.42</v>
      </c>
      <c r="DY630" s="4">
        <f>ROUND(SUMIF(AA605:AA628,"=39500386",T605:T628),2)</f>
        <v>0</v>
      </c>
      <c r="DZ630" s="4">
        <f>SUMIF(AA605:AA628,"=39500386",U605:U628)</f>
        <v>19.715150000000001</v>
      </c>
      <c r="EA630" s="4">
        <f>SUMIF(AA605:AA628,"=39500386",V605:V628)</f>
        <v>0.16589999999999999</v>
      </c>
      <c r="EB630" s="4">
        <f>ROUND(SUMIF(AA605:AA628,"=39500386",W605:W628),2)</f>
        <v>0</v>
      </c>
      <c r="EC630" s="4">
        <f>ROUND(SUMIF(AA605:AA628,"=39500386",X605:X628),2)</f>
        <v>1184.25</v>
      </c>
      <c r="ED630" s="4">
        <f>ROUND(SUMIF(AA605:AA628,"=39500386",Y605:Y628),2)</f>
        <v>810.27</v>
      </c>
      <c r="EE630" s="4"/>
      <c r="EF630" s="4"/>
      <c r="EG630" s="4">
        <f t="shared" ref="EG630:EU630" si="675">ROUND(FP630,2)</f>
        <v>0</v>
      </c>
      <c r="EH630" s="4">
        <f t="shared" si="675"/>
        <v>0</v>
      </c>
      <c r="EI630" s="4">
        <f t="shared" si="675"/>
        <v>0</v>
      </c>
      <c r="EJ630" s="4">
        <f t="shared" si="675"/>
        <v>8333.09</v>
      </c>
      <c r="EK630" s="4">
        <f t="shared" si="675"/>
        <v>0</v>
      </c>
      <c r="EL630" s="4">
        <f t="shared" si="675"/>
        <v>8333.09</v>
      </c>
      <c r="EM630" s="4">
        <f t="shared" si="675"/>
        <v>0</v>
      </c>
      <c r="EN630" s="4">
        <f t="shared" si="675"/>
        <v>5008.6000000000004</v>
      </c>
      <c r="EO630" s="4">
        <f t="shared" si="675"/>
        <v>5008.6000000000004</v>
      </c>
      <c r="EP630" s="4">
        <f t="shared" si="675"/>
        <v>0</v>
      </c>
      <c r="EQ630" s="4">
        <f t="shared" si="675"/>
        <v>5008.6000000000004</v>
      </c>
      <c r="ER630" s="4">
        <f t="shared" si="675"/>
        <v>0</v>
      </c>
      <c r="ES630" s="4">
        <f t="shared" si="675"/>
        <v>0</v>
      </c>
      <c r="ET630" s="4">
        <f t="shared" si="675"/>
        <v>0</v>
      </c>
      <c r="EU630" s="4">
        <f t="shared" si="675"/>
        <v>0</v>
      </c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>
        <f>ROUND(SUMIF(AA605:AA628,"=39500386",FQ605:FQ628),2)</f>
        <v>0</v>
      </c>
      <c r="FQ630" s="4">
        <f>ROUND(SUMIF(AA605:AA628,"=39500386",FR605:FR628),2)</f>
        <v>0</v>
      </c>
      <c r="FR630" s="4">
        <f>ROUND(SUMIF(AA605:AA628,"=39500386",GL605:GL628),2)</f>
        <v>0</v>
      </c>
      <c r="FS630" s="4">
        <f>ROUND(SUMIF(AA605:AA628,"=39500386",GM605:GM628),2)</f>
        <v>8333.09</v>
      </c>
      <c r="FT630" s="4">
        <f>ROUND(SUMIF(AA605:AA628,"=39500386",GN605:GN628),2)</f>
        <v>0</v>
      </c>
      <c r="FU630" s="4">
        <f>ROUND(SUMIF(AA605:AA628,"=39500386",GO605:GO628),2)</f>
        <v>8333.09</v>
      </c>
      <c r="FV630" s="4">
        <f>ROUND(SUMIF(AA605:AA628,"=39500386",GP605:GP628),2)</f>
        <v>0</v>
      </c>
      <c r="FW630" s="4">
        <f>DU630-FP630</f>
        <v>5008.6000000000004</v>
      </c>
      <c r="FX630" s="4">
        <f>DU630-FQ630</f>
        <v>5008.6000000000004</v>
      </c>
      <c r="FY630" s="4">
        <f>FP630-FR630</f>
        <v>0</v>
      </c>
      <c r="FZ630" s="4">
        <f>DU630-FP630-FQ630+FR630</f>
        <v>5008.6000000000004</v>
      </c>
      <c r="GA630" s="4">
        <f>FQ630-FR630</f>
        <v>0</v>
      </c>
      <c r="GB630" s="4">
        <f>ROUND(SUMIF(AA605:AA628,"=39500386",GX605:GX628),2)</f>
        <v>0</v>
      </c>
      <c r="GC630" s="4">
        <f>ROUND(SUMIF(AA605:AA628,"=39500386",GY605:GY628),2)</f>
        <v>0</v>
      </c>
      <c r="GD630" s="4">
        <f>ROUND(SUMIF(AA605:AA628,"=39500386",GZ605:GZ628),2)</f>
        <v>0</v>
      </c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"/>
      <c r="GW630" s="4"/>
      <c r="GX630" s="4">
        <v>0</v>
      </c>
    </row>
    <row r="632" spans="1:255" x14ac:dyDescent="0.2">
      <c r="A632" s="5">
        <v>50</v>
      </c>
      <c r="B632" s="5">
        <v>0</v>
      </c>
      <c r="C632" s="5">
        <v>0</v>
      </c>
      <c r="D632" s="5">
        <v>1</v>
      </c>
      <c r="E632" s="5">
        <v>201</v>
      </c>
      <c r="F632" s="5">
        <f>ROUND(Source!O630,O632)</f>
        <v>951.74</v>
      </c>
      <c r="G632" s="5" t="s">
        <v>408</v>
      </c>
      <c r="H632" s="5" t="s">
        <v>409</v>
      </c>
      <c r="I632" s="5"/>
      <c r="J632" s="5"/>
      <c r="K632" s="5">
        <v>201</v>
      </c>
      <c r="L632" s="5">
        <v>1</v>
      </c>
      <c r="M632" s="5">
        <v>3</v>
      </c>
      <c r="N632" s="5" t="s">
        <v>3</v>
      </c>
      <c r="O632" s="5">
        <v>2</v>
      </c>
      <c r="P632" s="5">
        <f>ROUND(Source!DG630,O632)</f>
        <v>6338.57</v>
      </c>
      <c r="Q632" s="5"/>
      <c r="R632" s="5"/>
      <c r="S632" s="5"/>
      <c r="T632" s="5"/>
      <c r="U632" s="5"/>
      <c r="V632" s="5"/>
      <c r="W632" s="5"/>
    </row>
    <row r="633" spans="1:255" x14ac:dyDescent="0.2">
      <c r="A633" s="5">
        <v>50</v>
      </c>
      <c r="B633" s="5">
        <v>0</v>
      </c>
      <c r="C633" s="5">
        <v>0</v>
      </c>
      <c r="D633" s="5">
        <v>1</v>
      </c>
      <c r="E633" s="5">
        <v>202</v>
      </c>
      <c r="F633" s="5">
        <f>ROUND(Source!P630,O633)</f>
        <v>752.05</v>
      </c>
      <c r="G633" s="5" t="s">
        <v>410</v>
      </c>
      <c r="H633" s="5" t="s">
        <v>411</v>
      </c>
      <c r="I633" s="5"/>
      <c r="J633" s="5"/>
      <c r="K633" s="5">
        <v>202</v>
      </c>
      <c r="L633" s="5">
        <v>2</v>
      </c>
      <c r="M633" s="5">
        <v>3</v>
      </c>
      <c r="N633" s="5" t="s">
        <v>3</v>
      </c>
      <c r="O633" s="5">
        <v>2</v>
      </c>
      <c r="P633" s="5">
        <f>ROUND(Source!DH630,O633)</f>
        <v>5008.6000000000004</v>
      </c>
      <c r="Q633" s="5"/>
      <c r="R633" s="5"/>
      <c r="S633" s="5"/>
      <c r="T633" s="5"/>
      <c r="U633" s="5"/>
      <c r="V633" s="5"/>
      <c r="W633" s="5"/>
    </row>
    <row r="634" spans="1:255" x14ac:dyDescent="0.2">
      <c r="A634" s="5">
        <v>50</v>
      </c>
      <c r="B634" s="5">
        <v>0</v>
      </c>
      <c r="C634" s="5">
        <v>0</v>
      </c>
      <c r="D634" s="5">
        <v>1</v>
      </c>
      <c r="E634" s="5">
        <v>222</v>
      </c>
      <c r="F634" s="5">
        <f>ROUND(Source!AO630,O634)</f>
        <v>0</v>
      </c>
      <c r="G634" s="5" t="s">
        <v>412</v>
      </c>
      <c r="H634" s="5" t="s">
        <v>413</v>
      </c>
      <c r="I634" s="5"/>
      <c r="J634" s="5"/>
      <c r="K634" s="5">
        <v>222</v>
      </c>
      <c r="L634" s="5">
        <v>3</v>
      </c>
      <c r="M634" s="5">
        <v>3</v>
      </c>
      <c r="N634" s="5" t="s">
        <v>3</v>
      </c>
      <c r="O634" s="5">
        <v>2</v>
      </c>
      <c r="P634" s="5">
        <f>ROUND(Source!EG630,O634)</f>
        <v>0</v>
      </c>
      <c r="Q634" s="5"/>
      <c r="R634" s="5"/>
      <c r="S634" s="5"/>
      <c r="T634" s="5"/>
      <c r="U634" s="5"/>
      <c r="V634" s="5"/>
      <c r="W634" s="5"/>
    </row>
    <row r="635" spans="1:255" x14ac:dyDescent="0.2">
      <c r="A635" s="5">
        <v>50</v>
      </c>
      <c r="B635" s="5">
        <v>0</v>
      </c>
      <c r="C635" s="5">
        <v>0</v>
      </c>
      <c r="D635" s="5">
        <v>1</v>
      </c>
      <c r="E635" s="5">
        <v>225</v>
      </c>
      <c r="F635" s="5">
        <f>ROUND(Source!AV630,O635)</f>
        <v>752.05</v>
      </c>
      <c r="G635" s="5" t="s">
        <v>414</v>
      </c>
      <c r="H635" s="5" t="s">
        <v>415</v>
      </c>
      <c r="I635" s="5"/>
      <c r="J635" s="5"/>
      <c r="K635" s="5">
        <v>225</v>
      </c>
      <c r="L635" s="5">
        <v>4</v>
      </c>
      <c r="M635" s="5">
        <v>3</v>
      </c>
      <c r="N635" s="5" t="s">
        <v>3</v>
      </c>
      <c r="O635" s="5">
        <v>2</v>
      </c>
      <c r="P635" s="5">
        <f>ROUND(Source!EN630,O635)</f>
        <v>5008.6000000000004</v>
      </c>
      <c r="Q635" s="5"/>
      <c r="R635" s="5"/>
      <c r="S635" s="5"/>
      <c r="T635" s="5"/>
      <c r="U635" s="5"/>
      <c r="V635" s="5"/>
      <c r="W635" s="5"/>
    </row>
    <row r="636" spans="1:255" x14ac:dyDescent="0.2">
      <c r="A636" s="5">
        <v>50</v>
      </c>
      <c r="B636" s="5">
        <v>0</v>
      </c>
      <c r="C636" s="5">
        <v>0</v>
      </c>
      <c r="D636" s="5">
        <v>1</v>
      </c>
      <c r="E636" s="5">
        <v>226</v>
      </c>
      <c r="F636" s="5">
        <f>ROUND(Source!AW630,O636)</f>
        <v>752.05</v>
      </c>
      <c r="G636" s="5" t="s">
        <v>416</v>
      </c>
      <c r="H636" s="5" t="s">
        <v>417</v>
      </c>
      <c r="I636" s="5"/>
      <c r="J636" s="5"/>
      <c r="K636" s="5">
        <v>226</v>
      </c>
      <c r="L636" s="5">
        <v>5</v>
      </c>
      <c r="M636" s="5">
        <v>3</v>
      </c>
      <c r="N636" s="5" t="s">
        <v>3</v>
      </c>
      <c r="O636" s="5">
        <v>2</v>
      </c>
      <c r="P636" s="5">
        <f>ROUND(Source!EO630,O636)</f>
        <v>5008.6000000000004</v>
      </c>
      <c r="Q636" s="5"/>
      <c r="R636" s="5"/>
      <c r="S636" s="5"/>
      <c r="T636" s="5"/>
      <c r="U636" s="5"/>
      <c r="V636" s="5"/>
      <c r="W636" s="5"/>
    </row>
    <row r="637" spans="1:255" x14ac:dyDescent="0.2">
      <c r="A637" s="5">
        <v>50</v>
      </c>
      <c r="B637" s="5">
        <v>0</v>
      </c>
      <c r="C637" s="5">
        <v>0</v>
      </c>
      <c r="D637" s="5">
        <v>1</v>
      </c>
      <c r="E637" s="5">
        <v>227</v>
      </c>
      <c r="F637" s="5">
        <f>ROUND(Source!AX630,O637)</f>
        <v>0</v>
      </c>
      <c r="G637" s="5" t="s">
        <v>418</v>
      </c>
      <c r="H637" s="5" t="s">
        <v>419</v>
      </c>
      <c r="I637" s="5"/>
      <c r="J637" s="5"/>
      <c r="K637" s="5">
        <v>227</v>
      </c>
      <c r="L637" s="5">
        <v>6</v>
      </c>
      <c r="M637" s="5">
        <v>3</v>
      </c>
      <c r="N637" s="5" t="s">
        <v>3</v>
      </c>
      <c r="O637" s="5">
        <v>2</v>
      </c>
      <c r="P637" s="5">
        <f>ROUND(Source!EP630,O637)</f>
        <v>0</v>
      </c>
      <c r="Q637" s="5"/>
      <c r="R637" s="5"/>
      <c r="S637" s="5"/>
      <c r="T637" s="5"/>
      <c r="U637" s="5"/>
      <c r="V637" s="5"/>
      <c r="W637" s="5"/>
    </row>
    <row r="638" spans="1:255" x14ac:dyDescent="0.2">
      <c r="A638" s="5">
        <v>50</v>
      </c>
      <c r="B638" s="5">
        <v>0</v>
      </c>
      <c r="C638" s="5">
        <v>0</v>
      </c>
      <c r="D638" s="5">
        <v>1</v>
      </c>
      <c r="E638" s="5">
        <v>228</v>
      </c>
      <c r="F638" s="5">
        <f>ROUND(Source!AY630,O638)</f>
        <v>752.05</v>
      </c>
      <c r="G638" s="5" t="s">
        <v>420</v>
      </c>
      <c r="H638" s="5" t="s">
        <v>421</v>
      </c>
      <c r="I638" s="5"/>
      <c r="J638" s="5"/>
      <c r="K638" s="5">
        <v>228</v>
      </c>
      <c r="L638" s="5">
        <v>7</v>
      </c>
      <c r="M638" s="5">
        <v>3</v>
      </c>
      <c r="N638" s="5" t="s">
        <v>3</v>
      </c>
      <c r="O638" s="5">
        <v>2</v>
      </c>
      <c r="P638" s="5">
        <f>ROUND(Source!EQ630,O638)</f>
        <v>5008.6000000000004</v>
      </c>
      <c r="Q638" s="5"/>
      <c r="R638" s="5"/>
      <c r="S638" s="5"/>
      <c r="T638" s="5"/>
      <c r="U638" s="5"/>
      <c r="V638" s="5"/>
      <c r="W638" s="5"/>
    </row>
    <row r="639" spans="1:255" x14ac:dyDescent="0.2">
      <c r="A639" s="5">
        <v>50</v>
      </c>
      <c r="B639" s="5">
        <v>0</v>
      </c>
      <c r="C639" s="5">
        <v>0</v>
      </c>
      <c r="D639" s="5">
        <v>1</v>
      </c>
      <c r="E639" s="5">
        <v>216</v>
      </c>
      <c r="F639" s="5">
        <f>ROUND(Source!AP630,O639)</f>
        <v>0</v>
      </c>
      <c r="G639" s="5" t="s">
        <v>422</v>
      </c>
      <c r="H639" s="5" t="s">
        <v>423</v>
      </c>
      <c r="I639" s="5"/>
      <c r="J639" s="5"/>
      <c r="K639" s="5">
        <v>216</v>
      </c>
      <c r="L639" s="5">
        <v>8</v>
      </c>
      <c r="M639" s="5">
        <v>3</v>
      </c>
      <c r="N639" s="5" t="s">
        <v>3</v>
      </c>
      <c r="O639" s="5">
        <v>2</v>
      </c>
      <c r="P639" s="5">
        <f>ROUND(Source!EH630,O639)</f>
        <v>0</v>
      </c>
      <c r="Q639" s="5"/>
      <c r="R639" s="5"/>
      <c r="S639" s="5"/>
      <c r="T639" s="5"/>
      <c r="U639" s="5"/>
      <c r="V639" s="5"/>
      <c r="W639" s="5"/>
    </row>
    <row r="640" spans="1:255" x14ac:dyDescent="0.2">
      <c r="A640" s="5">
        <v>50</v>
      </c>
      <c r="B640" s="5">
        <v>0</v>
      </c>
      <c r="C640" s="5">
        <v>0</v>
      </c>
      <c r="D640" s="5">
        <v>1</v>
      </c>
      <c r="E640" s="5">
        <v>223</v>
      </c>
      <c r="F640" s="5">
        <f>ROUND(Source!AQ630,O640)</f>
        <v>0</v>
      </c>
      <c r="G640" s="5" t="s">
        <v>424</v>
      </c>
      <c r="H640" s="5" t="s">
        <v>425</v>
      </c>
      <c r="I640" s="5"/>
      <c r="J640" s="5"/>
      <c r="K640" s="5">
        <v>223</v>
      </c>
      <c r="L640" s="5">
        <v>9</v>
      </c>
      <c r="M640" s="5">
        <v>3</v>
      </c>
      <c r="N640" s="5" t="s">
        <v>3</v>
      </c>
      <c r="O640" s="5">
        <v>2</v>
      </c>
      <c r="P640" s="5">
        <f>ROUND(Source!EI630,O640)</f>
        <v>0</v>
      </c>
      <c r="Q640" s="5"/>
      <c r="R640" s="5"/>
      <c r="S640" s="5"/>
      <c r="T640" s="5"/>
      <c r="U640" s="5"/>
      <c r="V640" s="5"/>
      <c r="W640" s="5"/>
    </row>
    <row r="641" spans="1:23" x14ac:dyDescent="0.2">
      <c r="A641" s="5">
        <v>50</v>
      </c>
      <c r="B641" s="5">
        <v>0</v>
      </c>
      <c r="C641" s="5">
        <v>0</v>
      </c>
      <c r="D641" s="5">
        <v>1</v>
      </c>
      <c r="E641" s="5">
        <v>229</v>
      </c>
      <c r="F641" s="5">
        <f>ROUND(Source!AZ630,O641)</f>
        <v>0</v>
      </c>
      <c r="G641" s="5" t="s">
        <v>426</v>
      </c>
      <c r="H641" s="5" t="s">
        <v>427</v>
      </c>
      <c r="I641" s="5"/>
      <c r="J641" s="5"/>
      <c r="K641" s="5">
        <v>229</v>
      </c>
      <c r="L641" s="5">
        <v>10</v>
      </c>
      <c r="M641" s="5">
        <v>3</v>
      </c>
      <c r="N641" s="5" t="s">
        <v>3</v>
      </c>
      <c r="O641" s="5">
        <v>2</v>
      </c>
      <c r="P641" s="5">
        <f>ROUND(Source!ER630,O641)</f>
        <v>0</v>
      </c>
      <c r="Q641" s="5"/>
      <c r="R641" s="5"/>
      <c r="S641" s="5"/>
      <c r="T641" s="5"/>
      <c r="U641" s="5"/>
      <c r="V641" s="5"/>
      <c r="W641" s="5"/>
    </row>
    <row r="642" spans="1:23" x14ac:dyDescent="0.2">
      <c r="A642" s="5">
        <v>50</v>
      </c>
      <c r="B642" s="5">
        <v>0</v>
      </c>
      <c r="C642" s="5">
        <v>0</v>
      </c>
      <c r="D642" s="5">
        <v>1</v>
      </c>
      <c r="E642" s="5">
        <v>203</v>
      </c>
      <c r="F642" s="5">
        <f>ROUND(Source!Q630,O642)</f>
        <v>14.65</v>
      </c>
      <c r="G642" s="5" t="s">
        <v>428</v>
      </c>
      <c r="H642" s="5" t="s">
        <v>429</v>
      </c>
      <c r="I642" s="5"/>
      <c r="J642" s="5"/>
      <c r="K642" s="5">
        <v>203</v>
      </c>
      <c r="L642" s="5">
        <v>11</v>
      </c>
      <c r="M642" s="5">
        <v>3</v>
      </c>
      <c r="N642" s="5" t="s">
        <v>3</v>
      </c>
      <c r="O642" s="5">
        <v>2</v>
      </c>
      <c r="P642" s="5">
        <f>ROUND(Source!DI630,O642)</f>
        <v>97.55</v>
      </c>
      <c r="Q642" s="5"/>
      <c r="R642" s="5"/>
      <c r="S642" s="5"/>
      <c r="T642" s="5"/>
      <c r="U642" s="5"/>
      <c r="V642" s="5"/>
      <c r="W642" s="5"/>
    </row>
    <row r="643" spans="1:23" x14ac:dyDescent="0.2">
      <c r="A643" s="5">
        <v>50</v>
      </c>
      <c r="B643" s="5">
        <v>0</v>
      </c>
      <c r="C643" s="5">
        <v>0</v>
      </c>
      <c r="D643" s="5">
        <v>1</v>
      </c>
      <c r="E643" s="5">
        <v>231</v>
      </c>
      <c r="F643" s="5">
        <f>ROUND(Source!BB630,O643)</f>
        <v>0</v>
      </c>
      <c r="G643" s="5" t="s">
        <v>430</v>
      </c>
      <c r="H643" s="5" t="s">
        <v>431</v>
      </c>
      <c r="I643" s="5"/>
      <c r="J643" s="5"/>
      <c r="K643" s="5">
        <v>231</v>
      </c>
      <c r="L643" s="5">
        <v>12</v>
      </c>
      <c r="M643" s="5">
        <v>3</v>
      </c>
      <c r="N643" s="5" t="s">
        <v>3</v>
      </c>
      <c r="O643" s="5">
        <v>2</v>
      </c>
      <c r="P643" s="5">
        <f>ROUND(Source!ET630,O643)</f>
        <v>0</v>
      </c>
      <c r="Q643" s="5"/>
      <c r="R643" s="5"/>
      <c r="S643" s="5"/>
      <c r="T643" s="5"/>
      <c r="U643" s="5"/>
      <c r="V643" s="5"/>
      <c r="W643" s="5"/>
    </row>
    <row r="644" spans="1:23" x14ac:dyDescent="0.2">
      <c r="A644" s="5">
        <v>50</v>
      </c>
      <c r="B644" s="5">
        <v>0</v>
      </c>
      <c r="C644" s="5">
        <v>0</v>
      </c>
      <c r="D644" s="5">
        <v>1</v>
      </c>
      <c r="E644" s="5">
        <v>204</v>
      </c>
      <c r="F644" s="5">
        <f>ROUND(Source!R630,O644)</f>
        <v>2.12</v>
      </c>
      <c r="G644" s="5" t="s">
        <v>432</v>
      </c>
      <c r="H644" s="5" t="s">
        <v>433</v>
      </c>
      <c r="I644" s="5"/>
      <c r="J644" s="5"/>
      <c r="K644" s="5">
        <v>204</v>
      </c>
      <c r="L644" s="5">
        <v>13</v>
      </c>
      <c r="M644" s="5">
        <v>3</v>
      </c>
      <c r="N644" s="5" t="s">
        <v>3</v>
      </c>
      <c r="O644" s="5">
        <v>2</v>
      </c>
      <c r="P644" s="5">
        <f>ROUND(Source!DJ630,O644)</f>
        <v>14.14</v>
      </c>
      <c r="Q644" s="5"/>
      <c r="R644" s="5"/>
      <c r="S644" s="5"/>
      <c r="T644" s="5"/>
      <c r="U644" s="5"/>
      <c r="V644" s="5"/>
      <c r="W644" s="5"/>
    </row>
    <row r="645" spans="1:23" x14ac:dyDescent="0.2">
      <c r="A645" s="5">
        <v>50</v>
      </c>
      <c r="B645" s="5">
        <v>0</v>
      </c>
      <c r="C645" s="5">
        <v>0</v>
      </c>
      <c r="D645" s="5">
        <v>1</v>
      </c>
      <c r="E645" s="5">
        <v>205</v>
      </c>
      <c r="F645" s="5">
        <f>ROUND(Source!S630,O645)</f>
        <v>185.04</v>
      </c>
      <c r="G645" s="5" t="s">
        <v>434</v>
      </c>
      <c r="H645" s="5" t="s">
        <v>435</v>
      </c>
      <c r="I645" s="5"/>
      <c r="J645" s="5"/>
      <c r="K645" s="5">
        <v>205</v>
      </c>
      <c r="L645" s="5">
        <v>14</v>
      </c>
      <c r="M645" s="5">
        <v>3</v>
      </c>
      <c r="N645" s="5" t="s">
        <v>3</v>
      </c>
      <c r="O645" s="5">
        <v>2</v>
      </c>
      <c r="P645" s="5">
        <f>ROUND(Source!DK630,O645)</f>
        <v>1232.42</v>
      </c>
      <c r="Q645" s="5"/>
      <c r="R645" s="5"/>
      <c r="S645" s="5"/>
      <c r="T645" s="5"/>
      <c r="U645" s="5"/>
      <c r="V645" s="5"/>
      <c r="W645" s="5"/>
    </row>
    <row r="646" spans="1:23" x14ac:dyDescent="0.2">
      <c r="A646" s="5">
        <v>50</v>
      </c>
      <c r="B646" s="5">
        <v>0</v>
      </c>
      <c r="C646" s="5">
        <v>0</v>
      </c>
      <c r="D646" s="5">
        <v>1</v>
      </c>
      <c r="E646" s="5">
        <v>232</v>
      </c>
      <c r="F646" s="5">
        <f>ROUND(Source!BC630,O646)</f>
        <v>0</v>
      </c>
      <c r="G646" s="5" t="s">
        <v>436</v>
      </c>
      <c r="H646" s="5" t="s">
        <v>437</v>
      </c>
      <c r="I646" s="5"/>
      <c r="J646" s="5"/>
      <c r="K646" s="5">
        <v>232</v>
      </c>
      <c r="L646" s="5">
        <v>15</v>
      </c>
      <c r="M646" s="5">
        <v>3</v>
      </c>
      <c r="N646" s="5" t="s">
        <v>3</v>
      </c>
      <c r="O646" s="5">
        <v>2</v>
      </c>
      <c r="P646" s="5">
        <f>ROUND(Source!EU630,O646)</f>
        <v>0</v>
      </c>
      <c r="Q646" s="5"/>
      <c r="R646" s="5"/>
      <c r="S646" s="5"/>
      <c r="T646" s="5"/>
      <c r="U646" s="5"/>
      <c r="V646" s="5"/>
      <c r="W646" s="5"/>
    </row>
    <row r="647" spans="1:23" x14ac:dyDescent="0.2">
      <c r="A647" s="5">
        <v>50</v>
      </c>
      <c r="B647" s="5">
        <v>0</v>
      </c>
      <c r="C647" s="5">
        <v>0</v>
      </c>
      <c r="D647" s="5">
        <v>1</v>
      </c>
      <c r="E647" s="5">
        <v>214</v>
      </c>
      <c r="F647" s="5">
        <f>ROUND(Source!AS630,O647)</f>
        <v>0</v>
      </c>
      <c r="G647" s="5" t="s">
        <v>438</v>
      </c>
      <c r="H647" s="5" t="s">
        <v>439</v>
      </c>
      <c r="I647" s="5"/>
      <c r="J647" s="5"/>
      <c r="K647" s="5">
        <v>214</v>
      </c>
      <c r="L647" s="5">
        <v>16</v>
      </c>
      <c r="M647" s="5">
        <v>3</v>
      </c>
      <c r="N647" s="5" t="s">
        <v>3</v>
      </c>
      <c r="O647" s="5">
        <v>2</v>
      </c>
      <c r="P647" s="5">
        <f>ROUND(Source!EK630,O647)</f>
        <v>0</v>
      </c>
      <c r="Q647" s="5"/>
      <c r="R647" s="5"/>
      <c r="S647" s="5"/>
      <c r="T647" s="5"/>
      <c r="U647" s="5"/>
      <c r="V647" s="5"/>
      <c r="W647" s="5"/>
    </row>
    <row r="648" spans="1:23" x14ac:dyDescent="0.2">
      <c r="A648" s="5">
        <v>50</v>
      </c>
      <c r="B648" s="5">
        <v>0</v>
      </c>
      <c r="C648" s="5">
        <v>0</v>
      </c>
      <c r="D648" s="5">
        <v>1</v>
      </c>
      <c r="E648" s="5">
        <v>215</v>
      </c>
      <c r="F648" s="5">
        <f>ROUND(Source!AT630,O648)</f>
        <v>1251.19</v>
      </c>
      <c r="G648" s="5" t="s">
        <v>440</v>
      </c>
      <c r="H648" s="5" t="s">
        <v>441</v>
      </c>
      <c r="I648" s="5"/>
      <c r="J648" s="5"/>
      <c r="K648" s="5">
        <v>215</v>
      </c>
      <c r="L648" s="5">
        <v>17</v>
      </c>
      <c r="M648" s="5">
        <v>3</v>
      </c>
      <c r="N648" s="5" t="s">
        <v>3</v>
      </c>
      <c r="O648" s="5">
        <v>2</v>
      </c>
      <c r="P648" s="5">
        <f>ROUND(Source!EL630,O648)</f>
        <v>8333.09</v>
      </c>
      <c r="Q648" s="5"/>
      <c r="R648" s="5"/>
      <c r="S648" s="5"/>
      <c r="T648" s="5"/>
      <c r="U648" s="5"/>
      <c r="V648" s="5"/>
      <c r="W648" s="5"/>
    </row>
    <row r="649" spans="1:23" x14ac:dyDescent="0.2">
      <c r="A649" s="5">
        <v>50</v>
      </c>
      <c r="B649" s="5">
        <v>0</v>
      </c>
      <c r="C649" s="5">
        <v>0</v>
      </c>
      <c r="D649" s="5">
        <v>1</v>
      </c>
      <c r="E649" s="5">
        <v>217</v>
      </c>
      <c r="F649" s="5">
        <f>ROUND(Source!AU630,O649)</f>
        <v>0</v>
      </c>
      <c r="G649" s="5" t="s">
        <v>442</v>
      </c>
      <c r="H649" s="5" t="s">
        <v>443</v>
      </c>
      <c r="I649" s="5"/>
      <c r="J649" s="5"/>
      <c r="K649" s="5">
        <v>217</v>
      </c>
      <c r="L649" s="5">
        <v>18</v>
      </c>
      <c r="M649" s="5">
        <v>3</v>
      </c>
      <c r="N649" s="5" t="s">
        <v>3</v>
      </c>
      <c r="O649" s="5">
        <v>2</v>
      </c>
      <c r="P649" s="5">
        <f>ROUND(Source!EM630,O649)</f>
        <v>0</v>
      </c>
      <c r="Q649" s="5"/>
      <c r="R649" s="5"/>
      <c r="S649" s="5"/>
      <c r="T649" s="5"/>
      <c r="U649" s="5"/>
      <c r="V649" s="5"/>
      <c r="W649" s="5"/>
    </row>
    <row r="650" spans="1:23" x14ac:dyDescent="0.2">
      <c r="A650" s="5">
        <v>50</v>
      </c>
      <c r="B650" s="5">
        <v>0</v>
      </c>
      <c r="C650" s="5">
        <v>0</v>
      </c>
      <c r="D650" s="5">
        <v>1</v>
      </c>
      <c r="E650" s="5">
        <v>230</v>
      </c>
      <c r="F650" s="5">
        <f>ROUND(Source!BA630,O650)</f>
        <v>0</v>
      </c>
      <c r="G650" s="5" t="s">
        <v>444</v>
      </c>
      <c r="H650" s="5" t="s">
        <v>445</v>
      </c>
      <c r="I650" s="5"/>
      <c r="J650" s="5"/>
      <c r="K650" s="5">
        <v>230</v>
      </c>
      <c r="L650" s="5">
        <v>19</v>
      </c>
      <c r="M650" s="5">
        <v>3</v>
      </c>
      <c r="N650" s="5" t="s">
        <v>3</v>
      </c>
      <c r="O650" s="5">
        <v>2</v>
      </c>
      <c r="P650" s="5">
        <f>ROUND(Source!ES630,O650)</f>
        <v>0</v>
      </c>
      <c r="Q650" s="5"/>
      <c r="R650" s="5"/>
      <c r="S650" s="5"/>
      <c r="T650" s="5"/>
      <c r="U650" s="5"/>
      <c r="V650" s="5"/>
      <c r="W650" s="5"/>
    </row>
    <row r="651" spans="1:23" x14ac:dyDescent="0.2">
      <c r="A651" s="5">
        <v>50</v>
      </c>
      <c r="B651" s="5">
        <v>0</v>
      </c>
      <c r="C651" s="5">
        <v>0</v>
      </c>
      <c r="D651" s="5">
        <v>1</v>
      </c>
      <c r="E651" s="5">
        <v>206</v>
      </c>
      <c r="F651" s="5">
        <f>ROUND(Source!T630,O651)</f>
        <v>0</v>
      </c>
      <c r="G651" s="5" t="s">
        <v>446</v>
      </c>
      <c r="H651" s="5" t="s">
        <v>447</v>
      </c>
      <c r="I651" s="5"/>
      <c r="J651" s="5"/>
      <c r="K651" s="5">
        <v>206</v>
      </c>
      <c r="L651" s="5">
        <v>20</v>
      </c>
      <c r="M651" s="5">
        <v>3</v>
      </c>
      <c r="N651" s="5" t="s">
        <v>3</v>
      </c>
      <c r="O651" s="5">
        <v>2</v>
      </c>
      <c r="P651" s="5">
        <f>ROUND(Source!DL630,O651)</f>
        <v>0</v>
      </c>
      <c r="Q651" s="5"/>
      <c r="R651" s="5"/>
      <c r="S651" s="5"/>
      <c r="T651" s="5"/>
      <c r="U651" s="5"/>
      <c r="V651" s="5"/>
      <c r="W651" s="5"/>
    </row>
    <row r="652" spans="1:23" x14ac:dyDescent="0.2">
      <c r="A652" s="5">
        <v>50</v>
      </c>
      <c r="B652" s="5">
        <v>0</v>
      </c>
      <c r="C652" s="5">
        <v>0</v>
      </c>
      <c r="D652" s="5">
        <v>1</v>
      </c>
      <c r="E652" s="5">
        <v>207</v>
      </c>
      <c r="F652" s="5">
        <f>Source!U630</f>
        <v>19.715150000000001</v>
      </c>
      <c r="G652" s="5" t="s">
        <v>448</v>
      </c>
      <c r="H652" s="5" t="s">
        <v>449</v>
      </c>
      <c r="I652" s="5"/>
      <c r="J652" s="5"/>
      <c r="K652" s="5">
        <v>207</v>
      </c>
      <c r="L652" s="5">
        <v>21</v>
      </c>
      <c r="M652" s="5">
        <v>3</v>
      </c>
      <c r="N652" s="5" t="s">
        <v>3</v>
      </c>
      <c r="O652" s="5">
        <v>-1</v>
      </c>
      <c r="P652" s="5">
        <f>Source!DM630</f>
        <v>19.715150000000001</v>
      </c>
      <c r="Q652" s="5"/>
      <c r="R652" s="5"/>
      <c r="S652" s="5"/>
      <c r="T652" s="5"/>
      <c r="U652" s="5"/>
      <c r="V652" s="5"/>
      <c r="W652" s="5"/>
    </row>
    <row r="653" spans="1:23" x14ac:dyDescent="0.2">
      <c r="A653" s="5">
        <v>50</v>
      </c>
      <c r="B653" s="5">
        <v>0</v>
      </c>
      <c r="C653" s="5">
        <v>0</v>
      </c>
      <c r="D653" s="5">
        <v>1</v>
      </c>
      <c r="E653" s="5">
        <v>208</v>
      </c>
      <c r="F653" s="5">
        <f>Source!V630</f>
        <v>0.16589999999999999</v>
      </c>
      <c r="G653" s="5" t="s">
        <v>450</v>
      </c>
      <c r="H653" s="5" t="s">
        <v>451</v>
      </c>
      <c r="I653" s="5"/>
      <c r="J653" s="5"/>
      <c r="K653" s="5">
        <v>208</v>
      </c>
      <c r="L653" s="5">
        <v>22</v>
      </c>
      <c r="M653" s="5">
        <v>3</v>
      </c>
      <c r="N653" s="5" t="s">
        <v>3</v>
      </c>
      <c r="O653" s="5">
        <v>-1</v>
      </c>
      <c r="P653" s="5">
        <f>Source!DN630</f>
        <v>0.16589999999999999</v>
      </c>
      <c r="Q653" s="5"/>
      <c r="R653" s="5"/>
      <c r="S653" s="5"/>
      <c r="T653" s="5"/>
      <c r="U653" s="5"/>
      <c r="V653" s="5"/>
      <c r="W653" s="5"/>
    </row>
    <row r="654" spans="1:23" x14ac:dyDescent="0.2">
      <c r="A654" s="5">
        <v>50</v>
      </c>
      <c r="B654" s="5">
        <v>0</v>
      </c>
      <c r="C654" s="5">
        <v>0</v>
      </c>
      <c r="D654" s="5">
        <v>1</v>
      </c>
      <c r="E654" s="5">
        <v>209</v>
      </c>
      <c r="F654" s="5">
        <f>ROUND(Source!W630,O654)</f>
        <v>0</v>
      </c>
      <c r="G654" s="5" t="s">
        <v>452</v>
      </c>
      <c r="H654" s="5" t="s">
        <v>453</v>
      </c>
      <c r="I654" s="5"/>
      <c r="J654" s="5"/>
      <c r="K654" s="5">
        <v>209</v>
      </c>
      <c r="L654" s="5">
        <v>23</v>
      </c>
      <c r="M654" s="5">
        <v>3</v>
      </c>
      <c r="N654" s="5" t="s">
        <v>3</v>
      </c>
      <c r="O654" s="5">
        <v>2</v>
      </c>
      <c r="P654" s="5">
        <f>ROUND(Source!DO630,O654)</f>
        <v>0</v>
      </c>
      <c r="Q654" s="5"/>
      <c r="R654" s="5"/>
      <c r="S654" s="5"/>
      <c r="T654" s="5"/>
      <c r="U654" s="5"/>
      <c r="V654" s="5"/>
      <c r="W654" s="5"/>
    </row>
    <row r="655" spans="1:23" x14ac:dyDescent="0.2">
      <c r="A655" s="5">
        <v>50</v>
      </c>
      <c r="B655" s="5">
        <v>0</v>
      </c>
      <c r="C655" s="5">
        <v>0</v>
      </c>
      <c r="D655" s="5">
        <v>1</v>
      </c>
      <c r="E655" s="5">
        <v>210</v>
      </c>
      <c r="F655" s="5">
        <f>ROUND(Source!X630,O655)</f>
        <v>177.79</v>
      </c>
      <c r="G655" s="5" t="s">
        <v>454</v>
      </c>
      <c r="H655" s="5" t="s">
        <v>455</v>
      </c>
      <c r="I655" s="5"/>
      <c r="J655" s="5"/>
      <c r="K655" s="5">
        <v>210</v>
      </c>
      <c r="L655" s="5">
        <v>24</v>
      </c>
      <c r="M655" s="5">
        <v>3</v>
      </c>
      <c r="N655" s="5" t="s">
        <v>3</v>
      </c>
      <c r="O655" s="5">
        <v>2</v>
      </c>
      <c r="P655" s="5">
        <f>ROUND(Source!DP630,O655)</f>
        <v>1184.25</v>
      </c>
      <c r="Q655" s="5"/>
      <c r="R655" s="5"/>
      <c r="S655" s="5"/>
      <c r="T655" s="5"/>
      <c r="U655" s="5"/>
      <c r="V655" s="5"/>
      <c r="W655" s="5"/>
    </row>
    <row r="656" spans="1:23" x14ac:dyDescent="0.2">
      <c r="A656" s="5">
        <v>50</v>
      </c>
      <c r="B656" s="5">
        <v>0</v>
      </c>
      <c r="C656" s="5">
        <v>0</v>
      </c>
      <c r="D656" s="5">
        <v>1</v>
      </c>
      <c r="E656" s="5">
        <v>211</v>
      </c>
      <c r="F656" s="5">
        <f>ROUND(Source!Y630,O656)</f>
        <v>121.66</v>
      </c>
      <c r="G656" s="5" t="s">
        <v>456</v>
      </c>
      <c r="H656" s="5" t="s">
        <v>457</v>
      </c>
      <c r="I656" s="5"/>
      <c r="J656" s="5"/>
      <c r="K656" s="5">
        <v>211</v>
      </c>
      <c r="L656" s="5">
        <v>25</v>
      </c>
      <c r="M656" s="5">
        <v>3</v>
      </c>
      <c r="N656" s="5" t="s">
        <v>3</v>
      </c>
      <c r="O656" s="5">
        <v>2</v>
      </c>
      <c r="P656" s="5">
        <f>ROUND(Source!DQ630,O656)</f>
        <v>810.27</v>
      </c>
      <c r="Q656" s="5"/>
      <c r="R656" s="5"/>
      <c r="S656" s="5"/>
      <c r="T656" s="5"/>
      <c r="U656" s="5"/>
      <c r="V656" s="5"/>
      <c r="W656" s="5"/>
    </row>
    <row r="657" spans="1:255" x14ac:dyDescent="0.2">
      <c r="A657" s="5">
        <v>50</v>
      </c>
      <c r="B657" s="5">
        <v>0</v>
      </c>
      <c r="C657" s="5">
        <v>0</v>
      </c>
      <c r="D657" s="5">
        <v>1</v>
      </c>
      <c r="E657" s="5">
        <v>224</v>
      </c>
      <c r="F657" s="5">
        <f>ROUND(Source!AR630,O657)</f>
        <v>1251.19</v>
      </c>
      <c r="G657" s="5" t="s">
        <v>458</v>
      </c>
      <c r="H657" s="5" t="s">
        <v>459</v>
      </c>
      <c r="I657" s="5"/>
      <c r="J657" s="5"/>
      <c r="K657" s="5">
        <v>224</v>
      </c>
      <c r="L657" s="5">
        <v>26</v>
      </c>
      <c r="M657" s="5">
        <v>3</v>
      </c>
      <c r="N657" s="5" t="s">
        <v>3</v>
      </c>
      <c r="O657" s="5">
        <v>2</v>
      </c>
      <c r="P657" s="5">
        <f>ROUND(Source!EJ630,O657)</f>
        <v>8333.09</v>
      </c>
      <c r="Q657" s="5"/>
      <c r="R657" s="5"/>
      <c r="S657" s="5"/>
      <c r="T657" s="5"/>
      <c r="U657" s="5"/>
      <c r="V657" s="5"/>
      <c r="W657" s="5"/>
    </row>
    <row r="659" spans="1:255" x14ac:dyDescent="0.2">
      <c r="A659" s="1">
        <v>4</v>
      </c>
      <c r="B659" s="1">
        <v>1</v>
      </c>
      <c r="C659" s="1"/>
      <c r="D659" s="1">
        <f>ROW(A682)</f>
        <v>682</v>
      </c>
      <c r="E659" s="1"/>
      <c r="F659" s="1" t="s">
        <v>12</v>
      </c>
      <c r="G659" s="1" t="s">
        <v>913</v>
      </c>
      <c r="H659" s="1" t="s">
        <v>3</v>
      </c>
      <c r="I659" s="1">
        <v>0</v>
      </c>
      <c r="J659" s="1"/>
      <c r="K659" s="1">
        <v>-1</v>
      </c>
      <c r="L659" s="1"/>
      <c r="M659" s="1"/>
      <c r="N659" s="1"/>
      <c r="O659" s="1"/>
      <c r="P659" s="1"/>
      <c r="Q659" s="1"/>
      <c r="R659" s="1"/>
      <c r="S659" s="1"/>
      <c r="T659" s="1"/>
      <c r="U659" s="1" t="s">
        <v>3</v>
      </c>
      <c r="V659" s="1">
        <v>0</v>
      </c>
      <c r="W659" s="1"/>
      <c r="X659" s="1"/>
      <c r="Y659" s="1"/>
      <c r="Z659" s="1"/>
      <c r="AA659" s="1"/>
      <c r="AB659" s="1" t="s">
        <v>3</v>
      </c>
      <c r="AC659" s="1" t="s">
        <v>3</v>
      </c>
      <c r="AD659" s="1" t="s">
        <v>3</v>
      </c>
      <c r="AE659" s="1" t="s">
        <v>3</v>
      </c>
      <c r="AF659" s="1" t="s">
        <v>3</v>
      </c>
      <c r="AG659" s="1" t="s">
        <v>3</v>
      </c>
      <c r="AH659" s="1"/>
      <c r="AI659" s="1"/>
      <c r="AJ659" s="1"/>
      <c r="AK659" s="1"/>
      <c r="AL659" s="1"/>
      <c r="AM659" s="1"/>
      <c r="AN659" s="1"/>
      <c r="AO659" s="1"/>
      <c r="AP659" s="1" t="s">
        <v>3</v>
      </c>
      <c r="AQ659" s="1" t="s">
        <v>3</v>
      </c>
      <c r="AR659" s="1" t="s">
        <v>3</v>
      </c>
      <c r="AS659" s="1"/>
      <c r="AT659" s="1"/>
      <c r="AU659" s="1"/>
      <c r="AV659" s="1"/>
      <c r="AW659" s="1"/>
      <c r="AX659" s="1"/>
      <c r="AY659" s="1"/>
      <c r="AZ659" s="1" t="s">
        <v>3</v>
      </c>
      <c r="BA659" s="1"/>
      <c r="BB659" s="1" t="s">
        <v>3</v>
      </c>
      <c r="BC659" s="1" t="s">
        <v>3</v>
      </c>
      <c r="BD659" s="1" t="s">
        <v>3</v>
      </c>
      <c r="BE659" s="1" t="s">
        <v>3</v>
      </c>
      <c r="BF659" s="1" t="s">
        <v>3</v>
      </c>
      <c r="BG659" s="1" t="s">
        <v>3</v>
      </c>
      <c r="BH659" s="1" t="s">
        <v>3</v>
      </c>
      <c r="BI659" s="1" t="s">
        <v>3</v>
      </c>
      <c r="BJ659" s="1" t="s">
        <v>3</v>
      </c>
      <c r="BK659" s="1" t="s">
        <v>3</v>
      </c>
      <c r="BL659" s="1" t="s">
        <v>3</v>
      </c>
      <c r="BM659" s="1" t="s">
        <v>3</v>
      </c>
      <c r="BN659" s="1" t="s">
        <v>3</v>
      </c>
      <c r="BO659" s="1" t="s">
        <v>3</v>
      </c>
      <c r="BP659" s="1" t="s">
        <v>3</v>
      </c>
      <c r="BQ659" s="1"/>
      <c r="BR659" s="1"/>
      <c r="BS659" s="1"/>
      <c r="BT659" s="1"/>
      <c r="BU659" s="1"/>
      <c r="BV659" s="1"/>
      <c r="BW659" s="1"/>
      <c r="BX659" s="1">
        <v>0</v>
      </c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>
        <v>0</v>
      </c>
    </row>
    <row r="661" spans="1:255" x14ac:dyDescent="0.2">
      <c r="A661" s="3">
        <v>52</v>
      </c>
      <c r="B661" s="3">
        <f t="shared" ref="B661:G661" si="676">B682</f>
        <v>1</v>
      </c>
      <c r="C661" s="3">
        <f t="shared" si="676"/>
        <v>4</v>
      </c>
      <c r="D661" s="3">
        <f t="shared" si="676"/>
        <v>659</v>
      </c>
      <c r="E661" s="3">
        <f t="shared" si="676"/>
        <v>0</v>
      </c>
      <c r="F661" s="3" t="str">
        <f t="shared" si="676"/>
        <v>Новый раздел</v>
      </c>
      <c r="G661" s="3" t="str">
        <f t="shared" si="676"/>
        <v>7 Пожарная сигнализация</v>
      </c>
      <c r="H661" s="3"/>
      <c r="I661" s="3"/>
      <c r="J661" s="3"/>
      <c r="K661" s="3"/>
      <c r="L661" s="3"/>
      <c r="M661" s="3"/>
      <c r="N661" s="3"/>
      <c r="O661" s="3">
        <f t="shared" ref="O661:AT661" si="677">O682</f>
        <v>917.61</v>
      </c>
      <c r="P661" s="3">
        <f t="shared" si="677"/>
        <v>730.5</v>
      </c>
      <c r="Q661" s="3">
        <f t="shared" si="677"/>
        <v>0.64</v>
      </c>
      <c r="R661" s="3">
        <f t="shared" si="677"/>
        <v>0.11</v>
      </c>
      <c r="S661" s="3">
        <f t="shared" si="677"/>
        <v>186.47</v>
      </c>
      <c r="T661" s="3">
        <f t="shared" si="677"/>
        <v>0</v>
      </c>
      <c r="U661" s="3">
        <f t="shared" si="677"/>
        <v>19.780509999999996</v>
      </c>
      <c r="V661" s="3">
        <f t="shared" si="677"/>
        <v>8.2900000000000005E-3</v>
      </c>
      <c r="W661" s="3">
        <f t="shared" si="677"/>
        <v>0</v>
      </c>
      <c r="X661" s="3">
        <f t="shared" si="677"/>
        <v>154.87</v>
      </c>
      <c r="Y661" s="3">
        <f t="shared" si="677"/>
        <v>114.17</v>
      </c>
      <c r="Z661" s="3">
        <f t="shared" si="677"/>
        <v>0</v>
      </c>
      <c r="AA661" s="3">
        <f t="shared" si="677"/>
        <v>0</v>
      </c>
      <c r="AB661" s="3">
        <f t="shared" si="677"/>
        <v>917.61</v>
      </c>
      <c r="AC661" s="3">
        <f t="shared" si="677"/>
        <v>730.5</v>
      </c>
      <c r="AD661" s="3">
        <f t="shared" si="677"/>
        <v>0.64</v>
      </c>
      <c r="AE661" s="3">
        <f t="shared" si="677"/>
        <v>0.11</v>
      </c>
      <c r="AF661" s="3">
        <f t="shared" si="677"/>
        <v>186.47</v>
      </c>
      <c r="AG661" s="3">
        <f t="shared" si="677"/>
        <v>0</v>
      </c>
      <c r="AH661" s="3">
        <f t="shared" si="677"/>
        <v>19.780509999999996</v>
      </c>
      <c r="AI661" s="3">
        <f t="shared" si="677"/>
        <v>8.2900000000000005E-3</v>
      </c>
      <c r="AJ661" s="3">
        <f t="shared" si="677"/>
        <v>0</v>
      </c>
      <c r="AK661" s="3">
        <f t="shared" si="677"/>
        <v>154.87</v>
      </c>
      <c r="AL661" s="3">
        <f t="shared" si="677"/>
        <v>114.17</v>
      </c>
      <c r="AM661" s="3">
        <f t="shared" si="677"/>
        <v>0</v>
      </c>
      <c r="AN661" s="3">
        <f t="shared" si="677"/>
        <v>0</v>
      </c>
      <c r="AO661" s="3">
        <f t="shared" si="677"/>
        <v>0</v>
      </c>
      <c r="AP661" s="3">
        <f t="shared" si="677"/>
        <v>0</v>
      </c>
      <c r="AQ661" s="3">
        <f t="shared" si="677"/>
        <v>0</v>
      </c>
      <c r="AR661" s="3">
        <f t="shared" si="677"/>
        <v>1186.6500000000001</v>
      </c>
      <c r="AS661" s="3">
        <f t="shared" si="677"/>
        <v>26.4</v>
      </c>
      <c r="AT661" s="3">
        <f t="shared" si="677"/>
        <v>1160.25</v>
      </c>
      <c r="AU661" s="3">
        <f t="shared" ref="AU661:BZ661" si="678">AU682</f>
        <v>0</v>
      </c>
      <c r="AV661" s="3">
        <f t="shared" si="678"/>
        <v>730.5</v>
      </c>
      <c r="AW661" s="3">
        <f t="shared" si="678"/>
        <v>730.5</v>
      </c>
      <c r="AX661" s="3">
        <f t="shared" si="678"/>
        <v>0</v>
      </c>
      <c r="AY661" s="3">
        <f t="shared" si="678"/>
        <v>730.5</v>
      </c>
      <c r="AZ661" s="3">
        <f t="shared" si="678"/>
        <v>0</v>
      </c>
      <c r="BA661" s="3">
        <f t="shared" si="678"/>
        <v>0</v>
      </c>
      <c r="BB661" s="3">
        <f t="shared" si="678"/>
        <v>0</v>
      </c>
      <c r="BC661" s="3">
        <f t="shared" si="678"/>
        <v>0</v>
      </c>
      <c r="BD661" s="3">
        <f t="shared" si="678"/>
        <v>0</v>
      </c>
      <c r="BE661" s="3">
        <f t="shared" si="678"/>
        <v>0</v>
      </c>
      <c r="BF661" s="3">
        <f t="shared" si="678"/>
        <v>0</v>
      </c>
      <c r="BG661" s="3">
        <f t="shared" si="678"/>
        <v>0</v>
      </c>
      <c r="BH661" s="3">
        <f t="shared" si="678"/>
        <v>0</v>
      </c>
      <c r="BI661" s="3">
        <f t="shared" si="678"/>
        <v>0</v>
      </c>
      <c r="BJ661" s="3">
        <f t="shared" si="678"/>
        <v>0</v>
      </c>
      <c r="BK661" s="3">
        <f t="shared" si="678"/>
        <v>0</v>
      </c>
      <c r="BL661" s="3">
        <f t="shared" si="678"/>
        <v>0</v>
      </c>
      <c r="BM661" s="3">
        <f t="shared" si="678"/>
        <v>0</v>
      </c>
      <c r="BN661" s="3">
        <f t="shared" si="678"/>
        <v>0</v>
      </c>
      <c r="BO661" s="3">
        <f t="shared" si="678"/>
        <v>0</v>
      </c>
      <c r="BP661" s="3">
        <f t="shared" si="678"/>
        <v>0</v>
      </c>
      <c r="BQ661" s="3">
        <f t="shared" si="678"/>
        <v>0</v>
      </c>
      <c r="BR661" s="3">
        <f t="shared" si="678"/>
        <v>0</v>
      </c>
      <c r="BS661" s="3">
        <f t="shared" si="678"/>
        <v>0</v>
      </c>
      <c r="BT661" s="3">
        <f t="shared" si="678"/>
        <v>0</v>
      </c>
      <c r="BU661" s="3">
        <f t="shared" si="678"/>
        <v>0</v>
      </c>
      <c r="BV661" s="3">
        <f t="shared" si="678"/>
        <v>0</v>
      </c>
      <c r="BW661" s="3">
        <f t="shared" si="678"/>
        <v>0</v>
      </c>
      <c r="BX661" s="3">
        <f t="shared" si="678"/>
        <v>0</v>
      </c>
      <c r="BY661" s="3">
        <f t="shared" si="678"/>
        <v>0</v>
      </c>
      <c r="BZ661" s="3">
        <f t="shared" si="678"/>
        <v>0</v>
      </c>
      <c r="CA661" s="3">
        <f t="shared" ref="CA661:DF661" si="679">CA682</f>
        <v>1186.6500000000001</v>
      </c>
      <c r="CB661" s="3">
        <f t="shared" si="679"/>
        <v>26.4</v>
      </c>
      <c r="CC661" s="3">
        <f t="shared" si="679"/>
        <v>1160.25</v>
      </c>
      <c r="CD661" s="3">
        <f t="shared" si="679"/>
        <v>0</v>
      </c>
      <c r="CE661" s="3">
        <f t="shared" si="679"/>
        <v>730.5</v>
      </c>
      <c r="CF661" s="3">
        <f t="shared" si="679"/>
        <v>730.5</v>
      </c>
      <c r="CG661" s="3">
        <f t="shared" si="679"/>
        <v>0</v>
      </c>
      <c r="CH661" s="3">
        <f t="shared" si="679"/>
        <v>730.5</v>
      </c>
      <c r="CI661" s="3">
        <f t="shared" si="679"/>
        <v>0</v>
      </c>
      <c r="CJ661" s="3">
        <f t="shared" si="679"/>
        <v>0</v>
      </c>
      <c r="CK661" s="3">
        <f t="shared" si="679"/>
        <v>0</v>
      </c>
      <c r="CL661" s="3">
        <f t="shared" si="679"/>
        <v>0</v>
      </c>
      <c r="CM661" s="3">
        <f t="shared" si="679"/>
        <v>0</v>
      </c>
      <c r="CN661" s="3">
        <f t="shared" si="679"/>
        <v>0</v>
      </c>
      <c r="CO661" s="3">
        <f t="shared" si="679"/>
        <v>0</v>
      </c>
      <c r="CP661" s="3">
        <f t="shared" si="679"/>
        <v>0</v>
      </c>
      <c r="CQ661" s="3">
        <f t="shared" si="679"/>
        <v>0</v>
      </c>
      <c r="CR661" s="3">
        <f t="shared" si="679"/>
        <v>0</v>
      </c>
      <c r="CS661" s="3">
        <f t="shared" si="679"/>
        <v>0</v>
      </c>
      <c r="CT661" s="3">
        <f t="shared" si="679"/>
        <v>0</v>
      </c>
      <c r="CU661" s="3">
        <f t="shared" si="679"/>
        <v>0</v>
      </c>
      <c r="CV661" s="3">
        <f t="shared" si="679"/>
        <v>0</v>
      </c>
      <c r="CW661" s="3">
        <f t="shared" si="679"/>
        <v>0</v>
      </c>
      <c r="CX661" s="3">
        <f t="shared" si="679"/>
        <v>0</v>
      </c>
      <c r="CY661" s="3">
        <f t="shared" si="679"/>
        <v>0</v>
      </c>
      <c r="CZ661" s="3">
        <f t="shared" si="679"/>
        <v>0</v>
      </c>
      <c r="DA661" s="3">
        <f t="shared" si="679"/>
        <v>0</v>
      </c>
      <c r="DB661" s="3">
        <f t="shared" si="679"/>
        <v>0</v>
      </c>
      <c r="DC661" s="3">
        <f t="shared" si="679"/>
        <v>0</v>
      </c>
      <c r="DD661" s="3">
        <f t="shared" si="679"/>
        <v>0</v>
      </c>
      <c r="DE661" s="3">
        <f t="shared" si="679"/>
        <v>0</v>
      </c>
      <c r="DF661" s="3">
        <f t="shared" si="679"/>
        <v>0</v>
      </c>
      <c r="DG661" s="4">
        <f t="shared" ref="DG661:EL661" si="680">DG682</f>
        <v>6111.41</v>
      </c>
      <c r="DH661" s="4">
        <f t="shared" si="680"/>
        <v>4865.13</v>
      </c>
      <c r="DI661" s="4">
        <f t="shared" si="680"/>
        <v>4.33</v>
      </c>
      <c r="DJ661" s="4">
        <f t="shared" si="680"/>
        <v>0.71</v>
      </c>
      <c r="DK661" s="4">
        <f t="shared" si="680"/>
        <v>1241.95</v>
      </c>
      <c r="DL661" s="4">
        <f t="shared" si="680"/>
        <v>0</v>
      </c>
      <c r="DM661" s="4">
        <f t="shared" si="680"/>
        <v>19.780509999999996</v>
      </c>
      <c r="DN661" s="4">
        <f t="shared" si="680"/>
        <v>8.2900000000000005E-3</v>
      </c>
      <c r="DO661" s="4">
        <f t="shared" si="680"/>
        <v>0</v>
      </c>
      <c r="DP661" s="4">
        <f t="shared" si="680"/>
        <v>1031.42</v>
      </c>
      <c r="DQ661" s="4">
        <f t="shared" si="680"/>
        <v>760.38</v>
      </c>
      <c r="DR661" s="4">
        <f t="shared" si="680"/>
        <v>0</v>
      </c>
      <c r="DS661" s="4">
        <f t="shared" si="680"/>
        <v>0</v>
      </c>
      <c r="DT661" s="4">
        <f t="shared" si="680"/>
        <v>6111.41</v>
      </c>
      <c r="DU661" s="4">
        <f t="shared" si="680"/>
        <v>4865.13</v>
      </c>
      <c r="DV661" s="4">
        <f t="shared" si="680"/>
        <v>4.33</v>
      </c>
      <c r="DW661" s="4">
        <f t="shared" si="680"/>
        <v>0.71</v>
      </c>
      <c r="DX661" s="4">
        <f t="shared" si="680"/>
        <v>1241.95</v>
      </c>
      <c r="DY661" s="4">
        <f t="shared" si="680"/>
        <v>0</v>
      </c>
      <c r="DZ661" s="4">
        <f t="shared" si="680"/>
        <v>19.780509999999996</v>
      </c>
      <c r="EA661" s="4">
        <f t="shared" si="680"/>
        <v>8.2900000000000005E-3</v>
      </c>
      <c r="EB661" s="4">
        <f t="shared" si="680"/>
        <v>0</v>
      </c>
      <c r="EC661" s="4">
        <f t="shared" si="680"/>
        <v>1031.42</v>
      </c>
      <c r="ED661" s="4">
        <f t="shared" si="680"/>
        <v>760.38</v>
      </c>
      <c r="EE661" s="4">
        <f t="shared" si="680"/>
        <v>0</v>
      </c>
      <c r="EF661" s="4">
        <f t="shared" si="680"/>
        <v>0</v>
      </c>
      <c r="EG661" s="4">
        <f t="shared" si="680"/>
        <v>0</v>
      </c>
      <c r="EH661" s="4">
        <f t="shared" si="680"/>
        <v>0</v>
      </c>
      <c r="EI661" s="4">
        <f t="shared" si="680"/>
        <v>0</v>
      </c>
      <c r="EJ661" s="4">
        <f t="shared" si="680"/>
        <v>7903.21</v>
      </c>
      <c r="EK661" s="4">
        <f t="shared" si="680"/>
        <v>175.76</v>
      </c>
      <c r="EL661" s="4">
        <f t="shared" si="680"/>
        <v>7727.45</v>
      </c>
      <c r="EM661" s="4">
        <f t="shared" ref="EM661:FR661" si="681">EM682</f>
        <v>0</v>
      </c>
      <c r="EN661" s="4">
        <f t="shared" si="681"/>
        <v>4865.13</v>
      </c>
      <c r="EO661" s="4">
        <f t="shared" si="681"/>
        <v>4865.13</v>
      </c>
      <c r="EP661" s="4">
        <f t="shared" si="681"/>
        <v>0</v>
      </c>
      <c r="EQ661" s="4">
        <f t="shared" si="681"/>
        <v>4865.13</v>
      </c>
      <c r="ER661" s="4">
        <f t="shared" si="681"/>
        <v>0</v>
      </c>
      <c r="ES661" s="4">
        <f t="shared" si="681"/>
        <v>0</v>
      </c>
      <c r="ET661" s="4">
        <f t="shared" si="681"/>
        <v>0</v>
      </c>
      <c r="EU661" s="4">
        <f t="shared" si="681"/>
        <v>0</v>
      </c>
      <c r="EV661" s="4">
        <f t="shared" si="681"/>
        <v>0</v>
      </c>
      <c r="EW661" s="4">
        <f t="shared" si="681"/>
        <v>0</v>
      </c>
      <c r="EX661" s="4">
        <f t="shared" si="681"/>
        <v>0</v>
      </c>
      <c r="EY661" s="4">
        <f t="shared" si="681"/>
        <v>0</v>
      </c>
      <c r="EZ661" s="4">
        <f t="shared" si="681"/>
        <v>0</v>
      </c>
      <c r="FA661" s="4">
        <f t="shared" si="681"/>
        <v>0</v>
      </c>
      <c r="FB661" s="4">
        <f t="shared" si="681"/>
        <v>0</v>
      </c>
      <c r="FC661" s="4">
        <f t="shared" si="681"/>
        <v>0</v>
      </c>
      <c r="FD661" s="4">
        <f t="shared" si="681"/>
        <v>0</v>
      </c>
      <c r="FE661" s="4">
        <f t="shared" si="681"/>
        <v>0</v>
      </c>
      <c r="FF661" s="4">
        <f t="shared" si="681"/>
        <v>0</v>
      </c>
      <c r="FG661" s="4">
        <f t="shared" si="681"/>
        <v>0</v>
      </c>
      <c r="FH661" s="4">
        <f t="shared" si="681"/>
        <v>0</v>
      </c>
      <c r="FI661" s="4">
        <f t="shared" si="681"/>
        <v>0</v>
      </c>
      <c r="FJ661" s="4">
        <f t="shared" si="681"/>
        <v>0</v>
      </c>
      <c r="FK661" s="4">
        <f t="shared" si="681"/>
        <v>0</v>
      </c>
      <c r="FL661" s="4">
        <f t="shared" si="681"/>
        <v>0</v>
      </c>
      <c r="FM661" s="4">
        <f t="shared" si="681"/>
        <v>0</v>
      </c>
      <c r="FN661" s="4">
        <f t="shared" si="681"/>
        <v>0</v>
      </c>
      <c r="FO661" s="4">
        <f t="shared" si="681"/>
        <v>0</v>
      </c>
      <c r="FP661" s="4">
        <f t="shared" si="681"/>
        <v>0</v>
      </c>
      <c r="FQ661" s="4">
        <f t="shared" si="681"/>
        <v>0</v>
      </c>
      <c r="FR661" s="4">
        <f t="shared" si="681"/>
        <v>0</v>
      </c>
      <c r="FS661" s="4">
        <f t="shared" ref="FS661:GX661" si="682">FS682</f>
        <v>7903.21</v>
      </c>
      <c r="FT661" s="4">
        <f t="shared" si="682"/>
        <v>175.76</v>
      </c>
      <c r="FU661" s="4">
        <f t="shared" si="682"/>
        <v>7727.45</v>
      </c>
      <c r="FV661" s="4">
        <f t="shared" si="682"/>
        <v>0</v>
      </c>
      <c r="FW661" s="4">
        <f t="shared" si="682"/>
        <v>4865.13</v>
      </c>
      <c r="FX661" s="4">
        <f t="shared" si="682"/>
        <v>4865.13</v>
      </c>
      <c r="FY661" s="4">
        <f t="shared" si="682"/>
        <v>0</v>
      </c>
      <c r="FZ661" s="4">
        <f t="shared" si="682"/>
        <v>4865.13</v>
      </c>
      <c r="GA661" s="4">
        <f t="shared" si="682"/>
        <v>0</v>
      </c>
      <c r="GB661" s="4">
        <f t="shared" si="682"/>
        <v>0</v>
      </c>
      <c r="GC661" s="4">
        <f t="shared" si="682"/>
        <v>0</v>
      </c>
      <c r="GD661" s="4">
        <f t="shared" si="682"/>
        <v>0</v>
      </c>
      <c r="GE661" s="4">
        <f t="shared" si="682"/>
        <v>0</v>
      </c>
      <c r="GF661" s="4">
        <f t="shared" si="682"/>
        <v>0</v>
      </c>
      <c r="GG661" s="4">
        <f t="shared" si="682"/>
        <v>0</v>
      </c>
      <c r="GH661" s="4">
        <f t="shared" si="682"/>
        <v>0</v>
      </c>
      <c r="GI661" s="4">
        <f t="shared" si="682"/>
        <v>0</v>
      </c>
      <c r="GJ661" s="4">
        <f t="shared" si="682"/>
        <v>0</v>
      </c>
      <c r="GK661" s="4">
        <f t="shared" si="682"/>
        <v>0</v>
      </c>
      <c r="GL661" s="4">
        <f t="shared" si="682"/>
        <v>0</v>
      </c>
      <c r="GM661" s="4">
        <f t="shared" si="682"/>
        <v>0</v>
      </c>
      <c r="GN661" s="4">
        <f t="shared" si="682"/>
        <v>0</v>
      </c>
      <c r="GO661" s="4">
        <f t="shared" si="682"/>
        <v>0</v>
      </c>
      <c r="GP661" s="4">
        <f t="shared" si="682"/>
        <v>0</v>
      </c>
      <c r="GQ661" s="4">
        <f t="shared" si="682"/>
        <v>0</v>
      </c>
      <c r="GR661" s="4">
        <f t="shared" si="682"/>
        <v>0</v>
      </c>
      <c r="GS661" s="4">
        <f t="shared" si="682"/>
        <v>0</v>
      </c>
      <c r="GT661" s="4">
        <f t="shared" si="682"/>
        <v>0</v>
      </c>
      <c r="GU661" s="4">
        <f t="shared" si="682"/>
        <v>0</v>
      </c>
      <c r="GV661" s="4">
        <f t="shared" si="682"/>
        <v>0</v>
      </c>
      <c r="GW661" s="4">
        <f t="shared" si="682"/>
        <v>0</v>
      </c>
      <c r="GX661" s="4">
        <f t="shared" si="682"/>
        <v>0</v>
      </c>
    </row>
    <row r="663" spans="1:255" x14ac:dyDescent="0.2">
      <c r="A663" s="2">
        <v>17</v>
      </c>
      <c r="B663" s="2">
        <v>1</v>
      </c>
      <c r="C663" s="2">
        <f>ROW(SmtRes!A1526)</f>
        <v>1526</v>
      </c>
      <c r="D663" s="2">
        <f>ROW(EtalonRes!A1486)</f>
        <v>1486</v>
      </c>
      <c r="E663" s="2" t="s">
        <v>914</v>
      </c>
      <c r="F663" s="2" t="s">
        <v>915</v>
      </c>
      <c r="G663" s="2" t="s">
        <v>916</v>
      </c>
      <c r="H663" s="2" t="s">
        <v>561</v>
      </c>
      <c r="I663" s="2">
        <v>3</v>
      </c>
      <c r="J663" s="2">
        <v>0</v>
      </c>
      <c r="K663" s="2"/>
      <c r="L663" s="2"/>
      <c r="M663" s="2"/>
      <c r="N663" s="2"/>
      <c r="O663" s="2">
        <f t="shared" ref="O663:O680" si="683">ROUND(CP663,2)</f>
        <v>29.1</v>
      </c>
      <c r="P663" s="2">
        <f t="shared" ref="P663:P680" si="684">ROUND(CQ663*I663,2)</f>
        <v>0</v>
      </c>
      <c r="Q663" s="2">
        <f t="shared" ref="Q663:Q680" si="685">ROUND(CR663*I663,2)</f>
        <v>0</v>
      </c>
      <c r="R663" s="2">
        <f t="shared" ref="R663:R680" si="686">ROUND(CS663*I663,2)</f>
        <v>0</v>
      </c>
      <c r="S663" s="2">
        <f t="shared" ref="S663:S680" si="687">ROUND(CT663*I663,2)</f>
        <v>29.1</v>
      </c>
      <c r="T663" s="2">
        <f t="shared" ref="T663:T680" si="688">ROUND(CU663*I663,2)</f>
        <v>0</v>
      </c>
      <c r="U663" s="2">
        <f t="shared" ref="U663:U680" si="689">CV663*I663</f>
        <v>3.024</v>
      </c>
      <c r="V663" s="2">
        <f t="shared" ref="V663:V680" si="690">CW663*I663</f>
        <v>0</v>
      </c>
      <c r="W663" s="2">
        <f t="shared" ref="W663:W680" si="691">ROUND(CX663*I663,2)</f>
        <v>0</v>
      </c>
      <c r="X663" s="2">
        <f t="shared" ref="X663:X680" si="692">ROUND(CY663,2)</f>
        <v>23.28</v>
      </c>
      <c r="Y663" s="2">
        <f t="shared" ref="Y663:Y680" si="693">ROUND(CZ663,2)</f>
        <v>17.46</v>
      </c>
      <c r="Z663" s="2"/>
      <c r="AA663" s="2">
        <v>39500385</v>
      </c>
      <c r="AB663" s="2">
        <f t="shared" ref="AB663:AB680" si="694">ROUND((AC663+AD663+AF663),2)</f>
        <v>9.6999999999999993</v>
      </c>
      <c r="AC663" s="2">
        <f>ROUND(((ES663*0)),2)</f>
        <v>0</v>
      </c>
      <c r="AD663" s="2">
        <f>ROUND(((((ET663*0.6))-((EU663*0.6)))+AE663),2)</f>
        <v>0</v>
      </c>
      <c r="AE663" s="2">
        <f>ROUND(((EU663*0.6)),2)</f>
        <v>0</v>
      </c>
      <c r="AF663" s="2">
        <f>ROUND(((EV663*0.6)),2)</f>
        <v>9.6999999999999993</v>
      </c>
      <c r="AG663" s="2">
        <f t="shared" ref="AG663:AG680" si="695">ROUND((AP663),2)</f>
        <v>0</v>
      </c>
      <c r="AH663" s="2">
        <f>((EW663*0.6))</f>
        <v>1.008</v>
      </c>
      <c r="AI663" s="2">
        <f>((EX663*0.6))</f>
        <v>0</v>
      </c>
      <c r="AJ663" s="2">
        <f t="shared" ref="AJ663:AJ680" si="696">ROUND((AS663),2)</f>
        <v>0</v>
      </c>
      <c r="AK663" s="2">
        <v>18.91</v>
      </c>
      <c r="AL663" s="2">
        <v>2.75</v>
      </c>
      <c r="AM663" s="2">
        <v>0</v>
      </c>
      <c r="AN663" s="2">
        <v>0</v>
      </c>
      <c r="AO663" s="2">
        <v>16.16</v>
      </c>
      <c r="AP663" s="2">
        <v>0</v>
      </c>
      <c r="AQ663" s="2">
        <v>1.68</v>
      </c>
      <c r="AR663" s="2">
        <v>0</v>
      </c>
      <c r="AS663" s="2">
        <v>0</v>
      </c>
      <c r="AT663" s="2">
        <v>80</v>
      </c>
      <c r="AU663" s="2">
        <v>60</v>
      </c>
      <c r="AV663" s="2">
        <v>1</v>
      </c>
      <c r="AW663" s="2">
        <v>1</v>
      </c>
      <c r="AX663" s="2"/>
      <c r="AY663" s="2"/>
      <c r="AZ663" s="2">
        <v>1</v>
      </c>
      <c r="BA663" s="2">
        <v>1</v>
      </c>
      <c r="BB663" s="2">
        <v>1</v>
      </c>
      <c r="BC663" s="2">
        <v>1</v>
      </c>
      <c r="BD663" s="2" t="s">
        <v>3</v>
      </c>
      <c r="BE663" s="2" t="s">
        <v>3</v>
      </c>
      <c r="BF663" s="2" t="s">
        <v>3</v>
      </c>
      <c r="BG663" s="2" t="s">
        <v>3</v>
      </c>
      <c r="BH663" s="2">
        <v>0</v>
      </c>
      <c r="BI663" s="2">
        <v>2</v>
      </c>
      <c r="BJ663" s="2" t="s">
        <v>917</v>
      </c>
      <c r="BK663" s="2"/>
      <c r="BL663" s="2"/>
      <c r="BM663" s="2">
        <v>110011</v>
      </c>
      <c r="BN663" s="2">
        <v>0</v>
      </c>
      <c r="BO663" s="2" t="s">
        <v>3</v>
      </c>
      <c r="BP663" s="2">
        <v>0</v>
      </c>
      <c r="BQ663" s="2">
        <v>3</v>
      </c>
      <c r="BR663" s="2">
        <v>0</v>
      </c>
      <c r="BS663" s="2">
        <v>1</v>
      </c>
      <c r="BT663" s="2">
        <v>1</v>
      </c>
      <c r="BU663" s="2">
        <v>1</v>
      </c>
      <c r="BV663" s="2">
        <v>1</v>
      </c>
      <c r="BW663" s="2">
        <v>1</v>
      </c>
      <c r="BX663" s="2">
        <v>1</v>
      </c>
      <c r="BY663" s="2" t="s">
        <v>3</v>
      </c>
      <c r="BZ663" s="2">
        <v>80</v>
      </c>
      <c r="CA663" s="2">
        <v>60</v>
      </c>
      <c r="CB663" s="2"/>
      <c r="CC663" s="2"/>
      <c r="CD663" s="2"/>
      <c r="CE663" s="2"/>
      <c r="CF663" s="2">
        <v>0</v>
      </c>
      <c r="CG663" s="2">
        <v>0</v>
      </c>
      <c r="CH663" s="2"/>
      <c r="CI663" s="2"/>
      <c r="CJ663" s="2"/>
      <c r="CK663" s="2"/>
      <c r="CL663" s="2"/>
      <c r="CM663" s="2">
        <v>0</v>
      </c>
      <c r="CN663" s="2" t="s">
        <v>1608</v>
      </c>
      <c r="CO663" s="2">
        <v>0</v>
      </c>
      <c r="CP663" s="2">
        <f t="shared" ref="CP663:CP680" si="697">(P663+Q663+S663)</f>
        <v>29.1</v>
      </c>
      <c r="CQ663" s="2">
        <f t="shared" ref="CQ663:CQ680" si="698">AC663*BC663</f>
        <v>0</v>
      </c>
      <c r="CR663" s="2">
        <f t="shared" ref="CR663:CR680" si="699">AD663*BB663</f>
        <v>0</v>
      </c>
      <c r="CS663" s="2">
        <f t="shared" ref="CS663:CS680" si="700">AE663*BS663</f>
        <v>0</v>
      </c>
      <c r="CT663" s="2">
        <f t="shared" ref="CT663:CT680" si="701">AF663*BA663</f>
        <v>9.6999999999999993</v>
      </c>
      <c r="CU663" s="2">
        <f t="shared" ref="CU663:CU680" si="702">AG663</f>
        <v>0</v>
      </c>
      <c r="CV663" s="2">
        <f t="shared" ref="CV663:CV680" si="703">AH663</f>
        <v>1.008</v>
      </c>
      <c r="CW663" s="2">
        <f t="shared" ref="CW663:CW680" si="704">AI663</f>
        <v>0</v>
      </c>
      <c r="CX663" s="2">
        <f t="shared" ref="CX663:CX680" si="705">AJ663</f>
        <v>0</v>
      </c>
      <c r="CY663" s="2">
        <f t="shared" ref="CY663:CY680" si="706">(((S663+R663)*AT663)/100)</f>
        <v>23.28</v>
      </c>
      <c r="CZ663" s="2">
        <f t="shared" ref="CZ663:CZ680" si="707">(((S663+R663)*AU663)/100)</f>
        <v>17.46</v>
      </c>
      <c r="DA663" s="2"/>
      <c r="DB663" s="2"/>
      <c r="DC663" s="2" t="s">
        <v>3</v>
      </c>
      <c r="DD663" s="2" t="s">
        <v>319</v>
      </c>
      <c r="DE663" s="2" t="s">
        <v>918</v>
      </c>
      <c r="DF663" s="2" t="s">
        <v>918</v>
      </c>
      <c r="DG663" s="2" t="s">
        <v>918</v>
      </c>
      <c r="DH663" s="2" t="s">
        <v>3</v>
      </c>
      <c r="DI663" s="2" t="s">
        <v>918</v>
      </c>
      <c r="DJ663" s="2" t="s">
        <v>918</v>
      </c>
      <c r="DK663" s="2" t="s">
        <v>3</v>
      </c>
      <c r="DL663" s="2" t="s">
        <v>3</v>
      </c>
      <c r="DM663" s="2" t="s">
        <v>3</v>
      </c>
      <c r="DN663" s="2">
        <v>0</v>
      </c>
      <c r="DO663" s="2">
        <v>0</v>
      </c>
      <c r="DP663" s="2">
        <v>1</v>
      </c>
      <c r="DQ663" s="2">
        <v>1</v>
      </c>
      <c r="DR663" s="2"/>
      <c r="DS663" s="2"/>
      <c r="DT663" s="2"/>
      <c r="DU663" s="2">
        <v>1013</v>
      </c>
      <c r="DV663" s="2" t="s">
        <v>561</v>
      </c>
      <c r="DW663" s="2" t="s">
        <v>561</v>
      </c>
      <c r="DX663" s="2">
        <v>1</v>
      </c>
      <c r="DY663" s="2"/>
      <c r="DZ663" s="2"/>
      <c r="EA663" s="2"/>
      <c r="EB663" s="2"/>
      <c r="EC663" s="2"/>
      <c r="ED663" s="2"/>
      <c r="EE663" s="2">
        <v>39174433</v>
      </c>
      <c r="EF663" s="2">
        <v>3</v>
      </c>
      <c r="EG663" s="2" t="s">
        <v>697</v>
      </c>
      <c r="EH663" s="2">
        <v>0</v>
      </c>
      <c r="EI663" s="2" t="s">
        <v>3</v>
      </c>
      <c r="EJ663" s="2">
        <v>2</v>
      </c>
      <c r="EK663" s="2">
        <v>110011</v>
      </c>
      <c r="EL663" s="2" t="s">
        <v>714</v>
      </c>
      <c r="EM663" s="2" t="s">
        <v>715</v>
      </c>
      <c r="EN663" s="2"/>
      <c r="EO663" s="2" t="s">
        <v>919</v>
      </c>
      <c r="EP663" s="2"/>
      <c r="EQ663" s="2">
        <v>0</v>
      </c>
      <c r="ER663" s="2">
        <v>18.91</v>
      </c>
      <c r="ES663" s="2">
        <v>2.75</v>
      </c>
      <c r="ET663" s="2">
        <v>0</v>
      </c>
      <c r="EU663" s="2">
        <v>0</v>
      </c>
      <c r="EV663" s="2">
        <v>16.16</v>
      </c>
      <c r="EW663" s="2">
        <v>1.68</v>
      </c>
      <c r="EX663" s="2">
        <v>0</v>
      </c>
      <c r="EY663" s="2">
        <v>0</v>
      </c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>
        <v>0</v>
      </c>
      <c r="FR663" s="2">
        <f t="shared" ref="FR663:FR680" si="708">ROUND(IF(AND(BH663=3,BI663=3),P663,0),2)</f>
        <v>0</v>
      </c>
      <c r="FS663" s="2">
        <v>0</v>
      </c>
      <c r="FT663" s="2"/>
      <c r="FU663" s="2"/>
      <c r="FV663" s="2"/>
      <c r="FW663" s="2"/>
      <c r="FX663" s="2">
        <v>80</v>
      </c>
      <c r="FY663" s="2">
        <v>60</v>
      </c>
      <c r="FZ663" s="2"/>
      <c r="GA663" s="2" t="s">
        <v>3</v>
      </c>
      <c r="GB663" s="2"/>
      <c r="GC663" s="2"/>
      <c r="GD663" s="2">
        <v>0</v>
      </c>
      <c r="GE663" s="2"/>
      <c r="GF663" s="2">
        <v>-1829448856</v>
      </c>
      <c r="GG663" s="2">
        <v>2</v>
      </c>
      <c r="GH663" s="2">
        <v>1</v>
      </c>
      <c r="GI663" s="2">
        <v>-2</v>
      </c>
      <c r="GJ663" s="2">
        <v>0</v>
      </c>
      <c r="GK663" s="2">
        <f>ROUND(R663*(R12)/100,2)</f>
        <v>0</v>
      </c>
      <c r="GL663" s="2">
        <f t="shared" ref="GL663:GL680" si="709">ROUND(IF(AND(BH663=3,BI663=3,FS663&lt;&gt;0),P663,0),2)</f>
        <v>0</v>
      </c>
      <c r="GM663" s="2">
        <f t="shared" ref="GM663:GM680" si="710">ROUND(O663+X663+Y663+GK663,2)+GX663</f>
        <v>69.84</v>
      </c>
      <c r="GN663" s="2">
        <f t="shared" ref="GN663:GN680" si="711">IF(OR(BI663=0,BI663=1),ROUND(O663+X663+Y663+GK663,2),0)</f>
        <v>0</v>
      </c>
      <c r="GO663" s="2">
        <f t="shared" ref="GO663:GO680" si="712">IF(BI663=2,ROUND(O663+X663+Y663+GK663,2),0)</f>
        <v>69.84</v>
      </c>
      <c r="GP663" s="2">
        <f t="shared" ref="GP663:GP680" si="713">IF(BI663=4,ROUND(O663+X663+Y663+GK663,2)+GX663,0)</f>
        <v>0</v>
      </c>
      <c r="GQ663" s="2"/>
      <c r="GR663" s="2">
        <v>0</v>
      </c>
      <c r="GS663" s="2">
        <v>3</v>
      </c>
      <c r="GT663" s="2">
        <v>0</v>
      </c>
      <c r="GU663" s="2" t="s">
        <v>3</v>
      </c>
      <c r="GV663" s="2">
        <f t="shared" ref="GV663:GV680" si="714">ROUND(GT663,2)</f>
        <v>0</v>
      </c>
      <c r="GW663" s="2">
        <v>1</v>
      </c>
      <c r="GX663" s="2">
        <f t="shared" ref="GX663:GX680" si="715">ROUND(GV663*GW663*I663,2)</f>
        <v>0</v>
      </c>
      <c r="GY663" s="2"/>
      <c r="GZ663" s="2"/>
      <c r="HA663" s="2">
        <v>0</v>
      </c>
      <c r="HB663" s="2">
        <v>0</v>
      </c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>
        <v>0</v>
      </c>
      <c r="IL663" s="2"/>
      <c r="IM663" s="2"/>
      <c r="IN663" s="2"/>
      <c r="IO663" s="2"/>
      <c r="IP663" s="2"/>
      <c r="IQ663" s="2"/>
      <c r="IR663" s="2"/>
      <c r="IS663" s="2"/>
      <c r="IT663" s="2"/>
      <c r="IU663" s="2"/>
    </row>
    <row r="664" spans="1:255" x14ac:dyDescent="0.2">
      <c r="A664">
        <v>17</v>
      </c>
      <c r="B664">
        <v>1</v>
      </c>
      <c r="C664">
        <f>ROW(SmtRes!A1532)</f>
        <v>1532</v>
      </c>
      <c r="D664">
        <f>ROW(EtalonRes!A1492)</f>
        <v>1492</v>
      </c>
      <c r="E664" t="s">
        <v>914</v>
      </c>
      <c r="F664" t="s">
        <v>915</v>
      </c>
      <c r="G664" t="s">
        <v>916</v>
      </c>
      <c r="H664" t="s">
        <v>561</v>
      </c>
      <c r="I664">
        <v>3</v>
      </c>
      <c r="J664">
        <v>0</v>
      </c>
      <c r="O664">
        <f t="shared" si="683"/>
        <v>193.81</v>
      </c>
      <c r="P664">
        <f t="shared" si="684"/>
        <v>0</v>
      </c>
      <c r="Q664">
        <f t="shared" si="685"/>
        <v>0</v>
      </c>
      <c r="R664">
        <f t="shared" si="686"/>
        <v>0</v>
      </c>
      <c r="S664">
        <f t="shared" si="687"/>
        <v>193.81</v>
      </c>
      <c r="T664">
        <f t="shared" si="688"/>
        <v>0</v>
      </c>
      <c r="U664">
        <f t="shared" si="689"/>
        <v>3.024</v>
      </c>
      <c r="V664">
        <f t="shared" si="690"/>
        <v>0</v>
      </c>
      <c r="W664">
        <f t="shared" si="691"/>
        <v>0</v>
      </c>
      <c r="X664">
        <f t="shared" si="692"/>
        <v>155.05000000000001</v>
      </c>
      <c r="Y664">
        <f t="shared" si="693"/>
        <v>116.29</v>
      </c>
      <c r="AA664">
        <v>39500386</v>
      </c>
      <c r="AB664">
        <f t="shared" si="694"/>
        <v>9.6999999999999993</v>
      </c>
      <c r="AC664">
        <f>ROUND(((ES664*0)),2)</f>
        <v>0</v>
      </c>
      <c r="AD664">
        <f>ROUND(((((ET664*0.6))-((EU664*0.6)))+AE664),2)</f>
        <v>0</v>
      </c>
      <c r="AE664">
        <f>ROUND(((EU664*0.6)),2)</f>
        <v>0</v>
      </c>
      <c r="AF664">
        <f>ROUND(((EV664*0.6)),2)</f>
        <v>9.6999999999999993</v>
      </c>
      <c r="AG664">
        <f t="shared" si="695"/>
        <v>0</v>
      </c>
      <c r="AH664">
        <f>((EW664*0.6))</f>
        <v>1.008</v>
      </c>
      <c r="AI664">
        <f>((EX664*0.6))</f>
        <v>0</v>
      </c>
      <c r="AJ664">
        <f t="shared" si="696"/>
        <v>0</v>
      </c>
      <c r="AK664">
        <v>18.91</v>
      </c>
      <c r="AL664">
        <v>2.75</v>
      </c>
      <c r="AM664">
        <v>0</v>
      </c>
      <c r="AN664">
        <v>0</v>
      </c>
      <c r="AO664">
        <v>16.16</v>
      </c>
      <c r="AP664">
        <v>0</v>
      </c>
      <c r="AQ664">
        <v>1.68</v>
      </c>
      <c r="AR664">
        <v>0</v>
      </c>
      <c r="AS664">
        <v>0</v>
      </c>
      <c r="AT664">
        <v>80</v>
      </c>
      <c r="AU664">
        <v>60</v>
      </c>
      <c r="AV664">
        <v>1</v>
      </c>
      <c r="AW664">
        <v>1</v>
      </c>
      <c r="AZ664">
        <v>6.66</v>
      </c>
      <c r="BA664">
        <v>6.66</v>
      </c>
      <c r="BB664">
        <v>6.66</v>
      </c>
      <c r="BC664">
        <v>6.66</v>
      </c>
      <c r="BD664" t="s">
        <v>3</v>
      </c>
      <c r="BE664" t="s">
        <v>3</v>
      </c>
      <c r="BF664" t="s">
        <v>3</v>
      </c>
      <c r="BG664" t="s">
        <v>3</v>
      </c>
      <c r="BH664">
        <v>0</v>
      </c>
      <c r="BI664">
        <v>2</v>
      </c>
      <c r="BJ664" t="s">
        <v>917</v>
      </c>
      <c r="BM664">
        <v>110011</v>
      </c>
      <c r="BN664">
        <v>0</v>
      </c>
      <c r="BO664" t="s">
        <v>3</v>
      </c>
      <c r="BP664">
        <v>0</v>
      </c>
      <c r="BQ664">
        <v>3</v>
      </c>
      <c r="BR664">
        <v>0</v>
      </c>
      <c r="BS664">
        <v>6.66</v>
      </c>
      <c r="BT664">
        <v>1</v>
      </c>
      <c r="BU664">
        <v>1</v>
      </c>
      <c r="BV664">
        <v>1</v>
      </c>
      <c r="BW664">
        <v>1</v>
      </c>
      <c r="BX664">
        <v>1</v>
      </c>
      <c r="BY664" t="s">
        <v>3</v>
      </c>
      <c r="BZ664">
        <v>80</v>
      </c>
      <c r="CA664">
        <v>60</v>
      </c>
      <c r="CF664">
        <v>0</v>
      </c>
      <c r="CG664">
        <v>0</v>
      </c>
      <c r="CM664">
        <v>0</v>
      </c>
      <c r="CN664" t="s">
        <v>1608</v>
      </c>
      <c r="CO664">
        <v>0</v>
      </c>
      <c r="CP664">
        <f t="shared" si="697"/>
        <v>193.81</v>
      </c>
      <c r="CQ664">
        <f t="shared" si="698"/>
        <v>0</v>
      </c>
      <c r="CR664">
        <f t="shared" si="699"/>
        <v>0</v>
      </c>
      <c r="CS664">
        <f t="shared" si="700"/>
        <v>0</v>
      </c>
      <c r="CT664">
        <f t="shared" si="701"/>
        <v>64.60199999999999</v>
      </c>
      <c r="CU664">
        <f t="shared" si="702"/>
        <v>0</v>
      </c>
      <c r="CV664">
        <f t="shared" si="703"/>
        <v>1.008</v>
      </c>
      <c r="CW664">
        <f t="shared" si="704"/>
        <v>0</v>
      </c>
      <c r="CX664">
        <f t="shared" si="705"/>
        <v>0</v>
      </c>
      <c r="CY664">
        <f t="shared" si="706"/>
        <v>155.048</v>
      </c>
      <c r="CZ664">
        <f t="shared" si="707"/>
        <v>116.286</v>
      </c>
      <c r="DC664" t="s">
        <v>3</v>
      </c>
      <c r="DD664" t="s">
        <v>319</v>
      </c>
      <c r="DE664" t="s">
        <v>918</v>
      </c>
      <c r="DF664" t="s">
        <v>918</v>
      </c>
      <c r="DG664" t="s">
        <v>918</v>
      </c>
      <c r="DH664" t="s">
        <v>3</v>
      </c>
      <c r="DI664" t="s">
        <v>918</v>
      </c>
      <c r="DJ664" t="s">
        <v>918</v>
      </c>
      <c r="DK664" t="s">
        <v>3</v>
      </c>
      <c r="DL664" t="s">
        <v>3</v>
      </c>
      <c r="DM664" t="s">
        <v>3</v>
      </c>
      <c r="DN664">
        <v>0</v>
      </c>
      <c r="DO664">
        <v>0</v>
      </c>
      <c r="DP664">
        <v>1</v>
      </c>
      <c r="DQ664">
        <v>1</v>
      </c>
      <c r="DU664">
        <v>1013</v>
      </c>
      <c r="DV664" t="s">
        <v>561</v>
      </c>
      <c r="DW664" t="s">
        <v>561</v>
      </c>
      <c r="DX664">
        <v>1</v>
      </c>
      <c r="EE664">
        <v>39174433</v>
      </c>
      <c r="EF664">
        <v>3</v>
      </c>
      <c r="EG664" t="s">
        <v>697</v>
      </c>
      <c r="EH664">
        <v>0</v>
      </c>
      <c r="EI664" t="s">
        <v>3</v>
      </c>
      <c r="EJ664">
        <v>2</v>
      </c>
      <c r="EK664">
        <v>110011</v>
      </c>
      <c r="EL664" t="s">
        <v>714</v>
      </c>
      <c r="EM664" t="s">
        <v>715</v>
      </c>
      <c r="EO664" t="s">
        <v>919</v>
      </c>
      <c r="EQ664">
        <v>0</v>
      </c>
      <c r="ER664">
        <v>18.91</v>
      </c>
      <c r="ES664">
        <v>2.75</v>
      </c>
      <c r="ET664">
        <v>0</v>
      </c>
      <c r="EU664">
        <v>0</v>
      </c>
      <c r="EV664">
        <v>16.16</v>
      </c>
      <c r="EW664">
        <v>1.68</v>
      </c>
      <c r="EX664">
        <v>0</v>
      </c>
      <c r="EY664">
        <v>0</v>
      </c>
      <c r="FQ664">
        <v>0</v>
      </c>
      <c r="FR664">
        <f t="shared" si="708"/>
        <v>0</v>
      </c>
      <c r="FS664">
        <v>0</v>
      </c>
      <c r="FX664">
        <v>80</v>
      </c>
      <c r="FY664">
        <v>60</v>
      </c>
      <c r="GA664" t="s">
        <v>3</v>
      </c>
      <c r="GD664">
        <v>0</v>
      </c>
      <c r="GF664">
        <v>-1829448856</v>
      </c>
      <c r="GG664">
        <v>1</v>
      </c>
      <c r="GH664">
        <v>1</v>
      </c>
      <c r="GI664">
        <v>4</v>
      </c>
      <c r="GJ664">
        <v>0</v>
      </c>
      <c r="GK664">
        <f>ROUND(R664*(S12)/100,2)</f>
        <v>0</v>
      </c>
      <c r="GL664">
        <f t="shared" si="709"/>
        <v>0</v>
      </c>
      <c r="GM664">
        <f t="shared" si="710"/>
        <v>465.15</v>
      </c>
      <c r="GN664">
        <f t="shared" si="711"/>
        <v>0</v>
      </c>
      <c r="GO664">
        <f t="shared" si="712"/>
        <v>465.15</v>
      </c>
      <c r="GP664">
        <f t="shared" si="713"/>
        <v>0</v>
      </c>
      <c r="GR664">
        <v>0</v>
      </c>
      <c r="GS664">
        <v>3</v>
      </c>
      <c r="GT664">
        <v>0</v>
      </c>
      <c r="GU664" t="s">
        <v>3</v>
      </c>
      <c r="GV664">
        <f t="shared" si="714"/>
        <v>0</v>
      </c>
      <c r="GW664">
        <v>1</v>
      </c>
      <c r="GX664">
        <f t="shared" si="715"/>
        <v>0</v>
      </c>
      <c r="HA664">
        <v>0</v>
      </c>
      <c r="HB664">
        <v>0</v>
      </c>
      <c r="IK664">
        <v>0</v>
      </c>
    </row>
    <row r="665" spans="1:255" x14ac:dyDescent="0.2">
      <c r="A665" s="2">
        <v>17</v>
      </c>
      <c r="B665" s="2">
        <v>1</v>
      </c>
      <c r="C665" s="2">
        <f>ROW(SmtRes!A1539)</f>
        <v>1539</v>
      </c>
      <c r="D665" s="2">
        <f>ROW(EtalonRes!A1498)</f>
        <v>1498</v>
      </c>
      <c r="E665" s="2" t="s">
        <v>920</v>
      </c>
      <c r="F665" s="2" t="s">
        <v>915</v>
      </c>
      <c r="G665" s="2" t="s">
        <v>921</v>
      </c>
      <c r="H665" s="2" t="s">
        <v>561</v>
      </c>
      <c r="I665" s="2">
        <v>7</v>
      </c>
      <c r="J665" s="2">
        <v>0</v>
      </c>
      <c r="K665" s="2"/>
      <c r="L665" s="2"/>
      <c r="M665" s="2"/>
      <c r="N665" s="2"/>
      <c r="O665" s="2">
        <f t="shared" si="683"/>
        <v>132.37</v>
      </c>
      <c r="P665" s="2">
        <f t="shared" si="684"/>
        <v>19.25</v>
      </c>
      <c r="Q665" s="2">
        <f t="shared" si="685"/>
        <v>0</v>
      </c>
      <c r="R665" s="2">
        <f t="shared" si="686"/>
        <v>0</v>
      </c>
      <c r="S665" s="2">
        <f t="shared" si="687"/>
        <v>113.12</v>
      </c>
      <c r="T665" s="2">
        <f t="shared" si="688"/>
        <v>0</v>
      </c>
      <c r="U665" s="2">
        <f t="shared" si="689"/>
        <v>11.76</v>
      </c>
      <c r="V665" s="2">
        <f t="shared" si="690"/>
        <v>0</v>
      </c>
      <c r="W665" s="2">
        <f t="shared" si="691"/>
        <v>0</v>
      </c>
      <c r="X665" s="2">
        <f t="shared" si="692"/>
        <v>90.5</v>
      </c>
      <c r="Y665" s="2">
        <f t="shared" si="693"/>
        <v>67.87</v>
      </c>
      <c r="Z665" s="2"/>
      <c r="AA665" s="2">
        <v>39500385</v>
      </c>
      <c r="AB665" s="2">
        <f t="shared" si="694"/>
        <v>18.91</v>
      </c>
      <c r="AC665" s="2">
        <f t="shared" ref="AC665:AC670" si="716">ROUND((ES665),2)</f>
        <v>2.75</v>
      </c>
      <c r="AD665" s="2">
        <f t="shared" ref="AD665:AD670" si="717">ROUND((((ET665)-(EU665))+AE665),2)</f>
        <v>0</v>
      </c>
      <c r="AE665" s="2">
        <f t="shared" ref="AE665:AF670" si="718">ROUND((EU665),2)</f>
        <v>0</v>
      </c>
      <c r="AF665" s="2">
        <f t="shared" si="718"/>
        <v>16.16</v>
      </c>
      <c r="AG665" s="2">
        <f t="shared" si="695"/>
        <v>0</v>
      </c>
      <c r="AH665" s="2">
        <f t="shared" ref="AH665:AI670" si="719">(EW665)</f>
        <v>1.68</v>
      </c>
      <c r="AI665" s="2">
        <f t="shared" si="719"/>
        <v>0</v>
      </c>
      <c r="AJ665" s="2">
        <f t="shared" si="696"/>
        <v>0</v>
      </c>
      <c r="AK665" s="2">
        <v>18.91</v>
      </c>
      <c r="AL665" s="2">
        <v>2.75</v>
      </c>
      <c r="AM665" s="2">
        <v>0</v>
      </c>
      <c r="AN665" s="2">
        <v>0</v>
      </c>
      <c r="AO665" s="2">
        <v>16.16</v>
      </c>
      <c r="AP665" s="2">
        <v>0</v>
      </c>
      <c r="AQ665" s="2">
        <v>1.68</v>
      </c>
      <c r="AR665" s="2">
        <v>0</v>
      </c>
      <c r="AS665" s="2">
        <v>0</v>
      </c>
      <c r="AT665" s="2">
        <v>80</v>
      </c>
      <c r="AU665" s="2">
        <v>60</v>
      </c>
      <c r="AV665" s="2">
        <v>1</v>
      </c>
      <c r="AW665" s="2">
        <v>1</v>
      </c>
      <c r="AX665" s="2"/>
      <c r="AY665" s="2"/>
      <c r="AZ665" s="2">
        <v>1</v>
      </c>
      <c r="BA665" s="2">
        <v>1</v>
      </c>
      <c r="BB665" s="2">
        <v>1</v>
      </c>
      <c r="BC665" s="2">
        <v>1</v>
      </c>
      <c r="BD665" s="2" t="s">
        <v>3</v>
      </c>
      <c r="BE665" s="2" t="s">
        <v>3</v>
      </c>
      <c r="BF665" s="2" t="s">
        <v>3</v>
      </c>
      <c r="BG665" s="2" t="s">
        <v>3</v>
      </c>
      <c r="BH665" s="2">
        <v>0</v>
      </c>
      <c r="BI665" s="2">
        <v>2</v>
      </c>
      <c r="BJ665" s="2" t="s">
        <v>917</v>
      </c>
      <c r="BK665" s="2"/>
      <c r="BL665" s="2"/>
      <c r="BM665" s="2">
        <v>110011</v>
      </c>
      <c r="BN665" s="2">
        <v>0</v>
      </c>
      <c r="BO665" s="2" t="s">
        <v>3</v>
      </c>
      <c r="BP665" s="2">
        <v>0</v>
      </c>
      <c r="BQ665" s="2">
        <v>3</v>
      </c>
      <c r="BR665" s="2">
        <v>0</v>
      </c>
      <c r="BS665" s="2">
        <v>1</v>
      </c>
      <c r="BT665" s="2">
        <v>1</v>
      </c>
      <c r="BU665" s="2">
        <v>1</v>
      </c>
      <c r="BV665" s="2">
        <v>1</v>
      </c>
      <c r="BW665" s="2">
        <v>1</v>
      </c>
      <c r="BX665" s="2">
        <v>1</v>
      </c>
      <c r="BY665" s="2" t="s">
        <v>3</v>
      </c>
      <c r="BZ665" s="2">
        <v>80</v>
      </c>
      <c r="CA665" s="2">
        <v>60</v>
      </c>
      <c r="CB665" s="2"/>
      <c r="CC665" s="2"/>
      <c r="CD665" s="2"/>
      <c r="CE665" s="2"/>
      <c r="CF665" s="2">
        <v>0</v>
      </c>
      <c r="CG665" s="2">
        <v>0</v>
      </c>
      <c r="CH665" s="2"/>
      <c r="CI665" s="2"/>
      <c r="CJ665" s="2"/>
      <c r="CK665" s="2"/>
      <c r="CL665" s="2"/>
      <c r="CM665" s="2">
        <v>0</v>
      </c>
      <c r="CN665" s="2" t="s">
        <v>1607</v>
      </c>
      <c r="CO665" s="2">
        <v>0</v>
      </c>
      <c r="CP665" s="2">
        <f t="shared" si="697"/>
        <v>132.37</v>
      </c>
      <c r="CQ665" s="2">
        <f t="shared" si="698"/>
        <v>2.75</v>
      </c>
      <c r="CR665" s="2">
        <f t="shared" si="699"/>
        <v>0</v>
      </c>
      <c r="CS665" s="2">
        <f t="shared" si="700"/>
        <v>0</v>
      </c>
      <c r="CT665" s="2">
        <f t="shared" si="701"/>
        <v>16.16</v>
      </c>
      <c r="CU665" s="2">
        <f t="shared" si="702"/>
        <v>0</v>
      </c>
      <c r="CV665" s="2">
        <f t="shared" si="703"/>
        <v>1.68</v>
      </c>
      <c r="CW665" s="2">
        <f t="shared" si="704"/>
        <v>0</v>
      </c>
      <c r="CX665" s="2">
        <f t="shared" si="705"/>
        <v>0</v>
      </c>
      <c r="CY665" s="2">
        <f t="shared" si="706"/>
        <v>90.496000000000009</v>
      </c>
      <c r="CZ665" s="2">
        <f t="shared" si="707"/>
        <v>67.872000000000014</v>
      </c>
      <c r="DA665" s="2"/>
      <c r="DB665" s="2"/>
      <c r="DC665" s="2" t="s">
        <v>3</v>
      </c>
      <c r="DD665" s="2" t="s">
        <v>3</v>
      </c>
      <c r="DE665" s="2" t="s">
        <v>3</v>
      </c>
      <c r="DF665" s="2" t="s">
        <v>3</v>
      </c>
      <c r="DG665" s="2" t="s">
        <v>3</v>
      </c>
      <c r="DH665" s="2" t="s">
        <v>3</v>
      </c>
      <c r="DI665" s="2" t="s">
        <v>3</v>
      </c>
      <c r="DJ665" s="2" t="s">
        <v>3</v>
      </c>
      <c r="DK665" s="2" t="s">
        <v>3</v>
      </c>
      <c r="DL665" s="2" t="s">
        <v>3</v>
      </c>
      <c r="DM665" s="2" t="s">
        <v>3</v>
      </c>
      <c r="DN665" s="2">
        <v>0</v>
      </c>
      <c r="DO665" s="2">
        <v>0</v>
      </c>
      <c r="DP665" s="2">
        <v>1</v>
      </c>
      <c r="DQ665" s="2">
        <v>1</v>
      </c>
      <c r="DR665" s="2"/>
      <c r="DS665" s="2"/>
      <c r="DT665" s="2"/>
      <c r="DU665" s="2">
        <v>1013</v>
      </c>
      <c r="DV665" s="2" t="s">
        <v>561</v>
      </c>
      <c r="DW665" s="2" t="s">
        <v>561</v>
      </c>
      <c r="DX665" s="2">
        <v>1</v>
      </c>
      <c r="DY665" s="2"/>
      <c r="DZ665" s="2"/>
      <c r="EA665" s="2"/>
      <c r="EB665" s="2"/>
      <c r="EC665" s="2"/>
      <c r="ED665" s="2"/>
      <c r="EE665" s="2">
        <v>39174433</v>
      </c>
      <c r="EF665" s="2">
        <v>3</v>
      </c>
      <c r="EG665" s="2" t="s">
        <v>697</v>
      </c>
      <c r="EH665" s="2">
        <v>0</v>
      </c>
      <c r="EI665" s="2" t="s">
        <v>3</v>
      </c>
      <c r="EJ665" s="2">
        <v>2</v>
      </c>
      <c r="EK665" s="2">
        <v>110011</v>
      </c>
      <c r="EL665" s="2" t="s">
        <v>714</v>
      </c>
      <c r="EM665" s="2" t="s">
        <v>715</v>
      </c>
      <c r="EN665" s="2"/>
      <c r="EO665" s="2" t="s">
        <v>709</v>
      </c>
      <c r="EP665" s="2"/>
      <c r="EQ665" s="2">
        <v>0</v>
      </c>
      <c r="ER665" s="2">
        <v>18.91</v>
      </c>
      <c r="ES665" s="2">
        <v>2.75</v>
      </c>
      <c r="ET665" s="2">
        <v>0</v>
      </c>
      <c r="EU665" s="2">
        <v>0</v>
      </c>
      <c r="EV665" s="2">
        <v>16.16</v>
      </c>
      <c r="EW665" s="2">
        <v>1.68</v>
      </c>
      <c r="EX665" s="2">
        <v>0</v>
      </c>
      <c r="EY665" s="2">
        <v>0</v>
      </c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>
        <v>0</v>
      </c>
      <c r="FR665" s="2">
        <f t="shared" si="708"/>
        <v>0</v>
      </c>
      <c r="FS665" s="2">
        <v>0</v>
      </c>
      <c r="FT665" s="2"/>
      <c r="FU665" s="2"/>
      <c r="FV665" s="2"/>
      <c r="FW665" s="2"/>
      <c r="FX665" s="2">
        <v>80</v>
      </c>
      <c r="FY665" s="2">
        <v>60</v>
      </c>
      <c r="FZ665" s="2"/>
      <c r="GA665" s="2" t="s">
        <v>3</v>
      </c>
      <c r="GB665" s="2"/>
      <c r="GC665" s="2"/>
      <c r="GD665" s="2">
        <v>0</v>
      </c>
      <c r="GE665" s="2"/>
      <c r="GF665" s="2">
        <v>-1624113306</v>
      </c>
      <c r="GG665" s="2">
        <v>2</v>
      </c>
      <c r="GH665" s="2">
        <v>1</v>
      </c>
      <c r="GI665" s="2">
        <v>-2</v>
      </c>
      <c r="GJ665" s="2">
        <v>0</v>
      </c>
      <c r="GK665" s="2">
        <f>ROUND(R665*(R12)/100,2)</f>
        <v>0</v>
      </c>
      <c r="GL665" s="2">
        <f t="shared" si="709"/>
        <v>0</v>
      </c>
      <c r="GM665" s="2">
        <f t="shared" si="710"/>
        <v>290.74</v>
      </c>
      <c r="GN665" s="2">
        <f t="shared" si="711"/>
        <v>0</v>
      </c>
      <c r="GO665" s="2">
        <f t="shared" si="712"/>
        <v>290.74</v>
      </c>
      <c r="GP665" s="2">
        <f t="shared" si="713"/>
        <v>0</v>
      </c>
      <c r="GQ665" s="2"/>
      <c r="GR665" s="2">
        <v>0</v>
      </c>
      <c r="GS665" s="2">
        <v>3</v>
      </c>
      <c r="GT665" s="2">
        <v>0</v>
      </c>
      <c r="GU665" s="2" t="s">
        <v>3</v>
      </c>
      <c r="GV665" s="2">
        <f t="shared" si="714"/>
        <v>0</v>
      </c>
      <c r="GW665" s="2">
        <v>1</v>
      </c>
      <c r="GX665" s="2">
        <f t="shared" si="715"/>
        <v>0</v>
      </c>
      <c r="GY665" s="2"/>
      <c r="GZ665" s="2"/>
      <c r="HA665" s="2">
        <v>0</v>
      </c>
      <c r="HB665" s="2">
        <v>0</v>
      </c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>
        <v>0</v>
      </c>
      <c r="IL665" s="2"/>
      <c r="IM665" s="2"/>
      <c r="IN665" s="2"/>
      <c r="IO665" s="2"/>
      <c r="IP665" s="2"/>
      <c r="IQ665" s="2"/>
      <c r="IR665" s="2"/>
      <c r="IS665" s="2"/>
      <c r="IT665" s="2"/>
      <c r="IU665" s="2"/>
    </row>
    <row r="666" spans="1:255" x14ac:dyDescent="0.2">
      <c r="A666">
        <v>17</v>
      </c>
      <c r="B666">
        <v>1</v>
      </c>
      <c r="C666">
        <f>ROW(SmtRes!A1546)</f>
        <v>1546</v>
      </c>
      <c r="D666">
        <f>ROW(EtalonRes!A1504)</f>
        <v>1504</v>
      </c>
      <c r="E666" t="s">
        <v>920</v>
      </c>
      <c r="F666" t="s">
        <v>915</v>
      </c>
      <c r="G666" t="s">
        <v>921</v>
      </c>
      <c r="H666" t="s">
        <v>561</v>
      </c>
      <c r="I666">
        <v>7</v>
      </c>
      <c r="J666">
        <v>0</v>
      </c>
      <c r="O666">
        <f t="shared" si="683"/>
        <v>881.59</v>
      </c>
      <c r="P666">
        <f t="shared" si="684"/>
        <v>128.21</v>
      </c>
      <c r="Q666">
        <f t="shared" si="685"/>
        <v>0</v>
      </c>
      <c r="R666">
        <f t="shared" si="686"/>
        <v>0</v>
      </c>
      <c r="S666">
        <f t="shared" si="687"/>
        <v>753.38</v>
      </c>
      <c r="T666">
        <f t="shared" si="688"/>
        <v>0</v>
      </c>
      <c r="U666">
        <f t="shared" si="689"/>
        <v>11.76</v>
      </c>
      <c r="V666">
        <f t="shared" si="690"/>
        <v>0</v>
      </c>
      <c r="W666">
        <f t="shared" si="691"/>
        <v>0</v>
      </c>
      <c r="X666">
        <f t="shared" si="692"/>
        <v>602.70000000000005</v>
      </c>
      <c r="Y666">
        <f t="shared" si="693"/>
        <v>452.03</v>
      </c>
      <c r="AA666">
        <v>39500386</v>
      </c>
      <c r="AB666">
        <f t="shared" si="694"/>
        <v>18.91</v>
      </c>
      <c r="AC666">
        <f t="shared" si="716"/>
        <v>2.75</v>
      </c>
      <c r="AD666">
        <f t="shared" si="717"/>
        <v>0</v>
      </c>
      <c r="AE666">
        <f t="shared" si="718"/>
        <v>0</v>
      </c>
      <c r="AF666">
        <f t="shared" si="718"/>
        <v>16.16</v>
      </c>
      <c r="AG666">
        <f t="shared" si="695"/>
        <v>0</v>
      </c>
      <c r="AH666">
        <f t="shared" si="719"/>
        <v>1.68</v>
      </c>
      <c r="AI666">
        <f t="shared" si="719"/>
        <v>0</v>
      </c>
      <c r="AJ666">
        <f t="shared" si="696"/>
        <v>0</v>
      </c>
      <c r="AK666">
        <v>18.91</v>
      </c>
      <c r="AL666">
        <v>2.75</v>
      </c>
      <c r="AM666">
        <v>0</v>
      </c>
      <c r="AN666">
        <v>0</v>
      </c>
      <c r="AO666">
        <v>16.16</v>
      </c>
      <c r="AP666">
        <v>0</v>
      </c>
      <c r="AQ666">
        <v>1.68</v>
      </c>
      <c r="AR666">
        <v>0</v>
      </c>
      <c r="AS666">
        <v>0</v>
      </c>
      <c r="AT666">
        <v>80</v>
      </c>
      <c r="AU666">
        <v>60</v>
      </c>
      <c r="AV666">
        <v>1</v>
      </c>
      <c r="AW666">
        <v>1</v>
      </c>
      <c r="AZ666">
        <v>6.66</v>
      </c>
      <c r="BA666">
        <v>6.66</v>
      </c>
      <c r="BB666">
        <v>6.66</v>
      </c>
      <c r="BC666">
        <v>6.66</v>
      </c>
      <c r="BD666" t="s">
        <v>3</v>
      </c>
      <c r="BE666" t="s">
        <v>3</v>
      </c>
      <c r="BF666" t="s">
        <v>3</v>
      </c>
      <c r="BG666" t="s">
        <v>3</v>
      </c>
      <c r="BH666">
        <v>0</v>
      </c>
      <c r="BI666">
        <v>2</v>
      </c>
      <c r="BJ666" t="s">
        <v>917</v>
      </c>
      <c r="BM666">
        <v>110011</v>
      </c>
      <c r="BN666">
        <v>0</v>
      </c>
      <c r="BO666" t="s">
        <v>3</v>
      </c>
      <c r="BP666">
        <v>0</v>
      </c>
      <c r="BQ666">
        <v>3</v>
      </c>
      <c r="BR666">
        <v>0</v>
      </c>
      <c r="BS666">
        <v>6.66</v>
      </c>
      <c r="BT666">
        <v>1</v>
      </c>
      <c r="BU666">
        <v>1</v>
      </c>
      <c r="BV666">
        <v>1</v>
      </c>
      <c r="BW666">
        <v>1</v>
      </c>
      <c r="BX666">
        <v>1</v>
      </c>
      <c r="BY666" t="s">
        <v>3</v>
      </c>
      <c r="BZ666">
        <v>80</v>
      </c>
      <c r="CA666">
        <v>60</v>
      </c>
      <c r="CF666">
        <v>0</v>
      </c>
      <c r="CG666">
        <v>0</v>
      </c>
      <c r="CM666">
        <v>0</v>
      </c>
      <c r="CN666" t="s">
        <v>1607</v>
      </c>
      <c r="CO666">
        <v>0</v>
      </c>
      <c r="CP666">
        <f t="shared" si="697"/>
        <v>881.59</v>
      </c>
      <c r="CQ666">
        <f t="shared" si="698"/>
        <v>18.315000000000001</v>
      </c>
      <c r="CR666">
        <f t="shared" si="699"/>
        <v>0</v>
      </c>
      <c r="CS666">
        <f t="shared" si="700"/>
        <v>0</v>
      </c>
      <c r="CT666">
        <f t="shared" si="701"/>
        <v>107.62560000000001</v>
      </c>
      <c r="CU666">
        <f t="shared" si="702"/>
        <v>0</v>
      </c>
      <c r="CV666">
        <f t="shared" si="703"/>
        <v>1.68</v>
      </c>
      <c r="CW666">
        <f t="shared" si="704"/>
        <v>0</v>
      </c>
      <c r="CX666">
        <f t="shared" si="705"/>
        <v>0</v>
      </c>
      <c r="CY666">
        <f t="shared" si="706"/>
        <v>602.70400000000006</v>
      </c>
      <c r="CZ666">
        <f t="shared" si="707"/>
        <v>452.02800000000002</v>
      </c>
      <c r="DC666" t="s">
        <v>3</v>
      </c>
      <c r="DD666" t="s">
        <v>3</v>
      </c>
      <c r="DE666" t="s">
        <v>3</v>
      </c>
      <c r="DF666" t="s">
        <v>3</v>
      </c>
      <c r="DG666" t="s">
        <v>3</v>
      </c>
      <c r="DH666" t="s">
        <v>3</v>
      </c>
      <c r="DI666" t="s">
        <v>3</v>
      </c>
      <c r="DJ666" t="s">
        <v>3</v>
      </c>
      <c r="DK666" t="s">
        <v>3</v>
      </c>
      <c r="DL666" t="s">
        <v>3</v>
      </c>
      <c r="DM666" t="s">
        <v>3</v>
      </c>
      <c r="DN666">
        <v>0</v>
      </c>
      <c r="DO666">
        <v>0</v>
      </c>
      <c r="DP666">
        <v>1</v>
      </c>
      <c r="DQ666">
        <v>1</v>
      </c>
      <c r="DU666">
        <v>1013</v>
      </c>
      <c r="DV666" t="s">
        <v>561</v>
      </c>
      <c r="DW666" t="s">
        <v>561</v>
      </c>
      <c r="DX666">
        <v>1</v>
      </c>
      <c r="EE666">
        <v>39174433</v>
      </c>
      <c r="EF666">
        <v>3</v>
      </c>
      <c r="EG666" t="s">
        <v>697</v>
      </c>
      <c r="EH666">
        <v>0</v>
      </c>
      <c r="EI666" t="s">
        <v>3</v>
      </c>
      <c r="EJ666">
        <v>2</v>
      </c>
      <c r="EK666">
        <v>110011</v>
      </c>
      <c r="EL666" t="s">
        <v>714</v>
      </c>
      <c r="EM666" t="s">
        <v>715</v>
      </c>
      <c r="EO666" t="s">
        <v>709</v>
      </c>
      <c r="EQ666">
        <v>0</v>
      </c>
      <c r="ER666">
        <v>18.91</v>
      </c>
      <c r="ES666">
        <v>2.75</v>
      </c>
      <c r="ET666">
        <v>0</v>
      </c>
      <c r="EU666">
        <v>0</v>
      </c>
      <c r="EV666">
        <v>16.16</v>
      </c>
      <c r="EW666">
        <v>1.68</v>
      </c>
      <c r="EX666">
        <v>0</v>
      </c>
      <c r="EY666">
        <v>0</v>
      </c>
      <c r="FQ666">
        <v>0</v>
      </c>
      <c r="FR666">
        <f t="shared" si="708"/>
        <v>0</v>
      </c>
      <c r="FS666">
        <v>0</v>
      </c>
      <c r="FX666">
        <v>80</v>
      </c>
      <c r="FY666">
        <v>60</v>
      </c>
      <c r="GA666" t="s">
        <v>3</v>
      </c>
      <c r="GD666">
        <v>0</v>
      </c>
      <c r="GF666">
        <v>-1624113306</v>
      </c>
      <c r="GG666">
        <v>1</v>
      </c>
      <c r="GH666">
        <v>1</v>
      </c>
      <c r="GI666">
        <v>4</v>
      </c>
      <c r="GJ666">
        <v>0</v>
      </c>
      <c r="GK666">
        <f>ROUND(R666*(S12)/100,2)</f>
        <v>0</v>
      </c>
      <c r="GL666">
        <f t="shared" si="709"/>
        <v>0</v>
      </c>
      <c r="GM666">
        <f t="shared" si="710"/>
        <v>1936.32</v>
      </c>
      <c r="GN666">
        <f t="shared" si="711"/>
        <v>0</v>
      </c>
      <c r="GO666">
        <f t="shared" si="712"/>
        <v>1936.32</v>
      </c>
      <c r="GP666">
        <f t="shared" si="713"/>
        <v>0</v>
      </c>
      <c r="GR666">
        <v>0</v>
      </c>
      <c r="GS666">
        <v>3</v>
      </c>
      <c r="GT666">
        <v>0</v>
      </c>
      <c r="GU666" t="s">
        <v>3</v>
      </c>
      <c r="GV666">
        <f t="shared" si="714"/>
        <v>0</v>
      </c>
      <c r="GW666">
        <v>1</v>
      </c>
      <c r="GX666">
        <f t="shared" si="715"/>
        <v>0</v>
      </c>
      <c r="HA666">
        <v>0</v>
      </c>
      <c r="HB666">
        <v>0</v>
      </c>
      <c r="IK666">
        <v>0</v>
      </c>
    </row>
    <row r="667" spans="1:255" x14ac:dyDescent="0.2">
      <c r="A667" s="2">
        <v>18</v>
      </c>
      <c r="B667" s="2">
        <v>1</v>
      </c>
      <c r="C667" s="2">
        <v>1538</v>
      </c>
      <c r="D667" s="2"/>
      <c r="E667" s="2" t="s">
        <v>922</v>
      </c>
      <c r="F667" s="2" t="s">
        <v>923</v>
      </c>
      <c r="G667" s="2" t="s">
        <v>924</v>
      </c>
      <c r="H667" s="2" t="s">
        <v>566</v>
      </c>
      <c r="I667" s="2">
        <f>I665*J667</f>
        <v>0.4</v>
      </c>
      <c r="J667" s="2">
        <v>5.7142857142857148E-2</v>
      </c>
      <c r="K667" s="2"/>
      <c r="L667" s="2"/>
      <c r="M667" s="2"/>
      <c r="N667" s="2"/>
      <c r="O667" s="2">
        <f t="shared" si="683"/>
        <v>466.09</v>
      </c>
      <c r="P667" s="2">
        <f t="shared" si="684"/>
        <v>466.09</v>
      </c>
      <c r="Q667" s="2">
        <f t="shared" si="685"/>
        <v>0</v>
      </c>
      <c r="R667" s="2">
        <f t="shared" si="686"/>
        <v>0</v>
      </c>
      <c r="S667" s="2">
        <f t="shared" si="687"/>
        <v>0</v>
      </c>
      <c r="T667" s="2">
        <f t="shared" si="688"/>
        <v>0</v>
      </c>
      <c r="U667" s="2">
        <f t="shared" si="689"/>
        <v>0</v>
      </c>
      <c r="V667" s="2">
        <f t="shared" si="690"/>
        <v>0</v>
      </c>
      <c r="W667" s="2">
        <f t="shared" si="691"/>
        <v>0</v>
      </c>
      <c r="X667" s="2">
        <f t="shared" si="692"/>
        <v>0</v>
      </c>
      <c r="Y667" s="2">
        <f t="shared" si="693"/>
        <v>0</v>
      </c>
      <c r="Z667" s="2"/>
      <c r="AA667" s="2">
        <v>39500385</v>
      </c>
      <c r="AB667" s="2">
        <f t="shared" si="694"/>
        <v>1165.22</v>
      </c>
      <c r="AC667" s="2">
        <f t="shared" si="716"/>
        <v>1165.22</v>
      </c>
      <c r="AD667" s="2">
        <f t="shared" si="717"/>
        <v>0</v>
      </c>
      <c r="AE667" s="2">
        <f t="shared" si="718"/>
        <v>0</v>
      </c>
      <c r="AF667" s="2">
        <f t="shared" si="718"/>
        <v>0</v>
      </c>
      <c r="AG667" s="2">
        <f t="shared" si="695"/>
        <v>0</v>
      </c>
      <c r="AH667" s="2">
        <f t="shared" si="719"/>
        <v>0</v>
      </c>
      <c r="AI667" s="2">
        <f t="shared" si="719"/>
        <v>0</v>
      </c>
      <c r="AJ667" s="2">
        <f t="shared" si="696"/>
        <v>0</v>
      </c>
      <c r="AK667" s="2">
        <v>1165.22</v>
      </c>
      <c r="AL667" s="2">
        <v>1165.22</v>
      </c>
      <c r="AM667" s="2">
        <v>0</v>
      </c>
      <c r="AN667" s="2">
        <v>0</v>
      </c>
      <c r="AO667" s="2">
        <v>0</v>
      </c>
      <c r="AP667" s="2">
        <v>0</v>
      </c>
      <c r="AQ667" s="2">
        <v>0</v>
      </c>
      <c r="AR667" s="2">
        <v>0</v>
      </c>
      <c r="AS667" s="2">
        <v>0</v>
      </c>
      <c r="AT667" s="2">
        <v>80</v>
      </c>
      <c r="AU667" s="2">
        <v>60</v>
      </c>
      <c r="AV667" s="2">
        <v>1</v>
      </c>
      <c r="AW667" s="2">
        <v>1</v>
      </c>
      <c r="AX667" s="2"/>
      <c r="AY667" s="2"/>
      <c r="AZ667" s="2">
        <v>1</v>
      </c>
      <c r="BA667" s="2">
        <v>1</v>
      </c>
      <c r="BB667" s="2">
        <v>1</v>
      </c>
      <c r="BC667" s="2">
        <v>1</v>
      </c>
      <c r="BD667" s="2" t="s">
        <v>3</v>
      </c>
      <c r="BE667" s="2" t="s">
        <v>3</v>
      </c>
      <c r="BF667" s="2" t="s">
        <v>3</v>
      </c>
      <c r="BG667" s="2" t="s">
        <v>3</v>
      </c>
      <c r="BH667" s="2">
        <v>3</v>
      </c>
      <c r="BI667" s="2">
        <v>2</v>
      </c>
      <c r="BJ667" s="2" t="s">
        <v>925</v>
      </c>
      <c r="BK667" s="2"/>
      <c r="BL667" s="2"/>
      <c r="BM667" s="2">
        <v>110011</v>
      </c>
      <c r="BN667" s="2">
        <v>0</v>
      </c>
      <c r="BO667" s="2" t="s">
        <v>3</v>
      </c>
      <c r="BP667" s="2">
        <v>0</v>
      </c>
      <c r="BQ667" s="2">
        <v>3</v>
      </c>
      <c r="BR667" s="2">
        <v>0</v>
      </c>
      <c r="BS667" s="2">
        <v>1</v>
      </c>
      <c r="BT667" s="2">
        <v>1</v>
      </c>
      <c r="BU667" s="2">
        <v>1</v>
      </c>
      <c r="BV667" s="2">
        <v>1</v>
      </c>
      <c r="BW667" s="2">
        <v>1</v>
      </c>
      <c r="BX667" s="2">
        <v>1</v>
      </c>
      <c r="BY667" s="2" t="s">
        <v>3</v>
      </c>
      <c r="BZ667" s="2">
        <v>80</v>
      </c>
      <c r="CA667" s="2">
        <v>60</v>
      </c>
      <c r="CB667" s="2"/>
      <c r="CC667" s="2"/>
      <c r="CD667" s="2"/>
      <c r="CE667" s="2"/>
      <c r="CF667" s="2">
        <v>0</v>
      </c>
      <c r="CG667" s="2">
        <v>0</v>
      </c>
      <c r="CH667" s="2"/>
      <c r="CI667" s="2"/>
      <c r="CJ667" s="2"/>
      <c r="CK667" s="2"/>
      <c r="CL667" s="2"/>
      <c r="CM667" s="2">
        <v>0</v>
      </c>
      <c r="CN667" s="2" t="s">
        <v>3</v>
      </c>
      <c r="CO667" s="2">
        <v>0</v>
      </c>
      <c r="CP667" s="2">
        <f t="shared" si="697"/>
        <v>466.09</v>
      </c>
      <c r="CQ667" s="2">
        <f t="shared" si="698"/>
        <v>1165.22</v>
      </c>
      <c r="CR667" s="2">
        <f t="shared" si="699"/>
        <v>0</v>
      </c>
      <c r="CS667" s="2">
        <f t="shared" si="700"/>
        <v>0</v>
      </c>
      <c r="CT667" s="2">
        <f t="shared" si="701"/>
        <v>0</v>
      </c>
      <c r="CU667" s="2">
        <f t="shared" si="702"/>
        <v>0</v>
      </c>
      <c r="CV667" s="2">
        <f t="shared" si="703"/>
        <v>0</v>
      </c>
      <c r="CW667" s="2">
        <f t="shared" si="704"/>
        <v>0</v>
      </c>
      <c r="CX667" s="2">
        <f t="shared" si="705"/>
        <v>0</v>
      </c>
      <c r="CY667" s="2">
        <f t="shared" si="706"/>
        <v>0</v>
      </c>
      <c r="CZ667" s="2">
        <f t="shared" si="707"/>
        <v>0</v>
      </c>
      <c r="DA667" s="2"/>
      <c r="DB667" s="2"/>
      <c r="DC667" s="2" t="s">
        <v>3</v>
      </c>
      <c r="DD667" s="2" t="s">
        <v>3</v>
      </c>
      <c r="DE667" s="2" t="s">
        <v>3</v>
      </c>
      <c r="DF667" s="2" t="s">
        <v>3</v>
      </c>
      <c r="DG667" s="2" t="s">
        <v>3</v>
      </c>
      <c r="DH667" s="2" t="s">
        <v>3</v>
      </c>
      <c r="DI667" s="2" t="s">
        <v>3</v>
      </c>
      <c r="DJ667" s="2" t="s">
        <v>3</v>
      </c>
      <c r="DK667" s="2" t="s">
        <v>3</v>
      </c>
      <c r="DL667" s="2" t="s">
        <v>3</v>
      </c>
      <c r="DM667" s="2" t="s">
        <v>3</v>
      </c>
      <c r="DN667" s="2">
        <v>0</v>
      </c>
      <c r="DO667" s="2">
        <v>0</v>
      </c>
      <c r="DP667" s="2">
        <v>1</v>
      </c>
      <c r="DQ667" s="2">
        <v>1</v>
      </c>
      <c r="DR667" s="2"/>
      <c r="DS667" s="2"/>
      <c r="DT667" s="2"/>
      <c r="DU667" s="2">
        <v>1010</v>
      </c>
      <c r="DV667" s="2" t="s">
        <v>566</v>
      </c>
      <c r="DW667" s="2" t="s">
        <v>566</v>
      </c>
      <c r="DX667" s="2">
        <v>10</v>
      </c>
      <c r="DY667" s="2"/>
      <c r="DZ667" s="2"/>
      <c r="EA667" s="2"/>
      <c r="EB667" s="2"/>
      <c r="EC667" s="2"/>
      <c r="ED667" s="2"/>
      <c r="EE667" s="2">
        <v>39174433</v>
      </c>
      <c r="EF667" s="2">
        <v>3</v>
      </c>
      <c r="EG667" s="2" t="s">
        <v>697</v>
      </c>
      <c r="EH667" s="2">
        <v>0</v>
      </c>
      <c r="EI667" s="2" t="s">
        <v>3</v>
      </c>
      <c r="EJ667" s="2">
        <v>2</v>
      </c>
      <c r="EK667" s="2">
        <v>110011</v>
      </c>
      <c r="EL667" s="2" t="s">
        <v>714</v>
      </c>
      <c r="EM667" s="2" t="s">
        <v>715</v>
      </c>
      <c r="EN667" s="2"/>
      <c r="EO667" s="2" t="s">
        <v>3</v>
      </c>
      <c r="EP667" s="2"/>
      <c r="EQ667" s="2">
        <v>0</v>
      </c>
      <c r="ER667" s="2">
        <v>1165.22</v>
      </c>
      <c r="ES667" s="2">
        <v>1165.22</v>
      </c>
      <c r="ET667" s="2">
        <v>0</v>
      </c>
      <c r="EU667" s="2">
        <v>0</v>
      </c>
      <c r="EV667" s="2">
        <v>0</v>
      </c>
      <c r="EW667" s="2">
        <v>0</v>
      </c>
      <c r="EX667" s="2">
        <v>0</v>
      </c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>
        <v>0</v>
      </c>
      <c r="FR667" s="2">
        <f t="shared" si="708"/>
        <v>0</v>
      </c>
      <c r="FS667" s="2">
        <v>0</v>
      </c>
      <c r="FT667" s="2"/>
      <c r="FU667" s="2"/>
      <c r="FV667" s="2"/>
      <c r="FW667" s="2"/>
      <c r="FX667" s="2">
        <v>80</v>
      </c>
      <c r="FY667" s="2">
        <v>60</v>
      </c>
      <c r="FZ667" s="2"/>
      <c r="GA667" s="2" t="s">
        <v>3</v>
      </c>
      <c r="GB667" s="2"/>
      <c r="GC667" s="2"/>
      <c r="GD667" s="2">
        <v>0</v>
      </c>
      <c r="GE667" s="2"/>
      <c r="GF667" s="2">
        <v>31552136</v>
      </c>
      <c r="GG667" s="2">
        <v>2</v>
      </c>
      <c r="GH667" s="2">
        <v>1</v>
      </c>
      <c r="GI667" s="2">
        <v>-2</v>
      </c>
      <c r="GJ667" s="2">
        <v>0</v>
      </c>
      <c r="GK667" s="2">
        <f>ROUND(R667*(R12)/100,2)</f>
        <v>0</v>
      </c>
      <c r="GL667" s="2">
        <f t="shared" si="709"/>
        <v>0</v>
      </c>
      <c r="GM667" s="2">
        <f t="shared" si="710"/>
        <v>466.09</v>
      </c>
      <c r="GN667" s="2">
        <f t="shared" si="711"/>
        <v>0</v>
      </c>
      <c r="GO667" s="2">
        <f t="shared" si="712"/>
        <v>466.09</v>
      </c>
      <c r="GP667" s="2">
        <f t="shared" si="713"/>
        <v>0</v>
      </c>
      <c r="GQ667" s="2"/>
      <c r="GR667" s="2">
        <v>0</v>
      </c>
      <c r="GS667" s="2">
        <v>3</v>
      </c>
      <c r="GT667" s="2">
        <v>0</v>
      </c>
      <c r="GU667" s="2" t="s">
        <v>3</v>
      </c>
      <c r="GV667" s="2">
        <f t="shared" si="714"/>
        <v>0</v>
      </c>
      <c r="GW667" s="2">
        <v>1</v>
      </c>
      <c r="GX667" s="2">
        <f t="shared" si="715"/>
        <v>0</v>
      </c>
      <c r="GY667" s="2"/>
      <c r="GZ667" s="2"/>
      <c r="HA667" s="2">
        <v>0</v>
      </c>
      <c r="HB667" s="2">
        <v>0</v>
      </c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>
        <v>0</v>
      </c>
      <c r="IL667" s="2"/>
      <c r="IM667" s="2"/>
      <c r="IN667" s="2"/>
      <c r="IO667" s="2"/>
      <c r="IP667" s="2"/>
      <c r="IQ667" s="2"/>
      <c r="IR667" s="2"/>
      <c r="IS667" s="2"/>
      <c r="IT667" s="2"/>
      <c r="IU667" s="2"/>
    </row>
    <row r="668" spans="1:255" x14ac:dyDescent="0.2">
      <c r="A668">
        <v>18</v>
      </c>
      <c r="B668">
        <v>1</v>
      </c>
      <c r="C668">
        <v>1545</v>
      </c>
      <c r="E668" t="s">
        <v>922</v>
      </c>
      <c r="F668" t="s">
        <v>923</v>
      </c>
      <c r="G668" t="s">
        <v>924</v>
      </c>
      <c r="H668" t="s">
        <v>566</v>
      </c>
      <c r="I668">
        <f>I666*J668</f>
        <v>0.4</v>
      </c>
      <c r="J668">
        <v>5.7142857142857148E-2</v>
      </c>
      <c r="O668">
        <f t="shared" si="683"/>
        <v>3104.15</v>
      </c>
      <c r="P668">
        <f t="shared" si="684"/>
        <v>3104.15</v>
      </c>
      <c r="Q668">
        <f t="shared" si="685"/>
        <v>0</v>
      </c>
      <c r="R668">
        <f t="shared" si="686"/>
        <v>0</v>
      </c>
      <c r="S668">
        <f t="shared" si="687"/>
        <v>0</v>
      </c>
      <c r="T668">
        <f t="shared" si="688"/>
        <v>0</v>
      </c>
      <c r="U668">
        <f t="shared" si="689"/>
        <v>0</v>
      </c>
      <c r="V668">
        <f t="shared" si="690"/>
        <v>0</v>
      </c>
      <c r="W668">
        <f t="shared" si="691"/>
        <v>0</v>
      </c>
      <c r="X668">
        <f t="shared" si="692"/>
        <v>0</v>
      </c>
      <c r="Y668">
        <f t="shared" si="693"/>
        <v>0</v>
      </c>
      <c r="AA668">
        <v>39500386</v>
      </c>
      <c r="AB668">
        <f t="shared" si="694"/>
        <v>1165.22</v>
      </c>
      <c r="AC668">
        <f t="shared" si="716"/>
        <v>1165.22</v>
      </c>
      <c r="AD668">
        <f t="shared" si="717"/>
        <v>0</v>
      </c>
      <c r="AE668">
        <f t="shared" si="718"/>
        <v>0</v>
      </c>
      <c r="AF668">
        <f t="shared" si="718"/>
        <v>0</v>
      </c>
      <c r="AG668">
        <f t="shared" si="695"/>
        <v>0</v>
      </c>
      <c r="AH668">
        <f t="shared" si="719"/>
        <v>0</v>
      </c>
      <c r="AI668">
        <f t="shared" si="719"/>
        <v>0</v>
      </c>
      <c r="AJ668">
        <f t="shared" si="696"/>
        <v>0</v>
      </c>
      <c r="AK668">
        <v>1165.22</v>
      </c>
      <c r="AL668">
        <v>1165.22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80</v>
      </c>
      <c r="AU668">
        <v>60</v>
      </c>
      <c r="AV668">
        <v>1</v>
      </c>
      <c r="AW668">
        <v>1</v>
      </c>
      <c r="AZ668">
        <v>6.66</v>
      </c>
      <c r="BA668">
        <v>1</v>
      </c>
      <c r="BB668">
        <v>1</v>
      </c>
      <c r="BC668">
        <v>6.66</v>
      </c>
      <c r="BD668" t="s">
        <v>3</v>
      </c>
      <c r="BE668" t="s">
        <v>3</v>
      </c>
      <c r="BF668" t="s">
        <v>3</v>
      </c>
      <c r="BG668" t="s">
        <v>3</v>
      </c>
      <c r="BH668">
        <v>3</v>
      </c>
      <c r="BI668">
        <v>2</v>
      </c>
      <c r="BJ668" t="s">
        <v>925</v>
      </c>
      <c r="BM668">
        <v>110011</v>
      </c>
      <c r="BN668">
        <v>0</v>
      </c>
      <c r="BO668" t="s">
        <v>3</v>
      </c>
      <c r="BP668">
        <v>0</v>
      </c>
      <c r="BQ668">
        <v>3</v>
      </c>
      <c r="BR668">
        <v>0</v>
      </c>
      <c r="BS668">
        <v>1</v>
      </c>
      <c r="BT668">
        <v>1</v>
      </c>
      <c r="BU668">
        <v>1</v>
      </c>
      <c r="BV668">
        <v>1</v>
      </c>
      <c r="BW668">
        <v>1</v>
      </c>
      <c r="BX668">
        <v>1</v>
      </c>
      <c r="BY668" t="s">
        <v>3</v>
      </c>
      <c r="BZ668">
        <v>80</v>
      </c>
      <c r="CA668">
        <v>60</v>
      </c>
      <c r="CF668">
        <v>0</v>
      </c>
      <c r="CG668">
        <v>0</v>
      </c>
      <c r="CM668">
        <v>0</v>
      </c>
      <c r="CN668" t="s">
        <v>3</v>
      </c>
      <c r="CO668">
        <v>0</v>
      </c>
      <c r="CP668">
        <f t="shared" si="697"/>
        <v>3104.15</v>
      </c>
      <c r="CQ668">
        <f t="shared" si="698"/>
        <v>7760.3652000000002</v>
      </c>
      <c r="CR668">
        <f t="shared" si="699"/>
        <v>0</v>
      </c>
      <c r="CS668">
        <f t="shared" si="700"/>
        <v>0</v>
      </c>
      <c r="CT668">
        <f t="shared" si="701"/>
        <v>0</v>
      </c>
      <c r="CU668">
        <f t="shared" si="702"/>
        <v>0</v>
      </c>
      <c r="CV668">
        <f t="shared" si="703"/>
        <v>0</v>
      </c>
      <c r="CW668">
        <f t="shared" si="704"/>
        <v>0</v>
      </c>
      <c r="CX668">
        <f t="shared" si="705"/>
        <v>0</v>
      </c>
      <c r="CY668">
        <f t="shared" si="706"/>
        <v>0</v>
      </c>
      <c r="CZ668">
        <f t="shared" si="707"/>
        <v>0</v>
      </c>
      <c r="DC668" t="s">
        <v>3</v>
      </c>
      <c r="DD668" t="s">
        <v>3</v>
      </c>
      <c r="DE668" t="s">
        <v>3</v>
      </c>
      <c r="DF668" t="s">
        <v>3</v>
      </c>
      <c r="DG668" t="s">
        <v>3</v>
      </c>
      <c r="DH668" t="s">
        <v>3</v>
      </c>
      <c r="DI668" t="s">
        <v>3</v>
      </c>
      <c r="DJ668" t="s">
        <v>3</v>
      </c>
      <c r="DK668" t="s">
        <v>3</v>
      </c>
      <c r="DL668" t="s">
        <v>3</v>
      </c>
      <c r="DM668" t="s">
        <v>3</v>
      </c>
      <c r="DN668">
        <v>0</v>
      </c>
      <c r="DO668">
        <v>0</v>
      </c>
      <c r="DP668">
        <v>1</v>
      </c>
      <c r="DQ668">
        <v>1</v>
      </c>
      <c r="DU668">
        <v>1010</v>
      </c>
      <c r="DV668" t="s">
        <v>566</v>
      </c>
      <c r="DW668" t="s">
        <v>566</v>
      </c>
      <c r="DX668">
        <v>10</v>
      </c>
      <c r="EE668">
        <v>39174433</v>
      </c>
      <c r="EF668">
        <v>3</v>
      </c>
      <c r="EG668" t="s">
        <v>697</v>
      </c>
      <c r="EH668">
        <v>0</v>
      </c>
      <c r="EI668" t="s">
        <v>3</v>
      </c>
      <c r="EJ668">
        <v>2</v>
      </c>
      <c r="EK668">
        <v>110011</v>
      </c>
      <c r="EL668" t="s">
        <v>714</v>
      </c>
      <c r="EM668" t="s">
        <v>715</v>
      </c>
      <c r="EO668" t="s">
        <v>3</v>
      </c>
      <c r="EQ668">
        <v>0</v>
      </c>
      <c r="ER668">
        <v>1165.22</v>
      </c>
      <c r="ES668">
        <v>1165.22</v>
      </c>
      <c r="ET668">
        <v>0</v>
      </c>
      <c r="EU668">
        <v>0</v>
      </c>
      <c r="EV668">
        <v>0</v>
      </c>
      <c r="EW668">
        <v>0</v>
      </c>
      <c r="EX668">
        <v>0</v>
      </c>
      <c r="FQ668">
        <v>0</v>
      </c>
      <c r="FR668">
        <f t="shared" si="708"/>
        <v>0</v>
      </c>
      <c r="FS668">
        <v>0</v>
      </c>
      <c r="FX668">
        <v>80</v>
      </c>
      <c r="FY668">
        <v>60</v>
      </c>
      <c r="GA668" t="s">
        <v>3</v>
      </c>
      <c r="GD668">
        <v>0</v>
      </c>
      <c r="GF668">
        <v>31552136</v>
      </c>
      <c r="GG668">
        <v>1</v>
      </c>
      <c r="GH668">
        <v>1</v>
      </c>
      <c r="GI668">
        <v>4</v>
      </c>
      <c r="GJ668">
        <v>0</v>
      </c>
      <c r="GK668">
        <f>ROUND(R668*(S12)/100,2)</f>
        <v>0</v>
      </c>
      <c r="GL668">
        <f t="shared" si="709"/>
        <v>0</v>
      </c>
      <c r="GM668">
        <f t="shared" si="710"/>
        <v>3104.15</v>
      </c>
      <c r="GN668">
        <f t="shared" si="711"/>
        <v>0</v>
      </c>
      <c r="GO668">
        <f t="shared" si="712"/>
        <v>3104.15</v>
      </c>
      <c r="GP668">
        <f t="shared" si="713"/>
        <v>0</v>
      </c>
      <c r="GR668">
        <v>0</v>
      </c>
      <c r="GS668">
        <v>3</v>
      </c>
      <c r="GT668">
        <v>0</v>
      </c>
      <c r="GU668" t="s">
        <v>3</v>
      </c>
      <c r="GV668">
        <f t="shared" si="714"/>
        <v>0</v>
      </c>
      <c r="GW668">
        <v>1</v>
      </c>
      <c r="GX668">
        <f t="shared" si="715"/>
        <v>0</v>
      </c>
      <c r="HA668">
        <v>0</v>
      </c>
      <c r="HB668">
        <v>0</v>
      </c>
      <c r="IK668">
        <v>0</v>
      </c>
    </row>
    <row r="669" spans="1:255" x14ac:dyDescent="0.2">
      <c r="A669" s="2">
        <v>17</v>
      </c>
      <c r="B669" s="2">
        <v>1</v>
      </c>
      <c r="C669" s="2">
        <f>ROW(SmtRes!A1549)</f>
        <v>1549</v>
      </c>
      <c r="D669" s="2">
        <f>ROW(EtalonRes!A1507)</f>
        <v>1507</v>
      </c>
      <c r="E669" s="2" t="s">
        <v>926</v>
      </c>
      <c r="F669" s="2" t="s">
        <v>726</v>
      </c>
      <c r="G669" s="2" t="s">
        <v>927</v>
      </c>
      <c r="H669" s="2" t="s">
        <v>61</v>
      </c>
      <c r="I669" s="2">
        <f>ROUND(14/100,9)</f>
        <v>0.14000000000000001</v>
      </c>
      <c r="J669" s="2">
        <v>0</v>
      </c>
      <c r="K669" s="2"/>
      <c r="L669" s="2"/>
      <c r="M669" s="2"/>
      <c r="N669" s="2"/>
      <c r="O669" s="2">
        <f t="shared" si="683"/>
        <v>10.57</v>
      </c>
      <c r="P669" s="2">
        <f t="shared" si="684"/>
        <v>0</v>
      </c>
      <c r="Q669" s="2">
        <f t="shared" si="685"/>
        <v>0.04</v>
      </c>
      <c r="R669" s="2">
        <f t="shared" si="686"/>
        <v>0.02</v>
      </c>
      <c r="S669" s="2">
        <f t="shared" si="687"/>
        <v>10.53</v>
      </c>
      <c r="T669" s="2">
        <f t="shared" si="688"/>
        <v>0</v>
      </c>
      <c r="U669" s="2">
        <f t="shared" si="689"/>
        <v>1.3496000000000001</v>
      </c>
      <c r="V669" s="2">
        <f t="shared" si="690"/>
        <v>1.4000000000000002E-3</v>
      </c>
      <c r="W669" s="2">
        <f t="shared" si="691"/>
        <v>0</v>
      </c>
      <c r="X669" s="2">
        <f t="shared" si="692"/>
        <v>8.9700000000000006</v>
      </c>
      <c r="Y669" s="2">
        <f t="shared" si="693"/>
        <v>6.86</v>
      </c>
      <c r="Z669" s="2"/>
      <c r="AA669" s="2">
        <v>39500385</v>
      </c>
      <c r="AB669" s="2">
        <f t="shared" si="694"/>
        <v>75.5</v>
      </c>
      <c r="AC669" s="2">
        <f t="shared" si="716"/>
        <v>0</v>
      </c>
      <c r="AD669" s="2">
        <f t="shared" si="717"/>
        <v>0.31</v>
      </c>
      <c r="AE669" s="2">
        <f t="shared" si="718"/>
        <v>0.14000000000000001</v>
      </c>
      <c r="AF669" s="2">
        <f t="shared" si="718"/>
        <v>75.19</v>
      </c>
      <c r="AG669" s="2">
        <f t="shared" si="695"/>
        <v>0</v>
      </c>
      <c r="AH669" s="2">
        <f t="shared" si="719"/>
        <v>9.64</v>
      </c>
      <c r="AI669" s="2">
        <f t="shared" si="719"/>
        <v>0.01</v>
      </c>
      <c r="AJ669" s="2">
        <f t="shared" si="696"/>
        <v>0</v>
      </c>
      <c r="AK669" s="2">
        <v>75.5</v>
      </c>
      <c r="AL669" s="2">
        <v>0</v>
      </c>
      <c r="AM669" s="2">
        <v>0.31</v>
      </c>
      <c r="AN669" s="2">
        <v>0.14000000000000001</v>
      </c>
      <c r="AO669" s="2">
        <v>75.19</v>
      </c>
      <c r="AP669" s="2">
        <v>0</v>
      </c>
      <c r="AQ669" s="2">
        <v>9.64</v>
      </c>
      <c r="AR669" s="2">
        <v>0.01</v>
      </c>
      <c r="AS669" s="2">
        <v>0</v>
      </c>
      <c r="AT669" s="2">
        <v>85</v>
      </c>
      <c r="AU669" s="2">
        <v>65</v>
      </c>
      <c r="AV669" s="2">
        <v>1</v>
      </c>
      <c r="AW669" s="2">
        <v>1</v>
      </c>
      <c r="AX669" s="2"/>
      <c r="AY669" s="2"/>
      <c r="AZ669" s="2">
        <v>1</v>
      </c>
      <c r="BA669" s="2">
        <v>1</v>
      </c>
      <c r="BB669" s="2">
        <v>1</v>
      </c>
      <c r="BC669" s="2">
        <v>1</v>
      </c>
      <c r="BD669" s="2" t="s">
        <v>3</v>
      </c>
      <c r="BE669" s="2" t="s">
        <v>3</v>
      </c>
      <c r="BF669" s="2" t="s">
        <v>3</v>
      </c>
      <c r="BG669" s="2" t="s">
        <v>3</v>
      </c>
      <c r="BH669" s="2">
        <v>0</v>
      </c>
      <c r="BI669" s="2">
        <v>1</v>
      </c>
      <c r="BJ669" s="2" t="s">
        <v>728</v>
      </c>
      <c r="BK669" s="2"/>
      <c r="BL669" s="2"/>
      <c r="BM669" s="2">
        <v>67001</v>
      </c>
      <c r="BN669" s="2">
        <v>0</v>
      </c>
      <c r="BO669" s="2" t="s">
        <v>3</v>
      </c>
      <c r="BP669" s="2">
        <v>0</v>
      </c>
      <c r="BQ669" s="2">
        <v>6</v>
      </c>
      <c r="BR669" s="2">
        <v>0</v>
      </c>
      <c r="BS669" s="2">
        <v>1</v>
      </c>
      <c r="BT669" s="2">
        <v>1</v>
      </c>
      <c r="BU669" s="2">
        <v>1</v>
      </c>
      <c r="BV669" s="2">
        <v>1</v>
      </c>
      <c r="BW669" s="2">
        <v>1</v>
      </c>
      <c r="BX669" s="2">
        <v>1</v>
      </c>
      <c r="BY669" s="2" t="s">
        <v>3</v>
      </c>
      <c r="BZ669" s="2">
        <v>85</v>
      </c>
      <c r="CA669" s="2">
        <v>65</v>
      </c>
      <c r="CB669" s="2"/>
      <c r="CC669" s="2"/>
      <c r="CD669" s="2"/>
      <c r="CE669" s="2"/>
      <c r="CF669" s="2">
        <v>0</v>
      </c>
      <c r="CG669" s="2">
        <v>0</v>
      </c>
      <c r="CH669" s="2"/>
      <c r="CI669" s="2"/>
      <c r="CJ669" s="2"/>
      <c r="CK669" s="2"/>
      <c r="CL669" s="2"/>
      <c r="CM669" s="2">
        <v>0</v>
      </c>
      <c r="CN669" s="2" t="s">
        <v>3</v>
      </c>
      <c r="CO669" s="2">
        <v>0</v>
      </c>
      <c r="CP669" s="2">
        <f t="shared" si="697"/>
        <v>10.569999999999999</v>
      </c>
      <c r="CQ669" s="2">
        <f t="shared" si="698"/>
        <v>0</v>
      </c>
      <c r="CR669" s="2">
        <f t="shared" si="699"/>
        <v>0.31</v>
      </c>
      <c r="CS669" s="2">
        <f t="shared" si="700"/>
        <v>0.14000000000000001</v>
      </c>
      <c r="CT669" s="2">
        <f t="shared" si="701"/>
        <v>75.19</v>
      </c>
      <c r="CU669" s="2">
        <f t="shared" si="702"/>
        <v>0</v>
      </c>
      <c r="CV669" s="2">
        <f t="shared" si="703"/>
        <v>9.64</v>
      </c>
      <c r="CW669" s="2">
        <f t="shared" si="704"/>
        <v>0.01</v>
      </c>
      <c r="CX669" s="2">
        <f t="shared" si="705"/>
        <v>0</v>
      </c>
      <c r="CY669" s="2">
        <f t="shared" si="706"/>
        <v>8.9674999999999994</v>
      </c>
      <c r="CZ669" s="2">
        <f t="shared" si="707"/>
        <v>6.857499999999999</v>
      </c>
      <c r="DA669" s="2"/>
      <c r="DB669" s="2"/>
      <c r="DC669" s="2" t="s">
        <v>3</v>
      </c>
      <c r="DD669" s="2" t="s">
        <v>3</v>
      </c>
      <c r="DE669" s="2" t="s">
        <v>3</v>
      </c>
      <c r="DF669" s="2" t="s">
        <v>3</v>
      </c>
      <c r="DG669" s="2" t="s">
        <v>3</v>
      </c>
      <c r="DH669" s="2" t="s">
        <v>3</v>
      </c>
      <c r="DI669" s="2" t="s">
        <v>3</v>
      </c>
      <c r="DJ669" s="2" t="s">
        <v>3</v>
      </c>
      <c r="DK669" s="2" t="s">
        <v>3</v>
      </c>
      <c r="DL669" s="2" t="s">
        <v>3</v>
      </c>
      <c r="DM669" s="2" t="s">
        <v>3</v>
      </c>
      <c r="DN669" s="2">
        <v>0</v>
      </c>
      <c r="DO669" s="2">
        <v>0</v>
      </c>
      <c r="DP669" s="2">
        <v>1</v>
      </c>
      <c r="DQ669" s="2">
        <v>1</v>
      </c>
      <c r="DR669" s="2"/>
      <c r="DS669" s="2"/>
      <c r="DT669" s="2"/>
      <c r="DU669" s="2">
        <v>1003</v>
      </c>
      <c r="DV669" s="2" t="s">
        <v>61</v>
      </c>
      <c r="DW669" s="2" t="s">
        <v>61</v>
      </c>
      <c r="DX669" s="2">
        <v>100</v>
      </c>
      <c r="DY669" s="2"/>
      <c r="DZ669" s="2"/>
      <c r="EA669" s="2"/>
      <c r="EB669" s="2"/>
      <c r="EC669" s="2"/>
      <c r="ED669" s="2"/>
      <c r="EE669" s="2">
        <v>39174628</v>
      </c>
      <c r="EF669" s="2">
        <v>6</v>
      </c>
      <c r="EG669" s="2" t="s">
        <v>145</v>
      </c>
      <c r="EH669" s="2">
        <v>0</v>
      </c>
      <c r="EI669" s="2" t="s">
        <v>3</v>
      </c>
      <c r="EJ669" s="2">
        <v>1</v>
      </c>
      <c r="EK669" s="2">
        <v>67001</v>
      </c>
      <c r="EL669" s="2" t="s">
        <v>685</v>
      </c>
      <c r="EM669" s="2" t="s">
        <v>686</v>
      </c>
      <c r="EN669" s="2"/>
      <c r="EO669" s="2" t="s">
        <v>3</v>
      </c>
      <c r="EP669" s="2"/>
      <c r="EQ669" s="2">
        <v>0</v>
      </c>
      <c r="ER669" s="2">
        <v>75.5</v>
      </c>
      <c r="ES669" s="2">
        <v>0</v>
      </c>
      <c r="ET669" s="2">
        <v>0.31</v>
      </c>
      <c r="EU669" s="2">
        <v>0.14000000000000001</v>
      </c>
      <c r="EV669" s="2">
        <v>75.19</v>
      </c>
      <c r="EW669" s="2">
        <v>9.64</v>
      </c>
      <c r="EX669" s="2">
        <v>0.01</v>
      </c>
      <c r="EY669" s="2">
        <v>0</v>
      </c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>
        <v>0</v>
      </c>
      <c r="FR669" s="2">
        <f t="shared" si="708"/>
        <v>0</v>
      </c>
      <c r="FS669" s="2">
        <v>0</v>
      </c>
      <c r="FT669" s="2"/>
      <c r="FU669" s="2"/>
      <c r="FV669" s="2"/>
      <c r="FW669" s="2"/>
      <c r="FX669" s="2">
        <v>85</v>
      </c>
      <c r="FY669" s="2">
        <v>65</v>
      </c>
      <c r="FZ669" s="2"/>
      <c r="GA669" s="2" t="s">
        <v>3</v>
      </c>
      <c r="GB669" s="2"/>
      <c r="GC669" s="2"/>
      <c r="GD669" s="2">
        <v>0</v>
      </c>
      <c r="GE669" s="2"/>
      <c r="GF669" s="2">
        <v>-1457683664</v>
      </c>
      <c r="GG669" s="2">
        <v>2</v>
      </c>
      <c r="GH669" s="2">
        <v>1</v>
      </c>
      <c r="GI669" s="2">
        <v>-2</v>
      </c>
      <c r="GJ669" s="2">
        <v>0</v>
      </c>
      <c r="GK669" s="2">
        <f>ROUND(R669*(R12)/100,2)</f>
        <v>0</v>
      </c>
      <c r="GL669" s="2">
        <f t="shared" si="709"/>
        <v>0</v>
      </c>
      <c r="GM669" s="2">
        <f t="shared" si="710"/>
        <v>26.4</v>
      </c>
      <c r="GN669" s="2">
        <f t="shared" si="711"/>
        <v>26.4</v>
      </c>
      <c r="GO669" s="2">
        <f t="shared" si="712"/>
        <v>0</v>
      </c>
      <c r="GP669" s="2">
        <f t="shared" si="713"/>
        <v>0</v>
      </c>
      <c r="GQ669" s="2"/>
      <c r="GR669" s="2">
        <v>0</v>
      </c>
      <c r="GS669" s="2">
        <v>3</v>
      </c>
      <c r="GT669" s="2">
        <v>0</v>
      </c>
      <c r="GU669" s="2" t="s">
        <v>3</v>
      </c>
      <c r="GV669" s="2">
        <f t="shared" si="714"/>
        <v>0</v>
      </c>
      <c r="GW669" s="2">
        <v>1</v>
      </c>
      <c r="GX669" s="2">
        <f t="shared" si="715"/>
        <v>0</v>
      </c>
      <c r="GY669" s="2"/>
      <c r="GZ669" s="2"/>
      <c r="HA669" s="2">
        <v>0</v>
      </c>
      <c r="HB669" s="2">
        <v>0</v>
      </c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>
        <v>0</v>
      </c>
      <c r="IL669" s="2"/>
      <c r="IM669" s="2"/>
      <c r="IN669" s="2"/>
      <c r="IO669" s="2"/>
      <c r="IP669" s="2"/>
      <c r="IQ669" s="2"/>
      <c r="IR669" s="2"/>
      <c r="IS669" s="2"/>
      <c r="IT669" s="2"/>
      <c r="IU669" s="2"/>
    </row>
    <row r="670" spans="1:255" x14ac:dyDescent="0.2">
      <c r="A670">
        <v>17</v>
      </c>
      <c r="B670">
        <v>1</v>
      </c>
      <c r="C670">
        <f>ROW(SmtRes!A1552)</f>
        <v>1552</v>
      </c>
      <c r="D670">
        <f>ROW(EtalonRes!A1510)</f>
        <v>1510</v>
      </c>
      <c r="E670" t="s">
        <v>926</v>
      </c>
      <c r="F670" t="s">
        <v>726</v>
      </c>
      <c r="G670" t="s">
        <v>927</v>
      </c>
      <c r="H670" t="s">
        <v>61</v>
      </c>
      <c r="I670">
        <f>ROUND(14/100,9)</f>
        <v>0.14000000000000001</v>
      </c>
      <c r="J670">
        <v>0</v>
      </c>
      <c r="O670">
        <f t="shared" si="683"/>
        <v>70.400000000000006</v>
      </c>
      <c r="P670">
        <f t="shared" si="684"/>
        <v>0</v>
      </c>
      <c r="Q670">
        <f t="shared" si="685"/>
        <v>0.28999999999999998</v>
      </c>
      <c r="R670">
        <f t="shared" si="686"/>
        <v>0.13</v>
      </c>
      <c r="S670">
        <f t="shared" si="687"/>
        <v>70.11</v>
      </c>
      <c r="T670">
        <f t="shared" si="688"/>
        <v>0</v>
      </c>
      <c r="U670">
        <f t="shared" si="689"/>
        <v>1.3496000000000001</v>
      </c>
      <c r="V670">
        <f t="shared" si="690"/>
        <v>1.4000000000000002E-3</v>
      </c>
      <c r="W670">
        <f t="shared" si="691"/>
        <v>0</v>
      </c>
      <c r="X670">
        <f t="shared" si="692"/>
        <v>59.7</v>
      </c>
      <c r="Y670">
        <f t="shared" si="693"/>
        <v>45.66</v>
      </c>
      <c r="AA670">
        <v>39500386</v>
      </c>
      <c r="AB670">
        <f t="shared" si="694"/>
        <v>75.5</v>
      </c>
      <c r="AC670">
        <f t="shared" si="716"/>
        <v>0</v>
      </c>
      <c r="AD670">
        <f t="shared" si="717"/>
        <v>0.31</v>
      </c>
      <c r="AE670">
        <f t="shared" si="718"/>
        <v>0.14000000000000001</v>
      </c>
      <c r="AF670">
        <f t="shared" si="718"/>
        <v>75.19</v>
      </c>
      <c r="AG670">
        <f t="shared" si="695"/>
        <v>0</v>
      </c>
      <c r="AH670">
        <f t="shared" si="719"/>
        <v>9.64</v>
      </c>
      <c r="AI670">
        <f t="shared" si="719"/>
        <v>0.01</v>
      </c>
      <c r="AJ670">
        <f t="shared" si="696"/>
        <v>0</v>
      </c>
      <c r="AK670">
        <v>75.5</v>
      </c>
      <c r="AL670">
        <v>0</v>
      </c>
      <c r="AM670">
        <v>0.31</v>
      </c>
      <c r="AN670">
        <v>0.14000000000000001</v>
      </c>
      <c r="AO670">
        <v>75.19</v>
      </c>
      <c r="AP670">
        <v>0</v>
      </c>
      <c r="AQ670">
        <v>9.64</v>
      </c>
      <c r="AR670">
        <v>0.01</v>
      </c>
      <c r="AS670">
        <v>0</v>
      </c>
      <c r="AT670">
        <v>85</v>
      </c>
      <c r="AU670">
        <v>65</v>
      </c>
      <c r="AV670">
        <v>1</v>
      </c>
      <c r="AW670">
        <v>1</v>
      </c>
      <c r="AZ670">
        <v>6.66</v>
      </c>
      <c r="BA670">
        <v>6.66</v>
      </c>
      <c r="BB670">
        <v>6.66</v>
      </c>
      <c r="BC670">
        <v>6.66</v>
      </c>
      <c r="BD670" t="s">
        <v>3</v>
      </c>
      <c r="BE670" t="s">
        <v>3</v>
      </c>
      <c r="BF670" t="s">
        <v>3</v>
      </c>
      <c r="BG670" t="s">
        <v>3</v>
      </c>
      <c r="BH670">
        <v>0</v>
      </c>
      <c r="BI670">
        <v>1</v>
      </c>
      <c r="BJ670" t="s">
        <v>728</v>
      </c>
      <c r="BM670">
        <v>67001</v>
      </c>
      <c r="BN670">
        <v>0</v>
      </c>
      <c r="BO670" t="s">
        <v>3</v>
      </c>
      <c r="BP670">
        <v>0</v>
      </c>
      <c r="BQ670">
        <v>6</v>
      </c>
      <c r="BR670">
        <v>0</v>
      </c>
      <c r="BS670">
        <v>6.66</v>
      </c>
      <c r="BT670">
        <v>1</v>
      </c>
      <c r="BU670">
        <v>1</v>
      </c>
      <c r="BV670">
        <v>1</v>
      </c>
      <c r="BW670">
        <v>1</v>
      </c>
      <c r="BX670">
        <v>1</v>
      </c>
      <c r="BY670" t="s">
        <v>3</v>
      </c>
      <c r="BZ670">
        <v>85</v>
      </c>
      <c r="CA670">
        <v>65</v>
      </c>
      <c r="CF670">
        <v>0</v>
      </c>
      <c r="CG670">
        <v>0</v>
      </c>
      <c r="CM670">
        <v>0</v>
      </c>
      <c r="CN670" t="s">
        <v>3</v>
      </c>
      <c r="CO670">
        <v>0</v>
      </c>
      <c r="CP670">
        <f t="shared" si="697"/>
        <v>70.400000000000006</v>
      </c>
      <c r="CQ670">
        <f t="shared" si="698"/>
        <v>0</v>
      </c>
      <c r="CR670">
        <f t="shared" si="699"/>
        <v>2.0646</v>
      </c>
      <c r="CS670">
        <f t="shared" si="700"/>
        <v>0.93240000000000012</v>
      </c>
      <c r="CT670">
        <f t="shared" si="701"/>
        <v>500.7654</v>
      </c>
      <c r="CU670">
        <f t="shared" si="702"/>
        <v>0</v>
      </c>
      <c r="CV670">
        <f t="shared" si="703"/>
        <v>9.64</v>
      </c>
      <c r="CW670">
        <f t="shared" si="704"/>
        <v>0.01</v>
      </c>
      <c r="CX670">
        <f t="shared" si="705"/>
        <v>0</v>
      </c>
      <c r="CY670">
        <f t="shared" si="706"/>
        <v>59.703999999999994</v>
      </c>
      <c r="CZ670">
        <f t="shared" si="707"/>
        <v>45.655999999999992</v>
      </c>
      <c r="DC670" t="s">
        <v>3</v>
      </c>
      <c r="DD670" t="s">
        <v>3</v>
      </c>
      <c r="DE670" t="s">
        <v>3</v>
      </c>
      <c r="DF670" t="s">
        <v>3</v>
      </c>
      <c r="DG670" t="s">
        <v>3</v>
      </c>
      <c r="DH670" t="s">
        <v>3</v>
      </c>
      <c r="DI670" t="s">
        <v>3</v>
      </c>
      <c r="DJ670" t="s">
        <v>3</v>
      </c>
      <c r="DK670" t="s">
        <v>3</v>
      </c>
      <c r="DL670" t="s">
        <v>3</v>
      </c>
      <c r="DM670" t="s">
        <v>3</v>
      </c>
      <c r="DN670">
        <v>0</v>
      </c>
      <c r="DO670">
        <v>0</v>
      </c>
      <c r="DP670">
        <v>1</v>
      </c>
      <c r="DQ670">
        <v>1</v>
      </c>
      <c r="DU670">
        <v>1003</v>
      </c>
      <c r="DV670" t="s">
        <v>61</v>
      </c>
      <c r="DW670" t="s">
        <v>61</v>
      </c>
      <c r="DX670">
        <v>100</v>
      </c>
      <c r="EE670">
        <v>39174628</v>
      </c>
      <c r="EF670">
        <v>6</v>
      </c>
      <c r="EG670" t="s">
        <v>145</v>
      </c>
      <c r="EH670">
        <v>0</v>
      </c>
      <c r="EI670" t="s">
        <v>3</v>
      </c>
      <c r="EJ670">
        <v>1</v>
      </c>
      <c r="EK670">
        <v>67001</v>
      </c>
      <c r="EL670" t="s">
        <v>685</v>
      </c>
      <c r="EM670" t="s">
        <v>686</v>
      </c>
      <c r="EO670" t="s">
        <v>3</v>
      </c>
      <c r="EQ670">
        <v>0</v>
      </c>
      <c r="ER670">
        <v>75.5</v>
      </c>
      <c r="ES670">
        <v>0</v>
      </c>
      <c r="ET670">
        <v>0.31</v>
      </c>
      <c r="EU670">
        <v>0.14000000000000001</v>
      </c>
      <c r="EV670">
        <v>75.19</v>
      </c>
      <c r="EW670">
        <v>9.64</v>
      </c>
      <c r="EX670">
        <v>0.01</v>
      </c>
      <c r="EY670">
        <v>0</v>
      </c>
      <c r="FQ670">
        <v>0</v>
      </c>
      <c r="FR670">
        <f t="shared" si="708"/>
        <v>0</v>
      </c>
      <c r="FS670">
        <v>0</v>
      </c>
      <c r="FX670">
        <v>85</v>
      </c>
      <c r="FY670">
        <v>65</v>
      </c>
      <c r="GA670" t="s">
        <v>3</v>
      </c>
      <c r="GD670">
        <v>0</v>
      </c>
      <c r="GF670">
        <v>-1457683664</v>
      </c>
      <c r="GG670">
        <v>1</v>
      </c>
      <c r="GH670">
        <v>1</v>
      </c>
      <c r="GI670">
        <v>4</v>
      </c>
      <c r="GJ670">
        <v>0</v>
      </c>
      <c r="GK670">
        <f>ROUND(R670*(S12)/100,2)</f>
        <v>0</v>
      </c>
      <c r="GL670">
        <f t="shared" si="709"/>
        <v>0</v>
      </c>
      <c r="GM670">
        <f t="shared" si="710"/>
        <v>175.76</v>
      </c>
      <c r="GN670">
        <f t="shared" si="711"/>
        <v>175.76</v>
      </c>
      <c r="GO670">
        <f t="shared" si="712"/>
        <v>0</v>
      </c>
      <c r="GP670">
        <f t="shared" si="713"/>
        <v>0</v>
      </c>
      <c r="GR670">
        <v>0</v>
      </c>
      <c r="GS670">
        <v>3</v>
      </c>
      <c r="GT670">
        <v>0</v>
      </c>
      <c r="GU670" t="s">
        <v>3</v>
      </c>
      <c r="GV670">
        <f t="shared" si="714"/>
        <v>0</v>
      </c>
      <c r="GW670">
        <v>1</v>
      </c>
      <c r="GX670">
        <f t="shared" si="715"/>
        <v>0</v>
      </c>
      <c r="HA670">
        <v>0</v>
      </c>
      <c r="HB670">
        <v>0</v>
      </c>
      <c r="IK670">
        <v>0</v>
      </c>
    </row>
    <row r="671" spans="1:255" x14ac:dyDescent="0.2">
      <c r="A671" s="2">
        <v>17</v>
      </c>
      <c r="B671" s="2">
        <v>1</v>
      </c>
      <c r="C671" s="2">
        <f>ROW(SmtRes!A1558)</f>
        <v>1558</v>
      </c>
      <c r="D671" s="2">
        <f>ROW(EtalonRes!A1516)</f>
        <v>1516</v>
      </c>
      <c r="E671" s="2" t="s">
        <v>928</v>
      </c>
      <c r="F671" s="2" t="s">
        <v>895</v>
      </c>
      <c r="G671" s="2" t="s">
        <v>929</v>
      </c>
      <c r="H671" s="2" t="s">
        <v>61</v>
      </c>
      <c r="I671" s="2">
        <f>ROUND(3/100,9)</f>
        <v>0.03</v>
      </c>
      <c r="J671" s="2">
        <v>0</v>
      </c>
      <c r="K671" s="2"/>
      <c r="L671" s="2"/>
      <c r="M671" s="2"/>
      <c r="N671" s="2"/>
      <c r="O671" s="2">
        <f t="shared" si="683"/>
        <v>1.39</v>
      </c>
      <c r="P671" s="2">
        <f t="shared" si="684"/>
        <v>0</v>
      </c>
      <c r="Q671" s="2">
        <f t="shared" si="685"/>
        <v>0</v>
      </c>
      <c r="R671" s="2">
        <f t="shared" si="686"/>
        <v>0</v>
      </c>
      <c r="S671" s="2">
        <f t="shared" si="687"/>
        <v>1.39</v>
      </c>
      <c r="T671" s="2">
        <f t="shared" si="688"/>
        <v>0</v>
      </c>
      <c r="U671" s="2">
        <f t="shared" si="689"/>
        <v>0.14660999999999999</v>
      </c>
      <c r="V671" s="2">
        <f t="shared" si="690"/>
        <v>8.9999999999999992E-5</v>
      </c>
      <c r="W671" s="2">
        <f t="shared" si="691"/>
        <v>0</v>
      </c>
      <c r="X671" s="2">
        <f t="shared" si="692"/>
        <v>1.32</v>
      </c>
      <c r="Y671" s="2">
        <f t="shared" si="693"/>
        <v>0.9</v>
      </c>
      <c r="Z671" s="2"/>
      <c r="AA671" s="2">
        <v>39500385</v>
      </c>
      <c r="AB671" s="2">
        <f t="shared" si="694"/>
        <v>46.57</v>
      </c>
      <c r="AC671" s="2">
        <f>ROUND(((ES671*0)),2)</f>
        <v>0</v>
      </c>
      <c r="AD671" s="2">
        <f>ROUND(((((ET671*0.3))-((EU671*0.3)))+AE671),2)</f>
        <v>0.09</v>
      </c>
      <c r="AE671" s="2">
        <f>ROUND(((EU671*0.3)),2)</f>
        <v>0.04</v>
      </c>
      <c r="AF671" s="2">
        <f>ROUND(((EV671*0.3)),2)</f>
        <v>46.48</v>
      </c>
      <c r="AG671" s="2">
        <f t="shared" si="695"/>
        <v>0</v>
      </c>
      <c r="AH671" s="2">
        <f>((EW671*0.3))</f>
        <v>4.8869999999999996</v>
      </c>
      <c r="AI671" s="2">
        <f>((EX671*0.3))</f>
        <v>3.0000000000000001E-3</v>
      </c>
      <c r="AJ671" s="2">
        <f t="shared" si="696"/>
        <v>0</v>
      </c>
      <c r="AK671" s="2">
        <v>206.76</v>
      </c>
      <c r="AL671" s="2">
        <v>51.53</v>
      </c>
      <c r="AM671" s="2">
        <v>0.31</v>
      </c>
      <c r="AN671" s="2">
        <v>0.14000000000000001</v>
      </c>
      <c r="AO671" s="2">
        <v>154.91999999999999</v>
      </c>
      <c r="AP671" s="2">
        <v>0</v>
      </c>
      <c r="AQ671" s="2">
        <v>16.29</v>
      </c>
      <c r="AR671" s="2">
        <v>0.01</v>
      </c>
      <c r="AS671" s="2">
        <v>0</v>
      </c>
      <c r="AT671" s="2">
        <v>95</v>
      </c>
      <c r="AU671" s="2">
        <v>65</v>
      </c>
      <c r="AV671" s="2">
        <v>1</v>
      </c>
      <c r="AW671" s="2">
        <v>1</v>
      </c>
      <c r="AX671" s="2"/>
      <c r="AY671" s="2"/>
      <c r="AZ671" s="2">
        <v>1</v>
      </c>
      <c r="BA671" s="2">
        <v>1</v>
      </c>
      <c r="BB671" s="2">
        <v>1</v>
      </c>
      <c r="BC671" s="2">
        <v>1</v>
      </c>
      <c r="BD671" s="2" t="s">
        <v>3</v>
      </c>
      <c r="BE671" s="2" t="s">
        <v>3</v>
      </c>
      <c r="BF671" s="2" t="s">
        <v>3</v>
      </c>
      <c r="BG671" s="2" t="s">
        <v>3</v>
      </c>
      <c r="BH671" s="2">
        <v>0</v>
      </c>
      <c r="BI671" s="2">
        <v>2</v>
      </c>
      <c r="BJ671" s="2" t="s">
        <v>897</v>
      </c>
      <c r="BK671" s="2"/>
      <c r="BL671" s="2"/>
      <c r="BM671" s="2">
        <v>108001</v>
      </c>
      <c r="BN671" s="2">
        <v>0</v>
      </c>
      <c r="BO671" s="2" t="s">
        <v>3</v>
      </c>
      <c r="BP671" s="2">
        <v>0</v>
      </c>
      <c r="BQ671" s="2">
        <v>3</v>
      </c>
      <c r="BR671" s="2">
        <v>0</v>
      </c>
      <c r="BS671" s="2">
        <v>1</v>
      </c>
      <c r="BT671" s="2">
        <v>1</v>
      </c>
      <c r="BU671" s="2">
        <v>1</v>
      </c>
      <c r="BV671" s="2">
        <v>1</v>
      </c>
      <c r="BW671" s="2">
        <v>1</v>
      </c>
      <c r="BX671" s="2">
        <v>1</v>
      </c>
      <c r="BY671" s="2" t="s">
        <v>3</v>
      </c>
      <c r="BZ671" s="2">
        <v>95</v>
      </c>
      <c r="CA671" s="2">
        <v>65</v>
      </c>
      <c r="CB671" s="2"/>
      <c r="CC671" s="2"/>
      <c r="CD671" s="2"/>
      <c r="CE671" s="2"/>
      <c r="CF671" s="2">
        <v>0</v>
      </c>
      <c r="CG671" s="2">
        <v>0</v>
      </c>
      <c r="CH671" s="2"/>
      <c r="CI671" s="2"/>
      <c r="CJ671" s="2"/>
      <c r="CK671" s="2"/>
      <c r="CL671" s="2"/>
      <c r="CM671" s="2">
        <v>0</v>
      </c>
      <c r="CN671" s="2" t="s">
        <v>1607</v>
      </c>
      <c r="CO671" s="2">
        <v>0</v>
      </c>
      <c r="CP671" s="2">
        <f t="shared" si="697"/>
        <v>1.39</v>
      </c>
      <c r="CQ671" s="2">
        <f t="shared" si="698"/>
        <v>0</v>
      </c>
      <c r="CR671" s="2">
        <f t="shared" si="699"/>
        <v>0.09</v>
      </c>
      <c r="CS671" s="2">
        <f t="shared" si="700"/>
        <v>0.04</v>
      </c>
      <c r="CT671" s="2">
        <f t="shared" si="701"/>
        <v>46.48</v>
      </c>
      <c r="CU671" s="2">
        <f t="shared" si="702"/>
        <v>0</v>
      </c>
      <c r="CV671" s="2">
        <f t="shared" si="703"/>
        <v>4.8869999999999996</v>
      </c>
      <c r="CW671" s="2">
        <f t="shared" si="704"/>
        <v>3.0000000000000001E-3</v>
      </c>
      <c r="CX671" s="2">
        <f t="shared" si="705"/>
        <v>0</v>
      </c>
      <c r="CY671" s="2">
        <f t="shared" si="706"/>
        <v>1.3204999999999998</v>
      </c>
      <c r="CZ671" s="2">
        <f t="shared" si="707"/>
        <v>0.90349999999999997</v>
      </c>
      <c r="DA671" s="2"/>
      <c r="DB671" s="2"/>
      <c r="DC671" s="2" t="s">
        <v>3</v>
      </c>
      <c r="DD671" s="2" t="s">
        <v>319</v>
      </c>
      <c r="DE671" s="2" t="s">
        <v>696</v>
      </c>
      <c r="DF671" s="2" t="s">
        <v>696</v>
      </c>
      <c r="DG671" s="2" t="s">
        <v>696</v>
      </c>
      <c r="DH671" s="2" t="s">
        <v>3</v>
      </c>
      <c r="DI671" s="2" t="s">
        <v>696</v>
      </c>
      <c r="DJ671" s="2" t="s">
        <v>696</v>
      </c>
      <c r="DK671" s="2" t="s">
        <v>3</v>
      </c>
      <c r="DL671" s="2" t="s">
        <v>3</v>
      </c>
      <c r="DM671" s="2" t="s">
        <v>3</v>
      </c>
      <c r="DN671" s="2">
        <v>0</v>
      </c>
      <c r="DO671" s="2">
        <v>0</v>
      </c>
      <c r="DP671" s="2">
        <v>1</v>
      </c>
      <c r="DQ671" s="2">
        <v>1</v>
      </c>
      <c r="DR671" s="2"/>
      <c r="DS671" s="2"/>
      <c r="DT671" s="2"/>
      <c r="DU671" s="2">
        <v>1003</v>
      </c>
      <c r="DV671" s="2" t="s">
        <v>61</v>
      </c>
      <c r="DW671" s="2" t="s">
        <v>61</v>
      </c>
      <c r="DX671" s="2">
        <v>100</v>
      </c>
      <c r="DY671" s="2"/>
      <c r="DZ671" s="2"/>
      <c r="EA671" s="2"/>
      <c r="EB671" s="2"/>
      <c r="EC671" s="2"/>
      <c r="ED671" s="2"/>
      <c r="EE671" s="2">
        <v>39174386</v>
      </c>
      <c r="EF671" s="2">
        <v>3</v>
      </c>
      <c r="EG671" s="2" t="s">
        <v>697</v>
      </c>
      <c r="EH671" s="2">
        <v>0</v>
      </c>
      <c r="EI671" s="2" t="s">
        <v>3</v>
      </c>
      <c r="EJ671" s="2">
        <v>2</v>
      </c>
      <c r="EK671" s="2">
        <v>108001</v>
      </c>
      <c r="EL671" s="2" t="s">
        <v>698</v>
      </c>
      <c r="EM671" s="2" t="s">
        <v>699</v>
      </c>
      <c r="EN671" s="2"/>
      <c r="EO671" s="2" t="s">
        <v>709</v>
      </c>
      <c r="EP671" s="2"/>
      <c r="EQ671" s="2">
        <v>0</v>
      </c>
      <c r="ER671" s="2">
        <v>206.76</v>
      </c>
      <c r="ES671" s="2">
        <v>51.53</v>
      </c>
      <c r="ET671" s="2">
        <v>0.31</v>
      </c>
      <c r="EU671" s="2">
        <v>0.14000000000000001</v>
      </c>
      <c r="EV671" s="2">
        <v>154.91999999999999</v>
      </c>
      <c r="EW671" s="2">
        <v>16.29</v>
      </c>
      <c r="EX671" s="2">
        <v>0.01</v>
      </c>
      <c r="EY671" s="2">
        <v>0</v>
      </c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>
        <v>0</v>
      </c>
      <c r="FR671" s="2">
        <f t="shared" si="708"/>
        <v>0</v>
      </c>
      <c r="FS671" s="2">
        <v>0</v>
      </c>
      <c r="FT671" s="2"/>
      <c r="FU671" s="2"/>
      <c r="FV671" s="2"/>
      <c r="FW671" s="2"/>
      <c r="FX671" s="2">
        <v>95</v>
      </c>
      <c r="FY671" s="2">
        <v>65</v>
      </c>
      <c r="FZ671" s="2"/>
      <c r="GA671" s="2" t="s">
        <v>3</v>
      </c>
      <c r="GB671" s="2"/>
      <c r="GC671" s="2"/>
      <c r="GD671" s="2">
        <v>0</v>
      </c>
      <c r="GE671" s="2"/>
      <c r="GF671" s="2">
        <v>-678378528</v>
      </c>
      <c r="GG671" s="2">
        <v>2</v>
      </c>
      <c r="GH671" s="2">
        <v>1</v>
      </c>
      <c r="GI671" s="2">
        <v>-2</v>
      </c>
      <c r="GJ671" s="2">
        <v>0</v>
      </c>
      <c r="GK671" s="2">
        <f>ROUND(R671*(R12)/100,2)</f>
        <v>0</v>
      </c>
      <c r="GL671" s="2">
        <f t="shared" si="709"/>
        <v>0</v>
      </c>
      <c r="GM671" s="2">
        <f t="shared" si="710"/>
        <v>3.61</v>
      </c>
      <c r="GN671" s="2">
        <f t="shared" si="711"/>
        <v>0</v>
      </c>
      <c r="GO671" s="2">
        <f t="shared" si="712"/>
        <v>3.61</v>
      </c>
      <c r="GP671" s="2">
        <f t="shared" si="713"/>
        <v>0</v>
      </c>
      <c r="GQ671" s="2"/>
      <c r="GR671" s="2">
        <v>0</v>
      </c>
      <c r="GS671" s="2">
        <v>3</v>
      </c>
      <c r="GT671" s="2">
        <v>0</v>
      </c>
      <c r="GU671" s="2" t="s">
        <v>3</v>
      </c>
      <c r="GV671" s="2">
        <f t="shared" si="714"/>
        <v>0</v>
      </c>
      <c r="GW671" s="2">
        <v>1</v>
      </c>
      <c r="GX671" s="2">
        <f t="shared" si="715"/>
        <v>0</v>
      </c>
      <c r="GY671" s="2"/>
      <c r="GZ671" s="2"/>
      <c r="HA671" s="2">
        <v>0</v>
      </c>
      <c r="HB671" s="2">
        <v>0</v>
      </c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>
        <v>0</v>
      </c>
      <c r="IL671" s="2"/>
      <c r="IM671" s="2"/>
      <c r="IN671" s="2"/>
      <c r="IO671" s="2"/>
      <c r="IP671" s="2"/>
      <c r="IQ671" s="2"/>
      <c r="IR671" s="2"/>
      <c r="IS671" s="2"/>
      <c r="IT671" s="2"/>
      <c r="IU671" s="2"/>
    </row>
    <row r="672" spans="1:255" x14ac:dyDescent="0.2">
      <c r="A672">
        <v>17</v>
      </c>
      <c r="B672">
        <v>1</v>
      </c>
      <c r="C672">
        <f>ROW(SmtRes!A1564)</f>
        <v>1564</v>
      </c>
      <c r="D672">
        <f>ROW(EtalonRes!A1522)</f>
        <v>1522</v>
      </c>
      <c r="E672" t="s">
        <v>928</v>
      </c>
      <c r="F672" t="s">
        <v>895</v>
      </c>
      <c r="G672" t="s">
        <v>929</v>
      </c>
      <c r="H672" t="s">
        <v>61</v>
      </c>
      <c r="I672">
        <f>ROUND(3/100,9)</f>
        <v>0.03</v>
      </c>
      <c r="J672">
        <v>0</v>
      </c>
      <c r="O672">
        <f t="shared" si="683"/>
        <v>9.31</v>
      </c>
      <c r="P672">
        <f t="shared" si="684"/>
        <v>0</v>
      </c>
      <c r="Q672">
        <f t="shared" si="685"/>
        <v>0.02</v>
      </c>
      <c r="R672">
        <f t="shared" si="686"/>
        <v>0.01</v>
      </c>
      <c r="S672">
        <f t="shared" si="687"/>
        <v>9.2899999999999991</v>
      </c>
      <c r="T672">
        <f t="shared" si="688"/>
        <v>0</v>
      </c>
      <c r="U672">
        <f t="shared" si="689"/>
        <v>0.14660999999999999</v>
      </c>
      <c r="V672">
        <f t="shared" si="690"/>
        <v>8.9999999999999992E-5</v>
      </c>
      <c r="W672">
        <f t="shared" si="691"/>
        <v>0</v>
      </c>
      <c r="X672">
        <f t="shared" si="692"/>
        <v>8.84</v>
      </c>
      <c r="Y672">
        <f t="shared" si="693"/>
        <v>6.05</v>
      </c>
      <c r="AA672">
        <v>39500386</v>
      </c>
      <c r="AB672">
        <f t="shared" si="694"/>
        <v>46.57</v>
      </c>
      <c r="AC672">
        <f>ROUND(((ES672*0)),2)</f>
        <v>0</v>
      </c>
      <c r="AD672">
        <f>ROUND(((((ET672*0.3))-((EU672*0.3)))+AE672),2)</f>
        <v>0.09</v>
      </c>
      <c r="AE672">
        <f>ROUND(((EU672*0.3)),2)</f>
        <v>0.04</v>
      </c>
      <c r="AF672">
        <f>ROUND(((EV672*0.3)),2)</f>
        <v>46.48</v>
      </c>
      <c r="AG672">
        <f t="shared" si="695"/>
        <v>0</v>
      </c>
      <c r="AH672">
        <f>((EW672*0.3))</f>
        <v>4.8869999999999996</v>
      </c>
      <c r="AI672">
        <f>((EX672*0.3))</f>
        <v>3.0000000000000001E-3</v>
      </c>
      <c r="AJ672">
        <f t="shared" si="696"/>
        <v>0</v>
      </c>
      <c r="AK672">
        <v>206.76</v>
      </c>
      <c r="AL672">
        <v>51.53</v>
      </c>
      <c r="AM672">
        <v>0.31</v>
      </c>
      <c r="AN672">
        <v>0.14000000000000001</v>
      </c>
      <c r="AO672">
        <v>154.91999999999999</v>
      </c>
      <c r="AP672">
        <v>0</v>
      </c>
      <c r="AQ672">
        <v>16.29</v>
      </c>
      <c r="AR672">
        <v>0.01</v>
      </c>
      <c r="AS672">
        <v>0</v>
      </c>
      <c r="AT672">
        <v>95</v>
      </c>
      <c r="AU672">
        <v>65</v>
      </c>
      <c r="AV672">
        <v>1</v>
      </c>
      <c r="AW672">
        <v>1</v>
      </c>
      <c r="AZ672">
        <v>6.66</v>
      </c>
      <c r="BA672">
        <v>6.66</v>
      </c>
      <c r="BB672">
        <v>6.66</v>
      </c>
      <c r="BC672">
        <v>6.66</v>
      </c>
      <c r="BD672" t="s">
        <v>3</v>
      </c>
      <c r="BE672" t="s">
        <v>3</v>
      </c>
      <c r="BF672" t="s">
        <v>3</v>
      </c>
      <c r="BG672" t="s">
        <v>3</v>
      </c>
      <c r="BH672">
        <v>0</v>
      </c>
      <c r="BI672">
        <v>2</v>
      </c>
      <c r="BJ672" t="s">
        <v>897</v>
      </c>
      <c r="BM672">
        <v>108001</v>
      </c>
      <c r="BN672">
        <v>0</v>
      </c>
      <c r="BO672" t="s">
        <v>3</v>
      </c>
      <c r="BP672">
        <v>0</v>
      </c>
      <c r="BQ672">
        <v>3</v>
      </c>
      <c r="BR672">
        <v>0</v>
      </c>
      <c r="BS672">
        <v>6.66</v>
      </c>
      <c r="BT672">
        <v>1</v>
      </c>
      <c r="BU672">
        <v>1</v>
      </c>
      <c r="BV672">
        <v>1</v>
      </c>
      <c r="BW672">
        <v>1</v>
      </c>
      <c r="BX672">
        <v>1</v>
      </c>
      <c r="BY672" t="s">
        <v>3</v>
      </c>
      <c r="BZ672">
        <v>95</v>
      </c>
      <c r="CA672">
        <v>65</v>
      </c>
      <c r="CF672">
        <v>0</v>
      </c>
      <c r="CG672">
        <v>0</v>
      </c>
      <c r="CM672">
        <v>0</v>
      </c>
      <c r="CN672" t="s">
        <v>1607</v>
      </c>
      <c r="CO672">
        <v>0</v>
      </c>
      <c r="CP672">
        <f t="shared" si="697"/>
        <v>9.3099999999999987</v>
      </c>
      <c r="CQ672">
        <f t="shared" si="698"/>
        <v>0</v>
      </c>
      <c r="CR672">
        <f t="shared" si="699"/>
        <v>0.59940000000000004</v>
      </c>
      <c r="CS672">
        <f t="shared" si="700"/>
        <v>0.26640000000000003</v>
      </c>
      <c r="CT672">
        <f t="shared" si="701"/>
        <v>309.55680000000001</v>
      </c>
      <c r="CU672">
        <f t="shared" si="702"/>
        <v>0</v>
      </c>
      <c r="CV672">
        <f t="shared" si="703"/>
        <v>4.8869999999999996</v>
      </c>
      <c r="CW672">
        <f t="shared" si="704"/>
        <v>3.0000000000000001E-3</v>
      </c>
      <c r="CX672">
        <f t="shared" si="705"/>
        <v>0</v>
      </c>
      <c r="CY672">
        <f t="shared" si="706"/>
        <v>8.8349999999999991</v>
      </c>
      <c r="CZ672">
        <f t="shared" si="707"/>
        <v>6.044999999999999</v>
      </c>
      <c r="DC672" t="s">
        <v>3</v>
      </c>
      <c r="DD672" t="s">
        <v>319</v>
      </c>
      <c r="DE672" t="s">
        <v>696</v>
      </c>
      <c r="DF672" t="s">
        <v>696</v>
      </c>
      <c r="DG672" t="s">
        <v>696</v>
      </c>
      <c r="DH672" t="s">
        <v>3</v>
      </c>
      <c r="DI672" t="s">
        <v>696</v>
      </c>
      <c r="DJ672" t="s">
        <v>696</v>
      </c>
      <c r="DK672" t="s">
        <v>3</v>
      </c>
      <c r="DL672" t="s">
        <v>3</v>
      </c>
      <c r="DM672" t="s">
        <v>3</v>
      </c>
      <c r="DN672">
        <v>0</v>
      </c>
      <c r="DO672">
        <v>0</v>
      </c>
      <c r="DP672">
        <v>1</v>
      </c>
      <c r="DQ672">
        <v>1</v>
      </c>
      <c r="DU672">
        <v>1003</v>
      </c>
      <c r="DV672" t="s">
        <v>61</v>
      </c>
      <c r="DW672" t="s">
        <v>61</v>
      </c>
      <c r="DX672">
        <v>100</v>
      </c>
      <c r="EE672">
        <v>39174386</v>
      </c>
      <c r="EF672">
        <v>3</v>
      </c>
      <c r="EG672" t="s">
        <v>697</v>
      </c>
      <c r="EH672">
        <v>0</v>
      </c>
      <c r="EI672" t="s">
        <v>3</v>
      </c>
      <c r="EJ672">
        <v>2</v>
      </c>
      <c r="EK672">
        <v>108001</v>
      </c>
      <c r="EL672" t="s">
        <v>698</v>
      </c>
      <c r="EM672" t="s">
        <v>699</v>
      </c>
      <c r="EO672" t="s">
        <v>709</v>
      </c>
      <c r="EQ672">
        <v>0</v>
      </c>
      <c r="ER672">
        <v>206.76</v>
      </c>
      <c r="ES672">
        <v>51.53</v>
      </c>
      <c r="ET672">
        <v>0.31</v>
      </c>
      <c r="EU672">
        <v>0.14000000000000001</v>
      </c>
      <c r="EV672">
        <v>154.91999999999999</v>
      </c>
      <c r="EW672">
        <v>16.29</v>
      </c>
      <c r="EX672">
        <v>0.01</v>
      </c>
      <c r="EY672">
        <v>0</v>
      </c>
      <c r="FQ672">
        <v>0</v>
      </c>
      <c r="FR672">
        <f t="shared" si="708"/>
        <v>0</v>
      </c>
      <c r="FS672">
        <v>0</v>
      </c>
      <c r="FX672">
        <v>95</v>
      </c>
      <c r="FY672">
        <v>65</v>
      </c>
      <c r="GA672" t="s">
        <v>3</v>
      </c>
      <c r="GD672">
        <v>0</v>
      </c>
      <c r="GF672">
        <v>-678378528</v>
      </c>
      <c r="GG672">
        <v>1</v>
      </c>
      <c r="GH672">
        <v>1</v>
      </c>
      <c r="GI672">
        <v>4</v>
      </c>
      <c r="GJ672">
        <v>0</v>
      </c>
      <c r="GK672">
        <f>ROUND(R672*(S12)/100,2)</f>
        <v>0</v>
      </c>
      <c r="GL672">
        <f t="shared" si="709"/>
        <v>0</v>
      </c>
      <c r="GM672">
        <f t="shared" si="710"/>
        <v>24.2</v>
      </c>
      <c r="GN672">
        <f t="shared" si="711"/>
        <v>0</v>
      </c>
      <c r="GO672">
        <f t="shared" si="712"/>
        <v>24.2</v>
      </c>
      <c r="GP672">
        <f t="shared" si="713"/>
        <v>0</v>
      </c>
      <c r="GR672">
        <v>0</v>
      </c>
      <c r="GS672">
        <v>3</v>
      </c>
      <c r="GT672">
        <v>0</v>
      </c>
      <c r="GU672" t="s">
        <v>3</v>
      </c>
      <c r="GV672">
        <f t="shared" si="714"/>
        <v>0</v>
      </c>
      <c r="GW672">
        <v>1</v>
      </c>
      <c r="GX672">
        <f t="shared" si="715"/>
        <v>0</v>
      </c>
      <c r="HA672">
        <v>0</v>
      </c>
      <c r="HB672">
        <v>0</v>
      </c>
      <c r="IK672">
        <v>0</v>
      </c>
    </row>
    <row r="673" spans="1:255" x14ac:dyDescent="0.2">
      <c r="A673" s="2">
        <v>17</v>
      </c>
      <c r="B673" s="2">
        <v>1</v>
      </c>
      <c r="C673" s="2">
        <f>ROW(SmtRes!A1568)</f>
        <v>1568</v>
      </c>
      <c r="D673" s="2">
        <f>ROW(EtalonRes!A1525)</f>
        <v>1525</v>
      </c>
      <c r="E673" s="2" t="s">
        <v>930</v>
      </c>
      <c r="F673" s="2" t="s">
        <v>810</v>
      </c>
      <c r="G673" s="2" t="s">
        <v>811</v>
      </c>
      <c r="H673" s="2" t="s">
        <v>61</v>
      </c>
      <c r="I673" s="2">
        <f>ROUND(17/100,9)</f>
        <v>0.17</v>
      </c>
      <c r="J673" s="2">
        <v>0</v>
      </c>
      <c r="K673" s="2"/>
      <c r="L673" s="2"/>
      <c r="M673" s="2"/>
      <c r="N673" s="2"/>
      <c r="O673" s="2">
        <f t="shared" si="683"/>
        <v>26.57</v>
      </c>
      <c r="P673" s="2">
        <f t="shared" si="684"/>
        <v>2.85</v>
      </c>
      <c r="Q673" s="2">
        <f t="shared" si="685"/>
        <v>0</v>
      </c>
      <c r="R673" s="2">
        <f t="shared" si="686"/>
        <v>0</v>
      </c>
      <c r="S673" s="2">
        <f t="shared" si="687"/>
        <v>23.72</v>
      </c>
      <c r="T673" s="2">
        <f t="shared" si="688"/>
        <v>0</v>
      </c>
      <c r="U673" s="2">
        <f t="shared" si="689"/>
        <v>2.5840000000000001</v>
      </c>
      <c r="V673" s="2">
        <f t="shared" si="690"/>
        <v>0</v>
      </c>
      <c r="W673" s="2">
        <f t="shared" si="691"/>
        <v>0</v>
      </c>
      <c r="X673" s="2">
        <f t="shared" si="692"/>
        <v>22.53</v>
      </c>
      <c r="Y673" s="2">
        <f t="shared" si="693"/>
        <v>15.42</v>
      </c>
      <c r="Z673" s="2"/>
      <c r="AA673" s="2">
        <v>39500385</v>
      </c>
      <c r="AB673" s="2">
        <f t="shared" si="694"/>
        <v>156.33000000000001</v>
      </c>
      <c r="AC673" s="2">
        <f t="shared" ref="AC673:AC680" si="720">ROUND((ES673),2)</f>
        <v>16.79</v>
      </c>
      <c r="AD673" s="2">
        <f t="shared" ref="AD673:AD680" si="721">ROUND((((ET673)-(EU673))+AE673),2)</f>
        <v>0</v>
      </c>
      <c r="AE673" s="2">
        <f t="shared" ref="AE673:AF680" si="722">ROUND((EU673),2)</f>
        <v>0</v>
      </c>
      <c r="AF673" s="2">
        <f t="shared" si="722"/>
        <v>139.54</v>
      </c>
      <c r="AG673" s="2">
        <f t="shared" si="695"/>
        <v>0</v>
      </c>
      <c r="AH673" s="2">
        <f t="shared" ref="AH673:AI680" si="723">(EW673)</f>
        <v>15.2</v>
      </c>
      <c r="AI673" s="2">
        <f t="shared" si="723"/>
        <v>0</v>
      </c>
      <c r="AJ673" s="2">
        <f t="shared" si="696"/>
        <v>0</v>
      </c>
      <c r="AK673" s="2">
        <v>156.33000000000001</v>
      </c>
      <c r="AL673" s="2">
        <v>16.79</v>
      </c>
      <c r="AM673" s="2">
        <v>0</v>
      </c>
      <c r="AN673" s="2">
        <v>0</v>
      </c>
      <c r="AO673" s="2">
        <v>139.54</v>
      </c>
      <c r="AP673" s="2">
        <v>0</v>
      </c>
      <c r="AQ673" s="2">
        <v>15.2</v>
      </c>
      <c r="AR673" s="2">
        <v>0</v>
      </c>
      <c r="AS673" s="2">
        <v>0</v>
      </c>
      <c r="AT673" s="2">
        <v>95</v>
      </c>
      <c r="AU673" s="2">
        <v>65</v>
      </c>
      <c r="AV673" s="2">
        <v>1</v>
      </c>
      <c r="AW673" s="2">
        <v>1</v>
      </c>
      <c r="AX673" s="2"/>
      <c r="AY673" s="2"/>
      <c r="AZ673" s="2">
        <v>1</v>
      </c>
      <c r="BA673" s="2">
        <v>1</v>
      </c>
      <c r="BB673" s="2">
        <v>1</v>
      </c>
      <c r="BC673" s="2">
        <v>1</v>
      </c>
      <c r="BD673" s="2" t="s">
        <v>3</v>
      </c>
      <c r="BE673" s="2" t="s">
        <v>3</v>
      </c>
      <c r="BF673" s="2" t="s">
        <v>3</v>
      </c>
      <c r="BG673" s="2" t="s">
        <v>3</v>
      </c>
      <c r="BH673" s="2">
        <v>0</v>
      </c>
      <c r="BI673" s="2">
        <v>2</v>
      </c>
      <c r="BJ673" s="2" t="s">
        <v>812</v>
      </c>
      <c r="BK673" s="2"/>
      <c r="BL673" s="2"/>
      <c r="BM673" s="2">
        <v>108001</v>
      </c>
      <c r="BN673" s="2">
        <v>0</v>
      </c>
      <c r="BO673" s="2" t="s">
        <v>3</v>
      </c>
      <c r="BP673" s="2">
        <v>0</v>
      </c>
      <c r="BQ673" s="2">
        <v>3</v>
      </c>
      <c r="BR673" s="2">
        <v>0</v>
      </c>
      <c r="BS673" s="2">
        <v>1</v>
      </c>
      <c r="BT673" s="2">
        <v>1</v>
      </c>
      <c r="BU673" s="2">
        <v>1</v>
      </c>
      <c r="BV673" s="2">
        <v>1</v>
      </c>
      <c r="BW673" s="2">
        <v>1</v>
      </c>
      <c r="BX673" s="2">
        <v>1</v>
      </c>
      <c r="BY673" s="2" t="s">
        <v>3</v>
      </c>
      <c r="BZ673" s="2">
        <v>95</v>
      </c>
      <c r="CA673" s="2">
        <v>65</v>
      </c>
      <c r="CB673" s="2"/>
      <c r="CC673" s="2"/>
      <c r="CD673" s="2"/>
      <c r="CE673" s="2"/>
      <c r="CF673" s="2">
        <v>0</v>
      </c>
      <c r="CG673" s="2">
        <v>0</v>
      </c>
      <c r="CH673" s="2"/>
      <c r="CI673" s="2"/>
      <c r="CJ673" s="2"/>
      <c r="CK673" s="2"/>
      <c r="CL673" s="2"/>
      <c r="CM673" s="2">
        <v>0</v>
      </c>
      <c r="CN673" s="2" t="s">
        <v>3</v>
      </c>
      <c r="CO673" s="2">
        <v>0</v>
      </c>
      <c r="CP673" s="2">
        <f t="shared" si="697"/>
        <v>26.57</v>
      </c>
      <c r="CQ673" s="2">
        <f t="shared" si="698"/>
        <v>16.79</v>
      </c>
      <c r="CR673" s="2">
        <f t="shared" si="699"/>
        <v>0</v>
      </c>
      <c r="CS673" s="2">
        <f t="shared" si="700"/>
        <v>0</v>
      </c>
      <c r="CT673" s="2">
        <f t="shared" si="701"/>
        <v>139.54</v>
      </c>
      <c r="CU673" s="2">
        <f t="shared" si="702"/>
        <v>0</v>
      </c>
      <c r="CV673" s="2">
        <f t="shared" si="703"/>
        <v>15.2</v>
      </c>
      <c r="CW673" s="2">
        <f t="shared" si="704"/>
        <v>0</v>
      </c>
      <c r="CX673" s="2">
        <f t="shared" si="705"/>
        <v>0</v>
      </c>
      <c r="CY673" s="2">
        <f t="shared" si="706"/>
        <v>22.534000000000002</v>
      </c>
      <c r="CZ673" s="2">
        <f t="shared" si="707"/>
        <v>15.417999999999999</v>
      </c>
      <c r="DA673" s="2"/>
      <c r="DB673" s="2"/>
      <c r="DC673" s="2" t="s">
        <v>3</v>
      </c>
      <c r="DD673" s="2" t="s">
        <v>3</v>
      </c>
      <c r="DE673" s="2" t="s">
        <v>3</v>
      </c>
      <c r="DF673" s="2" t="s">
        <v>3</v>
      </c>
      <c r="DG673" s="2" t="s">
        <v>3</v>
      </c>
      <c r="DH673" s="2" t="s">
        <v>3</v>
      </c>
      <c r="DI673" s="2" t="s">
        <v>3</v>
      </c>
      <c r="DJ673" s="2" t="s">
        <v>3</v>
      </c>
      <c r="DK673" s="2" t="s">
        <v>3</v>
      </c>
      <c r="DL673" s="2" t="s">
        <v>3</v>
      </c>
      <c r="DM673" s="2" t="s">
        <v>3</v>
      </c>
      <c r="DN673" s="2">
        <v>0</v>
      </c>
      <c r="DO673" s="2">
        <v>0</v>
      </c>
      <c r="DP673" s="2">
        <v>1</v>
      </c>
      <c r="DQ673" s="2">
        <v>1</v>
      </c>
      <c r="DR673" s="2"/>
      <c r="DS673" s="2"/>
      <c r="DT673" s="2"/>
      <c r="DU673" s="2">
        <v>1003</v>
      </c>
      <c r="DV673" s="2" t="s">
        <v>61</v>
      </c>
      <c r="DW673" s="2" t="s">
        <v>61</v>
      </c>
      <c r="DX673" s="2">
        <v>100</v>
      </c>
      <c r="DY673" s="2"/>
      <c r="DZ673" s="2"/>
      <c r="EA673" s="2"/>
      <c r="EB673" s="2"/>
      <c r="EC673" s="2"/>
      <c r="ED673" s="2"/>
      <c r="EE673" s="2">
        <v>39174386</v>
      </c>
      <c r="EF673" s="2">
        <v>3</v>
      </c>
      <c r="EG673" s="2" t="s">
        <v>697</v>
      </c>
      <c r="EH673" s="2">
        <v>0</v>
      </c>
      <c r="EI673" s="2" t="s">
        <v>3</v>
      </c>
      <c r="EJ673" s="2">
        <v>2</v>
      </c>
      <c r="EK673" s="2">
        <v>108001</v>
      </c>
      <c r="EL673" s="2" t="s">
        <v>698</v>
      </c>
      <c r="EM673" s="2" t="s">
        <v>699</v>
      </c>
      <c r="EN673" s="2"/>
      <c r="EO673" s="2" t="s">
        <v>3</v>
      </c>
      <c r="EP673" s="2"/>
      <c r="EQ673" s="2">
        <v>0</v>
      </c>
      <c r="ER673" s="2">
        <v>156.33000000000001</v>
      </c>
      <c r="ES673" s="2">
        <v>16.79</v>
      </c>
      <c r="ET673" s="2">
        <v>0</v>
      </c>
      <c r="EU673" s="2">
        <v>0</v>
      </c>
      <c r="EV673" s="2">
        <v>139.54</v>
      </c>
      <c r="EW673" s="2">
        <v>15.2</v>
      </c>
      <c r="EX673" s="2">
        <v>0</v>
      </c>
      <c r="EY673" s="2">
        <v>0</v>
      </c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>
        <v>0</v>
      </c>
      <c r="FR673" s="2">
        <f t="shared" si="708"/>
        <v>0</v>
      </c>
      <c r="FS673" s="2">
        <v>0</v>
      </c>
      <c r="FT673" s="2"/>
      <c r="FU673" s="2"/>
      <c r="FV673" s="2"/>
      <c r="FW673" s="2"/>
      <c r="FX673" s="2">
        <v>95</v>
      </c>
      <c r="FY673" s="2">
        <v>65</v>
      </c>
      <c r="FZ673" s="2"/>
      <c r="GA673" s="2" t="s">
        <v>3</v>
      </c>
      <c r="GB673" s="2"/>
      <c r="GC673" s="2"/>
      <c r="GD673" s="2">
        <v>0</v>
      </c>
      <c r="GE673" s="2"/>
      <c r="GF673" s="2">
        <v>-596386547</v>
      </c>
      <c r="GG673" s="2">
        <v>2</v>
      </c>
      <c r="GH673" s="2">
        <v>1</v>
      </c>
      <c r="GI673" s="2">
        <v>-2</v>
      </c>
      <c r="GJ673" s="2">
        <v>0</v>
      </c>
      <c r="GK673" s="2">
        <f>ROUND(R673*(R12)/100,2)</f>
        <v>0</v>
      </c>
      <c r="GL673" s="2">
        <f t="shared" si="709"/>
        <v>0</v>
      </c>
      <c r="GM673" s="2">
        <f t="shared" si="710"/>
        <v>64.52</v>
      </c>
      <c r="GN673" s="2">
        <f t="shared" si="711"/>
        <v>0</v>
      </c>
      <c r="GO673" s="2">
        <f t="shared" si="712"/>
        <v>64.52</v>
      </c>
      <c r="GP673" s="2">
        <f t="shared" si="713"/>
        <v>0</v>
      </c>
      <c r="GQ673" s="2"/>
      <c r="GR673" s="2">
        <v>0</v>
      </c>
      <c r="GS673" s="2">
        <v>3</v>
      </c>
      <c r="GT673" s="2">
        <v>0</v>
      </c>
      <c r="GU673" s="2" t="s">
        <v>3</v>
      </c>
      <c r="GV673" s="2">
        <f t="shared" si="714"/>
        <v>0</v>
      </c>
      <c r="GW673" s="2">
        <v>1</v>
      </c>
      <c r="GX673" s="2">
        <f t="shared" si="715"/>
        <v>0</v>
      </c>
      <c r="GY673" s="2"/>
      <c r="GZ673" s="2"/>
      <c r="HA673" s="2">
        <v>0</v>
      </c>
      <c r="HB673" s="2">
        <v>0</v>
      </c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>
        <v>0</v>
      </c>
      <c r="IL673" s="2"/>
      <c r="IM673" s="2"/>
      <c r="IN673" s="2"/>
      <c r="IO673" s="2"/>
      <c r="IP673" s="2"/>
      <c r="IQ673" s="2"/>
      <c r="IR673" s="2"/>
      <c r="IS673" s="2"/>
      <c r="IT673" s="2"/>
      <c r="IU673" s="2"/>
    </row>
    <row r="674" spans="1:255" x14ac:dyDescent="0.2">
      <c r="A674">
        <v>17</v>
      </c>
      <c r="B674">
        <v>1</v>
      </c>
      <c r="C674">
        <f>ROW(SmtRes!A1572)</f>
        <v>1572</v>
      </c>
      <c r="D674">
        <f>ROW(EtalonRes!A1528)</f>
        <v>1528</v>
      </c>
      <c r="E674" t="s">
        <v>930</v>
      </c>
      <c r="F674" t="s">
        <v>810</v>
      </c>
      <c r="G674" t="s">
        <v>811</v>
      </c>
      <c r="H674" t="s">
        <v>61</v>
      </c>
      <c r="I674">
        <f>ROUND(17/100,9)</f>
        <v>0.17</v>
      </c>
      <c r="J674">
        <v>0</v>
      </c>
      <c r="O674">
        <f t="shared" si="683"/>
        <v>177</v>
      </c>
      <c r="P674">
        <f t="shared" si="684"/>
        <v>19.010000000000002</v>
      </c>
      <c r="Q674">
        <f t="shared" si="685"/>
        <v>0</v>
      </c>
      <c r="R674">
        <f t="shared" si="686"/>
        <v>0</v>
      </c>
      <c r="S674">
        <f t="shared" si="687"/>
        <v>157.99</v>
      </c>
      <c r="T674">
        <f t="shared" si="688"/>
        <v>0</v>
      </c>
      <c r="U674">
        <f t="shared" si="689"/>
        <v>2.5840000000000001</v>
      </c>
      <c r="V674">
        <f t="shared" si="690"/>
        <v>0</v>
      </c>
      <c r="W674">
        <f t="shared" si="691"/>
        <v>0</v>
      </c>
      <c r="X674">
        <f t="shared" si="692"/>
        <v>150.09</v>
      </c>
      <c r="Y674">
        <f t="shared" si="693"/>
        <v>102.69</v>
      </c>
      <c r="AA674">
        <v>39500386</v>
      </c>
      <c r="AB674">
        <f t="shared" si="694"/>
        <v>156.33000000000001</v>
      </c>
      <c r="AC674">
        <f t="shared" si="720"/>
        <v>16.79</v>
      </c>
      <c r="AD674">
        <f t="shared" si="721"/>
        <v>0</v>
      </c>
      <c r="AE674">
        <f t="shared" si="722"/>
        <v>0</v>
      </c>
      <c r="AF674">
        <f t="shared" si="722"/>
        <v>139.54</v>
      </c>
      <c r="AG674">
        <f t="shared" si="695"/>
        <v>0</v>
      </c>
      <c r="AH674">
        <f t="shared" si="723"/>
        <v>15.2</v>
      </c>
      <c r="AI674">
        <f t="shared" si="723"/>
        <v>0</v>
      </c>
      <c r="AJ674">
        <f t="shared" si="696"/>
        <v>0</v>
      </c>
      <c r="AK674">
        <v>156.33000000000001</v>
      </c>
      <c r="AL674">
        <v>16.79</v>
      </c>
      <c r="AM674">
        <v>0</v>
      </c>
      <c r="AN674">
        <v>0</v>
      </c>
      <c r="AO674">
        <v>139.54</v>
      </c>
      <c r="AP674">
        <v>0</v>
      </c>
      <c r="AQ674">
        <v>15.2</v>
      </c>
      <c r="AR674">
        <v>0</v>
      </c>
      <c r="AS674">
        <v>0</v>
      </c>
      <c r="AT674">
        <v>95</v>
      </c>
      <c r="AU674">
        <v>65</v>
      </c>
      <c r="AV674">
        <v>1</v>
      </c>
      <c r="AW674">
        <v>1</v>
      </c>
      <c r="AZ674">
        <v>6.66</v>
      </c>
      <c r="BA674">
        <v>6.66</v>
      </c>
      <c r="BB674">
        <v>6.66</v>
      </c>
      <c r="BC674">
        <v>6.66</v>
      </c>
      <c r="BD674" t="s">
        <v>3</v>
      </c>
      <c r="BE674" t="s">
        <v>3</v>
      </c>
      <c r="BF674" t="s">
        <v>3</v>
      </c>
      <c r="BG674" t="s">
        <v>3</v>
      </c>
      <c r="BH674">
        <v>0</v>
      </c>
      <c r="BI674">
        <v>2</v>
      </c>
      <c r="BJ674" t="s">
        <v>812</v>
      </c>
      <c r="BM674">
        <v>108001</v>
      </c>
      <c r="BN674">
        <v>0</v>
      </c>
      <c r="BO674" t="s">
        <v>3</v>
      </c>
      <c r="BP674">
        <v>0</v>
      </c>
      <c r="BQ674">
        <v>3</v>
      </c>
      <c r="BR674">
        <v>0</v>
      </c>
      <c r="BS674">
        <v>6.66</v>
      </c>
      <c r="BT674">
        <v>1</v>
      </c>
      <c r="BU674">
        <v>1</v>
      </c>
      <c r="BV674">
        <v>1</v>
      </c>
      <c r="BW674">
        <v>1</v>
      </c>
      <c r="BX674">
        <v>1</v>
      </c>
      <c r="BY674" t="s">
        <v>3</v>
      </c>
      <c r="BZ674">
        <v>95</v>
      </c>
      <c r="CA674">
        <v>65</v>
      </c>
      <c r="CF674">
        <v>0</v>
      </c>
      <c r="CG674">
        <v>0</v>
      </c>
      <c r="CM674">
        <v>0</v>
      </c>
      <c r="CN674" t="s">
        <v>3</v>
      </c>
      <c r="CO674">
        <v>0</v>
      </c>
      <c r="CP674">
        <f t="shared" si="697"/>
        <v>177</v>
      </c>
      <c r="CQ674">
        <f t="shared" si="698"/>
        <v>111.8214</v>
      </c>
      <c r="CR674">
        <f t="shared" si="699"/>
        <v>0</v>
      </c>
      <c r="CS674">
        <f t="shared" si="700"/>
        <v>0</v>
      </c>
      <c r="CT674">
        <f t="shared" si="701"/>
        <v>929.33639999999991</v>
      </c>
      <c r="CU674">
        <f t="shared" si="702"/>
        <v>0</v>
      </c>
      <c r="CV674">
        <f t="shared" si="703"/>
        <v>15.2</v>
      </c>
      <c r="CW674">
        <f t="shared" si="704"/>
        <v>0</v>
      </c>
      <c r="CX674">
        <f t="shared" si="705"/>
        <v>0</v>
      </c>
      <c r="CY674">
        <f t="shared" si="706"/>
        <v>150.09050000000002</v>
      </c>
      <c r="CZ674">
        <f t="shared" si="707"/>
        <v>102.6935</v>
      </c>
      <c r="DC674" t="s">
        <v>3</v>
      </c>
      <c r="DD674" t="s">
        <v>3</v>
      </c>
      <c r="DE674" t="s">
        <v>3</v>
      </c>
      <c r="DF674" t="s">
        <v>3</v>
      </c>
      <c r="DG674" t="s">
        <v>3</v>
      </c>
      <c r="DH674" t="s">
        <v>3</v>
      </c>
      <c r="DI674" t="s">
        <v>3</v>
      </c>
      <c r="DJ674" t="s">
        <v>3</v>
      </c>
      <c r="DK674" t="s">
        <v>3</v>
      </c>
      <c r="DL674" t="s">
        <v>3</v>
      </c>
      <c r="DM674" t="s">
        <v>3</v>
      </c>
      <c r="DN674">
        <v>0</v>
      </c>
      <c r="DO674">
        <v>0</v>
      </c>
      <c r="DP674">
        <v>1</v>
      </c>
      <c r="DQ674">
        <v>1</v>
      </c>
      <c r="DU674">
        <v>1003</v>
      </c>
      <c r="DV674" t="s">
        <v>61</v>
      </c>
      <c r="DW674" t="s">
        <v>61</v>
      </c>
      <c r="DX674">
        <v>100</v>
      </c>
      <c r="EE674">
        <v>39174386</v>
      </c>
      <c r="EF674">
        <v>3</v>
      </c>
      <c r="EG674" t="s">
        <v>697</v>
      </c>
      <c r="EH674">
        <v>0</v>
      </c>
      <c r="EI674" t="s">
        <v>3</v>
      </c>
      <c r="EJ674">
        <v>2</v>
      </c>
      <c r="EK674">
        <v>108001</v>
      </c>
      <c r="EL674" t="s">
        <v>698</v>
      </c>
      <c r="EM674" t="s">
        <v>699</v>
      </c>
      <c r="EO674" t="s">
        <v>3</v>
      </c>
      <c r="EQ674">
        <v>0</v>
      </c>
      <c r="ER674">
        <v>156.33000000000001</v>
      </c>
      <c r="ES674">
        <v>16.79</v>
      </c>
      <c r="ET674">
        <v>0</v>
      </c>
      <c r="EU674">
        <v>0</v>
      </c>
      <c r="EV674">
        <v>139.54</v>
      </c>
      <c r="EW674">
        <v>15.2</v>
      </c>
      <c r="EX674">
        <v>0</v>
      </c>
      <c r="EY674">
        <v>0</v>
      </c>
      <c r="FQ674">
        <v>0</v>
      </c>
      <c r="FR674">
        <f t="shared" si="708"/>
        <v>0</v>
      </c>
      <c r="FS674">
        <v>0</v>
      </c>
      <c r="FX674">
        <v>95</v>
      </c>
      <c r="FY674">
        <v>65</v>
      </c>
      <c r="GA674" t="s">
        <v>3</v>
      </c>
      <c r="GD674">
        <v>0</v>
      </c>
      <c r="GF674">
        <v>-596386547</v>
      </c>
      <c r="GG674">
        <v>1</v>
      </c>
      <c r="GH674">
        <v>1</v>
      </c>
      <c r="GI674">
        <v>4</v>
      </c>
      <c r="GJ674">
        <v>0</v>
      </c>
      <c r="GK674">
        <f>ROUND(R674*(S12)/100,2)</f>
        <v>0</v>
      </c>
      <c r="GL674">
        <f t="shared" si="709"/>
        <v>0</v>
      </c>
      <c r="GM674">
        <f t="shared" si="710"/>
        <v>429.78</v>
      </c>
      <c r="GN674">
        <f t="shared" si="711"/>
        <v>0</v>
      </c>
      <c r="GO674">
        <f t="shared" si="712"/>
        <v>429.78</v>
      </c>
      <c r="GP674">
        <f t="shared" si="713"/>
        <v>0</v>
      </c>
      <c r="GR674">
        <v>0</v>
      </c>
      <c r="GS674">
        <v>3</v>
      </c>
      <c r="GT674">
        <v>0</v>
      </c>
      <c r="GU674" t="s">
        <v>3</v>
      </c>
      <c r="GV674">
        <f t="shared" si="714"/>
        <v>0</v>
      </c>
      <c r="GW674">
        <v>1</v>
      </c>
      <c r="GX674">
        <f t="shared" si="715"/>
        <v>0</v>
      </c>
      <c r="HA674">
        <v>0</v>
      </c>
      <c r="HB674">
        <v>0</v>
      </c>
      <c r="IK674">
        <v>0</v>
      </c>
    </row>
    <row r="675" spans="1:255" x14ac:dyDescent="0.2">
      <c r="A675" s="2">
        <v>18</v>
      </c>
      <c r="B675" s="2">
        <v>1</v>
      </c>
      <c r="C675" s="2">
        <v>1567</v>
      </c>
      <c r="D675" s="2"/>
      <c r="E675" s="2" t="s">
        <v>931</v>
      </c>
      <c r="F675" s="2" t="s">
        <v>910</v>
      </c>
      <c r="G675" s="2" t="s">
        <v>911</v>
      </c>
      <c r="H675" s="2" t="s">
        <v>282</v>
      </c>
      <c r="I675" s="2">
        <f>I673*J675</f>
        <v>1.6999999999999997</v>
      </c>
      <c r="J675" s="2">
        <v>9.9999999999999982</v>
      </c>
      <c r="K675" s="2"/>
      <c r="L675" s="2"/>
      <c r="M675" s="2"/>
      <c r="N675" s="2"/>
      <c r="O675" s="2">
        <f t="shared" si="683"/>
        <v>58.31</v>
      </c>
      <c r="P675" s="2">
        <f t="shared" si="684"/>
        <v>58.31</v>
      </c>
      <c r="Q675" s="2">
        <f t="shared" si="685"/>
        <v>0</v>
      </c>
      <c r="R675" s="2">
        <f t="shared" si="686"/>
        <v>0</v>
      </c>
      <c r="S675" s="2">
        <f t="shared" si="687"/>
        <v>0</v>
      </c>
      <c r="T675" s="2">
        <f t="shared" si="688"/>
        <v>0</v>
      </c>
      <c r="U675" s="2">
        <f t="shared" si="689"/>
        <v>0</v>
      </c>
      <c r="V675" s="2">
        <f t="shared" si="690"/>
        <v>0</v>
      </c>
      <c r="W675" s="2">
        <f t="shared" si="691"/>
        <v>0</v>
      </c>
      <c r="X675" s="2">
        <f t="shared" si="692"/>
        <v>0</v>
      </c>
      <c r="Y675" s="2">
        <f t="shared" si="693"/>
        <v>0</v>
      </c>
      <c r="Z675" s="2"/>
      <c r="AA675" s="2">
        <v>39500385</v>
      </c>
      <c r="AB675" s="2">
        <f t="shared" si="694"/>
        <v>34.299999999999997</v>
      </c>
      <c r="AC675" s="2">
        <f t="shared" si="720"/>
        <v>34.299999999999997</v>
      </c>
      <c r="AD675" s="2">
        <f t="shared" si="721"/>
        <v>0</v>
      </c>
      <c r="AE675" s="2">
        <f t="shared" si="722"/>
        <v>0</v>
      </c>
      <c r="AF675" s="2">
        <f t="shared" si="722"/>
        <v>0</v>
      </c>
      <c r="AG675" s="2">
        <f t="shared" si="695"/>
        <v>0</v>
      </c>
      <c r="AH675" s="2">
        <f t="shared" si="723"/>
        <v>0</v>
      </c>
      <c r="AI675" s="2">
        <f t="shared" si="723"/>
        <v>0</v>
      </c>
      <c r="AJ675" s="2">
        <f t="shared" si="696"/>
        <v>0</v>
      </c>
      <c r="AK675" s="2">
        <v>34.299999999999997</v>
      </c>
      <c r="AL675" s="2">
        <v>34.299999999999997</v>
      </c>
      <c r="AM675" s="2">
        <v>0</v>
      </c>
      <c r="AN675" s="2">
        <v>0</v>
      </c>
      <c r="AO675" s="2">
        <v>0</v>
      </c>
      <c r="AP675" s="2">
        <v>0</v>
      </c>
      <c r="AQ675" s="2">
        <v>0</v>
      </c>
      <c r="AR675" s="2">
        <v>0</v>
      </c>
      <c r="AS675" s="2">
        <v>0</v>
      </c>
      <c r="AT675" s="2">
        <v>95</v>
      </c>
      <c r="AU675" s="2">
        <v>65</v>
      </c>
      <c r="AV675" s="2">
        <v>1</v>
      </c>
      <c r="AW675" s="2">
        <v>1</v>
      </c>
      <c r="AX675" s="2"/>
      <c r="AY675" s="2"/>
      <c r="AZ675" s="2">
        <v>1</v>
      </c>
      <c r="BA675" s="2">
        <v>1</v>
      </c>
      <c r="BB675" s="2">
        <v>1</v>
      </c>
      <c r="BC675" s="2">
        <v>1</v>
      </c>
      <c r="BD675" s="2" t="s">
        <v>3</v>
      </c>
      <c r="BE675" s="2" t="s">
        <v>3</v>
      </c>
      <c r="BF675" s="2" t="s">
        <v>3</v>
      </c>
      <c r="BG675" s="2" t="s">
        <v>3</v>
      </c>
      <c r="BH675" s="2">
        <v>3</v>
      </c>
      <c r="BI675" s="2">
        <v>2</v>
      </c>
      <c r="BJ675" s="2" t="s">
        <v>912</v>
      </c>
      <c r="BK675" s="2"/>
      <c r="BL675" s="2"/>
      <c r="BM675" s="2">
        <v>108001</v>
      </c>
      <c r="BN675" s="2">
        <v>0</v>
      </c>
      <c r="BO675" s="2" t="s">
        <v>3</v>
      </c>
      <c r="BP675" s="2">
        <v>0</v>
      </c>
      <c r="BQ675" s="2">
        <v>3</v>
      </c>
      <c r="BR675" s="2">
        <v>0</v>
      </c>
      <c r="BS675" s="2">
        <v>1</v>
      </c>
      <c r="BT675" s="2">
        <v>1</v>
      </c>
      <c r="BU675" s="2">
        <v>1</v>
      </c>
      <c r="BV675" s="2">
        <v>1</v>
      </c>
      <c r="BW675" s="2">
        <v>1</v>
      </c>
      <c r="BX675" s="2">
        <v>1</v>
      </c>
      <c r="BY675" s="2" t="s">
        <v>3</v>
      </c>
      <c r="BZ675" s="2">
        <v>95</v>
      </c>
      <c r="CA675" s="2">
        <v>65</v>
      </c>
      <c r="CB675" s="2"/>
      <c r="CC675" s="2"/>
      <c r="CD675" s="2"/>
      <c r="CE675" s="2"/>
      <c r="CF675" s="2">
        <v>0</v>
      </c>
      <c r="CG675" s="2">
        <v>0</v>
      </c>
      <c r="CH675" s="2"/>
      <c r="CI675" s="2"/>
      <c r="CJ675" s="2"/>
      <c r="CK675" s="2"/>
      <c r="CL675" s="2"/>
      <c r="CM675" s="2">
        <v>0</v>
      </c>
      <c r="CN675" s="2" t="s">
        <v>3</v>
      </c>
      <c r="CO675" s="2">
        <v>0</v>
      </c>
      <c r="CP675" s="2">
        <f t="shared" si="697"/>
        <v>58.31</v>
      </c>
      <c r="CQ675" s="2">
        <f t="shared" si="698"/>
        <v>34.299999999999997</v>
      </c>
      <c r="CR675" s="2">
        <f t="shared" si="699"/>
        <v>0</v>
      </c>
      <c r="CS675" s="2">
        <f t="shared" si="700"/>
        <v>0</v>
      </c>
      <c r="CT675" s="2">
        <f t="shared" si="701"/>
        <v>0</v>
      </c>
      <c r="CU675" s="2">
        <f t="shared" si="702"/>
        <v>0</v>
      </c>
      <c r="CV675" s="2">
        <f t="shared" si="703"/>
        <v>0</v>
      </c>
      <c r="CW675" s="2">
        <f t="shared" si="704"/>
        <v>0</v>
      </c>
      <c r="CX675" s="2">
        <f t="shared" si="705"/>
        <v>0</v>
      </c>
      <c r="CY675" s="2">
        <f t="shared" si="706"/>
        <v>0</v>
      </c>
      <c r="CZ675" s="2">
        <f t="shared" si="707"/>
        <v>0</v>
      </c>
      <c r="DA675" s="2"/>
      <c r="DB675" s="2"/>
      <c r="DC675" s="2" t="s">
        <v>3</v>
      </c>
      <c r="DD675" s="2" t="s">
        <v>3</v>
      </c>
      <c r="DE675" s="2" t="s">
        <v>3</v>
      </c>
      <c r="DF675" s="2" t="s">
        <v>3</v>
      </c>
      <c r="DG675" s="2" t="s">
        <v>3</v>
      </c>
      <c r="DH675" s="2" t="s">
        <v>3</v>
      </c>
      <c r="DI675" s="2" t="s">
        <v>3</v>
      </c>
      <c r="DJ675" s="2" t="s">
        <v>3</v>
      </c>
      <c r="DK675" s="2" t="s">
        <v>3</v>
      </c>
      <c r="DL675" s="2" t="s">
        <v>3</v>
      </c>
      <c r="DM675" s="2" t="s">
        <v>3</v>
      </c>
      <c r="DN675" s="2">
        <v>0</v>
      </c>
      <c r="DO675" s="2">
        <v>0</v>
      </c>
      <c r="DP675" s="2">
        <v>1</v>
      </c>
      <c r="DQ675" s="2">
        <v>1</v>
      </c>
      <c r="DR675" s="2"/>
      <c r="DS675" s="2"/>
      <c r="DT675" s="2"/>
      <c r="DU675" s="2">
        <v>1003</v>
      </c>
      <c r="DV675" s="2" t="s">
        <v>282</v>
      </c>
      <c r="DW675" s="2" t="s">
        <v>282</v>
      </c>
      <c r="DX675" s="2">
        <v>10</v>
      </c>
      <c r="DY675" s="2"/>
      <c r="DZ675" s="2"/>
      <c r="EA675" s="2"/>
      <c r="EB675" s="2"/>
      <c r="EC675" s="2"/>
      <c r="ED675" s="2"/>
      <c r="EE675" s="2">
        <v>39174386</v>
      </c>
      <c r="EF675" s="2">
        <v>3</v>
      </c>
      <c r="EG675" s="2" t="s">
        <v>697</v>
      </c>
      <c r="EH675" s="2">
        <v>0</v>
      </c>
      <c r="EI675" s="2" t="s">
        <v>3</v>
      </c>
      <c r="EJ675" s="2">
        <v>2</v>
      </c>
      <c r="EK675" s="2">
        <v>108001</v>
      </c>
      <c r="EL675" s="2" t="s">
        <v>698</v>
      </c>
      <c r="EM675" s="2" t="s">
        <v>699</v>
      </c>
      <c r="EN675" s="2"/>
      <c r="EO675" s="2" t="s">
        <v>3</v>
      </c>
      <c r="EP675" s="2"/>
      <c r="EQ675" s="2">
        <v>0</v>
      </c>
      <c r="ER675" s="2">
        <v>34.299999999999997</v>
      </c>
      <c r="ES675" s="2">
        <v>34.299999999999997</v>
      </c>
      <c r="ET675" s="2">
        <v>0</v>
      </c>
      <c r="EU675" s="2">
        <v>0</v>
      </c>
      <c r="EV675" s="2">
        <v>0</v>
      </c>
      <c r="EW675" s="2">
        <v>0</v>
      </c>
      <c r="EX675" s="2">
        <v>0</v>
      </c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>
        <v>0</v>
      </c>
      <c r="FR675" s="2">
        <f t="shared" si="708"/>
        <v>0</v>
      </c>
      <c r="FS675" s="2">
        <v>0</v>
      </c>
      <c r="FT675" s="2"/>
      <c r="FU675" s="2"/>
      <c r="FV675" s="2"/>
      <c r="FW675" s="2"/>
      <c r="FX675" s="2">
        <v>95</v>
      </c>
      <c r="FY675" s="2">
        <v>65</v>
      </c>
      <c r="FZ675" s="2"/>
      <c r="GA675" s="2" t="s">
        <v>3</v>
      </c>
      <c r="GB675" s="2"/>
      <c r="GC675" s="2"/>
      <c r="GD675" s="2">
        <v>0</v>
      </c>
      <c r="GE675" s="2"/>
      <c r="GF675" s="2">
        <v>-210764301</v>
      </c>
      <c r="GG675" s="2">
        <v>2</v>
      </c>
      <c r="GH675" s="2">
        <v>1</v>
      </c>
      <c r="GI675" s="2">
        <v>-2</v>
      </c>
      <c r="GJ675" s="2">
        <v>0</v>
      </c>
      <c r="GK675" s="2">
        <f>ROUND(R675*(R12)/100,2)</f>
        <v>0</v>
      </c>
      <c r="GL675" s="2">
        <f t="shared" si="709"/>
        <v>0</v>
      </c>
      <c r="GM675" s="2">
        <f t="shared" si="710"/>
        <v>58.31</v>
      </c>
      <c r="GN675" s="2">
        <f t="shared" si="711"/>
        <v>0</v>
      </c>
      <c r="GO675" s="2">
        <f t="shared" si="712"/>
        <v>58.31</v>
      </c>
      <c r="GP675" s="2">
        <f t="shared" si="713"/>
        <v>0</v>
      </c>
      <c r="GQ675" s="2"/>
      <c r="GR675" s="2">
        <v>0</v>
      </c>
      <c r="GS675" s="2">
        <v>3</v>
      </c>
      <c r="GT675" s="2">
        <v>0</v>
      </c>
      <c r="GU675" s="2" t="s">
        <v>3</v>
      </c>
      <c r="GV675" s="2">
        <f t="shared" si="714"/>
        <v>0</v>
      </c>
      <c r="GW675" s="2">
        <v>1</v>
      </c>
      <c r="GX675" s="2">
        <f t="shared" si="715"/>
        <v>0</v>
      </c>
      <c r="GY675" s="2"/>
      <c r="GZ675" s="2"/>
      <c r="HA675" s="2">
        <v>0</v>
      </c>
      <c r="HB675" s="2">
        <v>0</v>
      </c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>
        <v>0</v>
      </c>
      <c r="IL675" s="2"/>
      <c r="IM675" s="2"/>
      <c r="IN675" s="2"/>
      <c r="IO675" s="2"/>
      <c r="IP675" s="2"/>
      <c r="IQ675" s="2"/>
      <c r="IR675" s="2"/>
      <c r="IS675" s="2"/>
      <c r="IT675" s="2"/>
      <c r="IU675" s="2"/>
    </row>
    <row r="676" spans="1:255" x14ac:dyDescent="0.2">
      <c r="A676">
        <v>18</v>
      </c>
      <c r="B676">
        <v>1</v>
      </c>
      <c r="C676">
        <v>1571</v>
      </c>
      <c r="E676" t="s">
        <v>931</v>
      </c>
      <c r="F676" t="s">
        <v>910</v>
      </c>
      <c r="G676" t="s">
        <v>911</v>
      </c>
      <c r="H676" t="s">
        <v>282</v>
      </c>
      <c r="I676">
        <f>I674*J676</f>
        <v>1.6999999999999997</v>
      </c>
      <c r="J676">
        <v>9.9999999999999982</v>
      </c>
      <c r="O676">
        <f t="shared" si="683"/>
        <v>388.34</v>
      </c>
      <c r="P676">
        <f t="shared" si="684"/>
        <v>388.34</v>
      </c>
      <c r="Q676">
        <f t="shared" si="685"/>
        <v>0</v>
      </c>
      <c r="R676">
        <f t="shared" si="686"/>
        <v>0</v>
      </c>
      <c r="S676">
        <f t="shared" si="687"/>
        <v>0</v>
      </c>
      <c r="T676">
        <f t="shared" si="688"/>
        <v>0</v>
      </c>
      <c r="U676">
        <f t="shared" si="689"/>
        <v>0</v>
      </c>
      <c r="V676">
        <f t="shared" si="690"/>
        <v>0</v>
      </c>
      <c r="W676">
        <f t="shared" si="691"/>
        <v>0</v>
      </c>
      <c r="X676">
        <f t="shared" si="692"/>
        <v>0</v>
      </c>
      <c r="Y676">
        <f t="shared" si="693"/>
        <v>0</v>
      </c>
      <c r="AA676">
        <v>39500386</v>
      </c>
      <c r="AB676">
        <f t="shared" si="694"/>
        <v>34.299999999999997</v>
      </c>
      <c r="AC676">
        <f t="shared" si="720"/>
        <v>34.299999999999997</v>
      </c>
      <c r="AD676">
        <f t="shared" si="721"/>
        <v>0</v>
      </c>
      <c r="AE676">
        <f t="shared" si="722"/>
        <v>0</v>
      </c>
      <c r="AF676">
        <f t="shared" si="722"/>
        <v>0</v>
      </c>
      <c r="AG676">
        <f t="shared" si="695"/>
        <v>0</v>
      </c>
      <c r="AH676">
        <f t="shared" si="723"/>
        <v>0</v>
      </c>
      <c r="AI676">
        <f t="shared" si="723"/>
        <v>0</v>
      </c>
      <c r="AJ676">
        <f t="shared" si="696"/>
        <v>0</v>
      </c>
      <c r="AK676">
        <v>34.299999999999997</v>
      </c>
      <c r="AL676">
        <v>34.299999999999997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95</v>
      </c>
      <c r="AU676">
        <v>65</v>
      </c>
      <c r="AV676">
        <v>1</v>
      </c>
      <c r="AW676">
        <v>1</v>
      </c>
      <c r="AZ676">
        <v>6.66</v>
      </c>
      <c r="BA676">
        <v>1</v>
      </c>
      <c r="BB676">
        <v>1</v>
      </c>
      <c r="BC676">
        <v>6.66</v>
      </c>
      <c r="BD676" t="s">
        <v>3</v>
      </c>
      <c r="BE676" t="s">
        <v>3</v>
      </c>
      <c r="BF676" t="s">
        <v>3</v>
      </c>
      <c r="BG676" t="s">
        <v>3</v>
      </c>
      <c r="BH676">
        <v>3</v>
      </c>
      <c r="BI676">
        <v>2</v>
      </c>
      <c r="BJ676" t="s">
        <v>912</v>
      </c>
      <c r="BM676">
        <v>108001</v>
      </c>
      <c r="BN676">
        <v>0</v>
      </c>
      <c r="BO676" t="s">
        <v>3</v>
      </c>
      <c r="BP676">
        <v>0</v>
      </c>
      <c r="BQ676">
        <v>3</v>
      </c>
      <c r="BR676">
        <v>0</v>
      </c>
      <c r="BS676">
        <v>1</v>
      </c>
      <c r="BT676">
        <v>1</v>
      </c>
      <c r="BU676">
        <v>1</v>
      </c>
      <c r="BV676">
        <v>1</v>
      </c>
      <c r="BW676">
        <v>1</v>
      </c>
      <c r="BX676">
        <v>1</v>
      </c>
      <c r="BY676" t="s">
        <v>3</v>
      </c>
      <c r="BZ676">
        <v>95</v>
      </c>
      <c r="CA676">
        <v>65</v>
      </c>
      <c r="CF676">
        <v>0</v>
      </c>
      <c r="CG676">
        <v>0</v>
      </c>
      <c r="CM676">
        <v>0</v>
      </c>
      <c r="CN676" t="s">
        <v>3</v>
      </c>
      <c r="CO676">
        <v>0</v>
      </c>
      <c r="CP676">
        <f t="shared" si="697"/>
        <v>388.34</v>
      </c>
      <c r="CQ676">
        <f t="shared" si="698"/>
        <v>228.43799999999999</v>
      </c>
      <c r="CR676">
        <f t="shared" si="699"/>
        <v>0</v>
      </c>
      <c r="CS676">
        <f t="shared" si="700"/>
        <v>0</v>
      </c>
      <c r="CT676">
        <f t="shared" si="701"/>
        <v>0</v>
      </c>
      <c r="CU676">
        <f t="shared" si="702"/>
        <v>0</v>
      </c>
      <c r="CV676">
        <f t="shared" si="703"/>
        <v>0</v>
      </c>
      <c r="CW676">
        <f t="shared" si="704"/>
        <v>0</v>
      </c>
      <c r="CX676">
        <f t="shared" si="705"/>
        <v>0</v>
      </c>
      <c r="CY676">
        <f t="shared" si="706"/>
        <v>0</v>
      </c>
      <c r="CZ676">
        <f t="shared" si="707"/>
        <v>0</v>
      </c>
      <c r="DC676" t="s">
        <v>3</v>
      </c>
      <c r="DD676" t="s">
        <v>3</v>
      </c>
      <c r="DE676" t="s">
        <v>3</v>
      </c>
      <c r="DF676" t="s">
        <v>3</v>
      </c>
      <c r="DG676" t="s">
        <v>3</v>
      </c>
      <c r="DH676" t="s">
        <v>3</v>
      </c>
      <c r="DI676" t="s">
        <v>3</v>
      </c>
      <c r="DJ676" t="s">
        <v>3</v>
      </c>
      <c r="DK676" t="s">
        <v>3</v>
      </c>
      <c r="DL676" t="s">
        <v>3</v>
      </c>
      <c r="DM676" t="s">
        <v>3</v>
      </c>
      <c r="DN676">
        <v>0</v>
      </c>
      <c r="DO676">
        <v>0</v>
      </c>
      <c r="DP676">
        <v>1</v>
      </c>
      <c r="DQ676">
        <v>1</v>
      </c>
      <c r="DU676">
        <v>1003</v>
      </c>
      <c r="DV676" t="s">
        <v>282</v>
      </c>
      <c r="DW676" t="s">
        <v>282</v>
      </c>
      <c r="DX676">
        <v>10</v>
      </c>
      <c r="EE676">
        <v>39174386</v>
      </c>
      <c r="EF676">
        <v>3</v>
      </c>
      <c r="EG676" t="s">
        <v>697</v>
      </c>
      <c r="EH676">
        <v>0</v>
      </c>
      <c r="EI676" t="s">
        <v>3</v>
      </c>
      <c r="EJ676">
        <v>2</v>
      </c>
      <c r="EK676">
        <v>108001</v>
      </c>
      <c r="EL676" t="s">
        <v>698</v>
      </c>
      <c r="EM676" t="s">
        <v>699</v>
      </c>
      <c r="EO676" t="s">
        <v>3</v>
      </c>
      <c r="EQ676">
        <v>0</v>
      </c>
      <c r="ER676">
        <v>34.299999999999997</v>
      </c>
      <c r="ES676">
        <v>34.299999999999997</v>
      </c>
      <c r="ET676">
        <v>0</v>
      </c>
      <c r="EU676">
        <v>0</v>
      </c>
      <c r="EV676">
        <v>0</v>
      </c>
      <c r="EW676">
        <v>0</v>
      </c>
      <c r="EX676">
        <v>0</v>
      </c>
      <c r="FQ676">
        <v>0</v>
      </c>
      <c r="FR676">
        <f t="shared" si="708"/>
        <v>0</v>
      </c>
      <c r="FS676">
        <v>0</v>
      </c>
      <c r="FX676">
        <v>95</v>
      </c>
      <c r="FY676">
        <v>65</v>
      </c>
      <c r="GA676" t="s">
        <v>3</v>
      </c>
      <c r="GD676">
        <v>0</v>
      </c>
      <c r="GF676">
        <v>-210764301</v>
      </c>
      <c r="GG676">
        <v>1</v>
      </c>
      <c r="GH676">
        <v>1</v>
      </c>
      <c r="GI676">
        <v>4</v>
      </c>
      <c r="GJ676">
        <v>0</v>
      </c>
      <c r="GK676">
        <f>ROUND(R676*(S12)/100,2)</f>
        <v>0</v>
      </c>
      <c r="GL676">
        <f t="shared" si="709"/>
        <v>0</v>
      </c>
      <c r="GM676">
        <f t="shared" si="710"/>
        <v>388.34</v>
      </c>
      <c r="GN676">
        <f t="shared" si="711"/>
        <v>0</v>
      </c>
      <c r="GO676">
        <f t="shared" si="712"/>
        <v>388.34</v>
      </c>
      <c r="GP676">
        <f t="shared" si="713"/>
        <v>0</v>
      </c>
      <c r="GR676">
        <v>0</v>
      </c>
      <c r="GS676">
        <v>3</v>
      </c>
      <c r="GT676">
        <v>0</v>
      </c>
      <c r="GU676" t="s">
        <v>3</v>
      </c>
      <c r="GV676">
        <f t="shared" si="714"/>
        <v>0</v>
      </c>
      <c r="GW676">
        <v>1</v>
      </c>
      <c r="GX676">
        <f t="shared" si="715"/>
        <v>0</v>
      </c>
      <c r="HA676">
        <v>0</v>
      </c>
      <c r="HB676">
        <v>0</v>
      </c>
      <c r="IK676">
        <v>0</v>
      </c>
    </row>
    <row r="677" spans="1:255" x14ac:dyDescent="0.2">
      <c r="A677" s="2">
        <v>17</v>
      </c>
      <c r="B677" s="2">
        <v>1</v>
      </c>
      <c r="C677" s="2">
        <f>ROW(SmtRes!A1583)</f>
        <v>1583</v>
      </c>
      <c r="D677" s="2">
        <f>ROW(EtalonRes!A1538)</f>
        <v>1538</v>
      </c>
      <c r="E677" s="2" t="s">
        <v>932</v>
      </c>
      <c r="F677" s="2" t="s">
        <v>933</v>
      </c>
      <c r="G677" s="2" t="s">
        <v>934</v>
      </c>
      <c r="H677" s="2" t="s">
        <v>61</v>
      </c>
      <c r="I677" s="2">
        <f>ROUND(17/100,9)</f>
        <v>0.17</v>
      </c>
      <c r="J677" s="2">
        <v>0</v>
      </c>
      <c r="K677" s="2"/>
      <c r="L677" s="2"/>
      <c r="M677" s="2"/>
      <c r="N677" s="2"/>
      <c r="O677" s="2">
        <f t="shared" si="683"/>
        <v>11.67</v>
      </c>
      <c r="P677" s="2">
        <f t="shared" si="684"/>
        <v>2.46</v>
      </c>
      <c r="Q677" s="2">
        <f t="shared" si="685"/>
        <v>0.6</v>
      </c>
      <c r="R677" s="2">
        <f t="shared" si="686"/>
        <v>0.09</v>
      </c>
      <c r="S677" s="2">
        <f t="shared" si="687"/>
        <v>8.61</v>
      </c>
      <c r="T677" s="2">
        <f t="shared" si="688"/>
        <v>0</v>
      </c>
      <c r="U677" s="2">
        <f t="shared" si="689"/>
        <v>0.9163</v>
      </c>
      <c r="V677" s="2">
        <f t="shared" si="690"/>
        <v>6.8000000000000005E-3</v>
      </c>
      <c r="W677" s="2">
        <f t="shared" si="691"/>
        <v>0</v>
      </c>
      <c r="X677" s="2">
        <f t="shared" si="692"/>
        <v>8.27</v>
      </c>
      <c r="Y677" s="2">
        <f t="shared" si="693"/>
        <v>5.66</v>
      </c>
      <c r="Z677" s="2"/>
      <c r="AA677" s="2">
        <v>39500385</v>
      </c>
      <c r="AB677" s="2">
        <f t="shared" si="694"/>
        <v>68.7</v>
      </c>
      <c r="AC677" s="2">
        <f t="shared" si="720"/>
        <v>14.48</v>
      </c>
      <c r="AD677" s="2">
        <f t="shared" si="721"/>
        <v>3.55</v>
      </c>
      <c r="AE677" s="2">
        <f t="shared" si="722"/>
        <v>0.5</v>
      </c>
      <c r="AF677" s="2">
        <f t="shared" si="722"/>
        <v>50.67</v>
      </c>
      <c r="AG677" s="2">
        <f t="shared" si="695"/>
        <v>0</v>
      </c>
      <c r="AH677" s="2">
        <f t="shared" si="723"/>
        <v>5.39</v>
      </c>
      <c r="AI677" s="2">
        <f t="shared" si="723"/>
        <v>0.04</v>
      </c>
      <c r="AJ677" s="2">
        <f t="shared" si="696"/>
        <v>0</v>
      </c>
      <c r="AK677" s="2">
        <v>68.7</v>
      </c>
      <c r="AL677" s="2">
        <v>14.48</v>
      </c>
      <c r="AM677" s="2">
        <v>3.55</v>
      </c>
      <c r="AN677" s="2">
        <v>0.5</v>
      </c>
      <c r="AO677" s="2">
        <v>50.67</v>
      </c>
      <c r="AP677" s="2">
        <v>0</v>
      </c>
      <c r="AQ677" s="2">
        <v>5.39</v>
      </c>
      <c r="AR677" s="2">
        <v>0.04</v>
      </c>
      <c r="AS677" s="2">
        <v>0</v>
      </c>
      <c r="AT677" s="2">
        <v>95</v>
      </c>
      <c r="AU677" s="2">
        <v>65</v>
      </c>
      <c r="AV677" s="2">
        <v>1</v>
      </c>
      <c r="AW677" s="2">
        <v>1</v>
      </c>
      <c r="AX677" s="2"/>
      <c r="AY677" s="2"/>
      <c r="AZ677" s="2">
        <v>1</v>
      </c>
      <c r="BA677" s="2">
        <v>1</v>
      </c>
      <c r="BB677" s="2">
        <v>1</v>
      </c>
      <c r="BC677" s="2">
        <v>1</v>
      </c>
      <c r="BD677" s="2" t="s">
        <v>3</v>
      </c>
      <c r="BE677" s="2" t="s">
        <v>3</v>
      </c>
      <c r="BF677" s="2" t="s">
        <v>3</v>
      </c>
      <c r="BG677" s="2" t="s">
        <v>3</v>
      </c>
      <c r="BH677" s="2">
        <v>0</v>
      </c>
      <c r="BI677" s="2">
        <v>2</v>
      </c>
      <c r="BJ677" s="2" t="s">
        <v>935</v>
      </c>
      <c r="BK677" s="2"/>
      <c r="BL677" s="2"/>
      <c r="BM677" s="2">
        <v>108001</v>
      </c>
      <c r="BN677" s="2">
        <v>0</v>
      </c>
      <c r="BO677" s="2" t="s">
        <v>3</v>
      </c>
      <c r="BP677" s="2">
        <v>0</v>
      </c>
      <c r="BQ677" s="2">
        <v>3</v>
      </c>
      <c r="BR677" s="2">
        <v>0</v>
      </c>
      <c r="BS677" s="2">
        <v>1</v>
      </c>
      <c r="BT677" s="2">
        <v>1</v>
      </c>
      <c r="BU677" s="2">
        <v>1</v>
      </c>
      <c r="BV677" s="2">
        <v>1</v>
      </c>
      <c r="BW677" s="2">
        <v>1</v>
      </c>
      <c r="BX677" s="2">
        <v>1</v>
      </c>
      <c r="BY677" s="2" t="s">
        <v>3</v>
      </c>
      <c r="BZ677" s="2">
        <v>95</v>
      </c>
      <c r="CA677" s="2">
        <v>65</v>
      </c>
      <c r="CB677" s="2"/>
      <c r="CC677" s="2"/>
      <c r="CD677" s="2"/>
      <c r="CE677" s="2"/>
      <c r="CF677" s="2">
        <v>0</v>
      </c>
      <c r="CG677" s="2">
        <v>0</v>
      </c>
      <c r="CH677" s="2"/>
      <c r="CI677" s="2"/>
      <c r="CJ677" s="2"/>
      <c r="CK677" s="2"/>
      <c r="CL677" s="2"/>
      <c r="CM677" s="2">
        <v>0</v>
      </c>
      <c r="CN677" s="2" t="s">
        <v>3</v>
      </c>
      <c r="CO677" s="2">
        <v>0</v>
      </c>
      <c r="CP677" s="2">
        <f t="shared" si="697"/>
        <v>11.67</v>
      </c>
      <c r="CQ677" s="2">
        <f t="shared" si="698"/>
        <v>14.48</v>
      </c>
      <c r="CR677" s="2">
        <f t="shared" si="699"/>
        <v>3.55</v>
      </c>
      <c r="CS677" s="2">
        <f t="shared" si="700"/>
        <v>0.5</v>
      </c>
      <c r="CT677" s="2">
        <f t="shared" si="701"/>
        <v>50.67</v>
      </c>
      <c r="CU677" s="2">
        <f t="shared" si="702"/>
        <v>0</v>
      </c>
      <c r="CV677" s="2">
        <f t="shared" si="703"/>
        <v>5.39</v>
      </c>
      <c r="CW677" s="2">
        <f t="shared" si="704"/>
        <v>0.04</v>
      </c>
      <c r="CX677" s="2">
        <f t="shared" si="705"/>
        <v>0</v>
      </c>
      <c r="CY677" s="2">
        <f t="shared" si="706"/>
        <v>8.2649999999999988</v>
      </c>
      <c r="CZ677" s="2">
        <f t="shared" si="707"/>
        <v>5.6550000000000002</v>
      </c>
      <c r="DA677" s="2"/>
      <c r="DB677" s="2"/>
      <c r="DC677" s="2" t="s">
        <v>3</v>
      </c>
      <c r="DD677" s="2" t="s">
        <v>3</v>
      </c>
      <c r="DE677" s="2" t="s">
        <v>3</v>
      </c>
      <c r="DF677" s="2" t="s">
        <v>3</v>
      </c>
      <c r="DG677" s="2" t="s">
        <v>3</v>
      </c>
      <c r="DH677" s="2" t="s">
        <v>3</v>
      </c>
      <c r="DI677" s="2" t="s">
        <v>3</v>
      </c>
      <c r="DJ677" s="2" t="s">
        <v>3</v>
      </c>
      <c r="DK677" s="2" t="s">
        <v>3</v>
      </c>
      <c r="DL677" s="2" t="s">
        <v>3</v>
      </c>
      <c r="DM677" s="2" t="s">
        <v>3</v>
      </c>
      <c r="DN677" s="2">
        <v>0</v>
      </c>
      <c r="DO677" s="2">
        <v>0</v>
      </c>
      <c r="DP677" s="2">
        <v>1</v>
      </c>
      <c r="DQ677" s="2">
        <v>1</v>
      </c>
      <c r="DR677" s="2"/>
      <c r="DS677" s="2"/>
      <c r="DT677" s="2"/>
      <c r="DU677" s="2">
        <v>1003</v>
      </c>
      <c r="DV677" s="2" t="s">
        <v>61</v>
      </c>
      <c r="DW677" s="2" t="s">
        <v>61</v>
      </c>
      <c r="DX677" s="2">
        <v>100</v>
      </c>
      <c r="DY677" s="2"/>
      <c r="DZ677" s="2"/>
      <c r="EA677" s="2"/>
      <c r="EB677" s="2"/>
      <c r="EC677" s="2"/>
      <c r="ED677" s="2"/>
      <c r="EE677" s="2">
        <v>39174386</v>
      </c>
      <c r="EF677" s="2">
        <v>3</v>
      </c>
      <c r="EG677" s="2" t="s">
        <v>697</v>
      </c>
      <c r="EH677" s="2">
        <v>0</v>
      </c>
      <c r="EI677" s="2" t="s">
        <v>3</v>
      </c>
      <c r="EJ677" s="2">
        <v>2</v>
      </c>
      <c r="EK677" s="2">
        <v>108001</v>
      </c>
      <c r="EL677" s="2" t="s">
        <v>698</v>
      </c>
      <c r="EM677" s="2" t="s">
        <v>699</v>
      </c>
      <c r="EN677" s="2"/>
      <c r="EO677" s="2" t="s">
        <v>3</v>
      </c>
      <c r="EP677" s="2"/>
      <c r="EQ677" s="2">
        <v>0</v>
      </c>
      <c r="ER677" s="2">
        <v>68.7</v>
      </c>
      <c r="ES677" s="2">
        <v>14.48</v>
      </c>
      <c r="ET677" s="2">
        <v>3.55</v>
      </c>
      <c r="EU677" s="2">
        <v>0.5</v>
      </c>
      <c r="EV677" s="2">
        <v>50.67</v>
      </c>
      <c r="EW677" s="2">
        <v>5.39</v>
      </c>
      <c r="EX677" s="2">
        <v>0.04</v>
      </c>
      <c r="EY677" s="2">
        <v>0</v>
      </c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>
        <v>0</v>
      </c>
      <c r="FR677" s="2">
        <f t="shared" si="708"/>
        <v>0</v>
      </c>
      <c r="FS677" s="2">
        <v>0</v>
      </c>
      <c r="FT677" s="2"/>
      <c r="FU677" s="2"/>
      <c r="FV677" s="2"/>
      <c r="FW677" s="2"/>
      <c r="FX677" s="2">
        <v>95</v>
      </c>
      <c r="FY677" s="2">
        <v>65</v>
      </c>
      <c r="FZ677" s="2"/>
      <c r="GA677" s="2" t="s">
        <v>3</v>
      </c>
      <c r="GB677" s="2"/>
      <c r="GC677" s="2"/>
      <c r="GD677" s="2">
        <v>0</v>
      </c>
      <c r="GE677" s="2"/>
      <c r="GF677" s="2">
        <v>1342093439</v>
      </c>
      <c r="GG677" s="2">
        <v>2</v>
      </c>
      <c r="GH677" s="2">
        <v>1</v>
      </c>
      <c r="GI677" s="2">
        <v>-2</v>
      </c>
      <c r="GJ677" s="2">
        <v>0</v>
      </c>
      <c r="GK677" s="2">
        <f>ROUND(R677*(R12)/100,2)</f>
        <v>0</v>
      </c>
      <c r="GL677" s="2">
        <f t="shared" si="709"/>
        <v>0</v>
      </c>
      <c r="GM677" s="2">
        <f t="shared" si="710"/>
        <v>25.6</v>
      </c>
      <c r="GN677" s="2">
        <f t="shared" si="711"/>
        <v>0</v>
      </c>
      <c r="GO677" s="2">
        <f t="shared" si="712"/>
        <v>25.6</v>
      </c>
      <c r="GP677" s="2">
        <f t="shared" si="713"/>
        <v>0</v>
      </c>
      <c r="GQ677" s="2"/>
      <c r="GR677" s="2">
        <v>0</v>
      </c>
      <c r="GS677" s="2">
        <v>3</v>
      </c>
      <c r="GT677" s="2">
        <v>0</v>
      </c>
      <c r="GU677" s="2" t="s">
        <v>3</v>
      </c>
      <c r="GV677" s="2">
        <f t="shared" si="714"/>
        <v>0</v>
      </c>
      <c r="GW677" s="2">
        <v>1</v>
      </c>
      <c r="GX677" s="2">
        <f t="shared" si="715"/>
        <v>0</v>
      </c>
      <c r="GY677" s="2"/>
      <c r="GZ677" s="2"/>
      <c r="HA677" s="2">
        <v>0</v>
      </c>
      <c r="HB677" s="2">
        <v>0</v>
      </c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>
        <v>0</v>
      </c>
      <c r="IL677" s="2"/>
      <c r="IM677" s="2"/>
      <c r="IN677" s="2"/>
      <c r="IO677" s="2"/>
      <c r="IP677" s="2"/>
      <c r="IQ677" s="2"/>
      <c r="IR677" s="2"/>
      <c r="IS677" s="2"/>
      <c r="IT677" s="2"/>
      <c r="IU677" s="2"/>
    </row>
    <row r="678" spans="1:255" x14ac:dyDescent="0.2">
      <c r="A678">
        <v>17</v>
      </c>
      <c r="B678">
        <v>1</v>
      </c>
      <c r="C678">
        <f>ROW(SmtRes!A1594)</f>
        <v>1594</v>
      </c>
      <c r="D678">
        <f>ROW(EtalonRes!A1548)</f>
        <v>1548</v>
      </c>
      <c r="E678" t="s">
        <v>932</v>
      </c>
      <c r="F678" t="s">
        <v>933</v>
      </c>
      <c r="G678" t="s">
        <v>934</v>
      </c>
      <c r="H678" t="s">
        <v>61</v>
      </c>
      <c r="I678">
        <f>ROUND(17/100,9)</f>
        <v>0.17</v>
      </c>
      <c r="J678">
        <v>0</v>
      </c>
      <c r="O678">
        <f t="shared" si="683"/>
        <v>77.78</v>
      </c>
      <c r="P678">
        <f t="shared" si="684"/>
        <v>16.39</v>
      </c>
      <c r="Q678">
        <f t="shared" si="685"/>
        <v>4.0199999999999996</v>
      </c>
      <c r="R678">
        <f t="shared" si="686"/>
        <v>0.56999999999999995</v>
      </c>
      <c r="S678">
        <f t="shared" si="687"/>
        <v>57.37</v>
      </c>
      <c r="T678">
        <f t="shared" si="688"/>
        <v>0</v>
      </c>
      <c r="U678">
        <f t="shared" si="689"/>
        <v>0.9163</v>
      </c>
      <c r="V678">
        <f t="shared" si="690"/>
        <v>6.8000000000000005E-3</v>
      </c>
      <c r="W678">
        <f t="shared" si="691"/>
        <v>0</v>
      </c>
      <c r="X678">
        <f t="shared" si="692"/>
        <v>55.04</v>
      </c>
      <c r="Y678">
        <f t="shared" si="693"/>
        <v>37.659999999999997</v>
      </c>
      <c r="AA678">
        <v>39500386</v>
      </c>
      <c r="AB678">
        <f t="shared" si="694"/>
        <v>68.7</v>
      </c>
      <c r="AC678">
        <f t="shared" si="720"/>
        <v>14.48</v>
      </c>
      <c r="AD678">
        <f t="shared" si="721"/>
        <v>3.55</v>
      </c>
      <c r="AE678">
        <f t="shared" si="722"/>
        <v>0.5</v>
      </c>
      <c r="AF678">
        <f t="shared" si="722"/>
        <v>50.67</v>
      </c>
      <c r="AG678">
        <f t="shared" si="695"/>
        <v>0</v>
      </c>
      <c r="AH678">
        <f t="shared" si="723"/>
        <v>5.39</v>
      </c>
      <c r="AI678">
        <f t="shared" si="723"/>
        <v>0.04</v>
      </c>
      <c r="AJ678">
        <f t="shared" si="696"/>
        <v>0</v>
      </c>
      <c r="AK678">
        <v>68.7</v>
      </c>
      <c r="AL678">
        <v>14.48</v>
      </c>
      <c r="AM678">
        <v>3.55</v>
      </c>
      <c r="AN678">
        <v>0.5</v>
      </c>
      <c r="AO678">
        <v>50.67</v>
      </c>
      <c r="AP678">
        <v>0</v>
      </c>
      <c r="AQ678">
        <v>5.39</v>
      </c>
      <c r="AR678">
        <v>0.04</v>
      </c>
      <c r="AS678">
        <v>0</v>
      </c>
      <c r="AT678">
        <v>95</v>
      </c>
      <c r="AU678">
        <v>65</v>
      </c>
      <c r="AV678">
        <v>1</v>
      </c>
      <c r="AW678">
        <v>1</v>
      </c>
      <c r="AZ678">
        <v>6.66</v>
      </c>
      <c r="BA678">
        <v>6.66</v>
      </c>
      <c r="BB678">
        <v>6.66</v>
      </c>
      <c r="BC678">
        <v>6.66</v>
      </c>
      <c r="BD678" t="s">
        <v>3</v>
      </c>
      <c r="BE678" t="s">
        <v>3</v>
      </c>
      <c r="BF678" t="s">
        <v>3</v>
      </c>
      <c r="BG678" t="s">
        <v>3</v>
      </c>
      <c r="BH678">
        <v>0</v>
      </c>
      <c r="BI678">
        <v>2</v>
      </c>
      <c r="BJ678" t="s">
        <v>935</v>
      </c>
      <c r="BM678">
        <v>108001</v>
      </c>
      <c r="BN678">
        <v>0</v>
      </c>
      <c r="BO678" t="s">
        <v>3</v>
      </c>
      <c r="BP678">
        <v>0</v>
      </c>
      <c r="BQ678">
        <v>3</v>
      </c>
      <c r="BR678">
        <v>0</v>
      </c>
      <c r="BS678">
        <v>6.66</v>
      </c>
      <c r="BT678">
        <v>1</v>
      </c>
      <c r="BU678">
        <v>1</v>
      </c>
      <c r="BV678">
        <v>1</v>
      </c>
      <c r="BW678">
        <v>1</v>
      </c>
      <c r="BX678">
        <v>1</v>
      </c>
      <c r="BY678" t="s">
        <v>3</v>
      </c>
      <c r="BZ678">
        <v>95</v>
      </c>
      <c r="CA678">
        <v>65</v>
      </c>
      <c r="CF678">
        <v>0</v>
      </c>
      <c r="CG678">
        <v>0</v>
      </c>
      <c r="CM678">
        <v>0</v>
      </c>
      <c r="CN678" t="s">
        <v>3</v>
      </c>
      <c r="CO678">
        <v>0</v>
      </c>
      <c r="CP678">
        <f t="shared" si="697"/>
        <v>77.78</v>
      </c>
      <c r="CQ678">
        <f t="shared" si="698"/>
        <v>96.436800000000005</v>
      </c>
      <c r="CR678">
        <f t="shared" si="699"/>
        <v>23.643000000000001</v>
      </c>
      <c r="CS678">
        <f t="shared" si="700"/>
        <v>3.33</v>
      </c>
      <c r="CT678">
        <f t="shared" si="701"/>
        <v>337.4622</v>
      </c>
      <c r="CU678">
        <f t="shared" si="702"/>
        <v>0</v>
      </c>
      <c r="CV678">
        <f t="shared" si="703"/>
        <v>5.39</v>
      </c>
      <c r="CW678">
        <f t="shared" si="704"/>
        <v>0.04</v>
      </c>
      <c r="CX678">
        <f t="shared" si="705"/>
        <v>0</v>
      </c>
      <c r="CY678">
        <f t="shared" si="706"/>
        <v>55.042999999999999</v>
      </c>
      <c r="CZ678">
        <f t="shared" si="707"/>
        <v>37.661000000000001</v>
      </c>
      <c r="DC678" t="s">
        <v>3</v>
      </c>
      <c r="DD678" t="s">
        <v>3</v>
      </c>
      <c r="DE678" t="s">
        <v>3</v>
      </c>
      <c r="DF678" t="s">
        <v>3</v>
      </c>
      <c r="DG678" t="s">
        <v>3</v>
      </c>
      <c r="DH678" t="s">
        <v>3</v>
      </c>
      <c r="DI678" t="s">
        <v>3</v>
      </c>
      <c r="DJ678" t="s">
        <v>3</v>
      </c>
      <c r="DK678" t="s">
        <v>3</v>
      </c>
      <c r="DL678" t="s">
        <v>3</v>
      </c>
      <c r="DM678" t="s">
        <v>3</v>
      </c>
      <c r="DN678">
        <v>0</v>
      </c>
      <c r="DO678">
        <v>0</v>
      </c>
      <c r="DP678">
        <v>1</v>
      </c>
      <c r="DQ678">
        <v>1</v>
      </c>
      <c r="DU678">
        <v>1003</v>
      </c>
      <c r="DV678" t="s">
        <v>61</v>
      </c>
      <c r="DW678" t="s">
        <v>61</v>
      </c>
      <c r="DX678">
        <v>100</v>
      </c>
      <c r="EE678">
        <v>39174386</v>
      </c>
      <c r="EF678">
        <v>3</v>
      </c>
      <c r="EG678" t="s">
        <v>697</v>
      </c>
      <c r="EH678">
        <v>0</v>
      </c>
      <c r="EI678" t="s">
        <v>3</v>
      </c>
      <c r="EJ678">
        <v>2</v>
      </c>
      <c r="EK678">
        <v>108001</v>
      </c>
      <c r="EL678" t="s">
        <v>698</v>
      </c>
      <c r="EM678" t="s">
        <v>699</v>
      </c>
      <c r="EO678" t="s">
        <v>3</v>
      </c>
      <c r="EQ678">
        <v>0</v>
      </c>
      <c r="ER678">
        <v>68.7</v>
      </c>
      <c r="ES678">
        <v>14.48</v>
      </c>
      <c r="ET678">
        <v>3.55</v>
      </c>
      <c r="EU678">
        <v>0.5</v>
      </c>
      <c r="EV678">
        <v>50.67</v>
      </c>
      <c r="EW678">
        <v>5.39</v>
      </c>
      <c r="EX678">
        <v>0.04</v>
      </c>
      <c r="EY678">
        <v>0</v>
      </c>
      <c r="FQ678">
        <v>0</v>
      </c>
      <c r="FR678">
        <f t="shared" si="708"/>
        <v>0</v>
      </c>
      <c r="FS678">
        <v>0</v>
      </c>
      <c r="FX678">
        <v>95</v>
      </c>
      <c r="FY678">
        <v>65</v>
      </c>
      <c r="GA678" t="s">
        <v>3</v>
      </c>
      <c r="GD678">
        <v>0</v>
      </c>
      <c r="GF678">
        <v>1342093439</v>
      </c>
      <c r="GG678">
        <v>1</v>
      </c>
      <c r="GH678">
        <v>1</v>
      </c>
      <c r="GI678">
        <v>4</v>
      </c>
      <c r="GJ678">
        <v>0</v>
      </c>
      <c r="GK678">
        <f>ROUND(R678*(S12)/100,2)</f>
        <v>0</v>
      </c>
      <c r="GL678">
        <f t="shared" si="709"/>
        <v>0</v>
      </c>
      <c r="GM678">
        <f t="shared" si="710"/>
        <v>170.48</v>
      </c>
      <c r="GN678">
        <f t="shared" si="711"/>
        <v>0</v>
      </c>
      <c r="GO678">
        <f t="shared" si="712"/>
        <v>170.48</v>
      </c>
      <c r="GP678">
        <f t="shared" si="713"/>
        <v>0</v>
      </c>
      <c r="GR678">
        <v>0</v>
      </c>
      <c r="GS678">
        <v>3</v>
      </c>
      <c r="GT678">
        <v>0</v>
      </c>
      <c r="GU678" t="s">
        <v>3</v>
      </c>
      <c r="GV678">
        <f t="shared" si="714"/>
        <v>0</v>
      </c>
      <c r="GW678">
        <v>1</v>
      </c>
      <c r="GX678">
        <f t="shared" si="715"/>
        <v>0</v>
      </c>
      <c r="HA678">
        <v>0</v>
      </c>
      <c r="HB678">
        <v>0</v>
      </c>
      <c r="IK678">
        <v>0</v>
      </c>
    </row>
    <row r="679" spans="1:255" x14ac:dyDescent="0.2">
      <c r="A679" s="2">
        <v>18</v>
      </c>
      <c r="B679" s="2">
        <v>1</v>
      </c>
      <c r="C679" s="2">
        <v>1582</v>
      </c>
      <c r="D679" s="2"/>
      <c r="E679" s="2" t="s">
        <v>936</v>
      </c>
      <c r="F679" s="2" t="s">
        <v>937</v>
      </c>
      <c r="G679" s="2" t="s">
        <v>938</v>
      </c>
      <c r="H679" s="2" t="s">
        <v>824</v>
      </c>
      <c r="I679" s="2">
        <f>I677*J679</f>
        <v>1.7000000000000001E-2</v>
      </c>
      <c r="J679" s="2">
        <v>0.1</v>
      </c>
      <c r="K679" s="2"/>
      <c r="L679" s="2"/>
      <c r="M679" s="2"/>
      <c r="N679" s="2"/>
      <c r="O679" s="2">
        <f t="shared" si="683"/>
        <v>181.54</v>
      </c>
      <c r="P679" s="2">
        <f t="shared" si="684"/>
        <v>181.54</v>
      </c>
      <c r="Q679" s="2">
        <f t="shared" si="685"/>
        <v>0</v>
      </c>
      <c r="R679" s="2">
        <f t="shared" si="686"/>
        <v>0</v>
      </c>
      <c r="S679" s="2">
        <f t="shared" si="687"/>
        <v>0</v>
      </c>
      <c r="T679" s="2">
        <f t="shared" si="688"/>
        <v>0</v>
      </c>
      <c r="U679" s="2">
        <f t="shared" si="689"/>
        <v>0</v>
      </c>
      <c r="V679" s="2">
        <f t="shared" si="690"/>
        <v>0</v>
      </c>
      <c r="W679" s="2">
        <f t="shared" si="691"/>
        <v>0</v>
      </c>
      <c r="X679" s="2">
        <f t="shared" si="692"/>
        <v>0</v>
      </c>
      <c r="Y679" s="2">
        <f t="shared" si="693"/>
        <v>0</v>
      </c>
      <c r="Z679" s="2"/>
      <c r="AA679" s="2">
        <v>39500385</v>
      </c>
      <c r="AB679" s="2">
        <f t="shared" si="694"/>
        <v>10678.56</v>
      </c>
      <c r="AC679" s="2">
        <f t="shared" si="720"/>
        <v>10678.56</v>
      </c>
      <c r="AD679" s="2">
        <f t="shared" si="721"/>
        <v>0</v>
      </c>
      <c r="AE679" s="2">
        <f t="shared" si="722"/>
        <v>0</v>
      </c>
      <c r="AF679" s="2">
        <f t="shared" si="722"/>
        <v>0</v>
      </c>
      <c r="AG679" s="2">
        <f t="shared" si="695"/>
        <v>0</v>
      </c>
      <c r="AH679" s="2">
        <f t="shared" si="723"/>
        <v>0</v>
      </c>
      <c r="AI679" s="2">
        <f t="shared" si="723"/>
        <v>0</v>
      </c>
      <c r="AJ679" s="2">
        <f t="shared" si="696"/>
        <v>0</v>
      </c>
      <c r="AK679" s="2">
        <v>10678.56</v>
      </c>
      <c r="AL679" s="2">
        <v>10678.56</v>
      </c>
      <c r="AM679" s="2">
        <v>0</v>
      </c>
      <c r="AN679" s="2">
        <v>0</v>
      </c>
      <c r="AO679" s="2">
        <v>0</v>
      </c>
      <c r="AP679" s="2">
        <v>0</v>
      </c>
      <c r="AQ679" s="2">
        <v>0</v>
      </c>
      <c r="AR679" s="2">
        <v>0</v>
      </c>
      <c r="AS679" s="2">
        <v>0</v>
      </c>
      <c r="AT679" s="2">
        <v>95</v>
      </c>
      <c r="AU679" s="2">
        <v>65</v>
      </c>
      <c r="AV679" s="2">
        <v>1</v>
      </c>
      <c r="AW679" s="2">
        <v>1</v>
      </c>
      <c r="AX679" s="2"/>
      <c r="AY679" s="2"/>
      <c r="AZ679" s="2">
        <v>1</v>
      </c>
      <c r="BA679" s="2">
        <v>1</v>
      </c>
      <c r="BB679" s="2">
        <v>1</v>
      </c>
      <c r="BC679" s="2">
        <v>1</v>
      </c>
      <c r="BD679" s="2" t="s">
        <v>3</v>
      </c>
      <c r="BE679" s="2" t="s">
        <v>3</v>
      </c>
      <c r="BF679" s="2" t="s">
        <v>3</v>
      </c>
      <c r="BG679" s="2" t="s">
        <v>3</v>
      </c>
      <c r="BH679" s="2">
        <v>3</v>
      </c>
      <c r="BI679" s="2">
        <v>2</v>
      </c>
      <c r="BJ679" s="2" t="s">
        <v>939</v>
      </c>
      <c r="BK679" s="2"/>
      <c r="BL679" s="2"/>
      <c r="BM679" s="2">
        <v>108001</v>
      </c>
      <c r="BN679" s="2">
        <v>0</v>
      </c>
      <c r="BO679" s="2" t="s">
        <v>3</v>
      </c>
      <c r="BP679" s="2">
        <v>0</v>
      </c>
      <c r="BQ679" s="2">
        <v>3</v>
      </c>
      <c r="BR679" s="2">
        <v>0</v>
      </c>
      <c r="BS679" s="2">
        <v>1</v>
      </c>
      <c r="BT679" s="2">
        <v>1</v>
      </c>
      <c r="BU679" s="2">
        <v>1</v>
      </c>
      <c r="BV679" s="2">
        <v>1</v>
      </c>
      <c r="BW679" s="2">
        <v>1</v>
      </c>
      <c r="BX679" s="2">
        <v>1</v>
      </c>
      <c r="BY679" s="2" t="s">
        <v>3</v>
      </c>
      <c r="BZ679" s="2">
        <v>95</v>
      </c>
      <c r="CA679" s="2">
        <v>65</v>
      </c>
      <c r="CB679" s="2"/>
      <c r="CC679" s="2"/>
      <c r="CD679" s="2"/>
      <c r="CE679" s="2"/>
      <c r="CF679" s="2">
        <v>0</v>
      </c>
      <c r="CG679" s="2">
        <v>0</v>
      </c>
      <c r="CH679" s="2"/>
      <c r="CI679" s="2"/>
      <c r="CJ679" s="2"/>
      <c r="CK679" s="2"/>
      <c r="CL679" s="2"/>
      <c r="CM679" s="2">
        <v>0</v>
      </c>
      <c r="CN679" s="2" t="s">
        <v>3</v>
      </c>
      <c r="CO679" s="2">
        <v>0</v>
      </c>
      <c r="CP679" s="2">
        <f t="shared" si="697"/>
        <v>181.54</v>
      </c>
      <c r="CQ679" s="2">
        <f t="shared" si="698"/>
        <v>10678.56</v>
      </c>
      <c r="CR679" s="2">
        <f t="shared" si="699"/>
        <v>0</v>
      </c>
      <c r="CS679" s="2">
        <f t="shared" si="700"/>
        <v>0</v>
      </c>
      <c r="CT679" s="2">
        <f t="shared" si="701"/>
        <v>0</v>
      </c>
      <c r="CU679" s="2">
        <f t="shared" si="702"/>
        <v>0</v>
      </c>
      <c r="CV679" s="2">
        <f t="shared" si="703"/>
        <v>0</v>
      </c>
      <c r="CW679" s="2">
        <f t="shared" si="704"/>
        <v>0</v>
      </c>
      <c r="CX679" s="2">
        <f t="shared" si="705"/>
        <v>0</v>
      </c>
      <c r="CY679" s="2">
        <f t="shared" si="706"/>
        <v>0</v>
      </c>
      <c r="CZ679" s="2">
        <f t="shared" si="707"/>
        <v>0</v>
      </c>
      <c r="DA679" s="2"/>
      <c r="DB679" s="2"/>
      <c r="DC679" s="2" t="s">
        <v>3</v>
      </c>
      <c r="DD679" s="2" t="s">
        <v>3</v>
      </c>
      <c r="DE679" s="2" t="s">
        <v>3</v>
      </c>
      <c r="DF679" s="2" t="s">
        <v>3</v>
      </c>
      <c r="DG679" s="2" t="s">
        <v>3</v>
      </c>
      <c r="DH679" s="2" t="s">
        <v>3</v>
      </c>
      <c r="DI679" s="2" t="s">
        <v>3</v>
      </c>
      <c r="DJ679" s="2" t="s">
        <v>3</v>
      </c>
      <c r="DK679" s="2" t="s">
        <v>3</v>
      </c>
      <c r="DL679" s="2" t="s">
        <v>3</v>
      </c>
      <c r="DM679" s="2" t="s">
        <v>3</v>
      </c>
      <c r="DN679" s="2">
        <v>0</v>
      </c>
      <c r="DO679" s="2">
        <v>0</v>
      </c>
      <c r="DP679" s="2">
        <v>1</v>
      </c>
      <c r="DQ679" s="2">
        <v>1</v>
      </c>
      <c r="DR679" s="2"/>
      <c r="DS679" s="2"/>
      <c r="DT679" s="2"/>
      <c r="DU679" s="2">
        <v>1013</v>
      </c>
      <c r="DV679" s="2" t="s">
        <v>824</v>
      </c>
      <c r="DW679" s="2" t="s">
        <v>826</v>
      </c>
      <c r="DX679" s="2">
        <v>1</v>
      </c>
      <c r="DY679" s="2"/>
      <c r="DZ679" s="2"/>
      <c r="EA679" s="2"/>
      <c r="EB679" s="2"/>
      <c r="EC679" s="2"/>
      <c r="ED679" s="2"/>
      <c r="EE679" s="2">
        <v>39174386</v>
      </c>
      <c r="EF679" s="2">
        <v>3</v>
      </c>
      <c r="EG679" s="2" t="s">
        <v>697</v>
      </c>
      <c r="EH679" s="2">
        <v>0</v>
      </c>
      <c r="EI679" s="2" t="s">
        <v>3</v>
      </c>
      <c r="EJ679" s="2">
        <v>2</v>
      </c>
      <c r="EK679" s="2">
        <v>108001</v>
      </c>
      <c r="EL679" s="2" t="s">
        <v>698</v>
      </c>
      <c r="EM679" s="2" t="s">
        <v>699</v>
      </c>
      <c r="EN679" s="2"/>
      <c r="EO679" s="2" t="s">
        <v>3</v>
      </c>
      <c r="EP679" s="2"/>
      <c r="EQ679" s="2">
        <v>0</v>
      </c>
      <c r="ER679" s="2">
        <v>10678.56</v>
      </c>
      <c r="ES679" s="2">
        <v>10678.56</v>
      </c>
      <c r="ET679" s="2">
        <v>0</v>
      </c>
      <c r="EU679" s="2">
        <v>0</v>
      </c>
      <c r="EV679" s="2">
        <v>0</v>
      </c>
      <c r="EW679" s="2">
        <v>0</v>
      </c>
      <c r="EX679" s="2">
        <v>0</v>
      </c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>
        <v>0</v>
      </c>
      <c r="FR679" s="2">
        <f t="shared" si="708"/>
        <v>0</v>
      </c>
      <c r="FS679" s="2">
        <v>0</v>
      </c>
      <c r="FT679" s="2"/>
      <c r="FU679" s="2"/>
      <c r="FV679" s="2"/>
      <c r="FW679" s="2"/>
      <c r="FX679" s="2">
        <v>95</v>
      </c>
      <c r="FY679" s="2">
        <v>65</v>
      </c>
      <c r="FZ679" s="2"/>
      <c r="GA679" s="2" t="s">
        <v>3</v>
      </c>
      <c r="GB679" s="2"/>
      <c r="GC679" s="2"/>
      <c r="GD679" s="2">
        <v>0</v>
      </c>
      <c r="GE679" s="2"/>
      <c r="GF679" s="2">
        <v>1199768360</v>
      </c>
      <c r="GG679" s="2">
        <v>2</v>
      </c>
      <c r="GH679" s="2">
        <v>1</v>
      </c>
      <c r="GI679" s="2">
        <v>-2</v>
      </c>
      <c r="GJ679" s="2">
        <v>0</v>
      </c>
      <c r="GK679" s="2">
        <f>ROUND(R679*(R12)/100,2)</f>
        <v>0</v>
      </c>
      <c r="GL679" s="2">
        <f t="shared" si="709"/>
        <v>0</v>
      </c>
      <c r="GM679" s="2">
        <f t="shared" si="710"/>
        <v>181.54</v>
      </c>
      <c r="GN679" s="2">
        <f t="shared" si="711"/>
        <v>0</v>
      </c>
      <c r="GO679" s="2">
        <f t="shared" si="712"/>
        <v>181.54</v>
      </c>
      <c r="GP679" s="2">
        <f t="shared" si="713"/>
        <v>0</v>
      </c>
      <c r="GQ679" s="2"/>
      <c r="GR679" s="2">
        <v>0</v>
      </c>
      <c r="GS679" s="2">
        <v>3</v>
      </c>
      <c r="GT679" s="2">
        <v>0</v>
      </c>
      <c r="GU679" s="2" t="s">
        <v>3</v>
      </c>
      <c r="GV679" s="2">
        <f t="shared" si="714"/>
        <v>0</v>
      </c>
      <c r="GW679" s="2">
        <v>1</v>
      </c>
      <c r="GX679" s="2">
        <f t="shared" si="715"/>
        <v>0</v>
      </c>
      <c r="GY679" s="2"/>
      <c r="GZ679" s="2"/>
      <c r="HA679" s="2">
        <v>0</v>
      </c>
      <c r="HB679" s="2">
        <v>0</v>
      </c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>
        <v>0</v>
      </c>
      <c r="IL679" s="2"/>
      <c r="IM679" s="2"/>
      <c r="IN679" s="2"/>
      <c r="IO679" s="2"/>
      <c r="IP679" s="2"/>
      <c r="IQ679" s="2"/>
      <c r="IR679" s="2"/>
      <c r="IS679" s="2"/>
      <c r="IT679" s="2"/>
      <c r="IU679" s="2"/>
    </row>
    <row r="680" spans="1:255" x14ac:dyDescent="0.2">
      <c r="A680">
        <v>18</v>
      </c>
      <c r="B680">
        <v>1</v>
      </c>
      <c r="C680">
        <v>1593</v>
      </c>
      <c r="E680" t="s">
        <v>936</v>
      </c>
      <c r="F680" t="s">
        <v>937</v>
      </c>
      <c r="G680" t="s">
        <v>938</v>
      </c>
      <c r="H680" t="s">
        <v>824</v>
      </c>
      <c r="I680">
        <f>I678*J680</f>
        <v>1.7000000000000001E-2</v>
      </c>
      <c r="J680">
        <v>0.1</v>
      </c>
      <c r="O680">
        <f t="shared" si="683"/>
        <v>1209.03</v>
      </c>
      <c r="P680">
        <f t="shared" si="684"/>
        <v>1209.03</v>
      </c>
      <c r="Q680">
        <f t="shared" si="685"/>
        <v>0</v>
      </c>
      <c r="R680">
        <f t="shared" si="686"/>
        <v>0</v>
      </c>
      <c r="S680">
        <f t="shared" si="687"/>
        <v>0</v>
      </c>
      <c r="T680">
        <f t="shared" si="688"/>
        <v>0</v>
      </c>
      <c r="U680">
        <f t="shared" si="689"/>
        <v>0</v>
      </c>
      <c r="V680">
        <f t="shared" si="690"/>
        <v>0</v>
      </c>
      <c r="W680">
        <f t="shared" si="691"/>
        <v>0</v>
      </c>
      <c r="X680">
        <f t="shared" si="692"/>
        <v>0</v>
      </c>
      <c r="Y680">
        <f t="shared" si="693"/>
        <v>0</v>
      </c>
      <c r="AA680">
        <v>39500386</v>
      </c>
      <c r="AB680">
        <f t="shared" si="694"/>
        <v>10678.56</v>
      </c>
      <c r="AC680">
        <f t="shared" si="720"/>
        <v>10678.56</v>
      </c>
      <c r="AD680">
        <f t="shared" si="721"/>
        <v>0</v>
      </c>
      <c r="AE680">
        <f t="shared" si="722"/>
        <v>0</v>
      </c>
      <c r="AF680">
        <f t="shared" si="722"/>
        <v>0</v>
      </c>
      <c r="AG680">
        <f t="shared" si="695"/>
        <v>0</v>
      </c>
      <c r="AH680">
        <f t="shared" si="723"/>
        <v>0</v>
      </c>
      <c r="AI680">
        <f t="shared" si="723"/>
        <v>0</v>
      </c>
      <c r="AJ680">
        <f t="shared" si="696"/>
        <v>0</v>
      </c>
      <c r="AK680">
        <v>10678.56</v>
      </c>
      <c r="AL680">
        <v>10678.56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95</v>
      </c>
      <c r="AU680">
        <v>65</v>
      </c>
      <c r="AV680">
        <v>1</v>
      </c>
      <c r="AW680">
        <v>1</v>
      </c>
      <c r="AZ680">
        <v>6.66</v>
      </c>
      <c r="BA680">
        <v>1</v>
      </c>
      <c r="BB680">
        <v>1</v>
      </c>
      <c r="BC680">
        <v>6.66</v>
      </c>
      <c r="BD680" t="s">
        <v>3</v>
      </c>
      <c r="BE680" t="s">
        <v>3</v>
      </c>
      <c r="BF680" t="s">
        <v>3</v>
      </c>
      <c r="BG680" t="s">
        <v>3</v>
      </c>
      <c r="BH680">
        <v>3</v>
      </c>
      <c r="BI680">
        <v>2</v>
      </c>
      <c r="BJ680" t="s">
        <v>939</v>
      </c>
      <c r="BM680">
        <v>108001</v>
      </c>
      <c r="BN680">
        <v>0</v>
      </c>
      <c r="BO680" t="s">
        <v>3</v>
      </c>
      <c r="BP680">
        <v>0</v>
      </c>
      <c r="BQ680">
        <v>3</v>
      </c>
      <c r="BR680">
        <v>0</v>
      </c>
      <c r="BS680">
        <v>1</v>
      </c>
      <c r="BT680">
        <v>1</v>
      </c>
      <c r="BU680">
        <v>1</v>
      </c>
      <c r="BV680">
        <v>1</v>
      </c>
      <c r="BW680">
        <v>1</v>
      </c>
      <c r="BX680">
        <v>1</v>
      </c>
      <c r="BY680" t="s">
        <v>3</v>
      </c>
      <c r="BZ680">
        <v>95</v>
      </c>
      <c r="CA680">
        <v>65</v>
      </c>
      <c r="CF680">
        <v>0</v>
      </c>
      <c r="CG680">
        <v>0</v>
      </c>
      <c r="CM680">
        <v>0</v>
      </c>
      <c r="CN680" t="s">
        <v>3</v>
      </c>
      <c r="CO680">
        <v>0</v>
      </c>
      <c r="CP680">
        <f t="shared" si="697"/>
        <v>1209.03</v>
      </c>
      <c r="CQ680">
        <f t="shared" si="698"/>
        <v>71119.209600000002</v>
      </c>
      <c r="CR680">
        <f t="shared" si="699"/>
        <v>0</v>
      </c>
      <c r="CS680">
        <f t="shared" si="700"/>
        <v>0</v>
      </c>
      <c r="CT680">
        <f t="shared" si="701"/>
        <v>0</v>
      </c>
      <c r="CU680">
        <f t="shared" si="702"/>
        <v>0</v>
      </c>
      <c r="CV680">
        <f t="shared" si="703"/>
        <v>0</v>
      </c>
      <c r="CW680">
        <f t="shared" si="704"/>
        <v>0</v>
      </c>
      <c r="CX680">
        <f t="shared" si="705"/>
        <v>0</v>
      </c>
      <c r="CY680">
        <f t="shared" si="706"/>
        <v>0</v>
      </c>
      <c r="CZ680">
        <f t="shared" si="707"/>
        <v>0</v>
      </c>
      <c r="DC680" t="s">
        <v>3</v>
      </c>
      <c r="DD680" t="s">
        <v>3</v>
      </c>
      <c r="DE680" t="s">
        <v>3</v>
      </c>
      <c r="DF680" t="s">
        <v>3</v>
      </c>
      <c r="DG680" t="s">
        <v>3</v>
      </c>
      <c r="DH680" t="s">
        <v>3</v>
      </c>
      <c r="DI680" t="s">
        <v>3</v>
      </c>
      <c r="DJ680" t="s">
        <v>3</v>
      </c>
      <c r="DK680" t="s">
        <v>3</v>
      </c>
      <c r="DL680" t="s">
        <v>3</v>
      </c>
      <c r="DM680" t="s">
        <v>3</v>
      </c>
      <c r="DN680">
        <v>0</v>
      </c>
      <c r="DO680">
        <v>0</v>
      </c>
      <c r="DP680">
        <v>1</v>
      </c>
      <c r="DQ680">
        <v>1</v>
      </c>
      <c r="DU680">
        <v>1013</v>
      </c>
      <c r="DV680" t="s">
        <v>824</v>
      </c>
      <c r="DW680" t="s">
        <v>826</v>
      </c>
      <c r="DX680">
        <v>1</v>
      </c>
      <c r="EE680">
        <v>39174386</v>
      </c>
      <c r="EF680">
        <v>3</v>
      </c>
      <c r="EG680" t="s">
        <v>697</v>
      </c>
      <c r="EH680">
        <v>0</v>
      </c>
      <c r="EI680" t="s">
        <v>3</v>
      </c>
      <c r="EJ680">
        <v>2</v>
      </c>
      <c r="EK680">
        <v>108001</v>
      </c>
      <c r="EL680" t="s">
        <v>698</v>
      </c>
      <c r="EM680" t="s">
        <v>699</v>
      </c>
      <c r="EO680" t="s">
        <v>3</v>
      </c>
      <c r="EQ680">
        <v>0</v>
      </c>
      <c r="ER680">
        <v>10678.56</v>
      </c>
      <c r="ES680">
        <v>10678.56</v>
      </c>
      <c r="ET680">
        <v>0</v>
      </c>
      <c r="EU680">
        <v>0</v>
      </c>
      <c r="EV680">
        <v>0</v>
      </c>
      <c r="EW680">
        <v>0</v>
      </c>
      <c r="EX680">
        <v>0</v>
      </c>
      <c r="FQ680">
        <v>0</v>
      </c>
      <c r="FR680">
        <f t="shared" si="708"/>
        <v>0</v>
      </c>
      <c r="FS680">
        <v>0</v>
      </c>
      <c r="FX680">
        <v>95</v>
      </c>
      <c r="FY680">
        <v>65</v>
      </c>
      <c r="GA680" t="s">
        <v>3</v>
      </c>
      <c r="GD680">
        <v>0</v>
      </c>
      <c r="GF680">
        <v>1199768360</v>
      </c>
      <c r="GG680">
        <v>1</v>
      </c>
      <c r="GH680">
        <v>1</v>
      </c>
      <c r="GI680">
        <v>4</v>
      </c>
      <c r="GJ680">
        <v>0</v>
      </c>
      <c r="GK680">
        <f>ROUND(R680*(S12)/100,2)</f>
        <v>0</v>
      </c>
      <c r="GL680">
        <f t="shared" si="709"/>
        <v>0</v>
      </c>
      <c r="GM680">
        <f t="shared" si="710"/>
        <v>1209.03</v>
      </c>
      <c r="GN680">
        <f t="shared" si="711"/>
        <v>0</v>
      </c>
      <c r="GO680">
        <f t="shared" si="712"/>
        <v>1209.03</v>
      </c>
      <c r="GP680">
        <f t="shared" si="713"/>
        <v>0</v>
      </c>
      <c r="GR680">
        <v>0</v>
      </c>
      <c r="GS680">
        <v>3</v>
      </c>
      <c r="GT680">
        <v>0</v>
      </c>
      <c r="GU680" t="s">
        <v>3</v>
      </c>
      <c r="GV680">
        <f t="shared" si="714"/>
        <v>0</v>
      </c>
      <c r="GW680">
        <v>1</v>
      </c>
      <c r="GX680">
        <f t="shared" si="715"/>
        <v>0</v>
      </c>
      <c r="HA680">
        <v>0</v>
      </c>
      <c r="HB680">
        <v>0</v>
      </c>
      <c r="IK680">
        <v>0</v>
      </c>
    </row>
    <row r="682" spans="1:255" x14ac:dyDescent="0.2">
      <c r="A682" s="3">
        <v>51</v>
      </c>
      <c r="B682" s="3">
        <f>B659</f>
        <v>1</v>
      </c>
      <c r="C682" s="3">
        <f>A659</f>
        <v>4</v>
      </c>
      <c r="D682" s="3">
        <f>ROW(A659)</f>
        <v>659</v>
      </c>
      <c r="E682" s="3"/>
      <c r="F682" s="3" t="str">
        <f>IF(F659&lt;&gt;"",F659,"")</f>
        <v>Новый раздел</v>
      </c>
      <c r="G682" s="3" t="str">
        <f>IF(G659&lt;&gt;"",G659,"")</f>
        <v>7 Пожарная сигнализация</v>
      </c>
      <c r="H682" s="3">
        <v>0</v>
      </c>
      <c r="I682" s="3"/>
      <c r="J682" s="3"/>
      <c r="K682" s="3"/>
      <c r="L682" s="3"/>
      <c r="M682" s="3"/>
      <c r="N682" s="3"/>
      <c r="O682" s="3">
        <f t="shared" ref="O682:T682" si="724">ROUND(AB682,2)</f>
        <v>917.61</v>
      </c>
      <c r="P682" s="3">
        <f t="shared" si="724"/>
        <v>730.5</v>
      </c>
      <c r="Q682" s="3">
        <f t="shared" si="724"/>
        <v>0.64</v>
      </c>
      <c r="R682" s="3">
        <f t="shared" si="724"/>
        <v>0.11</v>
      </c>
      <c r="S682" s="3">
        <f t="shared" si="724"/>
        <v>186.47</v>
      </c>
      <c r="T682" s="3">
        <f t="shared" si="724"/>
        <v>0</v>
      </c>
      <c r="U682" s="3">
        <f>AH682</f>
        <v>19.780509999999996</v>
      </c>
      <c r="V682" s="3">
        <f>AI682</f>
        <v>8.2900000000000005E-3</v>
      </c>
      <c r="W682" s="3">
        <f>ROUND(AJ682,2)</f>
        <v>0</v>
      </c>
      <c r="X682" s="3">
        <f>ROUND(AK682,2)</f>
        <v>154.87</v>
      </c>
      <c r="Y682" s="3">
        <f>ROUND(AL682,2)</f>
        <v>114.17</v>
      </c>
      <c r="Z682" s="3"/>
      <c r="AA682" s="3"/>
      <c r="AB682" s="3">
        <f>ROUND(SUMIF(AA663:AA680,"=39500385",O663:O680),2)</f>
        <v>917.61</v>
      </c>
      <c r="AC682" s="3">
        <f>ROUND(SUMIF(AA663:AA680,"=39500385",P663:P680),2)</f>
        <v>730.5</v>
      </c>
      <c r="AD682" s="3">
        <f>ROUND(SUMIF(AA663:AA680,"=39500385",Q663:Q680),2)</f>
        <v>0.64</v>
      </c>
      <c r="AE682" s="3">
        <f>ROUND(SUMIF(AA663:AA680,"=39500385",R663:R680),2)</f>
        <v>0.11</v>
      </c>
      <c r="AF682" s="3">
        <f>ROUND(SUMIF(AA663:AA680,"=39500385",S663:S680),2)</f>
        <v>186.47</v>
      </c>
      <c r="AG682" s="3">
        <f>ROUND(SUMIF(AA663:AA680,"=39500385",T663:T680),2)</f>
        <v>0</v>
      </c>
      <c r="AH682" s="3">
        <f>SUMIF(AA663:AA680,"=39500385",U663:U680)</f>
        <v>19.780509999999996</v>
      </c>
      <c r="AI682" s="3">
        <f>SUMIF(AA663:AA680,"=39500385",V663:V680)</f>
        <v>8.2900000000000005E-3</v>
      </c>
      <c r="AJ682" s="3">
        <f>ROUND(SUMIF(AA663:AA680,"=39500385",W663:W680),2)</f>
        <v>0</v>
      </c>
      <c r="AK682" s="3">
        <f>ROUND(SUMIF(AA663:AA680,"=39500385",X663:X680),2)</f>
        <v>154.87</v>
      </c>
      <c r="AL682" s="3">
        <f>ROUND(SUMIF(AA663:AA680,"=39500385",Y663:Y680),2)</f>
        <v>114.17</v>
      </c>
      <c r="AM682" s="3"/>
      <c r="AN682" s="3"/>
      <c r="AO682" s="3">
        <f t="shared" ref="AO682:BC682" si="725">ROUND(BX682,2)</f>
        <v>0</v>
      </c>
      <c r="AP682" s="3">
        <f t="shared" si="725"/>
        <v>0</v>
      </c>
      <c r="AQ682" s="3">
        <f t="shared" si="725"/>
        <v>0</v>
      </c>
      <c r="AR682" s="3">
        <f t="shared" si="725"/>
        <v>1186.6500000000001</v>
      </c>
      <c r="AS682" s="3">
        <f t="shared" si="725"/>
        <v>26.4</v>
      </c>
      <c r="AT682" s="3">
        <f t="shared" si="725"/>
        <v>1160.25</v>
      </c>
      <c r="AU682" s="3">
        <f t="shared" si="725"/>
        <v>0</v>
      </c>
      <c r="AV682" s="3">
        <f t="shared" si="725"/>
        <v>730.5</v>
      </c>
      <c r="AW682" s="3">
        <f t="shared" si="725"/>
        <v>730.5</v>
      </c>
      <c r="AX682" s="3">
        <f t="shared" si="725"/>
        <v>0</v>
      </c>
      <c r="AY682" s="3">
        <f t="shared" si="725"/>
        <v>730.5</v>
      </c>
      <c r="AZ682" s="3">
        <f t="shared" si="725"/>
        <v>0</v>
      </c>
      <c r="BA682" s="3">
        <f t="shared" si="725"/>
        <v>0</v>
      </c>
      <c r="BB682" s="3">
        <f t="shared" si="725"/>
        <v>0</v>
      </c>
      <c r="BC682" s="3">
        <f t="shared" si="725"/>
        <v>0</v>
      </c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>
        <f>ROUND(SUMIF(AA663:AA680,"=39500385",FQ663:FQ680),2)</f>
        <v>0</v>
      </c>
      <c r="BY682" s="3">
        <f>ROUND(SUMIF(AA663:AA680,"=39500385",FR663:FR680),2)</f>
        <v>0</v>
      </c>
      <c r="BZ682" s="3">
        <f>ROUND(SUMIF(AA663:AA680,"=39500385",GL663:GL680),2)</f>
        <v>0</v>
      </c>
      <c r="CA682" s="3">
        <f>ROUND(SUMIF(AA663:AA680,"=39500385",GM663:GM680),2)</f>
        <v>1186.6500000000001</v>
      </c>
      <c r="CB682" s="3">
        <f>ROUND(SUMIF(AA663:AA680,"=39500385",GN663:GN680),2)</f>
        <v>26.4</v>
      </c>
      <c r="CC682" s="3">
        <f>ROUND(SUMIF(AA663:AA680,"=39500385",GO663:GO680),2)</f>
        <v>1160.25</v>
      </c>
      <c r="CD682" s="3">
        <f>ROUND(SUMIF(AA663:AA680,"=39500385",GP663:GP680),2)</f>
        <v>0</v>
      </c>
      <c r="CE682" s="3">
        <f>AC682-BX682</f>
        <v>730.5</v>
      </c>
      <c r="CF682" s="3">
        <f>AC682-BY682</f>
        <v>730.5</v>
      </c>
      <c r="CG682" s="3">
        <f>BX682-BZ682</f>
        <v>0</v>
      </c>
      <c r="CH682" s="3">
        <f>AC682-BX682-BY682+BZ682</f>
        <v>730.5</v>
      </c>
      <c r="CI682" s="3">
        <f>BY682-BZ682</f>
        <v>0</v>
      </c>
      <c r="CJ682" s="3">
        <f>ROUND(SUMIF(AA663:AA680,"=39500385",GX663:GX680),2)</f>
        <v>0</v>
      </c>
      <c r="CK682" s="3">
        <f>ROUND(SUMIF(AA663:AA680,"=39500385",GY663:GY680),2)</f>
        <v>0</v>
      </c>
      <c r="CL682" s="3">
        <f>ROUND(SUMIF(AA663:AA680,"=39500385",GZ663:GZ680),2)</f>
        <v>0</v>
      </c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4">
        <f t="shared" ref="DG682:DL682" si="726">ROUND(DT682,2)</f>
        <v>6111.41</v>
      </c>
      <c r="DH682" s="4">
        <f t="shared" si="726"/>
        <v>4865.13</v>
      </c>
      <c r="DI682" s="4">
        <f t="shared" si="726"/>
        <v>4.33</v>
      </c>
      <c r="DJ682" s="4">
        <f t="shared" si="726"/>
        <v>0.71</v>
      </c>
      <c r="DK682" s="4">
        <f t="shared" si="726"/>
        <v>1241.95</v>
      </c>
      <c r="DL682" s="4">
        <f t="shared" si="726"/>
        <v>0</v>
      </c>
      <c r="DM682" s="4">
        <f>DZ682</f>
        <v>19.780509999999996</v>
      </c>
      <c r="DN682" s="4">
        <f>EA682</f>
        <v>8.2900000000000005E-3</v>
      </c>
      <c r="DO682" s="4">
        <f>ROUND(EB682,2)</f>
        <v>0</v>
      </c>
      <c r="DP682" s="4">
        <f>ROUND(EC682,2)</f>
        <v>1031.42</v>
      </c>
      <c r="DQ682" s="4">
        <f>ROUND(ED682,2)</f>
        <v>760.38</v>
      </c>
      <c r="DR682" s="4"/>
      <c r="DS682" s="4"/>
      <c r="DT682" s="4">
        <f>ROUND(SUMIF(AA663:AA680,"=39500386",O663:O680),2)</f>
        <v>6111.41</v>
      </c>
      <c r="DU682" s="4">
        <f>ROUND(SUMIF(AA663:AA680,"=39500386",P663:P680),2)</f>
        <v>4865.13</v>
      </c>
      <c r="DV682" s="4">
        <f>ROUND(SUMIF(AA663:AA680,"=39500386",Q663:Q680),2)</f>
        <v>4.33</v>
      </c>
      <c r="DW682" s="4">
        <f>ROUND(SUMIF(AA663:AA680,"=39500386",R663:R680),2)</f>
        <v>0.71</v>
      </c>
      <c r="DX682" s="4">
        <f>ROUND(SUMIF(AA663:AA680,"=39500386",S663:S680),2)</f>
        <v>1241.95</v>
      </c>
      <c r="DY682" s="4">
        <f>ROUND(SUMIF(AA663:AA680,"=39500386",T663:T680),2)</f>
        <v>0</v>
      </c>
      <c r="DZ682" s="4">
        <f>SUMIF(AA663:AA680,"=39500386",U663:U680)</f>
        <v>19.780509999999996</v>
      </c>
      <c r="EA682" s="4">
        <f>SUMIF(AA663:AA680,"=39500386",V663:V680)</f>
        <v>8.2900000000000005E-3</v>
      </c>
      <c r="EB682" s="4">
        <f>ROUND(SUMIF(AA663:AA680,"=39500386",W663:W680),2)</f>
        <v>0</v>
      </c>
      <c r="EC682" s="4">
        <f>ROUND(SUMIF(AA663:AA680,"=39500386",X663:X680),2)</f>
        <v>1031.42</v>
      </c>
      <c r="ED682" s="4">
        <f>ROUND(SUMIF(AA663:AA680,"=39500386",Y663:Y680),2)</f>
        <v>760.38</v>
      </c>
      <c r="EE682" s="4"/>
      <c r="EF682" s="4"/>
      <c r="EG682" s="4">
        <f t="shared" ref="EG682:EU682" si="727">ROUND(FP682,2)</f>
        <v>0</v>
      </c>
      <c r="EH682" s="4">
        <f t="shared" si="727"/>
        <v>0</v>
      </c>
      <c r="EI682" s="4">
        <f t="shared" si="727"/>
        <v>0</v>
      </c>
      <c r="EJ682" s="4">
        <f t="shared" si="727"/>
        <v>7903.21</v>
      </c>
      <c r="EK682" s="4">
        <f t="shared" si="727"/>
        <v>175.76</v>
      </c>
      <c r="EL682" s="4">
        <f t="shared" si="727"/>
        <v>7727.45</v>
      </c>
      <c r="EM682" s="4">
        <f t="shared" si="727"/>
        <v>0</v>
      </c>
      <c r="EN682" s="4">
        <f t="shared" si="727"/>
        <v>4865.13</v>
      </c>
      <c r="EO682" s="4">
        <f t="shared" si="727"/>
        <v>4865.13</v>
      </c>
      <c r="EP682" s="4">
        <f t="shared" si="727"/>
        <v>0</v>
      </c>
      <c r="EQ682" s="4">
        <f t="shared" si="727"/>
        <v>4865.13</v>
      </c>
      <c r="ER682" s="4">
        <f t="shared" si="727"/>
        <v>0</v>
      </c>
      <c r="ES682" s="4">
        <f t="shared" si="727"/>
        <v>0</v>
      </c>
      <c r="ET682" s="4">
        <f t="shared" si="727"/>
        <v>0</v>
      </c>
      <c r="EU682" s="4">
        <f t="shared" si="727"/>
        <v>0</v>
      </c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>
        <f>ROUND(SUMIF(AA663:AA680,"=39500386",FQ663:FQ680),2)</f>
        <v>0</v>
      </c>
      <c r="FQ682" s="4">
        <f>ROUND(SUMIF(AA663:AA680,"=39500386",FR663:FR680),2)</f>
        <v>0</v>
      </c>
      <c r="FR682" s="4">
        <f>ROUND(SUMIF(AA663:AA680,"=39500386",GL663:GL680),2)</f>
        <v>0</v>
      </c>
      <c r="FS682" s="4">
        <f>ROUND(SUMIF(AA663:AA680,"=39500386",GM663:GM680),2)</f>
        <v>7903.21</v>
      </c>
      <c r="FT682" s="4">
        <f>ROUND(SUMIF(AA663:AA680,"=39500386",GN663:GN680),2)</f>
        <v>175.76</v>
      </c>
      <c r="FU682" s="4">
        <f>ROUND(SUMIF(AA663:AA680,"=39500386",GO663:GO680),2)</f>
        <v>7727.45</v>
      </c>
      <c r="FV682" s="4">
        <f>ROUND(SUMIF(AA663:AA680,"=39500386",GP663:GP680),2)</f>
        <v>0</v>
      </c>
      <c r="FW682" s="4">
        <f>DU682-FP682</f>
        <v>4865.13</v>
      </c>
      <c r="FX682" s="4">
        <f>DU682-FQ682</f>
        <v>4865.13</v>
      </c>
      <c r="FY682" s="4">
        <f>FP682-FR682</f>
        <v>0</v>
      </c>
      <c r="FZ682" s="4">
        <f>DU682-FP682-FQ682+FR682</f>
        <v>4865.13</v>
      </c>
      <c r="GA682" s="4">
        <f>FQ682-FR682</f>
        <v>0</v>
      </c>
      <c r="GB682" s="4">
        <f>ROUND(SUMIF(AA663:AA680,"=39500386",GX663:GX680),2)</f>
        <v>0</v>
      </c>
      <c r="GC682" s="4">
        <f>ROUND(SUMIF(AA663:AA680,"=39500386",GY663:GY680),2)</f>
        <v>0</v>
      </c>
      <c r="GD682" s="4">
        <f>ROUND(SUMIF(AA663:AA680,"=39500386",GZ663:GZ680),2)</f>
        <v>0</v>
      </c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"/>
      <c r="GW682" s="4"/>
      <c r="GX682" s="4">
        <v>0</v>
      </c>
    </row>
    <row r="684" spans="1:255" x14ac:dyDescent="0.2">
      <c r="A684" s="5">
        <v>50</v>
      </c>
      <c r="B684" s="5">
        <v>0</v>
      </c>
      <c r="C684" s="5">
        <v>0</v>
      </c>
      <c r="D684" s="5">
        <v>1</v>
      </c>
      <c r="E684" s="5">
        <v>201</v>
      </c>
      <c r="F684" s="5">
        <f>ROUND(Source!O682,O684)</f>
        <v>917.61</v>
      </c>
      <c r="G684" s="5" t="s">
        <v>408</v>
      </c>
      <c r="H684" s="5" t="s">
        <v>409</v>
      </c>
      <c r="I684" s="5"/>
      <c r="J684" s="5"/>
      <c r="K684" s="5">
        <v>201</v>
      </c>
      <c r="L684" s="5">
        <v>1</v>
      </c>
      <c r="M684" s="5">
        <v>3</v>
      </c>
      <c r="N684" s="5" t="s">
        <v>3</v>
      </c>
      <c r="O684" s="5">
        <v>2</v>
      </c>
      <c r="P684" s="5">
        <f>ROUND(Source!DG682,O684)</f>
        <v>6111.41</v>
      </c>
      <c r="Q684" s="5"/>
      <c r="R684" s="5"/>
      <c r="S684" s="5"/>
      <c r="T684" s="5"/>
      <c r="U684" s="5"/>
      <c r="V684" s="5"/>
      <c r="W684" s="5"/>
    </row>
    <row r="685" spans="1:255" x14ac:dyDescent="0.2">
      <c r="A685" s="5">
        <v>50</v>
      </c>
      <c r="B685" s="5">
        <v>0</v>
      </c>
      <c r="C685" s="5">
        <v>0</v>
      </c>
      <c r="D685" s="5">
        <v>1</v>
      </c>
      <c r="E685" s="5">
        <v>202</v>
      </c>
      <c r="F685" s="5">
        <f>ROUND(Source!P682,O685)</f>
        <v>730.5</v>
      </c>
      <c r="G685" s="5" t="s">
        <v>410</v>
      </c>
      <c r="H685" s="5" t="s">
        <v>411</v>
      </c>
      <c r="I685" s="5"/>
      <c r="J685" s="5"/>
      <c r="K685" s="5">
        <v>202</v>
      </c>
      <c r="L685" s="5">
        <v>2</v>
      </c>
      <c r="M685" s="5">
        <v>3</v>
      </c>
      <c r="N685" s="5" t="s">
        <v>3</v>
      </c>
      <c r="O685" s="5">
        <v>2</v>
      </c>
      <c r="P685" s="5">
        <f>ROUND(Source!DH682,O685)</f>
        <v>4865.13</v>
      </c>
      <c r="Q685" s="5"/>
      <c r="R685" s="5"/>
      <c r="S685" s="5"/>
      <c r="T685" s="5"/>
      <c r="U685" s="5"/>
      <c r="V685" s="5"/>
      <c r="W685" s="5"/>
    </row>
    <row r="686" spans="1:255" x14ac:dyDescent="0.2">
      <c r="A686" s="5">
        <v>50</v>
      </c>
      <c r="B686" s="5">
        <v>0</v>
      </c>
      <c r="C686" s="5">
        <v>0</v>
      </c>
      <c r="D686" s="5">
        <v>1</v>
      </c>
      <c r="E686" s="5">
        <v>222</v>
      </c>
      <c r="F686" s="5">
        <f>ROUND(Source!AO682,O686)</f>
        <v>0</v>
      </c>
      <c r="G686" s="5" t="s">
        <v>412</v>
      </c>
      <c r="H686" s="5" t="s">
        <v>413</v>
      </c>
      <c r="I686" s="5"/>
      <c r="J686" s="5"/>
      <c r="K686" s="5">
        <v>222</v>
      </c>
      <c r="L686" s="5">
        <v>3</v>
      </c>
      <c r="M686" s="5">
        <v>3</v>
      </c>
      <c r="N686" s="5" t="s">
        <v>3</v>
      </c>
      <c r="O686" s="5">
        <v>2</v>
      </c>
      <c r="P686" s="5">
        <f>ROUND(Source!EG682,O686)</f>
        <v>0</v>
      </c>
      <c r="Q686" s="5"/>
      <c r="R686" s="5"/>
      <c r="S686" s="5"/>
      <c r="T686" s="5"/>
      <c r="U686" s="5"/>
      <c r="V686" s="5"/>
      <c r="W686" s="5"/>
    </row>
    <row r="687" spans="1:255" x14ac:dyDescent="0.2">
      <c r="A687" s="5">
        <v>50</v>
      </c>
      <c r="B687" s="5">
        <v>0</v>
      </c>
      <c r="C687" s="5">
        <v>0</v>
      </c>
      <c r="D687" s="5">
        <v>1</v>
      </c>
      <c r="E687" s="5">
        <v>225</v>
      </c>
      <c r="F687" s="5">
        <f>ROUND(Source!AV682,O687)</f>
        <v>730.5</v>
      </c>
      <c r="G687" s="5" t="s">
        <v>414</v>
      </c>
      <c r="H687" s="5" t="s">
        <v>415</v>
      </c>
      <c r="I687" s="5"/>
      <c r="J687" s="5"/>
      <c r="K687" s="5">
        <v>225</v>
      </c>
      <c r="L687" s="5">
        <v>4</v>
      </c>
      <c r="M687" s="5">
        <v>3</v>
      </c>
      <c r="N687" s="5" t="s">
        <v>3</v>
      </c>
      <c r="O687" s="5">
        <v>2</v>
      </c>
      <c r="P687" s="5">
        <f>ROUND(Source!EN682,O687)</f>
        <v>4865.13</v>
      </c>
      <c r="Q687" s="5"/>
      <c r="R687" s="5"/>
      <c r="S687" s="5"/>
      <c r="T687" s="5"/>
      <c r="U687" s="5"/>
      <c r="V687" s="5"/>
      <c r="W687" s="5"/>
    </row>
    <row r="688" spans="1:255" x14ac:dyDescent="0.2">
      <c r="A688" s="5">
        <v>50</v>
      </c>
      <c r="B688" s="5">
        <v>0</v>
      </c>
      <c r="C688" s="5">
        <v>0</v>
      </c>
      <c r="D688" s="5">
        <v>1</v>
      </c>
      <c r="E688" s="5">
        <v>226</v>
      </c>
      <c r="F688" s="5">
        <f>ROUND(Source!AW682,O688)</f>
        <v>730.5</v>
      </c>
      <c r="G688" s="5" t="s">
        <v>416</v>
      </c>
      <c r="H688" s="5" t="s">
        <v>417</v>
      </c>
      <c r="I688" s="5"/>
      <c r="J688" s="5"/>
      <c r="K688" s="5">
        <v>226</v>
      </c>
      <c r="L688" s="5">
        <v>5</v>
      </c>
      <c r="M688" s="5">
        <v>3</v>
      </c>
      <c r="N688" s="5" t="s">
        <v>3</v>
      </c>
      <c r="O688" s="5">
        <v>2</v>
      </c>
      <c r="P688" s="5">
        <f>ROUND(Source!EO682,O688)</f>
        <v>4865.13</v>
      </c>
      <c r="Q688" s="5"/>
      <c r="R688" s="5"/>
      <c r="S688" s="5"/>
      <c r="T688" s="5"/>
      <c r="U688" s="5"/>
      <c r="V688" s="5"/>
      <c r="W688" s="5"/>
    </row>
    <row r="689" spans="1:23" x14ac:dyDescent="0.2">
      <c r="A689" s="5">
        <v>50</v>
      </c>
      <c r="B689" s="5">
        <v>0</v>
      </c>
      <c r="C689" s="5">
        <v>0</v>
      </c>
      <c r="D689" s="5">
        <v>1</v>
      </c>
      <c r="E689" s="5">
        <v>227</v>
      </c>
      <c r="F689" s="5">
        <f>ROUND(Source!AX682,O689)</f>
        <v>0</v>
      </c>
      <c r="G689" s="5" t="s">
        <v>418</v>
      </c>
      <c r="H689" s="5" t="s">
        <v>419</v>
      </c>
      <c r="I689" s="5"/>
      <c r="J689" s="5"/>
      <c r="K689" s="5">
        <v>227</v>
      </c>
      <c r="L689" s="5">
        <v>6</v>
      </c>
      <c r="M689" s="5">
        <v>3</v>
      </c>
      <c r="N689" s="5" t="s">
        <v>3</v>
      </c>
      <c r="O689" s="5">
        <v>2</v>
      </c>
      <c r="P689" s="5">
        <f>ROUND(Source!EP682,O689)</f>
        <v>0</v>
      </c>
      <c r="Q689" s="5"/>
      <c r="R689" s="5"/>
      <c r="S689" s="5"/>
      <c r="T689" s="5"/>
      <c r="U689" s="5"/>
      <c r="V689" s="5"/>
      <c r="W689" s="5"/>
    </row>
    <row r="690" spans="1:23" x14ac:dyDescent="0.2">
      <c r="A690" s="5">
        <v>50</v>
      </c>
      <c r="B690" s="5">
        <v>0</v>
      </c>
      <c r="C690" s="5">
        <v>0</v>
      </c>
      <c r="D690" s="5">
        <v>1</v>
      </c>
      <c r="E690" s="5">
        <v>228</v>
      </c>
      <c r="F690" s="5">
        <f>ROUND(Source!AY682,O690)</f>
        <v>730.5</v>
      </c>
      <c r="G690" s="5" t="s">
        <v>420</v>
      </c>
      <c r="H690" s="5" t="s">
        <v>421</v>
      </c>
      <c r="I690" s="5"/>
      <c r="J690" s="5"/>
      <c r="K690" s="5">
        <v>228</v>
      </c>
      <c r="L690" s="5">
        <v>7</v>
      </c>
      <c r="M690" s="5">
        <v>3</v>
      </c>
      <c r="N690" s="5" t="s">
        <v>3</v>
      </c>
      <c r="O690" s="5">
        <v>2</v>
      </c>
      <c r="P690" s="5">
        <f>ROUND(Source!EQ682,O690)</f>
        <v>4865.13</v>
      </c>
      <c r="Q690" s="5"/>
      <c r="R690" s="5"/>
      <c r="S690" s="5"/>
      <c r="T690" s="5"/>
      <c r="U690" s="5"/>
      <c r="V690" s="5"/>
      <c r="W690" s="5"/>
    </row>
    <row r="691" spans="1:23" x14ac:dyDescent="0.2">
      <c r="A691" s="5">
        <v>50</v>
      </c>
      <c r="B691" s="5">
        <v>0</v>
      </c>
      <c r="C691" s="5">
        <v>0</v>
      </c>
      <c r="D691" s="5">
        <v>1</v>
      </c>
      <c r="E691" s="5">
        <v>216</v>
      </c>
      <c r="F691" s="5">
        <f>ROUND(Source!AP682,O691)</f>
        <v>0</v>
      </c>
      <c r="G691" s="5" t="s">
        <v>422</v>
      </c>
      <c r="H691" s="5" t="s">
        <v>423</v>
      </c>
      <c r="I691" s="5"/>
      <c r="J691" s="5"/>
      <c r="K691" s="5">
        <v>216</v>
      </c>
      <c r="L691" s="5">
        <v>8</v>
      </c>
      <c r="M691" s="5">
        <v>3</v>
      </c>
      <c r="N691" s="5" t="s">
        <v>3</v>
      </c>
      <c r="O691" s="5">
        <v>2</v>
      </c>
      <c r="P691" s="5">
        <f>ROUND(Source!EH682,O691)</f>
        <v>0</v>
      </c>
      <c r="Q691" s="5"/>
      <c r="R691" s="5"/>
      <c r="S691" s="5"/>
      <c r="T691" s="5"/>
      <c r="U691" s="5"/>
      <c r="V691" s="5"/>
      <c r="W691" s="5"/>
    </row>
    <row r="692" spans="1:23" x14ac:dyDescent="0.2">
      <c r="A692" s="5">
        <v>50</v>
      </c>
      <c r="B692" s="5">
        <v>0</v>
      </c>
      <c r="C692" s="5">
        <v>0</v>
      </c>
      <c r="D692" s="5">
        <v>1</v>
      </c>
      <c r="E692" s="5">
        <v>223</v>
      </c>
      <c r="F692" s="5">
        <f>ROUND(Source!AQ682,O692)</f>
        <v>0</v>
      </c>
      <c r="G692" s="5" t="s">
        <v>424</v>
      </c>
      <c r="H692" s="5" t="s">
        <v>425</v>
      </c>
      <c r="I692" s="5"/>
      <c r="J692" s="5"/>
      <c r="K692" s="5">
        <v>223</v>
      </c>
      <c r="L692" s="5">
        <v>9</v>
      </c>
      <c r="M692" s="5">
        <v>3</v>
      </c>
      <c r="N692" s="5" t="s">
        <v>3</v>
      </c>
      <c r="O692" s="5">
        <v>2</v>
      </c>
      <c r="P692" s="5">
        <f>ROUND(Source!EI682,O692)</f>
        <v>0</v>
      </c>
      <c r="Q692" s="5"/>
      <c r="R692" s="5"/>
      <c r="S692" s="5"/>
      <c r="T692" s="5"/>
      <c r="U692" s="5"/>
      <c r="V692" s="5"/>
      <c r="W692" s="5"/>
    </row>
    <row r="693" spans="1:23" x14ac:dyDescent="0.2">
      <c r="A693" s="5">
        <v>50</v>
      </c>
      <c r="B693" s="5">
        <v>0</v>
      </c>
      <c r="C693" s="5">
        <v>0</v>
      </c>
      <c r="D693" s="5">
        <v>1</v>
      </c>
      <c r="E693" s="5">
        <v>229</v>
      </c>
      <c r="F693" s="5">
        <f>ROUND(Source!AZ682,O693)</f>
        <v>0</v>
      </c>
      <c r="G693" s="5" t="s">
        <v>426</v>
      </c>
      <c r="H693" s="5" t="s">
        <v>427</v>
      </c>
      <c r="I693" s="5"/>
      <c r="J693" s="5"/>
      <c r="K693" s="5">
        <v>229</v>
      </c>
      <c r="L693" s="5">
        <v>10</v>
      </c>
      <c r="M693" s="5">
        <v>3</v>
      </c>
      <c r="N693" s="5" t="s">
        <v>3</v>
      </c>
      <c r="O693" s="5">
        <v>2</v>
      </c>
      <c r="P693" s="5">
        <f>ROUND(Source!ER682,O693)</f>
        <v>0</v>
      </c>
      <c r="Q693" s="5"/>
      <c r="R693" s="5"/>
      <c r="S693" s="5"/>
      <c r="T693" s="5"/>
      <c r="U693" s="5"/>
      <c r="V693" s="5"/>
      <c r="W693" s="5"/>
    </row>
    <row r="694" spans="1:23" x14ac:dyDescent="0.2">
      <c r="A694" s="5">
        <v>50</v>
      </c>
      <c r="B694" s="5">
        <v>0</v>
      </c>
      <c r="C694" s="5">
        <v>0</v>
      </c>
      <c r="D694" s="5">
        <v>1</v>
      </c>
      <c r="E694" s="5">
        <v>203</v>
      </c>
      <c r="F694" s="5">
        <f>ROUND(Source!Q682,O694)</f>
        <v>0.64</v>
      </c>
      <c r="G694" s="5" t="s">
        <v>428</v>
      </c>
      <c r="H694" s="5" t="s">
        <v>429</v>
      </c>
      <c r="I694" s="5"/>
      <c r="J694" s="5"/>
      <c r="K694" s="5">
        <v>203</v>
      </c>
      <c r="L694" s="5">
        <v>11</v>
      </c>
      <c r="M694" s="5">
        <v>3</v>
      </c>
      <c r="N694" s="5" t="s">
        <v>3</v>
      </c>
      <c r="O694" s="5">
        <v>2</v>
      </c>
      <c r="P694" s="5">
        <f>ROUND(Source!DI682,O694)</f>
        <v>4.33</v>
      </c>
      <c r="Q694" s="5"/>
      <c r="R694" s="5"/>
      <c r="S694" s="5"/>
      <c r="T694" s="5"/>
      <c r="U694" s="5"/>
      <c r="V694" s="5"/>
      <c r="W694" s="5"/>
    </row>
    <row r="695" spans="1:23" x14ac:dyDescent="0.2">
      <c r="A695" s="5">
        <v>50</v>
      </c>
      <c r="B695" s="5">
        <v>0</v>
      </c>
      <c r="C695" s="5">
        <v>0</v>
      </c>
      <c r="D695" s="5">
        <v>1</v>
      </c>
      <c r="E695" s="5">
        <v>231</v>
      </c>
      <c r="F695" s="5">
        <f>ROUND(Source!BB682,O695)</f>
        <v>0</v>
      </c>
      <c r="G695" s="5" t="s">
        <v>430</v>
      </c>
      <c r="H695" s="5" t="s">
        <v>431</v>
      </c>
      <c r="I695" s="5"/>
      <c r="J695" s="5"/>
      <c r="K695" s="5">
        <v>231</v>
      </c>
      <c r="L695" s="5">
        <v>12</v>
      </c>
      <c r="M695" s="5">
        <v>3</v>
      </c>
      <c r="N695" s="5" t="s">
        <v>3</v>
      </c>
      <c r="O695" s="5">
        <v>2</v>
      </c>
      <c r="P695" s="5">
        <f>ROUND(Source!ET682,O695)</f>
        <v>0</v>
      </c>
      <c r="Q695" s="5"/>
      <c r="R695" s="5"/>
      <c r="S695" s="5"/>
      <c r="T695" s="5"/>
      <c r="U695" s="5"/>
      <c r="V695" s="5"/>
      <c r="W695" s="5"/>
    </row>
    <row r="696" spans="1:23" x14ac:dyDescent="0.2">
      <c r="A696" s="5">
        <v>50</v>
      </c>
      <c r="B696" s="5">
        <v>0</v>
      </c>
      <c r="C696" s="5">
        <v>0</v>
      </c>
      <c r="D696" s="5">
        <v>1</v>
      </c>
      <c r="E696" s="5">
        <v>204</v>
      </c>
      <c r="F696" s="5">
        <f>ROUND(Source!R682,O696)</f>
        <v>0.11</v>
      </c>
      <c r="G696" s="5" t="s">
        <v>432</v>
      </c>
      <c r="H696" s="5" t="s">
        <v>433</v>
      </c>
      <c r="I696" s="5"/>
      <c r="J696" s="5"/>
      <c r="K696" s="5">
        <v>204</v>
      </c>
      <c r="L696" s="5">
        <v>13</v>
      </c>
      <c r="M696" s="5">
        <v>3</v>
      </c>
      <c r="N696" s="5" t="s">
        <v>3</v>
      </c>
      <c r="O696" s="5">
        <v>2</v>
      </c>
      <c r="P696" s="5">
        <f>ROUND(Source!DJ682,O696)</f>
        <v>0.71</v>
      </c>
      <c r="Q696" s="5"/>
      <c r="R696" s="5"/>
      <c r="S696" s="5"/>
      <c r="T696" s="5"/>
      <c r="U696" s="5"/>
      <c r="V696" s="5"/>
      <c r="W696" s="5"/>
    </row>
    <row r="697" spans="1:23" x14ac:dyDescent="0.2">
      <c r="A697" s="5">
        <v>50</v>
      </c>
      <c r="B697" s="5">
        <v>0</v>
      </c>
      <c r="C697" s="5">
        <v>0</v>
      </c>
      <c r="D697" s="5">
        <v>1</v>
      </c>
      <c r="E697" s="5">
        <v>205</v>
      </c>
      <c r="F697" s="5">
        <f>ROUND(Source!S682,O697)</f>
        <v>186.47</v>
      </c>
      <c r="G697" s="5" t="s">
        <v>434</v>
      </c>
      <c r="H697" s="5" t="s">
        <v>435</v>
      </c>
      <c r="I697" s="5"/>
      <c r="J697" s="5"/>
      <c r="K697" s="5">
        <v>205</v>
      </c>
      <c r="L697" s="5">
        <v>14</v>
      </c>
      <c r="M697" s="5">
        <v>3</v>
      </c>
      <c r="N697" s="5" t="s">
        <v>3</v>
      </c>
      <c r="O697" s="5">
        <v>2</v>
      </c>
      <c r="P697" s="5">
        <f>ROUND(Source!DK682,O697)</f>
        <v>1241.95</v>
      </c>
      <c r="Q697" s="5"/>
      <c r="R697" s="5"/>
      <c r="S697" s="5"/>
      <c r="T697" s="5"/>
      <c r="U697" s="5"/>
      <c r="V697" s="5"/>
      <c r="W697" s="5"/>
    </row>
    <row r="698" spans="1:23" x14ac:dyDescent="0.2">
      <c r="A698" s="5">
        <v>50</v>
      </c>
      <c r="B698" s="5">
        <v>0</v>
      </c>
      <c r="C698" s="5">
        <v>0</v>
      </c>
      <c r="D698" s="5">
        <v>1</v>
      </c>
      <c r="E698" s="5">
        <v>232</v>
      </c>
      <c r="F698" s="5">
        <f>ROUND(Source!BC682,O698)</f>
        <v>0</v>
      </c>
      <c r="G698" s="5" t="s">
        <v>436</v>
      </c>
      <c r="H698" s="5" t="s">
        <v>437</v>
      </c>
      <c r="I698" s="5"/>
      <c r="J698" s="5"/>
      <c r="K698" s="5">
        <v>232</v>
      </c>
      <c r="L698" s="5">
        <v>15</v>
      </c>
      <c r="M698" s="5">
        <v>3</v>
      </c>
      <c r="N698" s="5" t="s">
        <v>3</v>
      </c>
      <c r="O698" s="5">
        <v>2</v>
      </c>
      <c r="P698" s="5">
        <f>ROUND(Source!EU682,O698)</f>
        <v>0</v>
      </c>
      <c r="Q698" s="5"/>
      <c r="R698" s="5"/>
      <c r="S698" s="5"/>
      <c r="T698" s="5"/>
      <c r="U698" s="5"/>
      <c r="V698" s="5"/>
      <c r="W698" s="5"/>
    </row>
    <row r="699" spans="1:23" x14ac:dyDescent="0.2">
      <c r="A699" s="5">
        <v>50</v>
      </c>
      <c r="B699" s="5">
        <v>0</v>
      </c>
      <c r="C699" s="5">
        <v>0</v>
      </c>
      <c r="D699" s="5">
        <v>1</v>
      </c>
      <c r="E699" s="5">
        <v>214</v>
      </c>
      <c r="F699" s="5">
        <f>ROUND(Source!AS682,O699)</f>
        <v>26.4</v>
      </c>
      <c r="G699" s="5" t="s">
        <v>438</v>
      </c>
      <c r="H699" s="5" t="s">
        <v>439</v>
      </c>
      <c r="I699" s="5"/>
      <c r="J699" s="5"/>
      <c r="K699" s="5">
        <v>214</v>
      </c>
      <c r="L699" s="5">
        <v>16</v>
      </c>
      <c r="M699" s="5">
        <v>3</v>
      </c>
      <c r="N699" s="5" t="s">
        <v>3</v>
      </c>
      <c r="O699" s="5">
        <v>2</v>
      </c>
      <c r="P699" s="5">
        <f>ROUND(Source!EK682,O699)</f>
        <v>175.76</v>
      </c>
      <c r="Q699" s="5"/>
      <c r="R699" s="5"/>
      <c r="S699" s="5"/>
      <c r="T699" s="5"/>
      <c r="U699" s="5"/>
      <c r="V699" s="5"/>
      <c r="W699" s="5"/>
    </row>
    <row r="700" spans="1:23" x14ac:dyDescent="0.2">
      <c r="A700" s="5">
        <v>50</v>
      </c>
      <c r="B700" s="5">
        <v>0</v>
      </c>
      <c r="C700" s="5">
        <v>0</v>
      </c>
      <c r="D700" s="5">
        <v>1</v>
      </c>
      <c r="E700" s="5">
        <v>215</v>
      </c>
      <c r="F700" s="5">
        <f>ROUND(Source!AT682,O700)</f>
        <v>1160.25</v>
      </c>
      <c r="G700" s="5" t="s">
        <v>440</v>
      </c>
      <c r="H700" s="5" t="s">
        <v>441</v>
      </c>
      <c r="I700" s="5"/>
      <c r="J700" s="5"/>
      <c r="K700" s="5">
        <v>215</v>
      </c>
      <c r="L700" s="5">
        <v>17</v>
      </c>
      <c r="M700" s="5">
        <v>3</v>
      </c>
      <c r="N700" s="5" t="s">
        <v>3</v>
      </c>
      <c r="O700" s="5">
        <v>2</v>
      </c>
      <c r="P700" s="5">
        <f>ROUND(Source!EL682,O700)</f>
        <v>7727.45</v>
      </c>
      <c r="Q700" s="5"/>
      <c r="R700" s="5"/>
      <c r="S700" s="5"/>
      <c r="T700" s="5"/>
      <c r="U700" s="5"/>
      <c r="V700" s="5"/>
      <c r="W700" s="5"/>
    </row>
    <row r="701" spans="1:23" x14ac:dyDescent="0.2">
      <c r="A701" s="5">
        <v>50</v>
      </c>
      <c r="B701" s="5">
        <v>0</v>
      </c>
      <c r="C701" s="5">
        <v>0</v>
      </c>
      <c r="D701" s="5">
        <v>1</v>
      </c>
      <c r="E701" s="5">
        <v>217</v>
      </c>
      <c r="F701" s="5">
        <f>ROUND(Source!AU682,O701)</f>
        <v>0</v>
      </c>
      <c r="G701" s="5" t="s">
        <v>442</v>
      </c>
      <c r="H701" s="5" t="s">
        <v>443</v>
      </c>
      <c r="I701" s="5"/>
      <c r="J701" s="5"/>
      <c r="K701" s="5">
        <v>217</v>
      </c>
      <c r="L701" s="5">
        <v>18</v>
      </c>
      <c r="M701" s="5">
        <v>3</v>
      </c>
      <c r="N701" s="5" t="s">
        <v>3</v>
      </c>
      <c r="O701" s="5">
        <v>2</v>
      </c>
      <c r="P701" s="5">
        <f>ROUND(Source!EM682,O701)</f>
        <v>0</v>
      </c>
      <c r="Q701" s="5"/>
      <c r="R701" s="5"/>
      <c r="S701" s="5"/>
      <c r="T701" s="5"/>
      <c r="U701" s="5"/>
      <c r="V701" s="5"/>
      <c r="W701" s="5"/>
    </row>
    <row r="702" spans="1:23" x14ac:dyDescent="0.2">
      <c r="A702" s="5">
        <v>50</v>
      </c>
      <c r="B702" s="5">
        <v>0</v>
      </c>
      <c r="C702" s="5">
        <v>0</v>
      </c>
      <c r="D702" s="5">
        <v>1</v>
      </c>
      <c r="E702" s="5">
        <v>230</v>
      </c>
      <c r="F702" s="5">
        <f>ROUND(Source!BA682,O702)</f>
        <v>0</v>
      </c>
      <c r="G702" s="5" t="s">
        <v>444</v>
      </c>
      <c r="H702" s="5" t="s">
        <v>445</v>
      </c>
      <c r="I702" s="5"/>
      <c r="J702" s="5"/>
      <c r="K702" s="5">
        <v>230</v>
      </c>
      <c r="L702" s="5">
        <v>19</v>
      </c>
      <c r="M702" s="5">
        <v>3</v>
      </c>
      <c r="N702" s="5" t="s">
        <v>3</v>
      </c>
      <c r="O702" s="5">
        <v>2</v>
      </c>
      <c r="P702" s="5">
        <f>ROUND(Source!ES682,O702)</f>
        <v>0</v>
      </c>
      <c r="Q702" s="5"/>
      <c r="R702" s="5"/>
      <c r="S702" s="5"/>
      <c r="T702" s="5"/>
      <c r="U702" s="5"/>
      <c r="V702" s="5"/>
      <c r="W702" s="5"/>
    </row>
    <row r="703" spans="1:23" x14ac:dyDescent="0.2">
      <c r="A703" s="5">
        <v>50</v>
      </c>
      <c r="B703" s="5">
        <v>0</v>
      </c>
      <c r="C703" s="5">
        <v>0</v>
      </c>
      <c r="D703" s="5">
        <v>1</v>
      </c>
      <c r="E703" s="5">
        <v>206</v>
      </c>
      <c r="F703" s="5">
        <f>ROUND(Source!T682,O703)</f>
        <v>0</v>
      </c>
      <c r="G703" s="5" t="s">
        <v>446</v>
      </c>
      <c r="H703" s="5" t="s">
        <v>447</v>
      </c>
      <c r="I703" s="5"/>
      <c r="J703" s="5"/>
      <c r="K703" s="5">
        <v>206</v>
      </c>
      <c r="L703" s="5">
        <v>20</v>
      </c>
      <c r="M703" s="5">
        <v>3</v>
      </c>
      <c r="N703" s="5" t="s">
        <v>3</v>
      </c>
      <c r="O703" s="5">
        <v>2</v>
      </c>
      <c r="P703" s="5">
        <f>ROUND(Source!DL682,O703)</f>
        <v>0</v>
      </c>
      <c r="Q703" s="5"/>
      <c r="R703" s="5"/>
      <c r="S703" s="5"/>
      <c r="T703" s="5"/>
      <c r="U703" s="5"/>
      <c r="V703" s="5"/>
      <c r="W703" s="5"/>
    </row>
    <row r="704" spans="1:23" x14ac:dyDescent="0.2">
      <c r="A704" s="5">
        <v>50</v>
      </c>
      <c r="B704" s="5">
        <v>0</v>
      </c>
      <c r="C704" s="5">
        <v>0</v>
      </c>
      <c r="D704" s="5">
        <v>1</v>
      </c>
      <c r="E704" s="5">
        <v>207</v>
      </c>
      <c r="F704" s="5">
        <f>Source!U682</f>
        <v>19.780509999999996</v>
      </c>
      <c r="G704" s="5" t="s">
        <v>448</v>
      </c>
      <c r="H704" s="5" t="s">
        <v>449</v>
      </c>
      <c r="I704" s="5"/>
      <c r="J704" s="5"/>
      <c r="K704" s="5">
        <v>207</v>
      </c>
      <c r="L704" s="5">
        <v>21</v>
      </c>
      <c r="M704" s="5">
        <v>3</v>
      </c>
      <c r="N704" s="5" t="s">
        <v>3</v>
      </c>
      <c r="O704" s="5">
        <v>-1</v>
      </c>
      <c r="P704" s="5">
        <f>Source!DM682</f>
        <v>19.780509999999996</v>
      </c>
      <c r="Q704" s="5"/>
      <c r="R704" s="5"/>
      <c r="S704" s="5"/>
      <c r="T704" s="5"/>
      <c r="U704" s="5"/>
      <c r="V704" s="5"/>
      <c r="W704" s="5"/>
    </row>
    <row r="705" spans="1:255" x14ac:dyDescent="0.2">
      <c r="A705" s="5">
        <v>50</v>
      </c>
      <c r="B705" s="5">
        <v>0</v>
      </c>
      <c r="C705" s="5">
        <v>0</v>
      </c>
      <c r="D705" s="5">
        <v>1</v>
      </c>
      <c r="E705" s="5">
        <v>208</v>
      </c>
      <c r="F705" s="5">
        <f>Source!V682</f>
        <v>8.2900000000000005E-3</v>
      </c>
      <c r="G705" s="5" t="s">
        <v>450</v>
      </c>
      <c r="H705" s="5" t="s">
        <v>451</v>
      </c>
      <c r="I705" s="5"/>
      <c r="J705" s="5"/>
      <c r="K705" s="5">
        <v>208</v>
      </c>
      <c r="L705" s="5">
        <v>22</v>
      </c>
      <c r="M705" s="5">
        <v>3</v>
      </c>
      <c r="N705" s="5" t="s">
        <v>3</v>
      </c>
      <c r="O705" s="5">
        <v>-1</v>
      </c>
      <c r="P705" s="5">
        <f>Source!DN682</f>
        <v>8.2900000000000005E-3</v>
      </c>
      <c r="Q705" s="5"/>
      <c r="R705" s="5"/>
      <c r="S705" s="5"/>
      <c r="T705" s="5"/>
      <c r="U705" s="5"/>
      <c r="V705" s="5"/>
      <c r="W705" s="5"/>
    </row>
    <row r="706" spans="1:255" x14ac:dyDescent="0.2">
      <c r="A706" s="5">
        <v>50</v>
      </c>
      <c r="B706" s="5">
        <v>0</v>
      </c>
      <c r="C706" s="5">
        <v>0</v>
      </c>
      <c r="D706" s="5">
        <v>1</v>
      </c>
      <c r="E706" s="5">
        <v>209</v>
      </c>
      <c r="F706" s="5">
        <f>ROUND(Source!W682,O706)</f>
        <v>0</v>
      </c>
      <c r="G706" s="5" t="s">
        <v>452</v>
      </c>
      <c r="H706" s="5" t="s">
        <v>453</v>
      </c>
      <c r="I706" s="5"/>
      <c r="J706" s="5"/>
      <c r="K706" s="5">
        <v>209</v>
      </c>
      <c r="L706" s="5">
        <v>23</v>
      </c>
      <c r="M706" s="5">
        <v>3</v>
      </c>
      <c r="N706" s="5" t="s">
        <v>3</v>
      </c>
      <c r="O706" s="5">
        <v>2</v>
      </c>
      <c r="P706" s="5">
        <f>ROUND(Source!DO682,O706)</f>
        <v>0</v>
      </c>
      <c r="Q706" s="5"/>
      <c r="R706" s="5"/>
      <c r="S706" s="5"/>
      <c r="T706" s="5"/>
      <c r="U706" s="5"/>
      <c r="V706" s="5"/>
      <c r="W706" s="5"/>
    </row>
    <row r="707" spans="1:255" x14ac:dyDescent="0.2">
      <c r="A707" s="5">
        <v>50</v>
      </c>
      <c r="B707" s="5">
        <v>0</v>
      </c>
      <c r="C707" s="5">
        <v>0</v>
      </c>
      <c r="D707" s="5">
        <v>1</v>
      </c>
      <c r="E707" s="5">
        <v>210</v>
      </c>
      <c r="F707" s="5">
        <f>ROUND(Source!X682,O707)</f>
        <v>154.87</v>
      </c>
      <c r="G707" s="5" t="s">
        <v>454</v>
      </c>
      <c r="H707" s="5" t="s">
        <v>455</v>
      </c>
      <c r="I707" s="5"/>
      <c r="J707" s="5"/>
      <c r="K707" s="5">
        <v>210</v>
      </c>
      <c r="L707" s="5">
        <v>24</v>
      </c>
      <c r="M707" s="5">
        <v>3</v>
      </c>
      <c r="N707" s="5" t="s">
        <v>3</v>
      </c>
      <c r="O707" s="5">
        <v>2</v>
      </c>
      <c r="P707" s="5">
        <f>ROUND(Source!DP682,O707)</f>
        <v>1031.42</v>
      </c>
      <c r="Q707" s="5"/>
      <c r="R707" s="5"/>
      <c r="S707" s="5"/>
      <c r="T707" s="5"/>
      <c r="U707" s="5"/>
      <c r="V707" s="5"/>
      <c r="W707" s="5"/>
    </row>
    <row r="708" spans="1:255" x14ac:dyDescent="0.2">
      <c r="A708" s="5">
        <v>50</v>
      </c>
      <c r="B708" s="5">
        <v>0</v>
      </c>
      <c r="C708" s="5">
        <v>0</v>
      </c>
      <c r="D708" s="5">
        <v>1</v>
      </c>
      <c r="E708" s="5">
        <v>211</v>
      </c>
      <c r="F708" s="5">
        <f>ROUND(Source!Y682,O708)</f>
        <v>114.17</v>
      </c>
      <c r="G708" s="5" t="s">
        <v>456</v>
      </c>
      <c r="H708" s="5" t="s">
        <v>457</v>
      </c>
      <c r="I708" s="5"/>
      <c r="J708" s="5"/>
      <c r="K708" s="5">
        <v>211</v>
      </c>
      <c r="L708" s="5">
        <v>25</v>
      </c>
      <c r="M708" s="5">
        <v>3</v>
      </c>
      <c r="N708" s="5" t="s">
        <v>3</v>
      </c>
      <c r="O708" s="5">
        <v>2</v>
      </c>
      <c r="P708" s="5">
        <f>ROUND(Source!DQ682,O708)</f>
        <v>760.38</v>
      </c>
      <c r="Q708" s="5"/>
      <c r="R708" s="5"/>
      <c r="S708" s="5"/>
      <c r="T708" s="5"/>
      <c r="U708" s="5"/>
      <c r="V708" s="5"/>
      <c r="W708" s="5"/>
    </row>
    <row r="709" spans="1:255" x14ac:dyDescent="0.2">
      <c r="A709" s="5">
        <v>50</v>
      </c>
      <c r="B709" s="5">
        <v>0</v>
      </c>
      <c r="C709" s="5">
        <v>0</v>
      </c>
      <c r="D709" s="5">
        <v>1</v>
      </c>
      <c r="E709" s="5">
        <v>224</v>
      </c>
      <c r="F709" s="5">
        <f>ROUND(Source!AR682,O709)</f>
        <v>1186.6500000000001</v>
      </c>
      <c r="G709" s="5" t="s">
        <v>458</v>
      </c>
      <c r="H709" s="5" t="s">
        <v>459</v>
      </c>
      <c r="I709" s="5"/>
      <c r="J709" s="5"/>
      <c r="K709" s="5">
        <v>224</v>
      </c>
      <c r="L709" s="5">
        <v>26</v>
      </c>
      <c r="M709" s="5">
        <v>3</v>
      </c>
      <c r="N709" s="5" t="s">
        <v>3</v>
      </c>
      <c r="O709" s="5">
        <v>2</v>
      </c>
      <c r="P709" s="5">
        <f>ROUND(Source!EJ682,O709)</f>
        <v>7903.21</v>
      </c>
      <c r="Q709" s="5"/>
      <c r="R709" s="5"/>
      <c r="S709" s="5"/>
      <c r="T709" s="5"/>
      <c r="U709" s="5"/>
      <c r="V709" s="5"/>
      <c r="W709" s="5"/>
    </row>
    <row r="711" spans="1:255" x14ac:dyDescent="0.2">
      <c r="A711" s="1">
        <v>4</v>
      </c>
      <c r="B711" s="1">
        <v>1</v>
      </c>
      <c r="C711" s="1"/>
      <c r="D711" s="1">
        <f>ROW(A720)</f>
        <v>720</v>
      </c>
      <c r="E711" s="1"/>
      <c r="F711" s="1" t="s">
        <v>12</v>
      </c>
      <c r="G711" s="1" t="s">
        <v>940</v>
      </c>
      <c r="H711" s="1" t="s">
        <v>3</v>
      </c>
      <c r="I711" s="1">
        <v>0</v>
      </c>
      <c r="J711" s="1"/>
      <c r="K711" s="1">
        <v>-1</v>
      </c>
      <c r="L711" s="1"/>
      <c r="M711" s="1"/>
      <c r="N711" s="1"/>
      <c r="O711" s="1"/>
      <c r="P711" s="1"/>
      <c r="Q711" s="1"/>
      <c r="R711" s="1"/>
      <c r="S711" s="1"/>
      <c r="T711" s="1"/>
      <c r="U711" s="1" t="s">
        <v>3</v>
      </c>
      <c r="V711" s="1">
        <v>0</v>
      </c>
      <c r="W711" s="1"/>
      <c r="X711" s="1"/>
      <c r="Y711" s="1"/>
      <c r="Z711" s="1"/>
      <c r="AA711" s="1"/>
      <c r="AB711" s="1" t="s">
        <v>3</v>
      </c>
      <c r="AC711" s="1" t="s">
        <v>3</v>
      </c>
      <c r="AD711" s="1" t="s">
        <v>3</v>
      </c>
      <c r="AE711" s="1" t="s">
        <v>3</v>
      </c>
      <c r="AF711" s="1" t="s">
        <v>3</v>
      </c>
      <c r="AG711" s="1" t="s">
        <v>3</v>
      </c>
      <c r="AH711" s="1"/>
      <c r="AI711" s="1"/>
      <c r="AJ711" s="1"/>
      <c r="AK711" s="1"/>
      <c r="AL711" s="1"/>
      <c r="AM711" s="1"/>
      <c r="AN711" s="1"/>
      <c r="AO711" s="1"/>
      <c r="AP711" s="1" t="s">
        <v>3</v>
      </c>
      <c r="AQ711" s="1" t="s">
        <v>3</v>
      </c>
      <c r="AR711" s="1" t="s">
        <v>3</v>
      </c>
      <c r="AS711" s="1"/>
      <c r="AT711" s="1"/>
      <c r="AU711" s="1"/>
      <c r="AV711" s="1"/>
      <c r="AW711" s="1"/>
      <c r="AX711" s="1"/>
      <c r="AY711" s="1"/>
      <c r="AZ711" s="1" t="s">
        <v>3</v>
      </c>
      <c r="BA711" s="1"/>
      <c r="BB711" s="1" t="s">
        <v>3</v>
      </c>
      <c r="BC711" s="1" t="s">
        <v>3</v>
      </c>
      <c r="BD711" s="1" t="s">
        <v>3</v>
      </c>
      <c r="BE711" s="1" t="s">
        <v>3</v>
      </c>
      <c r="BF711" s="1" t="s">
        <v>3</v>
      </c>
      <c r="BG711" s="1" t="s">
        <v>3</v>
      </c>
      <c r="BH711" s="1" t="s">
        <v>3</v>
      </c>
      <c r="BI711" s="1" t="s">
        <v>3</v>
      </c>
      <c r="BJ711" s="1" t="s">
        <v>3</v>
      </c>
      <c r="BK711" s="1" t="s">
        <v>3</v>
      </c>
      <c r="BL711" s="1" t="s">
        <v>3</v>
      </c>
      <c r="BM711" s="1" t="s">
        <v>3</v>
      </c>
      <c r="BN711" s="1" t="s">
        <v>3</v>
      </c>
      <c r="BO711" s="1" t="s">
        <v>3</v>
      </c>
      <c r="BP711" s="1" t="s">
        <v>3</v>
      </c>
      <c r="BQ711" s="1"/>
      <c r="BR711" s="1"/>
      <c r="BS711" s="1"/>
      <c r="BT711" s="1"/>
      <c r="BU711" s="1"/>
      <c r="BV711" s="1"/>
      <c r="BW711" s="1"/>
      <c r="BX711" s="1">
        <v>0</v>
      </c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>
        <v>0</v>
      </c>
    </row>
    <row r="713" spans="1:255" x14ac:dyDescent="0.2">
      <c r="A713" s="3">
        <v>52</v>
      </c>
      <c r="B713" s="3">
        <f t="shared" ref="B713:G713" si="728">B720</f>
        <v>1</v>
      </c>
      <c r="C713" s="3">
        <f t="shared" si="728"/>
        <v>4</v>
      </c>
      <c r="D713" s="3">
        <f t="shared" si="728"/>
        <v>711</v>
      </c>
      <c r="E713" s="3">
        <f t="shared" si="728"/>
        <v>0</v>
      </c>
      <c r="F713" s="3" t="str">
        <f t="shared" si="728"/>
        <v>Новый раздел</v>
      </c>
      <c r="G713" s="3" t="str">
        <f t="shared" si="728"/>
        <v>8 Разные работы</v>
      </c>
      <c r="H713" s="3"/>
      <c r="I713" s="3"/>
      <c r="J713" s="3"/>
      <c r="K713" s="3"/>
      <c r="L713" s="3"/>
      <c r="M713" s="3"/>
      <c r="N713" s="3"/>
      <c r="O713" s="3">
        <f t="shared" ref="O713:AT713" si="729">O720</f>
        <v>0</v>
      </c>
      <c r="P713" s="3">
        <f t="shared" si="729"/>
        <v>0</v>
      </c>
      <c r="Q713" s="3">
        <f t="shared" si="729"/>
        <v>0</v>
      </c>
      <c r="R713" s="3">
        <f t="shared" si="729"/>
        <v>0</v>
      </c>
      <c r="S713" s="3">
        <f t="shared" si="729"/>
        <v>0</v>
      </c>
      <c r="T713" s="3">
        <f t="shared" si="729"/>
        <v>0</v>
      </c>
      <c r="U713" s="3">
        <f t="shared" si="729"/>
        <v>0</v>
      </c>
      <c r="V713" s="3">
        <f t="shared" si="729"/>
        <v>0</v>
      </c>
      <c r="W713" s="3">
        <f t="shared" si="729"/>
        <v>0</v>
      </c>
      <c r="X713" s="3">
        <f t="shared" si="729"/>
        <v>0</v>
      </c>
      <c r="Y713" s="3">
        <f t="shared" si="729"/>
        <v>0</v>
      </c>
      <c r="Z713" s="3">
        <f t="shared" si="729"/>
        <v>0</v>
      </c>
      <c r="AA713" s="3">
        <f t="shared" si="729"/>
        <v>0</v>
      </c>
      <c r="AB713" s="3">
        <f t="shared" si="729"/>
        <v>0</v>
      </c>
      <c r="AC713" s="3">
        <f t="shared" si="729"/>
        <v>0</v>
      </c>
      <c r="AD713" s="3">
        <f t="shared" si="729"/>
        <v>0</v>
      </c>
      <c r="AE713" s="3">
        <f t="shared" si="729"/>
        <v>0</v>
      </c>
      <c r="AF713" s="3">
        <f t="shared" si="729"/>
        <v>0</v>
      </c>
      <c r="AG713" s="3">
        <f t="shared" si="729"/>
        <v>0</v>
      </c>
      <c r="AH713" s="3">
        <f t="shared" si="729"/>
        <v>0</v>
      </c>
      <c r="AI713" s="3">
        <f t="shared" si="729"/>
        <v>0</v>
      </c>
      <c r="AJ713" s="3">
        <f t="shared" si="729"/>
        <v>0</v>
      </c>
      <c r="AK713" s="3">
        <f t="shared" si="729"/>
        <v>0</v>
      </c>
      <c r="AL713" s="3">
        <f t="shared" si="729"/>
        <v>0</v>
      </c>
      <c r="AM713" s="3">
        <f t="shared" si="729"/>
        <v>0</v>
      </c>
      <c r="AN713" s="3">
        <f t="shared" si="729"/>
        <v>0</v>
      </c>
      <c r="AO713" s="3">
        <f t="shared" si="729"/>
        <v>0</v>
      </c>
      <c r="AP713" s="3">
        <f t="shared" si="729"/>
        <v>0</v>
      </c>
      <c r="AQ713" s="3">
        <f t="shared" si="729"/>
        <v>0</v>
      </c>
      <c r="AR713" s="3">
        <f t="shared" si="729"/>
        <v>1374.72</v>
      </c>
      <c r="AS713" s="3">
        <f t="shared" si="729"/>
        <v>1374.72</v>
      </c>
      <c r="AT713" s="3">
        <f t="shared" si="729"/>
        <v>0</v>
      </c>
      <c r="AU713" s="3">
        <f t="shared" ref="AU713:BZ713" si="730">AU720</f>
        <v>0</v>
      </c>
      <c r="AV713" s="3">
        <f t="shared" si="730"/>
        <v>0</v>
      </c>
      <c r="AW713" s="3">
        <f t="shared" si="730"/>
        <v>0</v>
      </c>
      <c r="AX713" s="3">
        <f t="shared" si="730"/>
        <v>0</v>
      </c>
      <c r="AY713" s="3">
        <f t="shared" si="730"/>
        <v>0</v>
      </c>
      <c r="AZ713" s="3">
        <f t="shared" si="730"/>
        <v>0</v>
      </c>
      <c r="BA713" s="3">
        <f t="shared" si="730"/>
        <v>0</v>
      </c>
      <c r="BB713" s="3">
        <f t="shared" si="730"/>
        <v>0</v>
      </c>
      <c r="BC713" s="3">
        <f t="shared" si="730"/>
        <v>0</v>
      </c>
      <c r="BD713" s="3">
        <f t="shared" si="730"/>
        <v>0</v>
      </c>
      <c r="BE713" s="3">
        <f t="shared" si="730"/>
        <v>0</v>
      </c>
      <c r="BF713" s="3">
        <f t="shared" si="730"/>
        <v>0</v>
      </c>
      <c r="BG713" s="3">
        <f t="shared" si="730"/>
        <v>0</v>
      </c>
      <c r="BH713" s="3">
        <f t="shared" si="730"/>
        <v>0</v>
      </c>
      <c r="BI713" s="3">
        <f t="shared" si="730"/>
        <v>0</v>
      </c>
      <c r="BJ713" s="3">
        <f t="shared" si="730"/>
        <v>0</v>
      </c>
      <c r="BK713" s="3">
        <f t="shared" si="730"/>
        <v>0</v>
      </c>
      <c r="BL713" s="3">
        <f t="shared" si="730"/>
        <v>0</v>
      </c>
      <c r="BM713" s="3">
        <f t="shared" si="730"/>
        <v>0</v>
      </c>
      <c r="BN713" s="3">
        <f t="shared" si="730"/>
        <v>0</v>
      </c>
      <c r="BO713" s="3">
        <f t="shared" si="730"/>
        <v>0</v>
      </c>
      <c r="BP713" s="3">
        <f t="shared" si="730"/>
        <v>0</v>
      </c>
      <c r="BQ713" s="3">
        <f t="shared" si="730"/>
        <v>0</v>
      </c>
      <c r="BR713" s="3">
        <f t="shared" si="730"/>
        <v>0</v>
      </c>
      <c r="BS713" s="3">
        <f t="shared" si="730"/>
        <v>0</v>
      </c>
      <c r="BT713" s="3">
        <f t="shared" si="730"/>
        <v>0</v>
      </c>
      <c r="BU713" s="3">
        <f t="shared" si="730"/>
        <v>0</v>
      </c>
      <c r="BV713" s="3">
        <f t="shared" si="730"/>
        <v>0</v>
      </c>
      <c r="BW713" s="3">
        <f t="shared" si="730"/>
        <v>0</v>
      </c>
      <c r="BX713" s="3">
        <f t="shared" si="730"/>
        <v>0</v>
      </c>
      <c r="BY713" s="3">
        <f t="shared" si="730"/>
        <v>0</v>
      </c>
      <c r="BZ713" s="3">
        <f t="shared" si="730"/>
        <v>0</v>
      </c>
      <c r="CA713" s="3">
        <f t="shared" ref="CA713:DF713" si="731">CA720</f>
        <v>1374.72</v>
      </c>
      <c r="CB713" s="3">
        <f t="shared" si="731"/>
        <v>1374.72</v>
      </c>
      <c r="CC713" s="3">
        <f t="shared" si="731"/>
        <v>0</v>
      </c>
      <c r="CD713" s="3">
        <f t="shared" si="731"/>
        <v>0</v>
      </c>
      <c r="CE713" s="3">
        <f t="shared" si="731"/>
        <v>0</v>
      </c>
      <c r="CF713" s="3">
        <f t="shared" si="731"/>
        <v>0</v>
      </c>
      <c r="CG713" s="3">
        <f t="shared" si="731"/>
        <v>0</v>
      </c>
      <c r="CH713" s="3">
        <f t="shared" si="731"/>
        <v>0</v>
      </c>
      <c r="CI713" s="3">
        <f t="shared" si="731"/>
        <v>0</v>
      </c>
      <c r="CJ713" s="3">
        <f t="shared" si="731"/>
        <v>0</v>
      </c>
      <c r="CK713" s="3">
        <f t="shared" si="731"/>
        <v>0</v>
      </c>
      <c r="CL713" s="3">
        <f t="shared" si="731"/>
        <v>0</v>
      </c>
      <c r="CM713" s="3">
        <f t="shared" si="731"/>
        <v>0</v>
      </c>
      <c r="CN713" s="3">
        <f t="shared" si="731"/>
        <v>0</v>
      </c>
      <c r="CO713" s="3">
        <f t="shared" si="731"/>
        <v>0</v>
      </c>
      <c r="CP713" s="3">
        <f t="shared" si="731"/>
        <v>0</v>
      </c>
      <c r="CQ713" s="3">
        <f t="shared" si="731"/>
        <v>0</v>
      </c>
      <c r="CR713" s="3">
        <f t="shared" si="731"/>
        <v>0</v>
      </c>
      <c r="CS713" s="3">
        <f t="shared" si="731"/>
        <v>0</v>
      </c>
      <c r="CT713" s="3">
        <f t="shared" si="731"/>
        <v>0</v>
      </c>
      <c r="CU713" s="3">
        <f t="shared" si="731"/>
        <v>0</v>
      </c>
      <c r="CV713" s="3">
        <f t="shared" si="731"/>
        <v>0</v>
      </c>
      <c r="CW713" s="3">
        <f t="shared" si="731"/>
        <v>0</v>
      </c>
      <c r="CX713" s="3">
        <f t="shared" si="731"/>
        <v>0</v>
      </c>
      <c r="CY713" s="3">
        <f t="shared" si="731"/>
        <v>0</v>
      </c>
      <c r="CZ713" s="3">
        <f t="shared" si="731"/>
        <v>0</v>
      </c>
      <c r="DA713" s="3">
        <f t="shared" si="731"/>
        <v>0</v>
      </c>
      <c r="DB713" s="3">
        <f t="shared" si="731"/>
        <v>0</v>
      </c>
      <c r="DC713" s="3">
        <f t="shared" si="731"/>
        <v>0</v>
      </c>
      <c r="DD713" s="3">
        <f t="shared" si="731"/>
        <v>0</v>
      </c>
      <c r="DE713" s="3">
        <f t="shared" si="731"/>
        <v>0</v>
      </c>
      <c r="DF713" s="3">
        <f t="shared" si="731"/>
        <v>0</v>
      </c>
      <c r="DG713" s="4">
        <f t="shared" ref="DG713:EL713" si="732">DG720</f>
        <v>0</v>
      </c>
      <c r="DH713" s="4">
        <f t="shared" si="732"/>
        <v>0</v>
      </c>
      <c r="DI713" s="4">
        <f t="shared" si="732"/>
        <v>0</v>
      </c>
      <c r="DJ713" s="4">
        <f t="shared" si="732"/>
        <v>0</v>
      </c>
      <c r="DK713" s="4">
        <f t="shared" si="732"/>
        <v>0</v>
      </c>
      <c r="DL713" s="4">
        <f t="shared" si="732"/>
        <v>0</v>
      </c>
      <c r="DM713" s="4">
        <f t="shared" si="732"/>
        <v>0</v>
      </c>
      <c r="DN713" s="4">
        <f t="shared" si="732"/>
        <v>0</v>
      </c>
      <c r="DO713" s="4">
        <f t="shared" si="732"/>
        <v>0</v>
      </c>
      <c r="DP713" s="4">
        <f t="shared" si="732"/>
        <v>0</v>
      </c>
      <c r="DQ713" s="4">
        <f t="shared" si="732"/>
        <v>0</v>
      </c>
      <c r="DR713" s="4">
        <f t="shared" si="732"/>
        <v>0</v>
      </c>
      <c r="DS713" s="4">
        <f t="shared" si="732"/>
        <v>0</v>
      </c>
      <c r="DT713" s="4">
        <f t="shared" si="732"/>
        <v>0</v>
      </c>
      <c r="DU713" s="4">
        <f t="shared" si="732"/>
        <v>0</v>
      </c>
      <c r="DV713" s="4">
        <f t="shared" si="732"/>
        <v>0</v>
      </c>
      <c r="DW713" s="4">
        <f t="shared" si="732"/>
        <v>0</v>
      </c>
      <c r="DX713" s="4">
        <f t="shared" si="732"/>
        <v>0</v>
      </c>
      <c r="DY713" s="4">
        <f t="shared" si="732"/>
        <v>0</v>
      </c>
      <c r="DZ713" s="4">
        <f t="shared" si="732"/>
        <v>0</v>
      </c>
      <c r="EA713" s="4">
        <f t="shared" si="732"/>
        <v>0</v>
      </c>
      <c r="EB713" s="4">
        <f t="shared" si="732"/>
        <v>0</v>
      </c>
      <c r="EC713" s="4">
        <f t="shared" si="732"/>
        <v>0</v>
      </c>
      <c r="ED713" s="4">
        <f t="shared" si="732"/>
        <v>0</v>
      </c>
      <c r="EE713" s="4">
        <f t="shared" si="732"/>
        <v>0</v>
      </c>
      <c r="EF713" s="4">
        <f t="shared" si="732"/>
        <v>0</v>
      </c>
      <c r="EG713" s="4">
        <f t="shared" si="732"/>
        <v>0</v>
      </c>
      <c r="EH713" s="4">
        <f t="shared" si="732"/>
        <v>0</v>
      </c>
      <c r="EI713" s="4">
        <f t="shared" si="732"/>
        <v>0</v>
      </c>
      <c r="EJ713" s="4">
        <f t="shared" si="732"/>
        <v>9155.6299999999992</v>
      </c>
      <c r="EK713" s="4">
        <f t="shared" si="732"/>
        <v>9155.6299999999992</v>
      </c>
      <c r="EL713" s="4">
        <f t="shared" si="732"/>
        <v>0</v>
      </c>
      <c r="EM713" s="4">
        <f t="shared" ref="EM713:FR713" si="733">EM720</f>
        <v>0</v>
      </c>
      <c r="EN713" s="4">
        <f t="shared" si="733"/>
        <v>0</v>
      </c>
      <c r="EO713" s="4">
        <f t="shared" si="733"/>
        <v>0</v>
      </c>
      <c r="EP713" s="4">
        <f t="shared" si="733"/>
        <v>0</v>
      </c>
      <c r="EQ713" s="4">
        <f t="shared" si="733"/>
        <v>0</v>
      </c>
      <c r="ER713" s="4">
        <f t="shared" si="733"/>
        <v>0</v>
      </c>
      <c r="ES713" s="4">
        <f t="shared" si="733"/>
        <v>0</v>
      </c>
      <c r="ET713" s="4">
        <f t="shared" si="733"/>
        <v>0</v>
      </c>
      <c r="EU713" s="4">
        <f t="shared" si="733"/>
        <v>0</v>
      </c>
      <c r="EV713" s="4">
        <f t="shared" si="733"/>
        <v>0</v>
      </c>
      <c r="EW713" s="4">
        <f t="shared" si="733"/>
        <v>0</v>
      </c>
      <c r="EX713" s="4">
        <f t="shared" si="733"/>
        <v>0</v>
      </c>
      <c r="EY713" s="4">
        <f t="shared" si="733"/>
        <v>0</v>
      </c>
      <c r="EZ713" s="4">
        <f t="shared" si="733"/>
        <v>0</v>
      </c>
      <c r="FA713" s="4">
        <f t="shared" si="733"/>
        <v>0</v>
      </c>
      <c r="FB713" s="4">
        <f t="shared" si="733"/>
        <v>0</v>
      </c>
      <c r="FC713" s="4">
        <f t="shared" si="733"/>
        <v>0</v>
      </c>
      <c r="FD713" s="4">
        <f t="shared" si="733"/>
        <v>0</v>
      </c>
      <c r="FE713" s="4">
        <f t="shared" si="733"/>
        <v>0</v>
      </c>
      <c r="FF713" s="4">
        <f t="shared" si="733"/>
        <v>0</v>
      </c>
      <c r="FG713" s="4">
        <f t="shared" si="733"/>
        <v>0</v>
      </c>
      <c r="FH713" s="4">
        <f t="shared" si="733"/>
        <v>0</v>
      </c>
      <c r="FI713" s="4">
        <f t="shared" si="733"/>
        <v>0</v>
      </c>
      <c r="FJ713" s="4">
        <f t="shared" si="733"/>
        <v>0</v>
      </c>
      <c r="FK713" s="4">
        <f t="shared" si="733"/>
        <v>0</v>
      </c>
      <c r="FL713" s="4">
        <f t="shared" si="733"/>
        <v>0</v>
      </c>
      <c r="FM713" s="4">
        <f t="shared" si="733"/>
        <v>0</v>
      </c>
      <c r="FN713" s="4">
        <f t="shared" si="733"/>
        <v>0</v>
      </c>
      <c r="FO713" s="4">
        <f t="shared" si="733"/>
        <v>0</v>
      </c>
      <c r="FP713" s="4">
        <f t="shared" si="733"/>
        <v>0</v>
      </c>
      <c r="FQ713" s="4">
        <f t="shared" si="733"/>
        <v>0</v>
      </c>
      <c r="FR713" s="4">
        <f t="shared" si="733"/>
        <v>0</v>
      </c>
      <c r="FS713" s="4">
        <f t="shared" ref="FS713:GX713" si="734">FS720</f>
        <v>9155.6299999999992</v>
      </c>
      <c r="FT713" s="4">
        <f t="shared" si="734"/>
        <v>9155.6299999999992</v>
      </c>
      <c r="FU713" s="4">
        <f t="shared" si="734"/>
        <v>0</v>
      </c>
      <c r="FV713" s="4">
        <f t="shared" si="734"/>
        <v>0</v>
      </c>
      <c r="FW713" s="4">
        <f t="shared" si="734"/>
        <v>0</v>
      </c>
      <c r="FX713" s="4">
        <f t="shared" si="734"/>
        <v>0</v>
      </c>
      <c r="FY713" s="4">
        <f t="shared" si="734"/>
        <v>0</v>
      </c>
      <c r="FZ713" s="4">
        <f t="shared" si="734"/>
        <v>0</v>
      </c>
      <c r="GA713" s="4">
        <f t="shared" si="734"/>
        <v>0</v>
      </c>
      <c r="GB713" s="4">
        <f t="shared" si="734"/>
        <v>0</v>
      </c>
      <c r="GC713" s="4">
        <f t="shared" si="734"/>
        <v>0</v>
      </c>
      <c r="GD713" s="4">
        <f t="shared" si="734"/>
        <v>0</v>
      </c>
      <c r="GE713" s="4">
        <f t="shared" si="734"/>
        <v>0</v>
      </c>
      <c r="GF713" s="4">
        <f t="shared" si="734"/>
        <v>0</v>
      </c>
      <c r="GG713" s="4">
        <f t="shared" si="734"/>
        <v>0</v>
      </c>
      <c r="GH713" s="4">
        <f t="shared" si="734"/>
        <v>0</v>
      </c>
      <c r="GI713" s="4">
        <f t="shared" si="734"/>
        <v>0</v>
      </c>
      <c r="GJ713" s="4">
        <f t="shared" si="734"/>
        <v>0</v>
      </c>
      <c r="GK713" s="4">
        <f t="shared" si="734"/>
        <v>0</v>
      </c>
      <c r="GL713" s="4">
        <f t="shared" si="734"/>
        <v>0</v>
      </c>
      <c r="GM713" s="4">
        <f t="shared" si="734"/>
        <v>0</v>
      </c>
      <c r="GN713" s="4">
        <f t="shared" si="734"/>
        <v>0</v>
      </c>
      <c r="GO713" s="4">
        <f t="shared" si="734"/>
        <v>0</v>
      </c>
      <c r="GP713" s="4">
        <f t="shared" si="734"/>
        <v>0</v>
      </c>
      <c r="GQ713" s="4">
        <f t="shared" si="734"/>
        <v>0</v>
      </c>
      <c r="GR713" s="4">
        <f t="shared" si="734"/>
        <v>0</v>
      </c>
      <c r="GS713" s="4">
        <f t="shared" si="734"/>
        <v>0</v>
      </c>
      <c r="GT713" s="4">
        <f t="shared" si="734"/>
        <v>0</v>
      </c>
      <c r="GU713" s="4">
        <f t="shared" si="734"/>
        <v>0</v>
      </c>
      <c r="GV713" s="4">
        <f t="shared" si="734"/>
        <v>0</v>
      </c>
      <c r="GW713" s="4">
        <f t="shared" si="734"/>
        <v>0</v>
      </c>
      <c r="GX713" s="4">
        <f t="shared" si="734"/>
        <v>0</v>
      </c>
    </row>
    <row r="715" spans="1:255" x14ac:dyDescent="0.2">
      <c r="A715" s="2">
        <v>17</v>
      </c>
      <c r="B715" s="2">
        <v>1</v>
      </c>
      <c r="C715" s="2"/>
      <c r="D715" s="2"/>
      <c r="E715" s="2" t="s">
        <v>941</v>
      </c>
      <c r="F715" s="2" t="s">
        <v>942</v>
      </c>
      <c r="G715" s="2" t="s">
        <v>943</v>
      </c>
      <c r="H715" s="2" t="s">
        <v>944</v>
      </c>
      <c r="I715" s="2">
        <v>24</v>
      </c>
      <c r="J715" s="2">
        <v>0</v>
      </c>
      <c r="K715" s="2"/>
      <c r="L715" s="2"/>
      <c r="M715" s="2"/>
      <c r="N715" s="2"/>
      <c r="O715" s="2">
        <f>0</f>
        <v>0</v>
      </c>
      <c r="P715" s="2">
        <f>0</f>
        <v>0</v>
      </c>
      <c r="Q715" s="2">
        <f>0</f>
        <v>0</v>
      </c>
      <c r="R715" s="2">
        <f>0</f>
        <v>0</v>
      </c>
      <c r="S715" s="2">
        <f>0</f>
        <v>0</v>
      </c>
      <c r="T715" s="2">
        <f>0</f>
        <v>0</v>
      </c>
      <c r="U715" s="2">
        <f>0</f>
        <v>0</v>
      </c>
      <c r="V715" s="2">
        <f>0</f>
        <v>0</v>
      </c>
      <c r="W715" s="2">
        <f>0</f>
        <v>0</v>
      </c>
      <c r="X715" s="2">
        <f>0</f>
        <v>0</v>
      </c>
      <c r="Y715" s="2">
        <f>0</f>
        <v>0</v>
      </c>
      <c r="Z715" s="2"/>
      <c r="AA715" s="2">
        <v>39500385</v>
      </c>
      <c r="AB715" s="2">
        <f>ROUND((AK715),2)</f>
        <v>42.98</v>
      </c>
      <c r="AC715" s="2">
        <f>0</f>
        <v>0</v>
      </c>
      <c r="AD715" s="2">
        <f>0</f>
        <v>0</v>
      </c>
      <c r="AE715" s="2">
        <f>0</f>
        <v>0</v>
      </c>
      <c r="AF715" s="2">
        <f>0</f>
        <v>0</v>
      </c>
      <c r="AG715" s="2">
        <f>0</f>
        <v>0</v>
      </c>
      <c r="AH715" s="2">
        <f>0</f>
        <v>0</v>
      </c>
      <c r="AI715" s="2">
        <f>0</f>
        <v>0</v>
      </c>
      <c r="AJ715" s="2">
        <f>0</f>
        <v>0</v>
      </c>
      <c r="AK715" s="2">
        <v>42.98</v>
      </c>
      <c r="AL715" s="2">
        <v>0</v>
      </c>
      <c r="AM715" s="2">
        <v>0</v>
      </c>
      <c r="AN715" s="2">
        <v>0</v>
      </c>
      <c r="AO715" s="2">
        <v>0</v>
      </c>
      <c r="AP715" s="2">
        <v>0</v>
      </c>
      <c r="AQ715" s="2">
        <v>0</v>
      </c>
      <c r="AR715" s="2">
        <v>0</v>
      </c>
      <c r="AS715" s="2">
        <v>0</v>
      </c>
      <c r="AT715" s="2">
        <v>0</v>
      </c>
      <c r="AU715" s="2">
        <v>0</v>
      </c>
      <c r="AV715" s="2">
        <v>1</v>
      </c>
      <c r="AW715" s="2">
        <v>1</v>
      </c>
      <c r="AX715" s="2"/>
      <c r="AY715" s="2"/>
      <c r="AZ715" s="2">
        <v>1</v>
      </c>
      <c r="BA715" s="2">
        <v>1</v>
      </c>
      <c r="BB715" s="2">
        <v>1</v>
      </c>
      <c r="BC715" s="2">
        <v>1</v>
      </c>
      <c r="BD715" s="2" t="s">
        <v>3</v>
      </c>
      <c r="BE715" s="2" t="s">
        <v>3</v>
      </c>
      <c r="BF715" s="2" t="s">
        <v>3</v>
      </c>
      <c r="BG715" s="2" t="s">
        <v>3</v>
      </c>
      <c r="BH715" s="2">
        <v>0</v>
      </c>
      <c r="BI715" s="2">
        <v>1</v>
      </c>
      <c r="BJ715" s="2" t="s">
        <v>945</v>
      </c>
      <c r="BK715" s="2"/>
      <c r="BL715" s="2"/>
      <c r="BM715" s="2">
        <v>700004</v>
      </c>
      <c r="BN715" s="2">
        <v>0</v>
      </c>
      <c r="BO715" s="2" t="s">
        <v>3</v>
      </c>
      <c r="BP715" s="2">
        <v>0</v>
      </c>
      <c r="BQ715" s="2">
        <v>19</v>
      </c>
      <c r="BR715" s="2">
        <v>0</v>
      </c>
      <c r="BS715" s="2">
        <v>1</v>
      </c>
      <c r="BT715" s="2">
        <v>1</v>
      </c>
      <c r="BU715" s="2">
        <v>1</v>
      </c>
      <c r="BV715" s="2">
        <v>1</v>
      </c>
      <c r="BW715" s="2">
        <v>1</v>
      </c>
      <c r="BX715" s="2">
        <v>1</v>
      </c>
      <c r="BY715" s="2" t="s">
        <v>3</v>
      </c>
      <c r="BZ715" s="2">
        <v>0</v>
      </c>
      <c r="CA715" s="2">
        <v>0</v>
      </c>
      <c r="CB715" s="2"/>
      <c r="CC715" s="2"/>
      <c r="CD715" s="2"/>
      <c r="CE715" s="2"/>
      <c r="CF715" s="2">
        <v>0</v>
      </c>
      <c r="CG715" s="2">
        <v>0</v>
      </c>
      <c r="CH715" s="2"/>
      <c r="CI715" s="2"/>
      <c r="CJ715" s="2"/>
      <c r="CK715" s="2"/>
      <c r="CL715" s="2"/>
      <c r="CM715" s="2">
        <v>0</v>
      </c>
      <c r="CN715" s="2" t="s">
        <v>3</v>
      </c>
      <c r="CO715" s="2">
        <v>0</v>
      </c>
      <c r="CP715" s="2">
        <f>AB715*AZ715</f>
        <v>42.98</v>
      </c>
      <c r="CQ715" s="2">
        <v>0</v>
      </c>
      <c r="CR715" s="2">
        <v>0</v>
      </c>
      <c r="CS715" s="2">
        <v>0</v>
      </c>
      <c r="CT715" s="2">
        <v>0</v>
      </c>
      <c r="CU715" s="2">
        <v>0</v>
      </c>
      <c r="CV715" s="2">
        <v>0</v>
      </c>
      <c r="CW715" s="2">
        <v>0</v>
      </c>
      <c r="CX715" s="2">
        <v>0</v>
      </c>
      <c r="CY715" s="2">
        <v>0</v>
      </c>
      <c r="CZ715" s="2">
        <v>0</v>
      </c>
      <c r="DA715" s="2"/>
      <c r="DB715" s="2"/>
      <c r="DC715" s="2" t="s">
        <v>3</v>
      </c>
      <c r="DD715" s="2" t="s">
        <v>3</v>
      </c>
      <c r="DE715" s="2" t="s">
        <v>3</v>
      </c>
      <c r="DF715" s="2" t="s">
        <v>3</v>
      </c>
      <c r="DG715" s="2" t="s">
        <v>3</v>
      </c>
      <c r="DH715" s="2" t="s">
        <v>3</v>
      </c>
      <c r="DI715" s="2" t="s">
        <v>3</v>
      </c>
      <c r="DJ715" s="2" t="s">
        <v>3</v>
      </c>
      <c r="DK715" s="2" t="s">
        <v>3</v>
      </c>
      <c r="DL715" s="2" t="s">
        <v>3</v>
      </c>
      <c r="DM715" s="2" t="s">
        <v>3</v>
      </c>
      <c r="DN715" s="2">
        <v>0</v>
      </c>
      <c r="DO715" s="2">
        <v>0</v>
      </c>
      <c r="DP715" s="2">
        <v>1</v>
      </c>
      <c r="DQ715" s="2">
        <v>1</v>
      </c>
      <c r="DR715" s="2"/>
      <c r="DS715" s="2"/>
      <c r="DT715" s="2"/>
      <c r="DU715" s="2">
        <v>1013</v>
      </c>
      <c r="DV715" s="2" t="s">
        <v>944</v>
      </c>
      <c r="DW715" s="2" t="s">
        <v>944</v>
      </c>
      <c r="DX715" s="2">
        <v>1</v>
      </c>
      <c r="DY715" s="2"/>
      <c r="DZ715" s="2"/>
      <c r="EA715" s="2"/>
      <c r="EB715" s="2"/>
      <c r="EC715" s="2"/>
      <c r="ED715" s="2"/>
      <c r="EE715" s="2">
        <v>39174691</v>
      </c>
      <c r="EF715" s="2">
        <v>19</v>
      </c>
      <c r="EG715" s="2" t="s">
        <v>946</v>
      </c>
      <c r="EH715" s="2">
        <v>0</v>
      </c>
      <c r="EI715" s="2" t="s">
        <v>3</v>
      </c>
      <c r="EJ715" s="2">
        <v>1</v>
      </c>
      <c r="EK715" s="2">
        <v>700004</v>
      </c>
      <c r="EL715" s="2" t="s">
        <v>947</v>
      </c>
      <c r="EM715" s="2" t="s">
        <v>948</v>
      </c>
      <c r="EN715" s="2"/>
      <c r="EO715" s="2" t="s">
        <v>3</v>
      </c>
      <c r="EP715" s="2"/>
      <c r="EQ715" s="2">
        <v>0</v>
      </c>
      <c r="ER715" s="2">
        <v>0</v>
      </c>
      <c r="ES715" s="2">
        <v>0</v>
      </c>
      <c r="ET715" s="2">
        <v>0</v>
      </c>
      <c r="EU715" s="2">
        <v>0</v>
      </c>
      <c r="EV715" s="2">
        <v>0</v>
      </c>
      <c r="EW715" s="2">
        <v>0</v>
      </c>
      <c r="EX715" s="2">
        <v>0</v>
      </c>
      <c r="EY715" s="2">
        <v>0</v>
      </c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>
        <v>0</v>
      </c>
      <c r="FR715" s="2">
        <f>ROUND(IF(AND(BH715=3,BI715=3),P715,0),2)</f>
        <v>0</v>
      </c>
      <c r="FS715" s="2">
        <v>0</v>
      </c>
      <c r="FT715" s="2"/>
      <c r="FU715" s="2"/>
      <c r="FV715" s="2"/>
      <c r="FW715" s="2"/>
      <c r="FX715" s="2">
        <v>0</v>
      </c>
      <c r="FY715" s="2">
        <v>0</v>
      </c>
      <c r="FZ715" s="2"/>
      <c r="GA715" s="2" t="s">
        <v>3</v>
      </c>
      <c r="GB715" s="2"/>
      <c r="GC715" s="2"/>
      <c r="GD715" s="2">
        <v>0</v>
      </c>
      <c r="GE715" s="2"/>
      <c r="GF715" s="2">
        <v>68385352</v>
      </c>
      <c r="GG715" s="2">
        <v>2</v>
      </c>
      <c r="GH715" s="2">
        <v>1</v>
      </c>
      <c r="GI715" s="2">
        <v>-2</v>
      </c>
      <c r="GJ715" s="2">
        <v>2</v>
      </c>
      <c r="GK715" s="2">
        <f>ROUND(R715*(R12)/100,2)</f>
        <v>0</v>
      </c>
      <c r="GL715" s="2">
        <f>ROUND(IF(AND(BH715=3,BI715=3,FS715&lt;&gt;0),P715,0),2)</f>
        <v>0</v>
      </c>
      <c r="GM715" s="2">
        <f>ROUND(CP715*I715,2)</f>
        <v>1031.52</v>
      </c>
      <c r="GN715" s="2">
        <f>IF(OR(BI715=0,BI715=1),ROUND(CP715*I715,2),0)</f>
        <v>1031.52</v>
      </c>
      <c r="GO715" s="2">
        <f>IF(BI715=2,ROUND(CP715*I715,2),0)</f>
        <v>0</v>
      </c>
      <c r="GP715" s="2">
        <f>IF(BI715=4,ROUND(CP715*I715,2)+GX715,0)</f>
        <v>0</v>
      </c>
      <c r="GQ715" s="2"/>
      <c r="GR715" s="2">
        <v>0</v>
      </c>
      <c r="GS715" s="2">
        <v>3</v>
      </c>
      <c r="GT715" s="2"/>
      <c r="GU715" s="2" t="s">
        <v>3</v>
      </c>
      <c r="GV715" s="2">
        <f>0</f>
        <v>0</v>
      </c>
      <c r="GW715" s="2">
        <v>1</v>
      </c>
      <c r="GX715" s="2">
        <f>ROUND(GV715*GW715*I715,2)</f>
        <v>0</v>
      </c>
      <c r="GY715" s="2">
        <v>0</v>
      </c>
      <c r="GZ715" s="2">
        <v>0</v>
      </c>
      <c r="HA715" s="2">
        <v>0</v>
      </c>
      <c r="HB715" s="2">
        <v>0</v>
      </c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>
        <v>0</v>
      </c>
      <c r="IL715" s="2"/>
      <c r="IM715" s="2"/>
      <c r="IN715" s="2"/>
      <c r="IO715" s="2"/>
      <c r="IP715" s="2"/>
      <c r="IQ715" s="2"/>
      <c r="IR715" s="2"/>
      <c r="IS715" s="2"/>
      <c r="IT715" s="2"/>
      <c r="IU715" s="2"/>
    </row>
    <row r="716" spans="1:255" x14ac:dyDescent="0.2">
      <c r="A716">
        <v>17</v>
      </c>
      <c r="B716">
        <v>1</v>
      </c>
      <c r="E716" t="s">
        <v>941</v>
      </c>
      <c r="F716" t="s">
        <v>942</v>
      </c>
      <c r="G716" t="s">
        <v>943</v>
      </c>
      <c r="H716" t="s">
        <v>944</v>
      </c>
      <c r="I716">
        <v>24</v>
      </c>
      <c r="J716">
        <v>0</v>
      </c>
      <c r="O716">
        <f>0</f>
        <v>0</v>
      </c>
      <c r="P716">
        <f>0</f>
        <v>0</v>
      </c>
      <c r="Q716">
        <f>0</f>
        <v>0</v>
      </c>
      <c r="R716">
        <f>0</f>
        <v>0</v>
      </c>
      <c r="S716">
        <f>0</f>
        <v>0</v>
      </c>
      <c r="T716">
        <f>0</f>
        <v>0</v>
      </c>
      <c r="U716">
        <f>0</f>
        <v>0</v>
      </c>
      <c r="V716">
        <f>0</f>
        <v>0</v>
      </c>
      <c r="W716">
        <f>0</f>
        <v>0</v>
      </c>
      <c r="X716">
        <f>0</f>
        <v>0</v>
      </c>
      <c r="Y716">
        <f>0</f>
        <v>0</v>
      </c>
      <c r="AA716">
        <v>39500386</v>
      </c>
      <c r="AB716">
        <f>ROUND((AK716),2)</f>
        <v>42.98</v>
      </c>
      <c r="AC716">
        <f>0</f>
        <v>0</v>
      </c>
      <c r="AD716">
        <f>0</f>
        <v>0</v>
      </c>
      <c r="AE716">
        <f>0</f>
        <v>0</v>
      </c>
      <c r="AF716">
        <f>0</f>
        <v>0</v>
      </c>
      <c r="AG716">
        <f>0</f>
        <v>0</v>
      </c>
      <c r="AH716">
        <f>0</f>
        <v>0</v>
      </c>
      <c r="AI716">
        <f>0</f>
        <v>0</v>
      </c>
      <c r="AJ716">
        <f>0</f>
        <v>0</v>
      </c>
      <c r="AK716">
        <v>42.98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1</v>
      </c>
      <c r="AW716">
        <v>1</v>
      </c>
      <c r="AZ716">
        <v>6.66</v>
      </c>
      <c r="BA716">
        <v>1</v>
      </c>
      <c r="BB716">
        <v>1</v>
      </c>
      <c r="BC716">
        <v>1</v>
      </c>
      <c r="BD716" t="s">
        <v>3</v>
      </c>
      <c r="BE716" t="s">
        <v>3</v>
      </c>
      <c r="BF716" t="s">
        <v>3</v>
      </c>
      <c r="BG716" t="s">
        <v>3</v>
      </c>
      <c r="BH716">
        <v>0</v>
      </c>
      <c r="BI716">
        <v>1</v>
      </c>
      <c r="BJ716" t="s">
        <v>945</v>
      </c>
      <c r="BM716">
        <v>700004</v>
      </c>
      <c r="BN716">
        <v>0</v>
      </c>
      <c r="BO716" t="s">
        <v>3</v>
      </c>
      <c r="BP716">
        <v>0</v>
      </c>
      <c r="BQ716">
        <v>19</v>
      </c>
      <c r="BR716">
        <v>0</v>
      </c>
      <c r="BS716">
        <v>1</v>
      </c>
      <c r="BT716">
        <v>1</v>
      </c>
      <c r="BU716">
        <v>1</v>
      </c>
      <c r="BV716">
        <v>1</v>
      </c>
      <c r="BW716">
        <v>1</v>
      </c>
      <c r="BX716">
        <v>1</v>
      </c>
      <c r="BY716" t="s">
        <v>3</v>
      </c>
      <c r="BZ716">
        <v>0</v>
      </c>
      <c r="CA716">
        <v>0</v>
      </c>
      <c r="CF716">
        <v>0</v>
      </c>
      <c r="CG716">
        <v>0</v>
      </c>
      <c r="CM716">
        <v>0</v>
      </c>
      <c r="CN716" t="s">
        <v>3</v>
      </c>
      <c r="CO716">
        <v>0</v>
      </c>
      <c r="CP716">
        <f>AB716*AZ716</f>
        <v>286.24680000000001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C716" t="s">
        <v>3</v>
      </c>
      <c r="DD716" t="s">
        <v>3</v>
      </c>
      <c r="DE716" t="s">
        <v>3</v>
      </c>
      <c r="DF716" t="s">
        <v>3</v>
      </c>
      <c r="DG716" t="s">
        <v>3</v>
      </c>
      <c r="DH716" t="s">
        <v>3</v>
      </c>
      <c r="DI716" t="s">
        <v>3</v>
      </c>
      <c r="DJ716" t="s">
        <v>3</v>
      </c>
      <c r="DK716" t="s">
        <v>3</v>
      </c>
      <c r="DL716" t="s">
        <v>3</v>
      </c>
      <c r="DM716" t="s">
        <v>3</v>
      </c>
      <c r="DN716">
        <v>0</v>
      </c>
      <c r="DO716">
        <v>0</v>
      </c>
      <c r="DP716">
        <v>1</v>
      </c>
      <c r="DQ716">
        <v>1</v>
      </c>
      <c r="DU716">
        <v>1013</v>
      </c>
      <c r="DV716" t="s">
        <v>944</v>
      </c>
      <c r="DW716" t="s">
        <v>944</v>
      </c>
      <c r="DX716">
        <v>1</v>
      </c>
      <c r="EE716">
        <v>39174691</v>
      </c>
      <c r="EF716">
        <v>19</v>
      </c>
      <c r="EG716" t="s">
        <v>946</v>
      </c>
      <c r="EH716">
        <v>0</v>
      </c>
      <c r="EI716" t="s">
        <v>3</v>
      </c>
      <c r="EJ716">
        <v>1</v>
      </c>
      <c r="EK716">
        <v>700004</v>
      </c>
      <c r="EL716" t="s">
        <v>947</v>
      </c>
      <c r="EM716" t="s">
        <v>948</v>
      </c>
      <c r="EO716" t="s">
        <v>3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0</v>
      </c>
      <c r="EW716">
        <v>0</v>
      </c>
      <c r="EX716">
        <v>0</v>
      </c>
      <c r="EY716">
        <v>0</v>
      </c>
      <c r="FQ716">
        <v>0</v>
      </c>
      <c r="FR716">
        <f>ROUND(IF(AND(BH716=3,BI716=3),P716,0),2)</f>
        <v>0</v>
      </c>
      <c r="FS716">
        <v>0</v>
      </c>
      <c r="FX716">
        <v>0</v>
      </c>
      <c r="FY716">
        <v>0</v>
      </c>
      <c r="GA716" t="s">
        <v>3</v>
      </c>
      <c r="GD716">
        <v>0</v>
      </c>
      <c r="GF716">
        <v>68385352</v>
      </c>
      <c r="GG716">
        <v>1</v>
      </c>
      <c r="GH716">
        <v>1</v>
      </c>
      <c r="GI716">
        <v>4</v>
      </c>
      <c r="GJ716">
        <v>2</v>
      </c>
      <c r="GK716">
        <f>ROUND(R716*(S12)/100,2)</f>
        <v>0</v>
      </c>
      <c r="GL716">
        <f>ROUND(IF(AND(BH716=3,BI716=3,FS716&lt;&gt;0),P716,0),2)</f>
        <v>0</v>
      </c>
      <c r="GM716">
        <f>ROUND(CP716*I716,2)</f>
        <v>6869.92</v>
      </c>
      <c r="GN716">
        <f>IF(OR(BI716=0,BI716=1),ROUND(CP716*I716,2),0)</f>
        <v>6869.92</v>
      </c>
      <c r="GO716">
        <f>IF(BI716=2,ROUND(CP716*I716,2),0)</f>
        <v>0</v>
      </c>
      <c r="GP716">
        <f>IF(BI716=4,ROUND(CP716*I716,2)+GX716,0)</f>
        <v>0</v>
      </c>
      <c r="GR716">
        <v>0</v>
      </c>
      <c r="GS716">
        <v>3</v>
      </c>
      <c r="GU716" t="s">
        <v>3</v>
      </c>
      <c r="GV716">
        <f>0</f>
        <v>0</v>
      </c>
      <c r="GW716">
        <v>1</v>
      </c>
      <c r="GX716">
        <f>ROUND(GV716*GW716*I716,2)</f>
        <v>0</v>
      </c>
      <c r="GY716">
        <v>0</v>
      </c>
      <c r="GZ716">
        <v>0</v>
      </c>
      <c r="HA716">
        <v>0</v>
      </c>
      <c r="HB716">
        <v>0</v>
      </c>
      <c r="IK716">
        <v>0</v>
      </c>
    </row>
    <row r="717" spans="1:255" x14ac:dyDescent="0.2">
      <c r="A717" s="2">
        <v>17</v>
      </c>
      <c r="B717" s="2">
        <v>1</v>
      </c>
      <c r="C717" s="2"/>
      <c r="D717" s="2"/>
      <c r="E717" s="2" t="s">
        <v>949</v>
      </c>
      <c r="F717" s="2" t="s">
        <v>950</v>
      </c>
      <c r="G717" s="2" t="s">
        <v>951</v>
      </c>
      <c r="H717" s="2" t="s">
        <v>944</v>
      </c>
      <c r="I717" s="2">
        <v>24</v>
      </c>
      <c r="J717" s="2">
        <v>0</v>
      </c>
      <c r="K717" s="2"/>
      <c r="L717" s="2"/>
      <c r="M717" s="2"/>
      <c r="N717" s="2"/>
      <c r="O717" s="2">
        <f>0</f>
        <v>0</v>
      </c>
      <c r="P717" s="2">
        <f>0</f>
        <v>0</v>
      </c>
      <c r="Q717" s="2">
        <f>0</f>
        <v>0</v>
      </c>
      <c r="R717" s="2">
        <f>0</f>
        <v>0</v>
      </c>
      <c r="S717" s="2">
        <f>0</f>
        <v>0</v>
      </c>
      <c r="T717" s="2">
        <f>0</f>
        <v>0</v>
      </c>
      <c r="U717" s="2">
        <f>0</f>
        <v>0</v>
      </c>
      <c r="V717" s="2">
        <f>0</f>
        <v>0</v>
      </c>
      <c r="W717" s="2">
        <f>0</f>
        <v>0</v>
      </c>
      <c r="X717" s="2">
        <f>0</f>
        <v>0</v>
      </c>
      <c r="Y717" s="2">
        <f>0</f>
        <v>0</v>
      </c>
      <c r="Z717" s="2"/>
      <c r="AA717" s="2">
        <v>39500385</v>
      </c>
      <c r="AB717" s="2">
        <f>ROUND((AK717),2)</f>
        <v>14.3</v>
      </c>
      <c r="AC717" s="2">
        <f>0</f>
        <v>0</v>
      </c>
      <c r="AD717" s="2">
        <f>0</f>
        <v>0</v>
      </c>
      <c r="AE717" s="2">
        <f>0</f>
        <v>0</v>
      </c>
      <c r="AF717" s="2">
        <f>0</f>
        <v>0</v>
      </c>
      <c r="AG717" s="2">
        <f>0</f>
        <v>0</v>
      </c>
      <c r="AH717" s="2">
        <f>0</f>
        <v>0</v>
      </c>
      <c r="AI717" s="2">
        <f>0</f>
        <v>0</v>
      </c>
      <c r="AJ717" s="2">
        <f>0</f>
        <v>0</v>
      </c>
      <c r="AK717" s="2">
        <v>14.3</v>
      </c>
      <c r="AL717" s="2">
        <v>0</v>
      </c>
      <c r="AM717" s="2">
        <v>0</v>
      </c>
      <c r="AN717" s="2">
        <v>0</v>
      </c>
      <c r="AO717" s="2">
        <v>0</v>
      </c>
      <c r="AP717" s="2">
        <v>0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1</v>
      </c>
      <c r="AW717" s="2">
        <v>1</v>
      </c>
      <c r="AX717" s="2"/>
      <c r="AY717" s="2"/>
      <c r="AZ717" s="2">
        <v>1</v>
      </c>
      <c r="BA717" s="2">
        <v>1</v>
      </c>
      <c r="BB717" s="2">
        <v>1</v>
      </c>
      <c r="BC717" s="2">
        <v>1</v>
      </c>
      <c r="BD717" s="2" t="s">
        <v>3</v>
      </c>
      <c r="BE717" s="2" t="s">
        <v>3</v>
      </c>
      <c r="BF717" s="2" t="s">
        <v>3</v>
      </c>
      <c r="BG717" s="2" t="s">
        <v>3</v>
      </c>
      <c r="BH717" s="2">
        <v>0</v>
      </c>
      <c r="BI717" s="2">
        <v>1</v>
      </c>
      <c r="BJ717" s="2" t="s">
        <v>952</v>
      </c>
      <c r="BK717" s="2"/>
      <c r="BL717" s="2"/>
      <c r="BM717" s="2">
        <v>700005</v>
      </c>
      <c r="BN717" s="2">
        <v>0</v>
      </c>
      <c r="BO717" s="2" t="s">
        <v>3</v>
      </c>
      <c r="BP717" s="2">
        <v>0</v>
      </c>
      <c r="BQ717" s="2">
        <v>10</v>
      </c>
      <c r="BR717" s="2">
        <v>0</v>
      </c>
      <c r="BS717" s="2">
        <v>1</v>
      </c>
      <c r="BT717" s="2">
        <v>1</v>
      </c>
      <c r="BU717" s="2">
        <v>1</v>
      </c>
      <c r="BV717" s="2">
        <v>1</v>
      </c>
      <c r="BW717" s="2">
        <v>1</v>
      </c>
      <c r="BX717" s="2">
        <v>1</v>
      </c>
      <c r="BY717" s="2" t="s">
        <v>3</v>
      </c>
      <c r="BZ717" s="2">
        <v>0</v>
      </c>
      <c r="CA717" s="2">
        <v>0</v>
      </c>
      <c r="CB717" s="2"/>
      <c r="CC717" s="2"/>
      <c r="CD717" s="2"/>
      <c r="CE717" s="2"/>
      <c r="CF717" s="2">
        <v>0</v>
      </c>
      <c r="CG717" s="2">
        <v>0</v>
      </c>
      <c r="CH717" s="2"/>
      <c r="CI717" s="2"/>
      <c r="CJ717" s="2"/>
      <c r="CK717" s="2"/>
      <c r="CL717" s="2"/>
      <c r="CM717" s="2">
        <v>0</v>
      </c>
      <c r="CN717" s="2" t="s">
        <v>3</v>
      </c>
      <c r="CO717" s="2">
        <v>0</v>
      </c>
      <c r="CP717" s="2">
        <f>AB717*AZ717</f>
        <v>14.3</v>
      </c>
      <c r="CQ717" s="2">
        <v>0</v>
      </c>
      <c r="CR717" s="2">
        <v>0</v>
      </c>
      <c r="CS717" s="2">
        <v>0</v>
      </c>
      <c r="CT717" s="2">
        <v>0</v>
      </c>
      <c r="CU717" s="2">
        <v>0</v>
      </c>
      <c r="CV717" s="2">
        <v>0</v>
      </c>
      <c r="CW717" s="2">
        <v>0</v>
      </c>
      <c r="CX717" s="2">
        <v>0</v>
      </c>
      <c r="CY717" s="2">
        <v>0</v>
      </c>
      <c r="CZ717" s="2">
        <v>0</v>
      </c>
      <c r="DA717" s="2"/>
      <c r="DB717" s="2"/>
      <c r="DC717" s="2" t="s">
        <v>3</v>
      </c>
      <c r="DD717" s="2" t="s">
        <v>3</v>
      </c>
      <c r="DE717" s="2" t="s">
        <v>3</v>
      </c>
      <c r="DF717" s="2" t="s">
        <v>3</v>
      </c>
      <c r="DG717" s="2" t="s">
        <v>3</v>
      </c>
      <c r="DH717" s="2" t="s">
        <v>3</v>
      </c>
      <c r="DI717" s="2" t="s">
        <v>3</v>
      </c>
      <c r="DJ717" s="2" t="s">
        <v>3</v>
      </c>
      <c r="DK717" s="2" t="s">
        <v>3</v>
      </c>
      <c r="DL717" s="2" t="s">
        <v>3</v>
      </c>
      <c r="DM717" s="2" t="s">
        <v>3</v>
      </c>
      <c r="DN717" s="2">
        <v>0</v>
      </c>
      <c r="DO717" s="2">
        <v>0</v>
      </c>
      <c r="DP717" s="2">
        <v>1</v>
      </c>
      <c r="DQ717" s="2">
        <v>1</v>
      </c>
      <c r="DR717" s="2"/>
      <c r="DS717" s="2"/>
      <c r="DT717" s="2"/>
      <c r="DU717" s="2">
        <v>1013</v>
      </c>
      <c r="DV717" s="2" t="s">
        <v>944</v>
      </c>
      <c r="DW717" s="2" t="s">
        <v>944</v>
      </c>
      <c r="DX717" s="2">
        <v>1</v>
      </c>
      <c r="DY717" s="2"/>
      <c r="DZ717" s="2"/>
      <c r="EA717" s="2"/>
      <c r="EB717" s="2"/>
      <c r="EC717" s="2"/>
      <c r="ED717" s="2"/>
      <c r="EE717" s="2">
        <v>39174695</v>
      </c>
      <c r="EF717" s="2">
        <v>10</v>
      </c>
      <c r="EG717" s="2" t="s">
        <v>953</v>
      </c>
      <c r="EH717" s="2">
        <v>0</v>
      </c>
      <c r="EI717" s="2" t="s">
        <v>3</v>
      </c>
      <c r="EJ717" s="2">
        <v>1</v>
      </c>
      <c r="EK717" s="2">
        <v>700005</v>
      </c>
      <c r="EL717" s="2" t="s">
        <v>954</v>
      </c>
      <c r="EM717" s="2" t="s">
        <v>955</v>
      </c>
      <c r="EN717" s="2"/>
      <c r="EO717" s="2" t="s">
        <v>3</v>
      </c>
      <c r="EP717" s="2"/>
      <c r="EQ717" s="2">
        <v>0</v>
      </c>
      <c r="ER717" s="2">
        <v>0</v>
      </c>
      <c r="ES717" s="2">
        <v>0</v>
      </c>
      <c r="ET717" s="2">
        <v>0</v>
      </c>
      <c r="EU717" s="2">
        <v>0</v>
      </c>
      <c r="EV717" s="2">
        <v>0</v>
      </c>
      <c r="EW717" s="2">
        <v>0</v>
      </c>
      <c r="EX717" s="2">
        <v>0</v>
      </c>
      <c r="EY717" s="2">
        <v>0</v>
      </c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>
        <v>0</v>
      </c>
      <c r="FR717" s="2">
        <f>ROUND(IF(AND(BH717=3,BI717=3),P717,0),2)</f>
        <v>0</v>
      </c>
      <c r="FS717" s="2">
        <v>0</v>
      </c>
      <c r="FT717" s="2"/>
      <c r="FU717" s="2"/>
      <c r="FV717" s="2"/>
      <c r="FW717" s="2"/>
      <c r="FX717" s="2">
        <v>0</v>
      </c>
      <c r="FY717" s="2">
        <v>0</v>
      </c>
      <c r="FZ717" s="2"/>
      <c r="GA717" s="2" t="s">
        <v>3</v>
      </c>
      <c r="GB717" s="2"/>
      <c r="GC717" s="2"/>
      <c r="GD717" s="2">
        <v>0</v>
      </c>
      <c r="GE717" s="2"/>
      <c r="GF717" s="2">
        <v>-1612819171</v>
      </c>
      <c r="GG717" s="2">
        <v>2</v>
      </c>
      <c r="GH717" s="2">
        <v>1</v>
      </c>
      <c r="GI717" s="2">
        <v>-2</v>
      </c>
      <c r="GJ717" s="2">
        <v>2</v>
      </c>
      <c r="GK717" s="2">
        <f>ROUND(R717*(R12)/100,2)</f>
        <v>0</v>
      </c>
      <c r="GL717" s="2">
        <f>ROUND(IF(AND(BH717=3,BI717=3,FS717&lt;&gt;0),P717,0),2)</f>
        <v>0</v>
      </c>
      <c r="GM717" s="2">
        <f>ROUND(CP717*I717,2)</f>
        <v>343.2</v>
      </c>
      <c r="GN717" s="2">
        <f>IF(OR(BI717=0,BI717=1),ROUND(CP717*I717,2),0)</f>
        <v>343.2</v>
      </c>
      <c r="GO717" s="2">
        <f>IF(BI717=2,ROUND(CP717*I717,2),0)</f>
        <v>0</v>
      </c>
      <c r="GP717" s="2">
        <f>IF(BI717=4,ROUND(CP717*I717,2)+GX717,0)</f>
        <v>0</v>
      </c>
      <c r="GQ717" s="2"/>
      <c r="GR717" s="2">
        <v>0</v>
      </c>
      <c r="GS717" s="2">
        <v>3</v>
      </c>
      <c r="GT717" s="2"/>
      <c r="GU717" s="2" t="s">
        <v>3</v>
      </c>
      <c r="GV717" s="2">
        <f>0</f>
        <v>0</v>
      </c>
      <c r="GW717" s="2">
        <v>1</v>
      </c>
      <c r="GX717" s="2">
        <f>ROUND(GV717*GW717*I717,2)</f>
        <v>0</v>
      </c>
      <c r="GY717" s="2">
        <v>0</v>
      </c>
      <c r="GZ717" s="2">
        <v>0</v>
      </c>
      <c r="HA717" s="2">
        <v>0</v>
      </c>
      <c r="HB717" s="2">
        <v>0</v>
      </c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>
        <v>0</v>
      </c>
      <c r="IL717" s="2"/>
      <c r="IM717" s="2"/>
      <c r="IN717" s="2"/>
      <c r="IO717" s="2"/>
      <c r="IP717" s="2"/>
      <c r="IQ717" s="2"/>
      <c r="IR717" s="2"/>
      <c r="IS717" s="2"/>
      <c r="IT717" s="2"/>
      <c r="IU717" s="2"/>
    </row>
    <row r="718" spans="1:255" x14ac:dyDescent="0.2">
      <c r="A718">
        <v>17</v>
      </c>
      <c r="B718">
        <v>1</v>
      </c>
      <c r="E718" t="s">
        <v>949</v>
      </c>
      <c r="F718" t="s">
        <v>950</v>
      </c>
      <c r="G718" t="s">
        <v>951</v>
      </c>
      <c r="H718" t="s">
        <v>944</v>
      </c>
      <c r="I718">
        <v>24</v>
      </c>
      <c r="J718">
        <v>0</v>
      </c>
      <c r="O718">
        <f>0</f>
        <v>0</v>
      </c>
      <c r="P718">
        <f>0</f>
        <v>0</v>
      </c>
      <c r="Q718">
        <f>0</f>
        <v>0</v>
      </c>
      <c r="R718">
        <f>0</f>
        <v>0</v>
      </c>
      <c r="S718">
        <f>0</f>
        <v>0</v>
      </c>
      <c r="T718">
        <f>0</f>
        <v>0</v>
      </c>
      <c r="U718">
        <f>0</f>
        <v>0</v>
      </c>
      <c r="V718">
        <f>0</f>
        <v>0</v>
      </c>
      <c r="W718">
        <f>0</f>
        <v>0</v>
      </c>
      <c r="X718">
        <f>0</f>
        <v>0</v>
      </c>
      <c r="Y718">
        <f>0</f>
        <v>0</v>
      </c>
      <c r="AA718">
        <v>39500386</v>
      </c>
      <c r="AB718">
        <f>ROUND((AK718),2)</f>
        <v>14.3</v>
      </c>
      <c r="AC718">
        <f>0</f>
        <v>0</v>
      </c>
      <c r="AD718">
        <f>0</f>
        <v>0</v>
      </c>
      <c r="AE718">
        <f>0</f>
        <v>0</v>
      </c>
      <c r="AF718">
        <f>0</f>
        <v>0</v>
      </c>
      <c r="AG718">
        <f>0</f>
        <v>0</v>
      </c>
      <c r="AH718">
        <f>0</f>
        <v>0</v>
      </c>
      <c r="AI718">
        <f>0</f>
        <v>0</v>
      </c>
      <c r="AJ718">
        <f>0</f>
        <v>0</v>
      </c>
      <c r="AK718">
        <v>14.3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1</v>
      </c>
      <c r="AW718">
        <v>1</v>
      </c>
      <c r="AZ718">
        <v>6.66</v>
      </c>
      <c r="BA718">
        <v>1</v>
      </c>
      <c r="BB718">
        <v>1</v>
      </c>
      <c r="BC718">
        <v>1</v>
      </c>
      <c r="BD718" t="s">
        <v>3</v>
      </c>
      <c r="BE718" t="s">
        <v>3</v>
      </c>
      <c r="BF718" t="s">
        <v>3</v>
      </c>
      <c r="BG718" t="s">
        <v>3</v>
      </c>
      <c r="BH718">
        <v>0</v>
      </c>
      <c r="BI718">
        <v>1</v>
      </c>
      <c r="BJ718" t="s">
        <v>952</v>
      </c>
      <c r="BM718">
        <v>700005</v>
      </c>
      <c r="BN718">
        <v>0</v>
      </c>
      <c r="BO718" t="s">
        <v>3</v>
      </c>
      <c r="BP718">
        <v>0</v>
      </c>
      <c r="BQ718">
        <v>10</v>
      </c>
      <c r="BR718">
        <v>0</v>
      </c>
      <c r="BS718">
        <v>1</v>
      </c>
      <c r="BT718">
        <v>1</v>
      </c>
      <c r="BU718">
        <v>1</v>
      </c>
      <c r="BV718">
        <v>1</v>
      </c>
      <c r="BW718">
        <v>1</v>
      </c>
      <c r="BX718">
        <v>1</v>
      </c>
      <c r="BY718" t="s">
        <v>3</v>
      </c>
      <c r="BZ718">
        <v>0</v>
      </c>
      <c r="CA718">
        <v>0</v>
      </c>
      <c r="CF718">
        <v>0</v>
      </c>
      <c r="CG718">
        <v>0</v>
      </c>
      <c r="CM718">
        <v>0</v>
      </c>
      <c r="CN718" t="s">
        <v>3</v>
      </c>
      <c r="CO718">
        <v>0</v>
      </c>
      <c r="CP718">
        <f>AB718*AZ718</f>
        <v>95.238000000000014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C718" t="s">
        <v>3</v>
      </c>
      <c r="DD718" t="s">
        <v>3</v>
      </c>
      <c r="DE718" t="s">
        <v>3</v>
      </c>
      <c r="DF718" t="s">
        <v>3</v>
      </c>
      <c r="DG718" t="s">
        <v>3</v>
      </c>
      <c r="DH718" t="s">
        <v>3</v>
      </c>
      <c r="DI718" t="s">
        <v>3</v>
      </c>
      <c r="DJ718" t="s">
        <v>3</v>
      </c>
      <c r="DK718" t="s">
        <v>3</v>
      </c>
      <c r="DL718" t="s">
        <v>3</v>
      </c>
      <c r="DM718" t="s">
        <v>3</v>
      </c>
      <c r="DN718">
        <v>0</v>
      </c>
      <c r="DO718">
        <v>0</v>
      </c>
      <c r="DP718">
        <v>1</v>
      </c>
      <c r="DQ718">
        <v>1</v>
      </c>
      <c r="DU718">
        <v>1013</v>
      </c>
      <c r="DV718" t="s">
        <v>944</v>
      </c>
      <c r="DW718" t="s">
        <v>944</v>
      </c>
      <c r="DX718">
        <v>1</v>
      </c>
      <c r="EE718">
        <v>39174695</v>
      </c>
      <c r="EF718">
        <v>10</v>
      </c>
      <c r="EG718" t="s">
        <v>953</v>
      </c>
      <c r="EH718">
        <v>0</v>
      </c>
      <c r="EI718" t="s">
        <v>3</v>
      </c>
      <c r="EJ718">
        <v>1</v>
      </c>
      <c r="EK718">
        <v>700005</v>
      </c>
      <c r="EL718" t="s">
        <v>954</v>
      </c>
      <c r="EM718" t="s">
        <v>955</v>
      </c>
      <c r="EO718" t="s">
        <v>3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0</v>
      </c>
      <c r="EX718">
        <v>0</v>
      </c>
      <c r="EY718">
        <v>0</v>
      </c>
      <c r="FQ718">
        <v>0</v>
      </c>
      <c r="FR718">
        <f>ROUND(IF(AND(BH718=3,BI718=3),P718,0),2)</f>
        <v>0</v>
      </c>
      <c r="FS718">
        <v>0</v>
      </c>
      <c r="FX718">
        <v>0</v>
      </c>
      <c r="FY718">
        <v>0</v>
      </c>
      <c r="GA718" t="s">
        <v>3</v>
      </c>
      <c r="GD718">
        <v>0</v>
      </c>
      <c r="GF718">
        <v>-1612819171</v>
      </c>
      <c r="GG718">
        <v>1</v>
      </c>
      <c r="GH718">
        <v>1</v>
      </c>
      <c r="GI718">
        <v>4</v>
      </c>
      <c r="GJ718">
        <v>2</v>
      </c>
      <c r="GK718">
        <f>ROUND(R718*(S12)/100,2)</f>
        <v>0</v>
      </c>
      <c r="GL718">
        <f>ROUND(IF(AND(BH718=3,BI718=3,FS718&lt;&gt;0),P718,0),2)</f>
        <v>0</v>
      </c>
      <c r="GM718">
        <f>ROUND(CP718*I718,2)</f>
        <v>2285.71</v>
      </c>
      <c r="GN718">
        <f>IF(OR(BI718=0,BI718=1),ROUND(CP718*I718,2),0)</f>
        <v>2285.71</v>
      </c>
      <c r="GO718">
        <f>IF(BI718=2,ROUND(CP718*I718,2),0)</f>
        <v>0</v>
      </c>
      <c r="GP718">
        <f>IF(BI718=4,ROUND(CP718*I718,2)+GX718,0)</f>
        <v>0</v>
      </c>
      <c r="GR718">
        <v>0</v>
      </c>
      <c r="GS718">
        <v>3</v>
      </c>
      <c r="GU718" t="s">
        <v>3</v>
      </c>
      <c r="GV718">
        <f>0</f>
        <v>0</v>
      </c>
      <c r="GW718">
        <v>1</v>
      </c>
      <c r="GX718">
        <f>ROUND(GV718*GW718*I718,2)</f>
        <v>0</v>
      </c>
      <c r="GY718">
        <v>0</v>
      </c>
      <c r="GZ718">
        <v>0</v>
      </c>
      <c r="HA718">
        <v>0</v>
      </c>
      <c r="HB718">
        <v>0</v>
      </c>
      <c r="IK718">
        <v>0</v>
      </c>
    </row>
    <row r="720" spans="1:255" x14ac:dyDescent="0.2">
      <c r="A720" s="3">
        <v>51</v>
      </c>
      <c r="B720" s="3">
        <f>B711</f>
        <v>1</v>
      </c>
      <c r="C720" s="3">
        <f>A711</f>
        <v>4</v>
      </c>
      <c r="D720" s="3">
        <f>ROW(A711)</f>
        <v>711</v>
      </c>
      <c r="E720" s="3"/>
      <c r="F720" s="3" t="str">
        <f>IF(F711&lt;&gt;"",F711,"")</f>
        <v>Новый раздел</v>
      </c>
      <c r="G720" s="3" t="str">
        <f>IF(G711&lt;&gt;"",G711,"")</f>
        <v>8 Разные работы</v>
      </c>
      <c r="H720" s="3">
        <v>0</v>
      </c>
      <c r="I720" s="3"/>
      <c r="J720" s="3"/>
      <c r="K720" s="3"/>
      <c r="L720" s="3"/>
      <c r="M720" s="3"/>
      <c r="N720" s="3"/>
      <c r="O720" s="3">
        <f t="shared" ref="O720:T720" si="735">ROUND(AB720,2)</f>
        <v>0</v>
      </c>
      <c r="P720" s="3">
        <f t="shared" si="735"/>
        <v>0</v>
      </c>
      <c r="Q720" s="3">
        <f t="shared" si="735"/>
        <v>0</v>
      </c>
      <c r="R720" s="3">
        <f t="shared" si="735"/>
        <v>0</v>
      </c>
      <c r="S720" s="3">
        <f t="shared" si="735"/>
        <v>0</v>
      </c>
      <c r="T720" s="3">
        <f t="shared" si="735"/>
        <v>0</v>
      </c>
      <c r="U720" s="3">
        <f>AH720</f>
        <v>0</v>
      </c>
      <c r="V720" s="3">
        <f>AI720</f>
        <v>0</v>
      </c>
      <c r="W720" s="3">
        <f>ROUND(AJ720,2)</f>
        <v>0</v>
      </c>
      <c r="X720" s="3">
        <f>ROUND(AK720,2)</f>
        <v>0</v>
      </c>
      <c r="Y720" s="3">
        <f>ROUND(AL720,2)</f>
        <v>0</v>
      </c>
      <c r="Z720" s="3"/>
      <c r="AA720" s="3"/>
      <c r="AB720" s="3">
        <f>ROUND(SUMIF(AA715:AA718,"=39500385",O715:O718),2)</f>
        <v>0</v>
      </c>
      <c r="AC720" s="3">
        <f>ROUND(SUMIF(AA715:AA718,"=39500385",P715:P718),2)</f>
        <v>0</v>
      </c>
      <c r="AD720" s="3">
        <f>ROUND(SUMIF(AA715:AA718,"=39500385",Q715:Q718),2)</f>
        <v>0</v>
      </c>
      <c r="AE720" s="3">
        <f>ROUND(SUMIF(AA715:AA718,"=39500385",R715:R718),2)</f>
        <v>0</v>
      </c>
      <c r="AF720" s="3">
        <f>ROUND(SUMIF(AA715:AA718,"=39500385",S715:S718),2)</f>
        <v>0</v>
      </c>
      <c r="AG720" s="3">
        <f>ROUND(SUMIF(AA715:AA718,"=39500385",T715:T718),2)</f>
        <v>0</v>
      </c>
      <c r="AH720" s="3">
        <f>SUMIF(AA715:AA718,"=39500385",U715:U718)</f>
        <v>0</v>
      </c>
      <c r="AI720" s="3">
        <f>SUMIF(AA715:AA718,"=39500385",V715:V718)</f>
        <v>0</v>
      </c>
      <c r="AJ720" s="3">
        <f>ROUND(SUMIF(AA715:AA718,"=39500385",W715:W718),2)</f>
        <v>0</v>
      </c>
      <c r="AK720" s="3">
        <f>ROUND(SUMIF(AA715:AA718,"=39500385",X715:X718),2)</f>
        <v>0</v>
      </c>
      <c r="AL720" s="3">
        <f>ROUND(SUMIF(AA715:AA718,"=39500385",Y715:Y718),2)</f>
        <v>0</v>
      </c>
      <c r="AM720" s="3"/>
      <c r="AN720" s="3"/>
      <c r="AO720" s="3">
        <f t="shared" ref="AO720:BC720" si="736">ROUND(BX720,2)</f>
        <v>0</v>
      </c>
      <c r="AP720" s="3">
        <f t="shared" si="736"/>
        <v>0</v>
      </c>
      <c r="AQ720" s="3">
        <f t="shared" si="736"/>
        <v>0</v>
      </c>
      <c r="AR720" s="3">
        <f t="shared" si="736"/>
        <v>1374.72</v>
      </c>
      <c r="AS720" s="3">
        <f t="shared" si="736"/>
        <v>1374.72</v>
      </c>
      <c r="AT720" s="3">
        <f t="shared" si="736"/>
        <v>0</v>
      </c>
      <c r="AU720" s="3">
        <f t="shared" si="736"/>
        <v>0</v>
      </c>
      <c r="AV720" s="3">
        <f t="shared" si="736"/>
        <v>0</v>
      </c>
      <c r="AW720" s="3">
        <f t="shared" si="736"/>
        <v>0</v>
      </c>
      <c r="AX720" s="3">
        <f t="shared" si="736"/>
        <v>0</v>
      </c>
      <c r="AY720" s="3">
        <f t="shared" si="736"/>
        <v>0</v>
      </c>
      <c r="AZ720" s="3">
        <f t="shared" si="736"/>
        <v>0</v>
      </c>
      <c r="BA720" s="3">
        <f t="shared" si="736"/>
        <v>0</v>
      </c>
      <c r="BB720" s="3">
        <f t="shared" si="736"/>
        <v>0</v>
      </c>
      <c r="BC720" s="3">
        <f t="shared" si="736"/>
        <v>0</v>
      </c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>
        <f>ROUND(SUMIF(AA715:AA718,"=39500385",FQ715:FQ718),2)</f>
        <v>0</v>
      </c>
      <c r="BY720" s="3">
        <f>ROUND(SUMIF(AA715:AA718,"=39500385",FR715:FR718),2)</f>
        <v>0</v>
      </c>
      <c r="BZ720" s="3">
        <f>ROUND(SUMIF(AA715:AA718,"=39500385",GL715:GL718),2)</f>
        <v>0</v>
      </c>
      <c r="CA720" s="3">
        <f>ROUND(SUMIF(AA715:AA718,"=39500385",GM715:GM718),2)</f>
        <v>1374.72</v>
      </c>
      <c r="CB720" s="3">
        <f>ROUND(SUMIF(AA715:AA718,"=39500385",GN715:GN718),2)</f>
        <v>1374.72</v>
      </c>
      <c r="CC720" s="3">
        <f>ROUND(SUMIF(AA715:AA718,"=39500385",GO715:GO718),2)</f>
        <v>0</v>
      </c>
      <c r="CD720" s="3">
        <f>ROUND(SUMIF(AA715:AA718,"=39500385",GP715:GP718),2)</f>
        <v>0</v>
      </c>
      <c r="CE720" s="3">
        <f>AC720-BX720</f>
        <v>0</v>
      </c>
      <c r="CF720" s="3">
        <f>AC720-BY720</f>
        <v>0</v>
      </c>
      <c r="CG720" s="3">
        <f>BX720-BZ720</f>
        <v>0</v>
      </c>
      <c r="CH720" s="3">
        <f>AC720-BX720-BY720+BZ720</f>
        <v>0</v>
      </c>
      <c r="CI720" s="3">
        <f>BY720-BZ720</f>
        <v>0</v>
      </c>
      <c r="CJ720" s="3">
        <f>ROUND(SUMIF(AA715:AA718,"=39500385",GX715:GX718),2)</f>
        <v>0</v>
      </c>
      <c r="CK720" s="3">
        <f>ROUND(SUMIF(AA715:AA718,"=39500385",GY715:GY718),2)</f>
        <v>0</v>
      </c>
      <c r="CL720" s="3">
        <f>ROUND(SUMIF(AA715:AA718,"=39500385",GZ715:GZ718),2)</f>
        <v>0</v>
      </c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4">
        <f t="shared" ref="DG720:DL720" si="737">ROUND(DT720,2)</f>
        <v>0</v>
      </c>
      <c r="DH720" s="4">
        <f t="shared" si="737"/>
        <v>0</v>
      </c>
      <c r="DI720" s="4">
        <f t="shared" si="737"/>
        <v>0</v>
      </c>
      <c r="DJ720" s="4">
        <f t="shared" si="737"/>
        <v>0</v>
      </c>
      <c r="DK720" s="4">
        <f t="shared" si="737"/>
        <v>0</v>
      </c>
      <c r="DL720" s="4">
        <f t="shared" si="737"/>
        <v>0</v>
      </c>
      <c r="DM720" s="4">
        <f>DZ720</f>
        <v>0</v>
      </c>
      <c r="DN720" s="4">
        <f>EA720</f>
        <v>0</v>
      </c>
      <c r="DO720" s="4">
        <f>ROUND(EB720,2)</f>
        <v>0</v>
      </c>
      <c r="DP720" s="4">
        <f>ROUND(EC720,2)</f>
        <v>0</v>
      </c>
      <c r="DQ720" s="4">
        <f>ROUND(ED720,2)</f>
        <v>0</v>
      </c>
      <c r="DR720" s="4"/>
      <c r="DS720" s="4"/>
      <c r="DT720" s="4">
        <f>ROUND(SUMIF(AA715:AA718,"=39500386",O715:O718),2)</f>
        <v>0</v>
      </c>
      <c r="DU720" s="4">
        <f>ROUND(SUMIF(AA715:AA718,"=39500386",P715:P718),2)</f>
        <v>0</v>
      </c>
      <c r="DV720" s="4">
        <f>ROUND(SUMIF(AA715:AA718,"=39500386",Q715:Q718),2)</f>
        <v>0</v>
      </c>
      <c r="DW720" s="4">
        <f>ROUND(SUMIF(AA715:AA718,"=39500386",R715:R718),2)</f>
        <v>0</v>
      </c>
      <c r="DX720" s="4">
        <f>ROUND(SUMIF(AA715:AA718,"=39500386",S715:S718),2)</f>
        <v>0</v>
      </c>
      <c r="DY720" s="4">
        <f>ROUND(SUMIF(AA715:AA718,"=39500386",T715:T718),2)</f>
        <v>0</v>
      </c>
      <c r="DZ720" s="4">
        <f>SUMIF(AA715:AA718,"=39500386",U715:U718)</f>
        <v>0</v>
      </c>
      <c r="EA720" s="4">
        <f>SUMIF(AA715:AA718,"=39500386",V715:V718)</f>
        <v>0</v>
      </c>
      <c r="EB720" s="4">
        <f>ROUND(SUMIF(AA715:AA718,"=39500386",W715:W718),2)</f>
        <v>0</v>
      </c>
      <c r="EC720" s="4">
        <f>ROUND(SUMIF(AA715:AA718,"=39500386",X715:X718),2)</f>
        <v>0</v>
      </c>
      <c r="ED720" s="4">
        <f>ROUND(SUMIF(AA715:AA718,"=39500386",Y715:Y718),2)</f>
        <v>0</v>
      </c>
      <c r="EE720" s="4"/>
      <c r="EF720" s="4"/>
      <c r="EG720" s="4">
        <f t="shared" ref="EG720:EU720" si="738">ROUND(FP720,2)</f>
        <v>0</v>
      </c>
      <c r="EH720" s="4">
        <f t="shared" si="738"/>
        <v>0</v>
      </c>
      <c r="EI720" s="4">
        <f t="shared" si="738"/>
        <v>0</v>
      </c>
      <c r="EJ720" s="4">
        <f t="shared" si="738"/>
        <v>9155.6299999999992</v>
      </c>
      <c r="EK720" s="4">
        <f t="shared" si="738"/>
        <v>9155.6299999999992</v>
      </c>
      <c r="EL720" s="4">
        <f t="shared" si="738"/>
        <v>0</v>
      </c>
      <c r="EM720" s="4">
        <f t="shared" si="738"/>
        <v>0</v>
      </c>
      <c r="EN720" s="4">
        <f t="shared" si="738"/>
        <v>0</v>
      </c>
      <c r="EO720" s="4">
        <f t="shared" si="738"/>
        <v>0</v>
      </c>
      <c r="EP720" s="4">
        <f t="shared" si="738"/>
        <v>0</v>
      </c>
      <c r="EQ720" s="4">
        <f t="shared" si="738"/>
        <v>0</v>
      </c>
      <c r="ER720" s="4">
        <f t="shared" si="738"/>
        <v>0</v>
      </c>
      <c r="ES720" s="4">
        <f t="shared" si="738"/>
        <v>0</v>
      </c>
      <c r="ET720" s="4">
        <f t="shared" si="738"/>
        <v>0</v>
      </c>
      <c r="EU720" s="4">
        <f t="shared" si="738"/>
        <v>0</v>
      </c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>
        <f>ROUND(SUMIF(AA715:AA718,"=39500386",FQ715:FQ718),2)</f>
        <v>0</v>
      </c>
      <c r="FQ720" s="4">
        <f>ROUND(SUMIF(AA715:AA718,"=39500386",FR715:FR718),2)</f>
        <v>0</v>
      </c>
      <c r="FR720" s="4">
        <f>ROUND(SUMIF(AA715:AA718,"=39500386",GL715:GL718),2)</f>
        <v>0</v>
      </c>
      <c r="FS720" s="4">
        <f>ROUND(SUMIF(AA715:AA718,"=39500386",GM715:GM718),2)</f>
        <v>9155.6299999999992</v>
      </c>
      <c r="FT720" s="4">
        <f>ROUND(SUMIF(AA715:AA718,"=39500386",GN715:GN718),2)</f>
        <v>9155.6299999999992</v>
      </c>
      <c r="FU720" s="4">
        <f>ROUND(SUMIF(AA715:AA718,"=39500386",GO715:GO718),2)</f>
        <v>0</v>
      </c>
      <c r="FV720" s="4">
        <f>ROUND(SUMIF(AA715:AA718,"=39500386",GP715:GP718),2)</f>
        <v>0</v>
      </c>
      <c r="FW720" s="4">
        <f>DU720-FP720</f>
        <v>0</v>
      </c>
      <c r="FX720" s="4">
        <f>DU720-FQ720</f>
        <v>0</v>
      </c>
      <c r="FY720" s="4">
        <f>FP720-FR720</f>
        <v>0</v>
      </c>
      <c r="FZ720" s="4">
        <f>DU720-FP720-FQ720+FR720</f>
        <v>0</v>
      </c>
      <c r="GA720" s="4">
        <f>FQ720-FR720</f>
        <v>0</v>
      </c>
      <c r="GB720" s="4">
        <f>ROUND(SUMIF(AA715:AA718,"=39500386",GX715:GX718),2)</f>
        <v>0</v>
      </c>
      <c r="GC720" s="4">
        <f>ROUND(SUMIF(AA715:AA718,"=39500386",GY715:GY718),2)</f>
        <v>0</v>
      </c>
      <c r="GD720" s="4">
        <f>ROUND(SUMIF(AA715:AA718,"=39500386",GZ715:GZ718),2)</f>
        <v>0</v>
      </c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"/>
      <c r="GW720" s="4"/>
      <c r="GX720" s="4">
        <v>0</v>
      </c>
    </row>
    <row r="722" spans="1:23" x14ac:dyDescent="0.2">
      <c r="A722" s="5">
        <v>50</v>
      </c>
      <c r="B722" s="5">
        <v>0</v>
      </c>
      <c r="C722" s="5">
        <v>0</v>
      </c>
      <c r="D722" s="5">
        <v>1</v>
      </c>
      <c r="E722" s="5">
        <v>201</v>
      </c>
      <c r="F722" s="5">
        <f>ROUND(Source!O720,O722)</f>
        <v>0</v>
      </c>
      <c r="G722" s="5" t="s">
        <v>408</v>
      </c>
      <c r="H722" s="5" t="s">
        <v>409</v>
      </c>
      <c r="I722" s="5"/>
      <c r="J722" s="5"/>
      <c r="K722" s="5">
        <v>201</v>
      </c>
      <c r="L722" s="5">
        <v>1</v>
      </c>
      <c r="M722" s="5">
        <v>3</v>
      </c>
      <c r="N722" s="5" t="s">
        <v>3</v>
      </c>
      <c r="O722" s="5">
        <v>2</v>
      </c>
      <c r="P722" s="5">
        <f>ROUND(Source!DG720,O722)</f>
        <v>0</v>
      </c>
      <c r="Q722" s="5"/>
      <c r="R722" s="5"/>
      <c r="S722" s="5"/>
      <c r="T722" s="5"/>
      <c r="U722" s="5"/>
      <c r="V722" s="5"/>
      <c r="W722" s="5"/>
    </row>
    <row r="723" spans="1:23" x14ac:dyDescent="0.2">
      <c r="A723" s="5">
        <v>50</v>
      </c>
      <c r="B723" s="5">
        <v>0</v>
      </c>
      <c r="C723" s="5">
        <v>0</v>
      </c>
      <c r="D723" s="5">
        <v>1</v>
      </c>
      <c r="E723" s="5">
        <v>202</v>
      </c>
      <c r="F723" s="5">
        <f>ROUND(Source!P720,O723)</f>
        <v>0</v>
      </c>
      <c r="G723" s="5" t="s">
        <v>410</v>
      </c>
      <c r="H723" s="5" t="s">
        <v>411</v>
      </c>
      <c r="I723" s="5"/>
      <c r="J723" s="5"/>
      <c r="K723" s="5">
        <v>202</v>
      </c>
      <c r="L723" s="5">
        <v>2</v>
      </c>
      <c r="M723" s="5">
        <v>3</v>
      </c>
      <c r="N723" s="5" t="s">
        <v>3</v>
      </c>
      <c r="O723" s="5">
        <v>2</v>
      </c>
      <c r="P723" s="5">
        <f>ROUND(Source!DH720,O723)</f>
        <v>0</v>
      </c>
      <c r="Q723" s="5"/>
      <c r="R723" s="5"/>
      <c r="S723" s="5"/>
      <c r="T723" s="5"/>
      <c r="U723" s="5"/>
      <c r="V723" s="5"/>
      <c r="W723" s="5"/>
    </row>
    <row r="724" spans="1:23" x14ac:dyDescent="0.2">
      <c r="A724" s="5">
        <v>50</v>
      </c>
      <c r="B724" s="5">
        <v>0</v>
      </c>
      <c r="C724" s="5">
        <v>0</v>
      </c>
      <c r="D724" s="5">
        <v>1</v>
      </c>
      <c r="E724" s="5">
        <v>222</v>
      </c>
      <c r="F724" s="5">
        <f>ROUND(Source!AO720,O724)</f>
        <v>0</v>
      </c>
      <c r="G724" s="5" t="s">
        <v>412</v>
      </c>
      <c r="H724" s="5" t="s">
        <v>413</v>
      </c>
      <c r="I724" s="5"/>
      <c r="J724" s="5"/>
      <c r="K724" s="5">
        <v>222</v>
      </c>
      <c r="L724" s="5">
        <v>3</v>
      </c>
      <c r="M724" s="5">
        <v>3</v>
      </c>
      <c r="N724" s="5" t="s">
        <v>3</v>
      </c>
      <c r="O724" s="5">
        <v>2</v>
      </c>
      <c r="P724" s="5">
        <f>ROUND(Source!EG720,O724)</f>
        <v>0</v>
      </c>
      <c r="Q724" s="5"/>
      <c r="R724" s="5"/>
      <c r="S724" s="5"/>
      <c r="T724" s="5"/>
      <c r="U724" s="5"/>
      <c r="V724" s="5"/>
      <c r="W724" s="5"/>
    </row>
    <row r="725" spans="1:23" x14ac:dyDescent="0.2">
      <c r="A725" s="5">
        <v>50</v>
      </c>
      <c r="B725" s="5">
        <v>0</v>
      </c>
      <c r="C725" s="5">
        <v>0</v>
      </c>
      <c r="D725" s="5">
        <v>1</v>
      </c>
      <c r="E725" s="5">
        <v>225</v>
      </c>
      <c r="F725" s="5">
        <f>ROUND(Source!AV720,O725)</f>
        <v>0</v>
      </c>
      <c r="G725" s="5" t="s">
        <v>414</v>
      </c>
      <c r="H725" s="5" t="s">
        <v>415</v>
      </c>
      <c r="I725" s="5"/>
      <c r="J725" s="5"/>
      <c r="K725" s="5">
        <v>225</v>
      </c>
      <c r="L725" s="5">
        <v>4</v>
      </c>
      <c r="M725" s="5">
        <v>3</v>
      </c>
      <c r="N725" s="5" t="s">
        <v>3</v>
      </c>
      <c r="O725" s="5">
        <v>2</v>
      </c>
      <c r="P725" s="5">
        <f>ROUND(Source!EN720,O725)</f>
        <v>0</v>
      </c>
      <c r="Q725" s="5"/>
      <c r="R725" s="5"/>
      <c r="S725" s="5"/>
      <c r="T725" s="5"/>
      <c r="U725" s="5"/>
      <c r="V725" s="5"/>
      <c r="W725" s="5"/>
    </row>
    <row r="726" spans="1:23" x14ac:dyDescent="0.2">
      <c r="A726" s="5">
        <v>50</v>
      </c>
      <c r="B726" s="5">
        <v>0</v>
      </c>
      <c r="C726" s="5">
        <v>0</v>
      </c>
      <c r="D726" s="5">
        <v>1</v>
      </c>
      <c r="E726" s="5">
        <v>226</v>
      </c>
      <c r="F726" s="5">
        <f>ROUND(Source!AW720,O726)</f>
        <v>0</v>
      </c>
      <c r="G726" s="5" t="s">
        <v>416</v>
      </c>
      <c r="H726" s="5" t="s">
        <v>417</v>
      </c>
      <c r="I726" s="5"/>
      <c r="J726" s="5"/>
      <c r="K726" s="5">
        <v>226</v>
      </c>
      <c r="L726" s="5">
        <v>5</v>
      </c>
      <c r="M726" s="5">
        <v>3</v>
      </c>
      <c r="N726" s="5" t="s">
        <v>3</v>
      </c>
      <c r="O726" s="5">
        <v>2</v>
      </c>
      <c r="P726" s="5">
        <f>ROUND(Source!EO720,O726)</f>
        <v>0</v>
      </c>
      <c r="Q726" s="5"/>
      <c r="R726" s="5"/>
      <c r="S726" s="5"/>
      <c r="T726" s="5"/>
      <c r="U726" s="5"/>
      <c r="V726" s="5"/>
      <c r="W726" s="5"/>
    </row>
    <row r="727" spans="1:23" x14ac:dyDescent="0.2">
      <c r="A727" s="5">
        <v>50</v>
      </c>
      <c r="B727" s="5">
        <v>0</v>
      </c>
      <c r="C727" s="5">
        <v>0</v>
      </c>
      <c r="D727" s="5">
        <v>1</v>
      </c>
      <c r="E727" s="5">
        <v>227</v>
      </c>
      <c r="F727" s="5">
        <f>ROUND(Source!AX720,O727)</f>
        <v>0</v>
      </c>
      <c r="G727" s="5" t="s">
        <v>418</v>
      </c>
      <c r="H727" s="5" t="s">
        <v>419</v>
      </c>
      <c r="I727" s="5"/>
      <c r="J727" s="5"/>
      <c r="K727" s="5">
        <v>227</v>
      </c>
      <c r="L727" s="5">
        <v>6</v>
      </c>
      <c r="M727" s="5">
        <v>3</v>
      </c>
      <c r="N727" s="5" t="s">
        <v>3</v>
      </c>
      <c r="O727" s="5">
        <v>2</v>
      </c>
      <c r="P727" s="5">
        <f>ROUND(Source!EP720,O727)</f>
        <v>0</v>
      </c>
      <c r="Q727" s="5"/>
      <c r="R727" s="5"/>
      <c r="S727" s="5"/>
      <c r="T727" s="5"/>
      <c r="U727" s="5"/>
      <c r="V727" s="5"/>
      <c r="W727" s="5"/>
    </row>
    <row r="728" spans="1:23" x14ac:dyDescent="0.2">
      <c r="A728" s="5">
        <v>50</v>
      </c>
      <c r="B728" s="5">
        <v>0</v>
      </c>
      <c r="C728" s="5">
        <v>0</v>
      </c>
      <c r="D728" s="5">
        <v>1</v>
      </c>
      <c r="E728" s="5">
        <v>228</v>
      </c>
      <c r="F728" s="5">
        <f>ROUND(Source!AY720,O728)</f>
        <v>0</v>
      </c>
      <c r="G728" s="5" t="s">
        <v>420</v>
      </c>
      <c r="H728" s="5" t="s">
        <v>421</v>
      </c>
      <c r="I728" s="5"/>
      <c r="J728" s="5"/>
      <c r="K728" s="5">
        <v>228</v>
      </c>
      <c r="L728" s="5">
        <v>7</v>
      </c>
      <c r="M728" s="5">
        <v>3</v>
      </c>
      <c r="N728" s="5" t="s">
        <v>3</v>
      </c>
      <c r="O728" s="5">
        <v>2</v>
      </c>
      <c r="P728" s="5">
        <f>ROUND(Source!EQ720,O728)</f>
        <v>0</v>
      </c>
      <c r="Q728" s="5"/>
      <c r="R728" s="5"/>
      <c r="S728" s="5"/>
      <c r="T728" s="5"/>
      <c r="U728" s="5"/>
      <c r="V728" s="5"/>
      <c r="W728" s="5"/>
    </row>
    <row r="729" spans="1:23" x14ac:dyDescent="0.2">
      <c r="A729" s="5">
        <v>50</v>
      </c>
      <c r="B729" s="5">
        <v>0</v>
      </c>
      <c r="C729" s="5">
        <v>0</v>
      </c>
      <c r="D729" s="5">
        <v>1</v>
      </c>
      <c r="E729" s="5">
        <v>216</v>
      </c>
      <c r="F729" s="5">
        <f>ROUND(Source!AP720,O729)</f>
        <v>0</v>
      </c>
      <c r="G729" s="5" t="s">
        <v>422</v>
      </c>
      <c r="H729" s="5" t="s">
        <v>423</v>
      </c>
      <c r="I729" s="5"/>
      <c r="J729" s="5"/>
      <c r="K729" s="5">
        <v>216</v>
      </c>
      <c r="L729" s="5">
        <v>8</v>
      </c>
      <c r="M729" s="5">
        <v>3</v>
      </c>
      <c r="N729" s="5" t="s">
        <v>3</v>
      </c>
      <c r="O729" s="5">
        <v>2</v>
      </c>
      <c r="P729" s="5">
        <f>ROUND(Source!EH720,O729)</f>
        <v>0</v>
      </c>
      <c r="Q729" s="5"/>
      <c r="R729" s="5"/>
      <c r="S729" s="5"/>
      <c r="T729" s="5"/>
      <c r="U729" s="5"/>
      <c r="V729" s="5"/>
      <c r="W729" s="5"/>
    </row>
    <row r="730" spans="1:23" x14ac:dyDescent="0.2">
      <c r="A730" s="5">
        <v>50</v>
      </c>
      <c r="B730" s="5">
        <v>0</v>
      </c>
      <c r="C730" s="5">
        <v>0</v>
      </c>
      <c r="D730" s="5">
        <v>1</v>
      </c>
      <c r="E730" s="5">
        <v>223</v>
      </c>
      <c r="F730" s="5">
        <f>ROUND(Source!AQ720,O730)</f>
        <v>0</v>
      </c>
      <c r="G730" s="5" t="s">
        <v>424</v>
      </c>
      <c r="H730" s="5" t="s">
        <v>425</v>
      </c>
      <c r="I730" s="5"/>
      <c r="J730" s="5"/>
      <c r="K730" s="5">
        <v>223</v>
      </c>
      <c r="L730" s="5">
        <v>9</v>
      </c>
      <c r="M730" s="5">
        <v>3</v>
      </c>
      <c r="N730" s="5" t="s">
        <v>3</v>
      </c>
      <c r="O730" s="5">
        <v>2</v>
      </c>
      <c r="P730" s="5">
        <f>ROUND(Source!EI720,O730)</f>
        <v>0</v>
      </c>
      <c r="Q730" s="5"/>
      <c r="R730" s="5"/>
      <c r="S730" s="5"/>
      <c r="T730" s="5"/>
      <c r="U730" s="5"/>
      <c r="V730" s="5"/>
      <c r="W730" s="5"/>
    </row>
    <row r="731" spans="1:23" x14ac:dyDescent="0.2">
      <c r="A731" s="5">
        <v>50</v>
      </c>
      <c r="B731" s="5">
        <v>0</v>
      </c>
      <c r="C731" s="5">
        <v>0</v>
      </c>
      <c r="D731" s="5">
        <v>1</v>
      </c>
      <c r="E731" s="5">
        <v>229</v>
      </c>
      <c r="F731" s="5">
        <f>ROUND(Source!AZ720,O731)</f>
        <v>0</v>
      </c>
      <c r="G731" s="5" t="s">
        <v>426</v>
      </c>
      <c r="H731" s="5" t="s">
        <v>427</v>
      </c>
      <c r="I731" s="5"/>
      <c r="J731" s="5"/>
      <c r="K731" s="5">
        <v>229</v>
      </c>
      <c r="L731" s="5">
        <v>10</v>
      </c>
      <c r="M731" s="5">
        <v>3</v>
      </c>
      <c r="N731" s="5" t="s">
        <v>3</v>
      </c>
      <c r="O731" s="5">
        <v>2</v>
      </c>
      <c r="P731" s="5">
        <f>ROUND(Source!ER720,O731)</f>
        <v>0</v>
      </c>
      <c r="Q731" s="5"/>
      <c r="R731" s="5"/>
      <c r="S731" s="5"/>
      <c r="T731" s="5"/>
      <c r="U731" s="5"/>
      <c r="V731" s="5"/>
      <c r="W731" s="5"/>
    </row>
    <row r="732" spans="1:23" x14ac:dyDescent="0.2">
      <c r="A732" s="5">
        <v>50</v>
      </c>
      <c r="B732" s="5">
        <v>0</v>
      </c>
      <c r="C732" s="5">
        <v>0</v>
      </c>
      <c r="D732" s="5">
        <v>1</v>
      </c>
      <c r="E732" s="5">
        <v>203</v>
      </c>
      <c r="F732" s="5">
        <f>ROUND(Source!Q720,O732)</f>
        <v>0</v>
      </c>
      <c r="G732" s="5" t="s">
        <v>428</v>
      </c>
      <c r="H732" s="5" t="s">
        <v>429</v>
      </c>
      <c r="I732" s="5"/>
      <c r="J732" s="5"/>
      <c r="K732" s="5">
        <v>203</v>
      </c>
      <c r="L732" s="5">
        <v>11</v>
      </c>
      <c r="M732" s="5">
        <v>3</v>
      </c>
      <c r="N732" s="5" t="s">
        <v>3</v>
      </c>
      <c r="O732" s="5">
        <v>2</v>
      </c>
      <c r="P732" s="5">
        <f>ROUND(Source!DI720,O732)</f>
        <v>0</v>
      </c>
      <c r="Q732" s="5"/>
      <c r="R732" s="5"/>
      <c r="S732" s="5"/>
      <c r="T732" s="5"/>
      <c r="U732" s="5"/>
      <c r="V732" s="5"/>
      <c r="W732" s="5"/>
    </row>
    <row r="733" spans="1:23" x14ac:dyDescent="0.2">
      <c r="A733" s="5">
        <v>50</v>
      </c>
      <c r="B733" s="5">
        <v>0</v>
      </c>
      <c r="C733" s="5">
        <v>0</v>
      </c>
      <c r="D733" s="5">
        <v>1</v>
      </c>
      <c r="E733" s="5">
        <v>231</v>
      </c>
      <c r="F733" s="5">
        <f>ROUND(Source!BB720,O733)</f>
        <v>0</v>
      </c>
      <c r="G733" s="5" t="s">
        <v>430</v>
      </c>
      <c r="H733" s="5" t="s">
        <v>431</v>
      </c>
      <c r="I733" s="5"/>
      <c r="J733" s="5"/>
      <c r="K733" s="5">
        <v>231</v>
      </c>
      <c r="L733" s="5">
        <v>12</v>
      </c>
      <c r="M733" s="5">
        <v>3</v>
      </c>
      <c r="N733" s="5" t="s">
        <v>3</v>
      </c>
      <c r="O733" s="5">
        <v>2</v>
      </c>
      <c r="P733" s="5">
        <f>ROUND(Source!ET720,O733)</f>
        <v>0</v>
      </c>
      <c r="Q733" s="5"/>
      <c r="R733" s="5"/>
      <c r="S733" s="5"/>
      <c r="T733" s="5"/>
      <c r="U733" s="5"/>
      <c r="V733" s="5"/>
      <c r="W733" s="5"/>
    </row>
    <row r="734" spans="1:23" x14ac:dyDescent="0.2">
      <c r="A734" s="5">
        <v>50</v>
      </c>
      <c r="B734" s="5">
        <v>0</v>
      </c>
      <c r="C734" s="5">
        <v>0</v>
      </c>
      <c r="D734" s="5">
        <v>1</v>
      </c>
      <c r="E734" s="5">
        <v>204</v>
      </c>
      <c r="F734" s="5">
        <f>ROUND(Source!R720,O734)</f>
        <v>0</v>
      </c>
      <c r="G734" s="5" t="s">
        <v>432</v>
      </c>
      <c r="H734" s="5" t="s">
        <v>433</v>
      </c>
      <c r="I734" s="5"/>
      <c r="J734" s="5"/>
      <c r="K734" s="5">
        <v>204</v>
      </c>
      <c r="L734" s="5">
        <v>13</v>
      </c>
      <c r="M734" s="5">
        <v>3</v>
      </c>
      <c r="N734" s="5" t="s">
        <v>3</v>
      </c>
      <c r="O734" s="5">
        <v>2</v>
      </c>
      <c r="P734" s="5">
        <f>ROUND(Source!DJ720,O734)</f>
        <v>0</v>
      </c>
      <c r="Q734" s="5"/>
      <c r="R734" s="5"/>
      <c r="S734" s="5"/>
      <c r="T734" s="5"/>
      <c r="U734" s="5"/>
      <c r="V734" s="5"/>
      <c r="W734" s="5"/>
    </row>
    <row r="735" spans="1:23" x14ac:dyDescent="0.2">
      <c r="A735" s="5">
        <v>50</v>
      </c>
      <c r="B735" s="5">
        <v>0</v>
      </c>
      <c r="C735" s="5">
        <v>0</v>
      </c>
      <c r="D735" s="5">
        <v>1</v>
      </c>
      <c r="E735" s="5">
        <v>205</v>
      </c>
      <c r="F735" s="5">
        <f>ROUND(Source!S720,O735)</f>
        <v>0</v>
      </c>
      <c r="G735" s="5" t="s">
        <v>434</v>
      </c>
      <c r="H735" s="5" t="s">
        <v>435</v>
      </c>
      <c r="I735" s="5"/>
      <c r="J735" s="5"/>
      <c r="K735" s="5">
        <v>205</v>
      </c>
      <c r="L735" s="5">
        <v>14</v>
      </c>
      <c r="M735" s="5">
        <v>3</v>
      </c>
      <c r="N735" s="5" t="s">
        <v>3</v>
      </c>
      <c r="O735" s="5">
        <v>2</v>
      </c>
      <c r="P735" s="5">
        <f>ROUND(Source!DK720,O735)</f>
        <v>0</v>
      </c>
      <c r="Q735" s="5"/>
      <c r="R735" s="5"/>
      <c r="S735" s="5"/>
      <c r="T735" s="5"/>
      <c r="U735" s="5"/>
      <c r="V735" s="5"/>
      <c r="W735" s="5"/>
    </row>
    <row r="736" spans="1:23" x14ac:dyDescent="0.2">
      <c r="A736" s="5">
        <v>50</v>
      </c>
      <c r="B736" s="5">
        <v>0</v>
      </c>
      <c r="C736" s="5">
        <v>0</v>
      </c>
      <c r="D736" s="5">
        <v>1</v>
      </c>
      <c r="E736" s="5">
        <v>232</v>
      </c>
      <c r="F736" s="5">
        <f>ROUND(Source!BC720,O736)</f>
        <v>0</v>
      </c>
      <c r="G736" s="5" t="s">
        <v>436</v>
      </c>
      <c r="H736" s="5" t="s">
        <v>437</v>
      </c>
      <c r="I736" s="5"/>
      <c r="J736" s="5"/>
      <c r="K736" s="5">
        <v>232</v>
      </c>
      <c r="L736" s="5">
        <v>15</v>
      </c>
      <c r="M736" s="5">
        <v>3</v>
      </c>
      <c r="N736" s="5" t="s">
        <v>3</v>
      </c>
      <c r="O736" s="5">
        <v>2</v>
      </c>
      <c r="P736" s="5">
        <f>ROUND(Source!EU720,O736)</f>
        <v>0</v>
      </c>
      <c r="Q736" s="5"/>
      <c r="R736" s="5"/>
      <c r="S736" s="5"/>
      <c r="T736" s="5"/>
      <c r="U736" s="5"/>
      <c r="V736" s="5"/>
      <c r="W736" s="5"/>
    </row>
    <row r="737" spans="1:206" x14ac:dyDescent="0.2">
      <c r="A737" s="5">
        <v>50</v>
      </c>
      <c r="B737" s="5">
        <v>0</v>
      </c>
      <c r="C737" s="5">
        <v>0</v>
      </c>
      <c r="D737" s="5">
        <v>1</v>
      </c>
      <c r="E737" s="5">
        <v>214</v>
      </c>
      <c r="F737" s="5">
        <f>ROUND(Source!AS720,O737)</f>
        <v>1374.72</v>
      </c>
      <c r="G737" s="5" t="s">
        <v>438</v>
      </c>
      <c r="H737" s="5" t="s">
        <v>439</v>
      </c>
      <c r="I737" s="5"/>
      <c r="J737" s="5"/>
      <c r="K737" s="5">
        <v>214</v>
      </c>
      <c r="L737" s="5">
        <v>16</v>
      </c>
      <c r="M737" s="5">
        <v>3</v>
      </c>
      <c r="N737" s="5" t="s">
        <v>3</v>
      </c>
      <c r="O737" s="5">
        <v>2</v>
      </c>
      <c r="P737" s="5">
        <f>ROUND(Source!EK720,O737)</f>
        <v>9155.6299999999992</v>
      </c>
      <c r="Q737" s="5"/>
      <c r="R737" s="5"/>
      <c r="S737" s="5"/>
      <c r="T737" s="5"/>
      <c r="U737" s="5"/>
      <c r="V737" s="5"/>
      <c r="W737" s="5"/>
    </row>
    <row r="738" spans="1:206" x14ac:dyDescent="0.2">
      <c r="A738" s="5">
        <v>50</v>
      </c>
      <c r="B738" s="5">
        <v>0</v>
      </c>
      <c r="C738" s="5">
        <v>0</v>
      </c>
      <c r="D738" s="5">
        <v>1</v>
      </c>
      <c r="E738" s="5">
        <v>215</v>
      </c>
      <c r="F738" s="5">
        <f>ROUND(Source!AT720,O738)</f>
        <v>0</v>
      </c>
      <c r="G738" s="5" t="s">
        <v>440</v>
      </c>
      <c r="H738" s="5" t="s">
        <v>441</v>
      </c>
      <c r="I738" s="5"/>
      <c r="J738" s="5"/>
      <c r="K738" s="5">
        <v>215</v>
      </c>
      <c r="L738" s="5">
        <v>17</v>
      </c>
      <c r="M738" s="5">
        <v>3</v>
      </c>
      <c r="N738" s="5" t="s">
        <v>3</v>
      </c>
      <c r="O738" s="5">
        <v>2</v>
      </c>
      <c r="P738" s="5">
        <f>ROUND(Source!EL720,O738)</f>
        <v>0</v>
      </c>
      <c r="Q738" s="5"/>
      <c r="R738" s="5"/>
      <c r="S738" s="5"/>
      <c r="T738" s="5"/>
      <c r="U738" s="5"/>
      <c r="V738" s="5"/>
      <c r="W738" s="5"/>
    </row>
    <row r="739" spans="1:206" x14ac:dyDescent="0.2">
      <c r="A739" s="5">
        <v>50</v>
      </c>
      <c r="B739" s="5">
        <v>0</v>
      </c>
      <c r="C739" s="5">
        <v>0</v>
      </c>
      <c r="D739" s="5">
        <v>1</v>
      </c>
      <c r="E739" s="5">
        <v>217</v>
      </c>
      <c r="F739" s="5">
        <f>ROUND(Source!AU720,O739)</f>
        <v>0</v>
      </c>
      <c r="G739" s="5" t="s">
        <v>442</v>
      </c>
      <c r="H739" s="5" t="s">
        <v>443</v>
      </c>
      <c r="I739" s="5"/>
      <c r="J739" s="5"/>
      <c r="K739" s="5">
        <v>217</v>
      </c>
      <c r="L739" s="5">
        <v>18</v>
      </c>
      <c r="M739" s="5">
        <v>3</v>
      </c>
      <c r="N739" s="5" t="s">
        <v>3</v>
      </c>
      <c r="O739" s="5">
        <v>2</v>
      </c>
      <c r="P739" s="5">
        <f>ROUND(Source!EM720,O739)</f>
        <v>0</v>
      </c>
      <c r="Q739" s="5"/>
      <c r="R739" s="5"/>
      <c r="S739" s="5"/>
      <c r="T739" s="5"/>
      <c r="U739" s="5"/>
      <c r="V739" s="5"/>
      <c r="W739" s="5"/>
    </row>
    <row r="740" spans="1:206" x14ac:dyDescent="0.2">
      <c r="A740" s="5">
        <v>50</v>
      </c>
      <c r="B740" s="5">
        <v>0</v>
      </c>
      <c r="C740" s="5">
        <v>0</v>
      </c>
      <c r="D740" s="5">
        <v>1</v>
      </c>
      <c r="E740" s="5">
        <v>230</v>
      </c>
      <c r="F740" s="5">
        <f>ROUND(Source!BA720,O740)</f>
        <v>0</v>
      </c>
      <c r="G740" s="5" t="s">
        <v>444</v>
      </c>
      <c r="H740" s="5" t="s">
        <v>445</v>
      </c>
      <c r="I740" s="5"/>
      <c r="J740" s="5"/>
      <c r="K740" s="5">
        <v>230</v>
      </c>
      <c r="L740" s="5">
        <v>19</v>
      </c>
      <c r="M740" s="5">
        <v>3</v>
      </c>
      <c r="N740" s="5" t="s">
        <v>3</v>
      </c>
      <c r="O740" s="5">
        <v>2</v>
      </c>
      <c r="P740" s="5">
        <f>ROUND(Source!ES720,O740)</f>
        <v>0</v>
      </c>
      <c r="Q740" s="5"/>
      <c r="R740" s="5"/>
      <c r="S740" s="5"/>
      <c r="T740" s="5"/>
      <c r="U740" s="5"/>
      <c r="V740" s="5"/>
      <c r="W740" s="5"/>
    </row>
    <row r="741" spans="1:206" x14ac:dyDescent="0.2">
      <c r="A741" s="5">
        <v>50</v>
      </c>
      <c r="B741" s="5">
        <v>0</v>
      </c>
      <c r="C741" s="5">
        <v>0</v>
      </c>
      <c r="D741" s="5">
        <v>1</v>
      </c>
      <c r="E741" s="5">
        <v>206</v>
      </c>
      <c r="F741" s="5">
        <f>ROUND(Source!T720,O741)</f>
        <v>0</v>
      </c>
      <c r="G741" s="5" t="s">
        <v>446</v>
      </c>
      <c r="H741" s="5" t="s">
        <v>447</v>
      </c>
      <c r="I741" s="5"/>
      <c r="J741" s="5"/>
      <c r="K741" s="5">
        <v>206</v>
      </c>
      <c r="L741" s="5">
        <v>20</v>
      </c>
      <c r="M741" s="5">
        <v>3</v>
      </c>
      <c r="N741" s="5" t="s">
        <v>3</v>
      </c>
      <c r="O741" s="5">
        <v>2</v>
      </c>
      <c r="P741" s="5">
        <f>ROUND(Source!DL720,O741)</f>
        <v>0</v>
      </c>
      <c r="Q741" s="5"/>
      <c r="R741" s="5"/>
      <c r="S741" s="5"/>
      <c r="T741" s="5"/>
      <c r="U741" s="5"/>
      <c r="V741" s="5"/>
      <c r="W741" s="5"/>
    </row>
    <row r="742" spans="1:206" x14ac:dyDescent="0.2">
      <c r="A742" s="5">
        <v>50</v>
      </c>
      <c r="B742" s="5">
        <v>0</v>
      </c>
      <c r="C742" s="5">
        <v>0</v>
      </c>
      <c r="D742" s="5">
        <v>1</v>
      </c>
      <c r="E742" s="5">
        <v>207</v>
      </c>
      <c r="F742" s="5">
        <f>Source!U720</f>
        <v>0</v>
      </c>
      <c r="G742" s="5" t="s">
        <v>448</v>
      </c>
      <c r="H742" s="5" t="s">
        <v>449</v>
      </c>
      <c r="I742" s="5"/>
      <c r="J742" s="5"/>
      <c r="K742" s="5">
        <v>207</v>
      </c>
      <c r="L742" s="5">
        <v>21</v>
      </c>
      <c r="M742" s="5">
        <v>3</v>
      </c>
      <c r="N742" s="5" t="s">
        <v>3</v>
      </c>
      <c r="O742" s="5">
        <v>-1</v>
      </c>
      <c r="P742" s="5">
        <f>Source!DM720</f>
        <v>0</v>
      </c>
      <c r="Q742" s="5"/>
      <c r="R742" s="5"/>
      <c r="S742" s="5"/>
      <c r="T742" s="5"/>
      <c r="U742" s="5"/>
      <c r="V742" s="5"/>
      <c r="W742" s="5"/>
    </row>
    <row r="743" spans="1:206" x14ac:dyDescent="0.2">
      <c r="A743" s="5">
        <v>50</v>
      </c>
      <c r="B743" s="5">
        <v>0</v>
      </c>
      <c r="C743" s="5">
        <v>0</v>
      </c>
      <c r="D743" s="5">
        <v>1</v>
      </c>
      <c r="E743" s="5">
        <v>208</v>
      </c>
      <c r="F743" s="5">
        <f>Source!V720</f>
        <v>0</v>
      </c>
      <c r="G743" s="5" t="s">
        <v>450</v>
      </c>
      <c r="H743" s="5" t="s">
        <v>451</v>
      </c>
      <c r="I743" s="5"/>
      <c r="J743" s="5"/>
      <c r="K743" s="5">
        <v>208</v>
      </c>
      <c r="L743" s="5">
        <v>22</v>
      </c>
      <c r="M743" s="5">
        <v>3</v>
      </c>
      <c r="N743" s="5" t="s">
        <v>3</v>
      </c>
      <c r="O743" s="5">
        <v>-1</v>
      </c>
      <c r="P743" s="5">
        <f>Source!DN720</f>
        <v>0</v>
      </c>
      <c r="Q743" s="5"/>
      <c r="R743" s="5"/>
      <c r="S743" s="5"/>
      <c r="T743" s="5"/>
      <c r="U743" s="5"/>
      <c r="V743" s="5"/>
      <c r="W743" s="5"/>
    </row>
    <row r="744" spans="1:206" x14ac:dyDescent="0.2">
      <c r="A744" s="5">
        <v>50</v>
      </c>
      <c r="B744" s="5">
        <v>0</v>
      </c>
      <c r="C744" s="5">
        <v>0</v>
      </c>
      <c r="D744" s="5">
        <v>1</v>
      </c>
      <c r="E744" s="5">
        <v>209</v>
      </c>
      <c r="F744" s="5">
        <f>ROUND(Source!W720,O744)</f>
        <v>0</v>
      </c>
      <c r="G744" s="5" t="s">
        <v>452</v>
      </c>
      <c r="H744" s="5" t="s">
        <v>453</v>
      </c>
      <c r="I744" s="5"/>
      <c r="J744" s="5"/>
      <c r="K744" s="5">
        <v>209</v>
      </c>
      <c r="L744" s="5">
        <v>23</v>
      </c>
      <c r="M744" s="5">
        <v>3</v>
      </c>
      <c r="N744" s="5" t="s">
        <v>3</v>
      </c>
      <c r="O744" s="5">
        <v>2</v>
      </c>
      <c r="P744" s="5">
        <f>ROUND(Source!DO720,O744)</f>
        <v>0</v>
      </c>
      <c r="Q744" s="5"/>
      <c r="R744" s="5"/>
      <c r="S744" s="5"/>
      <c r="T744" s="5"/>
      <c r="U744" s="5"/>
      <c r="V744" s="5"/>
      <c r="W744" s="5"/>
    </row>
    <row r="745" spans="1:206" x14ac:dyDescent="0.2">
      <c r="A745" s="5">
        <v>50</v>
      </c>
      <c r="B745" s="5">
        <v>0</v>
      </c>
      <c r="C745" s="5">
        <v>0</v>
      </c>
      <c r="D745" s="5">
        <v>1</v>
      </c>
      <c r="E745" s="5">
        <v>210</v>
      </c>
      <c r="F745" s="5">
        <f>ROUND(Source!X720,O745)</f>
        <v>0</v>
      </c>
      <c r="G745" s="5" t="s">
        <v>454</v>
      </c>
      <c r="H745" s="5" t="s">
        <v>455</v>
      </c>
      <c r="I745" s="5"/>
      <c r="J745" s="5"/>
      <c r="K745" s="5">
        <v>210</v>
      </c>
      <c r="L745" s="5">
        <v>24</v>
      </c>
      <c r="M745" s="5">
        <v>3</v>
      </c>
      <c r="N745" s="5" t="s">
        <v>3</v>
      </c>
      <c r="O745" s="5">
        <v>2</v>
      </c>
      <c r="P745" s="5">
        <f>ROUND(Source!DP720,O745)</f>
        <v>0</v>
      </c>
      <c r="Q745" s="5"/>
      <c r="R745" s="5"/>
      <c r="S745" s="5"/>
      <c r="T745" s="5"/>
      <c r="U745" s="5"/>
      <c r="V745" s="5"/>
      <c r="W745" s="5"/>
    </row>
    <row r="746" spans="1:206" x14ac:dyDescent="0.2">
      <c r="A746" s="5">
        <v>50</v>
      </c>
      <c r="B746" s="5">
        <v>0</v>
      </c>
      <c r="C746" s="5">
        <v>0</v>
      </c>
      <c r="D746" s="5">
        <v>1</v>
      </c>
      <c r="E746" s="5">
        <v>211</v>
      </c>
      <c r="F746" s="5">
        <f>ROUND(Source!Y720,O746)</f>
        <v>0</v>
      </c>
      <c r="G746" s="5" t="s">
        <v>456</v>
      </c>
      <c r="H746" s="5" t="s">
        <v>457</v>
      </c>
      <c r="I746" s="5"/>
      <c r="J746" s="5"/>
      <c r="K746" s="5">
        <v>211</v>
      </c>
      <c r="L746" s="5">
        <v>25</v>
      </c>
      <c r="M746" s="5">
        <v>3</v>
      </c>
      <c r="N746" s="5" t="s">
        <v>3</v>
      </c>
      <c r="O746" s="5">
        <v>2</v>
      </c>
      <c r="P746" s="5">
        <f>ROUND(Source!DQ720,O746)</f>
        <v>0</v>
      </c>
      <c r="Q746" s="5"/>
      <c r="R746" s="5"/>
      <c r="S746" s="5"/>
      <c r="T746" s="5"/>
      <c r="U746" s="5"/>
      <c r="V746" s="5"/>
      <c r="W746" s="5"/>
    </row>
    <row r="747" spans="1:206" x14ac:dyDescent="0.2">
      <c r="A747" s="5">
        <v>50</v>
      </c>
      <c r="B747" s="5">
        <v>0</v>
      </c>
      <c r="C747" s="5">
        <v>0</v>
      </c>
      <c r="D747" s="5">
        <v>1</v>
      </c>
      <c r="E747" s="5">
        <v>224</v>
      </c>
      <c r="F747" s="5">
        <f>ROUND(Source!AR720,O747)</f>
        <v>1374.72</v>
      </c>
      <c r="G747" s="5" t="s">
        <v>458</v>
      </c>
      <c r="H747" s="5" t="s">
        <v>459</v>
      </c>
      <c r="I747" s="5"/>
      <c r="J747" s="5"/>
      <c r="K747" s="5">
        <v>224</v>
      </c>
      <c r="L747" s="5">
        <v>26</v>
      </c>
      <c r="M747" s="5">
        <v>3</v>
      </c>
      <c r="N747" s="5" t="s">
        <v>3</v>
      </c>
      <c r="O747" s="5">
        <v>2</v>
      </c>
      <c r="P747" s="5">
        <f>ROUND(Source!EJ720,O747)</f>
        <v>9155.6299999999992</v>
      </c>
      <c r="Q747" s="5"/>
      <c r="R747" s="5"/>
      <c r="S747" s="5"/>
      <c r="T747" s="5"/>
      <c r="U747" s="5"/>
      <c r="V747" s="5"/>
      <c r="W747" s="5"/>
    </row>
    <row r="749" spans="1:206" x14ac:dyDescent="0.2">
      <c r="A749" s="3">
        <v>51</v>
      </c>
      <c r="B749" s="3">
        <f>B20</f>
        <v>1</v>
      </c>
      <c r="C749" s="3">
        <f>A20</f>
        <v>3</v>
      </c>
      <c r="D749" s="3">
        <f>ROW(A20)</f>
        <v>20</v>
      </c>
      <c r="E749" s="3"/>
      <c r="F749" s="3" t="str">
        <f>IF(F20&lt;&gt;"",F20,"")</f>
        <v>Новая локальная смета</v>
      </c>
      <c r="G749" s="3" t="str">
        <f>IF(G20&lt;&gt;"",G20,"")</f>
        <v>Новая локальная смета</v>
      </c>
      <c r="H749" s="3">
        <v>0</v>
      </c>
      <c r="I749" s="3"/>
      <c r="J749" s="3"/>
      <c r="K749" s="3"/>
      <c r="L749" s="3"/>
      <c r="M749" s="3"/>
      <c r="N749" s="3"/>
      <c r="O749" s="3">
        <f t="shared" ref="O749:T749" si="739">ROUND(O223+O314+O388+O439+O569+O630+O682+O720+AB749,2)</f>
        <v>203217.23</v>
      </c>
      <c r="P749" s="3">
        <f t="shared" si="739"/>
        <v>183905.58</v>
      </c>
      <c r="Q749" s="3">
        <f t="shared" si="739"/>
        <v>2793.08</v>
      </c>
      <c r="R749" s="3">
        <f t="shared" si="739"/>
        <v>486.45</v>
      </c>
      <c r="S749" s="3">
        <f t="shared" si="739"/>
        <v>16518.57</v>
      </c>
      <c r="T749" s="3">
        <f t="shared" si="739"/>
        <v>0</v>
      </c>
      <c r="U749" s="3">
        <f>U223+U314+U388+U439+U569+U630+U682+U720+AH749</f>
        <v>1834.18457855</v>
      </c>
      <c r="V749" s="3">
        <f>V223+V314+V388+V439+V569+V630+V682+V720+AI749</f>
        <v>42.33658650000001</v>
      </c>
      <c r="W749" s="3">
        <f>ROUND(W223+W314+W388+W439+W569+W630+W682+W720+AJ749,2)</f>
        <v>0</v>
      </c>
      <c r="X749" s="3">
        <f>ROUND(X223+X314+X388+X439+X569+X630+X682+X720+AK749,2)</f>
        <v>17025.48</v>
      </c>
      <c r="Y749" s="3">
        <f>ROUND(Y223+Y314+Y388+Y439+Y569+Y630+Y682+Y720+AL749,2)</f>
        <v>10165.790000000001</v>
      </c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>
        <f t="shared" ref="AO749:BC749" si="740">ROUND(AO223+AO314+AO388+AO439+AO569+AO630+AO682+AO720+BX749,2)</f>
        <v>0</v>
      </c>
      <c r="AP749" s="3">
        <f t="shared" si="740"/>
        <v>0</v>
      </c>
      <c r="AQ749" s="3">
        <f t="shared" si="740"/>
        <v>0</v>
      </c>
      <c r="AR749" s="3">
        <f t="shared" si="740"/>
        <v>231783.22</v>
      </c>
      <c r="AS749" s="3">
        <f t="shared" si="740"/>
        <v>210853.92</v>
      </c>
      <c r="AT749" s="3">
        <f t="shared" si="740"/>
        <v>20929.3</v>
      </c>
      <c r="AU749" s="3">
        <f t="shared" si="740"/>
        <v>0</v>
      </c>
      <c r="AV749" s="3">
        <f t="shared" si="740"/>
        <v>183905.58</v>
      </c>
      <c r="AW749" s="3">
        <f t="shared" si="740"/>
        <v>183905.58</v>
      </c>
      <c r="AX749" s="3">
        <f t="shared" si="740"/>
        <v>0</v>
      </c>
      <c r="AY749" s="3">
        <f t="shared" si="740"/>
        <v>183905.58</v>
      </c>
      <c r="AZ749" s="3">
        <f t="shared" si="740"/>
        <v>0</v>
      </c>
      <c r="BA749" s="3">
        <f t="shared" si="740"/>
        <v>0</v>
      </c>
      <c r="BB749" s="3">
        <f t="shared" si="740"/>
        <v>0</v>
      </c>
      <c r="BC749" s="3">
        <f t="shared" si="740"/>
        <v>0</v>
      </c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4">
        <f t="shared" ref="DG749:DL749" si="741">ROUND(DG223+DG314+DG388+DG439+DG569+DG630+DG682+DG720+DT749,2)</f>
        <v>954731.16</v>
      </c>
      <c r="DH749" s="4">
        <f t="shared" si="741"/>
        <v>826115.3</v>
      </c>
      <c r="DI749" s="4">
        <f t="shared" si="741"/>
        <v>18601.810000000001</v>
      </c>
      <c r="DJ749" s="4">
        <f t="shared" si="741"/>
        <v>3239.99</v>
      </c>
      <c r="DK749" s="4">
        <f t="shared" si="741"/>
        <v>110014.05</v>
      </c>
      <c r="DL749" s="4">
        <f t="shared" si="741"/>
        <v>0</v>
      </c>
      <c r="DM749" s="4">
        <f>DM223+DM314+DM388+DM439+DM569+DM630+DM682+DM720+DZ749</f>
        <v>1834.18457855</v>
      </c>
      <c r="DN749" s="4">
        <f>DN223+DN314+DN388+DN439+DN569+DN630+DN682+DN720+EA749</f>
        <v>42.33658650000001</v>
      </c>
      <c r="DO749" s="4">
        <f>ROUND(DO223+DO314+DO388+DO439+DO569+DO630+DO682+DO720+EB749,2)</f>
        <v>0</v>
      </c>
      <c r="DP749" s="4">
        <f>ROUND(DP223+DP314+DP388+DP439+DP569+DP630+DP682+DP720+EC749,2)</f>
        <v>113390.29</v>
      </c>
      <c r="DQ749" s="4">
        <f>ROUND(DQ223+DQ314+DQ388+DQ439+DQ569+DQ630+DQ682+DQ720+ED749,2)</f>
        <v>67704.490000000005</v>
      </c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>
        <f t="shared" ref="EG749:EU749" si="742">ROUND(EG223+EG314+EG388+EG439+EG569+EG630+EG682+EG720+FP749,2)</f>
        <v>0</v>
      </c>
      <c r="EH749" s="4">
        <f t="shared" si="742"/>
        <v>0</v>
      </c>
      <c r="EI749" s="4">
        <f t="shared" si="742"/>
        <v>0</v>
      </c>
      <c r="EJ749" s="4">
        <f t="shared" si="742"/>
        <v>1144981.57</v>
      </c>
      <c r="EK749" s="4">
        <f t="shared" si="742"/>
        <v>1005592.24</v>
      </c>
      <c r="EL749" s="4">
        <f t="shared" si="742"/>
        <v>139389.32999999999</v>
      </c>
      <c r="EM749" s="4">
        <f t="shared" si="742"/>
        <v>0</v>
      </c>
      <c r="EN749" s="4">
        <f t="shared" si="742"/>
        <v>826115.3</v>
      </c>
      <c r="EO749" s="4">
        <f t="shared" si="742"/>
        <v>826115.3</v>
      </c>
      <c r="EP749" s="4">
        <f t="shared" si="742"/>
        <v>0</v>
      </c>
      <c r="EQ749" s="4">
        <f t="shared" si="742"/>
        <v>826115.3</v>
      </c>
      <c r="ER749" s="4">
        <f t="shared" si="742"/>
        <v>0</v>
      </c>
      <c r="ES749" s="4">
        <f t="shared" si="742"/>
        <v>0</v>
      </c>
      <c r="ET749" s="4">
        <f t="shared" si="742"/>
        <v>0</v>
      </c>
      <c r="EU749" s="4">
        <f t="shared" si="742"/>
        <v>0</v>
      </c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>
        <v>0</v>
      </c>
    </row>
    <row r="751" spans="1:206" x14ac:dyDescent="0.2">
      <c r="A751" s="5">
        <v>50</v>
      </c>
      <c r="B751" s="5">
        <v>0</v>
      </c>
      <c r="C751" s="5">
        <v>0</v>
      </c>
      <c r="D751" s="5">
        <v>1</v>
      </c>
      <c r="E751" s="5">
        <v>201</v>
      </c>
      <c r="F751" s="5">
        <f>ROUND(Source!O749,O751)</f>
        <v>203217.23</v>
      </c>
      <c r="G751" s="5" t="s">
        <v>408</v>
      </c>
      <c r="H751" s="5" t="s">
        <v>409</v>
      </c>
      <c r="I751" s="5"/>
      <c r="J751" s="5"/>
      <c r="K751" s="5">
        <v>201</v>
      </c>
      <c r="L751" s="5">
        <v>1</v>
      </c>
      <c r="M751" s="5">
        <v>3</v>
      </c>
      <c r="N751" s="5" t="s">
        <v>3</v>
      </c>
      <c r="O751" s="5">
        <v>2</v>
      </c>
      <c r="P751" s="5">
        <f>ROUND(Source!DG749,O751)</f>
        <v>954731.16</v>
      </c>
      <c r="Q751" s="5"/>
      <c r="R751" s="5"/>
      <c r="S751" s="5"/>
      <c r="T751" s="5"/>
      <c r="U751" s="5"/>
      <c r="V751" s="5"/>
      <c r="W751" s="5"/>
    </row>
    <row r="752" spans="1:206" x14ac:dyDescent="0.2">
      <c r="A752" s="5">
        <v>50</v>
      </c>
      <c r="B752" s="5">
        <v>0</v>
      </c>
      <c r="C752" s="5">
        <v>0</v>
      </c>
      <c r="D752" s="5">
        <v>1</v>
      </c>
      <c r="E752" s="5">
        <v>202</v>
      </c>
      <c r="F752" s="5">
        <f>ROUND(Source!P749,O752)</f>
        <v>183905.58</v>
      </c>
      <c r="G752" s="5" t="s">
        <v>410</v>
      </c>
      <c r="H752" s="5" t="s">
        <v>411</v>
      </c>
      <c r="I752" s="5"/>
      <c r="J752" s="5"/>
      <c r="K752" s="5">
        <v>202</v>
      </c>
      <c r="L752" s="5">
        <v>2</v>
      </c>
      <c r="M752" s="5">
        <v>3</v>
      </c>
      <c r="N752" s="5" t="s">
        <v>3</v>
      </c>
      <c r="O752" s="5">
        <v>2</v>
      </c>
      <c r="P752" s="5">
        <f>ROUND(Source!DH749,O752)</f>
        <v>826115.3</v>
      </c>
      <c r="Q752" s="5"/>
      <c r="R752" s="5"/>
      <c r="S752" s="5"/>
      <c r="T752" s="5"/>
      <c r="U752" s="5"/>
      <c r="V752" s="5"/>
      <c r="W752" s="5"/>
    </row>
    <row r="753" spans="1:23" x14ac:dyDescent="0.2">
      <c r="A753" s="5">
        <v>50</v>
      </c>
      <c r="B753" s="5">
        <v>0</v>
      </c>
      <c r="C753" s="5">
        <v>0</v>
      </c>
      <c r="D753" s="5">
        <v>1</v>
      </c>
      <c r="E753" s="5">
        <v>222</v>
      </c>
      <c r="F753" s="5">
        <f>ROUND(Source!AO749,O753)</f>
        <v>0</v>
      </c>
      <c r="G753" s="5" t="s">
        <v>412</v>
      </c>
      <c r="H753" s="5" t="s">
        <v>413</v>
      </c>
      <c r="I753" s="5"/>
      <c r="J753" s="5"/>
      <c r="K753" s="5">
        <v>222</v>
      </c>
      <c r="L753" s="5">
        <v>3</v>
      </c>
      <c r="M753" s="5">
        <v>3</v>
      </c>
      <c r="N753" s="5" t="s">
        <v>3</v>
      </c>
      <c r="O753" s="5">
        <v>2</v>
      </c>
      <c r="P753" s="5">
        <f>ROUND(Source!EG749,O753)</f>
        <v>0</v>
      </c>
      <c r="Q753" s="5"/>
      <c r="R753" s="5"/>
      <c r="S753" s="5"/>
      <c r="T753" s="5"/>
      <c r="U753" s="5"/>
      <c r="V753" s="5"/>
      <c r="W753" s="5"/>
    </row>
    <row r="754" spans="1:23" x14ac:dyDescent="0.2">
      <c r="A754" s="5">
        <v>50</v>
      </c>
      <c r="B754" s="5">
        <v>0</v>
      </c>
      <c r="C754" s="5">
        <v>0</v>
      </c>
      <c r="D754" s="5">
        <v>1</v>
      </c>
      <c r="E754" s="5">
        <v>225</v>
      </c>
      <c r="F754" s="5">
        <f>ROUND(Source!AV749,O754)</f>
        <v>183905.58</v>
      </c>
      <c r="G754" s="5" t="s">
        <v>414</v>
      </c>
      <c r="H754" s="5" t="s">
        <v>415</v>
      </c>
      <c r="I754" s="5"/>
      <c r="J754" s="5"/>
      <c r="K754" s="5">
        <v>225</v>
      </c>
      <c r="L754" s="5">
        <v>4</v>
      </c>
      <c r="M754" s="5">
        <v>3</v>
      </c>
      <c r="N754" s="5" t="s">
        <v>3</v>
      </c>
      <c r="O754" s="5">
        <v>2</v>
      </c>
      <c r="P754" s="5">
        <f>ROUND(Source!EN749,O754)</f>
        <v>826115.3</v>
      </c>
      <c r="Q754" s="5"/>
      <c r="R754" s="5"/>
      <c r="S754" s="5"/>
      <c r="T754" s="5"/>
      <c r="U754" s="5"/>
      <c r="V754" s="5"/>
      <c r="W754" s="5"/>
    </row>
    <row r="755" spans="1:23" x14ac:dyDescent="0.2">
      <c r="A755" s="5">
        <v>50</v>
      </c>
      <c r="B755" s="5">
        <v>0</v>
      </c>
      <c r="C755" s="5">
        <v>0</v>
      </c>
      <c r="D755" s="5">
        <v>1</v>
      </c>
      <c r="E755" s="5">
        <v>226</v>
      </c>
      <c r="F755" s="5">
        <f>ROUND(Source!AW749,O755)</f>
        <v>183905.58</v>
      </c>
      <c r="G755" s="5" t="s">
        <v>416</v>
      </c>
      <c r="H755" s="5" t="s">
        <v>417</v>
      </c>
      <c r="I755" s="5"/>
      <c r="J755" s="5"/>
      <c r="K755" s="5">
        <v>226</v>
      </c>
      <c r="L755" s="5">
        <v>5</v>
      </c>
      <c r="M755" s="5">
        <v>3</v>
      </c>
      <c r="N755" s="5" t="s">
        <v>3</v>
      </c>
      <c r="O755" s="5">
        <v>2</v>
      </c>
      <c r="P755" s="5">
        <f>ROUND(Source!EO749,O755)</f>
        <v>826115.3</v>
      </c>
      <c r="Q755" s="5"/>
      <c r="R755" s="5"/>
      <c r="S755" s="5"/>
      <c r="T755" s="5"/>
      <c r="U755" s="5"/>
      <c r="V755" s="5"/>
      <c r="W755" s="5"/>
    </row>
    <row r="756" spans="1:23" x14ac:dyDescent="0.2">
      <c r="A756" s="5">
        <v>50</v>
      </c>
      <c r="B756" s="5">
        <v>0</v>
      </c>
      <c r="C756" s="5">
        <v>0</v>
      </c>
      <c r="D756" s="5">
        <v>1</v>
      </c>
      <c r="E756" s="5">
        <v>227</v>
      </c>
      <c r="F756" s="5">
        <f>ROUND(Source!AX749,O756)</f>
        <v>0</v>
      </c>
      <c r="G756" s="5" t="s">
        <v>418</v>
      </c>
      <c r="H756" s="5" t="s">
        <v>419</v>
      </c>
      <c r="I756" s="5"/>
      <c r="J756" s="5"/>
      <c r="K756" s="5">
        <v>227</v>
      </c>
      <c r="L756" s="5">
        <v>6</v>
      </c>
      <c r="M756" s="5">
        <v>3</v>
      </c>
      <c r="N756" s="5" t="s">
        <v>3</v>
      </c>
      <c r="O756" s="5">
        <v>2</v>
      </c>
      <c r="P756" s="5">
        <f>ROUND(Source!EP749,O756)</f>
        <v>0</v>
      </c>
      <c r="Q756" s="5"/>
      <c r="R756" s="5"/>
      <c r="S756" s="5"/>
      <c r="T756" s="5"/>
      <c r="U756" s="5"/>
      <c r="V756" s="5"/>
      <c r="W756" s="5"/>
    </row>
    <row r="757" spans="1:23" x14ac:dyDescent="0.2">
      <c r="A757" s="5">
        <v>50</v>
      </c>
      <c r="B757" s="5">
        <v>0</v>
      </c>
      <c r="C757" s="5">
        <v>0</v>
      </c>
      <c r="D757" s="5">
        <v>1</v>
      </c>
      <c r="E757" s="5">
        <v>228</v>
      </c>
      <c r="F757" s="5">
        <f>ROUND(Source!AY749,O757)</f>
        <v>183905.58</v>
      </c>
      <c r="G757" s="5" t="s">
        <v>420</v>
      </c>
      <c r="H757" s="5" t="s">
        <v>421</v>
      </c>
      <c r="I757" s="5"/>
      <c r="J757" s="5"/>
      <c r="K757" s="5">
        <v>228</v>
      </c>
      <c r="L757" s="5">
        <v>7</v>
      </c>
      <c r="M757" s="5">
        <v>3</v>
      </c>
      <c r="N757" s="5" t="s">
        <v>3</v>
      </c>
      <c r="O757" s="5">
        <v>2</v>
      </c>
      <c r="P757" s="5">
        <f>ROUND(Source!EQ749,O757)</f>
        <v>826115.3</v>
      </c>
      <c r="Q757" s="5"/>
      <c r="R757" s="5"/>
      <c r="S757" s="5"/>
      <c r="T757" s="5"/>
      <c r="U757" s="5"/>
      <c r="V757" s="5"/>
      <c r="W757" s="5"/>
    </row>
    <row r="758" spans="1:23" x14ac:dyDescent="0.2">
      <c r="A758" s="5">
        <v>50</v>
      </c>
      <c r="B758" s="5">
        <v>0</v>
      </c>
      <c r="C758" s="5">
        <v>0</v>
      </c>
      <c r="D758" s="5">
        <v>1</v>
      </c>
      <c r="E758" s="5">
        <v>216</v>
      </c>
      <c r="F758" s="5">
        <f>ROUND(Source!AP749,O758)</f>
        <v>0</v>
      </c>
      <c r="G758" s="5" t="s">
        <v>422</v>
      </c>
      <c r="H758" s="5" t="s">
        <v>423</v>
      </c>
      <c r="I758" s="5"/>
      <c r="J758" s="5"/>
      <c r="K758" s="5">
        <v>216</v>
      </c>
      <c r="L758" s="5">
        <v>8</v>
      </c>
      <c r="M758" s="5">
        <v>3</v>
      </c>
      <c r="N758" s="5" t="s">
        <v>3</v>
      </c>
      <c r="O758" s="5">
        <v>2</v>
      </c>
      <c r="P758" s="5">
        <f>ROUND(Source!EH749,O758)</f>
        <v>0</v>
      </c>
      <c r="Q758" s="5"/>
      <c r="R758" s="5"/>
      <c r="S758" s="5"/>
      <c r="T758" s="5"/>
      <c r="U758" s="5"/>
      <c r="V758" s="5"/>
      <c r="W758" s="5"/>
    </row>
    <row r="759" spans="1:23" x14ac:dyDescent="0.2">
      <c r="A759" s="5">
        <v>50</v>
      </c>
      <c r="B759" s="5">
        <v>0</v>
      </c>
      <c r="C759" s="5">
        <v>0</v>
      </c>
      <c r="D759" s="5">
        <v>1</v>
      </c>
      <c r="E759" s="5">
        <v>223</v>
      </c>
      <c r="F759" s="5">
        <f>ROUND(Source!AQ749,O759)</f>
        <v>0</v>
      </c>
      <c r="G759" s="5" t="s">
        <v>424</v>
      </c>
      <c r="H759" s="5" t="s">
        <v>425</v>
      </c>
      <c r="I759" s="5"/>
      <c r="J759" s="5"/>
      <c r="K759" s="5">
        <v>223</v>
      </c>
      <c r="L759" s="5">
        <v>9</v>
      </c>
      <c r="M759" s="5">
        <v>3</v>
      </c>
      <c r="N759" s="5" t="s">
        <v>3</v>
      </c>
      <c r="O759" s="5">
        <v>2</v>
      </c>
      <c r="P759" s="5">
        <f>ROUND(Source!EI749,O759)</f>
        <v>0</v>
      </c>
      <c r="Q759" s="5"/>
      <c r="R759" s="5"/>
      <c r="S759" s="5"/>
      <c r="T759" s="5"/>
      <c r="U759" s="5"/>
      <c r="V759" s="5"/>
      <c r="W759" s="5"/>
    </row>
    <row r="760" spans="1:23" x14ac:dyDescent="0.2">
      <c r="A760" s="5">
        <v>50</v>
      </c>
      <c r="B760" s="5">
        <v>0</v>
      </c>
      <c r="C760" s="5">
        <v>0</v>
      </c>
      <c r="D760" s="5">
        <v>1</v>
      </c>
      <c r="E760" s="5">
        <v>229</v>
      </c>
      <c r="F760" s="5">
        <f>ROUND(Source!AZ749,O760)</f>
        <v>0</v>
      </c>
      <c r="G760" s="5" t="s">
        <v>426</v>
      </c>
      <c r="H760" s="5" t="s">
        <v>427</v>
      </c>
      <c r="I760" s="5"/>
      <c r="J760" s="5"/>
      <c r="K760" s="5">
        <v>229</v>
      </c>
      <c r="L760" s="5">
        <v>10</v>
      </c>
      <c r="M760" s="5">
        <v>3</v>
      </c>
      <c r="N760" s="5" t="s">
        <v>3</v>
      </c>
      <c r="O760" s="5">
        <v>2</v>
      </c>
      <c r="P760" s="5">
        <f>ROUND(Source!ER749,O760)</f>
        <v>0</v>
      </c>
      <c r="Q760" s="5"/>
      <c r="R760" s="5"/>
      <c r="S760" s="5"/>
      <c r="T760" s="5"/>
      <c r="U760" s="5"/>
      <c r="V760" s="5"/>
      <c r="W760" s="5"/>
    </row>
    <row r="761" spans="1:23" x14ac:dyDescent="0.2">
      <c r="A761" s="5">
        <v>50</v>
      </c>
      <c r="B761" s="5">
        <v>0</v>
      </c>
      <c r="C761" s="5">
        <v>0</v>
      </c>
      <c r="D761" s="5">
        <v>1</v>
      </c>
      <c r="E761" s="5">
        <v>203</v>
      </c>
      <c r="F761" s="5">
        <f>ROUND(Source!Q749,O761)</f>
        <v>2793.08</v>
      </c>
      <c r="G761" s="5" t="s">
        <v>428</v>
      </c>
      <c r="H761" s="5" t="s">
        <v>429</v>
      </c>
      <c r="I761" s="5"/>
      <c r="J761" s="5"/>
      <c r="K761" s="5">
        <v>203</v>
      </c>
      <c r="L761" s="5">
        <v>11</v>
      </c>
      <c r="M761" s="5">
        <v>3</v>
      </c>
      <c r="N761" s="5" t="s">
        <v>3</v>
      </c>
      <c r="O761" s="5">
        <v>2</v>
      </c>
      <c r="P761" s="5">
        <f>ROUND(Source!DI749,O761)</f>
        <v>18601.810000000001</v>
      </c>
      <c r="Q761" s="5"/>
      <c r="R761" s="5"/>
      <c r="S761" s="5"/>
      <c r="T761" s="5"/>
      <c r="U761" s="5"/>
      <c r="V761" s="5"/>
      <c r="W761" s="5"/>
    </row>
    <row r="762" spans="1:23" x14ac:dyDescent="0.2">
      <c r="A762" s="5">
        <v>50</v>
      </c>
      <c r="B762" s="5">
        <v>0</v>
      </c>
      <c r="C762" s="5">
        <v>0</v>
      </c>
      <c r="D762" s="5">
        <v>1</v>
      </c>
      <c r="E762" s="5">
        <v>231</v>
      </c>
      <c r="F762" s="5">
        <f>ROUND(Source!BB749,O762)</f>
        <v>0</v>
      </c>
      <c r="G762" s="5" t="s">
        <v>430</v>
      </c>
      <c r="H762" s="5" t="s">
        <v>431</v>
      </c>
      <c r="I762" s="5"/>
      <c r="J762" s="5"/>
      <c r="K762" s="5">
        <v>231</v>
      </c>
      <c r="L762" s="5">
        <v>12</v>
      </c>
      <c r="M762" s="5">
        <v>3</v>
      </c>
      <c r="N762" s="5" t="s">
        <v>3</v>
      </c>
      <c r="O762" s="5">
        <v>2</v>
      </c>
      <c r="P762" s="5">
        <f>ROUND(Source!ET749,O762)</f>
        <v>0</v>
      </c>
      <c r="Q762" s="5"/>
      <c r="R762" s="5"/>
      <c r="S762" s="5"/>
      <c r="T762" s="5"/>
      <c r="U762" s="5"/>
      <c r="V762" s="5"/>
      <c r="W762" s="5"/>
    </row>
    <row r="763" spans="1:23" x14ac:dyDescent="0.2">
      <c r="A763" s="5">
        <v>50</v>
      </c>
      <c r="B763" s="5">
        <v>0</v>
      </c>
      <c r="C763" s="5">
        <v>0</v>
      </c>
      <c r="D763" s="5">
        <v>1</v>
      </c>
      <c r="E763" s="5">
        <v>204</v>
      </c>
      <c r="F763" s="5">
        <f>ROUND(Source!R749,O763)</f>
        <v>486.45</v>
      </c>
      <c r="G763" s="5" t="s">
        <v>432</v>
      </c>
      <c r="H763" s="5" t="s">
        <v>433</v>
      </c>
      <c r="I763" s="5"/>
      <c r="J763" s="5"/>
      <c r="K763" s="5">
        <v>204</v>
      </c>
      <c r="L763" s="5">
        <v>13</v>
      </c>
      <c r="M763" s="5">
        <v>3</v>
      </c>
      <c r="N763" s="5" t="s">
        <v>3</v>
      </c>
      <c r="O763" s="5">
        <v>2</v>
      </c>
      <c r="P763" s="5">
        <f>ROUND(Source!DJ749,O763)</f>
        <v>3239.99</v>
      </c>
      <c r="Q763" s="5"/>
      <c r="R763" s="5"/>
      <c r="S763" s="5"/>
      <c r="T763" s="5"/>
      <c r="U763" s="5"/>
      <c r="V763" s="5"/>
      <c r="W763" s="5"/>
    </row>
    <row r="764" spans="1:23" x14ac:dyDescent="0.2">
      <c r="A764" s="5">
        <v>50</v>
      </c>
      <c r="B764" s="5">
        <v>0</v>
      </c>
      <c r="C764" s="5">
        <v>0</v>
      </c>
      <c r="D764" s="5">
        <v>1</v>
      </c>
      <c r="E764" s="5">
        <v>205</v>
      </c>
      <c r="F764" s="5">
        <f>ROUND(Source!S749,O764)</f>
        <v>16518.57</v>
      </c>
      <c r="G764" s="5" t="s">
        <v>434</v>
      </c>
      <c r="H764" s="5" t="s">
        <v>435</v>
      </c>
      <c r="I764" s="5"/>
      <c r="J764" s="5"/>
      <c r="K764" s="5">
        <v>205</v>
      </c>
      <c r="L764" s="5">
        <v>14</v>
      </c>
      <c r="M764" s="5">
        <v>3</v>
      </c>
      <c r="N764" s="5" t="s">
        <v>3</v>
      </c>
      <c r="O764" s="5">
        <v>2</v>
      </c>
      <c r="P764" s="5">
        <f>ROUND(Source!DK749,O764)</f>
        <v>110014.05</v>
      </c>
      <c r="Q764" s="5"/>
      <c r="R764" s="5"/>
      <c r="S764" s="5"/>
      <c r="T764" s="5"/>
      <c r="U764" s="5"/>
      <c r="V764" s="5"/>
      <c r="W764" s="5"/>
    </row>
    <row r="765" spans="1:23" x14ac:dyDescent="0.2">
      <c r="A765" s="5">
        <v>50</v>
      </c>
      <c r="B765" s="5">
        <v>0</v>
      </c>
      <c r="C765" s="5">
        <v>0</v>
      </c>
      <c r="D765" s="5">
        <v>1</v>
      </c>
      <c r="E765" s="5">
        <v>232</v>
      </c>
      <c r="F765" s="5">
        <f>ROUND(Source!BC749,O765)</f>
        <v>0</v>
      </c>
      <c r="G765" s="5" t="s">
        <v>436</v>
      </c>
      <c r="H765" s="5" t="s">
        <v>437</v>
      </c>
      <c r="I765" s="5"/>
      <c r="J765" s="5"/>
      <c r="K765" s="5">
        <v>232</v>
      </c>
      <c r="L765" s="5">
        <v>15</v>
      </c>
      <c r="M765" s="5">
        <v>3</v>
      </c>
      <c r="N765" s="5" t="s">
        <v>3</v>
      </c>
      <c r="O765" s="5">
        <v>2</v>
      </c>
      <c r="P765" s="5">
        <f>ROUND(Source!EU749,O765)</f>
        <v>0</v>
      </c>
      <c r="Q765" s="5"/>
      <c r="R765" s="5"/>
      <c r="S765" s="5"/>
      <c r="T765" s="5"/>
      <c r="U765" s="5"/>
      <c r="V765" s="5"/>
      <c r="W765" s="5"/>
    </row>
    <row r="766" spans="1:23" x14ac:dyDescent="0.2">
      <c r="A766" s="5">
        <v>50</v>
      </c>
      <c r="B766" s="5">
        <v>0</v>
      </c>
      <c r="C766" s="5">
        <v>0</v>
      </c>
      <c r="D766" s="5">
        <v>1</v>
      </c>
      <c r="E766" s="5">
        <v>214</v>
      </c>
      <c r="F766" s="5">
        <f>ROUND(Source!AS749,O766)</f>
        <v>210853.92</v>
      </c>
      <c r="G766" s="5" t="s">
        <v>438</v>
      </c>
      <c r="H766" s="5" t="s">
        <v>439</v>
      </c>
      <c r="I766" s="5"/>
      <c r="J766" s="5"/>
      <c r="K766" s="5">
        <v>214</v>
      </c>
      <c r="L766" s="5">
        <v>16</v>
      </c>
      <c r="M766" s="5">
        <v>3</v>
      </c>
      <c r="N766" s="5" t="s">
        <v>3</v>
      </c>
      <c r="O766" s="5">
        <v>2</v>
      </c>
      <c r="P766" s="5">
        <f>ROUND(Source!EK749,O766)</f>
        <v>1005592.24</v>
      </c>
      <c r="Q766" s="5"/>
      <c r="R766" s="5"/>
      <c r="S766" s="5"/>
      <c r="T766" s="5"/>
      <c r="U766" s="5"/>
      <c r="V766" s="5"/>
      <c r="W766" s="5"/>
    </row>
    <row r="767" spans="1:23" x14ac:dyDescent="0.2">
      <c r="A767" s="5">
        <v>50</v>
      </c>
      <c r="B767" s="5">
        <v>0</v>
      </c>
      <c r="C767" s="5">
        <v>0</v>
      </c>
      <c r="D767" s="5">
        <v>1</v>
      </c>
      <c r="E767" s="5">
        <v>215</v>
      </c>
      <c r="F767" s="5">
        <f>ROUND(Source!AT749,O767)</f>
        <v>20929.3</v>
      </c>
      <c r="G767" s="5" t="s">
        <v>440</v>
      </c>
      <c r="H767" s="5" t="s">
        <v>441</v>
      </c>
      <c r="I767" s="5"/>
      <c r="J767" s="5"/>
      <c r="K767" s="5">
        <v>215</v>
      </c>
      <c r="L767" s="5">
        <v>17</v>
      </c>
      <c r="M767" s="5">
        <v>3</v>
      </c>
      <c r="N767" s="5" t="s">
        <v>3</v>
      </c>
      <c r="O767" s="5">
        <v>2</v>
      </c>
      <c r="P767" s="5">
        <f>ROUND(Source!EL749,O767)</f>
        <v>139389.32999999999</v>
      </c>
      <c r="Q767" s="5"/>
      <c r="R767" s="5"/>
      <c r="S767" s="5"/>
      <c r="T767" s="5"/>
      <c r="U767" s="5"/>
      <c r="V767" s="5"/>
      <c r="W767" s="5"/>
    </row>
    <row r="768" spans="1:23" x14ac:dyDescent="0.2">
      <c r="A768" s="5">
        <v>50</v>
      </c>
      <c r="B768" s="5">
        <v>0</v>
      </c>
      <c r="C768" s="5">
        <v>0</v>
      </c>
      <c r="D768" s="5">
        <v>1</v>
      </c>
      <c r="E768" s="5">
        <v>217</v>
      </c>
      <c r="F768" s="5">
        <f>ROUND(Source!AU749,O768)</f>
        <v>0</v>
      </c>
      <c r="G768" s="5" t="s">
        <v>442</v>
      </c>
      <c r="H768" s="5" t="s">
        <v>443</v>
      </c>
      <c r="I768" s="5"/>
      <c r="J768" s="5"/>
      <c r="K768" s="5">
        <v>217</v>
      </c>
      <c r="L768" s="5">
        <v>18</v>
      </c>
      <c r="M768" s="5">
        <v>3</v>
      </c>
      <c r="N768" s="5" t="s">
        <v>3</v>
      </c>
      <c r="O768" s="5">
        <v>2</v>
      </c>
      <c r="P768" s="5">
        <f>ROUND(Source!EM749,O768)</f>
        <v>0</v>
      </c>
      <c r="Q768" s="5"/>
      <c r="R768" s="5"/>
      <c r="S768" s="5"/>
      <c r="T768" s="5"/>
      <c r="U768" s="5"/>
      <c r="V768" s="5"/>
      <c r="W768" s="5"/>
    </row>
    <row r="769" spans="1:206" x14ac:dyDescent="0.2">
      <c r="A769" s="5">
        <v>50</v>
      </c>
      <c r="B769" s="5">
        <v>0</v>
      </c>
      <c r="C769" s="5">
        <v>0</v>
      </c>
      <c r="D769" s="5">
        <v>1</v>
      </c>
      <c r="E769" s="5">
        <v>230</v>
      </c>
      <c r="F769" s="5">
        <f>ROUND(Source!BA749,O769)</f>
        <v>0</v>
      </c>
      <c r="G769" s="5" t="s">
        <v>444</v>
      </c>
      <c r="H769" s="5" t="s">
        <v>445</v>
      </c>
      <c r="I769" s="5"/>
      <c r="J769" s="5"/>
      <c r="K769" s="5">
        <v>230</v>
      </c>
      <c r="L769" s="5">
        <v>19</v>
      </c>
      <c r="M769" s="5">
        <v>3</v>
      </c>
      <c r="N769" s="5" t="s">
        <v>3</v>
      </c>
      <c r="O769" s="5">
        <v>2</v>
      </c>
      <c r="P769" s="5">
        <f>ROUND(Source!ES749,O769)</f>
        <v>0</v>
      </c>
      <c r="Q769" s="5"/>
      <c r="R769" s="5"/>
      <c r="S769" s="5"/>
      <c r="T769" s="5"/>
      <c r="U769" s="5"/>
      <c r="V769" s="5"/>
      <c r="W769" s="5"/>
    </row>
    <row r="770" spans="1:206" x14ac:dyDescent="0.2">
      <c r="A770" s="5">
        <v>50</v>
      </c>
      <c r="B770" s="5">
        <v>0</v>
      </c>
      <c r="C770" s="5">
        <v>0</v>
      </c>
      <c r="D770" s="5">
        <v>1</v>
      </c>
      <c r="E770" s="5">
        <v>206</v>
      </c>
      <c r="F770" s="5">
        <f>ROUND(Source!T749,O770)</f>
        <v>0</v>
      </c>
      <c r="G770" s="5" t="s">
        <v>446</v>
      </c>
      <c r="H770" s="5" t="s">
        <v>447</v>
      </c>
      <c r="I770" s="5"/>
      <c r="J770" s="5"/>
      <c r="K770" s="5">
        <v>206</v>
      </c>
      <c r="L770" s="5">
        <v>20</v>
      </c>
      <c r="M770" s="5">
        <v>3</v>
      </c>
      <c r="N770" s="5" t="s">
        <v>3</v>
      </c>
      <c r="O770" s="5">
        <v>2</v>
      </c>
      <c r="P770" s="5">
        <f>ROUND(Source!DL749,O770)</f>
        <v>0</v>
      </c>
      <c r="Q770" s="5"/>
      <c r="R770" s="5"/>
      <c r="S770" s="5"/>
      <c r="T770" s="5"/>
      <c r="U770" s="5"/>
      <c r="V770" s="5"/>
      <c r="W770" s="5"/>
    </row>
    <row r="771" spans="1:206" x14ac:dyDescent="0.2">
      <c r="A771" s="5">
        <v>50</v>
      </c>
      <c r="B771" s="5">
        <v>0</v>
      </c>
      <c r="C771" s="5">
        <v>0</v>
      </c>
      <c r="D771" s="5">
        <v>1</v>
      </c>
      <c r="E771" s="5">
        <v>207</v>
      </c>
      <c r="F771" s="5">
        <f>Source!U749</f>
        <v>1834.18457855</v>
      </c>
      <c r="G771" s="5" t="s">
        <v>448</v>
      </c>
      <c r="H771" s="5" t="s">
        <v>449</v>
      </c>
      <c r="I771" s="5"/>
      <c r="J771" s="5"/>
      <c r="K771" s="5">
        <v>207</v>
      </c>
      <c r="L771" s="5">
        <v>21</v>
      </c>
      <c r="M771" s="5">
        <v>3</v>
      </c>
      <c r="N771" s="5" t="s">
        <v>3</v>
      </c>
      <c r="O771" s="5">
        <v>-1</v>
      </c>
      <c r="P771" s="5">
        <f>Source!DM749</f>
        <v>1834.18457855</v>
      </c>
      <c r="Q771" s="5"/>
      <c r="R771" s="5"/>
      <c r="S771" s="5"/>
      <c r="T771" s="5"/>
      <c r="U771" s="5"/>
      <c r="V771" s="5"/>
      <c r="W771" s="5"/>
    </row>
    <row r="772" spans="1:206" x14ac:dyDescent="0.2">
      <c r="A772" s="5">
        <v>50</v>
      </c>
      <c r="B772" s="5">
        <v>0</v>
      </c>
      <c r="C772" s="5">
        <v>0</v>
      </c>
      <c r="D772" s="5">
        <v>1</v>
      </c>
      <c r="E772" s="5">
        <v>208</v>
      </c>
      <c r="F772" s="5">
        <f>Source!V749</f>
        <v>42.33658650000001</v>
      </c>
      <c r="G772" s="5" t="s">
        <v>450</v>
      </c>
      <c r="H772" s="5" t="s">
        <v>451</v>
      </c>
      <c r="I772" s="5"/>
      <c r="J772" s="5"/>
      <c r="K772" s="5">
        <v>208</v>
      </c>
      <c r="L772" s="5">
        <v>22</v>
      </c>
      <c r="M772" s="5">
        <v>3</v>
      </c>
      <c r="N772" s="5" t="s">
        <v>3</v>
      </c>
      <c r="O772" s="5">
        <v>-1</v>
      </c>
      <c r="P772" s="5">
        <f>Source!DN749</f>
        <v>42.33658650000001</v>
      </c>
      <c r="Q772" s="5"/>
      <c r="R772" s="5"/>
      <c r="S772" s="5"/>
      <c r="T772" s="5"/>
      <c r="U772" s="5"/>
      <c r="V772" s="5"/>
      <c r="W772" s="5"/>
    </row>
    <row r="773" spans="1:206" x14ac:dyDescent="0.2">
      <c r="A773" s="5">
        <v>50</v>
      </c>
      <c r="B773" s="5">
        <v>0</v>
      </c>
      <c r="C773" s="5">
        <v>0</v>
      </c>
      <c r="D773" s="5">
        <v>1</v>
      </c>
      <c r="E773" s="5">
        <v>209</v>
      </c>
      <c r="F773" s="5">
        <f>ROUND(Source!W749,O773)</f>
        <v>0</v>
      </c>
      <c r="G773" s="5" t="s">
        <v>452</v>
      </c>
      <c r="H773" s="5" t="s">
        <v>453</v>
      </c>
      <c r="I773" s="5"/>
      <c r="J773" s="5"/>
      <c r="K773" s="5">
        <v>209</v>
      </c>
      <c r="L773" s="5">
        <v>23</v>
      </c>
      <c r="M773" s="5">
        <v>3</v>
      </c>
      <c r="N773" s="5" t="s">
        <v>3</v>
      </c>
      <c r="O773" s="5">
        <v>2</v>
      </c>
      <c r="P773" s="5">
        <f>ROUND(Source!DO749,O773)</f>
        <v>0</v>
      </c>
      <c r="Q773" s="5"/>
      <c r="R773" s="5"/>
      <c r="S773" s="5"/>
      <c r="T773" s="5"/>
      <c r="U773" s="5"/>
      <c r="V773" s="5"/>
      <c r="W773" s="5"/>
    </row>
    <row r="774" spans="1:206" x14ac:dyDescent="0.2">
      <c r="A774" s="5">
        <v>50</v>
      </c>
      <c r="B774" s="5">
        <v>0</v>
      </c>
      <c r="C774" s="5">
        <v>0</v>
      </c>
      <c r="D774" s="5">
        <v>1</v>
      </c>
      <c r="E774" s="5">
        <v>210</v>
      </c>
      <c r="F774" s="5">
        <f>ROUND(Source!X749,O774)</f>
        <v>17025.48</v>
      </c>
      <c r="G774" s="5" t="s">
        <v>454</v>
      </c>
      <c r="H774" s="5" t="s">
        <v>455</v>
      </c>
      <c r="I774" s="5"/>
      <c r="J774" s="5"/>
      <c r="K774" s="5">
        <v>210</v>
      </c>
      <c r="L774" s="5">
        <v>24</v>
      </c>
      <c r="M774" s="5">
        <v>3</v>
      </c>
      <c r="N774" s="5" t="s">
        <v>3</v>
      </c>
      <c r="O774" s="5">
        <v>2</v>
      </c>
      <c r="P774" s="5">
        <f>ROUND(Source!DP749,O774)</f>
        <v>113390.29</v>
      </c>
      <c r="Q774" s="5"/>
      <c r="R774" s="5"/>
      <c r="S774" s="5"/>
      <c r="T774" s="5"/>
      <c r="U774" s="5"/>
      <c r="V774" s="5"/>
      <c r="W774" s="5"/>
    </row>
    <row r="775" spans="1:206" x14ac:dyDescent="0.2">
      <c r="A775" s="5">
        <v>50</v>
      </c>
      <c r="B775" s="5">
        <v>0</v>
      </c>
      <c r="C775" s="5">
        <v>0</v>
      </c>
      <c r="D775" s="5">
        <v>1</v>
      </c>
      <c r="E775" s="5">
        <v>211</v>
      </c>
      <c r="F775" s="5">
        <f>ROUND(Source!Y749,O775)</f>
        <v>10165.790000000001</v>
      </c>
      <c r="G775" s="5" t="s">
        <v>456</v>
      </c>
      <c r="H775" s="5" t="s">
        <v>457</v>
      </c>
      <c r="I775" s="5"/>
      <c r="J775" s="5"/>
      <c r="K775" s="5">
        <v>211</v>
      </c>
      <c r="L775" s="5">
        <v>25</v>
      </c>
      <c r="M775" s="5">
        <v>3</v>
      </c>
      <c r="N775" s="5" t="s">
        <v>3</v>
      </c>
      <c r="O775" s="5">
        <v>2</v>
      </c>
      <c r="P775" s="5">
        <f>ROUND(Source!DQ749,O775)</f>
        <v>67704.490000000005</v>
      </c>
      <c r="Q775" s="5"/>
      <c r="R775" s="5"/>
      <c r="S775" s="5"/>
      <c r="T775" s="5"/>
      <c r="U775" s="5"/>
      <c r="V775" s="5"/>
      <c r="W775" s="5"/>
    </row>
    <row r="776" spans="1:206" x14ac:dyDescent="0.2">
      <c r="A776" s="5">
        <v>50</v>
      </c>
      <c r="B776" s="5">
        <v>0</v>
      </c>
      <c r="C776" s="5">
        <v>0</v>
      </c>
      <c r="D776" s="5">
        <v>1</v>
      </c>
      <c r="E776" s="5">
        <v>224</v>
      </c>
      <c r="F776" s="5">
        <f>ROUND(Source!AR749,O776)</f>
        <v>231783.22</v>
      </c>
      <c r="G776" s="5" t="s">
        <v>458</v>
      </c>
      <c r="H776" s="5" t="s">
        <v>459</v>
      </c>
      <c r="I776" s="5"/>
      <c r="J776" s="5"/>
      <c r="K776" s="5">
        <v>224</v>
      </c>
      <c r="L776" s="5">
        <v>26</v>
      </c>
      <c r="M776" s="5">
        <v>3</v>
      </c>
      <c r="N776" s="5" t="s">
        <v>3</v>
      </c>
      <c r="O776" s="5">
        <v>2</v>
      </c>
      <c r="P776" s="5">
        <f>ROUND(Source!EJ749,O776)</f>
        <v>1144981.57</v>
      </c>
      <c r="Q776" s="5"/>
      <c r="R776" s="5"/>
      <c r="S776" s="5"/>
      <c r="T776" s="5"/>
      <c r="U776" s="5"/>
      <c r="V776" s="5"/>
      <c r="W776" s="5"/>
    </row>
    <row r="777" spans="1:206" x14ac:dyDescent="0.2">
      <c r="A777" s="5">
        <v>50</v>
      </c>
      <c r="B777" s="5">
        <v>1</v>
      </c>
      <c r="C777" s="5">
        <v>0</v>
      </c>
      <c r="D777" s="5">
        <v>2</v>
      </c>
      <c r="E777" s="5">
        <v>0</v>
      </c>
      <c r="F777" s="5">
        <f>ROUND(F776,O777)</f>
        <v>231783.22</v>
      </c>
      <c r="G777" s="5" t="s">
        <v>956</v>
      </c>
      <c r="H777" s="5" t="s">
        <v>957</v>
      </c>
      <c r="I777" s="5"/>
      <c r="J777" s="5"/>
      <c r="K777" s="5">
        <v>212</v>
      </c>
      <c r="L777" s="5">
        <v>27</v>
      </c>
      <c r="M777" s="5">
        <v>0</v>
      </c>
      <c r="N777" s="5" t="s">
        <v>3</v>
      </c>
      <c r="O777" s="5">
        <v>2</v>
      </c>
      <c r="P777" s="5">
        <f>ROUND(P776,O777)</f>
        <v>1144981.57</v>
      </c>
      <c r="Q777" s="5"/>
      <c r="R777" s="5"/>
      <c r="S777" s="5"/>
      <c r="T777" s="5"/>
      <c r="U777" s="5"/>
      <c r="V777" s="5"/>
      <c r="W777" s="5"/>
    </row>
    <row r="778" spans="1:206" x14ac:dyDescent="0.2">
      <c r="A778" s="5">
        <v>50</v>
      </c>
      <c r="B778" s="5">
        <v>1</v>
      </c>
      <c r="C778" s="5">
        <v>0</v>
      </c>
      <c r="D778" s="5">
        <v>2</v>
      </c>
      <c r="E778" s="5">
        <v>0</v>
      </c>
      <c r="F778" s="5">
        <f>ROUND(F777*0.18,O778)</f>
        <v>41720.980000000003</v>
      </c>
      <c r="G778" s="5" t="s">
        <v>958</v>
      </c>
      <c r="H778" s="5" t="s">
        <v>959</v>
      </c>
      <c r="I778" s="5"/>
      <c r="J778" s="5"/>
      <c r="K778" s="5">
        <v>212</v>
      </c>
      <c r="L778" s="5">
        <v>28</v>
      </c>
      <c r="M778" s="5">
        <v>0</v>
      </c>
      <c r="N778" s="5" t="s">
        <v>3</v>
      </c>
      <c r="O778" s="5">
        <v>2</v>
      </c>
      <c r="P778" s="5">
        <f>ROUND(P777*0.18,O778)</f>
        <v>206096.68</v>
      </c>
      <c r="Q778" s="5"/>
      <c r="R778" s="5"/>
      <c r="S778" s="5"/>
      <c r="T778" s="5"/>
      <c r="U778" s="5"/>
      <c r="V778" s="5"/>
      <c r="W778" s="5"/>
    </row>
    <row r="779" spans="1:206" x14ac:dyDescent="0.2">
      <c r="A779" s="5">
        <v>50</v>
      </c>
      <c r="B779" s="5">
        <v>1</v>
      </c>
      <c r="C779" s="5">
        <v>0</v>
      </c>
      <c r="D779" s="5">
        <v>2</v>
      </c>
      <c r="E779" s="5">
        <v>213</v>
      </c>
      <c r="F779" s="5">
        <f>ROUND(F777+F778,O779)</f>
        <v>273504.2</v>
      </c>
      <c r="G779" s="5" t="s">
        <v>960</v>
      </c>
      <c r="H779" s="5" t="s">
        <v>458</v>
      </c>
      <c r="I779" s="5"/>
      <c r="J779" s="5"/>
      <c r="K779" s="5">
        <v>212</v>
      </c>
      <c r="L779" s="5">
        <v>29</v>
      </c>
      <c r="M779" s="5">
        <v>0</v>
      </c>
      <c r="N779" s="5" t="s">
        <v>3</v>
      </c>
      <c r="O779" s="5">
        <v>2</v>
      </c>
      <c r="P779" s="5">
        <f>ROUND(P777+P778,O779)</f>
        <v>1351078.25</v>
      </c>
      <c r="Q779" s="5"/>
      <c r="R779" s="5"/>
      <c r="S779" s="5"/>
      <c r="T779" s="5"/>
      <c r="U779" s="5"/>
      <c r="V779" s="5"/>
      <c r="W779" s="5"/>
    </row>
    <row r="781" spans="1:206" x14ac:dyDescent="0.2">
      <c r="A781" s="3">
        <v>51</v>
      </c>
      <c r="B781" s="3">
        <f>B12</f>
        <v>842</v>
      </c>
      <c r="C781" s="3">
        <f>A12</f>
        <v>1</v>
      </c>
      <c r="D781" s="3">
        <f>ROW(A12)</f>
        <v>12</v>
      </c>
      <c r="E781" s="3"/>
      <c r="F781" s="3" t="str">
        <f>IF(F12&lt;&gt;"",F12,"")</f>
        <v>Новый объект_(Копия)</v>
      </c>
      <c r="G781" s="3" t="str">
        <f>IF(G12&lt;&gt;"",G12,"")</f>
        <v>Капитальный ремонт помещений №35, №36 цокольного  этажа здания  Технологического института -филиала НИЯУ МИФИ(ТИ НИЯУ МИФИ) по адресу: Свердловская обл.,г.Лесной, Коммунистический проспект, д.36</v>
      </c>
      <c r="H781" s="3">
        <v>0</v>
      </c>
      <c r="I781" s="3"/>
      <c r="J781" s="3"/>
      <c r="K781" s="3"/>
      <c r="L781" s="3"/>
      <c r="M781" s="3"/>
      <c r="N781" s="3"/>
      <c r="O781" s="3">
        <f t="shared" ref="O781:T781" si="743">ROUND(O749,2)</f>
        <v>203217.23</v>
      </c>
      <c r="P781" s="3">
        <f t="shared" si="743"/>
        <v>183905.58</v>
      </c>
      <c r="Q781" s="3">
        <f t="shared" si="743"/>
        <v>2793.08</v>
      </c>
      <c r="R781" s="3">
        <f t="shared" si="743"/>
        <v>486.45</v>
      </c>
      <c r="S781" s="3">
        <f t="shared" si="743"/>
        <v>16518.57</v>
      </c>
      <c r="T781" s="3">
        <f t="shared" si="743"/>
        <v>0</v>
      </c>
      <c r="U781" s="3">
        <f>U749</f>
        <v>1834.18457855</v>
      </c>
      <c r="V781" s="3">
        <f>V749</f>
        <v>42.33658650000001</v>
      </c>
      <c r="W781" s="3">
        <f>ROUND(W749,2)</f>
        <v>0</v>
      </c>
      <c r="X781" s="3">
        <f>ROUND(X749,2)</f>
        <v>17025.48</v>
      </c>
      <c r="Y781" s="3">
        <f>ROUND(Y749,2)</f>
        <v>10165.790000000001</v>
      </c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>
        <f t="shared" ref="AO781:BC781" si="744">ROUND(AO749,2)</f>
        <v>0</v>
      </c>
      <c r="AP781" s="3">
        <f t="shared" si="744"/>
        <v>0</v>
      </c>
      <c r="AQ781" s="3">
        <f t="shared" si="744"/>
        <v>0</v>
      </c>
      <c r="AR781" s="3">
        <f t="shared" si="744"/>
        <v>231783.22</v>
      </c>
      <c r="AS781" s="3">
        <f t="shared" si="744"/>
        <v>210853.92</v>
      </c>
      <c r="AT781" s="3">
        <f t="shared" si="744"/>
        <v>20929.3</v>
      </c>
      <c r="AU781" s="3">
        <f t="shared" si="744"/>
        <v>0</v>
      </c>
      <c r="AV781" s="3">
        <f t="shared" si="744"/>
        <v>183905.58</v>
      </c>
      <c r="AW781" s="3">
        <f t="shared" si="744"/>
        <v>183905.58</v>
      </c>
      <c r="AX781" s="3">
        <f t="shared" si="744"/>
        <v>0</v>
      </c>
      <c r="AY781" s="3">
        <f t="shared" si="744"/>
        <v>183905.58</v>
      </c>
      <c r="AZ781" s="3">
        <f t="shared" si="744"/>
        <v>0</v>
      </c>
      <c r="BA781" s="3">
        <f t="shared" si="744"/>
        <v>0</v>
      </c>
      <c r="BB781" s="3">
        <f t="shared" si="744"/>
        <v>0</v>
      </c>
      <c r="BC781" s="3">
        <f t="shared" si="744"/>
        <v>0</v>
      </c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4">
        <f t="shared" ref="DG781:DL781" si="745">ROUND(DG749,2)</f>
        <v>954731.16</v>
      </c>
      <c r="DH781" s="4">
        <f t="shared" si="745"/>
        <v>826115.3</v>
      </c>
      <c r="DI781" s="4">
        <f t="shared" si="745"/>
        <v>18601.810000000001</v>
      </c>
      <c r="DJ781" s="4">
        <f t="shared" si="745"/>
        <v>3239.99</v>
      </c>
      <c r="DK781" s="4">
        <f t="shared" si="745"/>
        <v>110014.05</v>
      </c>
      <c r="DL781" s="4">
        <f t="shared" si="745"/>
        <v>0</v>
      </c>
      <c r="DM781" s="4">
        <f>DM749</f>
        <v>1834.18457855</v>
      </c>
      <c r="DN781" s="4">
        <f>DN749</f>
        <v>42.33658650000001</v>
      </c>
      <c r="DO781" s="4">
        <f>ROUND(DO749,2)</f>
        <v>0</v>
      </c>
      <c r="DP781" s="4">
        <f>ROUND(DP749,2)</f>
        <v>113390.29</v>
      </c>
      <c r="DQ781" s="4">
        <f>ROUND(DQ749,2)</f>
        <v>67704.490000000005</v>
      </c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>
        <f t="shared" ref="EG781:EU781" si="746">ROUND(EG749,2)</f>
        <v>0</v>
      </c>
      <c r="EH781" s="4">
        <f t="shared" si="746"/>
        <v>0</v>
      </c>
      <c r="EI781" s="4">
        <f t="shared" si="746"/>
        <v>0</v>
      </c>
      <c r="EJ781" s="4">
        <f t="shared" si="746"/>
        <v>1144981.57</v>
      </c>
      <c r="EK781" s="4">
        <f t="shared" si="746"/>
        <v>1005592.24</v>
      </c>
      <c r="EL781" s="4">
        <f t="shared" si="746"/>
        <v>139389.32999999999</v>
      </c>
      <c r="EM781" s="4">
        <f t="shared" si="746"/>
        <v>0</v>
      </c>
      <c r="EN781" s="4">
        <f t="shared" si="746"/>
        <v>826115.3</v>
      </c>
      <c r="EO781" s="4">
        <f t="shared" si="746"/>
        <v>826115.3</v>
      </c>
      <c r="EP781" s="4">
        <f t="shared" si="746"/>
        <v>0</v>
      </c>
      <c r="EQ781" s="4">
        <f t="shared" si="746"/>
        <v>826115.3</v>
      </c>
      <c r="ER781" s="4">
        <f t="shared" si="746"/>
        <v>0</v>
      </c>
      <c r="ES781" s="4">
        <f t="shared" si="746"/>
        <v>0</v>
      </c>
      <c r="ET781" s="4">
        <f t="shared" si="746"/>
        <v>0</v>
      </c>
      <c r="EU781" s="4">
        <f t="shared" si="746"/>
        <v>0</v>
      </c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>
        <v>0</v>
      </c>
    </row>
    <row r="783" spans="1:206" x14ac:dyDescent="0.2">
      <c r="A783" s="5">
        <v>50</v>
      </c>
      <c r="B783" s="5">
        <v>0</v>
      </c>
      <c r="C783" s="5">
        <v>0</v>
      </c>
      <c r="D783" s="5">
        <v>1</v>
      </c>
      <c r="E783" s="5">
        <v>201</v>
      </c>
      <c r="F783" s="5">
        <f>ROUND(Source!O781,O783)</f>
        <v>203217.23</v>
      </c>
      <c r="G783" s="5" t="s">
        <v>408</v>
      </c>
      <c r="H783" s="5" t="s">
        <v>409</v>
      </c>
      <c r="I783" s="5"/>
      <c r="J783" s="5"/>
      <c r="K783" s="5">
        <v>201</v>
      </c>
      <c r="L783" s="5">
        <v>1</v>
      </c>
      <c r="M783" s="5">
        <v>3</v>
      </c>
      <c r="N783" s="5" t="s">
        <v>3</v>
      </c>
      <c r="O783" s="5">
        <v>2</v>
      </c>
      <c r="P783" s="5">
        <f>ROUND(Source!DG781,O783)</f>
        <v>954731.16</v>
      </c>
      <c r="Q783" s="5"/>
      <c r="R783" s="5"/>
      <c r="S783" s="5"/>
      <c r="T783" s="5"/>
      <c r="U783" s="5"/>
      <c r="V783" s="5"/>
      <c r="W783" s="5"/>
    </row>
    <row r="784" spans="1:206" x14ac:dyDescent="0.2">
      <c r="A784" s="5">
        <v>50</v>
      </c>
      <c r="B784" s="5">
        <v>0</v>
      </c>
      <c r="C784" s="5">
        <v>0</v>
      </c>
      <c r="D784" s="5">
        <v>1</v>
      </c>
      <c r="E784" s="5">
        <v>202</v>
      </c>
      <c r="F784" s="5">
        <f>ROUND(Source!P781,O784)</f>
        <v>183905.58</v>
      </c>
      <c r="G784" s="5" t="s">
        <v>410</v>
      </c>
      <c r="H784" s="5" t="s">
        <v>411</v>
      </c>
      <c r="I784" s="5"/>
      <c r="J784" s="5"/>
      <c r="K784" s="5">
        <v>202</v>
      </c>
      <c r="L784" s="5">
        <v>2</v>
      </c>
      <c r="M784" s="5">
        <v>3</v>
      </c>
      <c r="N784" s="5" t="s">
        <v>3</v>
      </c>
      <c r="O784" s="5">
        <v>2</v>
      </c>
      <c r="P784" s="5">
        <f>ROUND(Source!DH781,O784)</f>
        <v>826115.3</v>
      </c>
      <c r="Q784" s="5"/>
      <c r="R784" s="5"/>
      <c r="S784" s="5"/>
      <c r="T784" s="5"/>
      <c r="U784" s="5"/>
      <c r="V784" s="5"/>
      <c r="W784" s="5"/>
    </row>
    <row r="785" spans="1:23" x14ac:dyDescent="0.2">
      <c r="A785" s="5">
        <v>50</v>
      </c>
      <c r="B785" s="5">
        <v>0</v>
      </c>
      <c r="C785" s="5">
        <v>0</v>
      </c>
      <c r="D785" s="5">
        <v>1</v>
      </c>
      <c r="E785" s="5">
        <v>222</v>
      </c>
      <c r="F785" s="5">
        <f>ROUND(Source!AO781,O785)</f>
        <v>0</v>
      </c>
      <c r="G785" s="5" t="s">
        <v>412</v>
      </c>
      <c r="H785" s="5" t="s">
        <v>413</v>
      </c>
      <c r="I785" s="5"/>
      <c r="J785" s="5"/>
      <c r="K785" s="5">
        <v>222</v>
      </c>
      <c r="L785" s="5">
        <v>3</v>
      </c>
      <c r="M785" s="5">
        <v>3</v>
      </c>
      <c r="N785" s="5" t="s">
        <v>3</v>
      </c>
      <c r="O785" s="5">
        <v>2</v>
      </c>
      <c r="P785" s="5">
        <f>ROUND(Source!EG781,O785)</f>
        <v>0</v>
      </c>
      <c r="Q785" s="5"/>
      <c r="R785" s="5"/>
      <c r="S785" s="5"/>
      <c r="T785" s="5"/>
      <c r="U785" s="5"/>
      <c r="V785" s="5"/>
      <c r="W785" s="5"/>
    </row>
    <row r="786" spans="1:23" x14ac:dyDescent="0.2">
      <c r="A786" s="5">
        <v>50</v>
      </c>
      <c r="B786" s="5">
        <v>0</v>
      </c>
      <c r="C786" s="5">
        <v>0</v>
      </c>
      <c r="D786" s="5">
        <v>1</v>
      </c>
      <c r="E786" s="5">
        <v>225</v>
      </c>
      <c r="F786" s="5">
        <f>ROUND(Source!AV781,O786)</f>
        <v>183905.58</v>
      </c>
      <c r="G786" s="5" t="s">
        <v>414</v>
      </c>
      <c r="H786" s="5" t="s">
        <v>415</v>
      </c>
      <c r="I786" s="5"/>
      <c r="J786" s="5"/>
      <c r="K786" s="5">
        <v>225</v>
      </c>
      <c r="L786" s="5">
        <v>4</v>
      </c>
      <c r="M786" s="5">
        <v>3</v>
      </c>
      <c r="N786" s="5" t="s">
        <v>3</v>
      </c>
      <c r="O786" s="5">
        <v>2</v>
      </c>
      <c r="P786" s="5">
        <f>ROUND(Source!EN781,O786)</f>
        <v>826115.3</v>
      </c>
      <c r="Q786" s="5"/>
      <c r="R786" s="5"/>
      <c r="S786" s="5"/>
      <c r="T786" s="5"/>
      <c r="U786" s="5"/>
      <c r="V786" s="5"/>
      <c r="W786" s="5"/>
    </row>
    <row r="787" spans="1:23" x14ac:dyDescent="0.2">
      <c r="A787" s="5">
        <v>50</v>
      </c>
      <c r="B787" s="5">
        <v>0</v>
      </c>
      <c r="C787" s="5">
        <v>0</v>
      </c>
      <c r="D787" s="5">
        <v>1</v>
      </c>
      <c r="E787" s="5">
        <v>226</v>
      </c>
      <c r="F787" s="5">
        <f>ROUND(Source!AW781,O787)</f>
        <v>183905.58</v>
      </c>
      <c r="G787" s="5" t="s">
        <v>416</v>
      </c>
      <c r="H787" s="5" t="s">
        <v>417</v>
      </c>
      <c r="I787" s="5"/>
      <c r="J787" s="5"/>
      <c r="K787" s="5">
        <v>226</v>
      </c>
      <c r="L787" s="5">
        <v>5</v>
      </c>
      <c r="M787" s="5">
        <v>3</v>
      </c>
      <c r="N787" s="5" t="s">
        <v>3</v>
      </c>
      <c r="O787" s="5">
        <v>2</v>
      </c>
      <c r="P787" s="5">
        <f>ROUND(Source!EO781,O787)</f>
        <v>826115.3</v>
      </c>
      <c r="Q787" s="5"/>
      <c r="R787" s="5"/>
      <c r="S787" s="5"/>
      <c r="T787" s="5"/>
      <c r="U787" s="5"/>
      <c r="V787" s="5"/>
      <c r="W787" s="5"/>
    </row>
    <row r="788" spans="1:23" x14ac:dyDescent="0.2">
      <c r="A788" s="5">
        <v>50</v>
      </c>
      <c r="B788" s="5">
        <v>0</v>
      </c>
      <c r="C788" s="5">
        <v>0</v>
      </c>
      <c r="D788" s="5">
        <v>1</v>
      </c>
      <c r="E788" s="5">
        <v>227</v>
      </c>
      <c r="F788" s="5">
        <f>ROUND(Source!AX781,O788)</f>
        <v>0</v>
      </c>
      <c r="G788" s="5" t="s">
        <v>418</v>
      </c>
      <c r="H788" s="5" t="s">
        <v>419</v>
      </c>
      <c r="I788" s="5"/>
      <c r="J788" s="5"/>
      <c r="K788" s="5">
        <v>227</v>
      </c>
      <c r="L788" s="5">
        <v>6</v>
      </c>
      <c r="M788" s="5">
        <v>3</v>
      </c>
      <c r="N788" s="5" t="s">
        <v>3</v>
      </c>
      <c r="O788" s="5">
        <v>2</v>
      </c>
      <c r="P788" s="5">
        <f>ROUND(Source!EP781,O788)</f>
        <v>0</v>
      </c>
      <c r="Q788" s="5"/>
      <c r="R788" s="5"/>
      <c r="S788" s="5"/>
      <c r="T788" s="5"/>
      <c r="U788" s="5"/>
      <c r="V788" s="5"/>
      <c r="W788" s="5"/>
    </row>
    <row r="789" spans="1:23" x14ac:dyDescent="0.2">
      <c r="A789" s="5">
        <v>50</v>
      </c>
      <c r="B789" s="5">
        <v>0</v>
      </c>
      <c r="C789" s="5">
        <v>0</v>
      </c>
      <c r="D789" s="5">
        <v>1</v>
      </c>
      <c r="E789" s="5">
        <v>228</v>
      </c>
      <c r="F789" s="5">
        <f>ROUND(Source!AY781,O789)</f>
        <v>183905.58</v>
      </c>
      <c r="G789" s="5" t="s">
        <v>420</v>
      </c>
      <c r="H789" s="5" t="s">
        <v>421</v>
      </c>
      <c r="I789" s="5"/>
      <c r="J789" s="5"/>
      <c r="K789" s="5">
        <v>228</v>
      </c>
      <c r="L789" s="5">
        <v>7</v>
      </c>
      <c r="M789" s="5">
        <v>3</v>
      </c>
      <c r="N789" s="5" t="s">
        <v>3</v>
      </c>
      <c r="O789" s="5">
        <v>2</v>
      </c>
      <c r="P789" s="5">
        <f>ROUND(Source!EQ781,O789)</f>
        <v>826115.3</v>
      </c>
      <c r="Q789" s="5"/>
      <c r="R789" s="5"/>
      <c r="S789" s="5"/>
      <c r="T789" s="5"/>
      <c r="U789" s="5"/>
      <c r="V789" s="5"/>
      <c r="W789" s="5"/>
    </row>
    <row r="790" spans="1:23" x14ac:dyDescent="0.2">
      <c r="A790" s="5">
        <v>50</v>
      </c>
      <c r="B790" s="5">
        <v>0</v>
      </c>
      <c r="C790" s="5">
        <v>0</v>
      </c>
      <c r="D790" s="5">
        <v>1</v>
      </c>
      <c r="E790" s="5">
        <v>216</v>
      </c>
      <c r="F790" s="5">
        <f>ROUND(Source!AP781,O790)</f>
        <v>0</v>
      </c>
      <c r="G790" s="5" t="s">
        <v>422</v>
      </c>
      <c r="H790" s="5" t="s">
        <v>423</v>
      </c>
      <c r="I790" s="5"/>
      <c r="J790" s="5"/>
      <c r="K790" s="5">
        <v>216</v>
      </c>
      <c r="L790" s="5">
        <v>8</v>
      </c>
      <c r="M790" s="5">
        <v>3</v>
      </c>
      <c r="N790" s="5" t="s">
        <v>3</v>
      </c>
      <c r="O790" s="5">
        <v>2</v>
      </c>
      <c r="P790" s="5">
        <f>ROUND(Source!EH781,O790)</f>
        <v>0</v>
      </c>
      <c r="Q790" s="5"/>
      <c r="R790" s="5"/>
      <c r="S790" s="5"/>
      <c r="T790" s="5"/>
      <c r="U790" s="5"/>
      <c r="V790" s="5"/>
      <c r="W790" s="5"/>
    </row>
    <row r="791" spans="1:23" x14ac:dyDescent="0.2">
      <c r="A791" s="5">
        <v>50</v>
      </c>
      <c r="B791" s="5">
        <v>0</v>
      </c>
      <c r="C791" s="5">
        <v>0</v>
      </c>
      <c r="D791" s="5">
        <v>1</v>
      </c>
      <c r="E791" s="5">
        <v>223</v>
      </c>
      <c r="F791" s="5">
        <f>ROUND(Source!AQ781,O791)</f>
        <v>0</v>
      </c>
      <c r="G791" s="5" t="s">
        <v>424</v>
      </c>
      <c r="H791" s="5" t="s">
        <v>425</v>
      </c>
      <c r="I791" s="5"/>
      <c r="J791" s="5"/>
      <c r="K791" s="5">
        <v>223</v>
      </c>
      <c r="L791" s="5">
        <v>9</v>
      </c>
      <c r="M791" s="5">
        <v>3</v>
      </c>
      <c r="N791" s="5" t="s">
        <v>3</v>
      </c>
      <c r="O791" s="5">
        <v>2</v>
      </c>
      <c r="P791" s="5">
        <f>ROUND(Source!EI781,O791)</f>
        <v>0</v>
      </c>
      <c r="Q791" s="5"/>
      <c r="R791" s="5"/>
      <c r="S791" s="5"/>
      <c r="T791" s="5"/>
      <c r="U791" s="5"/>
      <c r="V791" s="5"/>
      <c r="W791" s="5"/>
    </row>
    <row r="792" spans="1:23" x14ac:dyDescent="0.2">
      <c r="A792" s="5">
        <v>50</v>
      </c>
      <c r="B792" s="5">
        <v>0</v>
      </c>
      <c r="C792" s="5">
        <v>0</v>
      </c>
      <c r="D792" s="5">
        <v>1</v>
      </c>
      <c r="E792" s="5">
        <v>229</v>
      </c>
      <c r="F792" s="5">
        <f>ROUND(Source!AZ781,O792)</f>
        <v>0</v>
      </c>
      <c r="G792" s="5" t="s">
        <v>426</v>
      </c>
      <c r="H792" s="5" t="s">
        <v>427</v>
      </c>
      <c r="I792" s="5"/>
      <c r="J792" s="5"/>
      <c r="K792" s="5">
        <v>229</v>
      </c>
      <c r="L792" s="5">
        <v>10</v>
      </c>
      <c r="M792" s="5">
        <v>3</v>
      </c>
      <c r="N792" s="5" t="s">
        <v>3</v>
      </c>
      <c r="O792" s="5">
        <v>2</v>
      </c>
      <c r="P792" s="5">
        <f>ROUND(Source!ER781,O792)</f>
        <v>0</v>
      </c>
      <c r="Q792" s="5"/>
      <c r="R792" s="5"/>
      <c r="S792" s="5"/>
      <c r="T792" s="5"/>
      <c r="U792" s="5"/>
      <c r="V792" s="5"/>
      <c r="W792" s="5"/>
    </row>
    <row r="793" spans="1:23" x14ac:dyDescent="0.2">
      <c r="A793" s="5">
        <v>50</v>
      </c>
      <c r="B793" s="5">
        <v>0</v>
      </c>
      <c r="C793" s="5">
        <v>0</v>
      </c>
      <c r="D793" s="5">
        <v>1</v>
      </c>
      <c r="E793" s="5">
        <v>203</v>
      </c>
      <c r="F793" s="5">
        <f>ROUND(Source!Q781,O793)</f>
        <v>2793.08</v>
      </c>
      <c r="G793" s="5" t="s">
        <v>428</v>
      </c>
      <c r="H793" s="5" t="s">
        <v>429</v>
      </c>
      <c r="I793" s="5"/>
      <c r="J793" s="5"/>
      <c r="K793" s="5">
        <v>203</v>
      </c>
      <c r="L793" s="5">
        <v>11</v>
      </c>
      <c r="M793" s="5">
        <v>3</v>
      </c>
      <c r="N793" s="5" t="s">
        <v>3</v>
      </c>
      <c r="O793" s="5">
        <v>2</v>
      </c>
      <c r="P793" s="5">
        <f>ROUND(Source!DI781,O793)</f>
        <v>18601.810000000001</v>
      </c>
      <c r="Q793" s="5"/>
      <c r="R793" s="5"/>
      <c r="S793" s="5"/>
      <c r="T793" s="5"/>
      <c r="U793" s="5"/>
      <c r="V793" s="5"/>
      <c r="W793" s="5"/>
    </row>
    <row r="794" spans="1:23" x14ac:dyDescent="0.2">
      <c r="A794" s="5">
        <v>50</v>
      </c>
      <c r="B794" s="5">
        <v>0</v>
      </c>
      <c r="C794" s="5">
        <v>0</v>
      </c>
      <c r="D794" s="5">
        <v>1</v>
      </c>
      <c r="E794" s="5">
        <v>231</v>
      </c>
      <c r="F794" s="5">
        <f>ROUND(Source!BB781,O794)</f>
        <v>0</v>
      </c>
      <c r="G794" s="5" t="s">
        <v>430</v>
      </c>
      <c r="H794" s="5" t="s">
        <v>431</v>
      </c>
      <c r="I794" s="5"/>
      <c r="J794" s="5"/>
      <c r="K794" s="5">
        <v>231</v>
      </c>
      <c r="L794" s="5">
        <v>12</v>
      </c>
      <c r="M794" s="5">
        <v>3</v>
      </c>
      <c r="N794" s="5" t="s">
        <v>3</v>
      </c>
      <c r="O794" s="5">
        <v>2</v>
      </c>
      <c r="P794" s="5">
        <f>ROUND(Source!ET781,O794)</f>
        <v>0</v>
      </c>
      <c r="Q794" s="5"/>
      <c r="R794" s="5"/>
      <c r="S794" s="5"/>
      <c r="T794" s="5"/>
      <c r="U794" s="5"/>
      <c r="V794" s="5"/>
      <c r="W794" s="5"/>
    </row>
    <row r="795" spans="1:23" x14ac:dyDescent="0.2">
      <c r="A795" s="5">
        <v>50</v>
      </c>
      <c r="B795" s="5">
        <v>0</v>
      </c>
      <c r="C795" s="5">
        <v>0</v>
      </c>
      <c r="D795" s="5">
        <v>1</v>
      </c>
      <c r="E795" s="5">
        <v>204</v>
      </c>
      <c r="F795" s="5">
        <f>ROUND(Source!R781,O795)</f>
        <v>486.45</v>
      </c>
      <c r="G795" s="5" t="s">
        <v>432</v>
      </c>
      <c r="H795" s="5" t="s">
        <v>433</v>
      </c>
      <c r="I795" s="5"/>
      <c r="J795" s="5"/>
      <c r="K795" s="5">
        <v>204</v>
      </c>
      <c r="L795" s="5">
        <v>13</v>
      </c>
      <c r="M795" s="5">
        <v>3</v>
      </c>
      <c r="N795" s="5" t="s">
        <v>3</v>
      </c>
      <c r="O795" s="5">
        <v>2</v>
      </c>
      <c r="P795" s="5">
        <f>ROUND(Source!DJ781,O795)</f>
        <v>3239.99</v>
      </c>
      <c r="Q795" s="5"/>
      <c r="R795" s="5"/>
      <c r="S795" s="5"/>
      <c r="T795" s="5"/>
      <c r="U795" s="5"/>
      <c r="V795" s="5"/>
      <c r="W795" s="5"/>
    </row>
    <row r="796" spans="1:23" x14ac:dyDescent="0.2">
      <c r="A796" s="5">
        <v>50</v>
      </c>
      <c r="B796" s="5">
        <v>0</v>
      </c>
      <c r="C796" s="5">
        <v>0</v>
      </c>
      <c r="D796" s="5">
        <v>1</v>
      </c>
      <c r="E796" s="5">
        <v>205</v>
      </c>
      <c r="F796" s="5">
        <f>ROUND(Source!S781,O796)</f>
        <v>16518.57</v>
      </c>
      <c r="G796" s="5" t="s">
        <v>434</v>
      </c>
      <c r="H796" s="5" t="s">
        <v>435</v>
      </c>
      <c r="I796" s="5"/>
      <c r="J796" s="5"/>
      <c r="K796" s="5">
        <v>205</v>
      </c>
      <c r="L796" s="5">
        <v>14</v>
      </c>
      <c r="M796" s="5">
        <v>3</v>
      </c>
      <c r="N796" s="5" t="s">
        <v>3</v>
      </c>
      <c r="O796" s="5">
        <v>2</v>
      </c>
      <c r="P796" s="5">
        <f>ROUND(Source!DK781,O796)</f>
        <v>110014.05</v>
      </c>
      <c r="Q796" s="5"/>
      <c r="R796" s="5"/>
      <c r="S796" s="5"/>
      <c r="T796" s="5"/>
      <c r="U796" s="5"/>
      <c r="V796" s="5"/>
      <c r="W796" s="5"/>
    </row>
    <row r="797" spans="1:23" x14ac:dyDescent="0.2">
      <c r="A797" s="5">
        <v>50</v>
      </c>
      <c r="B797" s="5">
        <v>0</v>
      </c>
      <c r="C797" s="5">
        <v>0</v>
      </c>
      <c r="D797" s="5">
        <v>1</v>
      </c>
      <c r="E797" s="5">
        <v>232</v>
      </c>
      <c r="F797" s="5">
        <f>ROUND(Source!BC781,O797)</f>
        <v>0</v>
      </c>
      <c r="G797" s="5" t="s">
        <v>436</v>
      </c>
      <c r="H797" s="5" t="s">
        <v>437</v>
      </c>
      <c r="I797" s="5"/>
      <c r="J797" s="5"/>
      <c r="K797" s="5">
        <v>232</v>
      </c>
      <c r="L797" s="5">
        <v>15</v>
      </c>
      <c r="M797" s="5">
        <v>3</v>
      </c>
      <c r="N797" s="5" t="s">
        <v>3</v>
      </c>
      <c r="O797" s="5">
        <v>2</v>
      </c>
      <c r="P797" s="5">
        <f>ROUND(Source!EU781,O797)</f>
        <v>0</v>
      </c>
      <c r="Q797" s="5"/>
      <c r="R797" s="5"/>
      <c r="S797" s="5"/>
      <c r="T797" s="5"/>
      <c r="U797" s="5"/>
      <c r="V797" s="5"/>
      <c r="W797" s="5"/>
    </row>
    <row r="798" spans="1:23" x14ac:dyDescent="0.2">
      <c r="A798" s="5">
        <v>50</v>
      </c>
      <c r="B798" s="5">
        <v>0</v>
      </c>
      <c r="C798" s="5">
        <v>0</v>
      </c>
      <c r="D798" s="5">
        <v>1</v>
      </c>
      <c r="E798" s="5">
        <v>214</v>
      </c>
      <c r="F798" s="5">
        <f>ROUND(Source!AS781,O798)</f>
        <v>210853.92</v>
      </c>
      <c r="G798" s="5" t="s">
        <v>438</v>
      </c>
      <c r="H798" s="5" t="s">
        <v>439</v>
      </c>
      <c r="I798" s="5"/>
      <c r="J798" s="5"/>
      <c r="K798" s="5">
        <v>214</v>
      </c>
      <c r="L798" s="5">
        <v>16</v>
      </c>
      <c r="M798" s="5">
        <v>3</v>
      </c>
      <c r="N798" s="5" t="s">
        <v>3</v>
      </c>
      <c r="O798" s="5">
        <v>2</v>
      </c>
      <c r="P798" s="5">
        <f>ROUND(Source!EK781,O798)</f>
        <v>1005592.24</v>
      </c>
      <c r="Q798" s="5"/>
      <c r="R798" s="5"/>
      <c r="S798" s="5"/>
      <c r="T798" s="5"/>
      <c r="U798" s="5"/>
      <c r="V798" s="5"/>
      <c r="W798" s="5"/>
    </row>
    <row r="799" spans="1:23" x14ac:dyDescent="0.2">
      <c r="A799" s="5">
        <v>50</v>
      </c>
      <c r="B799" s="5">
        <v>0</v>
      </c>
      <c r="C799" s="5">
        <v>0</v>
      </c>
      <c r="D799" s="5">
        <v>1</v>
      </c>
      <c r="E799" s="5">
        <v>215</v>
      </c>
      <c r="F799" s="5">
        <f>ROUND(Source!AT781,O799)</f>
        <v>20929.3</v>
      </c>
      <c r="G799" s="5" t="s">
        <v>440</v>
      </c>
      <c r="H799" s="5" t="s">
        <v>441</v>
      </c>
      <c r="I799" s="5"/>
      <c r="J799" s="5"/>
      <c r="K799" s="5">
        <v>215</v>
      </c>
      <c r="L799" s="5">
        <v>17</v>
      </c>
      <c r="M799" s="5">
        <v>3</v>
      </c>
      <c r="N799" s="5" t="s">
        <v>3</v>
      </c>
      <c r="O799" s="5">
        <v>2</v>
      </c>
      <c r="P799" s="5">
        <f>ROUND(Source!EL781,O799)</f>
        <v>139389.32999999999</v>
      </c>
      <c r="Q799" s="5"/>
      <c r="R799" s="5"/>
      <c r="S799" s="5"/>
      <c r="T799" s="5"/>
      <c r="U799" s="5"/>
      <c r="V799" s="5"/>
      <c r="W799" s="5"/>
    </row>
    <row r="800" spans="1:23" x14ac:dyDescent="0.2">
      <c r="A800" s="5">
        <v>50</v>
      </c>
      <c r="B800" s="5">
        <v>0</v>
      </c>
      <c r="C800" s="5">
        <v>0</v>
      </c>
      <c r="D800" s="5">
        <v>1</v>
      </c>
      <c r="E800" s="5">
        <v>217</v>
      </c>
      <c r="F800" s="5">
        <f>ROUND(Source!AU781,O800)</f>
        <v>0</v>
      </c>
      <c r="G800" s="5" t="s">
        <v>442</v>
      </c>
      <c r="H800" s="5" t="s">
        <v>443</v>
      </c>
      <c r="I800" s="5"/>
      <c r="J800" s="5"/>
      <c r="K800" s="5">
        <v>217</v>
      </c>
      <c r="L800" s="5">
        <v>18</v>
      </c>
      <c r="M800" s="5">
        <v>3</v>
      </c>
      <c r="N800" s="5" t="s">
        <v>3</v>
      </c>
      <c r="O800" s="5">
        <v>2</v>
      </c>
      <c r="P800" s="5">
        <f>ROUND(Source!EM781,O800)</f>
        <v>0</v>
      </c>
      <c r="Q800" s="5"/>
      <c r="R800" s="5"/>
      <c r="S800" s="5"/>
      <c r="T800" s="5"/>
      <c r="U800" s="5"/>
      <c r="V800" s="5"/>
      <c r="W800" s="5"/>
    </row>
    <row r="801" spans="1:23" x14ac:dyDescent="0.2">
      <c r="A801" s="5">
        <v>50</v>
      </c>
      <c r="B801" s="5">
        <v>0</v>
      </c>
      <c r="C801" s="5">
        <v>0</v>
      </c>
      <c r="D801" s="5">
        <v>1</v>
      </c>
      <c r="E801" s="5">
        <v>230</v>
      </c>
      <c r="F801" s="5">
        <f>ROUND(Source!BA781,O801)</f>
        <v>0</v>
      </c>
      <c r="G801" s="5" t="s">
        <v>444</v>
      </c>
      <c r="H801" s="5" t="s">
        <v>445</v>
      </c>
      <c r="I801" s="5"/>
      <c r="J801" s="5"/>
      <c r="K801" s="5">
        <v>230</v>
      </c>
      <c r="L801" s="5">
        <v>19</v>
      </c>
      <c r="M801" s="5">
        <v>3</v>
      </c>
      <c r="N801" s="5" t="s">
        <v>3</v>
      </c>
      <c r="O801" s="5">
        <v>2</v>
      </c>
      <c r="P801" s="5">
        <f>ROUND(Source!ES781,O801)</f>
        <v>0</v>
      </c>
      <c r="Q801" s="5"/>
      <c r="R801" s="5"/>
      <c r="S801" s="5"/>
      <c r="T801" s="5"/>
      <c r="U801" s="5"/>
      <c r="V801" s="5"/>
      <c r="W801" s="5"/>
    </row>
    <row r="802" spans="1:23" x14ac:dyDescent="0.2">
      <c r="A802" s="5">
        <v>50</v>
      </c>
      <c r="B802" s="5">
        <v>0</v>
      </c>
      <c r="C802" s="5">
        <v>0</v>
      </c>
      <c r="D802" s="5">
        <v>1</v>
      </c>
      <c r="E802" s="5">
        <v>206</v>
      </c>
      <c r="F802" s="5">
        <f>ROUND(Source!T781,O802)</f>
        <v>0</v>
      </c>
      <c r="G802" s="5" t="s">
        <v>446</v>
      </c>
      <c r="H802" s="5" t="s">
        <v>447</v>
      </c>
      <c r="I802" s="5"/>
      <c r="J802" s="5"/>
      <c r="K802" s="5">
        <v>206</v>
      </c>
      <c r="L802" s="5">
        <v>20</v>
      </c>
      <c r="M802" s="5">
        <v>3</v>
      </c>
      <c r="N802" s="5" t="s">
        <v>3</v>
      </c>
      <c r="O802" s="5">
        <v>2</v>
      </c>
      <c r="P802" s="5">
        <f>ROUND(Source!DL781,O802)</f>
        <v>0</v>
      </c>
      <c r="Q802" s="5"/>
      <c r="R802" s="5"/>
      <c r="S802" s="5"/>
      <c r="T802" s="5"/>
      <c r="U802" s="5"/>
      <c r="V802" s="5"/>
      <c r="W802" s="5"/>
    </row>
    <row r="803" spans="1:23" x14ac:dyDescent="0.2">
      <c r="A803" s="5">
        <v>50</v>
      </c>
      <c r="B803" s="5">
        <v>0</v>
      </c>
      <c r="C803" s="5">
        <v>0</v>
      </c>
      <c r="D803" s="5">
        <v>1</v>
      </c>
      <c r="E803" s="5">
        <v>207</v>
      </c>
      <c r="F803" s="5">
        <f>Source!U781</f>
        <v>1834.18457855</v>
      </c>
      <c r="G803" s="5" t="s">
        <v>448</v>
      </c>
      <c r="H803" s="5" t="s">
        <v>449</v>
      </c>
      <c r="I803" s="5"/>
      <c r="J803" s="5"/>
      <c r="K803" s="5">
        <v>207</v>
      </c>
      <c r="L803" s="5">
        <v>21</v>
      </c>
      <c r="M803" s="5">
        <v>3</v>
      </c>
      <c r="N803" s="5" t="s">
        <v>3</v>
      </c>
      <c r="O803" s="5">
        <v>-1</v>
      </c>
      <c r="P803" s="5">
        <f>Source!DM781</f>
        <v>1834.18457855</v>
      </c>
      <c r="Q803" s="5"/>
      <c r="R803" s="5"/>
      <c r="S803" s="5"/>
      <c r="T803" s="5"/>
      <c r="U803" s="5"/>
      <c r="V803" s="5"/>
      <c r="W803" s="5"/>
    </row>
    <row r="804" spans="1:23" x14ac:dyDescent="0.2">
      <c r="A804" s="5">
        <v>50</v>
      </c>
      <c r="B804" s="5">
        <v>0</v>
      </c>
      <c r="C804" s="5">
        <v>0</v>
      </c>
      <c r="D804" s="5">
        <v>1</v>
      </c>
      <c r="E804" s="5">
        <v>208</v>
      </c>
      <c r="F804" s="5">
        <f>Source!V781</f>
        <v>42.33658650000001</v>
      </c>
      <c r="G804" s="5" t="s">
        <v>450</v>
      </c>
      <c r="H804" s="5" t="s">
        <v>451</v>
      </c>
      <c r="I804" s="5"/>
      <c r="J804" s="5"/>
      <c r="K804" s="5">
        <v>208</v>
      </c>
      <c r="L804" s="5">
        <v>22</v>
      </c>
      <c r="M804" s="5">
        <v>3</v>
      </c>
      <c r="N804" s="5" t="s">
        <v>3</v>
      </c>
      <c r="O804" s="5">
        <v>-1</v>
      </c>
      <c r="P804" s="5">
        <f>Source!DN781</f>
        <v>42.33658650000001</v>
      </c>
      <c r="Q804" s="5"/>
      <c r="R804" s="5"/>
      <c r="S804" s="5"/>
      <c r="T804" s="5"/>
      <c r="U804" s="5"/>
      <c r="V804" s="5"/>
      <c r="W804" s="5"/>
    </row>
    <row r="805" spans="1:23" x14ac:dyDescent="0.2">
      <c r="A805" s="5">
        <v>50</v>
      </c>
      <c r="B805" s="5">
        <v>0</v>
      </c>
      <c r="C805" s="5">
        <v>0</v>
      </c>
      <c r="D805" s="5">
        <v>1</v>
      </c>
      <c r="E805" s="5">
        <v>209</v>
      </c>
      <c r="F805" s="5">
        <f>ROUND(Source!W781,O805)</f>
        <v>0</v>
      </c>
      <c r="G805" s="5" t="s">
        <v>452</v>
      </c>
      <c r="H805" s="5" t="s">
        <v>453</v>
      </c>
      <c r="I805" s="5"/>
      <c r="J805" s="5"/>
      <c r="K805" s="5">
        <v>209</v>
      </c>
      <c r="L805" s="5">
        <v>23</v>
      </c>
      <c r="M805" s="5">
        <v>3</v>
      </c>
      <c r="N805" s="5" t="s">
        <v>3</v>
      </c>
      <c r="O805" s="5">
        <v>2</v>
      </c>
      <c r="P805" s="5">
        <f>ROUND(Source!DO781,O805)</f>
        <v>0</v>
      </c>
      <c r="Q805" s="5"/>
      <c r="R805" s="5"/>
      <c r="S805" s="5"/>
      <c r="T805" s="5"/>
      <c r="U805" s="5"/>
      <c r="V805" s="5"/>
      <c r="W805" s="5"/>
    </row>
    <row r="806" spans="1:23" x14ac:dyDescent="0.2">
      <c r="A806" s="5">
        <v>50</v>
      </c>
      <c r="B806" s="5">
        <v>0</v>
      </c>
      <c r="C806" s="5">
        <v>0</v>
      </c>
      <c r="D806" s="5">
        <v>1</v>
      </c>
      <c r="E806" s="5">
        <v>210</v>
      </c>
      <c r="F806" s="5">
        <f>ROUND(Source!X781,O806)</f>
        <v>17025.48</v>
      </c>
      <c r="G806" s="5" t="s">
        <v>454</v>
      </c>
      <c r="H806" s="5" t="s">
        <v>455</v>
      </c>
      <c r="I806" s="5"/>
      <c r="J806" s="5"/>
      <c r="K806" s="5">
        <v>210</v>
      </c>
      <c r="L806" s="5">
        <v>24</v>
      </c>
      <c r="M806" s="5">
        <v>3</v>
      </c>
      <c r="N806" s="5" t="s">
        <v>3</v>
      </c>
      <c r="O806" s="5">
        <v>2</v>
      </c>
      <c r="P806" s="5">
        <f>ROUND(Source!DP781,O806)</f>
        <v>113390.29</v>
      </c>
      <c r="Q806" s="5"/>
      <c r="R806" s="5"/>
      <c r="S806" s="5"/>
      <c r="T806" s="5"/>
      <c r="U806" s="5"/>
      <c r="V806" s="5"/>
      <c r="W806" s="5"/>
    </row>
    <row r="807" spans="1:23" x14ac:dyDescent="0.2">
      <c r="A807" s="5">
        <v>50</v>
      </c>
      <c r="B807" s="5">
        <v>0</v>
      </c>
      <c r="C807" s="5">
        <v>0</v>
      </c>
      <c r="D807" s="5">
        <v>1</v>
      </c>
      <c r="E807" s="5">
        <v>211</v>
      </c>
      <c r="F807" s="5">
        <f>ROUND(Source!Y781,O807)</f>
        <v>10165.790000000001</v>
      </c>
      <c r="G807" s="5" t="s">
        <v>456</v>
      </c>
      <c r="H807" s="5" t="s">
        <v>457</v>
      </c>
      <c r="I807" s="5"/>
      <c r="J807" s="5"/>
      <c r="K807" s="5">
        <v>211</v>
      </c>
      <c r="L807" s="5">
        <v>25</v>
      </c>
      <c r="M807" s="5">
        <v>3</v>
      </c>
      <c r="N807" s="5" t="s">
        <v>3</v>
      </c>
      <c r="O807" s="5">
        <v>2</v>
      </c>
      <c r="P807" s="5">
        <f>ROUND(Source!DQ781,O807)</f>
        <v>67704.490000000005</v>
      </c>
      <c r="Q807" s="5"/>
      <c r="R807" s="5"/>
      <c r="S807" s="5"/>
      <c r="T807" s="5"/>
      <c r="U807" s="5"/>
      <c r="V807" s="5"/>
      <c r="W807" s="5"/>
    </row>
    <row r="808" spans="1:23" x14ac:dyDescent="0.2">
      <c r="A808" s="5">
        <v>50</v>
      </c>
      <c r="B808" s="5">
        <v>0</v>
      </c>
      <c r="C808" s="5">
        <v>0</v>
      </c>
      <c r="D808" s="5">
        <v>1</v>
      </c>
      <c r="E808" s="5">
        <v>0</v>
      </c>
      <c r="F808" s="5">
        <f>ROUND(Source!AR781,O808)</f>
        <v>231783.22</v>
      </c>
      <c r="G808" s="5" t="s">
        <v>458</v>
      </c>
      <c r="H808" s="5" t="s">
        <v>459</v>
      </c>
      <c r="I808" s="5"/>
      <c r="J808" s="5"/>
      <c r="K808" s="5">
        <v>224</v>
      </c>
      <c r="L808" s="5">
        <v>26</v>
      </c>
      <c r="M808" s="5">
        <v>3</v>
      </c>
      <c r="N808" s="5" t="s">
        <v>3</v>
      </c>
      <c r="O808" s="5">
        <v>2</v>
      </c>
      <c r="P808" s="5">
        <f>ROUND(Source!EJ781,O808)</f>
        <v>1144981.57</v>
      </c>
      <c r="Q808" s="5"/>
      <c r="R808" s="5"/>
      <c r="S808" s="5"/>
      <c r="T808" s="5"/>
      <c r="U808" s="5"/>
      <c r="V808" s="5"/>
      <c r="W808" s="5"/>
    </row>
    <row r="809" spans="1:23" x14ac:dyDescent="0.2">
      <c r="A809" s="5">
        <v>50</v>
      </c>
      <c r="B809" s="5">
        <v>1</v>
      </c>
      <c r="C809" s="5">
        <v>0</v>
      </c>
      <c r="D809" s="5">
        <v>2</v>
      </c>
      <c r="E809" s="5">
        <v>0</v>
      </c>
      <c r="F809" s="5">
        <f>ROUND(F808,O809)</f>
        <v>231783.22</v>
      </c>
      <c r="G809" s="5" t="s">
        <v>460</v>
      </c>
      <c r="H809" s="5" t="s">
        <v>458</v>
      </c>
      <c r="I809" s="5"/>
      <c r="J809" s="5"/>
      <c r="K809" s="5">
        <v>212</v>
      </c>
      <c r="L809" s="5">
        <v>27</v>
      </c>
      <c r="M809" s="5">
        <v>0</v>
      </c>
      <c r="N809" s="5" t="s">
        <v>3</v>
      </c>
      <c r="O809" s="5">
        <v>2</v>
      </c>
      <c r="P809" s="5">
        <f>ROUND(P808,O809)</f>
        <v>1144981.57</v>
      </c>
      <c r="Q809" s="5"/>
      <c r="R809" s="5"/>
      <c r="S809" s="5"/>
      <c r="T809" s="5"/>
      <c r="U809" s="5"/>
      <c r="V809" s="5"/>
      <c r="W809" s="5"/>
    </row>
    <row r="810" spans="1:23" x14ac:dyDescent="0.2">
      <c r="A810" s="5">
        <v>50</v>
      </c>
      <c r="B810" s="5">
        <v>1</v>
      </c>
      <c r="C810" s="5">
        <v>0</v>
      </c>
      <c r="D810" s="5">
        <v>2</v>
      </c>
      <c r="E810" s="5">
        <v>0</v>
      </c>
      <c r="F810" s="5">
        <f>ROUND(F809*0.18,O810)</f>
        <v>41720.980000000003</v>
      </c>
      <c r="G810" s="5" t="s">
        <v>461</v>
      </c>
      <c r="H810" s="5" t="s">
        <v>462</v>
      </c>
      <c r="I810" s="5"/>
      <c r="J810" s="5"/>
      <c r="K810" s="5">
        <v>212</v>
      </c>
      <c r="L810" s="5">
        <v>28</v>
      </c>
      <c r="M810" s="5">
        <v>0</v>
      </c>
      <c r="N810" s="5" t="s">
        <v>3</v>
      </c>
      <c r="O810" s="5">
        <v>2</v>
      </c>
      <c r="P810" s="5">
        <f>ROUND(P809*0.18,O810)</f>
        <v>206096.68</v>
      </c>
      <c r="Q810" s="5"/>
      <c r="R810" s="5"/>
      <c r="S810" s="5"/>
      <c r="T810" s="5"/>
      <c r="U810" s="5"/>
      <c r="V810" s="5"/>
      <c r="W810" s="5"/>
    </row>
    <row r="811" spans="1:23" x14ac:dyDescent="0.2">
      <c r="A811" s="5">
        <v>50</v>
      </c>
      <c r="B811" s="5">
        <v>1</v>
      </c>
      <c r="C811" s="5">
        <v>0</v>
      </c>
      <c r="D811" s="5">
        <v>2</v>
      </c>
      <c r="E811" s="5">
        <v>224</v>
      </c>
      <c r="F811" s="5">
        <f>ROUND(F809+F810,O811)</f>
        <v>273504.2</v>
      </c>
      <c r="G811" s="5" t="s">
        <v>463</v>
      </c>
      <c r="H811" s="5" t="s">
        <v>464</v>
      </c>
      <c r="I811" s="5"/>
      <c r="J811" s="5"/>
      <c r="K811" s="5">
        <v>212</v>
      </c>
      <c r="L811" s="5">
        <v>29</v>
      </c>
      <c r="M811" s="5">
        <v>0</v>
      </c>
      <c r="N811" s="5" t="s">
        <v>3</v>
      </c>
      <c r="O811" s="5">
        <v>2</v>
      </c>
      <c r="P811" s="5">
        <f>ROUND(P809+P810,O811)</f>
        <v>1351078.25</v>
      </c>
      <c r="Q811" s="5"/>
      <c r="R811" s="5"/>
      <c r="S811" s="5"/>
      <c r="T811" s="5"/>
      <c r="U811" s="5"/>
      <c r="V811" s="5"/>
      <c r="W811" s="5"/>
    </row>
    <row r="814" spans="1:23" x14ac:dyDescent="0.2">
      <c r="A814">
        <v>70</v>
      </c>
      <c r="B814">
        <v>1</v>
      </c>
      <c r="D814">
        <v>1</v>
      </c>
      <c r="E814" t="s">
        <v>961</v>
      </c>
      <c r="F814" t="s">
        <v>962</v>
      </c>
      <c r="G814">
        <v>0</v>
      </c>
      <c r="H814">
        <v>0</v>
      </c>
      <c r="I814" t="s">
        <v>3</v>
      </c>
      <c r="J814">
        <v>1</v>
      </c>
      <c r="K814">
        <v>0</v>
      </c>
      <c r="L814" t="s">
        <v>3</v>
      </c>
      <c r="M814" t="s">
        <v>3</v>
      </c>
      <c r="N814">
        <v>0</v>
      </c>
      <c r="O814">
        <v>0</v>
      </c>
    </row>
    <row r="815" spans="1:23" x14ac:dyDescent="0.2">
      <c r="A815">
        <v>70</v>
      </c>
      <c r="B815">
        <v>1</v>
      </c>
      <c r="D815">
        <v>2</v>
      </c>
      <c r="E815" t="s">
        <v>963</v>
      </c>
      <c r="F815" t="s">
        <v>964</v>
      </c>
      <c r="G815">
        <v>1</v>
      </c>
      <c r="H815">
        <v>0</v>
      </c>
      <c r="I815" t="s">
        <v>3</v>
      </c>
      <c r="J815">
        <v>1</v>
      </c>
      <c r="K815">
        <v>0</v>
      </c>
      <c r="L815" t="s">
        <v>3</v>
      </c>
      <c r="M815" t="s">
        <v>3</v>
      </c>
      <c r="N815">
        <v>0</v>
      </c>
      <c r="O815">
        <v>1</v>
      </c>
    </row>
    <row r="816" spans="1:23" x14ac:dyDescent="0.2">
      <c r="A816">
        <v>70</v>
      </c>
      <c r="B816">
        <v>1</v>
      </c>
      <c r="D816">
        <v>3</v>
      </c>
      <c r="E816" t="s">
        <v>965</v>
      </c>
      <c r="F816" t="s">
        <v>966</v>
      </c>
      <c r="G816">
        <v>0</v>
      </c>
      <c r="H816">
        <v>0</v>
      </c>
      <c r="I816" t="s">
        <v>3</v>
      </c>
      <c r="J816">
        <v>1</v>
      </c>
      <c r="K816">
        <v>0</v>
      </c>
      <c r="L816" t="s">
        <v>3</v>
      </c>
      <c r="M816" t="s">
        <v>3</v>
      </c>
      <c r="N816">
        <v>0</v>
      </c>
      <c r="O816">
        <v>0</v>
      </c>
    </row>
    <row r="817" spans="1:15" x14ac:dyDescent="0.2">
      <c r="A817">
        <v>70</v>
      </c>
      <c r="B817">
        <v>1</v>
      </c>
      <c r="D817">
        <v>4</v>
      </c>
      <c r="E817" t="s">
        <v>967</v>
      </c>
      <c r="F817" t="s">
        <v>968</v>
      </c>
      <c r="G817">
        <v>0</v>
      </c>
      <c r="H817">
        <v>0</v>
      </c>
      <c r="I817" t="s">
        <v>969</v>
      </c>
      <c r="J817">
        <v>0</v>
      </c>
      <c r="K817">
        <v>0</v>
      </c>
      <c r="L817" t="s">
        <v>3</v>
      </c>
      <c r="M817" t="s">
        <v>3</v>
      </c>
      <c r="N817">
        <v>0</v>
      </c>
      <c r="O817">
        <v>0</v>
      </c>
    </row>
    <row r="818" spans="1:15" x14ac:dyDescent="0.2">
      <c r="A818">
        <v>70</v>
      </c>
      <c r="B818">
        <v>1</v>
      </c>
      <c r="D818">
        <v>5</v>
      </c>
      <c r="E818" t="s">
        <v>970</v>
      </c>
      <c r="F818" t="s">
        <v>971</v>
      </c>
      <c r="G818">
        <v>0</v>
      </c>
      <c r="H818">
        <v>0</v>
      </c>
      <c r="I818" t="s">
        <v>972</v>
      </c>
      <c r="J818">
        <v>0</v>
      </c>
      <c r="K818">
        <v>0</v>
      </c>
      <c r="L818" t="s">
        <v>3</v>
      </c>
      <c r="M818" t="s">
        <v>3</v>
      </c>
      <c r="N818">
        <v>0</v>
      </c>
      <c r="O818">
        <v>0</v>
      </c>
    </row>
    <row r="819" spans="1:15" x14ac:dyDescent="0.2">
      <c r="A819">
        <v>70</v>
      </c>
      <c r="B819">
        <v>1</v>
      </c>
      <c r="D819">
        <v>6</v>
      </c>
      <c r="E819" t="s">
        <v>973</v>
      </c>
      <c r="F819" t="s">
        <v>974</v>
      </c>
      <c r="G819">
        <v>0</v>
      </c>
      <c r="H819">
        <v>0</v>
      </c>
      <c r="I819" t="s">
        <v>975</v>
      </c>
      <c r="J819">
        <v>0</v>
      </c>
      <c r="K819">
        <v>0</v>
      </c>
      <c r="L819" t="s">
        <v>3</v>
      </c>
      <c r="M819" t="s">
        <v>3</v>
      </c>
      <c r="N819">
        <v>0</v>
      </c>
      <c r="O819">
        <v>0</v>
      </c>
    </row>
    <row r="820" spans="1:15" x14ac:dyDescent="0.2">
      <c r="A820">
        <v>70</v>
      </c>
      <c r="B820">
        <v>1</v>
      </c>
      <c r="D820">
        <v>7</v>
      </c>
      <c r="E820" t="s">
        <v>976</v>
      </c>
      <c r="F820" t="s">
        <v>977</v>
      </c>
      <c r="G820">
        <v>0</v>
      </c>
      <c r="H820">
        <v>0</v>
      </c>
      <c r="I820" t="s">
        <v>3</v>
      </c>
      <c r="J820">
        <v>0</v>
      </c>
      <c r="K820">
        <v>0</v>
      </c>
      <c r="L820" t="s">
        <v>3</v>
      </c>
      <c r="M820" t="s">
        <v>3</v>
      </c>
      <c r="N820">
        <v>0</v>
      </c>
      <c r="O820">
        <v>0</v>
      </c>
    </row>
    <row r="821" spans="1:15" x14ac:dyDescent="0.2">
      <c r="A821">
        <v>70</v>
      </c>
      <c r="B821">
        <v>1</v>
      </c>
      <c r="D821">
        <v>8</v>
      </c>
      <c r="E821" t="s">
        <v>978</v>
      </c>
      <c r="F821" t="s">
        <v>979</v>
      </c>
      <c r="G821">
        <v>0</v>
      </c>
      <c r="H821">
        <v>0</v>
      </c>
      <c r="I821" t="s">
        <v>980</v>
      </c>
      <c r="J821">
        <v>0</v>
      </c>
      <c r="K821">
        <v>0</v>
      </c>
      <c r="L821" t="s">
        <v>3</v>
      </c>
      <c r="M821" t="s">
        <v>3</v>
      </c>
      <c r="N821">
        <v>0</v>
      </c>
      <c r="O821">
        <v>0</v>
      </c>
    </row>
    <row r="822" spans="1:15" x14ac:dyDescent="0.2">
      <c r="A822">
        <v>70</v>
      </c>
      <c r="B822">
        <v>1</v>
      </c>
      <c r="D822">
        <v>9</v>
      </c>
      <c r="E822" t="s">
        <v>981</v>
      </c>
      <c r="F822" t="s">
        <v>982</v>
      </c>
      <c r="G822">
        <v>0</v>
      </c>
      <c r="H822">
        <v>0</v>
      </c>
      <c r="I822" t="s">
        <v>983</v>
      </c>
      <c r="J822">
        <v>0</v>
      </c>
      <c r="K822">
        <v>0</v>
      </c>
      <c r="L822" t="s">
        <v>3</v>
      </c>
      <c r="M822" t="s">
        <v>3</v>
      </c>
      <c r="N822">
        <v>0</v>
      </c>
      <c r="O822">
        <v>0</v>
      </c>
    </row>
    <row r="823" spans="1:15" x14ac:dyDescent="0.2">
      <c r="A823">
        <v>70</v>
      </c>
      <c r="B823">
        <v>1</v>
      </c>
      <c r="D823">
        <v>10</v>
      </c>
      <c r="E823" t="s">
        <v>984</v>
      </c>
      <c r="F823" t="s">
        <v>985</v>
      </c>
      <c r="G823">
        <v>0</v>
      </c>
      <c r="H823">
        <v>0</v>
      </c>
      <c r="I823" t="s">
        <v>986</v>
      </c>
      <c r="J823">
        <v>0</v>
      </c>
      <c r="K823">
        <v>0</v>
      </c>
      <c r="L823" t="s">
        <v>3</v>
      </c>
      <c r="M823" t="s">
        <v>3</v>
      </c>
      <c r="N823">
        <v>0</v>
      </c>
      <c r="O823">
        <v>0</v>
      </c>
    </row>
    <row r="824" spans="1:15" x14ac:dyDescent="0.2">
      <c r="A824">
        <v>70</v>
      </c>
      <c r="B824">
        <v>1</v>
      </c>
      <c r="D824">
        <v>11</v>
      </c>
      <c r="E824" t="s">
        <v>987</v>
      </c>
      <c r="F824" t="s">
        <v>988</v>
      </c>
      <c r="G824">
        <v>0</v>
      </c>
      <c r="H824">
        <v>0</v>
      </c>
      <c r="I824" t="s">
        <v>989</v>
      </c>
      <c r="J824">
        <v>0</v>
      </c>
      <c r="K824">
        <v>0</v>
      </c>
      <c r="L824" t="s">
        <v>3</v>
      </c>
      <c r="M824" t="s">
        <v>3</v>
      </c>
      <c r="N824">
        <v>0</v>
      </c>
      <c r="O824">
        <v>0</v>
      </c>
    </row>
    <row r="825" spans="1:15" x14ac:dyDescent="0.2">
      <c r="A825">
        <v>70</v>
      </c>
      <c r="B825">
        <v>1</v>
      </c>
      <c r="D825">
        <v>12</v>
      </c>
      <c r="E825" t="s">
        <v>990</v>
      </c>
      <c r="F825" t="s">
        <v>991</v>
      </c>
      <c r="G825">
        <v>0</v>
      </c>
      <c r="H825">
        <v>0</v>
      </c>
      <c r="I825" t="s">
        <v>3</v>
      </c>
      <c r="J825">
        <v>0</v>
      </c>
      <c r="K825">
        <v>0</v>
      </c>
      <c r="L825" t="s">
        <v>3</v>
      </c>
      <c r="M825" t="s">
        <v>3</v>
      </c>
      <c r="N825">
        <v>0</v>
      </c>
      <c r="O825">
        <v>0</v>
      </c>
    </row>
    <row r="826" spans="1:15" x14ac:dyDescent="0.2">
      <c r="A826">
        <v>70</v>
      </c>
      <c r="B826">
        <v>1</v>
      </c>
      <c r="D826">
        <v>1</v>
      </c>
      <c r="E826" t="s">
        <v>992</v>
      </c>
      <c r="F826" t="s">
        <v>993</v>
      </c>
      <c r="G826">
        <v>0.9</v>
      </c>
      <c r="H826">
        <v>1</v>
      </c>
      <c r="I826" t="s">
        <v>994</v>
      </c>
      <c r="J826">
        <v>0</v>
      </c>
      <c r="K826">
        <v>0</v>
      </c>
      <c r="L826" t="s">
        <v>3</v>
      </c>
      <c r="M826" t="s">
        <v>3</v>
      </c>
      <c r="N826">
        <v>0</v>
      </c>
      <c r="O826">
        <v>0.9</v>
      </c>
    </row>
    <row r="827" spans="1:15" x14ac:dyDescent="0.2">
      <c r="A827">
        <v>70</v>
      </c>
      <c r="B827">
        <v>1</v>
      </c>
      <c r="D827">
        <v>2</v>
      </c>
      <c r="E827" t="s">
        <v>995</v>
      </c>
      <c r="F827" t="s">
        <v>996</v>
      </c>
      <c r="G827">
        <v>0.85</v>
      </c>
      <c r="H827">
        <v>1</v>
      </c>
      <c r="I827" t="s">
        <v>997</v>
      </c>
      <c r="J827">
        <v>0</v>
      </c>
      <c r="K827">
        <v>0</v>
      </c>
      <c r="L827" t="s">
        <v>3</v>
      </c>
      <c r="M827" t="s">
        <v>3</v>
      </c>
      <c r="N827">
        <v>0</v>
      </c>
      <c r="O827">
        <v>0.85</v>
      </c>
    </row>
    <row r="828" spans="1:15" x14ac:dyDescent="0.2">
      <c r="A828">
        <v>70</v>
      </c>
      <c r="B828">
        <v>1</v>
      </c>
      <c r="D828">
        <v>3</v>
      </c>
      <c r="E828" t="s">
        <v>998</v>
      </c>
      <c r="F828" t="s">
        <v>999</v>
      </c>
      <c r="G828">
        <v>1</v>
      </c>
      <c r="H828">
        <v>0.85</v>
      </c>
      <c r="I828" t="s">
        <v>1000</v>
      </c>
      <c r="J828">
        <v>0</v>
      </c>
      <c r="K828">
        <v>0</v>
      </c>
      <c r="L828" t="s">
        <v>3</v>
      </c>
      <c r="M828" t="s">
        <v>3</v>
      </c>
      <c r="N828">
        <v>0</v>
      </c>
      <c r="O828">
        <v>1</v>
      </c>
    </row>
    <row r="829" spans="1:15" x14ac:dyDescent="0.2">
      <c r="A829">
        <v>70</v>
      </c>
      <c r="B829">
        <v>1</v>
      </c>
      <c r="D829">
        <v>4</v>
      </c>
      <c r="E829" t="s">
        <v>1001</v>
      </c>
      <c r="F829" t="s">
        <v>1002</v>
      </c>
      <c r="G829">
        <v>1</v>
      </c>
      <c r="H829">
        <v>0</v>
      </c>
      <c r="I829" t="s">
        <v>3</v>
      </c>
      <c r="J829">
        <v>0</v>
      </c>
      <c r="K829">
        <v>0</v>
      </c>
      <c r="L829" t="s">
        <v>3</v>
      </c>
      <c r="M829" t="s">
        <v>3</v>
      </c>
      <c r="N829">
        <v>0</v>
      </c>
      <c r="O829">
        <v>1</v>
      </c>
    </row>
    <row r="830" spans="1:15" x14ac:dyDescent="0.2">
      <c r="A830">
        <v>70</v>
      </c>
      <c r="B830">
        <v>1</v>
      </c>
      <c r="D830">
        <v>5</v>
      </c>
      <c r="E830" t="s">
        <v>1003</v>
      </c>
      <c r="F830" t="s">
        <v>1004</v>
      </c>
      <c r="G830">
        <v>1</v>
      </c>
      <c r="H830">
        <v>0.8</v>
      </c>
      <c r="I830" t="s">
        <v>1005</v>
      </c>
      <c r="J830">
        <v>0</v>
      </c>
      <c r="K830">
        <v>0</v>
      </c>
      <c r="L830" t="s">
        <v>3</v>
      </c>
      <c r="M830" t="s">
        <v>3</v>
      </c>
      <c r="N830">
        <v>0</v>
      </c>
      <c r="O830">
        <v>1</v>
      </c>
    </row>
    <row r="831" spans="1:15" x14ac:dyDescent="0.2">
      <c r="A831">
        <v>70</v>
      </c>
      <c r="B831">
        <v>1</v>
      </c>
      <c r="D831">
        <v>6</v>
      </c>
      <c r="E831" t="s">
        <v>1006</v>
      </c>
      <c r="F831" t="s">
        <v>1007</v>
      </c>
      <c r="G831">
        <v>1</v>
      </c>
      <c r="H831">
        <v>0</v>
      </c>
      <c r="I831" t="s">
        <v>3</v>
      </c>
      <c r="J831">
        <v>0</v>
      </c>
      <c r="K831">
        <v>0</v>
      </c>
      <c r="L831" t="s">
        <v>3</v>
      </c>
      <c r="M831" t="s">
        <v>3</v>
      </c>
      <c r="N831">
        <v>0</v>
      </c>
      <c r="O831">
        <v>0.85</v>
      </c>
    </row>
    <row r="832" spans="1:15" x14ac:dyDescent="0.2">
      <c r="A832">
        <v>70</v>
      </c>
      <c r="B832">
        <v>1</v>
      </c>
      <c r="D832">
        <v>7</v>
      </c>
      <c r="E832" t="s">
        <v>1008</v>
      </c>
      <c r="F832" t="s">
        <v>1009</v>
      </c>
      <c r="G832">
        <v>1</v>
      </c>
      <c r="H832">
        <v>0</v>
      </c>
      <c r="I832" t="s">
        <v>3</v>
      </c>
      <c r="J832">
        <v>0</v>
      </c>
      <c r="K832">
        <v>0</v>
      </c>
      <c r="L832" t="s">
        <v>3</v>
      </c>
      <c r="M832" t="s">
        <v>3</v>
      </c>
      <c r="N832">
        <v>0</v>
      </c>
      <c r="O832">
        <v>0.8</v>
      </c>
    </row>
    <row r="833" spans="1:34" x14ac:dyDescent="0.2">
      <c r="A833">
        <v>70</v>
      </c>
      <c r="B833">
        <v>1</v>
      </c>
      <c r="D833">
        <v>8</v>
      </c>
      <c r="E833" t="s">
        <v>1010</v>
      </c>
      <c r="F833" t="s">
        <v>1011</v>
      </c>
      <c r="G833">
        <v>0.7</v>
      </c>
      <c r="H833">
        <v>0</v>
      </c>
      <c r="I833" t="s">
        <v>3</v>
      </c>
      <c r="J833">
        <v>0</v>
      </c>
      <c r="K833">
        <v>0</v>
      </c>
      <c r="L833" t="s">
        <v>3</v>
      </c>
      <c r="M833" t="s">
        <v>3</v>
      </c>
      <c r="N833">
        <v>0</v>
      </c>
      <c r="O833">
        <v>0.94</v>
      </c>
    </row>
    <row r="834" spans="1:34" x14ac:dyDescent="0.2">
      <c r="A834">
        <v>70</v>
      </c>
      <c r="B834">
        <v>1</v>
      </c>
      <c r="D834">
        <v>9</v>
      </c>
      <c r="E834" t="s">
        <v>1012</v>
      </c>
      <c r="F834" t="s">
        <v>1013</v>
      </c>
      <c r="G834">
        <v>0.9</v>
      </c>
      <c r="H834">
        <v>0</v>
      </c>
      <c r="I834" t="s">
        <v>3</v>
      </c>
      <c r="J834">
        <v>0</v>
      </c>
      <c r="K834">
        <v>0</v>
      </c>
      <c r="L834" t="s">
        <v>3</v>
      </c>
      <c r="M834" t="s">
        <v>3</v>
      </c>
      <c r="N834">
        <v>0</v>
      </c>
      <c r="O834">
        <v>0.9</v>
      </c>
    </row>
    <row r="835" spans="1:34" x14ac:dyDescent="0.2">
      <c r="A835">
        <v>70</v>
      </c>
      <c r="B835">
        <v>1</v>
      </c>
      <c r="D835">
        <v>10</v>
      </c>
      <c r="E835" t="s">
        <v>1014</v>
      </c>
      <c r="F835" t="s">
        <v>1015</v>
      </c>
      <c r="G835">
        <v>0.6</v>
      </c>
      <c r="H835">
        <v>0</v>
      </c>
      <c r="I835" t="s">
        <v>3</v>
      </c>
      <c r="J835">
        <v>0</v>
      </c>
      <c r="K835">
        <v>0</v>
      </c>
      <c r="L835" t="s">
        <v>3</v>
      </c>
      <c r="M835" t="s">
        <v>3</v>
      </c>
      <c r="N835">
        <v>0</v>
      </c>
      <c r="O835">
        <v>0.6</v>
      </c>
    </row>
    <row r="836" spans="1:34" x14ac:dyDescent="0.2">
      <c r="A836">
        <v>70</v>
      </c>
      <c r="B836">
        <v>1</v>
      </c>
      <c r="D836">
        <v>11</v>
      </c>
      <c r="E836" t="s">
        <v>1016</v>
      </c>
      <c r="F836" t="s">
        <v>1017</v>
      </c>
      <c r="G836">
        <v>1.2</v>
      </c>
      <c r="H836">
        <v>0</v>
      </c>
      <c r="I836" t="s">
        <v>3</v>
      </c>
      <c r="J836">
        <v>0</v>
      </c>
      <c r="K836">
        <v>0</v>
      </c>
      <c r="L836" t="s">
        <v>3</v>
      </c>
      <c r="M836" t="s">
        <v>3</v>
      </c>
      <c r="N836">
        <v>0</v>
      </c>
      <c r="O836">
        <v>1.2</v>
      </c>
    </row>
    <row r="837" spans="1:34" x14ac:dyDescent="0.2">
      <c r="A837">
        <v>70</v>
      </c>
      <c r="B837">
        <v>1</v>
      </c>
      <c r="D837">
        <v>12</v>
      </c>
      <c r="E837" t="s">
        <v>1018</v>
      </c>
      <c r="F837" t="s">
        <v>1019</v>
      </c>
      <c r="G837">
        <v>0</v>
      </c>
      <c r="H837">
        <v>0</v>
      </c>
      <c r="I837" t="s">
        <v>3</v>
      </c>
      <c r="J837">
        <v>0</v>
      </c>
      <c r="K837">
        <v>0</v>
      </c>
      <c r="L837" t="s">
        <v>3</v>
      </c>
      <c r="M837" t="s">
        <v>3</v>
      </c>
      <c r="N837">
        <v>0</v>
      </c>
      <c r="O837">
        <v>0</v>
      </c>
    </row>
    <row r="838" spans="1:34" x14ac:dyDescent="0.2">
      <c r="A838">
        <v>70</v>
      </c>
      <c r="B838">
        <v>1</v>
      </c>
      <c r="D838">
        <v>13</v>
      </c>
      <c r="E838" t="s">
        <v>1020</v>
      </c>
      <c r="F838" t="s">
        <v>1021</v>
      </c>
      <c r="G838">
        <v>1</v>
      </c>
      <c r="H838">
        <v>0</v>
      </c>
      <c r="I838" t="s">
        <v>3</v>
      </c>
      <c r="J838">
        <v>0</v>
      </c>
      <c r="K838">
        <v>0</v>
      </c>
      <c r="L838" t="s">
        <v>3</v>
      </c>
      <c r="M838" t="s">
        <v>3</v>
      </c>
      <c r="N838">
        <v>0</v>
      </c>
      <c r="O838">
        <v>0.94</v>
      </c>
    </row>
    <row r="840" spans="1:34" x14ac:dyDescent="0.2">
      <c r="A840">
        <v>-1</v>
      </c>
    </row>
    <row r="842" spans="1:34" x14ac:dyDescent="0.2">
      <c r="A842" s="4">
        <v>75</v>
      </c>
      <c r="B842" s="4" t="s">
        <v>1022</v>
      </c>
      <c r="C842" s="4">
        <v>2000</v>
      </c>
      <c r="D842" s="4">
        <v>0</v>
      </c>
      <c r="E842" s="4">
        <v>1</v>
      </c>
      <c r="F842" s="4">
        <v>0</v>
      </c>
      <c r="G842" s="4">
        <v>0</v>
      </c>
      <c r="H842" s="4">
        <v>1</v>
      </c>
      <c r="I842" s="4">
        <v>0</v>
      </c>
      <c r="J842" s="4">
        <v>1</v>
      </c>
      <c r="K842" s="4">
        <v>0</v>
      </c>
      <c r="L842" s="4">
        <v>0</v>
      </c>
      <c r="M842" s="4">
        <v>0</v>
      </c>
      <c r="N842" s="4">
        <v>39500385</v>
      </c>
      <c r="O842" s="4">
        <v>1</v>
      </c>
    </row>
    <row r="843" spans="1:34" x14ac:dyDescent="0.2">
      <c r="A843" s="4">
        <v>75</v>
      </c>
      <c r="B843" s="4" t="s">
        <v>1023</v>
      </c>
      <c r="C843" s="4">
        <v>2018</v>
      </c>
      <c r="D843" s="4">
        <v>1</v>
      </c>
      <c r="E843" s="4">
        <v>0</v>
      </c>
      <c r="F843" s="4"/>
      <c r="G843" s="4">
        <v>0</v>
      </c>
      <c r="H843" s="4">
        <v>1</v>
      </c>
      <c r="I843" s="4">
        <v>0</v>
      </c>
      <c r="J843" s="4">
        <v>1</v>
      </c>
      <c r="K843" s="4">
        <v>0</v>
      </c>
      <c r="L843" s="4">
        <v>0</v>
      </c>
      <c r="M843" s="4">
        <v>1</v>
      </c>
      <c r="N843" s="4">
        <v>39500386</v>
      </c>
      <c r="O843" s="4">
        <v>2</v>
      </c>
    </row>
    <row r="844" spans="1:34" x14ac:dyDescent="0.2">
      <c r="A844" s="6">
        <v>3</v>
      </c>
      <c r="B844" s="6" t="s">
        <v>1024</v>
      </c>
      <c r="C844" s="6">
        <v>6.66</v>
      </c>
      <c r="D844" s="6">
        <v>1</v>
      </c>
      <c r="E844" s="6">
        <v>1</v>
      </c>
      <c r="F844" s="6">
        <v>1</v>
      </c>
      <c r="G844" s="6">
        <v>1</v>
      </c>
      <c r="H844" s="6">
        <v>1</v>
      </c>
      <c r="I844" s="6">
        <v>1</v>
      </c>
      <c r="J844" s="6">
        <v>1</v>
      </c>
      <c r="K844" s="6">
        <v>1</v>
      </c>
      <c r="L844" s="6">
        <v>1</v>
      </c>
      <c r="M844" s="6">
        <v>6.66</v>
      </c>
      <c r="N844" s="6">
        <v>1</v>
      </c>
      <c r="O844" s="6">
        <v>1</v>
      </c>
      <c r="P844" s="6">
        <v>1</v>
      </c>
      <c r="Q844" s="6">
        <v>1</v>
      </c>
      <c r="R844" s="6">
        <v>1</v>
      </c>
      <c r="S844" s="6" t="s">
        <v>3</v>
      </c>
      <c r="T844" s="6" t="s">
        <v>3</v>
      </c>
      <c r="U844" s="6" t="s">
        <v>3</v>
      </c>
      <c r="V844" s="6" t="s">
        <v>3</v>
      </c>
      <c r="W844" s="6" t="s">
        <v>3</v>
      </c>
      <c r="X844" s="6" t="s">
        <v>3</v>
      </c>
      <c r="Y844" s="6" t="s">
        <v>3</v>
      </c>
      <c r="Z844" s="6" t="s">
        <v>3</v>
      </c>
      <c r="AA844" s="6" t="s">
        <v>3</v>
      </c>
      <c r="AB844" s="6" t="s">
        <v>3</v>
      </c>
      <c r="AC844" s="6" t="s">
        <v>3</v>
      </c>
      <c r="AD844" s="6" t="s">
        <v>3</v>
      </c>
      <c r="AE844" s="6" t="s">
        <v>3</v>
      </c>
      <c r="AF844" s="6" t="s">
        <v>3</v>
      </c>
      <c r="AG844" s="6" t="s">
        <v>3</v>
      </c>
      <c r="AH844" s="6" t="s">
        <v>3</v>
      </c>
    </row>
    <row r="848" spans="1:34" x14ac:dyDescent="0.2">
      <c r="A848">
        <v>65</v>
      </c>
      <c r="C848">
        <v>1</v>
      </c>
      <c r="D848">
        <v>0</v>
      </c>
      <c r="E84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1025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39500385</v>
      </c>
      <c r="E14" s="1">
        <v>39500386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(Source!F766)/1000</f>
        <v>210.85392000000002</v>
      </c>
      <c r="F16" s="8">
        <f>(Source!F767)/1000</f>
        <v>20.929299999999998</v>
      </c>
      <c r="G16" s="8">
        <f>(Source!F758)/1000</f>
        <v>0</v>
      </c>
      <c r="H16" s="8">
        <f>(Source!F768)/1000+(Source!F769)/1000</f>
        <v>0</v>
      </c>
      <c r="I16" s="8">
        <f>E16+F16+G16+H16</f>
        <v>231.78322000000003</v>
      </c>
      <c r="J16" s="8">
        <f>(Source!F764)/1000</f>
        <v>16.51857</v>
      </c>
      <c r="T16" s="9">
        <f>(Source!P766)/1000</f>
        <v>1005.5922399999999</v>
      </c>
      <c r="U16" s="9">
        <f>(Source!P767)/1000</f>
        <v>139.38933</v>
      </c>
      <c r="V16" s="9">
        <f>(Source!P758)/1000</f>
        <v>0</v>
      </c>
      <c r="W16" s="9">
        <f>(Source!P768)/1000+(Source!P769)/1000</f>
        <v>0</v>
      </c>
      <c r="X16" s="9">
        <f>T16+U16+V16+W16</f>
        <v>1144.9815699999999</v>
      </c>
      <c r="Y16" s="9">
        <f>(Source!P764)/1000</f>
        <v>110.01405</v>
      </c>
      <c r="AI16" s="7">
        <v>0</v>
      </c>
      <c r="AJ16" s="7">
        <v>0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203217.23</v>
      </c>
      <c r="AU16" s="8">
        <v>183905.58</v>
      </c>
      <c r="AV16" s="8">
        <v>0</v>
      </c>
      <c r="AW16" s="8">
        <v>0</v>
      </c>
      <c r="AX16" s="8">
        <v>0</v>
      </c>
      <c r="AY16" s="8">
        <v>2793.08</v>
      </c>
      <c r="AZ16" s="8">
        <v>486.45</v>
      </c>
      <c r="BA16" s="8">
        <v>16518.57</v>
      </c>
      <c r="BB16" s="8">
        <v>210853.92</v>
      </c>
      <c r="BC16" s="8">
        <v>20929.3</v>
      </c>
      <c r="BD16" s="8">
        <v>0</v>
      </c>
      <c r="BE16" s="8">
        <v>0</v>
      </c>
      <c r="BF16" s="8">
        <v>1834.1845785500011</v>
      </c>
      <c r="BG16" s="8">
        <v>42.336586499999989</v>
      </c>
      <c r="BH16" s="8">
        <v>0</v>
      </c>
      <c r="BI16" s="8">
        <v>17025.48</v>
      </c>
      <c r="BJ16" s="8">
        <v>10165.790000000001</v>
      </c>
      <c r="BK16" s="8">
        <v>231783.22</v>
      </c>
      <c r="BR16" s="9">
        <v>954731.16</v>
      </c>
      <c r="BS16" s="9">
        <v>826115.3</v>
      </c>
      <c r="BT16" s="9">
        <v>0</v>
      </c>
      <c r="BU16" s="9">
        <v>0</v>
      </c>
      <c r="BV16" s="9">
        <v>0</v>
      </c>
      <c r="BW16" s="9">
        <v>18601.810000000001</v>
      </c>
      <c r="BX16" s="9">
        <v>3239.99</v>
      </c>
      <c r="BY16" s="9">
        <v>110014.05</v>
      </c>
      <c r="BZ16" s="9">
        <v>1005592.24</v>
      </c>
      <c r="CA16" s="9">
        <v>139389.32999999999</v>
      </c>
      <c r="CB16" s="9">
        <v>0</v>
      </c>
      <c r="CC16" s="9">
        <v>0</v>
      </c>
      <c r="CD16" s="9">
        <v>1834.1845785500011</v>
      </c>
      <c r="CE16" s="9">
        <v>42.336586499999989</v>
      </c>
      <c r="CF16" s="9">
        <v>0</v>
      </c>
      <c r="CG16" s="9">
        <v>113390.29</v>
      </c>
      <c r="CH16" s="9">
        <v>67704.490000000005</v>
      </c>
      <c r="CI16" s="9">
        <v>1144981.57</v>
      </c>
    </row>
    <row r="18" spans="1:40" x14ac:dyDescent="0.2">
      <c r="A18">
        <v>51</v>
      </c>
      <c r="E18" s="10">
        <f>SUMIF(A16:A17,3,E16:E17)</f>
        <v>210.85392000000002</v>
      </c>
      <c r="F18" s="10">
        <f>SUMIF(A16:A17,3,F16:F17)</f>
        <v>20.929299999999998</v>
      </c>
      <c r="G18" s="10">
        <f>SUMIF(A16:A17,3,G16:G17)</f>
        <v>0</v>
      </c>
      <c r="H18" s="10">
        <f>SUMIF(A16:A17,3,H16:H17)</f>
        <v>0</v>
      </c>
      <c r="I18" s="10">
        <f>SUMIF(A16:A17,3,I16:I17)</f>
        <v>231.78322000000003</v>
      </c>
      <c r="J18" s="10">
        <f>SUMIF(A16:A17,3,J16:J17)</f>
        <v>16.51857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1005.5922399999999</v>
      </c>
      <c r="U18" s="3">
        <f>SUMIF(A16:A17,3,U16:U17)</f>
        <v>139.38933</v>
      </c>
      <c r="V18" s="3">
        <f>SUMIF(A16:A17,3,V16:V17)</f>
        <v>0</v>
      </c>
      <c r="W18" s="3">
        <f>SUMIF(A16:A17,3,W16:W17)</f>
        <v>0</v>
      </c>
      <c r="X18" s="3">
        <f>SUMIF(A16:A17,3,X16:X17)</f>
        <v>1144.9815699999999</v>
      </c>
      <c r="Y18" s="3">
        <f>SUMIF(A16:A17,3,Y16:Y17)</f>
        <v>110.01405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203217.23</v>
      </c>
      <c r="G20" s="5" t="s">
        <v>408</v>
      </c>
      <c r="H20" s="5" t="s">
        <v>409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954731.16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183905.58</v>
      </c>
      <c r="G21" s="5" t="s">
        <v>410</v>
      </c>
      <c r="H21" s="5" t="s">
        <v>411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826115.3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412</v>
      </c>
      <c r="H22" s="5" t="s">
        <v>413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183905.58</v>
      </c>
      <c r="G23" s="5" t="s">
        <v>414</v>
      </c>
      <c r="H23" s="5" t="s">
        <v>415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826115.3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183905.58</v>
      </c>
      <c r="G24" s="5" t="s">
        <v>416</v>
      </c>
      <c r="H24" s="5" t="s">
        <v>417</v>
      </c>
      <c r="I24" s="5"/>
      <c r="J24" s="5"/>
      <c r="K24" s="5">
        <v>226</v>
      </c>
      <c r="L24" s="5">
        <v>5</v>
      </c>
      <c r="M24" s="5">
        <v>3</v>
      </c>
      <c r="N24" s="5" t="s">
        <v>3</v>
      </c>
      <c r="O24" s="5">
        <v>2</v>
      </c>
      <c r="P24" s="5">
        <v>826115.3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418</v>
      </c>
      <c r="H25" s="5" t="s">
        <v>419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183905.58</v>
      </c>
      <c r="G26" s="5" t="s">
        <v>420</v>
      </c>
      <c r="H26" s="5" t="s">
        <v>421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826115.3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422</v>
      </c>
      <c r="H27" s="5" t="s">
        <v>423</v>
      </c>
      <c r="I27" s="5"/>
      <c r="J27" s="5"/>
      <c r="K27" s="5">
        <v>216</v>
      </c>
      <c r="L27" s="5">
        <v>8</v>
      </c>
      <c r="M27" s="5">
        <v>3</v>
      </c>
      <c r="N27" s="5" t="s">
        <v>3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424</v>
      </c>
      <c r="H28" s="5" t="s">
        <v>425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426</v>
      </c>
      <c r="H29" s="5" t="s">
        <v>427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2793.08</v>
      </c>
      <c r="G30" s="5" t="s">
        <v>428</v>
      </c>
      <c r="H30" s="5" t="s">
        <v>429</v>
      </c>
      <c r="I30" s="5"/>
      <c r="J30" s="5"/>
      <c r="K30" s="5">
        <v>203</v>
      </c>
      <c r="L30" s="5">
        <v>11</v>
      </c>
      <c r="M30" s="5">
        <v>3</v>
      </c>
      <c r="N30" s="5" t="s">
        <v>3</v>
      </c>
      <c r="O30" s="5">
        <v>2</v>
      </c>
      <c r="P30" s="5">
        <v>18601.810000000001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430</v>
      </c>
      <c r="H31" s="5" t="s">
        <v>431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486.45</v>
      </c>
      <c r="G32" s="5" t="s">
        <v>432</v>
      </c>
      <c r="H32" s="5" t="s">
        <v>433</v>
      </c>
      <c r="I32" s="5"/>
      <c r="J32" s="5"/>
      <c r="K32" s="5">
        <v>204</v>
      </c>
      <c r="L32" s="5">
        <v>13</v>
      </c>
      <c r="M32" s="5">
        <v>3</v>
      </c>
      <c r="N32" s="5" t="s">
        <v>3</v>
      </c>
      <c r="O32" s="5">
        <v>2</v>
      </c>
      <c r="P32" s="5">
        <v>3239.99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16518.57</v>
      </c>
      <c r="G33" s="5" t="s">
        <v>434</v>
      </c>
      <c r="H33" s="5" t="s">
        <v>435</v>
      </c>
      <c r="I33" s="5"/>
      <c r="J33" s="5"/>
      <c r="K33" s="5">
        <v>205</v>
      </c>
      <c r="L33" s="5">
        <v>14</v>
      </c>
      <c r="M33" s="5">
        <v>3</v>
      </c>
      <c r="N33" s="5" t="s">
        <v>3</v>
      </c>
      <c r="O33" s="5">
        <v>2</v>
      </c>
      <c r="P33" s="5">
        <v>110014.05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436</v>
      </c>
      <c r="H34" s="5" t="s">
        <v>437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210853.92</v>
      </c>
      <c r="G35" s="5" t="s">
        <v>438</v>
      </c>
      <c r="H35" s="5" t="s">
        <v>439</v>
      </c>
      <c r="I35" s="5"/>
      <c r="J35" s="5"/>
      <c r="K35" s="5">
        <v>214</v>
      </c>
      <c r="L35" s="5">
        <v>16</v>
      </c>
      <c r="M35" s="5">
        <v>3</v>
      </c>
      <c r="N35" s="5" t="s">
        <v>3</v>
      </c>
      <c r="O35" s="5">
        <v>2</v>
      </c>
      <c r="P35" s="5">
        <v>1005592.24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20929.3</v>
      </c>
      <c r="G36" s="5" t="s">
        <v>440</v>
      </c>
      <c r="H36" s="5" t="s">
        <v>441</v>
      </c>
      <c r="I36" s="5"/>
      <c r="J36" s="5"/>
      <c r="K36" s="5">
        <v>215</v>
      </c>
      <c r="L36" s="5">
        <v>17</v>
      </c>
      <c r="M36" s="5">
        <v>3</v>
      </c>
      <c r="N36" s="5" t="s">
        <v>3</v>
      </c>
      <c r="O36" s="5">
        <v>2</v>
      </c>
      <c r="P36" s="5">
        <v>139389.32999999999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442</v>
      </c>
      <c r="H37" s="5" t="s">
        <v>443</v>
      </c>
      <c r="I37" s="5"/>
      <c r="J37" s="5"/>
      <c r="K37" s="5">
        <v>217</v>
      </c>
      <c r="L37" s="5">
        <v>18</v>
      </c>
      <c r="M37" s="5">
        <v>3</v>
      </c>
      <c r="N37" s="5" t="s">
        <v>3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444</v>
      </c>
      <c r="H38" s="5" t="s">
        <v>445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446</v>
      </c>
      <c r="H39" s="5" t="s">
        <v>447</v>
      </c>
      <c r="I39" s="5"/>
      <c r="J39" s="5"/>
      <c r="K39" s="5">
        <v>206</v>
      </c>
      <c r="L39" s="5">
        <v>20</v>
      </c>
      <c r="M39" s="5">
        <v>3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1834.1845785500011</v>
      </c>
      <c r="G40" s="5" t="s">
        <v>448</v>
      </c>
      <c r="H40" s="5" t="s">
        <v>449</v>
      </c>
      <c r="I40" s="5"/>
      <c r="J40" s="5"/>
      <c r="K40" s="5">
        <v>207</v>
      </c>
      <c r="L40" s="5">
        <v>21</v>
      </c>
      <c r="M40" s="5">
        <v>3</v>
      </c>
      <c r="N40" s="5" t="s">
        <v>3</v>
      </c>
      <c r="O40" s="5">
        <v>-1</v>
      </c>
      <c r="P40" s="5">
        <v>1834.1845785500011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42.336586499999989</v>
      </c>
      <c r="G41" s="5" t="s">
        <v>450</v>
      </c>
      <c r="H41" s="5" t="s">
        <v>451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42.336586499999989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452</v>
      </c>
      <c r="H42" s="5" t="s">
        <v>453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17025.48</v>
      </c>
      <c r="G43" s="5" t="s">
        <v>454</v>
      </c>
      <c r="H43" s="5" t="s">
        <v>455</v>
      </c>
      <c r="I43" s="5"/>
      <c r="J43" s="5"/>
      <c r="K43" s="5">
        <v>210</v>
      </c>
      <c r="L43" s="5">
        <v>24</v>
      </c>
      <c r="M43" s="5">
        <v>3</v>
      </c>
      <c r="N43" s="5" t="s">
        <v>3</v>
      </c>
      <c r="O43" s="5">
        <v>2</v>
      </c>
      <c r="P43" s="5">
        <v>113390.29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10165.790000000001</v>
      </c>
      <c r="G44" s="5" t="s">
        <v>456</v>
      </c>
      <c r="H44" s="5" t="s">
        <v>457</v>
      </c>
      <c r="I44" s="5"/>
      <c r="J44" s="5"/>
      <c r="K44" s="5">
        <v>211</v>
      </c>
      <c r="L44" s="5">
        <v>25</v>
      </c>
      <c r="M44" s="5">
        <v>3</v>
      </c>
      <c r="N44" s="5" t="s">
        <v>3</v>
      </c>
      <c r="O44" s="5">
        <v>2</v>
      </c>
      <c r="P44" s="5">
        <v>67704.490000000005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231783.22</v>
      </c>
      <c r="G45" s="5" t="s">
        <v>458</v>
      </c>
      <c r="H45" s="5" t="s">
        <v>459</v>
      </c>
      <c r="I45" s="5"/>
      <c r="J45" s="5"/>
      <c r="K45" s="5">
        <v>224</v>
      </c>
      <c r="L45" s="5">
        <v>26</v>
      </c>
      <c r="M45" s="5">
        <v>3</v>
      </c>
      <c r="N45" s="5" t="s">
        <v>3</v>
      </c>
      <c r="O45" s="5">
        <v>2</v>
      </c>
      <c r="P45" s="5">
        <v>1144981.57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231783.22</v>
      </c>
      <c r="G46" s="5" t="s">
        <v>460</v>
      </c>
      <c r="H46" s="5" t="s">
        <v>458</v>
      </c>
      <c r="I46" s="5"/>
      <c r="J46" s="5"/>
      <c r="K46" s="5">
        <v>212</v>
      </c>
      <c r="L46" s="5">
        <v>27</v>
      </c>
      <c r="M46" s="5">
        <v>0</v>
      </c>
      <c r="N46" s="5" t="s">
        <v>3</v>
      </c>
      <c r="O46" s="5">
        <v>2</v>
      </c>
      <c r="P46" s="5">
        <v>1144981.57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41720.980000000003</v>
      </c>
      <c r="G47" s="5" t="s">
        <v>461</v>
      </c>
      <c r="H47" s="5" t="s">
        <v>462</v>
      </c>
      <c r="I47" s="5"/>
      <c r="J47" s="5"/>
      <c r="K47" s="5">
        <v>212</v>
      </c>
      <c r="L47" s="5">
        <v>28</v>
      </c>
      <c r="M47" s="5">
        <v>0</v>
      </c>
      <c r="N47" s="5" t="s">
        <v>3</v>
      </c>
      <c r="O47" s="5">
        <v>2</v>
      </c>
      <c r="P47" s="5">
        <v>206096.68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273504.2</v>
      </c>
      <c r="G48" s="5" t="s">
        <v>463</v>
      </c>
      <c r="H48" s="5" t="s">
        <v>464</v>
      </c>
      <c r="I48" s="5"/>
      <c r="J48" s="5"/>
      <c r="K48" s="5">
        <v>212</v>
      </c>
      <c r="L48" s="5">
        <v>29</v>
      </c>
      <c r="M48" s="5">
        <v>0</v>
      </c>
      <c r="N48" s="5" t="s">
        <v>3</v>
      </c>
      <c r="O48" s="5">
        <v>2</v>
      </c>
      <c r="P48" s="5">
        <v>1351078.25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1022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39500385</v>
      </c>
      <c r="O53" s="4">
        <v>1</v>
      </c>
    </row>
    <row r="54" spans="1:34" x14ac:dyDescent="0.2">
      <c r="A54" s="4">
        <v>75</v>
      </c>
      <c r="B54" s="4" t="s">
        <v>1023</v>
      </c>
      <c r="C54" s="4">
        <v>2018</v>
      </c>
      <c r="D54" s="4">
        <v>1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39500386</v>
      </c>
      <c r="O54" s="4">
        <v>2</v>
      </c>
    </row>
    <row r="55" spans="1:34" x14ac:dyDescent="0.2">
      <c r="A55" s="6">
        <v>3</v>
      </c>
      <c r="B55" s="6" t="s">
        <v>1024</v>
      </c>
      <c r="C55" s="6">
        <v>6.66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6.66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3</v>
      </c>
      <c r="T55" s="6" t="s">
        <v>3</v>
      </c>
      <c r="U55" s="6" t="s">
        <v>3</v>
      </c>
      <c r="V55" s="6" t="s">
        <v>3</v>
      </c>
      <c r="W55" s="6" t="s">
        <v>3</v>
      </c>
      <c r="X55" s="6" t="s">
        <v>3</v>
      </c>
      <c r="Y55" s="6" t="s">
        <v>3</v>
      </c>
      <c r="Z55" s="6" t="s">
        <v>3</v>
      </c>
      <c r="AA55" s="6" t="s">
        <v>3</v>
      </c>
      <c r="AB55" s="6" t="s">
        <v>3</v>
      </c>
      <c r="AC55" s="6" t="s">
        <v>3</v>
      </c>
      <c r="AD55" s="6" t="s">
        <v>3</v>
      </c>
      <c r="AE55" s="6" t="s">
        <v>3</v>
      </c>
      <c r="AF55" s="6" t="s">
        <v>3</v>
      </c>
      <c r="AG55" s="6" t="s">
        <v>3</v>
      </c>
      <c r="AH55" s="6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59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39500385</v>
      </c>
      <c r="C1">
        <v>39500896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1026</v>
      </c>
      <c r="J1" t="s">
        <v>3</v>
      </c>
      <c r="K1" t="s">
        <v>1027</v>
      </c>
      <c r="L1">
        <v>1191</v>
      </c>
      <c r="N1">
        <v>1013</v>
      </c>
      <c r="O1" t="s">
        <v>1028</v>
      </c>
      <c r="P1" t="s">
        <v>1028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103.91</v>
      </c>
      <c r="AU1" t="s">
        <v>3</v>
      </c>
      <c r="AV1">
        <v>1</v>
      </c>
      <c r="AW1">
        <v>2</v>
      </c>
      <c r="AX1">
        <v>39500900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7.2737000000000007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39500385</v>
      </c>
      <c r="C2">
        <v>39500896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1029</v>
      </c>
      <c r="J2" t="s">
        <v>3</v>
      </c>
      <c r="K2" t="s">
        <v>1030</v>
      </c>
      <c r="L2">
        <v>1191</v>
      </c>
      <c r="N2">
        <v>1013</v>
      </c>
      <c r="O2" t="s">
        <v>1028</v>
      </c>
      <c r="P2" t="s">
        <v>1028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39500901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0.54180000000000006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39500385</v>
      </c>
      <c r="C3">
        <v>39500896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1031</v>
      </c>
      <c r="J3" t="s">
        <v>1032</v>
      </c>
      <c r="K3" t="s">
        <v>1033</v>
      </c>
      <c r="L3">
        <v>1368</v>
      </c>
      <c r="N3">
        <v>1011</v>
      </c>
      <c r="O3" t="s">
        <v>1034</v>
      </c>
      <c r="P3" t="s">
        <v>1034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39500902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0.54180000000000006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39500386</v>
      </c>
      <c r="C4">
        <v>39500896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1026</v>
      </c>
      <c r="J4" t="s">
        <v>3</v>
      </c>
      <c r="K4" t="s">
        <v>1027</v>
      </c>
      <c r="L4">
        <v>1191</v>
      </c>
      <c r="N4">
        <v>1013</v>
      </c>
      <c r="O4" t="s">
        <v>1028</v>
      </c>
      <c r="P4" t="s">
        <v>1028</v>
      </c>
      <c r="Q4">
        <v>1</v>
      </c>
      <c r="W4">
        <v>0</v>
      </c>
      <c r="X4">
        <v>371339561</v>
      </c>
      <c r="Y4">
        <v>103.91</v>
      </c>
      <c r="AA4">
        <v>0</v>
      </c>
      <c r="AB4">
        <v>0</v>
      </c>
      <c r="AC4">
        <v>0</v>
      </c>
      <c r="AD4">
        <v>53.88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6.66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103.91</v>
      </c>
      <c r="AU4" t="s">
        <v>3</v>
      </c>
      <c r="AV4">
        <v>1</v>
      </c>
      <c r="AW4">
        <v>2</v>
      </c>
      <c r="AX4">
        <v>39500900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7.2737000000000007</v>
      </c>
      <c r="CY4">
        <f>AD4</f>
        <v>53.88</v>
      </c>
      <c r="CZ4">
        <f>AH4</f>
        <v>8.09</v>
      </c>
      <c r="DA4">
        <f>AL4</f>
        <v>6.66</v>
      </c>
      <c r="DB4">
        <v>0</v>
      </c>
    </row>
    <row r="5" spans="1:106" x14ac:dyDescent="0.2">
      <c r="A5">
        <f>ROW(Source!A29)</f>
        <v>29</v>
      </c>
      <c r="B5">
        <v>39500386</v>
      </c>
      <c r="C5">
        <v>39500896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1029</v>
      </c>
      <c r="J5" t="s">
        <v>3</v>
      </c>
      <c r="K5" t="s">
        <v>1030</v>
      </c>
      <c r="L5">
        <v>1191</v>
      </c>
      <c r="N5">
        <v>1013</v>
      </c>
      <c r="O5" t="s">
        <v>1028</v>
      </c>
      <c r="P5" t="s">
        <v>1028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6.66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7.74</v>
      </c>
      <c r="AU5" t="s">
        <v>3</v>
      </c>
      <c r="AV5">
        <v>2</v>
      </c>
      <c r="AW5">
        <v>2</v>
      </c>
      <c r="AX5">
        <v>39500901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0.54180000000000006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39500386</v>
      </c>
      <c r="C6">
        <v>39500896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1031</v>
      </c>
      <c r="J6" t="s">
        <v>1032</v>
      </c>
      <c r="K6" t="s">
        <v>1033</v>
      </c>
      <c r="L6">
        <v>1368</v>
      </c>
      <c r="N6">
        <v>1011</v>
      </c>
      <c r="O6" t="s">
        <v>1034</v>
      </c>
      <c r="P6" t="s">
        <v>1034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208.19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6.66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7.74</v>
      </c>
      <c r="AU6" t="s">
        <v>3</v>
      </c>
      <c r="AV6">
        <v>0</v>
      </c>
      <c r="AW6">
        <v>2</v>
      </c>
      <c r="AX6">
        <v>39500902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0.54180000000000006</v>
      </c>
      <c r="CY6">
        <f>AB6</f>
        <v>208.19</v>
      </c>
      <c r="CZ6">
        <f>AF6</f>
        <v>31.26</v>
      </c>
      <c r="DA6">
        <f>AJ6</f>
        <v>6.66</v>
      </c>
      <c r="DB6">
        <v>0</v>
      </c>
    </row>
    <row r="7" spans="1:106" x14ac:dyDescent="0.2">
      <c r="A7">
        <f>ROW(Source!A30)</f>
        <v>30</v>
      </c>
      <c r="B7">
        <v>39500385</v>
      </c>
      <c r="C7">
        <v>39500903</v>
      </c>
      <c r="D7">
        <v>37068148</v>
      </c>
      <c r="E7">
        <v>1</v>
      </c>
      <c r="F7">
        <v>1</v>
      </c>
      <c r="G7">
        <v>1</v>
      </c>
      <c r="H7">
        <v>1</v>
      </c>
      <c r="I7" t="s">
        <v>1026</v>
      </c>
      <c r="J7" t="s">
        <v>3</v>
      </c>
      <c r="K7" t="s">
        <v>1027</v>
      </c>
      <c r="L7">
        <v>1191</v>
      </c>
      <c r="N7">
        <v>1013</v>
      </c>
      <c r="O7" t="s">
        <v>1028</v>
      </c>
      <c r="P7" t="s">
        <v>1028</v>
      </c>
      <c r="Q7">
        <v>1</v>
      </c>
      <c r="W7">
        <v>0</v>
      </c>
      <c r="X7">
        <v>371339561</v>
      </c>
      <c r="Y7">
        <v>188.54</v>
      </c>
      <c r="AA7">
        <v>0</v>
      </c>
      <c r="AB7">
        <v>0</v>
      </c>
      <c r="AC7">
        <v>0</v>
      </c>
      <c r="AD7">
        <v>8.09</v>
      </c>
      <c r="AE7">
        <v>0</v>
      </c>
      <c r="AF7">
        <v>0</v>
      </c>
      <c r="AG7">
        <v>0</v>
      </c>
      <c r="AH7">
        <v>8.09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188.54</v>
      </c>
      <c r="AU7" t="s">
        <v>3</v>
      </c>
      <c r="AV7">
        <v>1</v>
      </c>
      <c r="AW7">
        <v>2</v>
      </c>
      <c r="AX7">
        <v>39500907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32.070653999999998</v>
      </c>
      <c r="CY7">
        <f>AD7</f>
        <v>8.09</v>
      </c>
      <c r="CZ7">
        <f>AH7</f>
        <v>8.09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39500385</v>
      </c>
      <c r="C8">
        <v>39500903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1029</v>
      </c>
      <c r="J8" t="s">
        <v>3</v>
      </c>
      <c r="K8" t="s">
        <v>1030</v>
      </c>
      <c r="L8">
        <v>1191</v>
      </c>
      <c r="N8">
        <v>1013</v>
      </c>
      <c r="O8" t="s">
        <v>1028</v>
      </c>
      <c r="P8" t="s">
        <v>1028</v>
      </c>
      <c r="Q8">
        <v>1</v>
      </c>
      <c r="W8">
        <v>0</v>
      </c>
      <c r="X8">
        <v>-1417349443</v>
      </c>
      <c r="Y8">
        <v>7.74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7.74</v>
      </c>
      <c r="AU8" t="s">
        <v>3</v>
      </c>
      <c r="AV8">
        <v>2</v>
      </c>
      <c r="AW8">
        <v>2</v>
      </c>
      <c r="AX8">
        <v>39500908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1.3165740000000001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39500385</v>
      </c>
      <c r="C9">
        <v>39500903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1031</v>
      </c>
      <c r="J9" t="s">
        <v>1032</v>
      </c>
      <c r="K9" t="s">
        <v>1033</v>
      </c>
      <c r="L9">
        <v>1368</v>
      </c>
      <c r="N9">
        <v>1011</v>
      </c>
      <c r="O9" t="s">
        <v>1034</v>
      </c>
      <c r="P9" t="s">
        <v>1034</v>
      </c>
      <c r="Q9">
        <v>1</v>
      </c>
      <c r="W9">
        <v>0</v>
      </c>
      <c r="X9">
        <v>1188625873</v>
      </c>
      <c r="Y9">
        <v>7.74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7.74</v>
      </c>
      <c r="AU9" t="s">
        <v>3</v>
      </c>
      <c r="AV9">
        <v>0</v>
      </c>
      <c r="AW9">
        <v>2</v>
      </c>
      <c r="AX9">
        <v>39500909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1.3165740000000001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ROW(Source!A31)</f>
        <v>31</v>
      </c>
      <c r="B10">
        <v>39500386</v>
      </c>
      <c r="C10">
        <v>39500903</v>
      </c>
      <c r="D10">
        <v>37068148</v>
      </c>
      <c r="E10">
        <v>1</v>
      </c>
      <c r="F10">
        <v>1</v>
      </c>
      <c r="G10">
        <v>1</v>
      </c>
      <c r="H10">
        <v>1</v>
      </c>
      <c r="I10" t="s">
        <v>1026</v>
      </c>
      <c r="J10" t="s">
        <v>3</v>
      </c>
      <c r="K10" t="s">
        <v>1027</v>
      </c>
      <c r="L10">
        <v>1191</v>
      </c>
      <c r="N10">
        <v>1013</v>
      </c>
      <c r="O10" t="s">
        <v>1028</v>
      </c>
      <c r="P10" t="s">
        <v>1028</v>
      </c>
      <c r="Q10">
        <v>1</v>
      </c>
      <c r="W10">
        <v>0</v>
      </c>
      <c r="X10">
        <v>371339561</v>
      </c>
      <c r="Y10">
        <v>188.54</v>
      </c>
      <c r="AA10">
        <v>0</v>
      </c>
      <c r="AB10">
        <v>0</v>
      </c>
      <c r="AC10">
        <v>0</v>
      </c>
      <c r="AD10">
        <v>53.88</v>
      </c>
      <c r="AE10">
        <v>0</v>
      </c>
      <c r="AF10">
        <v>0</v>
      </c>
      <c r="AG10">
        <v>0</v>
      </c>
      <c r="AH10">
        <v>8.09</v>
      </c>
      <c r="AI10">
        <v>1</v>
      </c>
      <c r="AJ10">
        <v>1</v>
      </c>
      <c r="AK10">
        <v>1</v>
      </c>
      <c r="AL10">
        <v>6.66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188.54</v>
      </c>
      <c r="AU10" t="s">
        <v>3</v>
      </c>
      <c r="AV10">
        <v>1</v>
      </c>
      <c r="AW10">
        <v>2</v>
      </c>
      <c r="AX10">
        <v>39500907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32.070653999999998</v>
      </c>
      <c r="CY10">
        <f>AD10</f>
        <v>53.88</v>
      </c>
      <c r="CZ10">
        <f>AH10</f>
        <v>8.09</v>
      </c>
      <c r="DA10">
        <f>AL10</f>
        <v>6.66</v>
      </c>
      <c r="DB10">
        <v>0</v>
      </c>
    </row>
    <row r="11" spans="1:106" x14ac:dyDescent="0.2">
      <c r="A11">
        <f>ROW(Source!A31)</f>
        <v>31</v>
      </c>
      <c r="B11">
        <v>39500386</v>
      </c>
      <c r="C11">
        <v>39500903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1029</v>
      </c>
      <c r="J11" t="s">
        <v>3</v>
      </c>
      <c r="K11" t="s">
        <v>1030</v>
      </c>
      <c r="L11">
        <v>1191</v>
      </c>
      <c r="N11">
        <v>1013</v>
      </c>
      <c r="O11" t="s">
        <v>1028</v>
      </c>
      <c r="P11" t="s">
        <v>1028</v>
      </c>
      <c r="Q11">
        <v>1</v>
      </c>
      <c r="W11">
        <v>0</v>
      </c>
      <c r="X11">
        <v>-1417349443</v>
      </c>
      <c r="Y11">
        <v>7.74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6.66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7.74</v>
      </c>
      <c r="AU11" t="s">
        <v>3</v>
      </c>
      <c r="AV11">
        <v>2</v>
      </c>
      <c r="AW11">
        <v>2</v>
      </c>
      <c r="AX11">
        <v>39500908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1.3165740000000001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">
      <c r="A12">
        <f>ROW(Source!A31)</f>
        <v>31</v>
      </c>
      <c r="B12">
        <v>39500386</v>
      </c>
      <c r="C12">
        <v>39500903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1031</v>
      </c>
      <c r="J12" t="s">
        <v>1032</v>
      </c>
      <c r="K12" t="s">
        <v>1033</v>
      </c>
      <c r="L12">
        <v>1368</v>
      </c>
      <c r="N12">
        <v>1011</v>
      </c>
      <c r="O12" t="s">
        <v>1034</v>
      </c>
      <c r="P12" t="s">
        <v>1034</v>
      </c>
      <c r="Q12">
        <v>1</v>
      </c>
      <c r="W12">
        <v>0</v>
      </c>
      <c r="X12">
        <v>1188625873</v>
      </c>
      <c r="Y12">
        <v>7.74</v>
      </c>
      <c r="AA12">
        <v>0</v>
      </c>
      <c r="AB12">
        <v>208.19</v>
      </c>
      <c r="AC12">
        <v>13.5</v>
      </c>
      <c r="AD12">
        <v>0</v>
      </c>
      <c r="AE12">
        <v>0</v>
      </c>
      <c r="AF12">
        <v>31.26</v>
      </c>
      <c r="AG12">
        <v>13.5</v>
      </c>
      <c r="AH12">
        <v>0</v>
      </c>
      <c r="AI12">
        <v>1</v>
      </c>
      <c r="AJ12">
        <v>6.66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7.74</v>
      </c>
      <c r="AU12" t="s">
        <v>3</v>
      </c>
      <c r="AV12">
        <v>0</v>
      </c>
      <c r="AW12">
        <v>2</v>
      </c>
      <c r="AX12">
        <v>39500909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1.3165740000000001</v>
      </c>
      <c r="CY12">
        <f>AB12</f>
        <v>208.19</v>
      </c>
      <c r="CZ12">
        <f>AF12</f>
        <v>31.26</v>
      </c>
      <c r="DA12">
        <f>AJ12</f>
        <v>6.66</v>
      </c>
      <c r="DB12">
        <v>0</v>
      </c>
    </row>
    <row r="13" spans="1:106" x14ac:dyDescent="0.2">
      <c r="A13">
        <f>ROW(Source!A32)</f>
        <v>32</v>
      </c>
      <c r="B13">
        <v>39500385</v>
      </c>
      <c r="C13">
        <v>39500910</v>
      </c>
      <c r="D13">
        <v>37070495</v>
      </c>
      <c r="E13">
        <v>1</v>
      </c>
      <c r="F13">
        <v>1</v>
      </c>
      <c r="G13">
        <v>1</v>
      </c>
      <c r="H13">
        <v>1</v>
      </c>
      <c r="I13" t="s">
        <v>1035</v>
      </c>
      <c r="J13" t="s">
        <v>3</v>
      </c>
      <c r="K13" t="s">
        <v>1036</v>
      </c>
      <c r="L13">
        <v>1191</v>
      </c>
      <c r="N13">
        <v>1013</v>
      </c>
      <c r="O13" t="s">
        <v>1028</v>
      </c>
      <c r="P13" t="s">
        <v>1028</v>
      </c>
      <c r="Q13">
        <v>1</v>
      </c>
      <c r="W13">
        <v>0</v>
      </c>
      <c r="X13">
        <v>-784637506</v>
      </c>
      <c r="Y13">
        <v>167.57799999999997</v>
      </c>
      <c r="AA13">
        <v>0</v>
      </c>
      <c r="AB13">
        <v>0</v>
      </c>
      <c r="AC13">
        <v>0</v>
      </c>
      <c r="AD13">
        <v>8.74</v>
      </c>
      <c r="AE13">
        <v>0</v>
      </c>
      <c r="AF13">
        <v>0</v>
      </c>
      <c r="AG13">
        <v>0</v>
      </c>
      <c r="AH13">
        <v>8.74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145.72</v>
      </c>
      <c r="AU13" t="s">
        <v>33</v>
      </c>
      <c r="AV13">
        <v>1</v>
      </c>
      <c r="AW13">
        <v>2</v>
      </c>
      <c r="AX13">
        <v>39500923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28.505017799999997</v>
      </c>
      <c r="CY13">
        <f>AD13</f>
        <v>8.74</v>
      </c>
      <c r="CZ13">
        <f>AH13</f>
        <v>8.74</v>
      </c>
      <c r="DA13">
        <f>AL13</f>
        <v>1</v>
      </c>
      <c r="DB13">
        <v>0</v>
      </c>
    </row>
    <row r="14" spans="1:106" x14ac:dyDescent="0.2">
      <c r="A14">
        <f>ROW(Source!A32)</f>
        <v>32</v>
      </c>
      <c r="B14">
        <v>39500385</v>
      </c>
      <c r="C14">
        <v>39500910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1029</v>
      </c>
      <c r="J14" t="s">
        <v>3</v>
      </c>
      <c r="K14" t="s">
        <v>1030</v>
      </c>
      <c r="L14">
        <v>1191</v>
      </c>
      <c r="N14">
        <v>1013</v>
      </c>
      <c r="O14" t="s">
        <v>1028</v>
      </c>
      <c r="P14" t="s">
        <v>1028</v>
      </c>
      <c r="Q14">
        <v>1</v>
      </c>
      <c r="W14">
        <v>0</v>
      </c>
      <c r="X14">
        <v>-1417349443</v>
      </c>
      <c r="Y14">
        <v>4.2300000000000004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4.2300000000000004</v>
      </c>
      <c r="AU14" t="s">
        <v>3</v>
      </c>
      <c r="AV14">
        <v>2</v>
      </c>
      <c r="AW14">
        <v>2</v>
      </c>
      <c r="AX14">
        <v>39500924</v>
      </c>
      <c r="AY14">
        <v>1</v>
      </c>
      <c r="AZ14">
        <v>2048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Y14*Source!I32</f>
        <v>0.71952300000000002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ROW(Source!A32)</f>
        <v>32</v>
      </c>
      <c r="B15">
        <v>39500385</v>
      </c>
      <c r="C15">
        <v>39500910</v>
      </c>
      <c r="D15">
        <v>36882452</v>
      </c>
      <c r="E15">
        <v>1</v>
      </c>
      <c r="F15">
        <v>1</v>
      </c>
      <c r="G15">
        <v>1</v>
      </c>
      <c r="H15">
        <v>2</v>
      </c>
      <c r="I15" t="s">
        <v>1031</v>
      </c>
      <c r="J15" t="s">
        <v>1032</v>
      </c>
      <c r="K15" t="s">
        <v>1033</v>
      </c>
      <c r="L15">
        <v>1368</v>
      </c>
      <c r="N15">
        <v>1011</v>
      </c>
      <c r="O15" t="s">
        <v>1034</v>
      </c>
      <c r="P15" t="s">
        <v>1034</v>
      </c>
      <c r="Q15">
        <v>1</v>
      </c>
      <c r="W15">
        <v>0</v>
      </c>
      <c r="X15">
        <v>1188625873</v>
      </c>
      <c r="Y15">
        <v>0.82500000000000007</v>
      </c>
      <c r="AA15">
        <v>0</v>
      </c>
      <c r="AB15">
        <v>31.26</v>
      </c>
      <c r="AC15">
        <v>13.5</v>
      </c>
      <c r="AD15">
        <v>0</v>
      </c>
      <c r="AE15">
        <v>0</v>
      </c>
      <c r="AF15">
        <v>31.26</v>
      </c>
      <c r="AG15">
        <v>13.5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0.66</v>
      </c>
      <c r="AU15" t="s">
        <v>32</v>
      </c>
      <c r="AV15">
        <v>0</v>
      </c>
      <c r="AW15">
        <v>2</v>
      </c>
      <c r="AX15">
        <v>39500925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0.1403325</v>
      </c>
      <c r="CY15">
        <f>AB15</f>
        <v>31.26</v>
      </c>
      <c r="CZ15">
        <f>AF15</f>
        <v>31.26</v>
      </c>
      <c r="DA15">
        <f>AJ15</f>
        <v>1</v>
      </c>
      <c r="DB15">
        <v>0</v>
      </c>
    </row>
    <row r="16" spans="1:106" x14ac:dyDescent="0.2">
      <c r="A16">
        <f>ROW(Source!A32)</f>
        <v>32</v>
      </c>
      <c r="B16">
        <v>39500385</v>
      </c>
      <c r="C16">
        <v>39500910</v>
      </c>
      <c r="D16">
        <v>36883554</v>
      </c>
      <c r="E16">
        <v>1</v>
      </c>
      <c r="F16">
        <v>1</v>
      </c>
      <c r="G16">
        <v>1</v>
      </c>
      <c r="H16">
        <v>2</v>
      </c>
      <c r="I16" t="s">
        <v>1037</v>
      </c>
      <c r="J16" t="s">
        <v>1038</v>
      </c>
      <c r="K16" t="s">
        <v>1039</v>
      </c>
      <c r="L16">
        <v>1368</v>
      </c>
      <c r="N16">
        <v>1011</v>
      </c>
      <c r="O16" t="s">
        <v>1034</v>
      </c>
      <c r="P16" t="s">
        <v>1034</v>
      </c>
      <c r="Q16">
        <v>1</v>
      </c>
      <c r="W16">
        <v>0</v>
      </c>
      <c r="X16">
        <v>1372534845</v>
      </c>
      <c r="Y16">
        <v>4.4624999999999995</v>
      </c>
      <c r="AA16">
        <v>0</v>
      </c>
      <c r="AB16">
        <v>65.709999999999994</v>
      </c>
      <c r="AC16">
        <v>11.6</v>
      </c>
      <c r="AD16">
        <v>0</v>
      </c>
      <c r="AE16">
        <v>0</v>
      </c>
      <c r="AF16">
        <v>65.709999999999994</v>
      </c>
      <c r="AG16">
        <v>11.6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3.57</v>
      </c>
      <c r="AU16" t="s">
        <v>32</v>
      </c>
      <c r="AV16">
        <v>0</v>
      </c>
      <c r="AW16">
        <v>2</v>
      </c>
      <c r="AX16">
        <v>39500926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0.75907124999999986</v>
      </c>
      <c r="CY16">
        <f>AB16</f>
        <v>65.709999999999994</v>
      </c>
      <c r="CZ16">
        <f>AF16</f>
        <v>65.709999999999994</v>
      </c>
      <c r="DA16">
        <f>AJ16</f>
        <v>1</v>
      </c>
      <c r="DB16">
        <v>0</v>
      </c>
    </row>
    <row r="17" spans="1:106" x14ac:dyDescent="0.2">
      <c r="A17">
        <f>ROW(Source!A32)</f>
        <v>32</v>
      </c>
      <c r="B17">
        <v>39500385</v>
      </c>
      <c r="C17">
        <v>39500910</v>
      </c>
      <c r="D17">
        <v>36802057</v>
      </c>
      <c r="E17">
        <v>1</v>
      </c>
      <c r="F17">
        <v>1</v>
      </c>
      <c r="G17">
        <v>1</v>
      </c>
      <c r="H17">
        <v>3</v>
      </c>
      <c r="I17" t="s">
        <v>1040</v>
      </c>
      <c r="J17" t="s">
        <v>1041</v>
      </c>
      <c r="K17" t="s">
        <v>1042</v>
      </c>
      <c r="L17">
        <v>1301</v>
      </c>
      <c r="N17">
        <v>1003</v>
      </c>
      <c r="O17" t="s">
        <v>66</v>
      </c>
      <c r="P17" t="s">
        <v>66</v>
      </c>
      <c r="Q17">
        <v>1</v>
      </c>
      <c r="W17">
        <v>0</v>
      </c>
      <c r="X17">
        <v>751777312</v>
      </c>
      <c r="Y17">
        <v>244</v>
      </c>
      <c r="AA17">
        <v>6.38</v>
      </c>
      <c r="AB17">
        <v>0</v>
      </c>
      <c r="AC17">
        <v>0</v>
      </c>
      <c r="AD17">
        <v>0</v>
      </c>
      <c r="AE17">
        <v>6.38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244</v>
      </c>
      <c r="AU17" t="s">
        <v>3</v>
      </c>
      <c r="AV17">
        <v>0</v>
      </c>
      <c r="AW17">
        <v>2</v>
      </c>
      <c r="AX17">
        <v>39500927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41.504399999999997</v>
      </c>
      <c r="CY17">
        <f t="shared" ref="CY17:CY23" si="0">AA17</f>
        <v>6.38</v>
      </c>
      <c r="CZ17">
        <f t="shared" ref="CZ17:CZ23" si="1">AE17</f>
        <v>6.38</v>
      </c>
      <c r="DA17">
        <f t="shared" ref="DA17:DA23" si="2">AI17</f>
        <v>1</v>
      </c>
      <c r="DB17">
        <v>0</v>
      </c>
    </row>
    <row r="18" spans="1:106" x14ac:dyDescent="0.2">
      <c r="A18">
        <f>ROW(Source!A32)</f>
        <v>32</v>
      </c>
      <c r="B18">
        <v>39500385</v>
      </c>
      <c r="C18">
        <v>39500910</v>
      </c>
      <c r="D18">
        <v>36802058</v>
      </c>
      <c r="E18">
        <v>1</v>
      </c>
      <c r="F18">
        <v>1</v>
      </c>
      <c r="G18">
        <v>1</v>
      </c>
      <c r="H18">
        <v>3</v>
      </c>
      <c r="I18" t="s">
        <v>1043</v>
      </c>
      <c r="J18" t="s">
        <v>1044</v>
      </c>
      <c r="K18" t="s">
        <v>1045</v>
      </c>
      <c r="L18">
        <v>1301</v>
      </c>
      <c r="N18">
        <v>1003</v>
      </c>
      <c r="O18" t="s">
        <v>66</v>
      </c>
      <c r="P18" t="s">
        <v>66</v>
      </c>
      <c r="Q18">
        <v>1</v>
      </c>
      <c r="W18">
        <v>0</v>
      </c>
      <c r="X18">
        <v>1744203244</v>
      </c>
      <c r="Y18">
        <v>56</v>
      </c>
      <c r="AA18">
        <v>7.95</v>
      </c>
      <c r="AB18">
        <v>0</v>
      </c>
      <c r="AC18">
        <v>0</v>
      </c>
      <c r="AD18">
        <v>0</v>
      </c>
      <c r="AE18">
        <v>7.95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56</v>
      </c>
      <c r="AU18" t="s">
        <v>3</v>
      </c>
      <c r="AV18">
        <v>0</v>
      </c>
      <c r="AW18">
        <v>2</v>
      </c>
      <c r="AX18">
        <v>39500928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Y18*Source!I32</f>
        <v>9.5256000000000007</v>
      </c>
      <c r="CY18">
        <f t="shared" si="0"/>
        <v>7.95</v>
      </c>
      <c r="CZ18">
        <f t="shared" si="1"/>
        <v>7.95</v>
      </c>
      <c r="DA18">
        <f t="shared" si="2"/>
        <v>1</v>
      </c>
      <c r="DB18">
        <v>0</v>
      </c>
    </row>
    <row r="19" spans="1:106" x14ac:dyDescent="0.2">
      <c r="A19">
        <f>ROW(Source!A32)</f>
        <v>32</v>
      </c>
      <c r="B19">
        <v>39500385</v>
      </c>
      <c r="C19">
        <v>39500910</v>
      </c>
      <c r="D19">
        <v>36802146</v>
      </c>
      <c r="E19">
        <v>1</v>
      </c>
      <c r="F19">
        <v>1</v>
      </c>
      <c r="G19">
        <v>1</v>
      </c>
      <c r="H19">
        <v>3</v>
      </c>
      <c r="I19" t="s">
        <v>1046</v>
      </c>
      <c r="J19" t="s">
        <v>1047</v>
      </c>
      <c r="K19" t="s">
        <v>1048</v>
      </c>
      <c r="L19">
        <v>1302</v>
      </c>
      <c r="N19">
        <v>1003</v>
      </c>
      <c r="O19" t="s">
        <v>282</v>
      </c>
      <c r="P19" t="s">
        <v>282</v>
      </c>
      <c r="Q19">
        <v>10</v>
      </c>
      <c r="W19">
        <v>0</v>
      </c>
      <c r="X19">
        <v>-405326455</v>
      </c>
      <c r="Y19">
        <v>15.6</v>
      </c>
      <c r="AA19">
        <v>64.099999999999994</v>
      </c>
      <c r="AB19">
        <v>0</v>
      </c>
      <c r="AC19">
        <v>0</v>
      </c>
      <c r="AD19">
        <v>0</v>
      </c>
      <c r="AE19">
        <v>64.099999999999994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15.6</v>
      </c>
      <c r="AU19" t="s">
        <v>3</v>
      </c>
      <c r="AV19">
        <v>0</v>
      </c>
      <c r="AW19">
        <v>2</v>
      </c>
      <c r="AX19">
        <v>39500929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Y19*Source!I32</f>
        <v>2.6535600000000001</v>
      </c>
      <c r="CY19">
        <f t="shared" si="0"/>
        <v>64.099999999999994</v>
      </c>
      <c r="CZ19">
        <f t="shared" si="1"/>
        <v>64.099999999999994</v>
      </c>
      <c r="DA19">
        <f t="shared" si="2"/>
        <v>1</v>
      </c>
      <c r="DB19">
        <v>0</v>
      </c>
    </row>
    <row r="20" spans="1:106" x14ac:dyDescent="0.2">
      <c r="A20">
        <f>ROW(Source!A32)</f>
        <v>32</v>
      </c>
      <c r="B20">
        <v>39500385</v>
      </c>
      <c r="C20">
        <v>39500910</v>
      </c>
      <c r="D20">
        <v>36804571</v>
      </c>
      <c r="E20">
        <v>1</v>
      </c>
      <c r="F20">
        <v>1</v>
      </c>
      <c r="G20">
        <v>1</v>
      </c>
      <c r="H20">
        <v>3</v>
      </c>
      <c r="I20" t="s">
        <v>1049</v>
      </c>
      <c r="J20" t="s">
        <v>1050</v>
      </c>
      <c r="K20" t="s">
        <v>1051</v>
      </c>
      <c r="L20">
        <v>1358</v>
      </c>
      <c r="N20">
        <v>1010</v>
      </c>
      <c r="O20" t="s">
        <v>566</v>
      </c>
      <c r="P20" t="s">
        <v>566</v>
      </c>
      <c r="Q20">
        <v>10</v>
      </c>
      <c r="W20">
        <v>0</v>
      </c>
      <c r="X20">
        <v>-858120743</v>
      </c>
      <c r="Y20">
        <v>38.9</v>
      </c>
      <c r="AA20">
        <v>7.03</v>
      </c>
      <c r="AB20">
        <v>0</v>
      </c>
      <c r="AC20">
        <v>0</v>
      </c>
      <c r="AD20">
        <v>0</v>
      </c>
      <c r="AE20">
        <v>7.03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38.9</v>
      </c>
      <c r="AU20" t="s">
        <v>3</v>
      </c>
      <c r="AV20">
        <v>0</v>
      </c>
      <c r="AW20">
        <v>2</v>
      </c>
      <c r="AX20">
        <v>39500930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Y20*Source!I32</f>
        <v>6.6168899999999997</v>
      </c>
      <c r="CY20">
        <f t="shared" si="0"/>
        <v>7.03</v>
      </c>
      <c r="CZ20">
        <f t="shared" si="1"/>
        <v>7.03</v>
      </c>
      <c r="DA20">
        <f t="shared" si="2"/>
        <v>1</v>
      </c>
      <c r="DB20">
        <v>0</v>
      </c>
    </row>
    <row r="21" spans="1:106" x14ac:dyDescent="0.2">
      <c r="A21">
        <f>ROW(Source!A32)</f>
        <v>32</v>
      </c>
      <c r="B21">
        <v>39500385</v>
      </c>
      <c r="C21">
        <v>39500910</v>
      </c>
      <c r="D21">
        <v>36832273</v>
      </c>
      <c r="E21">
        <v>1</v>
      </c>
      <c r="F21">
        <v>1</v>
      </c>
      <c r="G21">
        <v>1</v>
      </c>
      <c r="H21">
        <v>3</v>
      </c>
      <c r="I21" t="s">
        <v>1052</v>
      </c>
      <c r="J21" t="s">
        <v>1053</v>
      </c>
      <c r="K21" t="s">
        <v>1054</v>
      </c>
      <c r="L21">
        <v>1355</v>
      </c>
      <c r="N21">
        <v>1010</v>
      </c>
      <c r="O21" t="s">
        <v>390</v>
      </c>
      <c r="P21" t="s">
        <v>390</v>
      </c>
      <c r="Q21">
        <v>100</v>
      </c>
      <c r="W21">
        <v>0</v>
      </c>
      <c r="X21">
        <v>1709713925</v>
      </c>
      <c r="Y21">
        <v>8</v>
      </c>
      <c r="AA21">
        <v>50</v>
      </c>
      <c r="AB21">
        <v>0</v>
      </c>
      <c r="AC21">
        <v>0</v>
      </c>
      <c r="AD21">
        <v>0</v>
      </c>
      <c r="AE21">
        <v>50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8</v>
      </c>
      <c r="AU21" t="s">
        <v>3</v>
      </c>
      <c r="AV21">
        <v>0</v>
      </c>
      <c r="AW21">
        <v>2</v>
      </c>
      <c r="AX21">
        <v>39500932</v>
      </c>
      <c r="AY21">
        <v>1</v>
      </c>
      <c r="AZ21">
        <v>0</v>
      </c>
      <c r="BA21">
        <v>22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Y21*Source!I32</f>
        <v>1.3608</v>
      </c>
      <c r="CY21">
        <f t="shared" si="0"/>
        <v>50</v>
      </c>
      <c r="CZ21">
        <f t="shared" si="1"/>
        <v>50</v>
      </c>
      <c r="DA21">
        <f t="shared" si="2"/>
        <v>1</v>
      </c>
      <c r="DB21">
        <v>0</v>
      </c>
    </row>
    <row r="22" spans="1:106" x14ac:dyDescent="0.2">
      <c r="A22">
        <f>ROW(Source!A32)</f>
        <v>32</v>
      </c>
      <c r="B22">
        <v>39500385</v>
      </c>
      <c r="C22">
        <v>39500910</v>
      </c>
      <c r="D22">
        <v>36838722</v>
      </c>
      <c r="E22">
        <v>1</v>
      </c>
      <c r="F22">
        <v>1</v>
      </c>
      <c r="G22">
        <v>1</v>
      </c>
      <c r="H22">
        <v>3</v>
      </c>
      <c r="I22" t="s">
        <v>1055</v>
      </c>
      <c r="J22" t="s">
        <v>1056</v>
      </c>
      <c r="K22" t="s">
        <v>1057</v>
      </c>
      <c r="L22">
        <v>1354</v>
      </c>
      <c r="N22">
        <v>1010</v>
      </c>
      <c r="O22" t="s">
        <v>132</v>
      </c>
      <c r="P22" t="s">
        <v>132</v>
      </c>
      <c r="Q22">
        <v>1</v>
      </c>
      <c r="W22">
        <v>0</v>
      </c>
      <c r="X22">
        <v>-1018551266</v>
      </c>
      <c r="Y22">
        <v>69</v>
      </c>
      <c r="AA22">
        <v>67</v>
      </c>
      <c r="AB22">
        <v>0</v>
      </c>
      <c r="AC22">
        <v>0</v>
      </c>
      <c r="AD22">
        <v>0</v>
      </c>
      <c r="AE22">
        <v>67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69</v>
      </c>
      <c r="AU22" t="s">
        <v>3</v>
      </c>
      <c r="AV22">
        <v>0</v>
      </c>
      <c r="AW22">
        <v>2</v>
      </c>
      <c r="AX22">
        <v>39500933</v>
      </c>
      <c r="AY22">
        <v>1</v>
      </c>
      <c r="AZ22">
        <v>0</v>
      </c>
      <c r="BA22">
        <v>23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Y22*Source!I32</f>
        <v>11.7369</v>
      </c>
      <c r="CY22">
        <f t="shared" si="0"/>
        <v>67</v>
      </c>
      <c r="CZ22">
        <f t="shared" si="1"/>
        <v>67</v>
      </c>
      <c r="DA22">
        <f t="shared" si="2"/>
        <v>1</v>
      </c>
      <c r="DB22">
        <v>0</v>
      </c>
    </row>
    <row r="23" spans="1:106" x14ac:dyDescent="0.2">
      <c r="A23">
        <f>ROW(Source!A32)</f>
        <v>32</v>
      </c>
      <c r="B23">
        <v>39500385</v>
      </c>
      <c r="C23">
        <v>39500910</v>
      </c>
      <c r="D23">
        <v>0</v>
      </c>
      <c r="E23">
        <v>0</v>
      </c>
      <c r="F23">
        <v>1</v>
      </c>
      <c r="G23">
        <v>1</v>
      </c>
      <c r="H23">
        <v>3</v>
      </c>
      <c r="I23" t="s">
        <v>38</v>
      </c>
      <c r="J23" t="s">
        <v>3</v>
      </c>
      <c r="K23" t="s">
        <v>39</v>
      </c>
      <c r="L23">
        <v>1327</v>
      </c>
      <c r="N23">
        <v>1005</v>
      </c>
      <c r="O23" t="s">
        <v>40</v>
      </c>
      <c r="P23" t="s">
        <v>40</v>
      </c>
      <c r="Q23">
        <v>1</v>
      </c>
      <c r="W23">
        <v>0</v>
      </c>
      <c r="X23">
        <v>-1540480485</v>
      </c>
      <c r="Y23">
        <v>100</v>
      </c>
      <c r="AA23">
        <v>4925.9399999999996</v>
      </c>
      <c r="AB23">
        <v>0</v>
      </c>
      <c r="AC23">
        <v>0</v>
      </c>
      <c r="AD23">
        <v>0</v>
      </c>
      <c r="AE23">
        <v>4925.9399999999996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100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17.010000000000002</v>
      </c>
      <c r="CY23">
        <f t="shared" si="0"/>
        <v>4925.9399999999996</v>
      </c>
      <c r="CZ23">
        <f t="shared" si="1"/>
        <v>4925.9399999999996</v>
      </c>
      <c r="DA23">
        <f t="shared" si="2"/>
        <v>1</v>
      </c>
      <c r="DB23">
        <v>0</v>
      </c>
    </row>
    <row r="24" spans="1:106" x14ac:dyDescent="0.2">
      <c r="A24">
        <f>ROW(Source!A33)</f>
        <v>33</v>
      </c>
      <c r="B24">
        <v>39500386</v>
      </c>
      <c r="C24">
        <v>39500910</v>
      </c>
      <c r="D24">
        <v>37070495</v>
      </c>
      <c r="E24">
        <v>1</v>
      </c>
      <c r="F24">
        <v>1</v>
      </c>
      <c r="G24">
        <v>1</v>
      </c>
      <c r="H24">
        <v>1</v>
      </c>
      <c r="I24" t="s">
        <v>1035</v>
      </c>
      <c r="J24" t="s">
        <v>3</v>
      </c>
      <c r="K24" t="s">
        <v>1036</v>
      </c>
      <c r="L24">
        <v>1191</v>
      </c>
      <c r="N24">
        <v>1013</v>
      </c>
      <c r="O24" t="s">
        <v>1028</v>
      </c>
      <c r="P24" t="s">
        <v>1028</v>
      </c>
      <c r="Q24">
        <v>1</v>
      </c>
      <c r="W24">
        <v>0</v>
      </c>
      <c r="X24">
        <v>-784637506</v>
      </c>
      <c r="Y24">
        <v>167.57799999999997</v>
      </c>
      <c r="AA24">
        <v>0</v>
      </c>
      <c r="AB24">
        <v>0</v>
      </c>
      <c r="AC24">
        <v>0</v>
      </c>
      <c r="AD24">
        <v>58.21</v>
      </c>
      <c r="AE24">
        <v>0</v>
      </c>
      <c r="AF24">
        <v>0</v>
      </c>
      <c r="AG24">
        <v>0</v>
      </c>
      <c r="AH24">
        <v>8.74</v>
      </c>
      <c r="AI24">
        <v>1</v>
      </c>
      <c r="AJ24">
        <v>1</v>
      </c>
      <c r="AK24">
        <v>1</v>
      </c>
      <c r="AL24">
        <v>6.66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145.72</v>
      </c>
      <c r="AU24" t="s">
        <v>33</v>
      </c>
      <c r="AV24">
        <v>1</v>
      </c>
      <c r="AW24">
        <v>2</v>
      </c>
      <c r="AX24">
        <v>39500923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Y24*Source!I33</f>
        <v>28.505017799999997</v>
      </c>
      <c r="CY24">
        <f>AD24</f>
        <v>58.21</v>
      </c>
      <c r="CZ24">
        <f>AH24</f>
        <v>8.74</v>
      </c>
      <c r="DA24">
        <f>AL24</f>
        <v>6.66</v>
      </c>
      <c r="DB24">
        <v>0</v>
      </c>
    </row>
    <row r="25" spans="1:106" x14ac:dyDescent="0.2">
      <c r="A25">
        <f>ROW(Source!A33)</f>
        <v>33</v>
      </c>
      <c r="B25">
        <v>39500386</v>
      </c>
      <c r="C25">
        <v>39500910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1029</v>
      </c>
      <c r="J25" t="s">
        <v>3</v>
      </c>
      <c r="K25" t="s">
        <v>1030</v>
      </c>
      <c r="L25">
        <v>1191</v>
      </c>
      <c r="N25">
        <v>1013</v>
      </c>
      <c r="O25" t="s">
        <v>1028</v>
      </c>
      <c r="P25" t="s">
        <v>1028</v>
      </c>
      <c r="Q25">
        <v>1</v>
      </c>
      <c r="W25">
        <v>0</v>
      </c>
      <c r="X25">
        <v>-1417349443</v>
      </c>
      <c r="Y25">
        <v>4.2300000000000004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6.66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4.2300000000000004</v>
      </c>
      <c r="AU25" t="s">
        <v>3</v>
      </c>
      <c r="AV25">
        <v>2</v>
      </c>
      <c r="AW25">
        <v>2</v>
      </c>
      <c r="AX25">
        <v>39500924</v>
      </c>
      <c r="AY25">
        <v>1</v>
      </c>
      <c r="AZ25">
        <v>2048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Y25*Source!I33</f>
        <v>0.71952300000000002</v>
      </c>
      <c r="CY25">
        <f>AD25</f>
        <v>0</v>
      </c>
      <c r="CZ25">
        <f>AH25</f>
        <v>0</v>
      </c>
      <c r="DA25">
        <f>AL25</f>
        <v>1</v>
      </c>
      <c r="DB25">
        <v>0</v>
      </c>
    </row>
    <row r="26" spans="1:106" x14ac:dyDescent="0.2">
      <c r="A26">
        <f>ROW(Source!A33)</f>
        <v>33</v>
      </c>
      <c r="B26">
        <v>39500386</v>
      </c>
      <c r="C26">
        <v>39500910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1031</v>
      </c>
      <c r="J26" t="s">
        <v>1032</v>
      </c>
      <c r="K26" t="s">
        <v>1033</v>
      </c>
      <c r="L26">
        <v>1368</v>
      </c>
      <c r="N26">
        <v>1011</v>
      </c>
      <c r="O26" t="s">
        <v>1034</v>
      </c>
      <c r="P26" t="s">
        <v>1034</v>
      </c>
      <c r="Q26">
        <v>1</v>
      </c>
      <c r="W26">
        <v>0</v>
      </c>
      <c r="X26">
        <v>1188625873</v>
      </c>
      <c r="Y26">
        <v>0.82500000000000007</v>
      </c>
      <c r="AA26">
        <v>0</v>
      </c>
      <c r="AB26">
        <v>208.19</v>
      </c>
      <c r="AC26">
        <v>13.5</v>
      </c>
      <c r="AD26">
        <v>0</v>
      </c>
      <c r="AE26">
        <v>0</v>
      </c>
      <c r="AF26">
        <v>31.26</v>
      </c>
      <c r="AG26">
        <v>13.5</v>
      </c>
      <c r="AH26">
        <v>0</v>
      </c>
      <c r="AI26">
        <v>1</v>
      </c>
      <c r="AJ26">
        <v>6.66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0.66</v>
      </c>
      <c r="AU26" t="s">
        <v>32</v>
      </c>
      <c r="AV26">
        <v>0</v>
      </c>
      <c r="AW26">
        <v>2</v>
      </c>
      <c r="AX26">
        <v>39500925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</f>
        <v>0.1403325</v>
      </c>
      <c r="CY26">
        <f>AB26</f>
        <v>208.19</v>
      </c>
      <c r="CZ26">
        <f>AF26</f>
        <v>31.26</v>
      </c>
      <c r="DA26">
        <f>AJ26</f>
        <v>6.66</v>
      </c>
      <c r="DB26">
        <v>0</v>
      </c>
    </row>
    <row r="27" spans="1:106" x14ac:dyDescent="0.2">
      <c r="A27">
        <f>ROW(Source!A33)</f>
        <v>33</v>
      </c>
      <c r="B27">
        <v>39500386</v>
      </c>
      <c r="C27">
        <v>39500910</v>
      </c>
      <c r="D27">
        <v>36883554</v>
      </c>
      <c r="E27">
        <v>1</v>
      </c>
      <c r="F27">
        <v>1</v>
      </c>
      <c r="G27">
        <v>1</v>
      </c>
      <c r="H27">
        <v>2</v>
      </c>
      <c r="I27" t="s">
        <v>1037</v>
      </c>
      <c r="J27" t="s">
        <v>1038</v>
      </c>
      <c r="K27" t="s">
        <v>1039</v>
      </c>
      <c r="L27">
        <v>1368</v>
      </c>
      <c r="N27">
        <v>1011</v>
      </c>
      <c r="O27" t="s">
        <v>1034</v>
      </c>
      <c r="P27" t="s">
        <v>1034</v>
      </c>
      <c r="Q27">
        <v>1</v>
      </c>
      <c r="W27">
        <v>0</v>
      </c>
      <c r="X27">
        <v>1372534845</v>
      </c>
      <c r="Y27">
        <v>4.4624999999999995</v>
      </c>
      <c r="AA27">
        <v>0</v>
      </c>
      <c r="AB27">
        <v>437.63</v>
      </c>
      <c r="AC27">
        <v>11.6</v>
      </c>
      <c r="AD27">
        <v>0</v>
      </c>
      <c r="AE27">
        <v>0</v>
      </c>
      <c r="AF27">
        <v>65.709999999999994</v>
      </c>
      <c r="AG27">
        <v>11.6</v>
      </c>
      <c r="AH27">
        <v>0</v>
      </c>
      <c r="AI27">
        <v>1</v>
      </c>
      <c r="AJ27">
        <v>6.66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3.57</v>
      </c>
      <c r="AU27" t="s">
        <v>32</v>
      </c>
      <c r="AV27">
        <v>0</v>
      </c>
      <c r="AW27">
        <v>2</v>
      </c>
      <c r="AX27">
        <v>39500926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0.75907124999999986</v>
      </c>
      <c r="CY27">
        <f>AB27</f>
        <v>437.63</v>
      </c>
      <c r="CZ27">
        <f>AF27</f>
        <v>65.709999999999994</v>
      </c>
      <c r="DA27">
        <f>AJ27</f>
        <v>6.66</v>
      </c>
      <c r="DB27">
        <v>0</v>
      </c>
    </row>
    <row r="28" spans="1:106" x14ac:dyDescent="0.2">
      <c r="A28">
        <f>ROW(Source!A33)</f>
        <v>33</v>
      </c>
      <c r="B28">
        <v>39500386</v>
      </c>
      <c r="C28">
        <v>39500910</v>
      </c>
      <c r="D28">
        <v>36802057</v>
      </c>
      <c r="E28">
        <v>1</v>
      </c>
      <c r="F28">
        <v>1</v>
      </c>
      <c r="G28">
        <v>1</v>
      </c>
      <c r="H28">
        <v>3</v>
      </c>
      <c r="I28" t="s">
        <v>1040</v>
      </c>
      <c r="J28" t="s">
        <v>1041</v>
      </c>
      <c r="K28" t="s">
        <v>1042</v>
      </c>
      <c r="L28">
        <v>1301</v>
      </c>
      <c r="N28">
        <v>1003</v>
      </c>
      <c r="O28" t="s">
        <v>66</v>
      </c>
      <c r="P28" t="s">
        <v>66</v>
      </c>
      <c r="Q28">
        <v>1</v>
      </c>
      <c r="W28">
        <v>0</v>
      </c>
      <c r="X28">
        <v>751777312</v>
      </c>
      <c r="Y28">
        <v>244</v>
      </c>
      <c r="AA28">
        <v>42.49</v>
      </c>
      <c r="AB28">
        <v>0</v>
      </c>
      <c r="AC28">
        <v>0</v>
      </c>
      <c r="AD28">
        <v>0</v>
      </c>
      <c r="AE28">
        <v>6.38</v>
      </c>
      <c r="AF28">
        <v>0</v>
      </c>
      <c r="AG28">
        <v>0</v>
      </c>
      <c r="AH28">
        <v>0</v>
      </c>
      <c r="AI28">
        <v>6.66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244</v>
      </c>
      <c r="AU28" t="s">
        <v>3</v>
      </c>
      <c r="AV28">
        <v>0</v>
      </c>
      <c r="AW28">
        <v>2</v>
      </c>
      <c r="AX28">
        <v>39500927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41.504399999999997</v>
      </c>
      <c r="CY28">
        <f t="shared" ref="CY28:CY34" si="3">AA28</f>
        <v>42.49</v>
      </c>
      <c r="CZ28">
        <f t="shared" ref="CZ28:CZ34" si="4">AE28</f>
        <v>6.38</v>
      </c>
      <c r="DA28">
        <f t="shared" ref="DA28:DA34" si="5">AI28</f>
        <v>6.66</v>
      </c>
      <c r="DB28">
        <v>0</v>
      </c>
    </row>
    <row r="29" spans="1:106" x14ac:dyDescent="0.2">
      <c r="A29">
        <f>ROW(Source!A33)</f>
        <v>33</v>
      </c>
      <c r="B29">
        <v>39500386</v>
      </c>
      <c r="C29">
        <v>39500910</v>
      </c>
      <c r="D29">
        <v>36802058</v>
      </c>
      <c r="E29">
        <v>1</v>
      </c>
      <c r="F29">
        <v>1</v>
      </c>
      <c r="G29">
        <v>1</v>
      </c>
      <c r="H29">
        <v>3</v>
      </c>
      <c r="I29" t="s">
        <v>1043</v>
      </c>
      <c r="J29" t="s">
        <v>1044</v>
      </c>
      <c r="K29" t="s">
        <v>1045</v>
      </c>
      <c r="L29">
        <v>1301</v>
      </c>
      <c r="N29">
        <v>1003</v>
      </c>
      <c r="O29" t="s">
        <v>66</v>
      </c>
      <c r="P29" t="s">
        <v>66</v>
      </c>
      <c r="Q29">
        <v>1</v>
      </c>
      <c r="W29">
        <v>0</v>
      </c>
      <c r="X29">
        <v>1744203244</v>
      </c>
      <c r="Y29">
        <v>56</v>
      </c>
      <c r="AA29">
        <v>52.95</v>
      </c>
      <c r="AB29">
        <v>0</v>
      </c>
      <c r="AC29">
        <v>0</v>
      </c>
      <c r="AD29">
        <v>0</v>
      </c>
      <c r="AE29">
        <v>7.95</v>
      </c>
      <c r="AF29">
        <v>0</v>
      </c>
      <c r="AG29">
        <v>0</v>
      </c>
      <c r="AH29">
        <v>0</v>
      </c>
      <c r="AI29">
        <v>6.66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56</v>
      </c>
      <c r="AU29" t="s">
        <v>3</v>
      </c>
      <c r="AV29">
        <v>0</v>
      </c>
      <c r="AW29">
        <v>2</v>
      </c>
      <c r="AX29">
        <v>39500928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9.5256000000000007</v>
      </c>
      <c r="CY29">
        <f t="shared" si="3"/>
        <v>52.95</v>
      </c>
      <c r="CZ29">
        <f t="shared" si="4"/>
        <v>7.95</v>
      </c>
      <c r="DA29">
        <f t="shared" si="5"/>
        <v>6.66</v>
      </c>
      <c r="DB29">
        <v>0</v>
      </c>
    </row>
    <row r="30" spans="1:106" x14ac:dyDescent="0.2">
      <c r="A30">
        <f>ROW(Source!A33)</f>
        <v>33</v>
      </c>
      <c r="B30">
        <v>39500386</v>
      </c>
      <c r="C30">
        <v>39500910</v>
      </c>
      <c r="D30">
        <v>36802146</v>
      </c>
      <c r="E30">
        <v>1</v>
      </c>
      <c r="F30">
        <v>1</v>
      </c>
      <c r="G30">
        <v>1</v>
      </c>
      <c r="H30">
        <v>3</v>
      </c>
      <c r="I30" t="s">
        <v>1046</v>
      </c>
      <c r="J30" t="s">
        <v>1047</v>
      </c>
      <c r="K30" t="s">
        <v>1048</v>
      </c>
      <c r="L30">
        <v>1302</v>
      </c>
      <c r="N30">
        <v>1003</v>
      </c>
      <c r="O30" t="s">
        <v>282</v>
      </c>
      <c r="P30" t="s">
        <v>282</v>
      </c>
      <c r="Q30">
        <v>10</v>
      </c>
      <c r="W30">
        <v>0</v>
      </c>
      <c r="X30">
        <v>-405326455</v>
      </c>
      <c r="Y30">
        <v>15.6</v>
      </c>
      <c r="AA30">
        <v>426.91</v>
      </c>
      <c r="AB30">
        <v>0</v>
      </c>
      <c r="AC30">
        <v>0</v>
      </c>
      <c r="AD30">
        <v>0</v>
      </c>
      <c r="AE30">
        <v>64.099999999999994</v>
      </c>
      <c r="AF30">
        <v>0</v>
      </c>
      <c r="AG30">
        <v>0</v>
      </c>
      <c r="AH30">
        <v>0</v>
      </c>
      <c r="AI30">
        <v>6.66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15.6</v>
      </c>
      <c r="AU30" t="s">
        <v>3</v>
      </c>
      <c r="AV30">
        <v>0</v>
      </c>
      <c r="AW30">
        <v>2</v>
      </c>
      <c r="AX30">
        <v>39500929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2.6535600000000001</v>
      </c>
      <c r="CY30">
        <f t="shared" si="3"/>
        <v>426.91</v>
      </c>
      <c r="CZ30">
        <f t="shared" si="4"/>
        <v>64.099999999999994</v>
      </c>
      <c r="DA30">
        <f t="shared" si="5"/>
        <v>6.66</v>
      </c>
      <c r="DB30">
        <v>0</v>
      </c>
    </row>
    <row r="31" spans="1:106" x14ac:dyDescent="0.2">
      <c r="A31">
        <f>ROW(Source!A33)</f>
        <v>33</v>
      </c>
      <c r="B31">
        <v>39500386</v>
      </c>
      <c r="C31">
        <v>39500910</v>
      </c>
      <c r="D31">
        <v>36804571</v>
      </c>
      <c r="E31">
        <v>1</v>
      </c>
      <c r="F31">
        <v>1</v>
      </c>
      <c r="G31">
        <v>1</v>
      </c>
      <c r="H31">
        <v>3</v>
      </c>
      <c r="I31" t="s">
        <v>1049</v>
      </c>
      <c r="J31" t="s">
        <v>1050</v>
      </c>
      <c r="K31" t="s">
        <v>1051</v>
      </c>
      <c r="L31">
        <v>1358</v>
      </c>
      <c r="N31">
        <v>1010</v>
      </c>
      <c r="O31" t="s">
        <v>566</v>
      </c>
      <c r="P31" t="s">
        <v>566</v>
      </c>
      <c r="Q31">
        <v>10</v>
      </c>
      <c r="W31">
        <v>0</v>
      </c>
      <c r="X31">
        <v>-858120743</v>
      </c>
      <c r="Y31">
        <v>38.9</v>
      </c>
      <c r="AA31">
        <v>46.82</v>
      </c>
      <c r="AB31">
        <v>0</v>
      </c>
      <c r="AC31">
        <v>0</v>
      </c>
      <c r="AD31">
        <v>0</v>
      </c>
      <c r="AE31">
        <v>7.03</v>
      </c>
      <c r="AF31">
        <v>0</v>
      </c>
      <c r="AG31">
        <v>0</v>
      </c>
      <c r="AH31">
        <v>0</v>
      </c>
      <c r="AI31">
        <v>6.66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38.9</v>
      </c>
      <c r="AU31" t="s">
        <v>3</v>
      </c>
      <c r="AV31">
        <v>0</v>
      </c>
      <c r="AW31">
        <v>2</v>
      </c>
      <c r="AX31">
        <v>39500930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6.6168899999999997</v>
      </c>
      <c r="CY31">
        <f t="shared" si="3"/>
        <v>46.82</v>
      </c>
      <c r="CZ31">
        <f t="shared" si="4"/>
        <v>7.03</v>
      </c>
      <c r="DA31">
        <f t="shared" si="5"/>
        <v>6.66</v>
      </c>
      <c r="DB31">
        <v>0</v>
      </c>
    </row>
    <row r="32" spans="1:106" x14ac:dyDescent="0.2">
      <c r="A32">
        <f>ROW(Source!A33)</f>
        <v>33</v>
      </c>
      <c r="B32">
        <v>39500386</v>
      </c>
      <c r="C32">
        <v>39500910</v>
      </c>
      <c r="D32">
        <v>36832273</v>
      </c>
      <c r="E32">
        <v>1</v>
      </c>
      <c r="F32">
        <v>1</v>
      </c>
      <c r="G32">
        <v>1</v>
      </c>
      <c r="H32">
        <v>3</v>
      </c>
      <c r="I32" t="s">
        <v>1052</v>
      </c>
      <c r="J32" t="s">
        <v>1053</v>
      </c>
      <c r="K32" t="s">
        <v>1054</v>
      </c>
      <c r="L32">
        <v>1355</v>
      </c>
      <c r="N32">
        <v>1010</v>
      </c>
      <c r="O32" t="s">
        <v>390</v>
      </c>
      <c r="P32" t="s">
        <v>390</v>
      </c>
      <c r="Q32">
        <v>100</v>
      </c>
      <c r="W32">
        <v>0</v>
      </c>
      <c r="X32">
        <v>1709713925</v>
      </c>
      <c r="Y32">
        <v>8</v>
      </c>
      <c r="AA32">
        <v>333</v>
      </c>
      <c r="AB32">
        <v>0</v>
      </c>
      <c r="AC32">
        <v>0</v>
      </c>
      <c r="AD32">
        <v>0</v>
      </c>
      <c r="AE32">
        <v>50</v>
      </c>
      <c r="AF32">
        <v>0</v>
      </c>
      <c r="AG32">
        <v>0</v>
      </c>
      <c r="AH32">
        <v>0</v>
      </c>
      <c r="AI32">
        <v>6.66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8</v>
      </c>
      <c r="AU32" t="s">
        <v>3</v>
      </c>
      <c r="AV32">
        <v>0</v>
      </c>
      <c r="AW32">
        <v>2</v>
      </c>
      <c r="AX32">
        <v>39500932</v>
      </c>
      <c r="AY32">
        <v>1</v>
      </c>
      <c r="AZ32">
        <v>0</v>
      </c>
      <c r="BA32">
        <v>33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1.3608</v>
      </c>
      <c r="CY32">
        <f t="shared" si="3"/>
        <v>333</v>
      </c>
      <c r="CZ32">
        <f t="shared" si="4"/>
        <v>50</v>
      </c>
      <c r="DA32">
        <f t="shared" si="5"/>
        <v>6.66</v>
      </c>
      <c r="DB32">
        <v>0</v>
      </c>
    </row>
    <row r="33" spans="1:106" x14ac:dyDescent="0.2">
      <c r="A33">
        <f>ROW(Source!A33)</f>
        <v>33</v>
      </c>
      <c r="B33">
        <v>39500386</v>
      </c>
      <c r="C33">
        <v>39500910</v>
      </c>
      <c r="D33">
        <v>36838722</v>
      </c>
      <c r="E33">
        <v>1</v>
      </c>
      <c r="F33">
        <v>1</v>
      </c>
      <c r="G33">
        <v>1</v>
      </c>
      <c r="H33">
        <v>3</v>
      </c>
      <c r="I33" t="s">
        <v>1055</v>
      </c>
      <c r="J33" t="s">
        <v>1056</v>
      </c>
      <c r="K33" t="s">
        <v>1057</v>
      </c>
      <c r="L33">
        <v>1354</v>
      </c>
      <c r="N33">
        <v>1010</v>
      </c>
      <c r="O33" t="s">
        <v>132</v>
      </c>
      <c r="P33" t="s">
        <v>132</v>
      </c>
      <c r="Q33">
        <v>1</v>
      </c>
      <c r="W33">
        <v>0</v>
      </c>
      <c r="X33">
        <v>-1018551266</v>
      </c>
      <c r="Y33">
        <v>69</v>
      </c>
      <c r="AA33">
        <v>446.22</v>
      </c>
      <c r="AB33">
        <v>0</v>
      </c>
      <c r="AC33">
        <v>0</v>
      </c>
      <c r="AD33">
        <v>0</v>
      </c>
      <c r="AE33">
        <v>67</v>
      </c>
      <c r="AF33">
        <v>0</v>
      </c>
      <c r="AG33">
        <v>0</v>
      </c>
      <c r="AH33">
        <v>0</v>
      </c>
      <c r="AI33">
        <v>6.66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69</v>
      </c>
      <c r="AU33" t="s">
        <v>3</v>
      </c>
      <c r="AV33">
        <v>0</v>
      </c>
      <c r="AW33">
        <v>2</v>
      </c>
      <c r="AX33">
        <v>39500933</v>
      </c>
      <c r="AY33">
        <v>1</v>
      </c>
      <c r="AZ33">
        <v>0</v>
      </c>
      <c r="BA33">
        <v>34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11.7369</v>
      </c>
      <c r="CY33">
        <f t="shared" si="3"/>
        <v>446.22</v>
      </c>
      <c r="CZ33">
        <f t="shared" si="4"/>
        <v>67</v>
      </c>
      <c r="DA33">
        <f t="shared" si="5"/>
        <v>6.66</v>
      </c>
      <c r="DB33">
        <v>0</v>
      </c>
    </row>
    <row r="34" spans="1:106" x14ac:dyDescent="0.2">
      <c r="A34">
        <f>ROW(Source!A33)</f>
        <v>33</v>
      </c>
      <c r="B34">
        <v>39500386</v>
      </c>
      <c r="C34">
        <v>39500910</v>
      </c>
      <c r="D34">
        <v>0</v>
      </c>
      <c r="E34">
        <v>0</v>
      </c>
      <c r="F34">
        <v>1</v>
      </c>
      <c r="G34">
        <v>1</v>
      </c>
      <c r="H34">
        <v>3</v>
      </c>
      <c r="I34" t="s">
        <v>38</v>
      </c>
      <c r="J34" t="s">
        <v>3</v>
      </c>
      <c r="K34" t="s">
        <v>39</v>
      </c>
      <c r="L34">
        <v>1327</v>
      </c>
      <c r="N34">
        <v>1005</v>
      </c>
      <c r="O34" t="s">
        <v>40</v>
      </c>
      <c r="P34" t="s">
        <v>40</v>
      </c>
      <c r="Q34">
        <v>1</v>
      </c>
      <c r="W34">
        <v>0</v>
      </c>
      <c r="X34">
        <v>-1540480485</v>
      </c>
      <c r="Y34">
        <v>100</v>
      </c>
      <c r="AA34">
        <v>4925.9399999999996</v>
      </c>
      <c r="AB34">
        <v>0</v>
      </c>
      <c r="AC34">
        <v>0</v>
      </c>
      <c r="AD34">
        <v>0</v>
      </c>
      <c r="AE34">
        <v>739.63</v>
      </c>
      <c r="AF34">
        <v>0</v>
      </c>
      <c r="AG34">
        <v>0</v>
      </c>
      <c r="AH34">
        <v>0</v>
      </c>
      <c r="AI34">
        <v>6.66</v>
      </c>
      <c r="AJ34">
        <v>1</v>
      </c>
      <c r="AK34">
        <v>1</v>
      </c>
      <c r="AL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3</v>
      </c>
      <c r="AT34">
        <v>100</v>
      </c>
      <c r="AU34" t="s">
        <v>3</v>
      </c>
      <c r="AV34">
        <v>0</v>
      </c>
      <c r="AW34">
        <v>1</v>
      </c>
      <c r="AX34">
        <v>-1</v>
      </c>
      <c r="AY34">
        <v>0</v>
      </c>
      <c r="AZ34">
        <v>0</v>
      </c>
      <c r="BA34" t="s">
        <v>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17.010000000000002</v>
      </c>
      <c r="CY34">
        <f t="shared" si="3"/>
        <v>4925.9399999999996</v>
      </c>
      <c r="CZ34">
        <f t="shared" si="4"/>
        <v>739.63</v>
      </c>
      <c r="DA34">
        <f t="shared" si="5"/>
        <v>6.66</v>
      </c>
      <c r="DB34">
        <v>0</v>
      </c>
    </row>
    <row r="35" spans="1:106" x14ac:dyDescent="0.2">
      <c r="A35">
        <f>ROW(Source!A36)</f>
        <v>36</v>
      </c>
      <c r="B35">
        <v>39500385</v>
      </c>
      <c r="C35">
        <v>39500936</v>
      </c>
      <c r="D35">
        <v>37065248</v>
      </c>
      <c r="E35">
        <v>1</v>
      </c>
      <c r="F35">
        <v>1</v>
      </c>
      <c r="G35">
        <v>1</v>
      </c>
      <c r="H35">
        <v>1</v>
      </c>
      <c r="I35" t="s">
        <v>1058</v>
      </c>
      <c r="J35" t="s">
        <v>3</v>
      </c>
      <c r="K35" t="s">
        <v>1059</v>
      </c>
      <c r="L35">
        <v>1191</v>
      </c>
      <c r="N35">
        <v>1013</v>
      </c>
      <c r="O35" t="s">
        <v>1028</v>
      </c>
      <c r="P35" t="s">
        <v>1028</v>
      </c>
      <c r="Q35">
        <v>1</v>
      </c>
      <c r="W35">
        <v>0</v>
      </c>
      <c r="X35">
        <v>-400197608</v>
      </c>
      <c r="Y35">
        <v>96.220500000000001</v>
      </c>
      <c r="AA35">
        <v>0</v>
      </c>
      <c r="AB35">
        <v>0</v>
      </c>
      <c r="AC35">
        <v>0</v>
      </c>
      <c r="AD35">
        <v>8.5299999999999994</v>
      </c>
      <c r="AE35">
        <v>0</v>
      </c>
      <c r="AF35">
        <v>0</v>
      </c>
      <c r="AG35">
        <v>0</v>
      </c>
      <c r="AH35">
        <v>8.5299999999999994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83.67</v>
      </c>
      <c r="AU35" t="s">
        <v>33</v>
      </c>
      <c r="AV35">
        <v>1</v>
      </c>
      <c r="AW35">
        <v>2</v>
      </c>
      <c r="AX35">
        <v>39500945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Y35*Source!I36</f>
        <v>4.8110250000000008</v>
      </c>
      <c r="CY35">
        <f>AD35</f>
        <v>8.5299999999999994</v>
      </c>
      <c r="CZ35">
        <f>AH35</f>
        <v>8.5299999999999994</v>
      </c>
      <c r="DA35">
        <f>AL35</f>
        <v>1</v>
      </c>
      <c r="DB35">
        <v>0</v>
      </c>
    </row>
    <row r="36" spans="1:106" x14ac:dyDescent="0.2">
      <c r="A36">
        <f>ROW(Source!A36)</f>
        <v>36</v>
      </c>
      <c r="B36">
        <v>39500385</v>
      </c>
      <c r="C36">
        <v>39500936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1029</v>
      </c>
      <c r="J36" t="s">
        <v>3</v>
      </c>
      <c r="K36" t="s">
        <v>1030</v>
      </c>
      <c r="L36">
        <v>1191</v>
      </c>
      <c r="N36">
        <v>1013</v>
      </c>
      <c r="O36" t="s">
        <v>1028</v>
      </c>
      <c r="P36" t="s">
        <v>1028</v>
      </c>
      <c r="Q36">
        <v>1</v>
      </c>
      <c r="W36">
        <v>0</v>
      </c>
      <c r="X36">
        <v>-1417349443</v>
      </c>
      <c r="Y36">
        <v>1.34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1.34</v>
      </c>
      <c r="AU36" t="s">
        <v>3</v>
      </c>
      <c r="AV36">
        <v>2</v>
      </c>
      <c r="AW36">
        <v>2</v>
      </c>
      <c r="AX36">
        <v>39500946</v>
      </c>
      <c r="AY36">
        <v>1</v>
      </c>
      <c r="AZ36">
        <v>2048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Y36*Source!I36</f>
        <v>6.7000000000000004E-2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ROW(Source!A36)</f>
        <v>36</v>
      </c>
      <c r="B37">
        <v>39500385</v>
      </c>
      <c r="C37">
        <v>39500936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1060</v>
      </c>
      <c r="J37" t="s">
        <v>1061</v>
      </c>
      <c r="K37" t="s">
        <v>1062</v>
      </c>
      <c r="L37">
        <v>1368</v>
      </c>
      <c r="N37">
        <v>1011</v>
      </c>
      <c r="O37" t="s">
        <v>1034</v>
      </c>
      <c r="P37" t="s">
        <v>1034</v>
      </c>
      <c r="Q37">
        <v>1</v>
      </c>
      <c r="W37">
        <v>0</v>
      </c>
      <c r="X37">
        <v>1225731627</v>
      </c>
      <c r="Y37">
        <v>2.5000000000000001E-2</v>
      </c>
      <c r="AA37">
        <v>0</v>
      </c>
      <c r="AB37">
        <v>89.99</v>
      </c>
      <c r="AC37">
        <v>10.06</v>
      </c>
      <c r="AD37">
        <v>0</v>
      </c>
      <c r="AE37">
        <v>0</v>
      </c>
      <c r="AF37">
        <v>89.99</v>
      </c>
      <c r="AG37">
        <v>10.06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0.02</v>
      </c>
      <c r="AU37" t="s">
        <v>32</v>
      </c>
      <c r="AV37">
        <v>0</v>
      </c>
      <c r="AW37">
        <v>2</v>
      </c>
      <c r="AX37">
        <v>39500947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Y37*Source!I36</f>
        <v>1.2500000000000002E-3</v>
      </c>
      <c r="CY37">
        <f>AB37</f>
        <v>89.99</v>
      </c>
      <c r="CZ37">
        <f>AF37</f>
        <v>89.99</v>
      </c>
      <c r="DA37">
        <f>AJ37</f>
        <v>1</v>
      </c>
      <c r="DB37">
        <v>0</v>
      </c>
    </row>
    <row r="38" spans="1:106" x14ac:dyDescent="0.2">
      <c r="A38">
        <f>ROW(Source!A36)</f>
        <v>36</v>
      </c>
      <c r="B38">
        <v>39500385</v>
      </c>
      <c r="C38">
        <v>39500936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1031</v>
      </c>
      <c r="J38" t="s">
        <v>1032</v>
      </c>
      <c r="K38" t="s">
        <v>1033</v>
      </c>
      <c r="L38">
        <v>1368</v>
      </c>
      <c r="N38">
        <v>1011</v>
      </c>
      <c r="O38" t="s">
        <v>1034</v>
      </c>
      <c r="P38" t="s">
        <v>1034</v>
      </c>
      <c r="Q38">
        <v>1</v>
      </c>
      <c r="W38">
        <v>0</v>
      </c>
      <c r="X38">
        <v>1188625873</v>
      </c>
      <c r="Y38">
        <v>0.375</v>
      </c>
      <c r="AA38">
        <v>0</v>
      </c>
      <c r="AB38">
        <v>31.26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0.3</v>
      </c>
      <c r="AU38" t="s">
        <v>32</v>
      </c>
      <c r="AV38">
        <v>0</v>
      </c>
      <c r="AW38">
        <v>2</v>
      </c>
      <c r="AX38">
        <v>39500948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Y38*Source!I36</f>
        <v>1.8750000000000003E-2</v>
      </c>
      <c r="CY38">
        <f>AB38</f>
        <v>31.26</v>
      </c>
      <c r="CZ38">
        <f>AF38</f>
        <v>31.26</v>
      </c>
      <c r="DA38">
        <f>AJ38</f>
        <v>1</v>
      </c>
      <c r="DB38">
        <v>0</v>
      </c>
    </row>
    <row r="39" spans="1:106" x14ac:dyDescent="0.2">
      <c r="A39">
        <f>ROW(Source!A36)</f>
        <v>36</v>
      </c>
      <c r="B39">
        <v>39500385</v>
      </c>
      <c r="C39">
        <v>39500936</v>
      </c>
      <c r="D39">
        <v>36882621</v>
      </c>
      <c r="E39">
        <v>1</v>
      </c>
      <c r="F39">
        <v>1</v>
      </c>
      <c r="G39">
        <v>1</v>
      </c>
      <c r="H39">
        <v>2</v>
      </c>
      <c r="I39" t="s">
        <v>1063</v>
      </c>
      <c r="J39" t="s">
        <v>1064</v>
      </c>
      <c r="K39" t="s">
        <v>1065</v>
      </c>
      <c r="L39">
        <v>1368</v>
      </c>
      <c r="N39">
        <v>1011</v>
      </c>
      <c r="O39" t="s">
        <v>1034</v>
      </c>
      <c r="P39" t="s">
        <v>1034</v>
      </c>
      <c r="Q39">
        <v>1</v>
      </c>
      <c r="W39">
        <v>0</v>
      </c>
      <c r="X39">
        <v>983187852</v>
      </c>
      <c r="Y39">
        <v>1.2749999999999999</v>
      </c>
      <c r="AA39">
        <v>0</v>
      </c>
      <c r="AB39">
        <v>12.39</v>
      </c>
      <c r="AC39">
        <v>10.06</v>
      </c>
      <c r="AD39">
        <v>0</v>
      </c>
      <c r="AE39">
        <v>0</v>
      </c>
      <c r="AF39">
        <v>12.39</v>
      </c>
      <c r="AG39">
        <v>10.06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1.02</v>
      </c>
      <c r="AU39" t="s">
        <v>32</v>
      </c>
      <c r="AV39">
        <v>0</v>
      </c>
      <c r="AW39">
        <v>2</v>
      </c>
      <c r="AX39">
        <v>39500949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Y39*Source!I36</f>
        <v>6.3750000000000001E-2</v>
      </c>
      <c r="CY39">
        <f>AB39</f>
        <v>12.39</v>
      </c>
      <c r="CZ39">
        <f>AF39</f>
        <v>12.39</v>
      </c>
      <c r="DA39">
        <f>AJ39</f>
        <v>1</v>
      </c>
      <c r="DB39">
        <v>0</v>
      </c>
    </row>
    <row r="40" spans="1:106" x14ac:dyDescent="0.2">
      <c r="A40">
        <f>ROW(Source!A36)</f>
        <v>36</v>
      </c>
      <c r="B40">
        <v>39500385</v>
      </c>
      <c r="C40">
        <v>39500936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1066</v>
      </c>
      <c r="J40" t="s">
        <v>1067</v>
      </c>
      <c r="K40" t="s">
        <v>1068</v>
      </c>
      <c r="L40">
        <v>1339</v>
      </c>
      <c r="N40">
        <v>1007</v>
      </c>
      <c r="O40" t="s">
        <v>179</v>
      </c>
      <c r="P40" t="s">
        <v>179</v>
      </c>
      <c r="Q40">
        <v>1</v>
      </c>
      <c r="W40">
        <v>0</v>
      </c>
      <c r="X40">
        <v>-1660354250</v>
      </c>
      <c r="Y40">
        <v>0.74</v>
      </c>
      <c r="AA40">
        <v>2.44</v>
      </c>
      <c r="AB40">
        <v>0</v>
      </c>
      <c r="AC40">
        <v>0</v>
      </c>
      <c r="AD40">
        <v>0</v>
      </c>
      <c r="AE40">
        <v>2.44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0.74</v>
      </c>
      <c r="AU40" t="s">
        <v>3</v>
      </c>
      <c r="AV40">
        <v>0</v>
      </c>
      <c r="AW40">
        <v>2</v>
      </c>
      <c r="AX40">
        <v>39500950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Y40*Source!I36</f>
        <v>3.6999999999999998E-2</v>
      </c>
      <c r="CY40">
        <f>AA40</f>
        <v>2.44</v>
      </c>
      <c r="CZ40">
        <f>AE40</f>
        <v>2.44</v>
      </c>
      <c r="DA40">
        <f>AI40</f>
        <v>1</v>
      </c>
      <c r="DB40">
        <v>0</v>
      </c>
    </row>
    <row r="41" spans="1:106" x14ac:dyDescent="0.2">
      <c r="A41">
        <f>ROW(Source!A36)</f>
        <v>36</v>
      </c>
      <c r="B41">
        <v>39500385</v>
      </c>
      <c r="C41">
        <v>39500936</v>
      </c>
      <c r="D41">
        <v>36807507</v>
      </c>
      <c r="E41">
        <v>1</v>
      </c>
      <c r="F41">
        <v>1</v>
      </c>
      <c r="G41">
        <v>1</v>
      </c>
      <c r="H41">
        <v>3</v>
      </c>
      <c r="I41" t="s">
        <v>50</v>
      </c>
      <c r="J41" t="s">
        <v>53</v>
      </c>
      <c r="K41" t="s">
        <v>51</v>
      </c>
      <c r="L41">
        <v>1346</v>
      </c>
      <c r="N41">
        <v>1009</v>
      </c>
      <c r="O41" t="s">
        <v>52</v>
      </c>
      <c r="P41" t="s">
        <v>52</v>
      </c>
      <c r="Q41">
        <v>1</v>
      </c>
      <c r="W41">
        <v>0</v>
      </c>
      <c r="X41">
        <v>697700617</v>
      </c>
      <c r="Y41">
        <v>1230</v>
      </c>
      <c r="AA41">
        <v>1.82</v>
      </c>
      <c r="AB41">
        <v>0</v>
      </c>
      <c r="AC41">
        <v>0</v>
      </c>
      <c r="AD41">
        <v>0</v>
      </c>
      <c r="AE41">
        <v>1.82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1230</v>
      </c>
      <c r="AU41" t="s">
        <v>3</v>
      </c>
      <c r="AV41">
        <v>0</v>
      </c>
      <c r="AW41">
        <v>1</v>
      </c>
      <c r="AX41">
        <v>-1</v>
      </c>
      <c r="AY41">
        <v>0</v>
      </c>
      <c r="AZ41">
        <v>0</v>
      </c>
      <c r="BA41" t="s">
        <v>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Y41*Source!I36</f>
        <v>61.5</v>
      </c>
      <c r="CY41">
        <f>AA41</f>
        <v>1.82</v>
      </c>
      <c r="CZ41">
        <f>AE41</f>
        <v>1.82</v>
      </c>
      <c r="DA41">
        <f>AI41</f>
        <v>1</v>
      </c>
      <c r="DB41">
        <v>0</v>
      </c>
    </row>
    <row r="42" spans="1:106" x14ac:dyDescent="0.2">
      <c r="A42">
        <f>ROW(Source!A36)</f>
        <v>36</v>
      </c>
      <c r="B42">
        <v>39500385</v>
      </c>
      <c r="C42">
        <v>39500936</v>
      </c>
      <c r="D42">
        <v>36797456</v>
      </c>
      <c r="E42">
        <v>17</v>
      </c>
      <c r="F42">
        <v>1</v>
      </c>
      <c r="G42">
        <v>1</v>
      </c>
      <c r="H42">
        <v>3</v>
      </c>
      <c r="I42" t="s">
        <v>55</v>
      </c>
      <c r="J42" t="s">
        <v>3</v>
      </c>
      <c r="K42" t="s">
        <v>56</v>
      </c>
      <c r="L42">
        <v>1348</v>
      </c>
      <c r="N42">
        <v>1009</v>
      </c>
      <c r="O42" t="s">
        <v>57</v>
      </c>
      <c r="P42" t="s">
        <v>57</v>
      </c>
      <c r="Q42">
        <v>1000</v>
      </c>
      <c r="W42">
        <v>0</v>
      </c>
      <c r="X42">
        <v>1880203204</v>
      </c>
      <c r="Y42">
        <v>1.23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1.23</v>
      </c>
      <c r="AU42" t="s">
        <v>3</v>
      </c>
      <c r="AV42">
        <v>0</v>
      </c>
      <c r="AW42">
        <v>2</v>
      </c>
      <c r="AX42">
        <v>39500951</v>
      </c>
      <c r="AY42">
        <v>1</v>
      </c>
      <c r="AZ42">
        <v>0</v>
      </c>
      <c r="BA42">
        <v>41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Y42*Source!I36</f>
        <v>6.1499999999999999E-2</v>
      </c>
      <c r="CY42">
        <f>AA42</f>
        <v>0</v>
      </c>
      <c r="CZ42">
        <f>AE42</f>
        <v>0</v>
      </c>
      <c r="DA42">
        <f>AI42</f>
        <v>1</v>
      </c>
      <c r="DB42">
        <v>0</v>
      </c>
    </row>
    <row r="43" spans="1:106" x14ac:dyDescent="0.2">
      <c r="A43">
        <f>ROW(Source!A37)</f>
        <v>37</v>
      </c>
      <c r="B43">
        <v>39500386</v>
      </c>
      <c r="C43">
        <v>39500936</v>
      </c>
      <c r="D43">
        <v>37065248</v>
      </c>
      <c r="E43">
        <v>1</v>
      </c>
      <c r="F43">
        <v>1</v>
      </c>
      <c r="G43">
        <v>1</v>
      </c>
      <c r="H43">
        <v>1</v>
      </c>
      <c r="I43" t="s">
        <v>1058</v>
      </c>
      <c r="J43" t="s">
        <v>3</v>
      </c>
      <c r="K43" t="s">
        <v>1059</v>
      </c>
      <c r="L43">
        <v>1191</v>
      </c>
      <c r="N43">
        <v>1013</v>
      </c>
      <c r="O43" t="s">
        <v>1028</v>
      </c>
      <c r="P43" t="s">
        <v>1028</v>
      </c>
      <c r="Q43">
        <v>1</v>
      </c>
      <c r="W43">
        <v>0</v>
      </c>
      <c r="X43">
        <v>-400197608</v>
      </c>
      <c r="Y43">
        <v>96.220500000000001</v>
      </c>
      <c r="AA43">
        <v>0</v>
      </c>
      <c r="AB43">
        <v>0</v>
      </c>
      <c r="AC43">
        <v>0</v>
      </c>
      <c r="AD43">
        <v>56.81</v>
      </c>
      <c r="AE43">
        <v>0</v>
      </c>
      <c r="AF43">
        <v>0</v>
      </c>
      <c r="AG43">
        <v>0</v>
      </c>
      <c r="AH43">
        <v>8.5299999999999994</v>
      </c>
      <c r="AI43">
        <v>1</v>
      </c>
      <c r="AJ43">
        <v>1</v>
      </c>
      <c r="AK43">
        <v>1</v>
      </c>
      <c r="AL43">
        <v>6.66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83.67</v>
      </c>
      <c r="AU43" t="s">
        <v>33</v>
      </c>
      <c r="AV43">
        <v>1</v>
      </c>
      <c r="AW43">
        <v>2</v>
      </c>
      <c r="AX43">
        <v>39500945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Y43*Source!I37</f>
        <v>4.8110250000000008</v>
      </c>
      <c r="CY43">
        <f>AD43</f>
        <v>56.81</v>
      </c>
      <c r="CZ43">
        <f>AH43</f>
        <v>8.5299999999999994</v>
      </c>
      <c r="DA43">
        <f>AL43</f>
        <v>6.66</v>
      </c>
      <c r="DB43">
        <v>0</v>
      </c>
    </row>
    <row r="44" spans="1:106" x14ac:dyDescent="0.2">
      <c r="A44">
        <f>ROW(Source!A37)</f>
        <v>37</v>
      </c>
      <c r="B44">
        <v>39500386</v>
      </c>
      <c r="C44">
        <v>39500936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1029</v>
      </c>
      <c r="J44" t="s">
        <v>3</v>
      </c>
      <c r="K44" t="s">
        <v>1030</v>
      </c>
      <c r="L44">
        <v>1191</v>
      </c>
      <c r="N44">
        <v>1013</v>
      </c>
      <c r="O44" t="s">
        <v>1028</v>
      </c>
      <c r="P44" t="s">
        <v>1028</v>
      </c>
      <c r="Q44">
        <v>1</v>
      </c>
      <c r="W44">
        <v>0</v>
      </c>
      <c r="X44">
        <v>-1417349443</v>
      </c>
      <c r="Y44">
        <v>1.34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6.66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1.34</v>
      </c>
      <c r="AU44" t="s">
        <v>3</v>
      </c>
      <c r="AV44">
        <v>2</v>
      </c>
      <c r="AW44">
        <v>2</v>
      </c>
      <c r="AX44">
        <v>39500946</v>
      </c>
      <c r="AY44">
        <v>1</v>
      </c>
      <c r="AZ44">
        <v>2048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Y44*Source!I37</f>
        <v>6.7000000000000004E-2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ROW(Source!A37)</f>
        <v>37</v>
      </c>
      <c r="B45">
        <v>39500386</v>
      </c>
      <c r="C45">
        <v>39500936</v>
      </c>
      <c r="D45">
        <v>36882383</v>
      </c>
      <c r="E45">
        <v>1</v>
      </c>
      <c r="F45">
        <v>1</v>
      </c>
      <c r="G45">
        <v>1</v>
      </c>
      <c r="H45">
        <v>2</v>
      </c>
      <c r="I45" t="s">
        <v>1060</v>
      </c>
      <c r="J45" t="s">
        <v>1061</v>
      </c>
      <c r="K45" t="s">
        <v>1062</v>
      </c>
      <c r="L45">
        <v>1368</v>
      </c>
      <c r="N45">
        <v>1011</v>
      </c>
      <c r="O45" t="s">
        <v>1034</v>
      </c>
      <c r="P45" t="s">
        <v>1034</v>
      </c>
      <c r="Q45">
        <v>1</v>
      </c>
      <c r="W45">
        <v>0</v>
      </c>
      <c r="X45">
        <v>1225731627</v>
      </c>
      <c r="Y45">
        <v>2.5000000000000001E-2</v>
      </c>
      <c r="AA45">
        <v>0</v>
      </c>
      <c r="AB45">
        <v>599.33000000000004</v>
      </c>
      <c r="AC45">
        <v>10.06</v>
      </c>
      <c r="AD45">
        <v>0</v>
      </c>
      <c r="AE45">
        <v>0</v>
      </c>
      <c r="AF45">
        <v>89.99</v>
      </c>
      <c r="AG45">
        <v>10.06</v>
      </c>
      <c r="AH45">
        <v>0</v>
      </c>
      <c r="AI45">
        <v>1</v>
      </c>
      <c r="AJ45">
        <v>6.66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0.02</v>
      </c>
      <c r="AU45" t="s">
        <v>32</v>
      </c>
      <c r="AV45">
        <v>0</v>
      </c>
      <c r="AW45">
        <v>2</v>
      </c>
      <c r="AX45">
        <v>39500947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Y45*Source!I37</f>
        <v>1.2500000000000002E-3</v>
      </c>
      <c r="CY45">
        <f>AB45</f>
        <v>599.33000000000004</v>
      </c>
      <c r="CZ45">
        <f>AF45</f>
        <v>89.99</v>
      </c>
      <c r="DA45">
        <f>AJ45</f>
        <v>6.66</v>
      </c>
      <c r="DB45">
        <v>0</v>
      </c>
    </row>
    <row r="46" spans="1:106" x14ac:dyDescent="0.2">
      <c r="A46">
        <f>ROW(Source!A37)</f>
        <v>37</v>
      </c>
      <c r="B46">
        <v>39500386</v>
      </c>
      <c r="C46">
        <v>39500936</v>
      </c>
      <c r="D46">
        <v>36882452</v>
      </c>
      <c r="E46">
        <v>1</v>
      </c>
      <c r="F46">
        <v>1</v>
      </c>
      <c r="G46">
        <v>1</v>
      </c>
      <c r="H46">
        <v>2</v>
      </c>
      <c r="I46" t="s">
        <v>1031</v>
      </c>
      <c r="J46" t="s">
        <v>1032</v>
      </c>
      <c r="K46" t="s">
        <v>1033</v>
      </c>
      <c r="L46">
        <v>1368</v>
      </c>
      <c r="N46">
        <v>1011</v>
      </c>
      <c r="O46" t="s">
        <v>1034</v>
      </c>
      <c r="P46" t="s">
        <v>1034</v>
      </c>
      <c r="Q46">
        <v>1</v>
      </c>
      <c r="W46">
        <v>0</v>
      </c>
      <c r="X46">
        <v>1188625873</v>
      </c>
      <c r="Y46">
        <v>0.375</v>
      </c>
      <c r="AA46">
        <v>0</v>
      </c>
      <c r="AB46">
        <v>208.19</v>
      </c>
      <c r="AC46">
        <v>13.5</v>
      </c>
      <c r="AD46">
        <v>0</v>
      </c>
      <c r="AE46">
        <v>0</v>
      </c>
      <c r="AF46">
        <v>31.26</v>
      </c>
      <c r="AG46">
        <v>13.5</v>
      </c>
      <c r="AH46">
        <v>0</v>
      </c>
      <c r="AI46">
        <v>1</v>
      </c>
      <c r="AJ46">
        <v>6.66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0.3</v>
      </c>
      <c r="AU46" t="s">
        <v>32</v>
      </c>
      <c r="AV46">
        <v>0</v>
      </c>
      <c r="AW46">
        <v>2</v>
      </c>
      <c r="AX46">
        <v>39500948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Y46*Source!I37</f>
        <v>1.8750000000000003E-2</v>
      </c>
      <c r="CY46">
        <f>AB46</f>
        <v>208.19</v>
      </c>
      <c r="CZ46">
        <f>AF46</f>
        <v>31.26</v>
      </c>
      <c r="DA46">
        <f>AJ46</f>
        <v>6.66</v>
      </c>
      <c r="DB46">
        <v>0</v>
      </c>
    </row>
    <row r="47" spans="1:106" x14ac:dyDescent="0.2">
      <c r="A47">
        <f>ROW(Source!A37)</f>
        <v>37</v>
      </c>
      <c r="B47">
        <v>39500386</v>
      </c>
      <c r="C47">
        <v>39500936</v>
      </c>
      <c r="D47">
        <v>36882621</v>
      </c>
      <c r="E47">
        <v>1</v>
      </c>
      <c r="F47">
        <v>1</v>
      </c>
      <c r="G47">
        <v>1</v>
      </c>
      <c r="H47">
        <v>2</v>
      </c>
      <c r="I47" t="s">
        <v>1063</v>
      </c>
      <c r="J47" t="s">
        <v>1064</v>
      </c>
      <c r="K47" t="s">
        <v>1065</v>
      </c>
      <c r="L47">
        <v>1368</v>
      </c>
      <c r="N47">
        <v>1011</v>
      </c>
      <c r="O47" t="s">
        <v>1034</v>
      </c>
      <c r="P47" t="s">
        <v>1034</v>
      </c>
      <c r="Q47">
        <v>1</v>
      </c>
      <c r="W47">
        <v>0</v>
      </c>
      <c r="X47">
        <v>983187852</v>
      </c>
      <c r="Y47">
        <v>1.2749999999999999</v>
      </c>
      <c r="AA47">
        <v>0</v>
      </c>
      <c r="AB47">
        <v>82.52</v>
      </c>
      <c r="AC47">
        <v>10.06</v>
      </c>
      <c r="AD47">
        <v>0</v>
      </c>
      <c r="AE47">
        <v>0</v>
      </c>
      <c r="AF47">
        <v>12.39</v>
      </c>
      <c r="AG47">
        <v>10.06</v>
      </c>
      <c r="AH47">
        <v>0</v>
      </c>
      <c r="AI47">
        <v>1</v>
      </c>
      <c r="AJ47">
        <v>6.66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1.02</v>
      </c>
      <c r="AU47" t="s">
        <v>32</v>
      </c>
      <c r="AV47">
        <v>0</v>
      </c>
      <c r="AW47">
        <v>2</v>
      </c>
      <c r="AX47">
        <v>39500949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Y47*Source!I37</f>
        <v>6.3750000000000001E-2</v>
      </c>
      <c r="CY47">
        <f>AB47</f>
        <v>82.52</v>
      </c>
      <c r="CZ47">
        <f>AF47</f>
        <v>12.39</v>
      </c>
      <c r="DA47">
        <f>AJ47</f>
        <v>6.66</v>
      </c>
      <c r="DB47">
        <v>0</v>
      </c>
    </row>
    <row r="48" spans="1:106" x14ac:dyDescent="0.2">
      <c r="A48">
        <f>ROW(Source!A37)</f>
        <v>37</v>
      </c>
      <c r="B48">
        <v>39500386</v>
      </c>
      <c r="C48">
        <v>39500936</v>
      </c>
      <c r="D48">
        <v>36801792</v>
      </c>
      <c r="E48">
        <v>1</v>
      </c>
      <c r="F48">
        <v>1</v>
      </c>
      <c r="G48">
        <v>1</v>
      </c>
      <c r="H48">
        <v>3</v>
      </c>
      <c r="I48" t="s">
        <v>1066</v>
      </c>
      <c r="J48" t="s">
        <v>1067</v>
      </c>
      <c r="K48" t="s">
        <v>1068</v>
      </c>
      <c r="L48">
        <v>1339</v>
      </c>
      <c r="N48">
        <v>1007</v>
      </c>
      <c r="O48" t="s">
        <v>179</v>
      </c>
      <c r="P48" t="s">
        <v>179</v>
      </c>
      <c r="Q48">
        <v>1</v>
      </c>
      <c r="W48">
        <v>0</v>
      </c>
      <c r="X48">
        <v>-1660354250</v>
      </c>
      <c r="Y48">
        <v>0.74</v>
      </c>
      <c r="AA48">
        <v>16.25</v>
      </c>
      <c r="AB48">
        <v>0</v>
      </c>
      <c r="AC48">
        <v>0</v>
      </c>
      <c r="AD48">
        <v>0</v>
      </c>
      <c r="AE48">
        <v>2.44</v>
      </c>
      <c r="AF48">
        <v>0</v>
      </c>
      <c r="AG48">
        <v>0</v>
      </c>
      <c r="AH48">
        <v>0</v>
      </c>
      <c r="AI48">
        <v>6.66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0.74</v>
      </c>
      <c r="AU48" t="s">
        <v>3</v>
      </c>
      <c r="AV48">
        <v>0</v>
      </c>
      <c r="AW48">
        <v>2</v>
      </c>
      <c r="AX48">
        <v>39500950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Y48*Source!I37</f>
        <v>3.6999999999999998E-2</v>
      </c>
      <c r="CY48">
        <f>AA48</f>
        <v>16.25</v>
      </c>
      <c r="CZ48">
        <f>AE48</f>
        <v>2.44</v>
      </c>
      <c r="DA48">
        <f>AI48</f>
        <v>6.66</v>
      </c>
      <c r="DB48">
        <v>0</v>
      </c>
    </row>
    <row r="49" spans="1:106" x14ac:dyDescent="0.2">
      <c r="A49">
        <f>ROW(Source!A37)</f>
        <v>37</v>
      </c>
      <c r="B49">
        <v>39500386</v>
      </c>
      <c r="C49">
        <v>39500936</v>
      </c>
      <c r="D49">
        <v>36807507</v>
      </c>
      <c r="E49">
        <v>1</v>
      </c>
      <c r="F49">
        <v>1</v>
      </c>
      <c r="G49">
        <v>1</v>
      </c>
      <c r="H49">
        <v>3</v>
      </c>
      <c r="I49" t="s">
        <v>50</v>
      </c>
      <c r="J49" t="s">
        <v>53</v>
      </c>
      <c r="K49" t="s">
        <v>51</v>
      </c>
      <c r="L49">
        <v>1346</v>
      </c>
      <c r="N49">
        <v>1009</v>
      </c>
      <c r="O49" t="s">
        <v>52</v>
      </c>
      <c r="P49" t="s">
        <v>52</v>
      </c>
      <c r="Q49">
        <v>1</v>
      </c>
      <c r="W49">
        <v>0</v>
      </c>
      <c r="X49">
        <v>697700617</v>
      </c>
      <c r="Y49">
        <v>1230</v>
      </c>
      <c r="AA49">
        <v>12.12</v>
      </c>
      <c r="AB49">
        <v>0</v>
      </c>
      <c r="AC49">
        <v>0</v>
      </c>
      <c r="AD49">
        <v>0</v>
      </c>
      <c r="AE49">
        <v>1.82</v>
      </c>
      <c r="AF49">
        <v>0</v>
      </c>
      <c r="AG49">
        <v>0</v>
      </c>
      <c r="AH49">
        <v>0</v>
      </c>
      <c r="AI49">
        <v>6.66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1230</v>
      </c>
      <c r="AU49" t="s">
        <v>3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Y49*Source!I37</f>
        <v>61.5</v>
      </c>
      <c r="CY49">
        <f>AA49</f>
        <v>12.12</v>
      </c>
      <c r="CZ49">
        <f>AE49</f>
        <v>1.82</v>
      </c>
      <c r="DA49">
        <f>AI49</f>
        <v>6.66</v>
      </c>
      <c r="DB49">
        <v>0</v>
      </c>
    </row>
    <row r="50" spans="1:106" x14ac:dyDescent="0.2">
      <c r="A50">
        <f>ROW(Source!A37)</f>
        <v>37</v>
      </c>
      <c r="B50">
        <v>39500386</v>
      </c>
      <c r="C50">
        <v>39500936</v>
      </c>
      <c r="D50">
        <v>36797456</v>
      </c>
      <c r="E50">
        <v>17</v>
      </c>
      <c r="F50">
        <v>1</v>
      </c>
      <c r="G50">
        <v>1</v>
      </c>
      <c r="H50">
        <v>3</v>
      </c>
      <c r="I50" t="s">
        <v>55</v>
      </c>
      <c r="J50" t="s">
        <v>3</v>
      </c>
      <c r="K50" t="s">
        <v>56</v>
      </c>
      <c r="L50">
        <v>1348</v>
      </c>
      <c r="N50">
        <v>1009</v>
      </c>
      <c r="O50" t="s">
        <v>57</v>
      </c>
      <c r="P50" t="s">
        <v>57</v>
      </c>
      <c r="Q50">
        <v>1000</v>
      </c>
      <c r="W50">
        <v>0</v>
      </c>
      <c r="X50">
        <v>1880203204</v>
      </c>
      <c r="Y50">
        <v>1.23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6.66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3</v>
      </c>
      <c r="AT50">
        <v>1.23</v>
      </c>
      <c r="AU50" t="s">
        <v>3</v>
      </c>
      <c r="AV50">
        <v>0</v>
      </c>
      <c r="AW50">
        <v>2</v>
      </c>
      <c r="AX50">
        <v>39500951</v>
      </c>
      <c r="AY50">
        <v>1</v>
      </c>
      <c r="AZ50">
        <v>0</v>
      </c>
      <c r="BA50">
        <v>49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Y50*Source!I37</f>
        <v>6.1499999999999999E-2</v>
      </c>
      <c r="CY50">
        <f>AA50</f>
        <v>0</v>
      </c>
      <c r="CZ50">
        <f>AE50</f>
        <v>0</v>
      </c>
      <c r="DA50">
        <f>AI50</f>
        <v>6.66</v>
      </c>
      <c r="DB50">
        <v>0</v>
      </c>
    </row>
    <row r="51" spans="1:106" x14ac:dyDescent="0.2">
      <c r="A51">
        <f>ROW(Source!A42)</f>
        <v>42</v>
      </c>
      <c r="B51">
        <v>39500385</v>
      </c>
      <c r="C51">
        <v>39500955</v>
      </c>
      <c r="D51">
        <v>37065248</v>
      </c>
      <c r="E51">
        <v>1</v>
      </c>
      <c r="F51">
        <v>1</v>
      </c>
      <c r="G51">
        <v>1</v>
      </c>
      <c r="H51">
        <v>1</v>
      </c>
      <c r="I51" t="s">
        <v>1058</v>
      </c>
      <c r="J51" t="s">
        <v>3</v>
      </c>
      <c r="K51" t="s">
        <v>1059</v>
      </c>
      <c r="L51">
        <v>1191</v>
      </c>
      <c r="N51">
        <v>1013</v>
      </c>
      <c r="O51" t="s">
        <v>1028</v>
      </c>
      <c r="P51" t="s">
        <v>1028</v>
      </c>
      <c r="Q51">
        <v>1</v>
      </c>
      <c r="W51">
        <v>0</v>
      </c>
      <c r="X51">
        <v>-400197608</v>
      </c>
      <c r="Y51">
        <v>24.586999999999996</v>
      </c>
      <c r="AA51">
        <v>0</v>
      </c>
      <c r="AB51">
        <v>0</v>
      </c>
      <c r="AC51">
        <v>0</v>
      </c>
      <c r="AD51">
        <v>8.5299999999999994</v>
      </c>
      <c r="AE51">
        <v>0</v>
      </c>
      <c r="AF51">
        <v>0</v>
      </c>
      <c r="AG51">
        <v>0</v>
      </c>
      <c r="AH51">
        <v>8.5299999999999994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21.38</v>
      </c>
      <c r="AU51" t="s">
        <v>33</v>
      </c>
      <c r="AV51">
        <v>1</v>
      </c>
      <c r="AW51">
        <v>2</v>
      </c>
      <c r="AX51">
        <v>39500963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Y51*Source!I42</f>
        <v>2.4955805</v>
      </c>
      <c r="CY51">
        <f>AD51</f>
        <v>8.5299999999999994</v>
      </c>
      <c r="CZ51">
        <f>AH51</f>
        <v>8.5299999999999994</v>
      </c>
      <c r="DA51">
        <f>AL51</f>
        <v>1</v>
      </c>
      <c r="DB51">
        <v>0</v>
      </c>
    </row>
    <row r="52" spans="1:106" x14ac:dyDescent="0.2">
      <c r="A52">
        <f>ROW(Source!A42)</f>
        <v>42</v>
      </c>
      <c r="B52">
        <v>39500385</v>
      </c>
      <c r="C52">
        <v>39500955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1029</v>
      </c>
      <c r="J52" t="s">
        <v>3</v>
      </c>
      <c r="K52" t="s">
        <v>1030</v>
      </c>
      <c r="L52">
        <v>1191</v>
      </c>
      <c r="N52">
        <v>1013</v>
      </c>
      <c r="O52" t="s">
        <v>1028</v>
      </c>
      <c r="P52" t="s">
        <v>1028</v>
      </c>
      <c r="Q52">
        <v>1</v>
      </c>
      <c r="W52">
        <v>0</v>
      </c>
      <c r="X52">
        <v>-1417349443</v>
      </c>
      <c r="Y52">
        <v>0.37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0.37</v>
      </c>
      <c r="AU52" t="s">
        <v>3</v>
      </c>
      <c r="AV52">
        <v>2</v>
      </c>
      <c r="AW52">
        <v>2</v>
      </c>
      <c r="AX52">
        <v>39500964</v>
      </c>
      <c r="AY52">
        <v>1</v>
      </c>
      <c r="AZ52">
        <v>2048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Y52*Source!I42</f>
        <v>3.7555000000000005E-2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ROW(Source!A42)</f>
        <v>42</v>
      </c>
      <c r="B53">
        <v>39500385</v>
      </c>
      <c r="C53">
        <v>39500955</v>
      </c>
      <c r="D53">
        <v>36882452</v>
      </c>
      <c r="E53">
        <v>1</v>
      </c>
      <c r="F53">
        <v>1</v>
      </c>
      <c r="G53">
        <v>1</v>
      </c>
      <c r="H53">
        <v>2</v>
      </c>
      <c r="I53" t="s">
        <v>1031</v>
      </c>
      <c r="J53" t="s">
        <v>1032</v>
      </c>
      <c r="K53" t="s">
        <v>1033</v>
      </c>
      <c r="L53">
        <v>1368</v>
      </c>
      <c r="N53">
        <v>1011</v>
      </c>
      <c r="O53" t="s">
        <v>1034</v>
      </c>
      <c r="P53" t="s">
        <v>1034</v>
      </c>
      <c r="Q53">
        <v>1</v>
      </c>
      <c r="W53">
        <v>0</v>
      </c>
      <c r="X53">
        <v>1188625873</v>
      </c>
      <c r="Y53">
        <v>8.7500000000000008E-2</v>
      </c>
      <c r="AA53">
        <v>0</v>
      </c>
      <c r="AB53">
        <v>31.26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7.0000000000000007E-2</v>
      </c>
      <c r="AU53" t="s">
        <v>32</v>
      </c>
      <c r="AV53">
        <v>0</v>
      </c>
      <c r="AW53">
        <v>2</v>
      </c>
      <c r="AX53">
        <v>39500965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Y53*Source!I42</f>
        <v>8.881250000000002E-3</v>
      </c>
      <c r="CY53">
        <f>AB53</f>
        <v>31.26</v>
      </c>
      <c r="CZ53">
        <f>AF53</f>
        <v>31.26</v>
      </c>
      <c r="DA53">
        <f>AJ53</f>
        <v>1</v>
      </c>
      <c r="DB53">
        <v>0</v>
      </c>
    </row>
    <row r="54" spans="1:106" x14ac:dyDescent="0.2">
      <c r="A54">
        <f>ROW(Source!A42)</f>
        <v>42</v>
      </c>
      <c r="B54">
        <v>39500385</v>
      </c>
      <c r="C54">
        <v>39500955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1037</v>
      </c>
      <c r="J54" t="s">
        <v>1038</v>
      </c>
      <c r="K54" t="s">
        <v>1039</v>
      </c>
      <c r="L54">
        <v>1368</v>
      </c>
      <c r="N54">
        <v>1011</v>
      </c>
      <c r="O54" t="s">
        <v>1034</v>
      </c>
      <c r="P54" t="s">
        <v>1034</v>
      </c>
      <c r="Q54">
        <v>1</v>
      </c>
      <c r="W54">
        <v>0</v>
      </c>
      <c r="X54">
        <v>1372534845</v>
      </c>
      <c r="Y54">
        <v>0.375</v>
      </c>
      <c r="AA54">
        <v>0</v>
      </c>
      <c r="AB54">
        <v>65.709999999999994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0.3</v>
      </c>
      <c r="AU54" t="s">
        <v>32</v>
      </c>
      <c r="AV54">
        <v>0</v>
      </c>
      <c r="AW54">
        <v>2</v>
      </c>
      <c r="AX54">
        <v>39500966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Y54*Source!I42</f>
        <v>3.8062499999999999E-2</v>
      </c>
      <c r="CY54">
        <f>AB54</f>
        <v>65.709999999999994</v>
      </c>
      <c r="CZ54">
        <f>AF54</f>
        <v>65.709999999999994</v>
      </c>
      <c r="DA54">
        <f>AJ54</f>
        <v>1</v>
      </c>
      <c r="DB54">
        <v>0</v>
      </c>
    </row>
    <row r="55" spans="1:106" x14ac:dyDescent="0.2">
      <c r="A55">
        <f>ROW(Source!A42)</f>
        <v>42</v>
      </c>
      <c r="B55">
        <v>39500385</v>
      </c>
      <c r="C55">
        <v>39500955</v>
      </c>
      <c r="D55">
        <v>36832124</v>
      </c>
      <c r="E55">
        <v>1</v>
      </c>
      <c r="F55">
        <v>1</v>
      </c>
      <c r="G55">
        <v>1</v>
      </c>
      <c r="H55">
        <v>3</v>
      </c>
      <c r="I55" t="s">
        <v>64</v>
      </c>
      <c r="J55" t="s">
        <v>67</v>
      </c>
      <c r="K55" t="s">
        <v>65</v>
      </c>
      <c r="L55">
        <v>1301</v>
      </c>
      <c r="N55">
        <v>1003</v>
      </c>
      <c r="O55" t="s">
        <v>66</v>
      </c>
      <c r="P55" t="s">
        <v>66</v>
      </c>
      <c r="Q55">
        <v>1</v>
      </c>
      <c r="W55">
        <v>0</v>
      </c>
      <c r="X55">
        <v>-1117643773</v>
      </c>
      <c r="Y55">
        <v>100</v>
      </c>
      <c r="AA55">
        <v>74.91</v>
      </c>
      <c r="AB55">
        <v>0</v>
      </c>
      <c r="AC55">
        <v>0</v>
      </c>
      <c r="AD55">
        <v>0</v>
      </c>
      <c r="AE55">
        <v>74.91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100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Y55*Source!I42</f>
        <v>10.15</v>
      </c>
      <c r="CY55">
        <f>AA55</f>
        <v>74.91</v>
      </c>
      <c r="CZ55">
        <f>AE55</f>
        <v>74.91</v>
      </c>
      <c r="DA55">
        <f>AI55</f>
        <v>1</v>
      </c>
      <c r="DB55">
        <v>0</v>
      </c>
    </row>
    <row r="56" spans="1:106" x14ac:dyDescent="0.2">
      <c r="A56">
        <f>ROW(Source!A42)</f>
        <v>42</v>
      </c>
      <c r="B56">
        <v>39500385</v>
      </c>
      <c r="C56">
        <v>39500955</v>
      </c>
      <c r="D56">
        <v>36832273</v>
      </c>
      <c r="E56">
        <v>1</v>
      </c>
      <c r="F56">
        <v>1</v>
      </c>
      <c r="G56">
        <v>1</v>
      </c>
      <c r="H56">
        <v>3</v>
      </c>
      <c r="I56" t="s">
        <v>1052</v>
      </c>
      <c r="J56" t="s">
        <v>1053</v>
      </c>
      <c r="K56" t="s">
        <v>1054</v>
      </c>
      <c r="L56">
        <v>1355</v>
      </c>
      <c r="N56">
        <v>1010</v>
      </c>
      <c r="O56" t="s">
        <v>390</v>
      </c>
      <c r="P56" t="s">
        <v>390</v>
      </c>
      <c r="Q56">
        <v>100</v>
      </c>
      <c r="W56">
        <v>0</v>
      </c>
      <c r="X56">
        <v>1709713925</v>
      </c>
      <c r="Y56">
        <v>4</v>
      </c>
      <c r="AA56">
        <v>50</v>
      </c>
      <c r="AB56">
        <v>0</v>
      </c>
      <c r="AC56">
        <v>0</v>
      </c>
      <c r="AD56">
        <v>0</v>
      </c>
      <c r="AE56">
        <v>50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4</v>
      </c>
      <c r="AU56" t="s">
        <v>3</v>
      </c>
      <c r="AV56">
        <v>0</v>
      </c>
      <c r="AW56">
        <v>2</v>
      </c>
      <c r="AX56">
        <v>39500968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Y56*Source!I42</f>
        <v>0.40600000000000003</v>
      </c>
      <c r="CY56">
        <f>AA56</f>
        <v>50</v>
      </c>
      <c r="CZ56">
        <f>AE56</f>
        <v>50</v>
      </c>
      <c r="DA56">
        <f>AI56</f>
        <v>1</v>
      </c>
      <c r="DB56">
        <v>0</v>
      </c>
    </row>
    <row r="57" spans="1:106" x14ac:dyDescent="0.2">
      <c r="A57">
        <f>ROW(Source!A42)</f>
        <v>42</v>
      </c>
      <c r="B57">
        <v>39500385</v>
      </c>
      <c r="C57">
        <v>39500955</v>
      </c>
      <c r="D57">
        <v>36838722</v>
      </c>
      <c r="E57">
        <v>1</v>
      </c>
      <c r="F57">
        <v>1</v>
      </c>
      <c r="G57">
        <v>1</v>
      </c>
      <c r="H57">
        <v>3</v>
      </c>
      <c r="I57" t="s">
        <v>1055</v>
      </c>
      <c r="J57" t="s">
        <v>1056</v>
      </c>
      <c r="K57" t="s">
        <v>1057</v>
      </c>
      <c r="L57">
        <v>1354</v>
      </c>
      <c r="N57">
        <v>1010</v>
      </c>
      <c r="O57" t="s">
        <v>132</v>
      </c>
      <c r="P57" t="s">
        <v>132</v>
      </c>
      <c r="Q57">
        <v>1</v>
      </c>
      <c r="W57">
        <v>0</v>
      </c>
      <c r="X57">
        <v>-1018551266</v>
      </c>
      <c r="Y57">
        <v>90.7</v>
      </c>
      <c r="AA57">
        <v>67</v>
      </c>
      <c r="AB57">
        <v>0</v>
      </c>
      <c r="AC57">
        <v>0</v>
      </c>
      <c r="AD57">
        <v>0</v>
      </c>
      <c r="AE57">
        <v>67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90.7</v>
      </c>
      <c r="AU57" t="s">
        <v>3</v>
      </c>
      <c r="AV57">
        <v>0</v>
      </c>
      <c r="AW57">
        <v>2</v>
      </c>
      <c r="AX57">
        <v>39500969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Y57*Source!I42</f>
        <v>9.2060500000000012</v>
      </c>
      <c r="CY57">
        <f>AA57</f>
        <v>67</v>
      </c>
      <c r="CZ57">
        <f>AE57</f>
        <v>67</v>
      </c>
      <c r="DA57">
        <f>AI57</f>
        <v>1</v>
      </c>
      <c r="DB57">
        <v>0</v>
      </c>
    </row>
    <row r="58" spans="1:106" x14ac:dyDescent="0.2">
      <c r="A58">
        <f>ROW(Source!A43)</f>
        <v>43</v>
      </c>
      <c r="B58">
        <v>39500386</v>
      </c>
      <c r="C58">
        <v>39500955</v>
      </c>
      <c r="D58">
        <v>37065248</v>
      </c>
      <c r="E58">
        <v>1</v>
      </c>
      <c r="F58">
        <v>1</v>
      </c>
      <c r="G58">
        <v>1</v>
      </c>
      <c r="H58">
        <v>1</v>
      </c>
      <c r="I58" t="s">
        <v>1058</v>
      </c>
      <c r="J58" t="s">
        <v>3</v>
      </c>
      <c r="K58" t="s">
        <v>1059</v>
      </c>
      <c r="L58">
        <v>1191</v>
      </c>
      <c r="N58">
        <v>1013</v>
      </c>
      <c r="O58" t="s">
        <v>1028</v>
      </c>
      <c r="P58" t="s">
        <v>1028</v>
      </c>
      <c r="Q58">
        <v>1</v>
      </c>
      <c r="W58">
        <v>0</v>
      </c>
      <c r="X58">
        <v>-400197608</v>
      </c>
      <c r="Y58">
        <v>24.586999999999996</v>
      </c>
      <c r="AA58">
        <v>0</v>
      </c>
      <c r="AB58">
        <v>0</v>
      </c>
      <c r="AC58">
        <v>0</v>
      </c>
      <c r="AD58">
        <v>56.81</v>
      </c>
      <c r="AE58">
        <v>0</v>
      </c>
      <c r="AF58">
        <v>0</v>
      </c>
      <c r="AG58">
        <v>0</v>
      </c>
      <c r="AH58">
        <v>8.5299999999999994</v>
      </c>
      <c r="AI58">
        <v>1</v>
      </c>
      <c r="AJ58">
        <v>1</v>
      </c>
      <c r="AK58">
        <v>1</v>
      </c>
      <c r="AL58">
        <v>6.66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21.38</v>
      </c>
      <c r="AU58" t="s">
        <v>33</v>
      </c>
      <c r="AV58">
        <v>1</v>
      </c>
      <c r="AW58">
        <v>2</v>
      </c>
      <c r="AX58">
        <v>39500963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Y58*Source!I43</f>
        <v>2.4955805</v>
      </c>
      <c r="CY58">
        <f>AD58</f>
        <v>56.81</v>
      </c>
      <c r="CZ58">
        <f>AH58</f>
        <v>8.5299999999999994</v>
      </c>
      <c r="DA58">
        <f>AL58</f>
        <v>6.66</v>
      </c>
      <c r="DB58">
        <v>0</v>
      </c>
    </row>
    <row r="59" spans="1:106" x14ac:dyDescent="0.2">
      <c r="A59">
        <f>ROW(Source!A43)</f>
        <v>43</v>
      </c>
      <c r="B59">
        <v>39500386</v>
      </c>
      <c r="C59">
        <v>39500955</v>
      </c>
      <c r="D59">
        <v>37064876</v>
      </c>
      <c r="E59">
        <v>1</v>
      </c>
      <c r="F59">
        <v>1</v>
      </c>
      <c r="G59">
        <v>1</v>
      </c>
      <c r="H59">
        <v>1</v>
      </c>
      <c r="I59" t="s">
        <v>1029</v>
      </c>
      <c r="J59" t="s">
        <v>3</v>
      </c>
      <c r="K59" t="s">
        <v>1030</v>
      </c>
      <c r="L59">
        <v>1191</v>
      </c>
      <c r="N59">
        <v>1013</v>
      </c>
      <c r="O59" t="s">
        <v>1028</v>
      </c>
      <c r="P59" t="s">
        <v>1028</v>
      </c>
      <c r="Q59">
        <v>1</v>
      </c>
      <c r="W59">
        <v>0</v>
      </c>
      <c r="X59">
        <v>-1417349443</v>
      </c>
      <c r="Y59">
        <v>0.37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6.66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0.37</v>
      </c>
      <c r="AU59" t="s">
        <v>3</v>
      </c>
      <c r="AV59">
        <v>2</v>
      </c>
      <c r="AW59">
        <v>2</v>
      </c>
      <c r="AX59">
        <v>39500964</v>
      </c>
      <c r="AY59">
        <v>1</v>
      </c>
      <c r="AZ59">
        <v>2048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Y59*Source!I43</f>
        <v>3.7555000000000005E-2</v>
      </c>
      <c r="CY59">
        <f>AD59</f>
        <v>0</v>
      </c>
      <c r="CZ59">
        <f>AH59</f>
        <v>0</v>
      </c>
      <c r="DA59">
        <f>AL59</f>
        <v>1</v>
      </c>
      <c r="DB59">
        <v>0</v>
      </c>
    </row>
    <row r="60" spans="1:106" x14ac:dyDescent="0.2">
      <c r="A60">
        <f>ROW(Source!A43)</f>
        <v>43</v>
      </c>
      <c r="B60">
        <v>39500386</v>
      </c>
      <c r="C60">
        <v>39500955</v>
      </c>
      <c r="D60">
        <v>36882452</v>
      </c>
      <c r="E60">
        <v>1</v>
      </c>
      <c r="F60">
        <v>1</v>
      </c>
      <c r="G60">
        <v>1</v>
      </c>
      <c r="H60">
        <v>2</v>
      </c>
      <c r="I60" t="s">
        <v>1031</v>
      </c>
      <c r="J60" t="s">
        <v>1032</v>
      </c>
      <c r="K60" t="s">
        <v>1033</v>
      </c>
      <c r="L60">
        <v>1368</v>
      </c>
      <c r="N60">
        <v>1011</v>
      </c>
      <c r="O60" t="s">
        <v>1034</v>
      </c>
      <c r="P60" t="s">
        <v>1034</v>
      </c>
      <c r="Q60">
        <v>1</v>
      </c>
      <c r="W60">
        <v>0</v>
      </c>
      <c r="X60">
        <v>1188625873</v>
      </c>
      <c r="Y60">
        <v>8.7500000000000008E-2</v>
      </c>
      <c r="AA60">
        <v>0</v>
      </c>
      <c r="AB60">
        <v>208.19</v>
      </c>
      <c r="AC60">
        <v>13.5</v>
      </c>
      <c r="AD60">
        <v>0</v>
      </c>
      <c r="AE60">
        <v>0</v>
      </c>
      <c r="AF60">
        <v>31.26</v>
      </c>
      <c r="AG60">
        <v>13.5</v>
      </c>
      <c r="AH60">
        <v>0</v>
      </c>
      <c r="AI60">
        <v>1</v>
      </c>
      <c r="AJ60">
        <v>6.66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7.0000000000000007E-2</v>
      </c>
      <c r="AU60" t="s">
        <v>32</v>
      </c>
      <c r="AV60">
        <v>0</v>
      </c>
      <c r="AW60">
        <v>2</v>
      </c>
      <c r="AX60">
        <v>39500965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Y60*Source!I43</f>
        <v>8.881250000000002E-3</v>
      </c>
      <c r="CY60">
        <f>AB60</f>
        <v>208.19</v>
      </c>
      <c r="CZ60">
        <f>AF60</f>
        <v>31.26</v>
      </c>
      <c r="DA60">
        <f>AJ60</f>
        <v>6.66</v>
      </c>
      <c r="DB60">
        <v>0</v>
      </c>
    </row>
    <row r="61" spans="1:106" x14ac:dyDescent="0.2">
      <c r="A61">
        <f>ROW(Source!A43)</f>
        <v>43</v>
      </c>
      <c r="B61">
        <v>39500386</v>
      </c>
      <c r="C61">
        <v>39500955</v>
      </c>
      <c r="D61">
        <v>36883554</v>
      </c>
      <c r="E61">
        <v>1</v>
      </c>
      <c r="F61">
        <v>1</v>
      </c>
      <c r="G61">
        <v>1</v>
      </c>
      <c r="H61">
        <v>2</v>
      </c>
      <c r="I61" t="s">
        <v>1037</v>
      </c>
      <c r="J61" t="s">
        <v>1038</v>
      </c>
      <c r="K61" t="s">
        <v>1039</v>
      </c>
      <c r="L61">
        <v>1368</v>
      </c>
      <c r="N61">
        <v>1011</v>
      </c>
      <c r="O61" t="s">
        <v>1034</v>
      </c>
      <c r="P61" t="s">
        <v>1034</v>
      </c>
      <c r="Q61">
        <v>1</v>
      </c>
      <c r="W61">
        <v>0</v>
      </c>
      <c r="X61">
        <v>1372534845</v>
      </c>
      <c r="Y61">
        <v>0.375</v>
      </c>
      <c r="AA61">
        <v>0</v>
      </c>
      <c r="AB61">
        <v>437.63</v>
      </c>
      <c r="AC61">
        <v>11.6</v>
      </c>
      <c r="AD61">
        <v>0</v>
      </c>
      <c r="AE61">
        <v>0</v>
      </c>
      <c r="AF61">
        <v>65.709999999999994</v>
      </c>
      <c r="AG61">
        <v>11.6</v>
      </c>
      <c r="AH61">
        <v>0</v>
      </c>
      <c r="AI61">
        <v>1</v>
      </c>
      <c r="AJ61">
        <v>6.66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0.3</v>
      </c>
      <c r="AU61" t="s">
        <v>32</v>
      </c>
      <c r="AV61">
        <v>0</v>
      </c>
      <c r="AW61">
        <v>2</v>
      </c>
      <c r="AX61">
        <v>39500966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Y61*Source!I43</f>
        <v>3.8062499999999999E-2</v>
      </c>
      <c r="CY61">
        <f>AB61</f>
        <v>437.63</v>
      </c>
      <c r="CZ61">
        <f>AF61</f>
        <v>65.709999999999994</v>
      </c>
      <c r="DA61">
        <f>AJ61</f>
        <v>6.66</v>
      </c>
      <c r="DB61">
        <v>0</v>
      </c>
    </row>
    <row r="62" spans="1:106" x14ac:dyDescent="0.2">
      <c r="A62">
        <f>ROW(Source!A43)</f>
        <v>43</v>
      </c>
      <c r="B62">
        <v>39500386</v>
      </c>
      <c r="C62">
        <v>39500955</v>
      </c>
      <c r="D62">
        <v>36832124</v>
      </c>
      <c r="E62">
        <v>1</v>
      </c>
      <c r="F62">
        <v>1</v>
      </c>
      <c r="G62">
        <v>1</v>
      </c>
      <c r="H62">
        <v>3</v>
      </c>
      <c r="I62" t="s">
        <v>64</v>
      </c>
      <c r="J62" t="s">
        <v>67</v>
      </c>
      <c r="K62" t="s">
        <v>65</v>
      </c>
      <c r="L62">
        <v>1301</v>
      </c>
      <c r="N62">
        <v>1003</v>
      </c>
      <c r="O62" t="s">
        <v>66</v>
      </c>
      <c r="P62" t="s">
        <v>66</v>
      </c>
      <c r="Q62">
        <v>1</v>
      </c>
      <c r="W62">
        <v>0</v>
      </c>
      <c r="X62">
        <v>-1117643773</v>
      </c>
      <c r="Y62">
        <v>100</v>
      </c>
      <c r="AA62">
        <v>498.9</v>
      </c>
      <c r="AB62">
        <v>0</v>
      </c>
      <c r="AC62">
        <v>0</v>
      </c>
      <c r="AD62">
        <v>0</v>
      </c>
      <c r="AE62">
        <v>74.91</v>
      </c>
      <c r="AF62">
        <v>0</v>
      </c>
      <c r="AG62">
        <v>0</v>
      </c>
      <c r="AH62">
        <v>0</v>
      </c>
      <c r="AI62">
        <v>6.66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3</v>
      </c>
      <c r="AT62">
        <v>100</v>
      </c>
      <c r="AU62" t="s">
        <v>3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Y62*Source!I43</f>
        <v>10.15</v>
      </c>
      <c r="CY62">
        <f>AA62</f>
        <v>498.9</v>
      </c>
      <c r="CZ62">
        <f>AE62</f>
        <v>74.91</v>
      </c>
      <c r="DA62">
        <f>AI62</f>
        <v>6.66</v>
      </c>
      <c r="DB62">
        <v>0</v>
      </c>
    </row>
    <row r="63" spans="1:106" x14ac:dyDescent="0.2">
      <c r="A63">
        <f>ROW(Source!A43)</f>
        <v>43</v>
      </c>
      <c r="B63">
        <v>39500386</v>
      </c>
      <c r="C63">
        <v>39500955</v>
      </c>
      <c r="D63">
        <v>36832273</v>
      </c>
      <c r="E63">
        <v>1</v>
      </c>
      <c r="F63">
        <v>1</v>
      </c>
      <c r="G63">
        <v>1</v>
      </c>
      <c r="H63">
        <v>3</v>
      </c>
      <c r="I63" t="s">
        <v>1052</v>
      </c>
      <c r="J63" t="s">
        <v>1053</v>
      </c>
      <c r="K63" t="s">
        <v>1054</v>
      </c>
      <c r="L63">
        <v>1355</v>
      </c>
      <c r="N63">
        <v>1010</v>
      </c>
      <c r="O63" t="s">
        <v>390</v>
      </c>
      <c r="P63" t="s">
        <v>390</v>
      </c>
      <c r="Q63">
        <v>100</v>
      </c>
      <c r="W63">
        <v>0</v>
      </c>
      <c r="X63">
        <v>1709713925</v>
      </c>
      <c r="Y63">
        <v>4</v>
      </c>
      <c r="AA63">
        <v>333</v>
      </c>
      <c r="AB63">
        <v>0</v>
      </c>
      <c r="AC63">
        <v>0</v>
      </c>
      <c r="AD63">
        <v>0</v>
      </c>
      <c r="AE63">
        <v>50</v>
      </c>
      <c r="AF63">
        <v>0</v>
      </c>
      <c r="AG63">
        <v>0</v>
      </c>
      <c r="AH63">
        <v>0</v>
      </c>
      <c r="AI63">
        <v>6.66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4</v>
      </c>
      <c r="AU63" t="s">
        <v>3</v>
      </c>
      <c r="AV63">
        <v>0</v>
      </c>
      <c r="AW63">
        <v>2</v>
      </c>
      <c r="AX63">
        <v>39500968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Y63*Source!I43</f>
        <v>0.40600000000000003</v>
      </c>
      <c r="CY63">
        <f>AA63</f>
        <v>333</v>
      </c>
      <c r="CZ63">
        <f>AE63</f>
        <v>50</v>
      </c>
      <c r="DA63">
        <f>AI63</f>
        <v>6.66</v>
      </c>
      <c r="DB63">
        <v>0</v>
      </c>
    </row>
    <row r="64" spans="1:106" x14ac:dyDescent="0.2">
      <c r="A64">
        <f>ROW(Source!A43)</f>
        <v>43</v>
      </c>
      <c r="B64">
        <v>39500386</v>
      </c>
      <c r="C64">
        <v>39500955</v>
      </c>
      <c r="D64">
        <v>36838722</v>
      </c>
      <c r="E64">
        <v>1</v>
      </c>
      <c r="F64">
        <v>1</v>
      </c>
      <c r="G64">
        <v>1</v>
      </c>
      <c r="H64">
        <v>3</v>
      </c>
      <c r="I64" t="s">
        <v>1055</v>
      </c>
      <c r="J64" t="s">
        <v>1056</v>
      </c>
      <c r="K64" t="s">
        <v>1057</v>
      </c>
      <c r="L64">
        <v>1354</v>
      </c>
      <c r="N64">
        <v>1010</v>
      </c>
      <c r="O64" t="s">
        <v>132</v>
      </c>
      <c r="P64" t="s">
        <v>132</v>
      </c>
      <c r="Q64">
        <v>1</v>
      </c>
      <c r="W64">
        <v>0</v>
      </c>
      <c r="X64">
        <v>-1018551266</v>
      </c>
      <c r="Y64">
        <v>90.7</v>
      </c>
      <c r="AA64">
        <v>446.22</v>
      </c>
      <c r="AB64">
        <v>0</v>
      </c>
      <c r="AC64">
        <v>0</v>
      </c>
      <c r="AD64">
        <v>0</v>
      </c>
      <c r="AE64">
        <v>67</v>
      </c>
      <c r="AF64">
        <v>0</v>
      </c>
      <c r="AG64">
        <v>0</v>
      </c>
      <c r="AH64">
        <v>0</v>
      </c>
      <c r="AI64">
        <v>6.66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90.7</v>
      </c>
      <c r="AU64" t="s">
        <v>3</v>
      </c>
      <c r="AV64">
        <v>0</v>
      </c>
      <c r="AW64">
        <v>2</v>
      </c>
      <c r="AX64">
        <v>39500969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Y64*Source!I43</f>
        <v>9.2060500000000012</v>
      </c>
      <c r="CY64">
        <f>AA64</f>
        <v>446.22</v>
      </c>
      <c r="CZ64">
        <f>AE64</f>
        <v>67</v>
      </c>
      <c r="DA64">
        <f>AI64</f>
        <v>6.66</v>
      </c>
      <c r="DB64">
        <v>0</v>
      </c>
    </row>
    <row r="65" spans="1:106" x14ac:dyDescent="0.2">
      <c r="A65">
        <f>ROW(Source!A46)</f>
        <v>46</v>
      </c>
      <c r="B65">
        <v>39500385</v>
      </c>
      <c r="C65">
        <v>39500971</v>
      </c>
      <c r="D65">
        <v>37072767</v>
      </c>
      <c r="E65">
        <v>1</v>
      </c>
      <c r="F65">
        <v>1</v>
      </c>
      <c r="G65">
        <v>1</v>
      </c>
      <c r="H65">
        <v>1</v>
      </c>
      <c r="I65" t="s">
        <v>1069</v>
      </c>
      <c r="J65" t="s">
        <v>3</v>
      </c>
      <c r="K65" t="s">
        <v>1070</v>
      </c>
      <c r="L65">
        <v>1191</v>
      </c>
      <c r="N65">
        <v>1013</v>
      </c>
      <c r="O65" t="s">
        <v>1028</v>
      </c>
      <c r="P65" t="s">
        <v>1028</v>
      </c>
      <c r="Q65">
        <v>1</v>
      </c>
      <c r="W65">
        <v>0</v>
      </c>
      <c r="X65">
        <v>-1027537862</v>
      </c>
      <c r="Y65">
        <v>191.44049999999999</v>
      </c>
      <c r="AA65">
        <v>0</v>
      </c>
      <c r="AB65">
        <v>0</v>
      </c>
      <c r="AC65">
        <v>0</v>
      </c>
      <c r="AD65">
        <v>9.18</v>
      </c>
      <c r="AE65">
        <v>0</v>
      </c>
      <c r="AF65">
        <v>0</v>
      </c>
      <c r="AG65">
        <v>0</v>
      </c>
      <c r="AH65">
        <v>9.18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166.47</v>
      </c>
      <c r="AU65" t="s">
        <v>33</v>
      </c>
      <c r="AV65">
        <v>1</v>
      </c>
      <c r="AW65">
        <v>2</v>
      </c>
      <c r="AX65">
        <v>39500983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33.176638650000001</v>
      </c>
      <c r="CY65">
        <f>AD65</f>
        <v>9.18</v>
      </c>
      <c r="CZ65">
        <f>AH65</f>
        <v>9.18</v>
      </c>
      <c r="DA65">
        <f>AL65</f>
        <v>1</v>
      </c>
      <c r="DB65">
        <v>0</v>
      </c>
    </row>
    <row r="66" spans="1:106" x14ac:dyDescent="0.2">
      <c r="A66">
        <f>ROW(Source!A46)</f>
        <v>46</v>
      </c>
      <c r="B66">
        <v>39500385</v>
      </c>
      <c r="C66">
        <v>39500971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1029</v>
      </c>
      <c r="J66" t="s">
        <v>3</v>
      </c>
      <c r="K66" t="s">
        <v>1030</v>
      </c>
      <c r="L66">
        <v>1191</v>
      </c>
      <c r="N66">
        <v>1013</v>
      </c>
      <c r="O66" t="s">
        <v>1028</v>
      </c>
      <c r="P66" t="s">
        <v>1028</v>
      </c>
      <c r="Q66">
        <v>1</v>
      </c>
      <c r="W66">
        <v>0</v>
      </c>
      <c r="X66">
        <v>-1417349443</v>
      </c>
      <c r="Y66">
        <v>0.57999999999999996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0.57999999999999996</v>
      </c>
      <c r="AU66" t="s">
        <v>3</v>
      </c>
      <c r="AV66">
        <v>2</v>
      </c>
      <c r="AW66">
        <v>2</v>
      </c>
      <c r="AX66">
        <v>39500984</v>
      </c>
      <c r="AY66">
        <v>1</v>
      </c>
      <c r="AZ66">
        <v>2048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0.10051399999999999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ROW(Source!A46)</f>
        <v>46</v>
      </c>
      <c r="B67">
        <v>39500385</v>
      </c>
      <c r="C67">
        <v>39500971</v>
      </c>
      <c r="D67">
        <v>36882452</v>
      </c>
      <c r="E67">
        <v>1</v>
      </c>
      <c r="F67">
        <v>1</v>
      </c>
      <c r="G67">
        <v>1</v>
      </c>
      <c r="H67">
        <v>2</v>
      </c>
      <c r="I67" t="s">
        <v>1031</v>
      </c>
      <c r="J67" t="s">
        <v>1032</v>
      </c>
      <c r="K67" t="s">
        <v>1033</v>
      </c>
      <c r="L67">
        <v>1368</v>
      </c>
      <c r="N67">
        <v>1011</v>
      </c>
      <c r="O67" t="s">
        <v>1034</v>
      </c>
      <c r="P67" t="s">
        <v>1034</v>
      </c>
      <c r="Q67">
        <v>1</v>
      </c>
      <c r="W67">
        <v>0</v>
      </c>
      <c r="X67">
        <v>1188625873</v>
      </c>
      <c r="Y67">
        <v>0.1</v>
      </c>
      <c r="AA67">
        <v>0</v>
      </c>
      <c r="AB67">
        <v>31.26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0.08</v>
      </c>
      <c r="AU67" t="s">
        <v>32</v>
      </c>
      <c r="AV67">
        <v>0</v>
      </c>
      <c r="AW67">
        <v>2</v>
      </c>
      <c r="AX67">
        <v>39500985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1.7330000000000002E-2</v>
      </c>
      <c r="CY67">
        <f>AB67</f>
        <v>31.26</v>
      </c>
      <c r="CZ67">
        <f>AF67</f>
        <v>31.26</v>
      </c>
      <c r="DA67">
        <f>AJ67</f>
        <v>1</v>
      </c>
      <c r="DB67">
        <v>0</v>
      </c>
    </row>
    <row r="68" spans="1:106" x14ac:dyDescent="0.2">
      <c r="A68">
        <f>ROW(Source!A46)</f>
        <v>46</v>
      </c>
      <c r="B68">
        <v>39500385</v>
      </c>
      <c r="C68">
        <v>39500971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1037</v>
      </c>
      <c r="J68" t="s">
        <v>1038</v>
      </c>
      <c r="K68" t="s">
        <v>1039</v>
      </c>
      <c r="L68">
        <v>1368</v>
      </c>
      <c r="N68">
        <v>1011</v>
      </c>
      <c r="O68" t="s">
        <v>1034</v>
      </c>
      <c r="P68" t="s">
        <v>1034</v>
      </c>
      <c r="Q68">
        <v>1</v>
      </c>
      <c r="W68">
        <v>0</v>
      </c>
      <c r="X68">
        <v>1372534845</v>
      </c>
      <c r="Y68">
        <v>0.625</v>
      </c>
      <c r="AA68">
        <v>0</v>
      </c>
      <c r="AB68">
        <v>65.709999999999994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0.5</v>
      </c>
      <c r="AU68" t="s">
        <v>32</v>
      </c>
      <c r="AV68">
        <v>0</v>
      </c>
      <c r="AW68">
        <v>2</v>
      </c>
      <c r="AX68">
        <v>39500986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Y68*Source!I46</f>
        <v>0.10831250000000001</v>
      </c>
      <c r="CY68">
        <f>AB68</f>
        <v>65.709999999999994</v>
      </c>
      <c r="CZ68">
        <f>AF68</f>
        <v>65.709999999999994</v>
      </c>
      <c r="DA68">
        <f>AJ68</f>
        <v>1</v>
      </c>
      <c r="DB68">
        <v>0</v>
      </c>
    </row>
    <row r="69" spans="1:106" x14ac:dyDescent="0.2">
      <c r="A69">
        <f>ROW(Source!A46)</f>
        <v>46</v>
      </c>
      <c r="B69">
        <v>39500385</v>
      </c>
      <c r="C69">
        <v>39500971</v>
      </c>
      <c r="D69">
        <v>36797473</v>
      </c>
      <c r="E69">
        <v>17</v>
      </c>
      <c r="F69">
        <v>1</v>
      </c>
      <c r="G69">
        <v>1</v>
      </c>
      <c r="H69">
        <v>3</v>
      </c>
      <c r="I69" t="s">
        <v>85</v>
      </c>
      <c r="J69" t="s">
        <v>3</v>
      </c>
      <c r="K69" t="s">
        <v>86</v>
      </c>
      <c r="L69">
        <v>1327</v>
      </c>
      <c r="N69">
        <v>1005</v>
      </c>
      <c r="O69" t="s">
        <v>40</v>
      </c>
      <c r="P69" t="s">
        <v>40</v>
      </c>
      <c r="Q69">
        <v>1</v>
      </c>
      <c r="W69">
        <v>0</v>
      </c>
      <c r="X69">
        <v>-112006704</v>
      </c>
      <c r="Y69">
        <v>105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3</v>
      </c>
      <c r="AT69">
        <v>105</v>
      </c>
      <c r="AU69" t="s">
        <v>3</v>
      </c>
      <c r="AV69">
        <v>0</v>
      </c>
      <c r="AW69">
        <v>2</v>
      </c>
      <c r="AX69">
        <v>39500987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Y69*Source!I46</f>
        <v>18.1965</v>
      </c>
      <c r="CY69">
        <f t="shared" ref="CY69:CY75" si="6">AA69</f>
        <v>0</v>
      </c>
      <c r="CZ69">
        <f t="shared" ref="CZ69:CZ75" si="7">AE69</f>
        <v>0</v>
      </c>
      <c r="DA69">
        <f t="shared" ref="DA69:DA75" si="8">AI69</f>
        <v>1</v>
      </c>
      <c r="DB69">
        <v>0</v>
      </c>
    </row>
    <row r="70" spans="1:106" x14ac:dyDescent="0.2">
      <c r="A70">
        <f>ROW(Source!A46)</f>
        <v>46</v>
      </c>
      <c r="B70">
        <v>39500385</v>
      </c>
      <c r="C70">
        <v>39500971</v>
      </c>
      <c r="D70">
        <v>36805524</v>
      </c>
      <c r="E70">
        <v>1</v>
      </c>
      <c r="F70">
        <v>1</v>
      </c>
      <c r="G70">
        <v>1</v>
      </c>
      <c r="H70">
        <v>3</v>
      </c>
      <c r="I70" t="s">
        <v>1071</v>
      </c>
      <c r="J70" t="s">
        <v>1072</v>
      </c>
      <c r="K70" t="s">
        <v>1073</v>
      </c>
      <c r="L70">
        <v>1346</v>
      </c>
      <c r="N70">
        <v>1009</v>
      </c>
      <c r="O70" t="s">
        <v>52</v>
      </c>
      <c r="P70" t="s">
        <v>52</v>
      </c>
      <c r="Q70">
        <v>1</v>
      </c>
      <c r="W70">
        <v>0</v>
      </c>
      <c r="X70">
        <v>813963326</v>
      </c>
      <c r="Y70">
        <v>0.2</v>
      </c>
      <c r="AA70">
        <v>1.82</v>
      </c>
      <c r="AB70">
        <v>0</v>
      </c>
      <c r="AC70">
        <v>0</v>
      </c>
      <c r="AD70">
        <v>0</v>
      </c>
      <c r="AE70">
        <v>1.82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0.2</v>
      </c>
      <c r="AU70" t="s">
        <v>3</v>
      </c>
      <c r="AV70">
        <v>0</v>
      </c>
      <c r="AW70">
        <v>2</v>
      </c>
      <c r="AX70">
        <v>39500988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Y70*Source!I46</f>
        <v>3.4660000000000003E-2</v>
      </c>
      <c r="CY70">
        <f t="shared" si="6"/>
        <v>1.82</v>
      </c>
      <c r="CZ70">
        <f t="shared" si="7"/>
        <v>1.82</v>
      </c>
      <c r="DA70">
        <f t="shared" si="8"/>
        <v>1</v>
      </c>
      <c r="DB70">
        <v>0</v>
      </c>
    </row>
    <row r="71" spans="1:106" x14ac:dyDescent="0.2">
      <c r="A71">
        <f>ROW(Source!A46)</f>
        <v>46</v>
      </c>
      <c r="B71">
        <v>39500385</v>
      </c>
      <c r="C71">
        <v>39500971</v>
      </c>
      <c r="D71">
        <v>36832164</v>
      </c>
      <c r="E71">
        <v>1</v>
      </c>
      <c r="F71">
        <v>1</v>
      </c>
      <c r="G71">
        <v>1</v>
      </c>
      <c r="H71">
        <v>3</v>
      </c>
      <c r="I71" t="s">
        <v>73</v>
      </c>
      <c r="J71" t="s">
        <v>75</v>
      </c>
      <c r="K71" t="s">
        <v>74</v>
      </c>
      <c r="L71">
        <v>1327</v>
      </c>
      <c r="N71">
        <v>1005</v>
      </c>
      <c r="O71" t="s">
        <v>40</v>
      </c>
      <c r="P71" t="s">
        <v>40</v>
      </c>
      <c r="Q71">
        <v>1</v>
      </c>
      <c r="W71">
        <v>0</v>
      </c>
      <c r="X71">
        <v>623962426</v>
      </c>
      <c r="Y71">
        <v>105</v>
      </c>
      <c r="AA71">
        <v>34.380000000000003</v>
      </c>
      <c r="AB71">
        <v>0</v>
      </c>
      <c r="AC71">
        <v>0</v>
      </c>
      <c r="AD71">
        <v>0</v>
      </c>
      <c r="AE71">
        <v>34.380000000000003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3</v>
      </c>
      <c r="AT71">
        <v>105</v>
      </c>
      <c r="AU71" t="s">
        <v>3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Y71*Source!I46</f>
        <v>18.1965</v>
      </c>
      <c r="CY71">
        <f t="shared" si="6"/>
        <v>34.380000000000003</v>
      </c>
      <c r="CZ71">
        <f t="shared" si="7"/>
        <v>34.380000000000003</v>
      </c>
      <c r="DA71">
        <f t="shared" si="8"/>
        <v>1</v>
      </c>
      <c r="DB71">
        <v>0</v>
      </c>
    </row>
    <row r="72" spans="1:106" x14ac:dyDescent="0.2">
      <c r="A72">
        <f>ROW(Source!A46)</f>
        <v>46</v>
      </c>
      <c r="B72">
        <v>39500385</v>
      </c>
      <c r="C72">
        <v>39500971</v>
      </c>
      <c r="D72">
        <v>36836956</v>
      </c>
      <c r="E72">
        <v>1</v>
      </c>
      <c r="F72">
        <v>1</v>
      </c>
      <c r="G72">
        <v>1</v>
      </c>
      <c r="H72">
        <v>3</v>
      </c>
      <c r="I72" t="s">
        <v>77</v>
      </c>
      <c r="J72" t="s">
        <v>79</v>
      </c>
      <c r="K72" t="s">
        <v>78</v>
      </c>
      <c r="L72">
        <v>1346</v>
      </c>
      <c r="N72">
        <v>1009</v>
      </c>
      <c r="O72" t="s">
        <v>52</v>
      </c>
      <c r="P72" t="s">
        <v>52</v>
      </c>
      <c r="Q72">
        <v>1</v>
      </c>
      <c r="W72">
        <v>0</v>
      </c>
      <c r="X72">
        <v>-89726692</v>
      </c>
      <c r="Y72">
        <v>30</v>
      </c>
      <c r="AA72">
        <v>25.56</v>
      </c>
      <c r="AB72">
        <v>0</v>
      </c>
      <c r="AC72">
        <v>0</v>
      </c>
      <c r="AD72">
        <v>0</v>
      </c>
      <c r="AE72">
        <v>25.56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3</v>
      </c>
      <c r="AT72">
        <v>30</v>
      </c>
      <c r="AU72" t="s">
        <v>3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Y72*Source!I46</f>
        <v>5.1989999999999998</v>
      </c>
      <c r="CY72">
        <f t="shared" si="6"/>
        <v>25.56</v>
      </c>
      <c r="CZ72">
        <f t="shared" si="7"/>
        <v>25.56</v>
      </c>
      <c r="DA72">
        <f t="shared" si="8"/>
        <v>1</v>
      </c>
      <c r="DB72">
        <v>0</v>
      </c>
    </row>
    <row r="73" spans="1:106" x14ac:dyDescent="0.2">
      <c r="A73">
        <f>ROW(Source!A46)</f>
        <v>46</v>
      </c>
      <c r="B73">
        <v>39500385</v>
      </c>
      <c r="C73">
        <v>39500971</v>
      </c>
      <c r="D73">
        <v>36796764</v>
      </c>
      <c r="E73">
        <v>17</v>
      </c>
      <c r="F73">
        <v>1</v>
      </c>
      <c r="G73">
        <v>1</v>
      </c>
      <c r="H73">
        <v>3</v>
      </c>
      <c r="I73" t="s">
        <v>88</v>
      </c>
      <c r="J73" t="s">
        <v>3</v>
      </c>
      <c r="K73" t="s">
        <v>89</v>
      </c>
      <c r="L73">
        <v>1346</v>
      </c>
      <c r="N73">
        <v>1009</v>
      </c>
      <c r="O73" t="s">
        <v>52</v>
      </c>
      <c r="P73" t="s">
        <v>52</v>
      </c>
      <c r="Q73">
        <v>1</v>
      </c>
      <c r="W73">
        <v>0</v>
      </c>
      <c r="X73">
        <v>-1516100259</v>
      </c>
      <c r="Y73">
        <v>30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3</v>
      </c>
      <c r="AT73">
        <v>30</v>
      </c>
      <c r="AU73" t="s">
        <v>3</v>
      </c>
      <c r="AV73">
        <v>0</v>
      </c>
      <c r="AW73">
        <v>2</v>
      </c>
      <c r="AX73">
        <v>39500989</v>
      </c>
      <c r="AY73">
        <v>1</v>
      </c>
      <c r="AZ73">
        <v>0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Y73*Source!I46</f>
        <v>5.1989999999999998</v>
      </c>
      <c r="CY73">
        <f t="shared" si="6"/>
        <v>0</v>
      </c>
      <c r="CZ73">
        <f t="shared" si="7"/>
        <v>0</v>
      </c>
      <c r="DA73">
        <f t="shared" si="8"/>
        <v>1</v>
      </c>
      <c r="DB73">
        <v>0</v>
      </c>
    </row>
    <row r="74" spans="1:106" x14ac:dyDescent="0.2">
      <c r="A74">
        <f>ROW(Source!A46)</f>
        <v>46</v>
      </c>
      <c r="B74">
        <v>39500385</v>
      </c>
      <c r="C74">
        <v>39500971</v>
      </c>
      <c r="D74">
        <v>36837698</v>
      </c>
      <c r="E74">
        <v>1</v>
      </c>
      <c r="F74">
        <v>1</v>
      </c>
      <c r="G74">
        <v>1</v>
      </c>
      <c r="H74">
        <v>3</v>
      </c>
      <c r="I74" t="s">
        <v>81</v>
      </c>
      <c r="J74" t="s">
        <v>83</v>
      </c>
      <c r="K74" t="s">
        <v>82</v>
      </c>
      <c r="L74">
        <v>1346</v>
      </c>
      <c r="N74">
        <v>1009</v>
      </c>
      <c r="O74" t="s">
        <v>52</v>
      </c>
      <c r="P74" t="s">
        <v>52</v>
      </c>
      <c r="Q74">
        <v>1</v>
      </c>
      <c r="W74">
        <v>0</v>
      </c>
      <c r="X74">
        <v>1453462043</v>
      </c>
      <c r="Y74">
        <v>8.8978649999999995</v>
      </c>
      <c r="AA74">
        <v>15.09</v>
      </c>
      <c r="AB74">
        <v>0</v>
      </c>
      <c r="AC74">
        <v>0</v>
      </c>
      <c r="AD74">
        <v>0</v>
      </c>
      <c r="AE74">
        <v>15.09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3</v>
      </c>
      <c r="AT74">
        <v>8.8978649999999995</v>
      </c>
      <c r="AU74" t="s">
        <v>3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Y74*Source!I46</f>
        <v>1.5420000045</v>
      </c>
      <c r="CY74">
        <f t="shared" si="6"/>
        <v>15.09</v>
      </c>
      <c r="CZ74">
        <f t="shared" si="7"/>
        <v>15.09</v>
      </c>
      <c r="DA74">
        <f t="shared" si="8"/>
        <v>1</v>
      </c>
      <c r="DB74">
        <v>0</v>
      </c>
    </row>
    <row r="75" spans="1:106" x14ac:dyDescent="0.2">
      <c r="A75">
        <f>ROW(Source!A46)</f>
        <v>46</v>
      </c>
      <c r="B75">
        <v>39500385</v>
      </c>
      <c r="C75">
        <v>39500971</v>
      </c>
      <c r="D75">
        <v>36797079</v>
      </c>
      <c r="E75">
        <v>17</v>
      </c>
      <c r="F75">
        <v>1</v>
      </c>
      <c r="G75">
        <v>1</v>
      </c>
      <c r="H75">
        <v>3</v>
      </c>
      <c r="I75" t="s">
        <v>91</v>
      </c>
      <c r="J75" t="s">
        <v>3</v>
      </c>
      <c r="K75" t="s">
        <v>92</v>
      </c>
      <c r="L75">
        <v>1348</v>
      </c>
      <c r="N75">
        <v>1009</v>
      </c>
      <c r="O75" t="s">
        <v>57</v>
      </c>
      <c r="P75" t="s">
        <v>57</v>
      </c>
      <c r="Q75">
        <v>1000</v>
      </c>
      <c r="W75">
        <v>0</v>
      </c>
      <c r="X75">
        <v>-1212923053</v>
      </c>
      <c r="Y75">
        <v>8.8999999999999999E-3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3</v>
      </c>
      <c r="AT75">
        <v>8.8999999999999999E-3</v>
      </c>
      <c r="AU75" t="s">
        <v>3</v>
      </c>
      <c r="AV75">
        <v>0</v>
      </c>
      <c r="AW75">
        <v>2</v>
      </c>
      <c r="AX75">
        <v>39500990</v>
      </c>
      <c r="AY75">
        <v>1</v>
      </c>
      <c r="AZ75">
        <v>0</v>
      </c>
      <c r="BA75">
        <v>72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Y75*Source!I46</f>
        <v>1.5423700000000002E-3</v>
      </c>
      <c r="CY75">
        <f t="shared" si="6"/>
        <v>0</v>
      </c>
      <c r="CZ75">
        <f t="shared" si="7"/>
        <v>0</v>
      </c>
      <c r="DA75">
        <f t="shared" si="8"/>
        <v>1</v>
      </c>
      <c r="DB75">
        <v>0</v>
      </c>
    </row>
    <row r="76" spans="1:106" x14ac:dyDescent="0.2">
      <c r="A76">
        <f>ROW(Source!A47)</f>
        <v>47</v>
      </c>
      <c r="B76">
        <v>39500386</v>
      </c>
      <c r="C76">
        <v>39500971</v>
      </c>
      <c r="D76">
        <v>37072767</v>
      </c>
      <c r="E76">
        <v>1</v>
      </c>
      <c r="F76">
        <v>1</v>
      </c>
      <c r="G76">
        <v>1</v>
      </c>
      <c r="H76">
        <v>1</v>
      </c>
      <c r="I76" t="s">
        <v>1069</v>
      </c>
      <c r="J76" t="s">
        <v>3</v>
      </c>
      <c r="K76" t="s">
        <v>1070</v>
      </c>
      <c r="L76">
        <v>1191</v>
      </c>
      <c r="N76">
        <v>1013</v>
      </c>
      <c r="O76" t="s">
        <v>1028</v>
      </c>
      <c r="P76" t="s">
        <v>1028</v>
      </c>
      <c r="Q76">
        <v>1</v>
      </c>
      <c r="W76">
        <v>0</v>
      </c>
      <c r="X76">
        <v>-1027537862</v>
      </c>
      <c r="Y76">
        <v>191.44049999999999</v>
      </c>
      <c r="AA76">
        <v>0</v>
      </c>
      <c r="AB76">
        <v>0</v>
      </c>
      <c r="AC76">
        <v>0</v>
      </c>
      <c r="AD76">
        <v>61.14</v>
      </c>
      <c r="AE76">
        <v>0</v>
      </c>
      <c r="AF76">
        <v>0</v>
      </c>
      <c r="AG76">
        <v>0</v>
      </c>
      <c r="AH76">
        <v>9.18</v>
      </c>
      <c r="AI76">
        <v>1</v>
      </c>
      <c r="AJ76">
        <v>1</v>
      </c>
      <c r="AK76">
        <v>1</v>
      </c>
      <c r="AL76">
        <v>6.66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166.47</v>
      </c>
      <c r="AU76" t="s">
        <v>33</v>
      </c>
      <c r="AV76">
        <v>1</v>
      </c>
      <c r="AW76">
        <v>2</v>
      </c>
      <c r="AX76">
        <v>39500983</v>
      </c>
      <c r="AY76">
        <v>1</v>
      </c>
      <c r="AZ76">
        <v>0</v>
      </c>
      <c r="BA76">
        <v>73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Y76*Source!I47</f>
        <v>33.176638650000001</v>
      </c>
      <c r="CY76">
        <f>AD76</f>
        <v>61.14</v>
      </c>
      <c r="CZ76">
        <f>AH76</f>
        <v>9.18</v>
      </c>
      <c r="DA76">
        <f>AL76</f>
        <v>6.66</v>
      </c>
      <c r="DB76">
        <v>0</v>
      </c>
    </row>
    <row r="77" spans="1:106" x14ac:dyDescent="0.2">
      <c r="A77">
        <f>ROW(Source!A47)</f>
        <v>47</v>
      </c>
      <c r="B77">
        <v>39500386</v>
      </c>
      <c r="C77">
        <v>39500971</v>
      </c>
      <c r="D77">
        <v>37064876</v>
      </c>
      <c r="E77">
        <v>1</v>
      </c>
      <c r="F77">
        <v>1</v>
      </c>
      <c r="G77">
        <v>1</v>
      </c>
      <c r="H77">
        <v>1</v>
      </c>
      <c r="I77" t="s">
        <v>1029</v>
      </c>
      <c r="J77" t="s">
        <v>3</v>
      </c>
      <c r="K77" t="s">
        <v>1030</v>
      </c>
      <c r="L77">
        <v>1191</v>
      </c>
      <c r="N77">
        <v>1013</v>
      </c>
      <c r="O77" t="s">
        <v>1028</v>
      </c>
      <c r="P77" t="s">
        <v>1028</v>
      </c>
      <c r="Q77">
        <v>1</v>
      </c>
      <c r="W77">
        <v>0</v>
      </c>
      <c r="X77">
        <v>-1417349443</v>
      </c>
      <c r="Y77">
        <v>0.57999999999999996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6.66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0.57999999999999996</v>
      </c>
      <c r="AU77" t="s">
        <v>3</v>
      </c>
      <c r="AV77">
        <v>2</v>
      </c>
      <c r="AW77">
        <v>2</v>
      </c>
      <c r="AX77">
        <v>39500984</v>
      </c>
      <c r="AY77">
        <v>1</v>
      </c>
      <c r="AZ77">
        <v>2048</v>
      </c>
      <c r="BA77">
        <v>74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Y77*Source!I47</f>
        <v>0.10051399999999999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ROW(Source!A47)</f>
        <v>47</v>
      </c>
      <c r="B78">
        <v>39500386</v>
      </c>
      <c r="C78">
        <v>39500971</v>
      </c>
      <c r="D78">
        <v>36882452</v>
      </c>
      <c r="E78">
        <v>1</v>
      </c>
      <c r="F78">
        <v>1</v>
      </c>
      <c r="G78">
        <v>1</v>
      </c>
      <c r="H78">
        <v>2</v>
      </c>
      <c r="I78" t="s">
        <v>1031</v>
      </c>
      <c r="J78" t="s">
        <v>1032</v>
      </c>
      <c r="K78" t="s">
        <v>1033</v>
      </c>
      <c r="L78">
        <v>1368</v>
      </c>
      <c r="N78">
        <v>1011</v>
      </c>
      <c r="O78" t="s">
        <v>1034</v>
      </c>
      <c r="P78" t="s">
        <v>1034</v>
      </c>
      <c r="Q78">
        <v>1</v>
      </c>
      <c r="W78">
        <v>0</v>
      </c>
      <c r="X78">
        <v>1188625873</v>
      </c>
      <c r="Y78">
        <v>0.1</v>
      </c>
      <c r="AA78">
        <v>0</v>
      </c>
      <c r="AB78">
        <v>208.19</v>
      </c>
      <c r="AC78">
        <v>13.5</v>
      </c>
      <c r="AD78">
        <v>0</v>
      </c>
      <c r="AE78">
        <v>0</v>
      </c>
      <c r="AF78">
        <v>31.26</v>
      </c>
      <c r="AG78">
        <v>13.5</v>
      </c>
      <c r="AH78">
        <v>0</v>
      </c>
      <c r="AI78">
        <v>1</v>
      </c>
      <c r="AJ78">
        <v>6.66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0.08</v>
      </c>
      <c r="AU78" t="s">
        <v>32</v>
      </c>
      <c r="AV78">
        <v>0</v>
      </c>
      <c r="AW78">
        <v>2</v>
      </c>
      <c r="AX78">
        <v>39500985</v>
      </c>
      <c r="AY78">
        <v>1</v>
      </c>
      <c r="AZ78">
        <v>0</v>
      </c>
      <c r="BA78">
        <v>75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Y78*Source!I47</f>
        <v>1.7330000000000002E-2</v>
      </c>
      <c r="CY78">
        <f>AB78</f>
        <v>208.19</v>
      </c>
      <c r="CZ78">
        <f>AF78</f>
        <v>31.26</v>
      </c>
      <c r="DA78">
        <f>AJ78</f>
        <v>6.66</v>
      </c>
      <c r="DB78">
        <v>0</v>
      </c>
    </row>
    <row r="79" spans="1:106" x14ac:dyDescent="0.2">
      <c r="A79">
        <f>ROW(Source!A47)</f>
        <v>47</v>
      </c>
      <c r="B79">
        <v>39500386</v>
      </c>
      <c r="C79">
        <v>39500971</v>
      </c>
      <c r="D79">
        <v>36883554</v>
      </c>
      <c r="E79">
        <v>1</v>
      </c>
      <c r="F79">
        <v>1</v>
      </c>
      <c r="G79">
        <v>1</v>
      </c>
      <c r="H79">
        <v>2</v>
      </c>
      <c r="I79" t="s">
        <v>1037</v>
      </c>
      <c r="J79" t="s">
        <v>1038</v>
      </c>
      <c r="K79" t="s">
        <v>1039</v>
      </c>
      <c r="L79">
        <v>1368</v>
      </c>
      <c r="N79">
        <v>1011</v>
      </c>
      <c r="O79" t="s">
        <v>1034</v>
      </c>
      <c r="P79" t="s">
        <v>1034</v>
      </c>
      <c r="Q79">
        <v>1</v>
      </c>
      <c r="W79">
        <v>0</v>
      </c>
      <c r="X79">
        <v>1372534845</v>
      </c>
      <c r="Y79">
        <v>0.625</v>
      </c>
      <c r="AA79">
        <v>0</v>
      </c>
      <c r="AB79">
        <v>437.63</v>
      </c>
      <c r="AC79">
        <v>11.6</v>
      </c>
      <c r="AD79">
        <v>0</v>
      </c>
      <c r="AE79">
        <v>0</v>
      </c>
      <c r="AF79">
        <v>65.709999999999994</v>
      </c>
      <c r="AG79">
        <v>11.6</v>
      </c>
      <c r="AH79">
        <v>0</v>
      </c>
      <c r="AI79">
        <v>1</v>
      </c>
      <c r="AJ79">
        <v>6.66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0.5</v>
      </c>
      <c r="AU79" t="s">
        <v>32</v>
      </c>
      <c r="AV79">
        <v>0</v>
      </c>
      <c r="AW79">
        <v>2</v>
      </c>
      <c r="AX79">
        <v>39500986</v>
      </c>
      <c r="AY79">
        <v>1</v>
      </c>
      <c r="AZ79">
        <v>0</v>
      </c>
      <c r="BA79">
        <v>76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Y79*Source!I47</f>
        <v>0.10831250000000001</v>
      </c>
      <c r="CY79">
        <f>AB79</f>
        <v>437.63</v>
      </c>
      <c r="CZ79">
        <f>AF79</f>
        <v>65.709999999999994</v>
      </c>
      <c r="DA79">
        <f>AJ79</f>
        <v>6.66</v>
      </c>
      <c r="DB79">
        <v>0</v>
      </c>
    </row>
    <row r="80" spans="1:106" x14ac:dyDescent="0.2">
      <c r="A80">
        <f>ROW(Source!A47)</f>
        <v>47</v>
      </c>
      <c r="B80">
        <v>39500386</v>
      </c>
      <c r="C80">
        <v>39500971</v>
      </c>
      <c r="D80">
        <v>36797473</v>
      </c>
      <c r="E80">
        <v>17</v>
      </c>
      <c r="F80">
        <v>1</v>
      </c>
      <c r="G80">
        <v>1</v>
      </c>
      <c r="H80">
        <v>3</v>
      </c>
      <c r="I80" t="s">
        <v>85</v>
      </c>
      <c r="J80" t="s">
        <v>3</v>
      </c>
      <c r="K80" t="s">
        <v>86</v>
      </c>
      <c r="L80">
        <v>1327</v>
      </c>
      <c r="N80">
        <v>1005</v>
      </c>
      <c r="O80" t="s">
        <v>40</v>
      </c>
      <c r="P80" t="s">
        <v>40</v>
      </c>
      <c r="Q80">
        <v>1</v>
      </c>
      <c r="W80">
        <v>0</v>
      </c>
      <c r="X80">
        <v>-112006704</v>
      </c>
      <c r="Y80">
        <v>105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6.66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3</v>
      </c>
      <c r="AT80">
        <v>105</v>
      </c>
      <c r="AU80" t="s">
        <v>3</v>
      </c>
      <c r="AV80">
        <v>0</v>
      </c>
      <c r="AW80">
        <v>2</v>
      </c>
      <c r="AX80">
        <v>39500987</v>
      </c>
      <c r="AY80">
        <v>1</v>
      </c>
      <c r="AZ80">
        <v>0</v>
      </c>
      <c r="BA80">
        <v>77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Y80*Source!I47</f>
        <v>18.1965</v>
      </c>
      <c r="CY80">
        <f t="shared" ref="CY80:CY86" si="9">AA80</f>
        <v>0</v>
      </c>
      <c r="CZ80">
        <f t="shared" ref="CZ80:CZ86" si="10">AE80</f>
        <v>0</v>
      </c>
      <c r="DA80">
        <f t="shared" ref="DA80:DA86" si="11">AI80</f>
        <v>6.66</v>
      </c>
      <c r="DB80">
        <v>0</v>
      </c>
    </row>
    <row r="81" spans="1:106" x14ac:dyDescent="0.2">
      <c r="A81">
        <f>ROW(Source!A47)</f>
        <v>47</v>
      </c>
      <c r="B81">
        <v>39500386</v>
      </c>
      <c r="C81">
        <v>39500971</v>
      </c>
      <c r="D81">
        <v>36805524</v>
      </c>
      <c r="E81">
        <v>1</v>
      </c>
      <c r="F81">
        <v>1</v>
      </c>
      <c r="G81">
        <v>1</v>
      </c>
      <c r="H81">
        <v>3</v>
      </c>
      <c r="I81" t="s">
        <v>1071</v>
      </c>
      <c r="J81" t="s">
        <v>1072</v>
      </c>
      <c r="K81" t="s">
        <v>1073</v>
      </c>
      <c r="L81">
        <v>1346</v>
      </c>
      <c r="N81">
        <v>1009</v>
      </c>
      <c r="O81" t="s">
        <v>52</v>
      </c>
      <c r="P81" t="s">
        <v>52</v>
      </c>
      <c r="Q81">
        <v>1</v>
      </c>
      <c r="W81">
        <v>0</v>
      </c>
      <c r="X81">
        <v>813963326</v>
      </c>
      <c r="Y81">
        <v>0.2</v>
      </c>
      <c r="AA81">
        <v>12.12</v>
      </c>
      <c r="AB81">
        <v>0</v>
      </c>
      <c r="AC81">
        <v>0</v>
      </c>
      <c r="AD81">
        <v>0</v>
      </c>
      <c r="AE81">
        <v>1.82</v>
      </c>
      <c r="AF81">
        <v>0</v>
      </c>
      <c r="AG81">
        <v>0</v>
      </c>
      <c r="AH81">
        <v>0</v>
      </c>
      <c r="AI81">
        <v>6.66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0.2</v>
      </c>
      <c r="AU81" t="s">
        <v>3</v>
      </c>
      <c r="AV81">
        <v>0</v>
      </c>
      <c r="AW81">
        <v>2</v>
      </c>
      <c r="AX81">
        <v>39500988</v>
      </c>
      <c r="AY81">
        <v>1</v>
      </c>
      <c r="AZ81">
        <v>0</v>
      </c>
      <c r="BA81">
        <v>78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Y81*Source!I47</f>
        <v>3.4660000000000003E-2</v>
      </c>
      <c r="CY81">
        <f t="shared" si="9"/>
        <v>12.12</v>
      </c>
      <c r="CZ81">
        <f t="shared" si="10"/>
        <v>1.82</v>
      </c>
      <c r="DA81">
        <f t="shared" si="11"/>
        <v>6.66</v>
      </c>
      <c r="DB81">
        <v>0</v>
      </c>
    </row>
    <row r="82" spans="1:106" x14ac:dyDescent="0.2">
      <c r="A82">
        <f>ROW(Source!A47)</f>
        <v>47</v>
      </c>
      <c r="B82">
        <v>39500386</v>
      </c>
      <c r="C82">
        <v>39500971</v>
      </c>
      <c r="D82">
        <v>36832164</v>
      </c>
      <c r="E82">
        <v>1</v>
      </c>
      <c r="F82">
        <v>1</v>
      </c>
      <c r="G82">
        <v>1</v>
      </c>
      <c r="H82">
        <v>3</v>
      </c>
      <c r="I82" t="s">
        <v>73</v>
      </c>
      <c r="J82" t="s">
        <v>75</v>
      </c>
      <c r="K82" t="s">
        <v>74</v>
      </c>
      <c r="L82">
        <v>1327</v>
      </c>
      <c r="N82">
        <v>1005</v>
      </c>
      <c r="O82" t="s">
        <v>40</v>
      </c>
      <c r="P82" t="s">
        <v>40</v>
      </c>
      <c r="Q82">
        <v>1</v>
      </c>
      <c r="W82">
        <v>0</v>
      </c>
      <c r="X82">
        <v>623962426</v>
      </c>
      <c r="Y82">
        <v>105</v>
      </c>
      <c r="AA82">
        <v>228.97</v>
      </c>
      <c r="AB82">
        <v>0</v>
      </c>
      <c r="AC82">
        <v>0</v>
      </c>
      <c r="AD82">
        <v>0</v>
      </c>
      <c r="AE82">
        <v>34.380000000000003</v>
      </c>
      <c r="AF82">
        <v>0</v>
      </c>
      <c r="AG82">
        <v>0</v>
      </c>
      <c r="AH82">
        <v>0</v>
      </c>
      <c r="AI82">
        <v>6.66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3</v>
      </c>
      <c r="AT82">
        <v>105</v>
      </c>
      <c r="AU82" t="s">
        <v>3</v>
      </c>
      <c r="AV82">
        <v>0</v>
      </c>
      <c r="AW82">
        <v>1</v>
      </c>
      <c r="AX82">
        <v>-1</v>
      </c>
      <c r="AY82">
        <v>0</v>
      </c>
      <c r="AZ82">
        <v>0</v>
      </c>
      <c r="BA82" t="s">
        <v>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Y82*Source!I47</f>
        <v>18.1965</v>
      </c>
      <c r="CY82">
        <f t="shared" si="9"/>
        <v>228.97</v>
      </c>
      <c r="CZ82">
        <f t="shared" si="10"/>
        <v>34.380000000000003</v>
      </c>
      <c r="DA82">
        <f t="shared" si="11"/>
        <v>6.66</v>
      </c>
      <c r="DB82">
        <v>0</v>
      </c>
    </row>
    <row r="83" spans="1:106" x14ac:dyDescent="0.2">
      <c r="A83">
        <f>ROW(Source!A47)</f>
        <v>47</v>
      </c>
      <c r="B83">
        <v>39500386</v>
      </c>
      <c r="C83">
        <v>39500971</v>
      </c>
      <c r="D83">
        <v>36836956</v>
      </c>
      <c r="E83">
        <v>1</v>
      </c>
      <c r="F83">
        <v>1</v>
      </c>
      <c r="G83">
        <v>1</v>
      </c>
      <c r="H83">
        <v>3</v>
      </c>
      <c r="I83" t="s">
        <v>77</v>
      </c>
      <c r="J83" t="s">
        <v>79</v>
      </c>
      <c r="K83" t="s">
        <v>78</v>
      </c>
      <c r="L83">
        <v>1346</v>
      </c>
      <c r="N83">
        <v>1009</v>
      </c>
      <c r="O83" t="s">
        <v>52</v>
      </c>
      <c r="P83" t="s">
        <v>52</v>
      </c>
      <c r="Q83">
        <v>1</v>
      </c>
      <c r="W83">
        <v>0</v>
      </c>
      <c r="X83">
        <v>-89726692</v>
      </c>
      <c r="Y83">
        <v>30</v>
      </c>
      <c r="AA83">
        <v>170.23</v>
      </c>
      <c r="AB83">
        <v>0</v>
      </c>
      <c r="AC83">
        <v>0</v>
      </c>
      <c r="AD83">
        <v>0</v>
      </c>
      <c r="AE83">
        <v>25.56</v>
      </c>
      <c r="AF83">
        <v>0</v>
      </c>
      <c r="AG83">
        <v>0</v>
      </c>
      <c r="AH83">
        <v>0</v>
      </c>
      <c r="AI83">
        <v>6.66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3</v>
      </c>
      <c r="AT83">
        <v>30</v>
      </c>
      <c r="AU83" t="s">
        <v>3</v>
      </c>
      <c r="AV83">
        <v>0</v>
      </c>
      <c r="AW83">
        <v>1</v>
      </c>
      <c r="AX83">
        <v>-1</v>
      </c>
      <c r="AY83">
        <v>0</v>
      </c>
      <c r="AZ83">
        <v>0</v>
      </c>
      <c r="BA83" t="s">
        <v>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Y83*Source!I47</f>
        <v>5.1989999999999998</v>
      </c>
      <c r="CY83">
        <f t="shared" si="9"/>
        <v>170.23</v>
      </c>
      <c r="CZ83">
        <f t="shared" si="10"/>
        <v>25.56</v>
      </c>
      <c r="DA83">
        <f t="shared" si="11"/>
        <v>6.66</v>
      </c>
      <c r="DB83">
        <v>0</v>
      </c>
    </row>
    <row r="84" spans="1:106" x14ac:dyDescent="0.2">
      <c r="A84">
        <f>ROW(Source!A47)</f>
        <v>47</v>
      </c>
      <c r="B84">
        <v>39500386</v>
      </c>
      <c r="C84">
        <v>39500971</v>
      </c>
      <c r="D84">
        <v>36796764</v>
      </c>
      <c r="E84">
        <v>17</v>
      </c>
      <c r="F84">
        <v>1</v>
      </c>
      <c r="G84">
        <v>1</v>
      </c>
      <c r="H84">
        <v>3</v>
      </c>
      <c r="I84" t="s">
        <v>88</v>
      </c>
      <c r="J84" t="s">
        <v>3</v>
      </c>
      <c r="K84" t="s">
        <v>89</v>
      </c>
      <c r="L84">
        <v>1346</v>
      </c>
      <c r="N84">
        <v>1009</v>
      </c>
      <c r="O84" t="s">
        <v>52</v>
      </c>
      <c r="P84" t="s">
        <v>52</v>
      </c>
      <c r="Q84">
        <v>1</v>
      </c>
      <c r="W84">
        <v>0</v>
      </c>
      <c r="X84">
        <v>-1516100259</v>
      </c>
      <c r="Y84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6.66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3</v>
      </c>
      <c r="AT84">
        <v>30</v>
      </c>
      <c r="AU84" t="s">
        <v>3</v>
      </c>
      <c r="AV84">
        <v>0</v>
      </c>
      <c r="AW84">
        <v>2</v>
      </c>
      <c r="AX84">
        <v>39500989</v>
      </c>
      <c r="AY84">
        <v>1</v>
      </c>
      <c r="AZ84">
        <v>0</v>
      </c>
      <c r="BA84">
        <v>79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Y84*Source!I47</f>
        <v>5.1989999999999998</v>
      </c>
      <c r="CY84">
        <f t="shared" si="9"/>
        <v>0</v>
      </c>
      <c r="CZ84">
        <f t="shared" si="10"/>
        <v>0</v>
      </c>
      <c r="DA84">
        <f t="shared" si="11"/>
        <v>6.66</v>
      </c>
      <c r="DB84">
        <v>0</v>
      </c>
    </row>
    <row r="85" spans="1:106" x14ac:dyDescent="0.2">
      <c r="A85">
        <f>ROW(Source!A47)</f>
        <v>47</v>
      </c>
      <c r="B85">
        <v>39500386</v>
      </c>
      <c r="C85">
        <v>39500971</v>
      </c>
      <c r="D85">
        <v>36837698</v>
      </c>
      <c r="E85">
        <v>1</v>
      </c>
      <c r="F85">
        <v>1</v>
      </c>
      <c r="G85">
        <v>1</v>
      </c>
      <c r="H85">
        <v>3</v>
      </c>
      <c r="I85" t="s">
        <v>81</v>
      </c>
      <c r="J85" t="s">
        <v>83</v>
      </c>
      <c r="K85" t="s">
        <v>82</v>
      </c>
      <c r="L85">
        <v>1346</v>
      </c>
      <c r="N85">
        <v>1009</v>
      </c>
      <c r="O85" t="s">
        <v>52</v>
      </c>
      <c r="P85" t="s">
        <v>52</v>
      </c>
      <c r="Q85">
        <v>1</v>
      </c>
      <c r="W85">
        <v>0</v>
      </c>
      <c r="X85">
        <v>1453462043</v>
      </c>
      <c r="Y85">
        <v>8.8978649999999995</v>
      </c>
      <c r="AA85">
        <v>100.5</v>
      </c>
      <c r="AB85">
        <v>0</v>
      </c>
      <c r="AC85">
        <v>0</v>
      </c>
      <c r="AD85">
        <v>0</v>
      </c>
      <c r="AE85">
        <v>15.09</v>
      </c>
      <c r="AF85">
        <v>0</v>
      </c>
      <c r="AG85">
        <v>0</v>
      </c>
      <c r="AH85">
        <v>0</v>
      </c>
      <c r="AI85">
        <v>6.66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3</v>
      </c>
      <c r="AT85">
        <v>8.8978649999999995</v>
      </c>
      <c r="AU85" t="s">
        <v>3</v>
      </c>
      <c r="AV85">
        <v>0</v>
      </c>
      <c r="AW85">
        <v>1</v>
      </c>
      <c r="AX85">
        <v>-1</v>
      </c>
      <c r="AY85">
        <v>0</v>
      </c>
      <c r="AZ85">
        <v>0</v>
      </c>
      <c r="BA85" t="s">
        <v>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Y85*Source!I47</f>
        <v>1.5420000045</v>
      </c>
      <c r="CY85">
        <f t="shared" si="9"/>
        <v>100.5</v>
      </c>
      <c r="CZ85">
        <f t="shared" si="10"/>
        <v>15.09</v>
      </c>
      <c r="DA85">
        <f t="shared" si="11"/>
        <v>6.66</v>
      </c>
      <c r="DB85">
        <v>0</v>
      </c>
    </row>
    <row r="86" spans="1:106" x14ac:dyDescent="0.2">
      <c r="A86">
        <f>ROW(Source!A47)</f>
        <v>47</v>
      </c>
      <c r="B86">
        <v>39500386</v>
      </c>
      <c r="C86">
        <v>39500971</v>
      </c>
      <c r="D86">
        <v>36797079</v>
      </c>
      <c r="E86">
        <v>17</v>
      </c>
      <c r="F86">
        <v>1</v>
      </c>
      <c r="G86">
        <v>1</v>
      </c>
      <c r="H86">
        <v>3</v>
      </c>
      <c r="I86" t="s">
        <v>91</v>
      </c>
      <c r="J86" t="s">
        <v>3</v>
      </c>
      <c r="K86" t="s">
        <v>92</v>
      </c>
      <c r="L86">
        <v>1348</v>
      </c>
      <c r="N86">
        <v>1009</v>
      </c>
      <c r="O86" t="s">
        <v>57</v>
      </c>
      <c r="P86" t="s">
        <v>57</v>
      </c>
      <c r="Q86">
        <v>1000</v>
      </c>
      <c r="W86">
        <v>0</v>
      </c>
      <c r="X86">
        <v>-1212923053</v>
      </c>
      <c r="Y86">
        <v>8.8999999999999999E-3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6.66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3</v>
      </c>
      <c r="AT86">
        <v>8.8999999999999999E-3</v>
      </c>
      <c r="AU86" t="s">
        <v>3</v>
      </c>
      <c r="AV86">
        <v>0</v>
      </c>
      <c r="AW86">
        <v>2</v>
      </c>
      <c r="AX86">
        <v>39500990</v>
      </c>
      <c r="AY86">
        <v>1</v>
      </c>
      <c r="AZ86">
        <v>0</v>
      </c>
      <c r="BA86">
        <v>80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Y86*Source!I47</f>
        <v>1.5423700000000002E-3</v>
      </c>
      <c r="CY86">
        <f t="shared" si="9"/>
        <v>0</v>
      </c>
      <c r="CZ86">
        <f t="shared" si="10"/>
        <v>0</v>
      </c>
      <c r="DA86">
        <f t="shared" si="11"/>
        <v>6.66</v>
      </c>
      <c r="DB86">
        <v>0</v>
      </c>
    </row>
    <row r="87" spans="1:106" x14ac:dyDescent="0.2">
      <c r="A87">
        <f>ROW(Source!A60)</f>
        <v>60</v>
      </c>
      <c r="B87">
        <v>39500385</v>
      </c>
      <c r="C87">
        <v>39500997</v>
      </c>
      <c r="D87">
        <v>37065248</v>
      </c>
      <c r="E87">
        <v>1</v>
      </c>
      <c r="F87">
        <v>1</v>
      </c>
      <c r="G87">
        <v>1</v>
      </c>
      <c r="H87">
        <v>1</v>
      </c>
      <c r="I87" t="s">
        <v>1058</v>
      </c>
      <c r="J87" t="s">
        <v>3</v>
      </c>
      <c r="K87" t="s">
        <v>1059</v>
      </c>
      <c r="L87">
        <v>1191</v>
      </c>
      <c r="N87">
        <v>1013</v>
      </c>
      <c r="O87" t="s">
        <v>1028</v>
      </c>
      <c r="P87" t="s">
        <v>1028</v>
      </c>
      <c r="Q87">
        <v>1</v>
      </c>
      <c r="W87">
        <v>0</v>
      </c>
      <c r="X87">
        <v>-400197608</v>
      </c>
      <c r="Y87">
        <v>129.66249999999999</v>
      </c>
      <c r="AA87">
        <v>0</v>
      </c>
      <c r="AB87">
        <v>0</v>
      </c>
      <c r="AC87">
        <v>0</v>
      </c>
      <c r="AD87">
        <v>8.5299999999999994</v>
      </c>
      <c r="AE87">
        <v>0</v>
      </c>
      <c r="AF87">
        <v>0</v>
      </c>
      <c r="AG87">
        <v>0</v>
      </c>
      <c r="AH87">
        <v>8.5299999999999994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112.75</v>
      </c>
      <c r="AU87" t="s">
        <v>33</v>
      </c>
      <c r="AV87">
        <v>1</v>
      </c>
      <c r="AW87">
        <v>2</v>
      </c>
      <c r="AX87">
        <v>39501006</v>
      </c>
      <c r="AY87">
        <v>1</v>
      </c>
      <c r="AZ87">
        <v>0</v>
      </c>
      <c r="BA87">
        <v>81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Y87*Source!I60</f>
        <v>3.2934274999999995</v>
      </c>
      <c r="CY87">
        <f>AD87</f>
        <v>8.5299999999999994</v>
      </c>
      <c r="CZ87">
        <f>AH87</f>
        <v>8.5299999999999994</v>
      </c>
      <c r="DA87">
        <f>AL87</f>
        <v>1</v>
      </c>
      <c r="DB87">
        <v>0</v>
      </c>
    </row>
    <row r="88" spans="1:106" x14ac:dyDescent="0.2">
      <c r="A88">
        <f>ROW(Source!A60)</f>
        <v>60</v>
      </c>
      <c r="B88">
        <v>39500385</v>
      </c>
      <c r="C88">
        <v>39500997</v>
      </c>
      <c r="D88">
        <v>37064876</v>
      </c>
      <c r="E88">
        <v>1</v>
      </c>
      <c r="F88">
        <v>1</v>
      </c>
      <c r="G88">
        <v>1</v>
      </c>
      <c r="H88">
        <v>1</v>
      </c>
      <c r="I88" t="s">
        <v>1029</v>
      </c>
      <c r="J88" t="s">
        <v>3</v>
      </c>
      <c r="K88" t="s">
        <v>1030</v>
      </c>
      <c r="L88">
        <v>1191</v>
      </c>
      <c r="N88">
        <v>1013</v>
      </c>
      <c r="O88" t="s">
        <v>1028</v>
      </c>
      <c r="P88" t="s">
        <v>1028</v>
      </c>
      <c r="Q88">
        <v>1</v>
      </c>
      <c r="W88">
        <v>0</v>
      </c>
      <c r="X88">
        <v>-1417349443</v>
      </c>
      <c r="Y88">
        <v>0.27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0.27</v>
      </c>
      <c r="AU88" t="s">
        <v>3</v>
      </c>
      <c r="AV88">
        <v>2</v>
      </c>
      <c r="AW88">
        <v>2</v>
      </c>
      <c r="AX88">
        <v>39501007</v>
      </c>
      <c r="AY88">
        <v>1</v>
      </c>
      <c r="AZ88">
        <v>2048</v>
      </c>
      <c r="BA88">
        <v>82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Y88*Source!I60</f>
        <v>6.8580000000000004E-3</v>
      </c>
      <c r="CY88">
        <f>AD88</f>
        <v>0</v>
      </c>
      <c r="CZ88">
        <f>AH88</f>
        <v>0</v>
      </c>
      <c r="DA88">
        <f>AL88</f>
        <v>1</v>
      </c>
      <c r="DB88">
        <v>0</v>
      </c>
    </row>
    <row r="89" spans="1:106" x14ac:dyDescent="0.2">
      <c r="A89">
        <f>ROW(Source!A60)</f>
        <v>60</v>
      </c>
      <c r="B89">
        <v>39500385</v>
      </c>
      <c r="C89">
        <v>39500997</v>
      </c>
      <c r="D89">
        <v>36882057</v>
      </c>
      <c r="E89">
        <v>1</v>
      </c>
      <c r="F89">
        <v>1</v>
      </c>
      <c r="G89">
        <v>1</v>
      </c>
      <c r="H89">
        <v>2</v>
      </c>
      <c r="I89" t="s">
        <v>1074</v>
      </c>
      <c r="J89" t="s">
        <v>1075</v>
      </c>
      <c r="K89" t="s">
        <v>1076</v>
      </c>
      <c r="L89">
        <v>1368</v>
      </c>
      <c r="N89">
        <v>1011</v>
      </c>
      <c r="O89" t="s">
        <v>1034</v>
      </c>
      <c r="P89" t="s">
        <v>1034</v>
      </c>
      <c r="Q89">
        <v>1</v>
      </c>
      <c r="W89">
        <v>0</v>
      </c>
      <c r="X89">
        <v>-1460065968</v>
      </c>
      <c r="Y89">
        <v>0.25</v>
      </c>
      <c r="AA89">
        <v>0</v>
      </c>
      <c r="AB89">
        <v>86.4</v>
      </c>
      <c r="AC89">
        <v>13.5</v>
      </c>
      <c r="AD89">
        <v>0</v>
      </c>
      <c r="AE89">
        <v>0</v>
      </c>
      <c r="AF89">
        <v>86.4</v>
      </c>
      <c r="AG89">
        <v>13.5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0.2</v>
      </c>
      <c r="AU89" t="s">
        <v>32</v>
      </c>
      <c r="AV89">
        <v>0</v>
      </c>
      <c r="AW89">
        <v>2</v>
      </c>
      <c r="AX89">
        <v>39501008</v>
      </c>
      <c r="AY89">
        <v>1</v>
      </c>
      <c r="AZ89">
        <v>0</v>
      </c>
      <c r="BA89">
        <v>83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Y89*Source!I60</f>
        <v>6.3499999999999997E-3</v>
      </c>
      <c r="CY89">
        <f>AB89</f>
        <v>86.4</v>
      </c>
      <c r="CZ89">
        <f>AF89</f>
        <v>86.4</v>
      </c>
      <c r="DA89">
        <f>AJ89</f>
        <v>1</v>
      </c>
      <c r="DB89">
        <v>0</v>
      </c>
    </row>
    <row r="90" spans="1:106" x14ac:dyDescent="0.2">
      <c r="A90">
        <f>ROW(Source!A60)</f>
        <v>60</v>
      </c>
      <c r="B90">
        <v>39500385</v>
      </c>
      <c r="C90">
        <v>39500997</v>
      </c>
      <c r="D90">
        <v>36883554</v>
      </c>
      <c r="E90">
        <v>1</v>
      </c>
      <c r="F90">
        <v>1</v>
      </c>
      <c r="G90">
        <v>1</v>
      </c>
      <c r="H90">
        <v>2</v>
      </c>
      <c r="I90" t="s">
        <v>1037</v>
      </c>
      <c r="J90" t="s">
        <v>1038</v>
      </c>
      <c r="K90" t="s">
        <v>1039</v>
      </c>
      <c r="L90">
        <v>1368</v>
      </c>
      <c r="N90">
        <v>1011</v>
      </c>
      <c r="O90" t="s">
        <v>1034</v>
      </c>
      <c r="P90" t="s">
        <v>1034</v>
      </c>
      <c r="Q90">
        <v>1</v>
      </c>
      <c r="W90">
        <v>0</v>
      </c>
      <c r="X90">
        <v>1372534845</v>
      </c>
      <c r="Y90">
        <v>8.7500000000000008E-2</v>
      </c>
      <c r="AA90">
        <v>0</v>
      </c>
      <c r="AB90">
        <v>65.709999999999994</v>
      </c>
      <c r="AC90">
        <v>11.6</v>
      </c>
      <c r="AD90">
        <v>0</v>
      </c>
      <c r="AE90">
        <v>0</v>
      </c>
      <c r="AF90">
        <v>65.709999999999994</v>
      </c>
      <c r="AG90">
        <v>11.6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7.0000000000000007E-2</v>
      </c>
      <c r="AU90" t="s">
        <v>32</v>
      </c>
      <c r="AV90">
        <v>0</v>
      </c>
      <c r="AW90">
        <v>2</v>
      </c>
      <c r="AX90">
        <v>39501009</v>
      </c>
      <c r="AY90">
        <v>1</v>
      </c>
      <c r="AZ90">
        <v>0</v>
      </c>
      <c r="BA90">
        <v>84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Y90*Source!I60</f>
        <v>2.2225000000000001E-3</v>
      </c>
      <c r="CY90">
        <f>AB90</f>
        <v>65.709999999999994</v>
      </c>
      <c r="CZ90">
        <f>AF90</f>
        <v>65.709999999999994</v>
      </c>
      <c r="DA90">
        <f>AJ90</f>
        <v>1</v>
      </c>
      <c r="DB90">
        <v>0</v>
      </c>
    </row>
    <row r="91" spans="1:106" x14ac:dyDescent="0.2">
      <c r="A91">
        <f>ROW(Source!A60)</f>
        <v>60</v>
      </c>
      <c r="B91">
        <v>39500385</v>
      </c>
      <c r="C91">
        <v>39500997</v>
      </c>
      <c r="D91">
        <v>36804565</v>
      </c>
      <c r="E91">
        <v>1</v>
      </c>
      <c r="F91">
        <v>1</v>
      </c>
      <c r="G91">
        <v>1</v>
      </c>
      <c r="H91">
        <v>3</v>
      </c>
      <c r="I91" t="s">
        <v>1077</v>
      </c>
      <c r="J91" t="s">
        <v>1078</v>
      </c>
      <c r="K91" t="s">
        <v>1079</v>
      </c>
      <c r="L91">
        <v>1348</v>
      </c>
      <c r="N91">
        <v>1009</v>
      </c>
      <c r="O91" t="s">
        <v>57</v>
      </c>
      <c r="P91" t="s">
        <v>57</v>
      </c>
      <c r="Q91">
        <v>1000</v>
      </c>
      <c r="W91">
        <v>0</v>
      </c>
      <c r="X91">
        <v>-1818623805</v>
      </c>
      <c r="Y91">
        <v>4.0000000000000001E-3</v>
      </c>
      <c r="AA91">
        <v>8475</v>
      </c>
      <c r="AB91">
        <v>0</v>
      </c>
      <c r="AC91">
        <v>0</v>
      </c>
      <c r="AD91">
        <v>0</v>
      </c>
      <c r="AE91">
        <v>8475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4.0000000000000001E-3</v>
      </c>
      <c r="AU91" t="s">
        <v>3</v>
      </c>
      <c r="AV91">
        <v>0</v>
      </c>
      <c r="AW91">
        <v>2</v>
      </c>
      <c r="AX91">
        <v>39501010</v>
      </c>
      <c r="AY91">
        <v>1</v>
      </c>
      <c r="AZ91">
        <v>0</v>
      </c>
      <c r="BA91">
        <v>85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Y91*Source!I60</f>
        <v>1.016E-4</v>
      </c>
      <c r="CY91">
        <f>AA91</f>
        <v>8475</v>
      </c>
      <c r="CZ91">
        <f>AE91</f>
        <v>8475</v>
      </c>
      <c r="DA91">
        <f>AI91</f>
        <v>1</v>
      </c>
      <c r="DB91">
        <v>0</v>
      </c>
    </row>
    <row r="92" spans="1:106" x14ac:dyDescent="0.2">
      <c r="A92">
        <f>ROW(Source!A60)</f>
        <v>60</v>
      </c>
      <c r="B92">
        <v>39500385</v>
      </c>
      <c r="C92">
        <v>39500997</v>
      </c>
      <c r="D92">
        <v>36824133</v>
      </c>
      <c r="E92">
        <v>1</v>
      </c>
      <c r="F92">
        <v>1</v>
      </c>
      <c r="G92">
        <v>1</v>
      </c>
      <c r="H92">
        <v>3</v>
      </c>
      <c r="I92" t="s">
        <v>104</v>
      </c>
      <c r="J92" t="s">
        <v>107</v>
      </c>
      <c r="K92" t="s">
        <v>105</v>
      </c>
      <c r="L92">
        <v>2233</v>
      </c>
      <c r="N92">
        <v>1013</v>
      </c>
      <c r="O92" t="s">
        <v>106</v>
      </c>
      <c r="P92" t="s">
        <v>106</v>
      </c>
      <c r="Q92">
        <v>1</v>
      </c>
      <c r="W92">
        <v>0</v>
      </c>
      <c r="X92">
        <v>-911501914</v>
      </c>
      <c r="Y92">
        <v>399.60629899999998</v>
      </c>
      <c r="AA92">
        <v>26.41</v>
      </c>
      <c r="AB92">
        <v>0</v>
      </c>
      <c r="AC92">
        <v>0</v>
      </c>
      <c r="AD92">
        <v>0</v>
      </c>
      <c r="AE92">
        <v>26.41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399.60629899999998</v>
      </c>
      <c r="AU92" t="s">
        <v>3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Y92*Source!I60</f>
        <v>10.1499999946</v>
      </c>
      <c r="CY92">
        <f>AA92</f>
        <v>26.41</v>
      </c>
      <c r="CZ92">
        <f>AE92</f>
        <v>26.41</v>
      </c>
      <c r="DA92">
        <f>AI92</f>
        <v>1</v>
      </c>
      <c r="DB92">
        <v>0</v>
      </c>
    </row>
    <row r="93" spans="1:106" x14ac:dyDescent="0.2">
      <c r="A93">
        <f>ROW(Source!A60)</f>
        <v>60</v>
      </c>
      <c r="B93">
        <v>39500385</v>
      </c>
      <c r="C93">
        <v>39500997</v>
      </c>
      <c r="D93">
        <v>36825633</v>
      </c>
      <c r="E93">
        <v>1</v>
      </c>
      <c r="F93">
        <v>1</v>
      </c>
      <c r="G93">
        <v>1</v>
      </c>
      <c r="H93">
        <v>3</v>
      </c>
      <c r="I93" t="s">
        <v>1080</v>
      </c>
      <c r="J93" t="s">
        <v>1081</v>
      </c>
      <c r="K93" t="s">
        <v>1082</v>
      </c>
      <c r="L93">
        <v>1348</v>
      </c>
      <c r="N93">
        <v>1009</v>
      </c>
      <c r="O93" t="s">
        <v>57</v>
      </c>
      <c r="P93" t="s">
        <v>57</v>
      </c>
      <c r="Q93">
        <v>1000</v>
      </c>
      <c r="W93">
        <v>0</v>
      </c>
      <c r="X93">
        <v>-177380457</v>
      </c>
      <c r="Y93">
        <v>1.2E-2</v>
      </c>
      <c r="AA93">
        <v>8190</v>
      </c>
      <c r="AB93">
        <v>0</v>
      </c>
      <c r="AC93">
        <v>0</v>
      </c>
      <c r="AD93">
        <v>0</v>
      </c>
      <c r="AE93">
        <v>8190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1.2E-2</v>
      </c>
      <c r="AU93" t="s">
        <v>3</v>
      </c>
      <c r="AV93">
        <v>0</v>
      </c>
      <c r="AW93">
        <v>2</v>
      </c>
      <c r="AX93">
        <v>39501011</v>
      </c>
      <c r="AY93">
        <v>1</v>
      </c>
      <c r="AZ93">
        <v>0</v>
      </c>
      <c r="BA93">
        <v>86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Y93*Source!I60</f>
        <v>3.0479999999999998E-4</v>
      </c>
      <c r="CY93">
        <f>AA93</f>
        <v>8190</v>
      </c>
      <c r="CZ93">
        <f>AE93</f>
        <v>8190</v>
      </c>
      <c r="DA93">
        <f>AI93</f>
        <v>1</v>
      </c>
      <c r="DB93">
        <v>0</v>
      </c>
    </row>
    <row r="94" spans="1:106" x14ac:dyDescent="0.2">
      <c r="A94">
        <f>ROW(Source!A60)</f>
        <v>60</v>
      </c>
      <c r="B94">
        <v>39500385</v>
      </c>
      <c r="C94">
        <v>39500997</v>
      </c>
      <c r="D94">
        <v>36825880</v>
      </c>
      <c r="E94">
        <v>1</v>
      </c>
      <c r="F94">
        <v>1</v>
      </c>
      <c r="G94">
        <v>1</v>
      </c>
      <c r="H94">
        <v>3</v>
      </c>
      <c r="I94" t="s">
        <v>100</v>
      </c>
      <c r="J94" t="s">
        <v>102</v>
      </c>
      <c r="K94" t="s">
        <v>101</v>
      </c>
      <c r="L94">
        <v>1348</v>
      </c>
      <c r="N94">
        <v>1009</v>
      </c>
      <c r="O94" t="s">
        <v>57</v>
      </c>
      <c r="P94" t="s">
        <v>57</v>
      </c>
      <c r="Q94">
        <v>1000</v>
      </c>
      <c r="W94">
        <v>1</v>
      </c>
      <c r="X94">
        <v>-272931147</v>
      </c>
      <c r="Y94">
        <v>-0.78200000000000003</v>
      </c>
      <c r="AA94">
        <v>11200</v>
      </c>
      <c r="AB94">
        <v>0</v>
      </c>
      <c r="AC94">
        <v>0</v>
      </c>
      <c r="AD94">
        <v>0</v>
      </c>
      <c r="AE94">
        <v>11200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-0.78200000000000003</v>
      </c>
      <c r="AU94" t="s">
        <v>3</v>
      </c>
      <c r="AV94">
        <v>0</v>
      </c>
      <c r="AW94">
        <v>2</v>
      </c>
      <c r="AX94">
        <v>39501012</v>
      </c>
      <c r="AY94">
        <v>1</v>
      </c>
      <c r="AZ94">
        <v>6144</v>
      </c>
      <c r="BA94">
        <v>87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Y94*Source!I60</f>
        <v>-1.98628E-2</v>
      </c>
      <c r="CY94">
        <f>AA94</f>
        <v>11200</v>
      </c>
      <c r="CZ94">
        <f>AE94</f>
        <v>11200</v>
      </c>
      <c r="DA94">
        <f>AI94</f>
        <v>1</v>
      </c>
      <c r="DB94">
        <v>0</v>
      </c>
    </row>
    <row r="95" spans="1:106" x14ac:dyDescent="0.2">
      <c r="A95">
        <f>ROW(Source!A61)</f>
        <v>61</v>
      </c>
      <c r="B95">
        <v>39500386</v>
      </c>
      <c r="C95">
        <v>39500997</v>
      </c>
      <c r="D95">
        <v>37065248</v>
      </c>
      <c r="E95">
        <v>1</v>
      </c>
      <c r="F95">
        <v>1</v>
      </c>
      <c r="G95">
        <v>1</v>
      </c>
      <c r="H95">
        <v>1</v>
      </c>
      <c r="I95" t="s">
        <v>1058</v>
      </c>
      <c r="J95" t="s">
        <v>3</v>
      </c>
      <c r="K95" t="s">
        <v>1059</v>
      </c>
      <c r="L95">
        <v>1191</v>
      </c>
      <c r="N95">
        <v>1013</v>
      </c>
      <c r="O95" t="s">
        <v>1028</v>
      </c>
      <c r="P95" t="s">
        <v>1028</v>
      </c>
      <c r="Q95">
        <v>1</v>
      </c>
      <c r="W95">
        <v>0</v>
      </c>
      <c r="X95">
        <v>-400197608</v>
      </c>
      <c r="Y95">
        <v>129.66249999999999</v>
      </c>
      <c r="AA95">
        <v>0</v>
      </c>
      <c r="AB95">
        <v>0</v>
      </c>
      <c r="AC95">
        <v>0</v>
      </c>
      <c r="AD95">
        <v>56.81</v>
      </c>
      <c r="AE95">
        <v>0</v>
      </c>
      <c r="AF95">
        <v>0</v>
      </c>
      <c r="AG95">
        <v>0</v>
      </c>
      <c r="AH95">
        <v>8.5299999999999994</v>
      </c>
      <c r="AI95">
        <v>1</v>
      </c>
      <c r="AJ95">
        <v>1</v>
      </c>
      <c r="AK95">
        <v>1</v>
      </c>
      <c r="AL95">
        <v>6.66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112.75</v>
      </c>
      <c r="AU95" t="s">
        <v>33</v>
      </c>
      <c r="AV95">
        <v>1</v>
      </c>
      <c r="AW95">
        <v>2</v>
      </c>
      <c r="AX95">
        <v>39501006</v>
      </c>
      <c r="AY95">
        <v>1</v>
      </c>
      <c r="AZ95">
        <v>0</v>
      </c>
      <c r="BA95">
        <v>88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Y95*Source!I61</f>
        <v>3.2934274999999995</v>
      </c>
      <c r="CY95">
        <f>AD95</f>
        <v>56.81</v>
      </c>
      <c r="CZ95">
        <f>AH95</f>
        <v>8.5299999999999994</v>
      </c>
      <c r="DA95">
        <f>AL95</f>
        <v>6.66</v>
      </c>
      <c r="DB95">
        <v>0</v>
      </c>
    </row>
    <row r="96" spans="1:106" x14ac:dyDescent="0.2">
      <c r="A96">
        <f>ROW(Source!A61)</f>
        <v>61</v>
      </c>
      <c r="B96">
        <v>39500386</v>
      </c>
      <c r="C96">
        <v>39500997</v>
      </c>
      <c r="D96">
        <v>37064876</v>
      </c>
      <c r="E96">
        <v>1</v>
      </c>
      <c r="F96">
        <v>1</v>
      </c>
      <c r="G96">
        <v>1</v>
      </c>
      <c r="H96">
        <v>1</v>
      </c>
      <c r="I96" t="s">
        <v>1029</v>
      </c>
      <c r="J96" t="s">
        <v>3</v>
      </c>
      <c r="K96" t="s">
        <v>1030</v>
      </c>
      <c r="L96">
        <v>1191</v>
      </c>
      <c r="N96">
        <v>1013</v>
      </c>
      <c r="O96" t="s">
        <v>1028</v>
      </c>
      <c r="P96" t="s">
        <v>1028</v>
      </c>
      <c r="Q96">
        <v>1</v>
      </c>
      <c r="W96">
        <v>0</v>
      </c>
      <c r="X96">
        <v>-1417349443</v>
      </c>
      <c r="Y96">
        <v>0.27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6.66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0.27</v>
      </c>
      <c r="AU96" t="s">
        <v>3</v>
      </c>
      <c r="AV96">
        <v>2</v>
      </c>
      <c r="AW96">
        <v>2</v>
      </c>
      <c r="AX96">
        <v>39501007</v>
      </c>
      <c r="AY96">
        <v>1</v>
      </c>
      <c r="AZ96">
        <v>2048</v>
      </c>
      <c r="BA96">
        <v>89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Y96*Source!I61</f>
        <v>6.8580000000000004E-3</v>
      </c>
      <c r="CY96">
        <f>AD96</f>
        <v>0</v>
      </c>
      <c r="CZ96">
        <f>AH96</f>
        <v>0</v>
      </c>
      <c r="DA96">
        <f>AL96</f>
        <v>1</v>
      </c>
      <c r="DB96">
        <v>0</v>
      </c>
    </row>
    <row r="97" spans="1:106" x14ac:dyDescent="0.2">
      <c r="A97">
        <f>ROW(Source!A61)</f>
        <v>61</v>
      </c>
      <c r="B97">
        <v>39500386</v>
      </c>
      <c r="C97">
        <v>39500997</v>
      </c>
      <c r="D97">
        <v>36882057</v>
      </c>
      <c r="E97">
        <v>1</v>
      </c>
      <c r="F97">
        <v>1</v>
      </c>
      <c r="G97">
        <v>1</v>
      </c>
      <c r="H97">
        <v>2</v>
      </c>
      <c r="I97" t="s">
        <v>1074</v>
      </c>
      <c r="J97" t="s">
        <v>1075</v>
      </c>
      <c r="K97" t="s">
        <v>1076</v>
      </c>
      <c r="L97">
        <v>1368</v>
      </c>
      <c r="N97">
        <v>1011</v>
      </c>
      <c r="O97" t="s">
        <v>1034</v>
      </c>
      <c r="P97" t="s">
        <v>1034</v>
      </c>
      <c r="Q97">
        <v>1</v>
      </c>
      <c r="W97">
        <v>0</v>
      </c>
      <c r="X97">
        <v>-1460065968</v>
      </c>
      <c r="Y97">
        <v>0.25</v>
      </c>
      <c r="AA97">
        <v>0</v>
      </c>
      <c r="AB97">
        <v>575.41999999999996</v>
      </c>
      <c r="AC97">
        <v>13.5</v>
      </c>
      <c r="AD97">
        <v>0</v>
      </c>
      <c r="AE97">
        <v>0</v>
      </c>
      <c r="AF97">
        <v>86.4</v>
      </c>
      <c r="AG97">
        <v>13.5</v>
      </c>
      <c r="AH97">
        <v>0</v>
      </c>
      <c r="AI97">
        <v>1</v>
      </c>
      <c r="AJ97">
        <v>6.66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0.2</v>
      </c>
      <c r="AU97" t="s">
        <v>32</v>
      </c>
      <c r="AV97">
        <v>0</v>
      </c>
      <c r="AW97">
        <v>2</v>
      </c>
      <c r="AX97">
        <v>39501008</v>
      </c>
      <c r="AY97">
        <v>1</v>
      </c>
      <c r="AZ97">
        <v>0</v>
      </c>
      <c r="BA97">
        <v>90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Y97*Source!I61</f>
        <v>6.3499999999999997E-3</v>
      </c>
      <c r="CY97">
        <f>AB97</f>
        <v>575.41999999999996</v>
      </c>
      <c r="CZ97">
        <f>AF97</f>
        <v>86.4</v>
      </c>
      <c r="DA97">
        <f>AJ97</f>
        <v>6.66</v>
      </c>
      <c r="DB97">
        <v>0</v>
      </c>
    </row>
    <row r="98" spans="1:106" x14ac:dyDescent="0.2">
      <c r="A98">
        <f>ROW(Source!A61)</f>
        <v>61</v>
      </c>
      <c r="B98">
        <v>39500386</v>
      </c>
      <c r="C98">
        <v>39500997</v>
      </c>
      <c r="D98">
        <v>36883554</v>
      </c>
      <c r="E98">
        <v>1</v>
      </c>
      <c r="F98">
        <v>1</v>
      </c>
      <c r="G98">
        <v>1</v>
      </c>
      <c r="H98">
        <v>2</v>
      </c>
      <c r="I98" t="s">
        <v>1037</v>
      </c>
      <c r="J98" t="s">
        <v>1038</v>
      </c>
      <c r="K98" t="s">
        <v>1039</v>
      </c>
      <c r="L98">
        <v>1368</v>
      </c>
      <c r="N98">
        <v>1011</v>
      </c>
      <c r="O98" t="s">
        <v>1034</v>
      </c>
      <c r="P98" t="s">
        <v>1034</v>
      </c>
      <c r="Q98">
        <v>1</v>
      </c>
      <c r="W98">
        <v>0</v>
      </c>
      <c r="X98">
        <v>1372534845</v>
      </c>
      <c r="Y98">
        <v>8.7500000000000008E-2</v>
      </c>
      <c r="AA98">
        <v>0</v>
      </c>
      <c r="AB98">
        <v>437.63</v>
      </c>
      <c r="AC98">
        <v>11.6</v>
      </c>
      <c r="AD98">
        <v>0</v>
      </c>
      <c r="AE98">
        <v>0</v>
      </c>
      <c r="AF98">
        <v>65.709999999999994</v>
      </c>
      <c r="AG98">
        <v>11.6</v>
      </c>
      <c r="AH98">
        <v>0</v>
      </c>
      <c r="AI98">
        <v>1</v>
      </c>
      <c r="AJ98">
        <v>6.66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7.0000000000000007E-2</v>
      </c>
      <c r="AU98" t="s">
        <v>32</v>
      </c>
      <c r="AV98">
        <v>0</v>
      </c>
      <c r="AW98">
        <v>2</v>
      </c>
      <c r="AX98">
        <v>39501009</v>
      </c>
      <c r="AY98">
        <v>1</v>
      </c>
      <c r="AZ98">
        <v>0</v>
      </c>
      <c r="BA98">
        <v>91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Y98*Source!I61</f>
        <v>2.2225000000000001E-3</v>
      </c>
      <c r="CY98">
        <f>AB98</f>
        <v>437.63</v>
      </c>
      <c r="CZ98">
        <f>AF98</f>
        <v>65.709999999999994</v>
      </c>
      <c r="DA98">
        <f>AJ98</f>
        <v>6.66</v>
      </c>
      <c r="DB98">
        <v>0</v>
      </c>
    </row>
    <row r="99" spans="1:106" x14ac:dyDescent="0.2">
      <c r="A99">
        <f>ROW(Source!A61)</f>
        <v>61</v>
      </c>
      <c r="B99">
        <v>39500386</v>
      </c>
      <c r="C99">
        <v>39500997</v>
      </c>
      <c r="D99">
        <v>36804565</v>
      </c>
      <c r="E99">
        <v>1</v>
      </c>
      <c r="F99">
        <v>1</v>
      </c>
      <c r="G99">
        <v>1</v>
      </c>
      <c r="H99">
        <v>3</v>
      </c>
      <c r="I99" t="s">
        <v>1077</v>
      </c>
      <c r="J99" t="s">
        <v>1078</v>
      </c>
      <c r="K99" t="s">
        <v>1079</v>
      </c>
      <c r="L99">
        <v>1348</v>
      </c>
      <c r="N99">
        <v>1009</v>
      </c>
      <c r="O99" t="s">
        <v>57</v>
      </c>
      <c r="P99" t="s">
        <v>57</v>
      </c>
      <c r="Q99">
        <v>1000</v>
      </c>
      <c r="W99">
        <v>0</v>
      </c>
      <c r="X99">
        <v>-1818623805</v>
      </c>
      <c r="Y99">
        <v>4.0000000000000001E-3</v>
      </c>
      <c r="AA99">
        <v>56443.5</v>
      </c>
      <c r="AB99">
        <v>0</v>
      </c>
      <c r="AC99">
        <v>0</v>
      </c>
      <c r="AD99">
        <v>0</v>
      </c>
      <c r="AE99">
        <v>8475</v>
      </c>
      <c r="AF99">
        <v>0</v>
      </c>
      <c r="AG99">
        <v>0</v>
      </c>
      <c r="AH99">
        <v>0</v>
      </c>
      <c r="AI99">
        <v>6.66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4.0000000000000001E-3</v>
      </c>
      <c r="AU99" t="s">
        <v>3</v>
      </c>
      <c r="AV99">
        <v>0</v>
      </c>
      <c r="AW99">
        <v>2</v>
      </c>
      <c r="AX99">
        <v>39501010</v>
      </c>
      <c r="AY99">
        <v>1</v>
      </c>
      <c r="AZ99">
        <v>0</v>
      </c>
      <c r="BA99">
        <v>92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Y99*Source!I61</f>
        <v>1.016E-4</v>
      </c>
      <c r="CY99">
        <f>AA99</f>
        <v>56443.5</v>
      </c>
      <c r="CZ99">
        <f>AE99</f>
        <v>8475</v>
      </c>
      <c r="DA99">
        <f>AI99</f>
        <v>6.66</v>
      </c>
      <c r="DB99">
        <v>0</v>
      </c>
    </row>
    <row r="100" spans="1:106" x14ac:dyDescent="0.2">
      <c r="A100">
        <f>ROW(Source!A61)</f>
        <v>61</v>
      </c>
      <c r="B100">
        <v>39500386</v>
      </c>
      <c r="C100">
        <v>39500997</v>
      </c>
      <c r="D100">
        <v>36824133</v>
      </c>
      <c r="E100">
        <v>1</v>
      </c>
      <c r="F100">
        <v>1</v>
      </c>
      <c r="G100">
        <v>1</v>
      </c>
      <c r="H100">
        <v>3</v>
      </c>
      <c r="I100" t="s">
        <v>104</v>
      </c>
      <c r="J100" t="s">
        <v>107</v>
      </c>
      <c r="K100" t="s">
        <v>105</v>
      </c>
      <c r="L100">
        <v>2233</v>
      </c>
      <c r="N100">
        <v>1013</v>
      </c>
      <c r="O100" t="s">
        <v>106</v>
      </c>
      <c r="P100" t="s">
        <v>106</v>
      </c>
      <c r="Q100">
        <v>1</v>
      </c>
      <c r="W100">
        <v>0</v>
      </c>
      <c r="X100">
        <v>-911501914</v>
      </c>
      <c r="Y100">
        <v>399.60629899999998</v>
      </c>
      <c r="AA100">
        <v>175.89</v>
      </c>
      <c r="AB100">
        <v>0</v>
      </c>
      <c r="AC100">
        <v>0</v>
      </c>
      <c r="AD100">
        <v>0</v>
      </c>
      <c r="AE100">
        <v>26.41</v>
      </c>
      <c r="AF100">
        <v>0</v>
      </c>
      <c r="AG100">
        <v>0</v>
      </c>
      <c r="AH100">
        <v>0</v>
      </c>
      <c r="AI100">
        <v>6.66</v>
      </c>
      <c r="AJ100">
        <v>1</v>
      </c>
      <c r="AK100">
        <v>1</v>
      </c>
      <c r="AL100">
        <v>1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3</v>
      </c>
      <c r="AT100">
        <v>399.60629899999998</v>
      </c>
      <c r="AU100" t="s">
        <v>3</v>
      </c>
      <c r="AV100">
        <v>0</v>
      </c>
      <c r="AW100">
        <v>1</v>
      </c>
      <c r="AX100">
        <v>-1</v>
      </c>
      <c r="AY100">
        <v>0</v>
      </c>
      <c r="AZ100">
        <v>0</v>
      </c>
      <c r="BA100" t="s">
        <v>3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Y100*Source!I61</f>
        <v>10.1499999946</v>
      </c>
      <c r="CY100">
        <f>AA100</f>
        <v>175.89</v>
      </c>
      <c r="CZ100">
        <f>AE100</f>
        <v>26.41</v>
      </c>
      <c r="DA100">
        <f>AI100</f>
        <v>6.66</v>
      </c>
      <c r="DB100">
        <v>0</v>
      </c>
    </row>
    <row r="101" spans="1:106" x14ac:dyDescent="0.2">
      <c r="A101">
        <f>ROW(Source!A61)</f>
        <v>61</v>
      </c>
      <c r="B101">
        <v>39500386</v>
      </c>
      <c r="C101">
        <v>39500997</v>
      </c>
      <c r="D101">
        <v>36825633</v>
      </c>
      <c r="E101">
        <v>1</v>
      </c>
      <c r="F101">
        <v>1</v>
      </c>
      <c r="G101">
        <v>1</v>
      </c>
      <c r="H101">
        <v>3</v>
      </c>
      <c r="I101" t="s">
        <v>1080</v>
      </c>
      <c r="J101" t="s">
        <v>1081</v>
      </c>
      <c r="K101" t="s">
        <v>1082</v>
      </c>
      <c r="L101">
        <v>1348</v>
      </c>
      <c r="N101">
        <v>1009</v>
      </c>
      <c r="O101" t="s">
        <v>57</v>
      </c>
      <c r="P101" t="s">
        <v>57</v>
      </c>
      <c r="Q101">
        <v>1000</v>
      </c>
      <c r="W101">
        <v>0</v>
      </c>
      <c r="X101">
        <v>-177380457</v>
      </c>
      <c r="Y101">
        <v>1.2E-2</v>
      </c>
      <c r="AA101">
        <v>54545.4</v>
      </c>
      <c r="AB101">
        <v>0</v>
      </c>
      <c r="AC101">
        <v>0</v>
      </c>
      <c r="AD101">
        <v>0</v>
      </c>
      <c r="AE101">
        <v>8190</v>
      </c>
      <c r="AF101">
        <v>0</v>
      </c>
      <c r="AG101">
        <v>0</v>
      </c>
      <c r="AH101">
        <v>0</v>
      </c>
      <c r="AI101">
        <v>6.66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1.2E-2</v>
      </c>
      <c r="AU101" t="s">
        <v>3</v>
      </c>
      <c r="AV101">
        <v>0</v>
      </c>
      <c r="AW101">
        <v>2</v>
      </c>
      <c r="AX101">
        <v>39501011</v>
      </c>
      <c r="AY101">
        <v>1</v>
      </c>
      <c r="AZ101">
        <v>0</v>
      </c>
      <c r="BA101">
        <v>93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Y101*Source!I61</f>
        <v>3.0479999999999998E-4</v>
      </c>
      <c r="CY101">
        <f>AA101</f>
        <v>54545.4</v>
      </c>
      <c r="CZ101">
        <f>AE101</f>
        <v>8190</v>
      </c>
      <c r="DA101">
        <f>AI101</f>
        <v>6.66</v>
      </c>
      <c r="DB101">
        <v>0</v>
      </c>
    </row>
    <row r="102" spans="1:106" x14ac:dyDescent="0.2">
      <c r="A102">
        <f>ROW(Source!A61)</f>
        <v>61</v>
      </c>
      <c r="B102">
        <v>39500386</v>
      </c>
      <c r="C102">
        <v>39500997</v>
      </c>
      <c r="D102">
        <v>36825880</v>
      </c>
      <c r="E102">
        <v>1</v>
      </c>
      <c r="F102">
        <v>1</v>
      </c>
      <c r="G102">
        <v>1</v>
      </c>
      <c r="H102">
        <v>3</v>
      </c>
      <c r="I102" t="s">
        <v>100</v>
      </c>
      <c r="J102" t="s">
        <v>102</v>
      </c>
      <c r="K102" t="s">
        <v>101</v>
      </c>
      <c r="L102">
        <v>1348</v>
      </c>
      <c r="N102">
        <v>1009</v>
      </c>
      <c r="O102" t="s">
        <v>57</v>
      </c>
      <c r="P102" t="s">
        <v>57</v>
      </c>
      <c r="Q102">
        <v>1000</v>
      </c>
      <c r="W102">
        <v>1</v>
      </c>
      <c r="X102">
        <v>-272931147</v>
      </c>
      <c r="Y102">
        <v>-0.78200000000000003</v>
      </c>
      <c r="AA102">
        <v>74592</v>
      </c>
      <c r="AB102">
        <v>0</v>
      </c>
      <c r="AC102">
        <v>0</v>
      </c>
      <c r="AD102">
        <v>0</v>
      </c>
      <c r="AE102">
        <v>11200</v>
      </c>
      <c r="AF102">
        <v>0</v>
      </c>
      <c r="AG102">
        <v>0</v>
      </c>
      <c r="AH102">
        <v>0</v>
      </c>
      <c r="AI102">
        <v>6.66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-0.78200000000000003</v>
      </c>
      <c r="AU102" t="s">
        <v>3</v>
      </c>
      <c r="AV102">
        <v>0</v>
      </c>
      <c r="AW102">
        <v>2</v>
      </c>
      <c r="AX102">
        <v>39501012</v>
      </c>
      <c r="AY102">
        <v>1</v>
      </c>
      <c r="AZ102">
        <v>6144</v>
      </c>
      <c r="BA102">
        <v>94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Y102*Source!I61</f>
        <v>-1.98628E-2</v>
      </c>
      <c r="CY102">
        <f>AA102</f>
        <v>74592</v>
      </c>
      <c r="CZ102">
        <f>AE102</f>
        <v>11200</v>
      </c>
      <c r="DA102">
        <f>AI102</f>
        <v>6.66</v>
      </c>
      <c r="DB102">
        <v>0</v>
      </c>
    </row>
    <row r="103" spans="1:106" x14ac:dyDescent="0.2">
      <c r="A103">
        <f>ROW(Source!A66)</f>
        <v>66</v>
      </c>
      <c r="B103">
        <v>39500385</v>
      </c>
      <c r="C103">
        <v>39501015</v>
      </c>
      <c r="D103">
        <v>37070164</v>
      </c>
      <c r="E103">
        <v>1</v>
      </c>
      <c r="F103">
        <v>1</v>
      </c>
      <c r="G103">
        <v>1</v>
      </c>
      <c r="H103">
        <v>1</v>
      </c>
      <c r="I103" t="s">
        <v>1083</v>
      </c>
      <c r="J103" t="s">
        <v>3</v>
      </c>
      <c r="K103" t="s">
        <v>1084</v>
      </c>
      <c r="L103">
        <v>1191</v>
      </c>
      <c r="N103">
        <v>1013</v>
      </c>
      <c r="O103" t="s">
        <v>1028</v>
      </c>
      <c r="P103" t="s">
        <v>1028</v>
      </c>
      <c r="Q103">
        <v>1</v>
      </c>
      <c r="W103">
        <v>0</v>
      </c>
      <c r="X103">
        <v>-598469600</v>
      </c>
      <c r="Y103">
        <v>204.06</v>
      </c>
      <c r="AA103">
        <v>0</v>
      </c>
      <c r="AB103">
        <v>0</v>
      </c>
      <c r="AC103">
        <v>0</v>
      </c>
      <c r="AD103">
        <v>9.2899999999999991</v>
      </c>
      <c r="AE103">
        <v>0</v>
      </c>
      <c r="AF103">
        <v>0</v>
      </c>
      <c r="AG103">
        <v>0</v>
      </c>
      <c r="AH103">
        <v>9.2899999999999991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204.06</v>
      </c>
      <c r="AU103" t="s">
        <v>3</v>
      </c>
      <c r="AV103">
        <v>1</v>
      </c>
      <c r="AW103">
        <v>2</v>
      </c>
      <c r="AX103">
        <v>39501021</v>
      </c>
      <c r="AY103">
        <v>1</v>
      </c>
      <c r="AZ103">
        <v>0</v>
      </c>
      <c r="BA103">
        <v>95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Y103*Source!I66</f>
        <v>13.263900000000001</v>
      </c>
      <c r="CY103">
        <f>AD103</f>
        <v>9.2899999999999991</v>
      </c>
      <c r="CZ103">
        <f>AH103</f>
        <v>9.2899999999999991</v>
      </c>
      <c r="DA103">
        <f>AL103</f>
        <v>1</v>
      </c>
      <c r="DB103">
        <v>0</v>
      </c>
    </row>
    <row r="104" spans="1:106" x14ac:dyDescent="0.2">
      <c r="A104">
        <f>ROW(Source!A66)</f>
        <v>66</v>
      </c>
      <c r="B104">
        <v>39500385</v>
      </c>
      <c r="C104">
        <v>39501015</v>
      </c>
      <c r="D104">
        <v>37064876</v>
      </c>
      <c r="E104">
        <v>1</v>
      </c>
      <c r="F104">
        <v>1</v>
      </c>
      <c r="G104">
        <v>1</v>
      </c>
      <c r="H104">
        <v>1</v>
      </c>
      <c r="I104" t="s">
        <v>1029</v>
      </c>
      <c r="J104" t="s">
        <v>3</v>
      </c>
      <c r="K104" t="s">
        <v>1030</v>
      </c>
      <c r="L104">
        <v>1191</v>
      </c>
      <c r="N104">
        <v>1013</v>
      </c>
      <c r="O104" t="s">
        <v>1028</v>
      </c>
      <c r="P104" t="s">
        <v>1028</v>
      </c>
      <c r="Q104">
        <v>1</v>
      </c>
      <c r="W104">
        <v>0</v>
      </c>
      <c r="X104">
        <v>-1417349443</v>
      </c>
      <c r="Y104">
        <v>2.06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2.06</v>
      </c>
      <c r="AU104" t="s">
        <v>3</v>
      </c>
      <c r="AV104">
        <v>2</v>
      </c>
      <c r="AW104">
        <v>2</v>
      </c>
      <c r="AX104">
        <v>39501022</v>
      </c>
      <c r="AY104">
        <v>1</v>
      </c>
      <c r="AZ104">
        <v>0</v>
      </c>
      <c r="BA104">
        <v>96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Y104*Source!I66</f>
        <v>0.13390000000000002</v>
      </c>
      <c r="CY104">
        <f>AD104</f>
        <v>0</v>
      </c>
      <c r="CZ104">
        <f>AH104</f>
        <v>0</v>
      </c>
      <c r="DA104">
        <f>AL104</f>
        <v>1</v>
      </c>
      <c r="DB104">
        <v>0</v>
      </c>
    </row>
    <row r="105" spans="1:106" x14ac:dyDescent="0.2">
      <c r="A105">
        <f>ROW(Source!A66)</f>
        <v>66</v>
      </c>
      <c r="B105">
        <v>39500385</v>
      </c>
      <c r="C105">
        <v>39501015</v>
      </c>
      <c r="D105">
        <v>36882452</v>
      </c>
      <c r="E105">
        <v>1</v>
      </c>
      <c r="F105">
        <v>1</v>
      </c>
      <c r="G105">
        <v>1</v>
      </c>
      <c r="H105">
        <v>2</v>
      </c>
      <c r="I105" t="s">
        <v>1031</v>
      </c>
      <c r="J105" t="s">
        <v>1032</v>
      </c>
      <c r="K105" t="s">
        <v>1033</v>
      </c>
      <c r="L105">
        <v>1368</v>
      </c>
      <c r="N105">
        <v>1011</v>
      </c>
      <c r="O105" t="s">
        <v>1034</v>
      </c>
      <c r="P105" t="s">
        <v>1034</v>
      </c>
      <c r="Q105">
        <v>1</v>
      </c>
      <c r="W105">
        <v>0</v>
      </c>
      <c r="X105">
        <v>1188625873</v>
      </c>
      <c r="Y105">
        <v>2.06</v>
      </c>
      <c r="AA105">
        <v>0</v>
      </c>
      <c r="AB105">
        <v>31.26</v>
      </c>
      <c r="AC105">
        <v>13.5</v>
      </c>
      <c r="AD105">
        <v>0</v>
      </c>
      <c r="AE105">
        <v>0</v>
      </c>
      <c r="AF105">
        <v>31.26</v>
      </c>
      <c r="AG105">
        <v>13.5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2.06</v>
      </c>
      <c r="AU105" t="s">
        <v>3</v>
      </c>
      <c r="AV105">
        <v>0</v>
      </c>
      <c r="AW105">
        <v>2</v>
      </c>
      <c r="AX105">
        <v>39501023</v>
      </c>
      <c r="AY105">
        <v>1</v>
      </c>
      <c r="AZ105">
        <v>0</v>
      </c>
      <c r="BA105">
        <v>97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Y105*Source!I66</f>
        <v>0.13390000000000002</v>
      </c>
      <c r="CY105">
        <f>AB105</f>
        <v>31.26</v>
      </c>
      <c r="CZ105">
        <f>AF105</f>
        <v>31.26</v>
      </c>
      <c r="DA105">
        <f>AJ105</f>
        <v>1</v>
      </c>
      <c r="DB105">
        <v>0</v>
      </c>
    </row>
    <row r="106" spans="1:106" x14ac:dyDescent="0.2">
      <c r="A106">
        <f>ROW(Source!A66)</f>
        <v>66</v>
      </c>
      <c r="B106">
        <v>39500385</v>
      </c>
      <c r="C106">
        <v>39501015</v>
      </c>
      <c r="D106">
        <v>36807325</v>
      </c>
      <c r="E106">
        <v>1</v>
      </c>
      <c r="F106">
        <v>1</v>
      </c>
      <c r="G106">
        <v>1</v>
      </c>
      <c r="H106">
        <v>3</v>
      </c>
      <c r="I106" t="s">
        <v>1085</v>
      </c>
      <c r="J106" t="s">
        <v>1086</v>
      </c>
      <c r="K106" t="s">
        <v>1087</v>
      </c>
      <c r="L106">
        <v>1339</v>
      </c>
      <c r="N106">
        <v>1007</v>
      </c>
      <c r="O106" t="s">
        <v>179</v>
      </c>
      <c r="P106" t="s">
        <v>179</v>
      </c>
      <c r="Q106">
        <v>1</v>
      </c>
      <c r="W106">
        <v>0</v>
      </c>
      <c r="X106">
        <v>-1813551736</v>
      </c>
      <c r="Y106">
        <v>4.3</v>
      </c>
      <c r="AA106">
        <v>510.4</v>
      </c>
      <c r="AB106">
        <v>0</v>
      </c>
      <c r="AC106">
        <v>0</v>
      </c>
      <c r="AD106">
        <v>0</v>
      </c>
      <c r="AE106">
        <v>510.4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4.3</v>
      </c>
      <c r="AU106" t="s">
        <v>3</v>
      </c>
      <c r="AV106">
        <v>0</v>
      </c>
      <c r="AW106">
        <v>2</v>
      </c>
      <c r="AX106">
        <v>39501024</v>
      </c>
      <c r="AY106">
        <v>1</v>
      </c>
      <c r="AZ106">
        <v>0</v>
      </c>
      <c r="BA106">
        <v>98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Y106*Source!I66</f>
        <v>0.27949999999999997</v>
      </c>
      <c r="CY106">
        <f>AA106</f>
        <v>510.4</v>
      </c>
      <c r="CZ106">
        <f>AE106</f>
        <v>510.4</v>
      </c>
      <c r="DA106">
        <f>AI106</f>
        <v>1</v>
      </c>
      <c r="DB106">
        <v>0</v>
      </c>
    </row>
    <row r="107" spans="1:106" x14ac:dyDescent="0.2">
      <c r="A107">
        <f>ROW(Source!A66)</f>
        <v>66</v>
      </c>
      <c r="B107">
        <v>39500385</v>
      </c>
      <c r="C107">
        <v>39501015</v>
      </c>
      <c r="D107">
        <v>36807381</v>
      </c>
      <c r="E107">
        <v>1</v>
      </c>
      <c r="F107">
        <v>1</v>
      </c>
      <c r="G107">
        <v>1</v>
      </c>
      <c r="H107">
        <v>3</v>
      </c>
      <c r="I107" t="s">
        <v>1088</v>
      </c>
      <c r="J107" t="s">
        <v>1089</v>
      </c>
      <c r="K107" t="s">
        <v>1090</v>
      </c>
      <c r="L107">
        <v>1339</v>
      </c>
      <c r="N107">
        <v>1007</v>
      </c>
      <c r="O107" t="s">
        <v>179</v>
      </c>
      <c r="P107" t="s">
        <v>179</v>
      </c>
      <c r="Q107">
        <v>1</v>
      </c>
      <c r="W107">
        <v>0</v>
      </c>
      <c r="X107">
        <v>-1001479081</v>
      </c>
      <c r="Y107">
        <v>0.1</v>
      </c>
      <c r="AA107">
        <v>517.91</v>
      </c>
      <c r="AB107">
        <v>0</v>
      </c>
      <c r="AC107">
        <v>0</v>
      </c>
      <c r="AD107">
        <v>0</v>
      </c>
      <c r="AE107">
        <v>517.91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0.1</v>
      </c>
      <c r="AU107" t="s">
        <v>3</v>
      </c>
      <c r="AV107">
        <v>0</v>
      </c>
      <c r="AW107">
        <v>2</v>
      </c>
      <c r="AX107">
        <v>39501025</v>
      </c>
      <c r="AY107">
        <v>1</v>
      </c>
      <c r="AZ107">
        <v>0</v>
      </c>
      <c r="BA107">
        <v>99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Y107*Source!I66</f>
        <v>6.5000000000000006E-3</v>
      </c>
      <c r="CY107">
        <f>AA107</f>
        <v>517.91</v>
      </c>
      <c r="CZ107">
        <f>AE107</f>
        <v>517.91</v>
      </c>
      <c r="DA107">
        <f>AI107</f>
        <v>1</v>
      </c>
      <c r="DB107">
        <v>0</v>
      </c>
    </row>
    <row r="108" spans="1:106" x14ac:dyDescent="0.2">
      <c r="A108">
        <f>ROW(Source!A67)</f>
        <v>67</v>
      </c>
      <c r="B108">
        <v>39500386</v>
      </c>
      <c r="C108">
        <v>39501015</v>
      </c>
      <c r="D108">
        <v>37070164</v>
      </c>
      <c r="E108">
        <v>1</v>
      </c>
      <c r="F108">
        <v>1</v>
      </c>
      <c r="G108">
        <v>1</v>
      </c>
      <c r="H108">
        <v>1</v>
      </c>
      <c r="I108" t="s">
        <v>1083</v>
      </c>
      <c r="J108" t="s">
        <v>3</v>
      </c>
      <c r="K108" t="s">
        <v>1084</v>
      </c>
      <c r="L108">
        <v>1191</v>
      </c>
      <c r="N108">
        <v>1013</v>
      </c>
      <c r="O108" t="s">
        <v>1028</v>
      </c>
      <c r="P108" t="s">
        <v>1028</v>
      </c>
      <c r="Q108">
        <v>1</v>
      </c>
      <c r="W108">
        <v>0</v>
      </c>
      <c r="X108">
        <v>-598469600</v>
      </c>
      <c r="Y108">
        <v>204.06</v>
      </c>
      <c r="AA108">
        <v>0</v>
      </c>
      <c r="AB108">
        <v>0</v>
      </c>
      <c r="AC108">
        <v>0</v>
      </c>
      <c r="AD108">
        <v>61.87</v>
      </c>
      <c r="AE108">
        <v>0</v>
      </c>
      <c r="AF108">
        <v>0</v>
      </c>
      <c r="AG108">
        <v>0</v>
      </c>
      <c r="AH108">
        <v>9.2899999999999991</v>
      </c>
      <c r="AI108">
        <v>1</v>
      </c>
      <c r="AJ108">
        <v>1</v>
      </c>
      <c r="AK108">
        <v>1</v>
      </c>
      <c r="AL108">
        <v>6.66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204.06</v>
      </c>
      <c r="AU108" t="s">
        <v>3</v>
      </c>
      <c r="AV108">
        <v>1</v>
      </c>
      <c r="AW108">
        <v>2</v>
      </c>
      <c r="AX108">
        <v>39501021</v>
      </c>
      <c r="AY108">
        <v>1</v>
      </c>
      <c r="AZ108">
        <v>0</v>
      </c>
      <c r="BA108">
        <v>100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Y108*Source!I67</f>
        <v>13.263900000000001</v>
      </c>
      <c r="CY108">
        <f>AD108</f>
        <v>61.87</v>
      </c>
      <c r="CZ108">
        <f>AH108</f>
        <v>9.2899999999999991</v>
      </c>
      <c r="DA108">
        <f>AL108</f>
        <v>6.66</v>
      </c>
      <c r="DB108">
        <v>0</v>
      </c>
    </row>
    <row r="109" spans="1:106" x14ac:dyDescent="0.2">
      <c r="A109">
        <f>ROW(Source!A67)</f>
        <v>67</v>
      </c>
      <c r="B109">
        <v>39500386</v>
      </c>
      <c r="C109">
        <v>39501015</v>
      </c>
      <c r="D109">
        <v>37064876</v>
      </c>
      <c r="E109">
        <v>1</v>
      </c>
      <c r="F109">
        <v>1</v>
      </c>
      <c r="G109">
        <v>1</v>
      </c>
      <c r="H109">
        <v>1</v>
      </c>
      <c r="I109" t="s">
        <v>1029</v>
      </c>
      <c r="J109" t="s">
        <v>3</v>
      </c>
      <c r="K109" t="s">
        <v>1030</v>
      </c>
      <c r="L109">
        <v>1191</v>
      </c>
      <c r="N109">
        <v>1013</v>
      </c>
      <c r="O109" t="s">
        <v>1028</v>
      </c>
      <c r="P109" t="s">
        <v>1028</v>
      </c>
      <c r="Q109">
        <v>1</v>
      </c>
      <c r="W109">
        <v>0</v>
      </c>
      <c r="X109">
        <v>-1417349443</v>
      </c>
      <c r="Y109">
        <v>2.06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6.66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2.06</v>
      </c>
      <c r="AU109" t="s">
        <v>3</v>
      </c>
      <c r="AV109">
        <v>2</v>
      </c>
      <c r="AW109">
        <v>2</v>
      </c>
      <c r="AX109">
        <v>39501022</v>
      </c>
      <c r="AY109">
        <v>1</v>
      </c>
      <c r="AZ109">
        <v>0</v>
      </c>
      <c r="BA109">
        <v>101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Y109*Source!I67</f>
        <v>0.13390000000000002</v>
      </c>
      <c r="CY109">
        <f>AD109</f>
        <v>0</v>
      </c>
      <c r="CZ109">
        <f>AH109</f>
        <v>0</v>
      </c>
      <c r="DA109">
        <f>AL109</f>
        <v>1</v>
      </c>
      <c r="DB109">
        <v>0</v>
      </c>
    </row>
    <row r="110" spans="1:106" x14ac:dyDescent="0.2">
      <c r="A110">
        <f>ROW(Source!A67)</f>
        <v>67</v>
      </c>
      <c r="B110">
        <v>39500386</v>
      </c>
      <c r="C110">
        <v>39501015</v>
      </c>
      <c r="D110">
        <v>36882452</v>
      </c>
      <c r="E110">
        <v>1</v>
      </c>
      <c r="F110">
        <v>1</v>
      </c>
      <c r="G110">
        <v>1</v>
      </c>
      <c r="H110">
        <v>2</v>
      </c>
      <c r="I110" t="s">
        <v>1031</v>
      </c>
      <c r="J110" t="s">
        <v>1032</v>
      </c>
      <c r="K110" t="s">
        <v>1033</v>
      </c>
      <c r="L110">
        <v>1368</v>
      </c>
      <c r="N110">
        <v>1011</v>
      </c>
      <c r="O110" t="s">
        <v>1034</v>
      </c>
      <c r="P110" t="s">
        <v>1034</v>
      </c>
      <c r="Q110">
        <v>1</v>
      </c>
      <c r="W110">
        <v>0</v>
      </c>
      <c r="X110">
        <v>1188625873</v>
      </c>
      <c r="Y110">
        <v>2.06</v>
      </c>
      <c r="AA110">
        <v>0</v>
      </c>
      <c r="AB110">
        <v>208.19</v>
      </c>
      <c r="AC110">
        <v>13.5</v>
      </c>
      <c r="AD110">
        <v>0</v>
      </c>
      <c r="AE110">
        <v>0</v>
      </c>
      <c r="AF110">
        <v>31.26</v>
      </c>
      <c r="AG110">
        <v>13.5</v>
      </c>
      <c r="AH110">
        <v>0</v>
      </c>
      <c r="AI110">
        <v>1</v>
      </c>
      <c r="AJ110">
        <v>6.66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2.06</v>
      </c>
      <c r="AU110" t="s">
        <v>3</v>
      </c>
      <c r="AV110">
        <v>0</v>
      </c>
      <c r="AW110">
        <v>2</v>
      </c>
      <c r="AX110">
        <v>39501023</v>
      </c>
      <c r="AY110">
        <v>1</v>
      </c>
      <c r="AZ110">
        <v>0</v>
      </c>
      <c r="BA110">
        <v>102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Y110*Source!I67</f>
        <v>0.13390000000000002</v>
      </c>
      <c r="CY110">
        <f>AB110</f>
        <v>208.19</v>
      </c>
      <c r="CZ110">
        <f>AF110</f>
        <v>31.26</v>
      </c>
      <c r="DA110">
        <f>AJ110</f>
        <v>6.66</v>
      </c>
      <c r="DB110">
        <v>0</v>
      </c>
    </row>
    <row r="111" spans="1:106" x14ac:dyDescent="0.2">
      <c r="A111">
        <f>ROW(Source!A67)</f>
        <v>67</v>
      </c>
      <c r="B111">
        <v>39500386</v>
      </c>
      <c r="C111">
        <v>39501015</v>
      </c>
      <c r="D111">
        <v>36807325</v>
      </c>
      <c r="E111">
        <v>1</v>
      </c>
      <c r="F111">
        <v>1</v>
      </c>
      <c r="G111">
        <v>1</v>
      </c>
      <c r="H111">
        <v>3</v>
      </c>
      <c r="I111" t="s">
        <v>1085</v>
      </c>
      <c r="J111" t="s">
        <v>1086</v>
      </c>
      <c r="K111" t="s">
        <v>1087</v>
      </c>
      <c r="L111">
        <v>1339</v>
      </c>
      <c r="N111">
        <v>1007</v>
      </c>
      <c r="O111" t="s">
        <v>179</v>
      </c>
      <c r="P111" t="s">
        <v>179</v>
      </c>
      <c r="Q111">
        <v>1</v>
      </c>
      <c r="W111">
        <v>0</v>
      </c>
      <c r="X111">
        <v>-1813551736</v>
      </c>
      <c r="Y111">
        <v>4.3</v>
      </c>
      <c r="AA111">
        <v>3399.26</v>
      </c>
      <c r="AB111">
        <v>0</v>
      </c>
      <c r="AC111">
        <v>0</v>
      </c>
      <c r="AD111">
        <v>0</v>
      </c>
      <c r="AE111">
        <v>510.4</v>
      </c>
      <c r="AF111">
        <v>0</v>
      </c>
      <c r="AG111">
        <v>0</v>
      </c>
      <c r="AH111">
        <v>0</v>
      </c>
      <c r="AI111">
        <v>6.66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4.3</v>
      </c>
      <c r="AU111" t="s">
        <v>3</v>
      </c>
      <c r="AV111">
        <v>0</v>
      </c>
      <c r="AW111">
        <v>2</v>
      </c>
      <c r="AX111">
        <v>39501024</v>
      </c>
      <c r="AY111">
        <v>1</v>
      </c>
      <c r="AZ111">
        <v>0</v>
      </c>
      <c r="BA111">
        <v>103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Y111*Source!I67</f>
        <v>0.27949999999999997</v>
      </c>
      <c r="CY111">
        <f>AA111</f>
        <v>3399.26</v>
      </c>
      <c r="CZ111">
        <f>AE111</f>
        <v>510.4</v>
      </c>
      <c r="DA111">
        <f>AI111</f>
        <v>6.66</v>
      </c>
      <c r="DB111">
        <v>0</v>
      </c>
    </row>
    <row r="112" spans="1:106" x14ac:dyDescent="0.2">
      <c r="A112">
        <f>ROW(Source!A67)</f>
        <v>67</v>
      </c>
      <c r="B112">
        <v>39500386</v>
      </c>
      <c r="C112">
        <v>39501015</v>
      </c>
      <c r="D112">
        <v>36807381</v>
      </c>
      <c r="E112">
        <v>1</v>
      </c>
      <c r="F112">
        <v>1</v>
      </c>
      <c r="G112">
        <v>1</v>
      </c>
      <c r="H112">
        <v>3</v>
      </c>
      <c r="I112" t="s">
        <v>1088</v>
      </c>
      <c r="J112" t="s">
        <v>1089</v>
      </c>
      <c r="K112" t="s">
        <v>1090</v>
      </c>
      <c r="L112">
        <v>1339</v>
      </c>
      <c r="N112">
        <v>1007</v>
      </c>
      <c r="O112" t="s">
        <v>179</v>
      </c>
      <c r="P112" t="s">
        <v>179</v>
      </c>
      <c r="Q112">
        <v>1</v>
      </c>
      <c r="W112">
        <v>0</v>
      </c>
      <c r="X112">
        <v>-1001479081</v>
      </c>
      <c r="Y112">
        <v>0.1</v>
      </c>
      <c r="AA112">
        <v>3449.28</v>
      </c>
      <c r="AB112">
        <v>0</v>
      </c>
      <c r="AC112">
        <v>0</v>
      </c>
      <c r="AD112">
        <v>0</v>
      </c>
      <c r="AE112">
        <v>517.91</v>
      </c>
      <c r="AF112">
        <v>0</v>
      </c>
      <c r="AG112">
        <v>0</v>
      </c>
      <c r="AH112">
        <v>0</v>
      </c>
      <c r="AI112">
        <v>6.66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0.1</v>
      </c>
      <c r="AU112" t="s">
        <v>3</v>
      </c>
      <c r="AV112">
        <v>0</v>
      </c>
      <c r="AW112">
        <v>2</v>
      </c>
      <c r="AX112">
        <v>39501025</v>
      </c>
      <c r="AY112">
        <v>1</v>
      </c>
      <c r="AZ112">
        <v>0</v>
      </c>
      <c r="BA112">
        <v>104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Y112*Source!I67</f>
        <v>6.5000000000000006E-3</v>
      </c>
      <c r="CY112">
        <f>AA112</f>
        <v>3449.28</v>
      </c>
      <c r="CZ112">
        <f>AE112</f>
        <v>517.91</v>
      </c>
      <c r="DA112">
        <f>AI112</f>
        <v>6.66</v>
      </c>
      <c r="DB112">
        <v>0</v>
      </c>
    </row>
    <row r="113" spans="1:106" x14ac:dyDescent="0.2">
      <c r="A113">
        <f>ROW(Source!A68)</f>
        <v>68</v>
      </c>
      <c r="B113">
        <v>39500385</v>
      </c>
      <c r="C113">
        <v>39501026</v>
      </c>
      <c r="D113">
        <v>37064928</v>
      </c>
      <c r="E113">
        <v>1</v>
      </c>
      <c r="F113">
        <v>1</v>
      </c>
      <c r="G113">
        <v>1</v>
      </c>
      <c r="H113">
        <v>1</v>
      </c>
      <c r="I113" t="s">
        <v>1091</v>
      </c>
      <c r="J113" t="s">
        <v>3</v>
      </c>
      <c r="K113" t="s">
        <v>1092</v>
      </c>
      <c r="L113">
        <v>1191</v>
      </c>
      <c r="N113">
        <v>1013</v>
      </c>
      <c r="O113" t="s">
        <v>1028</v>
      </c>
      <c r="P113" t="s">
        <v>1028</v>
      </c>
      <c r="Q113">
        <v>1</v>
      </c>
      <c r="W113">
        <v>0</v>
      </c>
      <c r="X113">
        <v>145020957</v>
      </c>
      <c r="Y113">
        <v>11.028499999999999</v>
      </c>
      <c r="AA113">
        <v>0</v>
      </c>
      <c r="AB113">
        <v>0</v>
      </c>
      <c r="AC113">
        <v>0</v>
      </c>
      <c r="AD113">
        <v>9.07</v>
      </c>
      <c r="AE113">
        <v>0</v>
      </c>
      <c r="AF113">
        <v>0</v>
      </c>
      <c r="AG113">
        <v>0</v>
      </c>
      <c r="AH113">
        <v>9.07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9.59</v>
      </c>
      <c r="AU113" t="s">
        <v>33</v>
      </c>
      <c r="AV113">
        <v>1</v>
      </c>
      <c r="AW113">
        <v>2</v>
      </c>
      <c r="AX113">
        <v>39501036</v>
      </c>
      <c r="AY113">
        <v>1</v>
      </c>
      <c r="AZ113">
        <v>0</v>
      </c>
      <c r="BA113">
        <v>105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Y113*Source!I68</f>
        <v>0.7168525</v>
      </c>
      <c r="CY113">
        <f>AD113</f>
        <v>9.07</v>
      </c>
      <c r="CZ113">
        <f>AH113</f>
        <v>9.07</v>
      </c>
      <c r="DA113">
        <f>AL113</f>
        <v>1</v>
      </c>
      <c r="DB113">
        <v>0</v>
      </c>
    </row>
    <row r="114" spans="1:106" x14ac:dyDescent="0.2">
      <c r="A114">
        <f>ROW(Source!A68)</f>
        <v>68</v>
      </c>
      <c r="B114">
        <v>39500385</v>
      </c>
      <c r="C114">
        <v>39501026</v>
      </c>
      <c r="D114">
        <v>37064876</v>
      </c>
      <c r="E114">
        <v>1</v>
      </c>
      <c r="F114">
        <v>1</v>
      </c>
      <c r="G114">
        <v>1</v>
      </c>
      <c r="H114">
        <v>1</v>
      </c>
      <c r="I114" t="s">
        <v>1029</v>
      </c>
      <c r="J114" t="s">
        <v>3</v>
      </c>
      <c r="K114" t="s">
        <v>1030</v>
      </c>
      <c r="L114">
        <v>1191</v>
      </c>
      <c r="N114">
        <v>1013</v>
      </c>
      <c r="O114" t="s">
        <v>1028</v>
      </c>
      <c r="P114" t="s">
        <v>1028</v>
      </c>
      <c r="Q114">
        <v>1</v>
      </c>
      <c r="W114">
        <v>0</v>
      </c>
      <c r="X114">
        <v>-1417349443</v>
      </c>
      <c r="Y114">
        <v>0.05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0.05</v>
      </c>
      <c r="AU114" t="s">
        <v>3</v>
      </c>
      <c r="AV114">
        <v>2</v>
      </c>
      <c r="AW114">
        <v>2</v>
      </c>
      <c r="AX114">
        <v>39501037</v>
      </c>
      <c r="AY114">
        <v>1</v>
      </c>
      <c r="AZ114">
        <v>2048</v>
      </c>
      <c r="BA114">
        <v>106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Y114*Source!I68</f>
        <v>3.2500000000000003E-3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ROW(Source!A68)</f>
        <v>68</v>
      </c>
      <c r="B115">
        <v>39500385</v>
      </c>
      <c r="C115">
        <v>39501026</v>
      </c>
      <c r="D115">
        <v>36882356</v>
      </c>
      <c r="E115">
        <v>1</v>
      </c>
      <c r="F115">
        <v>1</v>
      </c>
      <c r="G115">
        <v>1</v>
      </c>
      <c r="H115">
        <v>2</v>
      </c>
      <c r="I115" t="s">
        <v>1093</v>
      </c>
      <c r="J115" t="s">
        <v>1094</v>
      </c>
      <c r="K115" t="s">
        <v>1095</v>
      </c>
      <c r="L115">
        <v>1368</v>
      </c>
      <c r="N115">
        <v>1011</v>
      </c>
      <c r="O115" t="s">
        <v>1034</v>
      </c>
      <c r="P115" t="s">
        <v>1034</v>
      </c>
      <c r="Q115">
        <v>1</v>
      </c>
      <c r="W115">
        <v>0</v>
      </c>
      <c r="X115">
        <v>1047452784</v>
      </c>
      <c r="Y115">
        <v>0.25</v>
      </c>
      <c r="AA115">
        <v>0</v>
      </c>
      <c r="AB115">
        <v>1.7</v>
      </c>
      <c r="AC115">
        <v>0</v>
      </c>
      <c r="AD115">
        <v>0</v>
      </c>
      <c r="AE115">
        <v>0</v>
      </c>
      <c r="AF115">
        <v>1.7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0.2</v>
      </c>
      <c r="AU115" t="s">
        <v>32</v>
      </c>
      <c r="AV115">
        <v>0</v>
      </c>
      <c r="AW115">
        <v>2</v>
      </c>
      <c r="AX115">
        <v>39501038</v>
      </c>
      <c r="AY115">
        <v>1</v>
      </c>
      <c r="AZ115">
        <v>0</v>
      </c>
      <c r="BA115">
        <v>107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Y115*Source!I68</f>
        <v>1.6250000000000001E-2</v>
      </c>
      <c r="CY115">
        <f>AB115</f>
        <v>1.7</v>
      </c>
      <c r="CZ115">
        <f>AF115</f>
        <v>1.7</v>
      </c>
      <c r="DA115">
        <f>AJ115</f>
        <v>1</v>
      </c>
      <c r="DB115">
        <v>0</v>
      </c>
    </row>
    <row r="116" spans="1:106" x14ac:dyDescent="0.2">
      <c r="A116">
        <f>ROW(Source!A68)</f>
        <v>68</v>
      </c>
      <c r="B116">
        <v>39500385</v>
      </c>
      <c r="C116">
        <v>39501026</v>
      </c>
      <c r="D116">
        <v>36883554</v>
      </c>
      <c r="E116">
        <v>1</v>
      </c>
      <c r="F116">
        <v>1</v>
      </c>
      <c r="G116">
        <v>1</v>
      </c>
      <c r="H116">
        <v>2</v>
      </c>
      <c r="I116" t="s">
        <v>1037</v>
      </c>
      <c r="J116" t="s">
        <v>1038</v>
      </c>
      <c r="K116" t="s">
        <v>1039</v>
      </c>
      <c r="L116">
        <v>1368</v>
      </c>
      <c r="N116">
        <v>1011</v>
      </c>
      <c r="O116" t="s">
        <v>1034</v>
      </c>
      <c r="P116" t="s">
        <v>1034</v>
      </c>
      <c r="Q116">
        <v>1</v>
      </c>
      <c r="W116">
        <v>0</v>
      </c>
      <c r="X116">
        <v>1372534845</v>
      </c>
      <c r="Y116">
        <v>6.25E-2</v>
      </c>
      <c r="AA116">
        <v>0</v>
      </c>
      <c r="AB116">
        <v>65.709999999999994</v>
      </c>
      <c r="AC116">
        <v>11.6</v>
      </c>
      <c r="AD116">
        <v>0</v>
      </c>
      <c r="AE116">
        <v>0</v>
      </c>
      <c r="AF116">
        <v>65.709999999999994</v>
      </c>
      <c r="AG116">
        <v>11.6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0.05</v>
      </c>
      <c r="AU116" t="s">
        <v>32</v>
      </c>
      <c r="AV116">
        <v>0</v>
      </c>
      <c r="AW116">
        <v>2</v>
      </c>
      <c r="AX116">
        <v>39501039</v>
      </c>
      <c r="AY116">
        <v>1</v>
      </c>
      <c r="AZ116">
        <v>0</v>
      </c>
      <c r="BA116">
        <v>108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Y116*Source!I68</f>
        <v>4.0625000000000001E-3</v>
      </c>
      <c r="CY116">
        <f>AB116</f>
        <v>65.709999999999994</v>
      </c>
      <c r="CZ116">
        <f>AF116</f>
        <v>65.709999999999994</v>
      </c>
      <c r="DA116">
        <f>AJ116</f>
        <v>1</v>
      </c>
      <c r="DB116">
        <v>0</v>
      </c>
    </row>
    <row r="117" spans="1:106" x14ac:dyDescent="0.2">
      <c r="A117">
        <f>ROW(Source!A68)</f>
        <v>68</v>
      </c>
      <c r="B117">
        <v>39500385</v>
      </c>
      <c r="C117">
        <v>39501026</v>
      </c>
      <c r="D117">
        <v>36805524</v>
      </c>
      <c r="E117">
        <v>1</v>
      </c>
      <c r="F117">
        <v>1</v>
      </c>
      <c r="G117">
        <v>1</v>
      </c>
      <c r="H117">
        <v>3</v>
      </c>
      <c r="I117" t="s">
        <v>1071</v>
      </c>
      <c r="J117" t="s">
        <v>1072</v>
      </c>
      <c r="K117" t="s">
        <v>1073</v>
      </c>
      <c r="L117">
        <v>1346</v>
      </c>
      <c r="N117">
        <v>1009</v>
      </c>
      <c r="O117" t="s">
        <v>52</v>
      </c>
      <c r="P117" t="s">
        <v>52</v>
      </c>
      <c r="Q117">
        <v>1</v>
      </c>
      <c r="W117">
        <v>0</v>
      </c>
      <c r="X117">
        <v>813963326</v>
      </c>
      <c r="Y117">
        <v>0.01</v>
      </c>
      <c r="AA117">
        <v>1.82</v>
      </c>
      <c r="AB117">
        <v>0</v>
      </c>
      <c r="AC117">
        <v>0</v>
      </c>
      <c r="AD117">
        <v>0</v>
      </c>
      <c r="AE117">
        <v>1.82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0.01</v>
      </c>
      <c r="AU117" t="s">
        <v>3</v>
      </c>
      <c r="AV117">
        <v>0</v>
      </c>
      <c r="AW117">
        <v>2</v>
      </c>
      <c r="AX117">
        <v>39501040</v>
      </c>
      <c r="AY117">
        <v>1</v>
      </c>
      <c r="AZ117">
        <v>0</v>
      </c>
      <c r="BA117">
        <v>109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Y117*Source!I68</f>
        <v>6.5000000000000008E-4</v>
      </c>
      <c r="CY117">
        <f>AA117</f>
        <v>1.82</v>
      </c>
      <c r="CZ117">
        <f>AE117</f>
        <v>1.82</v>
      </c>
      <c r="DA117">
        <f>AI117</f>
        <v>1</v>
      </c>
      <c r="DB117">
        <v>0</v>
      </c>
    </row>
    <row r="118" spans="1:106" x14ac:dyDescent="0.2">
      <c r="A118">
        <f>ROW(Source!A68)</f>
        <v>68</v>
      </c>
      <c r="B118">
        <v>39500385</v>
      </c>
      <c r="C118">
        <v>39501026</v>
      </c>
      <c r="D118">
        <v>36806413</v>
      </c>
      <c r="E118">
        <v>1</v>
      </c>
      <c r="F118">
        <v>1</v>
      </c>
      <c r="G118">
        <v>1</v>
      </c>
      <c r="H118">
        <v>3</v>
      </c>
      <c r="I118" t="s">
        <v>1096</v>
      </c>
      <c r="J118" t="s">
        <v>1097</v>
      </c>
      <c r="K118" t="s">
        <v>1098</v>
      </c>
      <c r="L118">
        <v>1339</v>
      </c>
      <c r="N118">
        <v>1007</v>
      </c>
      <c r="O118" t="s">
        <v>179</v>
      </c>
      <c r="P118" t="s">
        <v>179</v>
      </c>
      <c r="Q118">
        <v>1</v>
      </c>
      <c r="W118">
        <v>0</v>
      </c>
      <c r="X118">
        <v>1795918813</v>
      </c>
      <c r="Y118">
        <v>2.9999999999999997E-4</v>
      </c>
      <c r="AA118">
        <v>74.58</v>
      </c>
      <c r="AB118">
        <v>0</v>
      </c>
      <c r="AC118">
        <v>0</v>
      </c>
      <c r="AD118">
        <v>0</v>
      </c>
      <c r="AE118">
        <v>74.58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2.9999999999999997E-4</v>
      </c>
      <c r="AU118" t="s">
        <v>3</v>
      </c>
      <c r="AV118">
        <v>0</v>
      </c>
      <c r="AW118">
        <v>2</v>
      </c>
      <c r="AX118">
        <v>39501041</v>
      </c>
      <c r="AY118">
        <v>1</v>
      </c>
      <c r="AZ118">
        <v>0</v>
      </c>
      <c r="BA118">
        <v>110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Y118*Source!I68</f>
        <v>1.95E-5</v>
      </c>
      <c r="CY118">
        <f>AA118</f>
        <v>74.58</v>
      </c>
      <c r="CZ118">
        <f>AE118</f>
        <v>74.58</v>
      </c>
      <c r="DA118">
        <f>AI118</f>
        <v>1</v>
      </c>
      <c r="DB118">
        <v>0</v>
      </c>
    </row>
    <row r="119" spans="1:106" x14ac:dyDescent="0.2">
      <c r="A119">
        <f>ROW(Source!A68)</f>
        <v>68</v>
      </c>
      <c r="B119">
        <v>39500385</v>
      </c>
      <c r="C119">
        <v>39501026</v>
      </c>
      <c r="D119">
        <v>36807381</v>
      </c>
      <c r="E119">
        <v>1</v>
      </c>
      <c r="F119">
        <v>1</v>
      </c>
      <c r="G119">
        <v>1</v>
      </c>
      <c r="H119">
        <v>3</v>
      </c>
      <c r="I119" t="s">
        <v>1088</v>
      </c>
      <c r="J119" t="s">
        <v>1089</v>
      </c>
      <c r="K119" t="s">
        <v>1090</v>
      </c>
      <c r="L119">
        <v>1339</v>
      </c>
      <c r="N119">
        <v>1007</v>
      </c>
      <c r="O119" t="s">
        <v>179</v>
      </c>
      <c r="P119" t="s">
        <v>179</v>
      </c>
      <c r="Q119">
        <v>1</v>
      </c>
      <c r="W119">
        <v>0</v>
      </c>
      <c r="X119">
        <v>-1001479081</v>
      </c>
      <c r="Y119">
        <v>0.06</v>
      </c>
      <c r="AA119">
        <v>517.91</v>
      </c>
      <c r="AB119">
        <v>0</v>
      </c>
      <c r="AC119">
        <v>0</v>
      </c>
      <c r="AD119">
        <v>0</v>
      </c>
      <c r="AE119">
        <v>517.91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0.06</v>
      </c>
      <c r="AU119" t="s">
        <v>3</v>
      </c>
      <c r="AV119">
        <v>0</v>
      </c>
      <c r="AW119">
        <v>2</v>
      </c>
      <c r="AX119">
        <v>39501042</v>
      </c>
      <c r="AY119">
        <v>1</v>
      </c>
      <c r="AZ119">
        <v>0</v>
      </c>
      <c r="BA119">
        <v>111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Y119*Source!I68</f>
        <v>3.8999999999999998E-3</v>
      </c>
      <c r="CY119">
        <f>AA119</f>
        <v>517.91</v>
      </c>
      <c r="CZ119">
        <f>AE119</f>
        <v>517.91</v>
      </c>
      <c r="DA119">
        <f>AI119</f>
        <v>1</v>
      </c>
      <c r="DB119">
        <v>0</v>
      </c>
    </row>
    <row r="120" spans="1:106" x14ac:dyDescent="0.2">
      <c r="A120">
        <f>ROW(Source!A68)</f>
        <v>68</v>
      </c>
      <c r="B120">
        <v>39500385</v>
      </c>
      <c r="C120">
        <v>39501026</v>
      </c>
      <c r="D120">
        <v>36797561</v>
      </c>
      <c r="E120">
        <v>17</v>
      </c>
      <c r="F120">
        <v>1</v>
      </c>
      <c r="G120">
        <v>1</v>
      </c>
      <c r="H120">
        <v>3</v>
      </c>
      <c r="I120" t="s">
        <v>121</v>
      </c>
      <c r="J120" t="s">
        <v>3</v>
      </c>
      <c r="K120" t="s">
        <v>122</v>
      </c>
      <c r="L120">
        <v>1348</v>
      </c>
      <c r="N120">
        <v>1009</v>
      </c>
      <c r="O120" t="s">
        <v>57</v>
      </c>
      <c r="P120" t="s">
        <v>57</v>
      </c>
      <c r="Q120">
        <v>1000</v>
      </c>
      <c r="W120">
        <v>0</v>
      </c>
      <c r="X120">
        <v>1891904026</v>
      </c>
      <c r="Y120">
        <v>3.7999999999999999E-2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3</v>
      </c>
      <c r="AT120">
        <v>3.7999999999999999E-2</v>
      </c>
      <c r="AU120" t="s">
        <v>3</v>
      </c>
      <c r="AV120">
        <v>0</v>
      </c>
      <c r="AW120">
        <v>2</v>
      </c>
      <c r="AX120">
        <v>39501043</v>
      </c>
      <c r="AY120">
        <v>1</v>
      </c>
      <c r="AZ120">
        <v>0</v>
      </c>
      <c r="BA120">
        <v>112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Y120*Source!I68</f>
        <v>2.47E-3</v>
      </c>
      <c r="CY120">
        <f>AA120</f>
        <v>0</v>
      </c>
      <c r="CZ120">
        <f>AE120</f>
        <v>0</v>
      </c>
      <c r="DA120">
        <f>AI120</f>
        <v>1</v>
      </c>
      <c r="DB120">
        <v>0</v>
      </c>
    </row>
    <row r="121" spans="1:106" x14ac:dyDescent="0.2">
      <c r="A121">
        <f>ROW(Source!A68)</f>
        <v>68</v>
      </c>
      <c r="B121">
        <v>39500385</v>
      </c>
      <c r="C121">
        <v>39501026</v>
      </c>
      <c r="D121">
        <v>36837882</v>
      </c>
      <c r="E121">
        <v>1</v>
      </c>
      <c r="F121">
        <v>1</v>
      </c>
      <c r="G121">
        <v>1</v>
      </c>
      <c r="H121">
        <v>3</v>
      </c>
      <c r="I121" t="s">
        <v>117</v>
      </c>
      <c r="J121" t="s">
        <v>119</v>
      </c>
      <c r="K121" t="s">
        <v>118</v>
      </c>
      <c r="L121">
        <v>1348</v>
      </c>
      <c r="N121">
        <v>1009</v>
      </c>
      <c r="O121" t="s">
        <v>57</v>
      </c>
      <c r="P121" t="s">
        <v>57</v>
      </c>
      <c r="Q121">
        <v>1000</v>
      </c>
      <c r="W121">
        <v>0</v>
      </c>
      <c r="X121">
        <v>2023472043</v>
      </c>
      <c r="Y121">
        <v>3.7999999999999999E-2</v>
      </c>
      <c r="AA121">
        <v>28531.05</v>
      </c>
      <c r="AB121">
        <v>0</v>
      </c>
      <c r="AC121">
        <v>0</v>
      </c>
      <c r="AD121">
        <v>0</v>
      </c>
      <c r="AE121">
        <v>28531.05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3</v>
      </c>
      <c r="AT121">
        <v>3.7999999999999999E-2</v>
      </c>
      <c r="AU121" t="s">
        <v>3</v>
      </c>
      <c r="AV121">
        <v>0</v>
      </c>
      <c r="AW121">
        <v>1</v>
      </c>
      <c r="AX121">
        <v>-1</v>
      </c>
      <c r="AY121">
        <v>0</v>
      </c>
      <c r="AZ121">
        <v>0</v>
      </c>
      <c r="BA121" t="s">
        <v>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Y121*Source!I68</f>
        <v>2.47E-3</v>
      </c>
      <c r="CY121">
        <f>AA121</f>
        <v>28531.05</v>
      </c>
      <c r="CZ121">
        <f>AE121</f>
        <v>28531.05</v>
      </c>
      <c r="DA121">
        <f>AI121</f>
        <v>1</v>
      </c>
      <c r="DB121">
        <v>0</v>
      </c>
    </row>
    <row r="122" spans="1:106" x14ac:dyDescent="0.2">
      <c r="A122">
        <f>ROW(Source!A69)</f>
        <v>69</v>
      </c>
      <c r="B122">
        <v>39500386</v>
      </c>
      <c r="C122">
        <v>39501026</v>
      </c>
      <c r="D122">
        <v>37064928</v>
      </c>
      <c r="E122">
        <v>1</v>
      </c>
      <c r="F122">
        <v>1</v>
      </c>
      <c r="G122">
        <v>1</v>
      </c>
      <c r="H122">
        <v>1</v>
      </c>
      <c r="I122" t="s">
        <v>1091</v>
      </c>
      <c r="J122" t="s">
        <v>3</v>
      </c>
      <c r="K122" t="s">
        <v>1092</v>
      </c>
      <c r="L122">
        <v>1191</v>
      </c>
      <c r="N122">
        <v>1013</v>
      </c>
      <c r="O122" t="s">
        <v>1028</v>
      </c>
      <c r="P122" t="s">
        <v>1028</v>
      </c>
      <c r="Q122">
        <v>1</v>
      </c>
      <c r="W122">
        <v>0</v>
      </c>
      <c r="X122">
        <v>145020957</v>
      </c>
      <c r="Y122">
        <v>11.028499999999999</v>
      </c>
      <c r="AA122">
        <v>0</v>
      </c>
      <c r="AB122">
        <v>0</v>
      </c>
      <c r="AC122">
        <v>0</v>
      </c>
      <c r="AD122">
        <v>60.41</v>
      </c>
      <c r="AE122">
        <v>0</v>
      </c>
      <c r="AF122">
        <v>0</v>
      </c>
      <c r="AG122">
        <v>0</v>
      </c>
      <c r="AH122">
        <v>9.07</v>
      </c>
      <c r="AI122">
        <v>1</v>
      </c>
      <c r="AJ122">
        <v>1</v>
      </c>
      <c r="AK122">
        <v>1</v>
      </c>
      <c r="AL122">
        <v>6.66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3</v>
      </c>
      <c r="AT122">
        <v>9.59</v>
      </c>
      <c r="AU122" t="s">
        <v>33</v>
      </c>
      <c r="AV122">
        <v>1</v>
      </c>
      <c r="AW122">
        <v>2</v>
      </c>
      <c r="AX122">
        <v>39501036</v>
      </c>
      <c r="AY122">
        <v>1</v>
      </c>
      <c r="AZ122">
        <v>0</v>
      </c>
      <c r="BA122">
        <v>113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Y122*Source!I69</f>
        <v>0.7168525</v>
      </c>
      <c r="CY122">
        <f>AD122</f>
        <v>60.41</v>
      </c>
      <c r="CZ122">
        <f>AH122</f>
        <v>9.07</v>
      </c>
      <c r="DA122">
        <f>AL122</f>
        <v>6.66</v>
      </c>
      <c r="DB122">
        <v>0</v>
      </c>
    </row>
    <row r="123" spans="1:106" x14ac:dyDescent="0.2">
      <c r="A123">
        <f>ROW(Source!A69)</f>
        <v>69</v>
      </c>
      <c r="B123">
        <v>39500386</v>
      </c>
      <c r="C123">
        <v>39501026</v>
      </c>
      <c r="D123">
        <v>37064876</v>
      </c>
      <c r="E123">
        <v>1</v>
      </c>
      <c r="F123">
        <v>1</v>
      </c>
      <c r="G123">
        <v>1</v>
      </c>
      <c r="H123">
        <v>1</v>
      </c>
      <c r="I123" t="s">
        <v>1029</v>
      </c>
      <c r="J123" t="s">
        <v>3</v>
      </c>
      <c r="K123" t="s">
        <v>1030</v>
      </c>
      <c r="L123">
        <v>1191</v>
      </c>
      <c r="N123">
        <v>1013</v>
      </c>
      <c r="O123" t="s">
        <v>1028</v>
      </c>
      <c r="P123" t="s">
        <v>1028</v>
      </c>
      <c r="Q123">
        <v>1</v>
      </c>
      <c r="W123">
        <v>0</v>
      </c>
      <c r="X123">
        <v>-1417349443</v>
      </c>
      <c r="Y123">
        <v>0.05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6.66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0.05</v>
      </c>
      <c r="AU123" t="s">
        <v>3</v>
      </c>
      <c r="AV123">
        <v>2</v>
      </c>
      <c r="AW123">
        <v>2</v>
      </c>
      <c r="AX123">
        <v>39501037</v>
      </c>
      <c r="AY123">
        <v>1</v>
      </c>
      <c r="AZ123">
        <v>2048</v>
      </c>
      <c r="BA123">
        <v>114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Y123*Source!I69</f>
        <v>3.2500000000000003E-3</v>
      </c>
      <c r="CY123">
        <f>AD123</f>
        <v>0</v>
      </c>
      <c r="CZ123">
        <f>AH123</f>
        <v>0</v>
      </c>
      <c r="DA123">
        <f>AL123</f>
        <v>1</v>
      </c>
      <c r="DB123">
        <v>0</v>
      </c>
    </row>
    <row r="124" spans="1:106" x14ac:dyDescent="0.2">
      <c r="A124">
        <f>ROW(Source!A69)</f>
        <v>69</v>
      </c>
      <c r="B124">
        <v>39500386</v>
      </c>
      <c r="C124">
        <v>39501026</v>
      </c>
      <c r="D124">
        <v>36882356</v>
      </c>
      <c r="E124">
        <v>1</v>
      </c>
      <c r="F124">
        <v>1</v>
      </c>
      <c r="G124">
        <v>1</v>
      </c>
      <c r="H124">
        <v>2</v>
      </c>
      <c r="I124" t="s">
        <v>1093</v>
      </c>
      <c r="J124" t="s">
        <v>1094</v>
      </c>
      <c r="K124" t="s">
        <v>1095</v>
      </c>
      <c r="L124">
        <v>1368</v>
      </c>
      <c r="N124">
        <v>1011</v>
      </c>
      <c r="O124" t="s">
        <v>1034</v>
      </c>
      <c r="P124" t="s">
        <v>1034</v>
      </c>
      <c r="Q124">
        <v>1</v>
      </c>
      <c r="W124">
        <v>0</v>
      </c>
      <c r="X124">
        <v>1047452784</v>
      </c>
      <c r="Y124">
        <v>0.25</v>
      </c>
      <c r="AA124">
        <v>0</v>
      </c>
      <c r="AB124">
        <v>11.32</v>
      </c>
      <c r="AC124">
        <v>0</v>
      </c>
      <c r="AD124">
        <v>0</v>
      </c>
      <c r="AE124">
        <v>0</v>
      </c>
      <c r="AF124">
        <v>1.7</v>
      </c>
      <c r="AG124">
        <v>0</v>
      </c>
      <c r="AH124">
        <v>0</v>
      </c>
      <c r="AI124">
        <v>1</v>
      </c>
      <c r="AJ124">
        <v>6.66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0.2</v>
      </c>
      <c r="AU124" t="s">
        <v>32</v>
      </c>
      <c r="AV124">
        <v>0</v>
      </c>
      <c r="AW124">
        <v>2</v>
      </c>
      <c r="AX124">
        <v>39501038</v>
      </c>
      <c r="AY124">
        <v>1</v>
      </c>
      <c r="AZ124">
        <v>0</v>
      </c>
      <c r="BA124">
        <v>115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Y124*Source!I69</f>
        <v>1.6250000000000001E-2</v>
      </c>
      <c r="CY124">
        <f>AB124</f>
        <v>11.32</v>
      </c>
      <c r="CZ124">
        <f>AF124</f>
        <v>1.7</v>
      </c>
      <c r="DA124">
        <f>AJ124</f>
        <v>6.66</v>
      </c>
      <c r="DB124">
        <v>0</v>
      </c>
    </row>
    <row r="125" spans="1:106" x14ac:dyDescent="0.2">
      <c r="A125">
        <f>ROW(Source!A69)</f>
        <v>69</v>
      </c>
      <c r="B125">
        <v>39500386</v>
      </c>
      <c r="C125">
        <v>39501026</v>
      </c>
      <c r="D125">
        <v>36883554</v>
      </c>
      <c r="E125">
        <v>1</v>
      </c>
      <c r="F125">
        <v>1</v>
      </c>
      <c r="G125">
        <v>1</v>
      </c>
      <c r="H125">
        <v>2</v>
      </c>
      <c r="I125" t="s">
        <v>1037</v>
      </c>
      <c r="J125" t="s">
        <v>1038</v>
      </c>
      <c r="K125" t="s">
        <v>1039</v>
      </c>
      <c r="L125">
        <v>1368</v>
      </c>
      <c r="N125">
        <v>1011</v>
      </c>
      <c r="O125" t="s">
        <v>1034</v>
      </c>
      <c r="P125" t="s">
        <v>1034</v>
      </c>
      <c r="Q125">
        <v>1</v>
      </c>
      <c r="W125">
        <v>0</v>
      </c>
      <c r="X125">
        <v>1372534845</v>
      </c>
      <c r="Y125">
        <v>6.25E-2</v>
      </c>
      <c r="AA125">
        <v>0</v>
      </c>
      <c r="AB125">
        <v>437.63</v>
      </c>
      <c r="AC125">
        <v>11.6</v>
      </c>
      <c r="AD125">
        <v>0</v>
      </c>
      <c r="AE125">
        <v>0</v>
      </c>
      <c r="AF125">
        <v>65.709999999999994</v>
      </c>
      <c r="AG125">
        <v>11.6</v>
      </c>
      <c r="AH125">
        <v>0</v>
      </c>
      <c r="AI125">
        <v>1</v>
      </c>
      <c r="AJ125">
        <v>6.66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0.05</v>
      </c>
      <c r="AU125" t="s">
        <v>32</v>
      </c>
      <c r="AV125">
        <v>0</v>
      </c>
      <c r="AW125">
        <v>2</v>
      </c>
      <c r="AX125">
        <v>39501039</v>
      </c>
      <c r="AY125">
        <v>1</v>
      </c>
      <c r="AZ125">
        <v>0</v>
      </c>
      <c r="BA125">
        <v>116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Y125*Source!I69</f>
        <v>4.0625000000000001E-3</v>
      </c>
      <c r="CY125">
        <f>AB125</f>
        <v>437.63</v>
      </c>
      <c r="CZ125">
        <f>AF125</f>
        <v>65.709999999999994</v>
      </c>
      <c r="DA125">
        <f>AJ125</f>
        <v>6.66</v>
      </c>
      <c r="DB125">
        <v>0</v>
      </c>
    </row>
    <row r="126" spans="1:106" x14ac:dyDescent="0.2">
      <c r="A126">
        <f>ROW(Source!A69)</f>
        <v>69</v>
      </c>
      <c r="B126">
        <v>39500386</v>
      </c>
      <c r="C126">
        <v>39501026</v>
      </c>
      <c r="D126">
        <v>36805524</v>
      </c>
      <c r="E126">
        <v>1</v>
      </c>
      <c r="F126">
        <v>1</v>
      </c>
      <c r="G126">
        <v>1</v>
      </c>
      <c r="H126">
        <v>3</v>
      </c>
      <c r="I126" t="s">
        <v>1071</v>
      </c>
      <c r="J126" t="s">
        <v>1072</v>
      </c>
      <c r="K126" t="s">
        <v>1073</v>
      </c>
      <c r="L126">
        <v>1346</v>
      </c>
      <c r="N126">
        <v>1009</v>
      </c>
      <c r="O126" t="s">
        <v>52</v>
      </c>
      <c r="P126" t="s">
        <v>52</v>
      </c>
      <c r="Q126">
        <v>1</v>
      </c>
      <c r="W126">
        <v>0</v>
      </c>
      <c r="X126">
        <v>813963326</v>
      </c>
      <c r="Y126">
        <v>0.01</v>
      </c>
      <c r="AA126">
        <v>12.12</v>
      </c>
      <c r="AB126">
        <v>0</v>
      </c>
      <c r="AC126">
        <v>0</v>
      </c>
      <c r="AD126">
        <v>0</v>
      </c>
      <c r="AE126">
        <v>1.82</v>
      </c>
      <c r="AF126">
        <v>0</v>
      </c>
      <c r="AG126">
        <v>0</v>
      </c>
      <c r="AH126">
        <v>0</v>
      </c>
      <c r="AI126">
        <v>6.66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0.01</v>
      </c>
      <c r="AU126" t="s">
        <v>3</v>
      </c>
      <c r="AV126">
        <v>0</v>
      </c>
      <c r="AW126">
        <v>2</v>
      </c>
      <c r="AX126">
        <v>39501040</v>
      </c>
      <c r="AY126">
        <v>1</v>
      </c>
      <c r="AZ126">
        <v>0</v>
      </c>
      <c r="BA126">
        <v>117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Y126*Source!I69</f>
        <v>6.5000000000000008E-4</v>
      </c>
      <c r="CY126">
        <f>AA126</f>
        <v>12.12</v>
      </c>
      <c r="CZ126">
        <f>AE126</f>
        <v>1.82</v>
      </c>
      <c r="DA126">
        <f>AI126</f>
        <v>6.66</v>
      </c>
      <c r="DB126">
        <v>0</v>
      </c>
    </row>
    <row r="127" spans="1:106" x14ac:dyDescent="0.2">
      <c r="A127">
        <f>ROW(Source!A69)</f>
        <v>69</v>
      </c>
      <c r="B127">
        <v>39500386</v>
      </c>
      <c r="C127">
        <v>39501026</v>
      </c>
      <c r="D127">
        <v>36806413</v>
      </c>
      <c r="E127">
        <v>1</v>
      </c>
      <c r="F127">
        <v>1</v>
      </c>
      <c r="G127">
        <v>1</v>
      </c>
      <c r="H127">
        <v>3</v>
      </c>
      <c r="I127" t="s">
        <v>1096</v>
      </c>
      <c r="J127" t="s">
        <v>1097</v>
      </c>
      <c r="K127" t="s">
        <v>1098</v>
      </c>
      <c r="L127">
        <v>1339</v>
      </c>
      <c r="N127">
        <v>1007</v>
      </c>
      <c r="O127" t="s">
        <v>179</v>
      </c>
      <c r="P127" t="s">
        <v>179</v>
      </c>
      <c r="Q127">
        <v>1</v>
      </c>
      <c r="W127">
        <v>0</v>
      </c>
      <c r="X127">
        <v>1795918813</v>
      </c>
      <c r="Y127">
        <v>2.9999999999999997E-4</v>
      </c>
      <c r="AA127">
        <v>496.7</v>
      </c>
      <c r="AB127">
        <v>0</v>
      </c>
      <c r="AC127">
        <v>0</v>
      </c>
      <c r="AD127">
        <v>0</v>
      </c>
      <c r="AE127">
        <v>74.58</v>
      </c>
      <c r="AF127">
        <v>0</v>
      </c>
      <c r="AG127">
        <v>0</v>
      </c>
      <c r="AH127">
        <v>0</v>
      </c>
      <c r="AI127">
        <v>6.66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2.9999999999999997E-4</v>
      </c>
      <c r="AU127" t="s">
        <v>3</v>
      </c>
      <c r="AV127">
        <v>0</v>
      </c>
      <c r="AW127">
        <v>2</v>
      </c>
      <c r="AX127">
        <v>39501041</v>
      </c>
      <c r="AY127">
        <v>1</v>
      </c>
      <c r="AZ127">
        <v>0</v>
      </c>
      <c r="BA127">
        <v>118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Y127*Source!I69</f>
        <v>1.95E-5</v>
      </c>
      <c r="CY127">
        <f>AA127</f>
        <v>496.7</v>
      </c>
      <c r="CZ127">
        <f>AE127</f>
        <v>74.58</v>
      </c>
      <c r="DA127">
        <f>AI127</f>
        <v>6.66</v>
      </c>
      <c r="DB127">
        <v>0</v>
      </c>
    </row>
    <row r="128" spans="1:106" x14ac:dyDescent="0.2">
      <c r="A128">
        <f>ROW(Source!A69)</f>
        <v>69</v>
      </c>
      <c r="B128">
        <v>39500386</v>
      </c>
      <c r="C128">
        <v>39501026</v>
      </c>
      <c r="D128">
        <v>36807381</v>
      </c>
      <c r="E128">
        <v>1</v>
      </c>
      <c r="F128">
        <v>1</v>
      </c>
      <c r="G128">
        <v>1</v>
      </c>
      <c r="H128">
        <v>3</v>
      </c>
      <c r="I128" t="s">
        <v>1088</v>
      </c>
      <c r="J128" t="s">
        <v>1089</v>
      </c>
      <c r="K128" t="s">
        <v>1090</v>
      </c>
      <c r="L128">
        <v>1339</v>
      </c>
      <c r="N128">
        <v>1007</v>
      </c>
      <c r="O128" t="s">
        <v>179</v>
      </c>
      <c r="P128" t="s">
        <v>179</v>
      </c>
      <c r="Q128">
        <v>1</v>
      </c>
      <c r="W128">
        <v>0</v>
      </c>
      <c r="X128">
        <v>-1001479081</v>
      </c>
      <c r="Y128">
        <v>0.06</v>
      </c>
      <c r="AA128">
        <v>3449.28</v>
      </c>
      <c r="AB128">
        <v>0</v>
      </c>
      <c r="AC128">
        <v>0</v>
      </c>
      <c r="AD128">
        <v>0</v>
      </c>
      <c r="AE128">
        <v>517.91</v>
      </c>
      <c r="AF128">
        <v>0</v>
      </c>
      <c r="AG128">
        <v>0</v>
      </c>
      <c r="AH128">
        <v>0</v>
      </c>
      <c r="AI128">
        <v>6.66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0.06</v>
      </c>
      <c r="AU128" t="s">
        <v>3</v>
      </c>
      <c r="AV128">
        <v>0</v>
      </c>
      <c r="AW128">
        <v>2</v>
      </c>
      <c r="AX128">
        <v>39501042</v>
      </c>
      <c r="AY128">
        <v>1</v>
      </c>
      <c r="AZ128">
        <v>0</v>
      </c>
      <c r="BA128">
        <v>119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Y128*Source!I69</f>
        <v>3.8999999999999998E-3</v>
      </c>
      <c r="CY128">
        <f>AA128</f>
        <v>3449.28</v>
      </c>
      <c r="CZ128">
        <f>AE128</f>
        <v>517.91</v>
      </c>
      <c r="DA128">
        <f>AI128</f>
        <v>6.66</v>
      </c>
      <c r="DB128">
        <v>0</v>
      </c>
    </row>
    <row r="129" spans="1:106" x14ac:dyDescent="0.2">
      <c r="A129">
        <f>ROW(Source!A69)</f>
        <v>69</v>
      </c>
      <c r="B129">
        <v>39500386</v>
      </c>
      <c r="C129">
        <v>39501026</v>
      </c>
      <c r="D129">
        <v>36797561</v>
      </c>
      <c r="E129">
        <v>17</v>
      </c>
      <c r="F129">
        <v>1</v>
      </c>
      <c r="G129">
        <v>1</v>
      </c>
      <c r="H129">
        <v>3</v>
      </c>
      <c r="I129" t="s">
        <v>121</v>
      </c>
      <c r="J129" t="s">
        <v>3</v>
      </c>
      <c r="K129" t="s">
        <v>122</v>
      </c>
      <c r="L129">
        <v>1348</v>
      </c>
      <c r="N129">
        <v>1009</v>
      </c>
      <c r="O129" t="s">
        <v>57</v>
      </c>
      <c r="P129" t="s">
        <v>57</v>
      </c>
      <c r="Q129">
        <v>1000</v>
      </c>
      <c r="W129">
        <v>0</v>
      </c>
      <c r="X129">
        <v>1891904026</v>
      </c>
      <c r="Y129">
        <v>3.7999999999999999E-2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6.66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3</v>
      </c>
      <c r="AT129">
        <v>3.7999999999999999E-2</v>
      </c>
      <c r="AU129" t="s">
        <v>3</v>
      </c>
      <c r="AV129">
        <v>0</v>
      </c>
      <c r="AW129">
        <v>2</v>
      </c>
      <c r="AX129">
        <v>39501043</v>
      </c>
      <c r="AY129">
        <v>1</v>
      </c>
      <c r="AZ129">
        <v>0</v>
      </c>
      <c r="BA129">
        <v>120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Y129*Source!I69</f>
        <v>2.47E-3</v>
      </c>
      <c r="CY129">
        <f>AA129</f>
        <v>0</v>
      </c>
      <c r="CZ129">
        <f>AE129</f>
        <v>0</v>
      </c>
      <c r="DA129">
        <f>AI129</f>
        <v>6.66</v>
      </c>
      <c r="DB129">
        <v>0</v>
      </c>
    </row>
    <row r="130" spans="1:106" x14ac:dyDescent="0.2">
      <c r="A130">
        <f>ROW(Source!A69)</f>
        <v>69</v>
      </c>
      <c r="B130">
        <v>39500386</v>
      </c>
      <c r="C130">
        <v>39501026</v>
      </c>
      <c r="D130">
        <v>36837882</v>
      </c>
      <c r="E130">
        <v>1</v>
      </c>
      <c r="F130">
        <v>1</v>
      </c>
      <c r="G130">
        <v>1</v>
      </c>
      <c r="H130">
        <v>3</v>
      </c>
      <c r="I130" t="s">
        <v>117</v>
      </c>
      <c r="J130" t="s">
        <v>119</v>
      </c>
      <c r="K130" t="s">
        <v>118</v>
      </c>
      <c r="L130">
        <v>1348</v>
      </c>
      <c r="N130">
        <v>1009</v>
      </c>
      <c r="O130" t="s">
        <v>57</v>
      </c>
      <c r="P130" t="s">
        <v>57</v>
      </c>
      <c r="Q130">
        <v>1000</v>
      </c>
      <c r="W130">
        <v>0</v>
      </c>
      <c r="X130">
        <v>2023472043</v>
      </c>
      <c r="Y130">
        <v>3.7999999999999999E-2</v>
      </c>
      <c r="AA130">
        <v>190016.79</v>
      </c>
      <c r="AB130">
        <v>0</v>
      </c>
      <c r="AC130">
        <v>0</v>
      </c>
      <c r="AD130">
        <v>0</v>
      </c>
      <c r="AE130">
        <v>28531.05</v>
      </c>
      <c r="AF130">
        <v>0</v>
      </c>
      <c r="AG130">
        <v>0</v>
      </c>
      <c r="AH130">
        <v>0</v>
      </c>
      <c r="AI130">
        <v>6.66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3</v>
      </c>
      <c r="AT130">
        <v>3.7999999999999999E-2</v>
      </c>
      <c r="AU130" t="s">
        <v>3</v>
      </c>
      <c r="AV130">
        <v>0</v>
      </c>
      <c r="AW130">
        <v>1</v>
      </c>
      <c r="AX130">
        <v>-1</v>
      </c>
      <c r="AY130">
        <v>0</v>
      </c>
      <c r="AZ130">
        <v>0</v>
      </c>
      <c r="BA130" t="s">
        <v>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Y130*Source!I69</f>
        <v>2.47E-3</v>
      </c>
      <c r="CY130">
        <f>AA130</f>
        <v>190016.79</v>
      </c>
      <c r="CZ130">
        <f>AE130</f>
        <v>28531.05</v>
      </c>
      <c r="DA130">
        <f>AI130</f>
        <v>6.66</v>
      </c>
      <c r="DB130">
        <v>0</v>
      </c>
    </row>
    <row r="131" spans="1:106" x14ac:dyDescent="0.2">
      <c r="A131">
        <f>ROW(Source!A74)</f>
        <v>74</v>
      </c>
      <c r="B131">
        <v>39500385</v>
      </c>
      <c r="C131">
        <v>39501046</v>
      </c>
      <c r="D131">
        <v>37080781</v>
      </c>
      <c r="E131">
        <v>1</v>
      </c>
      <c r="F131">
        <v>1</v>
      </c>
      <c r="G131">
        <v>1</v>
      </c>
      <c r="H131">
        <v>1</v>
      </c>
      <c r="I131" t="s">
        <v>1099</v>
      </c>
      <c r="J131" t="s">
        <v>3</v>
      </c>
      <c r="K131" t="s">
        <v>1100</v>
      </c>
      <c r="L131">
        <v>1191</v>
      </c>
      <c r="N131">
        <v>1013</v>
      </c>
      <c r="O131" t="s">
        <v>1028</v>
      </c>
      <c r="P131" t="s">
        <v>1028</v>
      </c>
      <c r="Q131">
        <v>1</v>
      </c>
      <c r="W131">
        <v>0</v>
      </c>
      <c r="X131">
        <v>912892513</v>
      </c>
      <c r="Y131">
        <v>2.76</v>
      </c>
      <c r="AA131">
        <v>0</v>
      </c>
      <c r="AB131">
        <v>0</v>
      </c>
      <c r="AC131">
        <v>0</v>
      </c>
      <c r="AD131">
        <v>9.92</v>
      </c>
      <c r="AE131">
        <v>0</v>
      </c>
      <c r="AF131">
        <v>0</v>
      </c>
      <c r="AG131">
        <v>0</v>
      </c>
      <c r="AH131">
        <v>9.92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2.4</v>
      </c>
      <c r="AU131" t="s">
        <v>33</v>
      </c>
      <c r="AV131">
        <v>1</v>
      </c>
      <c r="AW131">
        <v>2</v>
      </c>
      <c r="AX131">
        <v>39501057</v>
      </c>
      <c r="AY131">
        <v>1</v>
      </c>
      <c r="AZ131">
        <v>0</v>
      </c>
      <c r="BA131">
        <v>121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Y131*Source!I74</f>
        <v>16.559999999999999</v>
      </c>
      <c r="CY131">
        <f>AD131</f>
        <v>9.92</v>
      </c>
      <c r="CZ131">
        <f>AH131</f>
        <v>9.92</v>
      </c>
      <c r="DA131">
        <f>AL131</f>
        <v>1</v>
      </c>
      <c r="DB131">
        <v>0</v>
      </c>
    </row>
    <row r="132" spans="1:106" x14ac:dyDescent="0.2">
      <c r="A132">
        <f>ROW(Source!A74)</f>
        <v>74</v>
      </c>
      <c r="B132">
        <v>39500385</v>
      </c>
      <c r="C132">
        <v>39501046</v>
      </c>
      <c r="D132">
        <v>37064876</v>
      </c>
      <c r="E132">
        <v>1</v>
      </c>
      <c r="F132">
        <v>1</v>
      </c>
      <c r="G132">
        <v>1</v>
      </c>
      <c r="H132">
        <v>1</v>
      </c>
      <c r="I132" t="s">
        <v>1029</v>
      </c>
      <c r="J132" t="s">
        <v>3</v>
      </c>
      <c r="K132" t="s">
        <v>1030</v>
      </c>
      <c r="L132">
        <v>1191</v>
      </c>
      <c r="N132">
        <v>1013</v>
      </c>
      <c r="O132" t="s">
        <v>1028</v>
      </c>
      <c r="P132" t="s">
        <v>1028</v>
      </c>
      <c r="Q132">
        <v>1</v>
      </c>
      <c r="W132">
        <v>0</v>
      </c>
      <c r="X132">
        <v>-1417349443</v>
      </c>
      <c r="Y132">
        <v>0.17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0.17</v>
      </c>
      <c r="AU132" t="s">
        <v>3</v>
      </c>
      <c r="AV132">
        <v>2</v>
      </c>
      <c r="AW132">
        <v>2</v>
      </c>
      <c r="AX132">
        <v>39501058</v>
      </c>
      <c r="AY132">
        <v>1</v>
      </c>
      <c r="AZ132">
        <v>2048</v>
      </c>
      <c r="BA132">
        <v>122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Y132*Source!I74</f>
        <v>1.02</v>
      </c>
      <c r="CY132">
        <f>AD132</f>
        <v>0</v>
      </c>
      <c r="CZ132">
        <f>AH132</f>
        <v>0</v>
      </c>
      <c r="DA132">
        <f>AL132</f>
        <v>1</v>
      </c>
      <c r="DB132">
        <v>0</v>
      </c>
    </row>
    <row r="133" spans="1:106" x14ac:dyDescent="0.2">
      <c r="A133">
        <f>ROW(Source!A74)</f>
        <v>74</v>
      </c>
      <c r="B133">
        <v>39500385</v>
      </c>
      <c r="C133">
        <v>39501046</v>
      </c>
      <c r="D133">
        <v>36883554</v>
      </c>
      <c r="E133">
        <v>1</v>
      </c>
      <c r="F133">
        <v>1</v>
      </c>
      <c r="G133">
        <v>1</v>
      </c>
      <c r="H133">
        <v>2</v>
      </c>
      <c r="I133" t="s">
        <v>1037</v>
      </c>
      <c r="J133" t="s">
        <v>1038</v>
      </c>
      <c r="K133" t="s">
        <v>1039</v>
      </c>
      <c r="L133">
        <v>1368</v>
      </c>
      <c r="N133">
        <v>1011</v>
      </c>
      <c r="O133" t="s">
        <v>1034</v>
      </c>
      <c r="P133" t="s">
        <v>1034</v>
      </c>
      <c r="Q133">
        <v>1</v>
      </c>
      <c r="W133">
        <v>0</v>
      </c>
      <c r="X133">
        <v>1372534845</v>
      </c>
      <c r="Y133">
        <v>0.21250000000000002</v>
      </c>
      <c r="AA133">
        <v>0</v>
      </c>
      <c r="AB133">
        <v>65.709999999999994</v>
      </c>
      <c r="AC133">
        <v>11.6</v>
      </c>
      <c r="AD133">
        <v>0</v>
      </c>
      <c r="AE133">
        <v>0</v>
      </c>
      <c r="AF133">
        <v>65.709999999999994</v>
      </c>
      <c r="AG133">
        <v>11.6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0.17</v>
      </c>
      <c r="AU133" t="s">
        <v>32</v>
      </c>
      <c r="AV133">
        <v>0</v>
      </c>
      <c r="AW133">
        <v>2</v>
      </c>
      <c r="AX133">
        <v>39501059</v>
      </c>
      <c r="AY133">
        <v>1</v>
      </c>
      <c r="AZ133">
        <v>0</v>
      </c>
      <c r="BA133">
        <v>123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Y133*Source!I74</f>
        <v>1.2750000000000001</v>
      </c>
      <c r="CY133">
        <f>AB133</f>
        <v>65.709999999999994</v>
      </c>
      <c r="CZ133">
        <f>AF133</f>
        <v>65.709999999999994</v>
      </c>
      <c r="DA133">
        <f>AJ133</f>
        <v>1</v>
      </c>
      <c r="DB133">
        <v>0</v>
      </c>
    </row>
    <row r="134" spans="1:106" x14ac:dyDescent="0.2">
      <c r="A134">
        <f>ROW(Source!A74)</f>
        <v>74</v>
      </c>
      <c r="B134">
        <v>39500385</v>
      </c>
      <c r="C134">
        <v>39501046</v>
      </c>
      <c r="D134">
        <v>36883858</v>
      </c>
      <c r="E134">
        <v>1</v>
      </c>
      <c r="F134">
        <v>1</v>
      </c>
      <c r="G134">
        <v>1</v>
      </c>
      <c r="H134">
        <v>2</v>
      </c>
      <c r="I134" t="s">
        <v>1101</v>
      </c>
      <c r="J134" t="s">
        <v>1102</v>
      </c>
      <c r="K134" t="s">
        <v>1103</v>
      </c>
      <c r="L134">
        <v>1368</v>
      </c>
      <c r="N134">
        <v>1011</v>
      </c>
      <c r="O134" t="s">
        <v>1034</v>
      </c>
      <c r="P134" t="s">
        <v>1034</v>
      </c>
      <c r="Q134">
        <v>1</v>
      </c>
      <c r="W134">
        <v>0</v>
      </c>
      <c r="X134">
        <v>-353815937</v>
      </c>
      <c r="Y134">
        <v>0.5</v>
      </c>
      <c r="AA134">
        <v>0</v>
      </c>
      <c r="AB134">
        <v>8.1</v>
      </c>
      <c r="AC134">
        <v>0</v>
      </c>
      <c r="AD134">
        <v>0</v>
      </c>
      <c r="AE134">
        <v>0</v>
      </c>
      <c r="AF134">
        <v>8.1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3</v>
      </c>
      <c r="AT134">
        <v>0.4</v>
      </c>
      <c r="AU134" t="s">
        <v>32</v>
      </c>
      <c r="AV134">
        <v>0</v>
      </c>
      <c r="AW134">
        <v>2</v>
      </c>
      <c r="AX134">
        <v>39501060</v>
      </c>
      <c r="AY134">
        <v>1</v>
      </c>
      <c r="AZ134">
        <v>0</v>
      </c>
      <c r="BA134">
        <v>124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Y134*Source!I74</f>
        <v>3</v>
      </c>
      <c r="CY134">
        <f>AB134</f>
        <v>8.1</v>
      </c>
      <c r="CZ134">
        <f>AF134</f>
        <v>8.1</v>
      </c>
      <c r="DA134">
        <f>AJ134</f>
        <v>1</v>
      </c>
      <c r="DB134">
        <v>0</v>
      </c>
    </row>
    <row r="135" spans="1:106" x14ac:dyDescent="0.2">
      <c r="A135">
        <f>ROW(Source!A74)</f>
        <v>74</v>
      </c>
      <c r="B135">
        <v>39500385</v>
      </c>
      <c r="C135">
        <v>39501046</v>
      </c>
      <c r="D135">
        <v>36803256</v>
      </c>
      <c r="E135">
        <v>1</v>
      </c>
      <c r="F135">
        <v>1</v>
      </c>
      <c r="G135">
        <v>1</v>
      </c>
      <c r="H135">
        <v>3</v>
      </c>
      <c r="I135" t="s">
        <v>1104</v>
      </c>
      <c r="J135" t="s">
        <v>1105</v>
      </c>
      <c r="K135" t="s">
        <v>1106</v>
      </c>
      <c r="L135">
        <v>1348</v>
      </c>
      <c r="N135">
        <v>1009</v>
      </c>
      <c r="O135" t="s">
        <v>57</v>
      </c>
      <c r="P135" t="s">
        <v>57</v>
      </c>
      <c r="Q135">
        <v>1000</v>
      </c>
      <c r="W135">
        <v>0</v>
      </c>
      <c r="X135">
        <v>-714836380</v>
      </c>
      <c r="Y135">
        <v>1E-4</v>
      </c>
      <c r="AA135">
        <v>10315.01</v>
      </c>
      <c r="AB135">
        <v>0</v>
      </c>
      <c r="AC135">
        <v>0</v>
      </c>
      <c r="AD135">
        <v>0</v>
      </c>
      <c r="AE135">
        <v>10315.01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1E-4</v>
      </c>
      <c r="AU135" t="s">
        <v>3</v>
      </c>
      <c r="AV135">
        <v>0</v>
      </c>
      <c r="AW135">
        <v>2</v>
      </c>
      <c r="AX135">
        <v>39501062</v>
      </c>
      <c r="AY135">
        <v>1</v>
      </c>
      <c r="AZ135">
        <v>0</v>
      </c>
      <c r="BA135">
        <v>126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Y135*Source!I74</f>
        <v>6.0000000000000006E-4</v>
      </c>
      <c r="CY135">
        <f t="shared" ref="CY135:CY140" si="12">AA135</f>
        <v>10315.01</v>
      </c>
      <c r="CZ135">
        <f t="shared" ref="CZ135:CZ140" si="13">AE135</f>
        <v>10315.01</v>
      </c>
      <c r="DA135">
        <f t="shared" ref="DA135:DA140" si="14">AI135</f>
        <v>1</v>
      </c>
      <c r="DB135">
        <v>0</v>
      </c>
    </row>
    <row r="136" spans="1:106" x14ac:dyDescent="0.2">
      <c r="A136">
        <f>ROW(Source!A74)</f>
        <v>74</v>
      </c>
      <c r="B136">
        <v>39500385</v>
      </c>
      <c r="C136">
        <v>39501046</v>
      </c>
      <c r="D136">
        <v>36796893</v>
      </c>
      <c r="E136">
        <v>17</v>
      </c>
      <c r="F136">
        <v>1</v>
      </c>
      <c r="G136">
        <v>1</v>
      </c>
      <c r="H136">
        <v>3</v>
      </c>
      <c r="I136" t="s">
        <v>139</v>
      </c>
      <c r="J136" t="s">
        <v>3</v>
      </c>
      <c r="K136" t="s">
        <v>140</v>
      </c>
      <c r="L136">
        <v>1327</v>
      </c>
      <c r="N136">
        <v>1005</v>
      </c>
      <c r="O136" t="s">
        <v>40</v>
      </c>
      <c r="P136" t="s">
        <v>40</v>
      </c>
      <c r="Q136">
        <v>1</v>
      </c>
      <c r="W136">
        <v>0</v>
      </c>
      <c r="X136">
        <v>-1261857363</v>
      </c>
      <c r="Y136">
        <v>1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1</v>
      </c>
      <c r="AU136" t="s">
        <v>3</v>
      </c>
      <c r="AV136">
        <v>0</v>
      </c>
      <c r="AW136">
        <v>2</v>
      </c>
      <c r="AX136">
        <v>39501063</v>
      </c>
      <c r="AY136">
        <v>1</v>
      </c>
      <c r="AZ136">
        <v>0</v>
      </c>
      <c r="BA136">
        <v>127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Y136*Source!I74</f>
        <v>6</v>
      </c>
      <c r="CY136">
        <f t="shared" si="12"/>
        <v>0</v>
      </c>
      <c r="CZ136">
        <f t="shared" si="13"/>
        <v>0</v>
      </c>
      <c r="DA136">
        <f t="shared" si="14"/>
        <v>1</v>
      </c>
      <c r="DB136">
        <v>0</v>
      </c>
    </row>
    <row r="137" spans="1:106" x14ac:dyDescent="0.2">
      <c r="A137">
        <f>ROW(Source!A74)</f>
        <v>74</v>
      </c>
      <c r="B137">
        <v>39500385</v>
      </c>
      <c r="C137">
        <v>39501046</v>
      </c>
      <c r="D137">
        <v>36826512</v>
      </c>
      <c r="E137">
        <v>1</v>
      </c>
      <c r="F137">
        <v>1</v>
      </c>
      <c r="G137">
        <v>1</v>
      </c>
      <c r="H137">
        <v>3</v>
      </c>
      <c r="I137" t="s">
        <v>1107</v>
      </c>
      <c r="J137" t="s">
        <v>1108</v>
      </c>
      <c r="K137" t="s">
        <v>1109</v>
      </c>
      <c r="L137">
        <v>1348</v>
      </c>
      <c r="N137">
        <v>1009</v>
      </c>
      <c r="O137" t="s">
        <v>57</v>
      </c>
      <c r="P137" t="s">
        <v>57</v>
      </c>
      <c r="Q137">
        <v>1000</v>
      </c>
      <c r="W137">
        <v>0</v>
      </c>
      <c r="X137">
        <v>-751617735</v>
      </c>
      <c r="Y137">
        <v>3.0000000000000001E-3</v>
      </c>
      <c r="AA137">
        <v>5804</v>
      </c>
      <c r="AB137">
        <v>0</v>
      </c>
      <c r="AC137">
        <v>0</v>
      </c>
      <c r="AD137">
        <v>0</v>
      </c>
      <c r="AE137">
        <v>5804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3.0000000000000001E-3</v>
      </c>
      <c r="AU137" t="s">
        <v>3</v>
      </c>
      <c r="AV137">
        <v>0</v>
      </c>
      <c r="AW137">
        <v>2</v>
      </c>
      <c r="AX137">
        <v>39501064</v>
      </c>
      <c r="AY137">
        <v>1</v>
      </c>
      <c r="AZ137">
        <v>0</v>
      </c>
      <c r="BA137">
        <v>128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Y137*Source!I74</f>
        <v>1.8000000000000002E-2</v>
      </c>
      <c r="CY137">
        <f t="shared" si="12"/>
        <v>5804</v>
      </c>
      <c r="CZ137">
        <f t="shared" si="13"/>
        <v>5804</v>
      </c>
      <c r="DA137">
        <f t="shared" si="14"/>
        <v>1</v>
      </c>
      <c r="DB137">
        <v>0</v>
      </c>
    </row>
    <row r="138" spans="1:106" x14ac:dyDescent="0.2">
      <c r="A138">
        <f>ROW(Source!A74)</f>
        <v>74</v>
      </c>
      <c r="B138">
        <v>39500385</v>
      </c>
      <c r="C138">
        <v>39501046</v>
      </c>
      <c r="D138">
        <v>36827676</v>
      </c>
      <c r="E138">
        <v>1</v>
      </c>
      <c r="F138">
        <v>1</v>
      </c>
      <c r="G138">
        <v>1</v>
      </c>
      <c r="H138">
        <v>3</v>
      </c>
      <c r="I138" t="s">
        <v>135</v>
      </c>
      <c r="J138" t="s">
        <v>137</v>
      </c>
      <c r="K138" t="s">
        <v>136</v>
      </c>
      <c r="L138">
        <v>1354</v>
      </c>
      <c r="N138">
        <v>1010</v>
      </c>
      <c r="O138" t="s">
        <v>132</v>
      </c>
      <c r="P138" t="s">
        <v>132</v>
      </c>
      <c r="Q138">
        <v>1</v>
      </c>
      <c r="W138">
        <v>0</v>
      </c>
      <c r="X138">
        <v>1106545765</v>
      </c>
      <c r="Y138">
        <v>0.5</v>
      </c>
      <c r="AA138">
        <v>6969.12</v>
      </c>
      <c r="AB138">
        <v>0</v>
      </c>
      <c r="AC138">
        <v>0</v>
      </c>
      <c r="AD138">
        <v>0</v>
      </c>
      <c r="AE138">
        <v>6969.12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3</v>
      </c>
      <c r="AT138">
        <v>0.5</v>
      </c>
      <c r="AU138" t="s">
        <v>3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3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Y138*Source!I74</f>
        <v>3</v>
      </c>
      <c r="CY138">
        <f t="shared" si="12"/>
        <v>6969.12</v>
      </c>
      <c r="CZ138">
        <f t="shared" si="13"/>
        <v>6969.12</v>
      </c>
      <c r="DA138">
        <f t="shared" si="14"/>
        <v>1</v>
      </c>
      <c r="DB138">
        <v>0</v>
      </c>
    </row>
    <row r="139" spans="1:106" x14ac:dyDescent="0.2">
      <c r="A139">
        <f>ROW(Source!A74)</f>
        <v>74</v>
      </c>
      <c r="B139">
        <v>39500385</v>
      </c>
      <c r="C139">
        <v>39501046</v>
      </c>
      <c r="D139">
        <v>36827680</v>
      </c>
      <c r="E139">
        <v>1</v>
      </c>
      <c r="F139">
        <v>1</v>
      </c>
      <c r="G139">
        <v>1</v>
      </c>
      <c r="H139">
        <v>3</v>
      </c>
      <c r="I139" t="s">
        <v>130</v>
      </c>
      <c r="J139" t="s">
        <v>133</v>
      </c>
      <c r="K139" t="s">
        <v>131</v>
      </c>
      <c r="L139">
        <v>1354</v>
      </c>
      <c r="N139">
        <v>1010</v>
      </c>
      <c r="O139" t="s">
        <v>132</v>
      </c>
      <c r="P139" t="s">
        <v>132</v>
      </c>
      <c r="Q139">
        <v>1</v>
      </c>
      <c r="W139">
        <v>0</v>
      </c>
      <c r="X139">
        <v>-759447027</v>
      </c>
      <c r="Y139">
        <v>0.16666700000000001</v>
      </c>
      <c r="AA139">
        <v>10114.73</v>
      </c>
      <c r="AB139">
        <v>0</v>
      </c>
      <c r="AC139">
        <v>0</v>
      </c>
      <c r="AD139">
        <v>0</v>
      </c>
      <c r="AE139">
        <v>10114.73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3</v>
      </c>
      <c r="AT139">
        <v>0.16666700000000001</v>
      </c>
      <c r="AU139" t="s">
        <v>3</v>
      </c>
      <c r="AV139">
        <v>0</v>
      </c>
      <c r="AW139">
        <v>1</v>
      </c>
      <c r="AX139">
        <v>-1</v>
      </c>
      <c r="AY139">
        <v>0</v>
      </c>
      <c r="AZ139">
        <v>0</v>
      </c>
      <c r="BA139" t="s">
        <v>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Y139*Source!I74</f>
        <v>1.0000020000000001</v>
      </c>
      <c r="CY139">
        <f t="shared" si="12"/>
        <v>10114.73</v>
      </c>
      <c r="CZ139">
        <f t="shared" si="13"/>
        <v>10114.73</v>
      </c>
      <c r="DA139">
        <f t="shared" si="14"/>
        <v>1</v>
      </c>
      <c r="DB139">
        <v>0</v>
      </c>
    </row>
    <row r="140" spans="1:106" x14ac:dyDescent="0.2">
      <c r="A140">
        <f>ROW(Source!A74)</f>
        <v>74</v>
      </c>
      <c r="B140">
        <v>39500385</v>
      </c>
      <c r="C140">
        <v>39501046</v>
      </c>
      <c r="D140">
        <v>36838813</v>
      </c>
      <c r="E140">
        <v>1</v>
      </c>
      <c r="F140">
        <v>1</v>
      </c>
      <c r="G140">
        <v>1</v>
      </c>
      <c r="H140">
        <v>3</v>
      </c>
      <c r="I140" t="s">
        <v>1110</v>
      </c>
      <c r="J140" t="s">
        <v>1111</v>
      </c>
      <c r="K140" t="s">
        <v>1112</v>
      </c>
      <c r="L140">
        <v>1354</v>
      </c>
      <c r="N140">
        <v>1010</v>
      </c>
      <c r="O140" t="s">
        <v>132</v>
      </c>
      <c r="P140" t="s">
        <v>132</v>
      </c>
      <c r="Q140">
        <v>1</v>
      </c>
      <c r="W140">
        <v>0</v>
      </c>
      <c r="X140">
        <v>-1075270488</v>
      </c>
      <c r="Y140">
        <v>0.1</v>
      </c>
      <c r="AA140">
        <v>72.8</v>
      </c>
      <c r="AB140">
        <v>0</v>
      </c>
      <c r="AC140">
        <v>0</v>
      </c>
      <c r="AD140">
        <v>0</v>
      </c>
      <c r="AE140">
        <v>72.8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0.1</v>
      </c>
      <c r="AU140" t="s">
        <v>3</v>
      </c>
      <c r="AV140">
        <v>0</v>
      </c>
      <c r="AW140">
        <v>2</v>
      </c>
      <c r="AX140">
        <v>39501065</v>
      </c>
      <c r="AY140">
        <v>1</v>
      </c>
      <c r="AZ140">
        <v>0</v>
      </c>
      <c r="BA140">
        <v>129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Y140*Source!I74</f>
        <v>0.60000000000000009</v>
      </c>
      <c r="CY140">
        <f t="shared" si="12"/>
        <v>72.8</v>
      </c>
      <c r="CZ140">
        <f t="shared" si="13"/>
        <v>72.8</v>
      </c>
      <c r="DA140">
        <f t="shared" si="14"/>
        <v>1</v>
      </c>
      <c r="DB140">
        <v>0</v>
      </c>
    </row>
    <row r="141" spans="1:106" x14ac:dyDescent="0.2">
      <c r="A141">
        <f>ROW(Source!A75)</f>
        <v>75</v>
      </c>
      <c r="B141">
        <v>39500386</v>
      </c>
      <c r="C141">
        <v>39501046</v>
      </c>
      <c r="D141">
        <v>37080781</v>
      </c>
      <c r="E141">
        <v>1</v>
      </c>
      <c r="F141">
        <v>1</v>
      </c>
      <c r="G141">
        <v>1</v>
      </c>
      <c r="H141">
        <v>1</v>
      </c>
      <c r="I141" t="s">
        <v>1099</v>
      </c>
      <c r="J141" t="s">
        <v>3</v>
      </c>
      <c r="K141" t="s">
        <v>1100</v>
      </c>
      <c r="L141">
        <v>1191</v>
      </c>
      <c r="N141">
        <v>1013</v>
      </c>
      <c r="O141" t="s">
        <v>1028</v>
      </c>
      <c r="P141" t="s">
        <v>1028</v>
      </c>
      <c r="Q141">
        <v>1</v>
      </c>
      <c r="W141">
        <v>0</v>
      </c>
      <c r="X141">
        <v>912892513</v>
      </c>
      <c r="Y141">
        <v>2.76</v>
      </c>
      <c r="AA141">
        <v>0</v>
      </c>
      <c r="AB141">
        <v>0</v>
      </c>
      <c r="AC141">
        <v>0</v>
      </c>
      <c r="AD141">
        <v>66.069999999999993</v>
      </c>
      <c r="AE141">
        <v>0</v>
      </c>
      <c r="AF141">
        <v>0</v>
      </c>
      <c r="AG141">
        <v>0</v>
      </c>
      <c r="AH141">
        <v>9.92</v>
      </c>
      <c r="AI141">
        <v>1</v>
      </c>
      <c r="AJ141">
        <v>1</v>
      </c>
      <c r="AK141">
        <v>1</v>
      </c>
      <c r="AL141">
        <v>6.66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2.4</v>
      </c>
      <c r="AU141" t="s">
        <v>33</v>
      </c>
      <c r="AV141">
        <v>1</v>
      </c>
      <c r="AW141">
        <v>2</v>
      </c>
      <c r="AX141">
        <v>39501057</v>
      </c>
      <c r="AY141">
        <v>1</v>
      </c>
      <c r="AZ141">
        <v>0</v>
      </c>
      <c r="BA141">
        <v>130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Y141*Source!I75</f>
        <v>16.559999999999999</v>
      </c>
      <c r="CY141">
        <f>AD141</f>
        <v>66.069999999999993</v>
      </c>
      <c r="CZ141">
        <f>AH141</f>
        <v>9.92</v>
      </c>
      <c r="DA141">
        <f>AL141</f>
        <v>6.66</v>
      </c>
      <c r="DB141">
        <v>0</v>
      </c>
    </row>
    <row r="142" spans="1:106" x14ac:dyDescent="0.2">
      <c r="A142">
        <f>ROW(Source!A75)</f>
        <v>75</v>
      </c>
      <c r="B142">
        <v>39500386</v>
      </c>
      <c r="C142">
        <v>39501046</v>
      </c>
      <c r="D142">
        <v>37064876</v>
      </c>
      <c r="E142">
        <v>1</v>
      </c>
      <c r="F142">
        <v>1</v>
      </c>
      <c r="G142">
        <v>1</v>
      </c>
      <c r="H142">
        <v>1</v>
      </c>
      <c r="I142" t="s">
        <v>1029</v>
      </c>
      <c r="J142" t="s">
        <v>3</v>
      </c>
      <c r="K142" t="s">
        <v>1030</v>
      </c>
      <c r="L142">
        <v>1191</v>
      </c>
      <c r="N142">
        <v>1013</v>
      </c>
      <c r="O142" t="s">
        <v>1028</v>
      </c>
      <c r="P142" t="s">
        <v>1028</v>
      </c>
      <c r="Q142">
        <v>1</v>
      </c>
      <c r="W142">
        <v>0</v>
      </c>
      <c r="X142">
        <v>-1417349443</v>
      </c>
      <c r="Y142">
        <v>0.17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6.66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0.17</v>
      </c>
      <c r="AU142" t="s">
        <v>3</v>
      </c>
      <c r="AV142">
        <v>2</v>
      </c>
      <c r="AW142">
        <v>2</v>
      </c>
      <c r="AX142">
        <v>39501058</v>
      </c>
      <c r="AY142">
        <v>1</v>
      </c>
      <c r="AZ142">
        <v>2048</v>
      </c>
      <c r="BA142">
        <v>131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Y142*Source!I75</f>
        <v>1.02</v>
      </c>
      <c r="CY142">
        <f>AD142</f>
        <v>0</v>
      </c>
      <c r="CZ142">
        <f>AH142</f>
        <v>0</v>
      </c>
      <c r="DA142">
        <f>AL142</f>
        <v>1</v>
      </c>
      <c r="DB142">
        <v>0</v>
      </c>
    </row>
    <row r="143" spans="1:106" x14ac:dyDescent="0.2">
      <c r="A143">
        <f>ROW(Source!A75)</f>
        <v>75</v>
      </c>
      <c r="B143">
        <v>39500386</v>
      </c>
      <c r="C143">
        <v>39501046</v>
      </c>
      <c r="D143">
        <v>36883554</v>
      </c>
      <c r="E143">
        <v>1</v>
      </c>
      <c r="F143">
        <v>1</v>
      </c>
      <c r="G143">
        <v>1</v>
      </c>
      <c r="H143">
        <v>2</v>
      </c>
      <c r="I143" t="s">
        <v>1037</v>
      </c>
      <c r="J143" t="s">
        <v>1038</v>
      </c>
      <c r="K143" t="s">
        <v>1039</v>
      </c>
      <c r="L143">
        <v>1368</v>
      </c>
      <c r="N143">
        <v>1011</v>
      </c>
      <c r="O143" t="s">
        <v>1034</v>
      </c>
      <c r="P143" t="s">
        <v>1034</v>
      </c>
      <c r="Q143">
        <v>1</v>
      </c>
      <c r="W143">
        <v>0</v>
      </c>
      <c r="X143">
        <v>1372534845</v>
      </c>
      <c r="Y143">
        <v>0.21250000000000002</v>
      </c>
      <c r="AA143">
        <v>0</v>
      </c>
      <c r="AB143">
        <v>437.63</v>
      </c>
      <c r="AC143">
        <v>11.6</v>
      </c>
      <c r="AD143">
        <v>0</v>
      </c>
      <c r="AE143">
        <v>0</v>
      </c>
      <c r="AF143">
        <v>65.709999999999994</v>
      </c>
      <c r="AG143">
        <v>11.6</v>
      </c>
      <c r="AH143">
        <v>0</v>
      </c>
      <c r="AI143">
        <v>1</v>
      </c>
      <c r="AJ143">
        <v>6.66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3</v>
      </c>
      <c r="AT143">
        <v>0.17</v>
      </c>
      <c r="AU143" t="s">
        <v>32</v>
      </c>
      <c r="AV143">
        <v>0</v>
      </c>
      <c r="AW143">
        <v>2</v>
      </c>
      <c r="AX143">
        <v>39501059</v>
      </c>
      <c r="AY143">
        <v>1</v>
      </c>
      <c r="AZ143">
        <v>0</v>
      </c>
      <c r="BA143">
        <v>132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Y143*Source!I75</f>
        <v>1.2750000000000001</v>
      </c>
      <c r="CY143">
        <f>AB143</f>
        <v>437.63</v>
      </c>
      <c r="CZ143">
        <f>AF143</f>
        <v>65.709999999999994</v>
      </c>
      <c r="DA143">
        <f>AJ143</f>
        <v>6.66</v>
      </c>
      <c r="DB143">
        <v>0</v>
      </c>
    </row>
    <row r="144" spans="1:106" x14ac:dyDescent="0.2">
      <c r="A144">
        <f>ROW(Source!A75)</f>
        <v>75</v>
      </c>
      <c r="B144">
        <v>39500386</v>
      </c>
      <c r="C144">
        <v>39501046</v>
      </c>
      <c r="D144">
        <v>36883858</v>
      </c>
      <c r="E144">
        <v>1</v>
      </c>
      <c r="F144">
        <v>1</v>
      </c>
      <c r="G144">
        <v>1</v>
      </c>
      <c r="H144">
        <v>2</v>
      </c>
      <c r="I144" t="s">
        <v>1101</v>
      </c>
      <c r="J144" t="s">
        <v>1102</v>
      </c>
      <c r="K144" t="s">
        <v>1103</v>
      </c>
      <c r="L144">
        <v>1368</v>
      </c>
      <c r="N144">
        <v>1011</v>
      </c>
      <c r="O144" t="s">
        <v>1034</v>
      </c>
      <c r="P144" t="s">
        <v>1034</v>
      </c>
      <c r="Q144">
        <v>1</v>
      </c>
      <c r="W144">
        <v>0</v>
      </c>
      <c r="X144">
        <v>-353815937</v>
      </c>
      <c r="Y144">
        <v>0.5</v>
      </c>
      <c r="AA144">
        <v>0</v>
      </c>
      <c r="AB144">
        <v>53.95</v>
      </c>
      <c r="AC144">
        <v>0</v>
      </c>
      <c r="AD144">
        <v>0</v>
      </c>
      <c r="AE144">
        <v>0</v>
      </c>
      <c r="AF144">
        <v>8.1</v>
      </c>
      <c r="AG144">
        <v>0</v>
      </c>
      <c r="AH144">
        <v>0</v>
      </c>
      <c r="AI144">
        <v>1</v>
      </c>
      <c r="AJ144">
        <v>6.66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0.4</v>
      </c>
      <c r="AU144" t="s">
        <v>32</v>
      </c>
      <c r="AV144">
        <v>0</v>
      </c>
      <c r="AW144">
        <v>2</v>
      </c>
      <c r="AX144">
        <v>39501060</v>
      </c>
      <c r="AY144">
        <v>1</v>
      </c>
      <c r="AZ144">
        <v>0</v>
      </c>
      <c r="BA144">
        <v>133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Y144*Source!I75</f>
        <v>3</v>
      </c>
      <c r="CY144">
        <f>AB144</f>
        <v>53.95</v>
      </c>
      <c r="CZ144">
        <f>AF144</f>
        <v>8.1</v>
      </c>
      <c r="DA144">
        <f>AJ144</f>
        <v>6.66</v>
      </c>
      <c r="DB144">
        <v>0</v>
      </c>
    </row>
    <row r="145" spans="1:106" x14ac:dyDescent="0.2">
      <c r="A145">
        <f>ROW(Source!A75)</f>
        <v>75</v>
      </c>
      <c r="B145">
        <v>39500386</v>
      </c>
      <c r="C145">
        <v>39501046</v>
      </c>
      <c r="D145">
        <v>36803256</v>
      </c>
      <c r="E145">
        <v>1</v>
      </c>
      <c r="F145">
        <v>1</v>
      </c>
      <c r="G145">
        <v>1</v>
      </c>
      <c r="H145">
        <v>3</v>
      </c>
      <c r="I145" t="s">
        <v>1104</v>
      </c>
      <c r="J145" t="s">
        <v>1105</v>
      </c>
      <c r="K145" t="s">
        <v>1106</v>
      </c>
      <c r="L145">
        <v>1348</v>
      </c>
      <c r="N145">
        <v>1009</v>
      </c>
      <c r="O145" t="s">
        <v>57</v>
      </c>
      <c r="P145" t="s">
        <v>57</v>
      </c>
      <c r="Q145">
        <v>1000</v>
      </c>
      <c r="W145">
        <v>0</v>
      </c>
      <c r="X145">
        <v>-714836380</v>
      </c>
      <c r="Y145">
        <v>1E-4</v>
      </c>
      <c r="AA145">
        <v>68697.97</v>
      </c>
      <c r="AB145">
        <v>0</v>
      </c>
      <c r="AC145">
        <v>0</v>
      </c>
      <c r="AD145">
        <v>0</v>
      </c>
      <c r="AE145">
        <v>10315.01</v>
      </c>
      <c r="AF145">
        <v>0</v>
      </c>
      <c r="AG145">
        <v>0</v>
      </c>
      <c r="AH145">
        <v>0</v>
      </c>
      <c r="AI145">
        <v>6.66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1E-4</v>
      </c>
      <c r="AU145" t="s">
        <v>3</v>
      </c>
      <c r="AV145">
        <v>0</v>
      </c>
      <c r="AW145">
        <v>2</v>
      </c>
      <c r="AX145">
        <v>39501062</v>
      </c>
      <c r="AY145">
        <v>1</v>
      </c>
      <c r="AZ145">
        <v>0</v>
      </c>
      <c r="BA145">
        <v>135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Y145*Source!I75</f>
        <v>6.0000000000000006E-4</v>
      </c>
      <c r="CY145">
        <f t="shared" ref="CY145:CY150" si="15">AA145</f>
        <v>68697.97</v>
      </c>
      <c r="CZ145">
        <f t="shared" ref="CZ145:CZ150" si="16">AE145</f>
        <v>10315.01</v>
      </c>
      <c r="DA145">
        <f t="shared" ref="DA145:DA150" si="17">AI145</f>
        <v>6.66</v>
      </c>
      <c r="DB145">
        <v>0</v>
      </c>
    </row>
    <row r="146" spans="1:106" x14ac:dyDescent="0.2">
      <c r="A146">
        <f>ROW(Source!A75)</f>
        <v>75</v>
      </c>
      <c r="B146">
        <v>39500386</v>
      </c>
      <c r="C146">
        <v>39501046</v>
      </c>
      <c r="D146">
        <v>36796893</v>
      </c>
      <c r="E146">
        <v>17</v>
      </c>
      <c r="F146">
        <v>1</v>
      </c>
      <c r="G146">
        <v>1</v>
      </c>
      <c r="H146">
        <v>3</v>
      </c>
      <c r="I146" t="s">
        <v>139</v>
      </c>
      <c r="J146" t="s">
        <v>3</v>
      </c>
      <c r="K146" t="s">
        <v>140</v>
      </c>
      <c r="L146">
        <v>1327</v>
      </c>
      <c r="N146">
        <v>1005</v>
      </c>
      <c r="O146" t="s">
        <v>40</v>
      </c>
      <c r="P146" t="s">
        <v>40</v>
      </c>
      <c r="Q146">
        <v>1</v>
      </c>
      <c r="W146">
        <v>0</v>
      </c>
      <c r="X146">
        <v>-1261857363</v>
      </c>
      <c r="Y146">
        <v>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6.66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3</v>
      </c>
      <c r="AT146">
        <v>1</v>
      </c>
      <c r="AU146" t="s">
        <v>3</v>
      </c>
      <c r="AV146">
        <v>0</v>
      </c>
      <c r="AW146">
        <v>2</v>
      </c>
      <c r="AX146">
        <v>39501063</v>
      </c>
      <c r="AY146">
        <v>1</v>
      </c>
      <c r="AZ146">
        <v>0</v>
      </c>
      <c r="BA146">
        <v>136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Y146*Source!I75</f>
        <v>6</v>
      </c>
      <c r="CY146">
        <f t="shared" si="15"/>
        <v>0</v>
      </c>
      <c r="CZ146">
        <f t="shared" si="16"/>
        <v>0</v>
      </c>
      <c r="DA146">
        <f t="shared" si="17"/>
        <v>6.66</v>
      </c>
      <c r="DB146">
        <v>0</v>
      </c>
    </row>
    <row r="147" spans="1:106" x14ac:dyDescent="0.2">
      <c r="A147">
        <f>ROW(Source!A75)</f>
        <v>75</v>
      </c>
      <c r="B147">
        <v>39500386</v>
      </c>
      <c r="C147">
        <v>39501046</v>
      </c>
      <c r="D147">
        <v>36826512</v>
      </c>
      <c r="E147">
        <v>1</v>
      </c>
      <c r="F147">
        <v>1</v>
      </c>
      <c r="G147">
        <v>1</v>
      </c>
      <c r="H147">
        <v>3</v>
      </c>
      <c r="I147" t="s">
        <v>1107</v>
      </c>
      <c r="J147" t="s">
        <v>1108</v>
      </c>
      <c r="K147" t="s">
        <v>1109</v>
      </c>
      <c r="L147">
        <v>1348</v>
      </c>
      <c r="N147">
        <v>1009</v>
      </c>
      <c r="O147" t="s">
        <v>57</v>
      </c>
      <c r="P147" t="s">
        <v>57</v>
      </c>
      <c r="Q147">
        <v>1000</v>
      </c>
      <c r="W147">
        <v>0</v>
      </c>
      <c r="X147">
        <v>-751617735</v>
      </c>
      <c r="Y147">
        <v>3.0000000000000001E-3</v>
      </c>
      <c r="AA147">
        <v>38654.639999999999</v>
      </c>
      <c r="AB147">
        <v>0</v>
      </c>
      <c r="AC147">
        <v>0</v>
      </c>
      <c r="AD147">
        <v>0</v>
      </c>
      <c r="AE147">
        <v>5804</v>
      </c>
      <c r="AF147">
        <v>0</v>
      </c>
      <c r="AG147">
        <v>0</v>
      </c>
      <c r="AH147">
        <v>0</v>
      </c>
      <c r="AI147">
        <v>6.66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3.0000000000000001E-3</v>
      </c>
      <c r="AU147" t="s">
        <v>3</v>
      </c>
      <c r="AV147">
        <v>0</v>
      </c>
      <c r="AW147">
        <v>2</v>
      </c>
      <c r="AX147">
        <v>39501064</v>
      </c>
      <c r="AY147">
        <v>1</v>
      </c>
      <c r="AZ147">
        <v>0</v>
      </c>
      <c r="BA147">
        <v>137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Y147*Source!I75</f>
        <v>1.8000000000000002E-2</v>
      </c>
      <c r="CY147">
        <f t="shared" si="15"/>
        <v>38654.639999999999</v>
      </c>
      <c r="CZ147">
        <f t="shared" si="16"/>
        <v>5804</v>
      </c>
      <c r="DA147">
        <f t="shared" si="17"/>
        <v>6.66</v>
      </c>
      <c r="DB147">
        <v>0</v>
      </c>
    </row>
    <row r="148" spans="1:106" x14ac:dyDescent="0.2">
      <c r="A148">
        <f>ROW(Source!A75)</f>
        <v>75</v>
      </c>
      <c r="B148">
        <v>39500386</v>
      </c>
      <c r="C148">
        <v>39501046</v>
      </c>
      <c r="D148">
        <v>36827676</v>
      </c>
      <c r="E148">
        <v>1</v>
      </c>
      <c r="F148">
        <v>1</v>
      </c>
      <c r="G148">
        <v>1</v>
      </c>
      <c r="H148">
        <v>3</v>
      </c>
      <c r="I148" t="s">
        <v>135</v>
      </c>
      <c r="J148" t="s">
        <v>137</v>
      </c>
      <c r="K148" t="s">
        <v>136</v>
      </c>
      <c r="L148">
        <v>1354</v>
      </c>
      <c r="N148">
        <v>1010</v>
      </c>
      <c r="O148" t="s">
        <v>132</v>
      </c>
      <c r="P148" t="s">
        <v>132</v>
      </c>
      <c r="Q148">
        <v>1</v>
      </c>
      <c r="W148">
        <v>0</v>
      </c>
      <c r="X148">
        <v>1106545765</v>
      </c>
      <c r="Y148">
        <v>0.5</v>
      </c>
      <c r="AA148">
        <v>46414.34</v>
      </c>
      <c r="AB148">
        <v>0</v>
      </c>
      <c r="AC148">
        <v>0</v>
      </c>
      <c r="AD148">
        <v>0</v>
      </c>
      <c r="AE148">
        <v>6969.12</v>
      </c>
      <c r="AF148">
        <v>0</v>
      </c>
      <c r="AG148">
        <v>0</v>
      </c>
      <c r="AH148">
        <v>0</v>
      </c>
      <c r="AI148">
        <v>6.66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3</v>
      </c>
      <c r="AT148">
        <v>0.5</v>
      </c>
      <c r="AU148" t="s">
        <v>3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3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Y148*Source!I75</f>
        <v>3</v>
      </c>
      <c r="CY148">
        <f t="shared" si="15"/>
        <v>46414.34</v>
      </c>
      <c r="CZ148">
        <f t="shared" si="16"/>
        <v>6969.12</v>
      </c>
      <c r="DA148">
        <f t="shared" si="17"/>
        <v>6.66</v>
      </c>
      <c r="DB148">
        <v>0</v>
      </c>
    </row>
    <row r="149" spans="1:106" x14ac:dyDescent="0.2">
      <c r="A149">
        <f>ROW(Source!A75)</f>
        <v>75</v>
      </c>
      <c r="B149">
        <v>39500386</v>
      </c>
      <c r="C149">
        <v>39501046</v>
      </c>
      <c r="D149">
        <v>36827680</v>
      </c>
      <c r="E149">
        <v>1</v>
      </c>
      <c r="F149">
        <v>1</v>
      </c>
      <c r="G149">
        <v>1</v>
      </c>
      <c r="H149">
        <v>3</v>
      </c>
      <c r="I149" t="s">
        <v>130</v>
      </c>
      <c r="J149" t="s">
        <v>133</v>
      </c>
      <c r="K149" t="s">
        <v>131</v>
      </c>
      <c r="L149">
        <v>1354</v>
      </c>
      <c r="N149">
        <v>1010</v>
      </c>
      <c r="O149" t="s">
        <v>132</v>
      </c>
      <c r="P149" t="s">
        <v>132</v>
      </c>
      <c r="Q149">
        <v>1</v>
      </c>
      <c r="W149">
        <v>0</v>
      </c>
      <c r="X149">
        <v>-759447027</v>
      </c>
      <c r="Y149">
        <v>0.16666700000000001</v>
      </c>
      <c r="AA149">
        <v>67364.100000000006</v>
      </c>
      <c r="AB149">
        <v>0</v>
      </c>
      <c r="AC149">
        <v>0</v>
      </c>
      <c r="AD149">
        <v>0</v>
      </c>
      <c r="AE149">
        <v>10114.73</v>
      </c>
      <c r="AF149">
        <v>0</v>
      </c>
      <c r="AG149">
        <v>0</v>
      </c>
      <c r="AH149">
        <v>0</v>
      </c>
      <c r="AI149">
        <v>6.66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3</v>
      </c>
      <c r="AT149">
        <v>0.16666700000000001</v>
      </c>
      <c r="AU149" t="s">
        <v>3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Y149*Source!I75</f>
        <v>1.0000020000000001</v>
      </c>
      <c r="CY149">
        <f t="shared" si="15"/>
        <v>67364.100000000006</v>
      </c>
      <c r="CZ149">
        <f t="shared" si="16"/>
        <v>10114.73</v>
      </c>
      <c r="DA149">
        <f t="shared" si="17"/>
        <v>6.66</v>
      </c>
      <c r="DB149">
        <v>0</v>
      </c>
    </row>
    <row r="150" spans="1:106" x14ac:dyDescent="0.2">
      <c r="A150">
        <f>ROW(Source!A75)</f>
        <v>75</v>
      </c>
      <c r="B150">
        <v>39500386</v>
      </c>
      <c r="C150">
        <v>39501046</v>
      </c>
      <c r="D150">
        <v>36838813</v>
      </c>
      <c r="E150">
        <v>1</v>
      </c>
      <c r="F150">
        <v>1</v>
      </c>
      <c r="G150">
        <v>1</v>
      </c>
      <c r="H150">
        <v>3</v>
      </c>
      <c r="I150" t="s">
        <v>1110</v>
      </c>
      <c r="J150" t="s">
        <v>1111</v>
      </c>
      <c r="K150" t="s">
        <v>1112</v>
      </c>
      <c r="L150">
        <v>1354</v>
      </c>
      <c r="N150">
        <v>1010</v>
      </c>
      <c r="O150" t="s">
        <v>132</v>
      </c>
      <c r="P150" t="s">
        <v>132</v>
      </c>
      <c r="Q150">
        <v>1</v>
      </c>
      <c r="W150">
        <v>0</v>
      </c>
      <c r="X150">
        <v>-1075270488</v>
      </c>
      <c r="Y150">
        <v>0.1</v>
      </c>
      <c r="AA150">
        <v>484.85</v>
      </c>
      <c r="AB150">
        <v>0</v>
      </c>
      <c r="AC150">
        <v>0</v>
      </c>
      <c r="AD150">
        <v>0</v>
      </c>
      <c r="AE150">
        <v>72.8</v>
      </c>
      <c r="AF150">
        <v>0</v>
      </c>
      <c r="AG150">
        <v>0</v>
      </c>
      <c r="AH150">
        <v>0</v>
      </c>
      <c r="AI150">
        <v>6.66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0.1</v>
      </c>
      <c r="AU150" t="s">
        <v>3</v>
      </c>
      <c r="AV150">
        <v>0</v>
      </c>
      <c r="AW150">
        <v>2</v>
      </c>
      <c r="AX150">
        <v>39501065</v>
      </c>
      <c r="AY150">
        <v>1</v>
      </c>
      <c r="AZ150">
        <v>0</v>
      </c>
      <c r="BA150">
        <v>138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Y150*Source!I75</f>
        <v>0.60000000000000009</v>
      </c>
      <c r="CY150">
        <f t="shared" si="15"/>
        <v>484.85</v>
      </c>
      <c r="CZ150">
        <f t="shared" si="16"/>
        <v>72.8</v>
      </c>
      <c r="DA150">
        <f t="shared" si="17"/>
        <v>6.66</v>
      </c>
      <c r="DB150">
        <v>0</v>
      </c>
    </row>
    <row r="151" spans="1:106" x14ac:dyDescent="0.2">
      <c r="A151">
        <f>ROW(Source!A82)</f>
        <v>82</v>
      </c>
      <c r="B151">
        <v>39500385</v>
      </c>
      <c r="C151">
        <v>39501069</v>
      </c>
      <c r="D151">
        <v>37065248</v>
      </c>
      <c r="E151">
        <v>1</v>
      </c>
      <c r="F151">
        <v>1</v>
      </c>
      <c r="G151">
        <v>1</v>
      </c>
      <c r="H151">
        <v>1</v>
      </c>
      <c r="I151" t="s">
        <v>1058</v>
      </c>
      <c r="J151" t="s">
        <v>3</v>
      </c>
      <c r="K151" t="s">
        <v>1059</v>
      </c>
      <c r="L151">
        <v>1191</v>
      </c>
      <c r="N151">
        <v>1013</v>
      </c>
      <c r="O151" t="s">
        <v>1028</v>
      </c>
      <c r="P151" t="s">
        <v>1028</v>
      </c>
      <c r="Q151">
        <v>1</v>
      </c>
      <c r="W151">
        <v>0</v>
      </c>
      <c r="X151">
        <v>-400197608</v>
      </c>
      <c r="Y151">
        <v>141.19999999999999</v>
      </c>
      <c r="AA151">
        <v>0</v>
      </c>
      <c r="AB151">
        <v>0</v>
      </c>
      <c r="AC151">
        <v>0</v>
      </c>
      <c r="AD151">
        <v>8.5299999999999994</v>
      </c>
      <c r="AE151">
        <v>0</v>
      </c>
      <c r="AF151">
        <v>0</v>
      </c>
      <c r="AG151">
        <v>0</v>
      </c>
      <c r="AH151">
        <v>8.5299999999999994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141.19999999999999</v>
      </c>
      <c r="AU151" t="s">
        <v>3</v>
      </c>
      <c r="AV151">
        <v>1</v>
      </c>
      <c r="AW151">
        <v>2</v>
      </c>
      <c r="AX151">
        <v>39501073</v>
      </c>
      <c r="AY151">
        <v>1</v>
      </c>
      <c r="AZ151">
        <v>0</v>
      </c>
      <c r="BA151">
        <v>139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Y151*Source!I82</f>
        <v>11.747839999999998</v>
      </c>
      <c r="CY151">
        <f>AD151</f>
        <v>8.5299999999999994</v>
      </c>
      <c r="CZ151">
        <f>AH151</f>
        <v>8.5299999999999994</v>
      </c>
      <c r="DA151">
        <f>AL151</f>
        <v>1</v>
      </c>
      <c r="DB151">
        <v>0</v>
      </c>
    </row>
    <row r="152" spans="1:106" x14ac:dyDescent="0.2">
      <c r="A152">
        <f>ROW(Source!A82)</f>
        <v>82</v>
      </c>
      <c r="B152">
        <v>39500385</v>
      </c>
      <c r="C152">
        <v>39501069</v>
      </c>
      <c r="D152">
        <v>36883883</v>
      </c>
      <c r="E152">
        <v>1</v>
      </c>
      <c r="F152">
        <v>1</v>
      </c>
      <c r="G152">
        <v>1</v>
      </c>
      <c r="H152">
        <v>2</v>
      </c>
      <c r="I152" t="s">
        <v>1113</v>
      </c>
      <c r="J152" t="s">
        <v>1114</v>
      </c>
      <c r="K152" t="s">
        <v>1115</v>
      </c>
      <c r="L152">
        <v>1368</v>
      </c>
      <c r="N152">
        <v>1011</v>
      </c>
      <c r="O152" t="s">
        <v>1034</v>
      </c>
      <c r="P152" t="s">
        <v>1034</v>
      </c>
      <c r="Q152">
        <v>1</v>
      </c>
      <c r="W152">
        <v>0</v>
      </c>
      <c r="X152">
        <v>-2111251057</v>
      </c>
      <c r="Y152">
        <v>6.72</v>
      </c>
      <c r="AA152">
        <v>0</v>
      </c>
      <c r="AB152">
        <v>32.5</v>
      </c>
      <c r="AC152">
        <v>0</v>
      </c>
      <c r="AD152">
        <v>0</v>
      </c>
      <c r="AE152">
        <v>0</v>
      </c>
      <c r="AF152">
        <v>32.5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6.72</v>
      </c>
      <c r="AU152" t="s">
        <v>3</v>
      </c>
      <c r="AV152">
        <v>0</v>
      </c>
      <c r="AW152">
        <v>2</v>
      </c>
      <c r="AX152">
        <v>39501074</v>
      </c>
      <c r="AY152">
        <v>1</v>
      </c>
      <c r="AZ152">
        <v>0</v>
      </c>
      <c r="BA152">
        <v>140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Y152*Source!I82</f>
        <v>0.55910399999999993</v>
      </c>
      <c r="CY152">
        <f>AB152</f>
        <v>32.5</v>
      </c>
      <c r="CZ152">
        <f>AF152</f>
        <v>32.5</v>
      </c>
      <c r="DA152">
        <f>AJ152</f>
        <v>1</v>
      </c>
      <c r="DB152">
        <v>0</v>
      </c>
    </row>
    <row r="153" spans="1:106" x14ac:dyDescent="0.2">
      <c r="A153">
        <f>ROW(Source!A82)</f>
        <v>82</v>
      </c>
      <c r="B153">
        <v>39500385</v>
      </c>
      <c r="C153">
        <v>39501069</v>
      </c>
      <c r="D153">
        <v>36884481</v>
      </c>
      <c r="E153">
        <v>1</v>
      </c>
      <c r="F153">
        <v>1</v>
      </c>
      <c r="G153">
        <v>1</v>
      </c>
      <c r="H153">
        <v>2</v>
      </c>
      <c r="I153" t="s">
        <v>1116</v>
      </c>
      <c r="J153" t="s">
        <v>1117</v>
      </c>
      <c r="K153" t="s">
        <v>1118</v>
      </c>
      <c r="L153">
        <v>1368</v>
      </c>
      <c r="N153">
        <v>1011</v>
      </c>
      <c r="O153" t="s">
        <v>1034</v>
      </c>
      <c r="P153" t="s">
        <v>1034</v>
      </c>
      <c r="Q153">
        <v>1</v>
      </c>
      <c r="W153">
        <v>0</v>
      </c>
      <c r="X153">
        <v>1518765163</v>
      </c>
      <c r="Y153">
        <v>13.44</v>
      </c>
      <c r="AA153">
        <v>0</v>
      </c>
      <c r="AB153">
        <v>1.53</v>
      </c>
      <c r="AC153">
        <v>0</v>
      </c>
      <c r="AD153">
        <v>0</v>
      </c>
      <c r="AE153">
        <v>0</v>
      </c>
      <c r="AF153">
        <v>1.53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13.44</v>
      </c>
      <c r="AU153" t="s">
        <v>3</v>
      </c>
      <c r="AV153">
        <v>0</v>
      </c>
      <c r="AW153">
        <v>2</v>
      </c>
      <c r="AX153">
        <v>39501075</v>
      </c>
      <c r="AY153">
        <v>1</v>
      </c>
      <c r="AZ153">
        <v>0</v>
      </c>
      <c r="BA153">
        <v>141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Y153*Source!I82</f>
        <v>1.1182079999999999</v>
      </c>
      <c r="CY153">
        <f>AB153</f>
        <v>1.53</v>
      </c>
      <c r="CZ153">
        <f>AF153</f>
        <v>1.53</v>
      </c>
      <c r="DA153">
        <f>AJ153</f>
        <v>1</v>
      </c>
      <c r="DB153">
        <v>0</v>
      </c>
    </row>
    <row r="154" spans="1:106" x14ac:dyDescent="0.2">
      <c r="A154">
        <f>ROW(Source!A83)</f>
        <v>83</v>
      </c>
      <c r="B154">
        <v>39500386</v>
      </c>
      <c r="C154">
        <v>39501069</v>
      </c>
      <c r="D154">
        <v>37065248</v>
      </c>
      <c r="E154">
        <v>1</v>
      </c>
      <c r="F154">
        <v>1</v>
      </c>
      <c r="G154">
        <v>1</v>
      </c>
      <c r="H154">
        <v>1</v>
      </c>
      <c r="I154" t="s">
        <v>1058</v>
      </c>
      <c r="J154" t="s">
        <v>3</v>
      </c>
      <c r="K154" t="s">
        <v>1059</v>
      </c>
      <c r="L154">
        <v>1191</v>
      </c>
      <c r="N154">
        <v>1013</v>
      </c>
      <c r="O154" t="s">
        <v>1028</v>
      </c>
      <c r="P154" t="s">
        <v>1028</v>
      </c>
      <c r="Q154">
        <v>1</v>
      </c>
      <c r="W154">
        <v>0</v>
      </c>
      <c r="X154">
        <v>-400197608</v>
      </c>
      <c r="Y154">
        <v>141.19999999999999</v>
      </c>
      <c r="AA154">
        <v>0</v>
      </c>
      <c r="AB154">
        <v>0</v>
      </c>
      <c r="AC154">
        <v>0</v>
      </c>
      <c r="AD154">
        <v>56.81</v>
      </c>
      <c r="AE154">
        <v>0</v>
      </c>
      <c r="AF154">
        <v>0</v>
      </c>
      <c r="AG154">
        <v>0</v>
      </c>
      <c r="AH154">
        <v>8.5299999999999994</v>
      </c>
      <c r="AI154">
        <v>1</v>
      </c>
      <c r="AJ154">
        <v>1</v>
      </c>
      <c r="AK154">
        <v>1</v>
      </c>
      <c r="AL154">
        <v>6.66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141.19999999999999</v>
      </c>
      <c r="AU154" t="s">
        <v>3</v>
      </c>
      <c r="AV154">
        <v>1</v>
      </c>
      <c r="AW154">
        <v>2</v>
      </c>
      <c r="AX154">
        <v>39501073</v>
      </c>
      <c r="AY154">
        <v>1</v>
      </c>
      <c r="AZ154">
        <v>0</v>
      </c>
      <c r="BA154">
        <v>143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Y154*Source!I83</f>
        <v>11.747839999999998</v>
      </c>
      <c r="CY154">
        <f>AD154</f>
        <v>56.81</v>
      </c>
      <c r="CZ154">
        <f>AH154</f>
        <v>8.5299999999999994</v>
      </c>
      <c r="DA154">
        <f>AL154</f>
        <v>6.66</v>
      </c>
      <c r="DB154">
        <v>0</v>
      </c>
    </row>
    <row r="155" spans="1:106" x14ac:dyDescent="0.2">
      <c r="A155">
        <f>ROW(Source!A83)</f>
        <v>83</v>
      </c>
      <c r="B155">
        <v>39500386</v>
      </c>
      <c r="C155">
        <v>39501069</v>
      </c>
      <c r="D155">
        <v>36883883</v>
      </c>
      <c r="E155">
        <v>1</v>
      </c>
      <c r="F155">
        <v>1</v>
      </c>
      <c r="G155">
        <v>1</v>
      </c>
      <c r="H155">
        <v>2</v>
      </c>
      <c r="I155" t="s">
        <v>1113</v>
      </c>
      <c r="J155" t="s">
        <v>1114</v>
      </c>
      <c r="K155" t="s">
        <v>1115</v>
      </c>
      <c r="L155">
        <v>1368</v>
      </c>
      <c r="N155">
        <v>1011</v>
      </c>
      <c r="O155" t="s">
        <v>1034</v>
      </c>
      <c r="P155" t="s">
        <v>1034</v>
      </c>
      <c r="Q155">
        <v>1</v>
      </c>
      <c r="W155">
        <v>0</v>
      </c>
      <c r="X155">
        <v>-2111251057</v>
      </c>
      <c r="Y155">
        <v>6.72</v>
      </c>
      <c r="AA155">
        <v>0</v>
      </c>
      <c r="AB155">
        <v>216.45</v>
      </c>
      <c r="AC155">
        <v>0</v>
      </c>
      <c r="AD155">
        <v>0</v>
      </c>
      <c r="AE155">
        <v>0</v>
      </c>
      <c r="AF155">
        <v>32.5</v>
      </c>
      <c r="AG155">
        <v>0</v>
      </c>
      <c r="AH155">
        <v>0</v>
      </c>
      <c r="AI155">
        <v>1</v>
      </c>
      <c r="AJ155">
        <v>6.66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6.72</v>
      </c>
      <c r="AU155" t="s">
        <v>3</v>
      </c>
      <c r="AV155">
        <v>0</v>
      </c>
      <c r="AW155">
        <v>2</v>
      </c>
      <c r="AX155">
        <v>39501074</v>
      </c>
      <c r="AY155">
        <v>1</v>
      </c>
      <c r="AZ155">
        <v>0</v>
      </c>
      <c r="BA155">
        <v>144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Y155*Source!I83</f>
        <v>0.55910399999999993</v>
      </c>
      <c r="CY155">
        <f>AB155</f>
        <v>216.45</v>
      </c>
      <c r="CZ155">
        <f>AF155</f>
        <v>32.5</v>
      </c>
      <c r="DA155">
        <f>AJ155</f>
        <v>6.66</v>
      </c>
      <c r="DB155">
        <v>0</v>
      </c>
    </row>
    <row r="156" spans="1:106" x14ac:dyDescent="0.2">
      <c r="A156">
        <f>ROW(Source!A83)</f>
        <v>83</v>
      </c>
      <c r="B156">
        <v>39500386</v>
      </c>
      <c r="C156">
        <v>39501069</v>
      </c>
      <c r="D156">
        <v>36884481</v>
      </c>
      <c r="E156">
        <v>1</v>
      </c>
      <c r="F156">
        <v>1</v>
      </c>
      <c r="G156">
        <v>1</v>
      </c>
      <c r="H156">
        <v>2</v>
      </c>
      <c r="I156" t="s">
        <v>1116</v>
      </c>
      <c r="J156" t="s">
        <v>1117</v>
      </c>
      <c r="K156" t="s">
        <v>1118</v>
      </c>
      <c r="L156">
        <v>1368</v>
      </c>
      <c r="N156">
        <v>1011</v>
      </c>
      <c r="O156" t="s">
        <v>1034</v>
      </c>
      <c r="P156" t="s">
        <v>1034</v>
      </c>
      <c r="Q156">
        <v>1</v>
      </c>
      <c r="W156">
        <v>0</v>
      </c>
      <c r="X156">
        <v>1518765163</v>
      </c>
      <c r="Y156">
        <v>13.44</v>
      </c>
      <c r="AA156">
        <v>0</v>
      </c>
      <c r="AB156">
        <v>10.19</v>
      </c>
      <c r="AC156">
        <v>0</v>
      </c>
      <c r="AD156">
        <v>0</v>
      </c>
      <c r="AE156">
        <v>0</v>
      </c>
      <c r="AF156">
        <v>1.53</v>
      </c>
      <c r="AG156">
        <v>0</v>
      </c>
      <c r="AH156">
        <v>0</v>
      </c>
      <c r="AI156">
        <v>1</v>
      </c>
      <c r="AJ156">
        <v>6.66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13.44</v>
      </c>
      <c r="AU156" t="s">
        <v>3</v>
      </c>
      <c r="AV156">
        <v>0</v>
      </c>
      <c r="AW156">
        <v>2</v>
      </c>
      <c r="AX156">
        <v>39501075</v>
      </c>
      <c r="AY156">
        <v>1</v>
      </c>
      <c r="AZ156">
        <v>0</v>
      </c>
      <c r="BA156">
        <v>145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Y156*Source!I83</f>
        <v>1.1182079999999999</v>
      </c>
      <c r="CY156">
        <f>AB156</f>
        <v>10.19</v>
      </c>
      <c r="CZ156">
        <f>AF156</f>
        <v>1.53</v>
      </c>
      <c r="DA156">
        <f>AJ156</f>
        <v>6.66</v>
      </c>
      <c r="DB156">
        <v>0</v>
      </c>
    </row>
    <row r="157" spans="1:106" x14ac:dyDescent="0.2">
      <c r="A157">
        <f>ROW(Source!A84)</f>
        <v>84</v>
      </c>
      <c r="B157">
        <v>39500385</v>
      </c>
      <c r="C157">
        <v>39501077</v>
      </c>
      <c r="D157">
        <v>37064928</v>
      </c>
      <c r="E157">
        <v>1</v>
      </c>
      <c r="F157">
        <v>1</v>
      </c>
      <c r="G157">
        <v>1</v>
      </c>
      <c r="H157">
        <v>1</v>
      </c>
      <c r="I157" t="s">
        <v>1091</v>
      </c>
      <c r="J157" t="s">
        <v>3</v>
      </c>
      <c r="K157" t="s">
        <v>1092</v>
      </c>
      <c r="L157">
        <v>1191</v>
      </c>
      <c r="N157">
        <v>1013</v>
      </c>
      <c r="O157" t="s">
        <v>1028</v>
      </c>
      <c r="P157" t="s">
        <v>1028</v>
      </c>
      <c r="Q157">
        <v>1</v>
      </c>
      <c r="W157">
        <v>0</v>
      </c>
      <c r="X157">
        <v>145020957</v>
      </c>
      <c r="Y157">
        <v>290.81199999999995</v>
      </c>
      <c r="AA157">
        <v>0</v>
      </c>
      <c r="AB157">
        <v>0</v>
      </c>
      <c r="AC157">
        <v>0</v>
      </c>
      <c r="AD157">
        <v>9.07</v>
      </c>
      <c r="AE157">
        <v>0</v>
      </c>
      <c r="AF157">
        <v>0</v>
      </c>
      <c r="AG157">
        <v>0</v>
      </c>
      <c r="AH157">
        <v>9.07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252.88</v>
      </c>
      <c r="AU157" t="s">
        <v>33</v>
      </c>
      <c r="AV157">
        <v>1</v>
      </c>
      <c r="AW157">
        <v>2</v>
      </c>
      <c r="AX157">
        <v>39501098</v>
      </c>
      <c r="AY157">
        <v>1</v>
      </c>
      <c r="AZ157">
        <v>0</v>
      </c>
      <c r="BA157">
        <v>147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Y157*Source!I84</f>
        <v>40.044812399999991</v>
      </c>
      <c r="CY157">
        <f>AD157</f>
        <v>9.07</v>
      </c>
      <c r="CZ157">
        <f>AH157</f>
        <v>9.07</v>
      </c>
      <c r="DA157">
        <f>AL157</f>
        <v>1</v>
      </c>
      <c r="DB157">
        <v>0</v>
      </c>
    </row>
    <row r="158" spans="1:106" x14ac:dyDescent="0.2">
      <c r="A158">
        <f>ROW(Source!A84)</f>
        <v>84</v>
      </c>
      <c r="B158">
        <v>39500385</v>
      </c>
      <c r="C158">
        <v>39501077</v>
      </c>
      <c r="D158">
        <v>37064876</v>
      </c>
      <c r="E158">
        <v>1</v>
      </c>
      <c r="F158">
        <v>1</v>
      </c>
      <c r="G158">
        <v>1</v>
      </c>
      <c r="H158">
        <v>1</v>
      </c>
      <c r="I158" t="s">
        <v>1029</v>
      </c>
      <c r="J158" t="s">
        <v>3</v>
      </c>
      <c r="K158" t="s">
        <v>1030</v>
      </c>
      <c r="L158">
        <v>1191</v>
      </c>
      <c r="N158">
        <v>1013</v>
      </c>
      <c r="O158" t="s">
        <v>1028</v>
      </c>
      <c r="P158" t="s">
        <v>1028</v>
      </c>
      <c r="Q158">
        <v>1</v>
      </c>
      <c r="W158">
        <v>0</v>
      </c>
      <c r="X158">
        <v>-1417349443</v>
      </c>
      <c r="Y158">
        <v>1.58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1.58</v>
      </c>
      <c r="AU158" t="s">
        <v>3</v>
      </c>
      <c r="AV158">
        <v>2</v>
      </c>
      <c r="AW158">
        <v>2</v>
      </c>
      <c r="AX158">
        <v>39501099</v>
      </c>
      <c r="AY158">
        <v>1</v>
      </c>
      <c r="AZ158">
        <v>2048</v>
      </c>
      <c r="BA158">
        <v>148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Y158*Source!I84</f>
        <v>0.21756599999999998</v>
      </c>
      <c r="CY158">
        <f>AD158</f>
        <v>0</v>
      </c>
      <c r="CZ158">
        <f>AH158</f>
        <v>0</v>
      </c>
      <c r="DA158">
        <f>AL158</f>
        <v>1</v>
      </c>
      <c r="DB158">
        <v>0</v>
      </c>
    </row>
    <row r="159" spans="1:106" x14ac:dyDescent="0.2">
      <c r="A159">
        <f>ROW(Source!A84)</f>
        <v>84</v>
      </c>
      <c r="B159">
        <v>39500385</v>
      </c>
      <c r="C159">
        <v>39501077</v>
      </c>
      <c r="D159">
        <v>36882159</v>
      </c>
      <c r="E159">
        <v>1</v>
      </c>
      <c r="F159">
        <v>1</v>
      </c>
      <c r="G159">
        <v>1</v>
      </c>
      <c r="H159">
        <v>2</v>
      </c>
      <c r="I159" t="s">
        <v>1119</v>
      </c>
      <c r="J159" t="s">
        <v>1120</v>
      </c>
      <c r="K159" t="s">
        <v>1121</v>
      </c>
      <c r="L159">
        <v>1368</v>
      </c>
      <c r="N159">
        <v>1011</v>
      </c>
      <c r="O159" t="s">
        <v>1034</v>
      </c>
      <c r="P159" t="s">
        <v>1034</v>
      </c>
      <c r="Q159">
        <v>1</v>
      </c>
      <c r="W159">
        <v>0</v>
      </c>
      <c r="X159">
        <v>-1718674368</v>
      </c>
      <c r="Y159">
        <v>0.78749999999999998</v>
      </c>
      <c r="AA159">
        <v>0</v>
      </c>
      <c r="AB159">
        <v>111.99</v>
      </c>
      <c r="AC159">
        <v>13.5</v>
      </c>
      <c r="AD159">
        <v>0</v>
      </c>
      <c r="AE159">
        <v>0</v>
      </c>
      <c r="AF159">
        <v>111.99</v>
      </c>
      <c r="AG159">
        <v>13.5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3</v>
      </c>
      <c r="AT159">
        <v>0.63</v>
      </c>
      <c r="AU159" t="s">
        <v>32</v>
      </c>
      <c r="AV159">
        <v>0</v>
      </c>
      <c r="AW159">
        <v>2</v>
      </c>
      <c r="AX159">
        <v>39501100</v>
      </c>
      <c r="AY159">
        <v>1</v>
      </c>
      <c r="AZ159">
        <v>0</v>
      </c>
      <c r="BA159">
        <v>149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Y159*Source!I84</f>
        <v>0.10843874999999999</v>
      </c>
      <c r="CY159">
        <f>AB159</f>
        <v>111.99</v>
      </c>
      <c r="CZ159">
        <f>AF159</f>
        <v>111.99</v>
      </c>
      <c r="DA159">
        <f>AJ159</f>
        <v>1</v>
      </c>
      <c r="DB159">
        <v>0</v>
      </c>
    </row>
    <row r="160" spans="1:106" x14ac:dyDescent="0.2">
      <c r="A160">
        <f>ROW(Source!A84)</f>
        <v>84</v>
      </c>
      <c r="B160">
        <v>39500385</v>
      </c>
      <c r="C160">
        <v>39501077</v>
      </c>
      <c r="D160">
        <v>36883554</v>
      </c>
      <c r="E160">
        <v>1</v>
      </c>
      <c r="F160">
        <v>1</v>
      </c>
      <c r="G160">
        <v>1</v>
      </c>
      <c r="H160">
        <v>2</v>
      </c>
      <c r="I160" t="s">
        <v>1037</v>
      </c>
      <c r="J160" t="s">
        <v>1038</v>
      </c>
      <c r="K160" t="s">
        <v>1039</v>
      </c>
      <c r="L160">
        <v>1368</v>
      </c>
      <c r="N160">
        <v>1011</v>
      </c>
      <c r="O160" t="s">
        <v>1034</v>
      </c>
      <c r="P160" t="s">
        <v>1034</v>
      </c>
      <c r="Q160">
        <v>1</v>
      </c>
      <c r="W160">
        <v>0</v>
      </c>
      <c r="X160">
        <v>1372534845</v>
      </c>
      <c r="Y160">
        <v>1.1875</v>
      </c>
      <c r="AA160">
        <v>0</v>
      </c>
      <c r="AB160">
        <v>65.709999999999994</v>
      </c>
      <c r="AC160">
        <v>11.6</v>
      </c>
      <c r="AD160">
        <v>0</v>
      </c>
      <c r="AE160">
        <v>0</v>
      </c>
      <c r="AF160">
        <v>65.709999999999994</v>
      </c>
      <c r="AG160">
        <v>11.6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0.95</v>
      </c>
      <c r="AU160" t="s">
        <v>32</v>
      </c>
      <c r="AV160">
        <v>0</v>
      </c>
      <c r="AW160">
        <v>2</v>
      </c>
      <c r="AX160">
        <v>39501101</v>
      </c>
      <c r="AY160">
        <v>1</v>
      </c>
      <c r="AZ160">
        <v>0</v>
      </c>
      <c r="BA160">
        <v>150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Y160*Source!I84</f>
        <v>0.16351874999999999</v>
      </c>
      <c r="CY160">
        <f>AB160</f>
        <v>65.709999999999994</v>
      </c>
      <c r="CZ160">
        <f>AF160</f>
        <v>65.709999999999994</v>
      </c>
      <c r="DA160">
        <f>AJ160</f>
        <v>1</v>
      </c>
      <c r="DB160">
        <v>0</v>
      </c>
    </row>
    <row r="161" spans="1:106" x14ac:dyDescent="0.2">
      <c r="A161">
        <f>ROW(Source!A84)</f>
        <v>84</v>
      </c>
      <c r="B161">
        <v>39500385</v>
      </c>
      <c r="C161">
        <v>39501077</v>
      </c>
      <c r="D161">
        <v>36797095</v>
      </c>
      <c r="E161">
        <v>17</v>
      </c>
      <c r="F161">
        <v>1</v>
      </c>
      <c r="G161">
        <v>1</v>
      </c>
      <c r="H161">
        <v>3</v>
      </c>
      <c r="I161" t="s">
        <v>157</v>
      </c>
      <c r="J161" t="s">
        <v>3</v>
      </c>
      <c r="K161" t="s">
        <v>158</v>
      </c>
      <c r="L161">
        <v>1327</v>
      </c>
      <c r="N161">
        <v>1005</v>
      </c>
      <c r="O161" t="s">
        <v>40</v>
      </c>
      <c r="P161" t="s">
        <v>40</v>
      </c>
      <c r="Q161">
        <v>1</v>
      </c>
      <c r="W161">
        <v>0</v>
      </c>
      <c r="X161">
        <v>-354280000</v>
      </c>
      <c r="Y161">
        <v>210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3</v>
      </c>
      <c r="AT161">
        <v>210</v>
      </c>
      <c r="AU161" t="s">
        <v>3</v>
      </c>
      <c r="AV161">
        <v>0</v>
      </c>
      <c r="AW161">
        <v>2</v>
      </c>
      <c r="AX161">
        <v>39501102</v>
      </c>
      <c r="AY161">
        <v>1</v>
      </c>
      <c r="AZ161">
        <v>0</v>
      </c>
      <c r="BA161">
        <v>151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Y161*Source!I84</f>
        <v>28.916999999999998</v>
      </c>
      <c r="CY161">
        <f t="shared" ref="CY161:CY176" si="18">AA161</f>
        <v>0</v>
      </c>
      <c r="CZ161">
        <f t="shared" ref="CZ161:CZ176" si="19">AE161</f>
        <v>0</v>
      </c>
      <c r="DA161">
        <f t="shared" ref="DA161:DA176" si="20">AI161</f>
        <v>1</v>
      </c>
      <c r="DB161">
        <v>0</v>
      </c>
    </row>
    <row r="162" spans="1:106" x14ac:dyDescent="0.2">
      <c r="A162">
        <f>ROW(Source!A84)</f>
        <v>84</v>
      </c>
      <c r="B162">
        <v>39500385</v>
      </c>
      <c r="C162">
        <v>39501077</v>
      </c>
      <c r="D162">
        <v>36801321</v>
      </c>
      <c r="E162">
        <v>1</v>
      </c>
      <c r="F162">
        <v>1</v>
      </c>
      <c r="G162">
        <v>1</v>
      </c>
      <c r="H162">
        <v>3</v>
      </c>
      <c r="I162" t="s">
        <v>153</v>
      </c>
      <c r="J162" t="s">
        <v>155</v>
      </c>
      <c r="K162" t="s">
        <v>154</v>
      </c>
      <c r="L162">
        <v>1327</v>
      </c>
      <c r="N162">
        <v>1005</v>
      </c>
      <c r="O162" t="s">
        <v>40</v>
      </c>
      <c r="P162" t="s">
        <v>40</v>
      </c>
      <c r="Q162">
        <v>1</v>
      </c>
      <c r="W162">
        <v>0</v>
      </c>
      <c r="X162">
        <v>1151146771</v>
      </c>
      <c r="Y162">
        <v>210</v>
      </c>
      <c r="AA162">
        <v>15.38</v>
      </c>
      <c r="AB162">
        <v>0</v>
      </c>
      <c r="AC162">
        <v>0</v>
      </c>
      <c r="AD162">
        <v>0</v>
      </c>
      <c r="AE162">
        <v>15.38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3</v>
      </c>
      <c r="AT162">
        <v>210</v>
      </c>
      <c r="AU162" t="s">
        <v>3</v>
      </c>
      <c r="AV162">
        <v>0</v>
      </c>
      <c r="AW162">
        <v>1</v>
      </c>
      <c r="AX162">
        <v>-1</v>
      </c>
      <c r="AY162">
        <v>0</v>
      </c>
      <c r="AZ162">
        <v>0</v>
      </c>
      <c r="BA162" t="s">
        <v>3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Y162*Source!I84</f>
        <v>28.916999999999998</v>
      </c>
      <c r="CY162">
        <f t="shared" si="18"/>
        <v>15.38</v>
      </c>
      <c r="CZ162">
        <f t="shared" si="19"/>
        <v>15.38</v>
      </c>
      <c r="DA162">
        <f t="shared" si="20"/>
        <v>1</v>
      </c>
      <c r="DB162">
        <v>0</v>
      </c>
    </row>
    <row r="163" spans="1:106" x14ac:dyDescent="0.2">
      <c r="A163">
        <f>ROW(Source!A84)</f>
        <v>84</v>
      </c>
      <c r="B163">
        <v>39500385</v>
      </c>
      <c r="C163">
        <v>39501077</v>
      </c>
      <c r="D163">
        <v>36802225</v>
      </c>
      <c r="E163">
        <v>1</v>
      </c>
      <c r="F163">
        <v>1</v>
      </c>
      <c r="G163">
        <v>1</v>
      </c>
      <c r="H163">
        <v>3</v>
      </c>
      <c r="I163" t="s">
        <v>1122</v>
      </c>
      <c r="J163" t="s">
        <v>1123</v>
      </c>
      <c r="K163" t="s">
        <v>1124</v>
      </c>
      <c r="L163">
        <v>1346</v>
      </c>
      <c r="N163">
        <v>1009</v>
      </c>
      <c r="O163" t="s">
        <v>52</v>
      </c>
      <c r="P163" t="s">
        <v>52</v>
      </c>
      <c r="Q163">
        <v>1</v>
      </c>
      <c r="W163">
        <v>0</v>
      </c>
      <c r="X163">
        <v>-1575546811</v>
      </c>
      <c r="Y163">
        <v>10</v>
      </c>
      <c r="AA163">
        <v>16.600000000000001</v>
      </c>
      <c r="AB163">
        <v>0</v>
      </c>
      <c r="AC163">
        <v>0</v>
      </c>
      <c r="AD163">
        <v>0</v>
      </c>
      <c r="AE163">
        <v>16.600000000000001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10</v>
      </c>
      <c r="AU163" t="s">
        <v>3</v>
      </c>
      <c r="AV163">
        <v>0</v>
      </c>
      <c r="AW163">
        <v>2</v>
      </c>
      <c r="AX163">
        <v>39501103</v>
      </c>
      <c r="AY163">
        <v>1</v>
      </c>
      <c r="AZ163">
        <v>0</v>
      </c>
      <c r="BA163">
        <v>152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Y163*Source!I84</f>
        <v>1.3769999999999998</v>
      </c>
      <c r="CY163">
        <f t="shared" si="18"/>
        <v>16.600000000000001</v>
      </c>
      <c r="CZ163">
        <f t="shared" si="19"/>
        <v>16.600000000000001</v>
      </c>
      <c r="DA163">
        <f t="shared" si="20"/>
        <v>1</v>
      </c>
      <c r="DB163">
        <v>0</v>
      </c>
    </row>
    <row r="164" spans="1:106" x14ac:dyDescent="0.2">
      <c r="A164">
        <f>ROW(Source!A84)</f>
        <v>84</v>
      </c>
      <c r="B164">
        <v>39500385</v>
      </c>
      <c r="C164">
        <v>39501077</v>
      </c>
      <c r="D164">
        <v>36802293</v>
      </c>
      <c r="E164">
        <v>1</v>
      </c>
      <c r="F164">
        <v>1</v>
      </c>
      <c r="G164">
        <v>1</v>
      </c>
      <c r="H164">
        <v>3</v>
      </c>
      <c r="I164" t="s">
        <v>1125</v>
      </c>
      <c r="J164" t="s">
        <v>1126</v>
      </c>
      <c r="K164" t="s">
        <v>1127</v>
      </c>
      <c r="L164">
        <v>1356</v>
      </c>
      <c r="N164">
        <v>1010</v>
      </c>
      <c r="O164" t="s">
        <v>1128</v>
      </c>
      <c r="P164" t="s">
        <v>1128</v>
      </c>
      <c r="Q164">
        <v>1000</v>
      </c>
      <c r="W164">
        <v>0</v>
      </c>
      <c r="X164">
        <v>72387144</v>
      </c>
      <c r="Y164">
        <v>0.14000000000000001</v>
      </c>
      <c r="AA164">
        <v>253.8</v>
      </c>
      <c r="AB164">
        <v>0</v>
      </c>
      <c r="AC164">
        <v>0</v>
      </c>
      <c r="AD164">
        <v>0</v>
      </c>
      <c r="AE164">
        <v>253.8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0.14000000000000001</v>
      </c>
      <c r="AU164" t="s">
        <v>3</v>
      </c>
      <c r="AV164">
        <v>0</v>
      </c>
      <c r="AW164">
        <v>2</v>
      </c>
      <c r="AX164">
        <v>39501104</v>
      </c>
      <c r="AY164">
        <v>1</v>
      </c>
      <c r="AZ164">
        <v>0</v>
      </c>
      <c r="BA164">
        <v>153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Y164*Source!I84</f>
        <v>1.9278E-2</v>
      </c>
      <c r="CY164">
        <f t="shared" si="18"/>
        <v>253.8</v>
      </c>
      <c r="CZ164">
        <f t="shared" si="19"/>
        <v>253.8</v>
      </c>
      <c r="DA164">
        <f t="shared" si="20"/>
        <v>1</v>
      </c>
      <c r="DB164">
        <v>0</v>
      </c>
    </row>
    <row r="165" spans="1:106" x14ac:dyDescent="0.2">
      <c r="A165">
        <f>ROW(Source!A84)</f>
        <v>84</v>
      </c>
      <c r="B165">
        <v>39500385</v>
      </c>
      <c r="C165">
        <v>39501077</v>
      </c>
      <c r="D165">
        <v>36804488</v>
      </c>
      <c r="E165">
        <v>1</v>
      </c>
      <c r="F165">
        <v>1</v>
      </c>
      <c r="G165">
        <v>1</v>
      </c>
      <c r="H165">
        <v>3</v>
      </c>
      <c r="I165" t="s">
        <v>1129</v>
      </c>
      <c r="J165" t="s">
        <v>1130</v>
      </c>
      <c r="K165" t="s">
        <v>1131</v>
      </c>
      <c r="L165">
        <v>1348</v>
      </c>
      <c r="N165">
        <v>1009</v>
      </c>
      <c r="O165" t="s">
        <v>57</v>
      </c>
      <c r="P165" t="s">
        <v>57</v>
      </c>
      <c r="Q165">
        <v>1000</v>
      </c>
      <c r="W165">
        <v>0</v>
      </c>
      <c r="X165">
        <v>-1106145302</v>
      </c>
      <c r="Y165">
        <v>4.4000000000000003E-3</v>
      </c>
      <c r="AA165">
        <v>35011</v>
      </c>
      <c r="AB165">
        <v>0</v>
      </c>
      <c r="AC165">
        <v>0</v>
      </c>
      <c r="AD165">
        <v>0</v>
      </c>
      <c r="AE165">
        <v>35011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4.4000000000000003E-3</v>
      </c>
      <c r="AU165" t="s">
        <v>3</v>
      </c>
      <c r="AV165">
        <v>0</v>
      </c>
      <c r="AW165">
        <v>2</v>
      </c>
      <c r="AX165">
        <v>39501105</v>
      </c>
      <c r="AY165">
        <v>1</v>
      </c>
      <c r="AZ165">
        <v>0</v>
      </c>
      <c r="BA165">
        <v>154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Y165*Source!I84</f>
        <v>6.0587999999999994E-4</v>
      </c>
      <c r="CY165">
        <f t="shared" si="18"/>
        <v>35011</v>
      </c>
      <c r="CZ165">
        <f t="shared" si="19"/>
        <v>35011</v>
      </c>
      <c r="DA165">
        <f t="shared" si="20"/>
        <v>1</v>
      </c>
      <c r="DB165">
        <v>0</v>
      </c>
    </row>
    <row r="166" spans="1:106" x14ac:dyDescent="0.2">
      <c r="A166">
        <f>ROW(Source!A84)</f>
        <v>84</v>
      </c>
      <c r="B166">
        <v>39500385</v>
      </c>
      <c r="C166">
        <v>39501077</v>
      </c>
      <c r="D166">
        <v>36804596</v>
      </c>
      <c r="E166">
        <v>1</v>
      </c>
      <c r="F166">
        <v>1</v>
      </c>
      <c r="G166">
        <v>1</v>
      </c>
      <c r="H166">
        <v>3</v>
      </c>
      <c r="I166" t="s">
        <v>1132</v>
      </c>
      <c r="J166" t="s">
        <v>1133</v>
      </c>
      <c r="K166" t="s">
        <v>1134</v>
      </c>
      <c r="L166">
        <v>1348</v>
      </c>
      <c r="N166">
        <v>1009</v>
      </c>
      <c r="O166" t="s">
        <v>57</v>
      </c>
      <c r="P166" t="s">
        <v>57</v>
      </c>
      <c r="Q166">
        <v>1000</v>
      </c>
      <c r="W166">
        <v>0</v>
      </c>
      <c r="X166">
        <v>-735561281</v>
      </c>
      <c r="Y166">
        <v>1.1999999999999999E-3</v>
      </c>
      <c r="AA166">
        <v>22558</v>
      </c>
      <c r="AB166">
        <v>0</v>
      </c>
      <c r="AC166">
        <v>0</v>
      </c>
      <c r="AD166">
        <v>0</v>
      </c>
      <c r="AE166">
        <v>22558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1.1999999999999999E-3</v>
      </c>
      <c r="AU166" t="s">
        <v>3</v>
      </c>
      <c r="AV166">
        <v>0</v>
      </c>
      <c r="AW166">
        <v>2</v>
      </c>
      <c r="AX166">
        <v>39501106</v>
      </c>
      <c r="AY166">
        <v>1</v>
      </c>
      <c r="AZ166">
        <v>0</v>
      </c>
      <c r="BA166">
        <v>155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Y166*Source!I84</f>
        <v>1.6523999999999998E-4</v>
      </c>
      <c r="CY166">
        <f t="shared" si="18"/>
        <v>22558</v>
      </c>
      <c r="CZ166">
        <f t="shared" si="19"/>
        <v>22558</v>
      </c>
      <c r="DA166">
        <f t="shared" si="20"/>
        <v>1</v>
      </c>
      <c r="DB166">
        <v>0</v>
      </c>
    </row>
    <row r="167" spans="1:106" x14ac:dyDescent="0.2">
      <c r="A167">
        <f>ROW(Source!A84)</f>
        <v>84</v>
      </c>
      <c r="B167">
        <v>39500385</v>
      </c>
      <c r="C167">
        <v>39501077</v>
      </c>
      <c r="D167">
        <v>36805320</v>
      </c>
      <c r="E167">
        <v>1</v>
      </c>
      <c r="F167">
        <v>1</v>
      </c>
      <c r="G167">
        <v>1</v>
      </c>
      <c r="H167">
        <v>3</v>
      </c>
      <c r="I167" t="s">
        <v>1135</v>
      </c>
      <c r="J167" t="s">
        <v>1136</v>
      </c>
      <c r="K167" t="s">
        <v>1137</v>
      </c>
      <c r="L167">
        <v>1346</v>
      </c>
      <c r="N167">
        <v>1009</v>
      </c>
      <c r="O167" t="s">
        <v>52</v>
      </c>
      <c r="P167" t="s">
        <v>52</v>
      </c>
      <c r="Q167">
        <v>1</v>
      </c>
      <c r="W167">
        <v>0</v>
      </c>
      <c r="X167">
        <v>650483364</v>
      </c>
      <c r="Y167">
        <v>10</v>
      </c>
      <c r="AA167">
        <v>51.98</v>
      </c>
      <c r="AB167">
        <v>0</v>
      </c>
      <c r="AC167">
        <v>0</v>
      </c>
      <c r="AD167">
        <v>0</v>
      </c>
      <c r="AE167">
        <v>51.98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10</v>
      </c>
      <c r="AU167" t="s">
        <v>3</v>
      </c>
      <c r="AV167">
        <v>0</v>
      </c>
      <c r="AW167">
        <v>2</v>
      </c>
      <c r="AX167">
        <v>39501107</v>
      </c>
      <c r="AY167">
        <v>1</v>
      </c>
      <c r="AZ167">
        <v>0</v>
      </c>
      <c r="BA167">
        <v>156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Y167*Source!I84</f>
        <v>1.3769999999999998</v>
      </c>
      <c r="CY167">
        <f t="shared" si="18"/>
        <v>51.98</v>
      </c>
      <c r="CZ167">
        <f t="shared" si="19"/>
        <v>51.98</v>
      </c>
      <c r="DA167">
        <f t="shared" si="20"/>
        <v>1</v>
      </c>
      <c r="DB167">
        <v>0</v>
      </c>
    </row>
    <row r="168" spans="1:106" x14ac:dyDescent="0.2">
      <c r="A168">
        <f>ROW(Source!A84)</f>
        <v>84</v>
      </c>
      <c r="B168">
        <v>39500385</v>
      </c>
      <c r="C168">
        <v>39501077</v>
      </c>
      <c r="D168">
        <v>36805533</v>
      </c>
      <c r="E168">
        <v>1</v>
      </c>
      <c r="F168">
        <v>1</v>
      </c>
      <c r="G168">
        <v>1</v>
      </c>
      <c r="H168">
        <v>3</v>
      </c>
      <c r="I168" t="s">
        <v>1138</v>
      </c>
      <c r="J168" t="s">
        <v>1139</v>
      </c>
      <c r="K168" t="s">
        <v>1140</v>
      </c>
      <c r="L168">
        <v>1302</v>
      </c>
      <c r="N168">
        <v>1003</v>
      </c>
      <c r="O168" t="s">
        <v>282</v>
      </c>
      <c r="P168" t="s">
        <v>282</v>
      </c>
      <c r="Q168">
        <v>10</v>
      </c>
      <c r="W168">
        <v>0</v>
      </c>
      <c r="X168">
        <v>-1072778819</v>
      </c>
      <c r="Y168">
        <v>1.27</v>
      </c>
      <c r="AA168">
        <v>73.650000000000006</v>
      </c>
      <c r="AB168">
        <v>0</v>
      </c>
      <c r="AC168">
        <v>0</v>
      </c>
      <c r="AD168">
        <v>0</v>
      </c>
      <c r="AE168">
        <v>73.650000000000006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1.27</v>
      </c>
      <c r="AU168" t="s">
        <v>3</v>
      </c>
      <c r="AV168">
        <v>0</v>
      </c>
      <c r="AW168">
        <v>2</v>
      </c>
      <c r="AX168">
        <v>39501108</v>
      </c>
      <c r="AY168">
        <v>1</v>
      </c>
      <c r="AZ168">
        <v>0</v>
      </c>
      <c r="BA168">
        <v>157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Y168*Source!I84</f>
        <v>0.17487899999999998</v>
      </c>
      <c r="CY168">
        <f t="shared" si="18"/>
        <v>73.650000000000006</v>
      </c>
      <c r="CZ168">
        <f t="shared" si="19"/>
        <v>73.650000000000006</v>
      </c>
      <c r="DA168">
        <f t="shared" si="20"/>
        <v>1</v>
      </c>
      <c r="DB168">
        <v>0</v>
      </c>
    </row>
    <row r="169" spans="1:106" x14ac:dyDescent="0.2">
      <c r="A169">
        <f>ROW(Source!A84)</f>
        <v>84</v>
      </c>
      <c r="B169">
        <v>39500385</v>
      </c>
      <c r="C169">
        <v>39501077</v>
      </c>
      <c r="D169">
        <v>36806488</v>
      </c>
      <c r="E169">
        <v>1</v>
      </c>
      <c r="F169">
        <v>1</v>
      </c>
      <c r="G169">
        <v>1</v>
      </c>
      <c r="H169">
        <v>3</v>
      </c>
      <c r="I169" t="s">
        <v>1141</v>
      </c>
      <c r="J169" t="s">
        <v>1142</v>
      </c>
      <c r="K169" t="s">
        <v>1143</v>
      </c>
      <c r="L169">
        <v>1348</v>
      </c>
      <c r="N169">
        <v>1009</v>
      </c>
      <c r="O169" t="s">
        <v>57</v>
      </c>
      <c r="P169" t="s">
        <v>57</v>
      </c>
      <c r="Q169">
        <v>1000</v>
      </c>
      <c r="W169">
        <v>0</v>
      </c>
      <c r="X169">
        <v>-1421715385</v>
      </c>
      <c r="Y169">
        <v>7.4999999999999997E-3</v>
      </c>
      <c r="AA169">
        <v>729.98</v>
      </c>
      <c r="AB169">
        <v>0</v>
      </c>
      <c r="AC169">
        <v>0</v>
      </c>
      <c r="AD169">
        <v>0</v>
      </c>
      <c r="AE169">
        <v>729.98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7.4999999999999997E-3</v>
      </c>
      <c r="AU169" t="s">
        <v>3</v>
      </c>
      <c r="AV169">
        <v>0</v>
      </c>
      <c r="AW169">
        <v>2</v>
      </c>
      <c r="AX169">
        <v>39501109</v>
      </c>
      <c r="AY169">
        <v>1</v>
      </c>
      <c r="AZ169">
        <v>0</v>
      </c>
      <c r="BA169">
        <v>158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Y169*Source!I84</f>
        <v>1.0327499999999998E-3</v>
      </c>
      <c r="CY169">
        <f t="shared" si="18"/>
        <v>729.98</v>
      </c>
      <c r="CZ169">
        <f t="shared" si="19"/>
        <v>729.98</v>
      </c>
      <c r="DA169">
        <f t="shared" si="20"/>
        <v>1</v>
      </c>
      <c r="DB169">
        <v>0</v>
      </c>
    </row>
    <row r="170" spans="1:106" x14ac:dyDescent="0.2">
      <c r="A170">
        <f>ROW(Source!A84)</f>
        <v>84</v>
      </c>
      <c r="B170">
        <v>39500385</v>
      </c>
      <c r="C170">
        <v>39501077</v>
      </c>
      <c r="D170">
        <v>36826335</v>
      </c>
      <c r="E170">
        <v>1</v>
      </c>
      <c r="F170">
        <v>1</v>
      </c>
      <c r="G170">
        <v>1</v>
      </c>
      <c r="H170">
        <v>3</v>
      </c>
      <c r="I170" t="s">
        <v>1144</v>
      </c>
      <c r="J170" t="s">
        <v>1145</v>
      </c>
      <c r="K170" t="s">
        <v>1146</v>
      </c>
      <c r="L170">
        <v>1348</v>
      </c>
      <c r="N170">
        <v>1009</v>
      </c>
      <c r="O170" t="s">
        <v>57</v>
      </c>
      <c r="P170" t="s">
        <v>57</v>
      </c>
      <c r="Q170">
        <v>1000</v>
      </c>
      <c r="W170">
        <v>0</v>
      </c>
      <c r="X170">
        <v>858854653</v>
      </c>
      <c r="Y170">
        <v>3.6999999999999998E-2</v>
      </c>
      <c r="AA170">
        <v>16147</v>
      </c>
      <c r="AB170">
        <v>0</v>
      </c>
      <c r="AC170">
        <v>0</v>
      </c>
      <c r="AD170">
        <v>0</v>
      </c>
      <c r="AE170">
        <v>16147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3.6999999999999998E-2</v>
      </c>
      <c r="AU170" t="s">
        <v>3</v>
      </c>
      <c r="AV170">
        <v>0</v>
      </c>
      <c r="AW170">
        <v>2</v>
      </c>
      <c r="AX170">
        <v>39501110</v>
      </c>
      <c r="AY170">
        <v>1</v>
      </c>
      <c r="AZ170">
        <v>0</v>
      </c>
      <c r="BA170">
        <v>159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Y170*Source!I84</f>
        <v>5.0948999999999994E-3</v>
      </c>
      <c r="CY170">
        <f t="shared" si="18"/>
        <v>16147</v>
      </c>
      <c r="CZ170">
        <f t="shared" si="19"/>
        <v>16147</v>
      </c>
      <c r="DA170">
        <f t="shared" si="20"/>
        <v>1</v>
      </c>
      <c r="DB170">
        <v>0</v>
      </c>
    </row>
    <row r="171" spans="1:106" x14ac:dyDescent="0.2">
      <c r="A171">
        <f>ROW(Source!A84)</f>
        <v>84</v>
      </c>
      <c r="B171">
        <v>39500385</v>
      </c>
      <c r="C171">
        <v>39501077</v>
      </c>
      <c r="D171">
        <v>36826336</v>
      </c>
      <c r="E171">
        <v>1</v>
      </c>
      <c r="F171">
        <v>1</v>
      </c>
      <c r="G171">
        <v>1</v>
      </c>
      <c r="H171">
        <v>3</v>
      </c>
      <c r="I171" t="s">
        <v>1147</v>
      </c>
      <c r="J171" t="s">
        <v>1148</v>
      </c>
      <c r="K171" t="s">
        <v>1149</v>
      </c>
      <c r="L171">
        <v>1348</v>
      </c>
      <c r="N171">
        <v>1009</v>
      </c>
      <c r="O171" t="s">
        <v>57</v>
      </c>
      <c r="P171" t="s">
        <v>57</v>
      </c>
      <c r="Q171">
        <v>1000</v>
      </c>
      <c r="W171">
        <v>0</v>
      </c>
      <c r="X171">
        <v>478228047</v>
      </c>
      <c r="Y171">
        <v>0.10100000000000001</v>
      </c>
      <c r="AA171">
        <v>16147</v>
      </c>
      <c r="AB171">
        <v>0</v>
      </c>
      <c r="AC171">
        <v>0</v>
      </c>
      <c r="AD171">
        <v>0</v>
      </c>
      <c r="AE171">
        <v>16147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0.10100000000000001</v>
      </c>
      <c r="AU171" t="s">
        <v>3</v>
      </c>
      <c r="AV171">
        <v>0</v>
      </c>
      <c r="AW171">
        <v>2</v>
      </c>
      <c r="AX171">
        <v>39501111</v>
      </c>
      <c r="AY171">
        <v>1</v>
      </c>
      <c r="AZ171">
        <v>0</v>
      </c>
      <c r="BA171">
        <v>160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Y171*Source!I84</f>
        <v>1.39077E-2</v>
      </c>
      <c r="CY171">
        <f t="shared" si="18"/>
        <v>16147</v>
      </c>
      <c r="CZ171">
        <f t="shared" si="19"/>
        <v>16147</v>
      </c>
      <c r="DA171">
        <f t="shared" si="20"/>
        <v>1</v>
      </c>
      <c r="DB171">
        <v>0</v>
      </c>
    </row>
    <row r="172" spans="1:106" x14ac:dyDescent="0.2">
      <c r="A172">
        <f>ROW(Source!A84)</f>
        <v>84</v>
      </c>
      <c r="B172">
        <v>39500385</v>
      </c>
      <c r="C172">
        <v>39501077</v>
      </c>
      <c r="D172">
        <v>36833766</v>
      </c>
      <c r="E172">
        <v>1</v>
      </c>
      <c r="F172">
        <v>1</v>
      </c>
      <c r="G172">
        <v>1</v>
      </c>
      <c r="H172">
        <v>3</v>
      </c>
      <c r="I172" t="s">
        <v>1150</v>
      </c>
      <c r="J172" t="s">
        <v>1151</v>
      </c>
      <c r="K172" t="s">
        <v>1152</v>
      </c>
      <c r="L172">
        <v>1339</v>
      </c>
      <c r="N172">
        <v>1007</v>
      </c>
      <c r="O172" t="s">
        <v>179</v>
      </c>
      <c r="P172" t="s">
        <v>179</v>
      </c>
      <c r="Q172">
        <v>1</v>
      </c>
      <c r="W172">
        <v>0</v>
      </c>
      <c r="X172">
        <v>234379111</v>
      </c>
      <c r="Y172">
        <v>5.15</v>
      </c>
      <c r="AA172">
        <v>530</v>
      </c>
      <c r="AB172">
        <v>0</v>
      </c>
      <c r="AC172">
        <v>0</v>
      </c>
      <c r="AD172">
        <v>0</v>
      </c>
      <c r="AE172">
        <v>530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5.15</v>
      </c>
      <c r="AU172" t="s">
        <v>3</v>
      </c>
      <c r="AV172">
        <v>0</v>
      </c>
      <c r="AW172">
        <v>2</v>
      </c>
      <c r="AX172">
        <v>39501112</v>
      </c>
      <c r="AY172">
        <v>1</v>
      </c>
      <c r="AZ172">
        <v>0</v>
      </c>
      <c r="BA172">
        <v>161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Y172*Source!I84</f>
        <v>0.70915499999999998</v>
      </c>
      <c r="CY172">
        <f t="shared" si="18"/>
        <v>530</v>
      </c>
      <c r="CZ172">
        <f t="shared" si="19"/>
        <v>530</v>
      </c>
      <c r="DA172">
        <f t="shared" si="20"/>
        <v>1</v>
      </c>
      <c r="DB172">
        <v>0</v>
      </c>
    </row>
    <row r="173" spans="1:106" x14ac:dyDescent="0.2">
      <c r="A173">
        <f>ROW(Source!A84)</f>
        <v>84</v>
      </c>
      <c r="B173">
        <v>39500385</v>
      </c>
      <c r="C173">
        <v>39501077</v>
      </c>
      <c r="D173">
        <v>36836983</v>
      </c>
      <c r="E173">
        <v>1</v>
      </c>
      <c r="F173">
        <v>1</v>
      </c>
      <c r="G173">
        <v>1</v>
      </c>
      <c r="H173">
        <v>3</v>
      </c>
      <c r="I173" t="s">
        <v>1153</v>
      </c>
      <c r="J173" t="s">
        <v>1154</v>
      </c>
      <c r="K173" t="s">
        <v>1155</v>
      </c>
      <c r="L173">
        <v>1346</v>
      </c>
      <c r="N173">
        <v>1009</v>
      </c>
      <c r="O173" t="s">
        <v>52</v>
      </c>
      <c r="P173" t="s">
        <v>52</v>
      </c>
      <c r="Q173">
        <v>1</v>
      </c>
      <c r="W173">
        <v>0</v>
      </c>
      <c r="X173">
        <v>-1684093315</v>
      </c>
      <c r="Y173">
        <v>4</v>
      </c>
      <c r="AA173">
        <v>8.09</v>
      </c>
      <c r="AB173">
        <v>0</v>
      </c>
      <c r="AC173">
        <v>0</v>
      </c>
      <c r="AD173">
        <v>0</v>
      </c>
      <c r="AE173">
        <v>8.09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4</v>
      </c>
      <c r="AU173" t="s">
        <v>3</v>
      </c>
      <c r="AV173">
        <v>0</v>
      </c>
      <c r="AW173">
        <v>2</v>
      </c>
      <c r="AX173">
        <v>39501113</v>
      </c>
      <c r="AY173">
        <v>1</v>
      </c>
      <c r="AZ173">
        <v>0</v>
      </c>
      <c r="BA173">
        <v>162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Y173*Source!I84</f>
        <v>0.55079999999999996</v>
      </c>
      <c r="CY173">
        <f t="shared" si="18"/>
        <v>8.09</v>
      </c>
      <c r="CZ173">
        <f t="shared" si="19"/>
        <v>8.09</v>
      </c>
      <c r="DA173">
        <f t="shared" si="20"/>
        <v>1</v>
      </c>
      <c r="DB173">
        <v>0</v>
      </c>
    </row>
    <row r="174" spans="1:106" x14ac:dyDescent="0.2">
      <c r="A174">
        <f>ROW(Source!A84)</f>
        <v>84</v>
      </c>
      <c r="B174">
        <v>39500385</v>
      </c>
      <c r="C174">
        <v>39501077</v>
      </c>
      <c r="D174">
        <v>36836997</v>
      </c>
      <c r="E174">
        <v>1</v>
      </c>
      <c r="F174">
        <v>1</v>
      </c>
      <c r="G174">
        <v>1</v>
      </c>
      <c r="H174">
        <v>3</v>
      </c>
      <c r="I174" t="s">
        <v>1156</v>
      </c>
      <c r="J174" t="s">
        <v>1157</v>
      </c>
      <c r="K174" t="s">
        <v>1158</v>
      </c>
      <c r="L174">
        <v>1346</v>
      </c>
      <c r="N174">
        <v>1009</v>
      </c>
      <c r="O174" t="s">
        <v>52</v>
      </c>
      <c r="P174" t="s">
        <v>52</v>
      </c>
      <c r="Q174">
        <v>1</v>
      </c>
      <c r="W174">
        <v>0</v>
      </c>
      <c r="X174">
        <v>-1230081286</v>
      </c>
      <c r="Y174">
        <v>1</v>
      </c>
      <c r="AA174">
        <v>45</v>
      </c>
      <c r="AB174">
        <v>0</v>
      </c>
      <c r="AC174">
        <v>0</v>
      </c>
      <c r="AD174">
        <v>0</v>
      </c>
      <c r="AE174">
        <v>45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1</v>
      </c>
      <c r="AU174" t="s">
        <v>3</v>
      </c>
      <c r="AV174">
        <v>0</v>
      </c>
      <c r="AW174">
        <v>2</v>
      </c>
      <c r="AX174">
        <v>39501114</v>
      </c>
      <c r="AY174">
        <v>1</v>
      </c>
      <c r="AZ174">
        <v>0</v>
      </c>
      <c r="BA174">
        <v>163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Y174*Source!I84</f>
        <v>0.13769999999999999</v>
      </c>
      <c r="CY174">
        <f t="shared" si="18"/>
        <v>45</v>
      </c>
      <c r="CZ174">
        <f t="shared" si="19"/>
        <v>45</v>
      </c>
      <c r="DA174">
        <f t="shared" si="20"/>
        <v>1</v>
      </c>
      <c r="DB174">
        <v>0</v>
      </c>
    </row>
    <row r="175" spans="1:106" x14ac:dyDescent="0.2">
      <c r="A175">
        <f>ROW(Source!A84)</f>
        <v>84</v>
      </c>
      <c r="B175">
        <v>39500385</v>
      </c>
      <c r="C175">
        <v>39501077</v>
      </c>
      <c r="D175">
        <v>36838890</v>
      </c>
      <c r="E175">
        <v>1</v>
      </c>
      <c r="F175">
        <v>1</v>
      </c>
      <c r="G175">
        <v>1</v>
      </c>
      <c r="H175">
        <v>3</v>
      </c>
      <c r="I175" t="s">
        <v>1159</v>
      </c>
      <c r="J175" t="s">
        <v>1160</v>
      </c>
      <c r="K175" t="s">
        <v>1161</v>
      </c>
      <c r="L175">
        <v>1348</v>
      </c>
      <c r="N175">
        <v>1009</v>
      </c>
      <c r="O175" t="s">
        <v>57</v>
      </c>
      <c r="P175" t="s">
        <v>57</v>
      </c>
      <c r="Q175">
        <v>1000</v>
      </c>
      <c r="W175">
        <v>0</v>
      </c>
      <c r="X175">
        <v>-1014191970</v>
      </c>
      <c r="Y175">
        <v>3.6999999999999998E-2</v>
      </c>
      <c r="AA175">
        <v>17183</v>
      </c>
      <c r="AB175">
        <v>0</v>
      </c>
      <c r="AC175">
        <v>0</v>
      </c>
      <c r="AD175">
        <v>0</v>
      </c>
      <c r="AE175">
        <v>17183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3.6999999999999998E-2</v>
      </c>
      <c r="AU175" t="s">
        <v>3</v>
      </c>
      <c r="AV175">
        <v>0</v>
      </c>
      <c r="AW175">
        <v>2</v>
      </c>
      <c r="AX175">
        <v>39501115</v>
      </c>
      <c r="AY175">
        <v>1</v>
      </c>
      <c r="AZ175">
        <v>0</v>
      </c>
      <c r="BA175">
        <v>164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Y175*Source!I84</f>
        <v>5.0948999999999994E-3</v>
      </c>
      <c r="CY175">
        <f t="shared" si="18"/>
        <v>17183</v>
      </c>
      <c r="CZ175">
        <f t="shared" si="19"/>
        <v>17183</v>
      </c>
      <c r="DA175">
        <f t="shared" si="20"/>
        <v>1</v>
      </c>
      <c r="DB175">
        <v>0</v>
      </c>
    </row>
    <row r="176" spans="1:106" x14ac:dyDescent="0.2">
      <c r="A176">
        <f>ROW(Source!A84)</f>
        <v>84</v>
      </c>
      <c r="B176">
        <v>39500385</v>
      </c>
      <c r="C176">
        <v>39501077</v>
      </c>
      <c r="D176">
        <v>36838938</v>
      </c>
      <c r="E176">
        <v>1</v>
      </c>
      <c r="F176">
        <v>1</v>
      </c>
      <c r="G176">
        <v>1</v>
      </c>
      <c r="H176">
        <v>3</v>
      </c>
      <c r="I176" t="s">
        <v>1162</v>
      </c>
      <c r="J176" t="s">
        <v>1163</v>
      </c>
      <c r="K176" t="s">
        <v>1164</v>
      </c>
      <c r="L176">
        <v>1348</v>
      </c>
      <c r="N176">
        <v>1009</v>
      </c>
      <c r="O176" t="s">
        <v>57</v>
      </c>
      <c r="P176" t="s">
        <v>57</v>
      </c>
      <c r="Q176">
        <v>1000</v>
      </c>
      <c r="W176">
        <v>0</v>
      </c>
      <c r="X176">
        <v>-1931289560</v>
      </c>
      <c r="Y176">
        <v>0.05</v>
      </c>
      <c r="AA176">
        <v>13500</v>
      </c>
      <c r="AB176">
        <v>0</v>
      </c>
      <c r="AC176">
        <v>0</v>
      </c>
      <c r="AD176">
        <v>0</v>
      </c>
      <c r="AE176">
        <v>13500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0.05</v>
      </c>
      <c r="AU176" t="s">
        <v>3</v>
      </c>
      <c r="AV176">
        <v>0</v>
      </c>
      <c r="AW176">
        <v>2</v>
      </c>
      <c r="AX176">
        <v>39501116</v>
      </c>
      <c r="AY176">
        <v>1</v>
      </c>
      <c r="AZ176">
        <v>0</v>
      </c>
      <c r="BA176">
        <v>165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Y176*Source!I84</f>
        <v>6.8849999999999996E-3</v>
      </c>
      <c r="CY176">
        <f t="shared" si="18"/>
        <v>13500</v>
      </c>
      <c r="CZ176">
        <f t="shared" si="19"/>
        <v>13500</v>
      </c>
      <c r="DA176">
        <f t="shared" si="20"/>
        <v>1</v>
      </c>
      <c r="DB176">
        <v>0</v>
      </c>
    </row>
    <row r="177" spans="1:106" x14ac:dyDescent="0.2">
      <c r="A177">
        <f>ROW(Source!A85)</f>
        <v>85</v>
      </c>
      <c r="B177">
        <v>39500386</v>
      </c>
      <c r="C177">
        <v>39501077</v>
      </c>
      <c r="D177">
        <v>37064928</v>
      </c>
      <c r="E177">
        <v>1</v>
      </c>
      <c r="F177">
        <v>1</v>
      </c>
      <c r="G177">
        <v>1</v>
      </c>
      <c r="H177">
        <v>1</v>
      </c>
      <c r="I177" t="s">
        <v>1091</v>
      </c>
      <c r="J177" t="s">
        <v>3</v>
      </c>
      <c r="K177" t="s">
        <v>1092</v>
      </c>
      <c r="L177">
        <v>1191</v>
      </c>
      <c r="N177">
        <v>1013</v>
      </c>
      <c r="O177" t="s">
        <v>1028</v>
      </c>
      <c r="P177" t="s">
        <v>1028</v>
      </c>
      <c r="Q177">
        <v>1</v>
      </c>
      <c r="W177">
        <v>0</v>
      </c>
      <c r="X177">
        <v>145020957</v>
      </c>
      <c r="Y177">
        <v>290.81199999999995</v>
      </c>
      <c r="AA177">
        <v>0</v>
      </c>
      <c r="AB177">
        <v>0</v>
      </c>
      <c r="AC177">
        <v>0</v>
      </c>
      <c r="AD177">
        <v>60.41</v>
      </c>
      <c r="AE177">
        <v>0</v>
      </c>
      <c r="AF177">
        <v>0</v>
      </c>
      <c r="AG177">
        <v>0</v>
      </c>
      <c r="AH177">
        <v>9.07</v>
      </c>
      <c r="AI177">
        <v>1</v>
      </c>
      <c r="AJ177">
        <v>1</v>
      </c>
      <c r="AK177">
        <v>1</v>
      </c>
      <c r="AL177">
        <v>6.66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252.88</v>
      </c>
      <c r="AU177" t="s">
        <v>33</v>
      </c>
      <c r="AV177">
        <v>1</v>
      </c>
      <c r="AW177">
        <v>2</v>
      </c>
      <c r="AX177">
        <v>39501098</v>
      </c>
      <c r="AY177">
        <v>1</v>
      </c>
      <c r="AZ177">
        <v>0</v>
      </c>
      <c r="BA177">
        <v>166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Y177*Source!I85</f>
        <v>40.044812399999991</v>
      </c>
      <c r="CY177">
        <f>AD177</f>
        <v>60.41</v>
      </c>
      <c r="CZ177">
        <f>AH177</f>
        <v>9.07</v>
      </c>
      <c r="DA177">
        <f>AL177</f>
        <v>6.66</v>
      </c>
      <c r="DB177">
        <v>0</v>
      </c>
    </row>
    <row r="178" spans="1:106" x14ac:dyDescent="0.2">
      <c r="A178">
        <f>ROW(Source!A85)</f>
        <v>85</v>
      </c>
      <c r="B178">
        <v>39500386</v>
      </c>
      <c r="C178">
        <v>39501077</v>
      </c>
      <c r="D178">
        <v>37064876</v>
      </c>
      <c r="E178">
        <v>1</v>
      </c>
      <c r="F178">
        <v>1</v>
      </c>
      <c r="G178">
        <v>1</v>
      </c>
      <c r="H178">
        <v>1</v>
      </c>
      <c r="I178" t="s">
        <v>1029</v>
      </c>
      <c r="J178" t="s">
        <v>3</v>
      </c>
      <c r="K178" t="s">
        <v>1030</v>
      </c>
      <c r="L178">
        <v>1191</v>
      </c>
      <c r="N178">
        <v>1013</v>
      </c>
      <c r="O178" t="s">
        <v>1028</v>
      </c>
      <c r="P178" t="s">
        <v>1028</v>
      </c>
      <c r="Q178">
        <v>1</v>
      </c>
      <c r="W178">
        <v>0</v>
      </c>
      <c r="X178">
        <v>-1417349443</v>
      </c>
      <c r="Y178">
        <v>1.58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6.66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1.58</v>
      </c>
      <c r="AU178" t="s">
        <v>3</v>
      </c>
      <c r="AV178">
        <v>2</v>
      </c>
      <c r="AW178">
        <v>2</v>
      </c>
      <c r="AX178">
        <v>39501099</v>
      </c>
      <c r="AY178">
        <v>1</v>
      </c>
      <c r="AZ178">
        <v>2048</v>
      </c>
      <c r="BA178">
        <v>167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Y178*Source!I85</f>
        <v>0.21756599999999998</v>
      </c>
      <c r="CY178">
        <f>AD178</f>
        <v>0</v>
      </c>
      <c r="CZ178">
        <f>AH178</f>
        <v>0</v>
      </c>
      <c r="DA178">
        <f>AL178</f>
        <v>1</v>
      </c>
      <c r="DB178">
        <v>0</v>
      </c>
    </row>
    <row r="179" spans="1:106" x14ac:dyDescent="0.2">
      <c r="A179">
        <f>ROW(Source!A85)</f>
        <v>85</v>
      </c>
      <c r="B179">
        <v>39500386</v>
      </c>
      <c r="C179">
        <v>39501077</v>
      </c>
      <c r="D179">
        <v>36882159</v>
      </c>
      <c r="E179">
        <v>1</v>
      </c>
      <c r="F179">
        <v>1</v>
      </c>
      <c r="G179">
        <v>1</v>
      </c>
      <c r="H179">
        <v>2</v>
      </c>
      <c r="I179" t="s">
        <v>1119</v>
      </c>
      <c r="J179" t="s">
        <v>1120</v>
      </c>
      <c r="K179" t="s">
        <v>1121</v>
      </c>
      <c r="L179">
        <v>1368</v>
      </c>
      <c r="N179">
        <v>1011</v>
      </c>
      <c r="O179" t="s">
        <v>1034</v>
      </c>
      <c r="P179" t="s">
        <v>1034</v>
      </c>
      <c r="Q179">
        <v>1</v>
      </c>
      <c r="W179">
        <v>0</v>
      </c>
      <c r="X179">
        <v>-1718674368</v>
      </c>
      <c r="Y179">
        <v>0.78749999999999998</v>
      </c>
      <c r="AA179">
        <v>0</v>
      </c>
      <c r="AB179">
        <v>745.85</v>
      </c>
      <c r="AC179">
        <v>13.5</v>
      </c>
      <c r="AD179">
        <v>0</v>
      </c>
      <c r="AE179">
        <v>0</v>
      </c>
      <c r="AF179">
        <v>111.99</v>
      </c>
      <c r="AG179">
        <v>13.5</v>
      </c>
      <c r="AH179">
        <v>0</v>
      </c>
      <c r="AI179">
        <v>1</v>
      </c>
      <c r="AJ179">
        <v>6.66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0.63</v>
      </c>
      <c r="AU179" t="s">
        <v>32</v>
      </c>
      <c r="AV179">
        <v>0</v>
      </c>
      <c r="AW179">
        <v>2</v>
      </c>
      <c r="AX179">
        <v>39501100</v>
      </c>
      <c r="AY179">
        <v>1</v>
      </c>
      <c r="AZ179">
        <v>0</v>
      </c>
      <c r="BA179">
        <v>168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Y179*Source!I85</f>
        <v>0.10843874999999999</v>
      </c>
      <c r="CY179">
        <f>AB179</f>
        <v>745.85</v>
      </c>
      <c r="CZ179">
        <f>AF179</f>
        <v>111.99</v>
      </c>
      <c r="DA179">
        <f>AJ179</f>
        <v>6.66</v>
      </c>
      <c r="DB179">
        <v>0</v>
      </c>
    </row>
    <row r="180" spans="1:106" x14ac:dyDescent="0.2">
      <c r="A180">
        <f>ROW(Source!A85)</f>
        <v>85</v>
      </c>
      <c r="B180">
        <v>39500386</v>
      </c>
      <c r="C180">
        <v>39501077</v>
      </c>
      <c r="D180">
        <v>36883554</v>
      </c>
      <c r="E180">
        <v>1</v>
      </c>
      <c r="F180">
        <v>1</v>
      </c>
      <c r="G180">
        <v>1</v>
      </c>
      <c r="H180">
        <v>2</v>
      </c>
      <c r="I180" t="s">
        <v>1037</v>
      </c>
      <c r="J180" t="s">
        <v>1038</v>
      </c>
      <c r="K180" t="s">
        <v>1039</v>
      </c>
      <c r="L180">
        <v>1368</v>
      </c>
      <c r="N180">
        <v>1011</v>
      </c>
      <c r="O180" t="s">
        <v>1034</v>
      </c>
      <c r="P180" t="s">
        <v>1034</v>
      </c>
      <c r="Q180">
        <v>1</v>
      </c>
      <c r="W180">
        <v>0</v>
      </c>
      <c r="X180">
        <v>1372534845</v>
      </c>
      <c r="Y180">
        <v>1.1875</v>
      </c>
      <c r="AA180">
        <v>0</v>
      </c>
      <c r="AB180">
        <v>437.63</v>
      </c>
      <c r="AC180">
        <v>11.6</v>
      </c>
      <c r="AD180">
        <v>0</v>
      </c>
      <c r="AE180">
        <v>0</v>
      </c>
      <c r="AF180">
        <v>65.709999999999994</v>
      </c>
      <c r="AG180">
        <v>11.6</v>
      </c>
      <c r="AH180">
        <v>0</v>
      </c>
      <c r="AI180">
        <v>1</v>
      </c>
      <c r="AJ180">
        <v>6.66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0.95</v>
      </c>
      <c r="AU180" t="s">
        <v>32</v>
      </c>
      <c r="AV180">
        <v>0</v>
      </c>
      <c r="AW180">
        <v>2</v>
      </c>
      <c r="AX180">
        <v>39501101</v>
      </c>
      <c r="AY180">
        <v>1</v>
      </c>
      <c r="AZ180">
        <v>0</v>
      </c>
      <c r="BA180">
        <v>169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Y180*Source!I85</f>
        <v>0.16351874999999999</v>
      </c>
      <c r="CY180">
        <f>AB180</f>
        <v>437.63</v>
      </c>
      <c r="CZ180">
        <f>AF180</f>
        <v>65.709999999999994</v>
      </c>
      <c r="DA180">
        <f>AJ180</f>
        <v>6.66</v>
      </c>
      <c r="DB180">
        <v>0</v>
      </c>
    </row>
    <row r="181" spans="1:106" x14ac:dyDescent="0.2">
      <c r="A181">
        <f>ROW(Source!A85)</f>
        <v>85</v>
      </c>
      <c r="B181">
        <v>39500386</v>
      </c>
      <c r="C181">
        <v>39501077</v>
      </c>
      <c r="D181">
        <v>36797095</v>
      </c>
      <c r="E181">
        <v>17</v>
      </c>
      <c r="F181">
        <v>1</v>
      </c>
      <c r="G181">
        <v>1</v>
      </c>
      <c r="H181">
        <v>3</v>
      </c>
      <c r="I181" t="s">
        <v>157</v>
      </c>
      <c r="J181" t="s">
        <v>3</v>
      </c>
      <c r="K181" t="s">
        <v>158</v>
      </c>
      <c r="L181">
        <v>1327</v>
      </c>
      <c r="N181">
        <v>1005</v>
      </c>
      <c r="O181" t="s">
        <v>40</v>
      </c>
      <c r="P181" t="s">
        <v>40</v>
      </c>
      <c r="Q181">
        <v>1</v>
      </c>
      <c r="W181">
        <v>0</v>
      </c>
      <c r="X181">
        <v>-354280000</v>
      </c>
      <c r="Y181">
        <v>210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6.66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3</v>
      </c>
      <c r="AT181">
        <v>210</v>
      </c>
      <c r="AU181" t="s">
        <v>3</v>
      </c>
      <c r="AV181">
        <v>0</v>
      </c>
      <c r="AW181">
        <v>2</v>
      </c>
      <c r="AX181">
        <v>39501102</v>
      </c>
      <c r="AY181">
        <v>1</v>
      </c>
      <c r="AZ181">
        <v>0</v>
      </c>
      <c r="BA181">
        <v>170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Y181*Source!I85</f>
        <v>28.916999999999998</v>
      </c>
      <c r="CY181">
        <f t="shared" ref="CY181:CY196" si="21">AA181</f>
        <v>0</v>
      </c>
      <c r="CZ181">
        <f t="shared" ref="CZ181:CZ196" si="22">AE181</f>
        <v>0</v>
      </c>
      <c r="DA181">
        <f t="shared" ref="DA181:DA196" si="23">AI181</f>
        <v>6.66</v>
      </c>
      <c r="DB181">
        <v>0</v>
      </c>
    </row>
    <row r="182" spans="1:106" x14ac:dyDescent="0.2">
      <c r="A182">
        <f>ROW(Source!A85)</f>
        <v>85</v>
      </c>
      <c r="B182">
        <v>39500386</v>
      </c>
      <c r="C182">
        <v>39501077</v>
      </c>
      <c r="D182">
        <v>36801321</v>
      </c>
      <c r="E182">
        <v>1</v>
      </c>
      <c r="F182">
        <v>1</v>
      </c>
      <c r="G182">
        <v>1</v>
      </c>
      <c r="H182">
        <v>3</v>
      </c>
      <c r="I182" t="s">
        <v>153</v>
      </c>
      <c r="J182" t="s">
        <v>155</v>
      </c>
      <c r="K182" t="s">
        <v>154</v>
      </c>
      <c r="L182">
        <v>1327</v>
      </c>
      <c r="N182">
        <v>1005</v>
      </c>
      <c r="O182" t="s">
        <v>40</v>
      </c>
      <c r="P182" t="s">
        <v>40</v>
      </c>
      <c r="Q182">
        <v>1</v>
      </c>
      <c r="W182">
        <v>0</v>
      </c>
      <c r="X182">
        <v>1151146771</v>
      </c>
      <c r="Y182">
        <v>210</v>
      </c>
      <c r="AA182">
        <v>102.43</v>
      </c>
      <c r="AB182">
        <v>0</v>
      </c>
      <c r="AC182">
        <v>0</v>
      </c>
      <c r="AD182">
        <v>0</v>
      </c>
      <c r="AE182">
        <v>15.38</v>
      </c>
      <c r="AF182">
        <v>0</v>
      </c>
      <c r="AG182">
        <v>0</v>
      </c>
      <c r="AH182">
        <v>0</v>
      </c>
      <c r="AI182">
        <v>6.66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3</v>
      </c>
      <c r="AT182">
        <v>210</v>
      </c>
      <c r="AU182" t="s">
        <v>3</v>
      </c>
      <c r="AV182">
        <v>0</v>
      </c>
      <c r="AW182">
        <v>1</v>
      </c>
      <c r="AX182">
        <v>-1</v>
      </c>
      <c r="AY182">
        <v>0</v>
      </c>
      <c r="AZ182">
        <v>0</v>
      </c>
      <c r="BA182" t="s">
        <v>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Y182*Source!I85</f>
        <v>28.916999999999998</v>
      </c>
      <c r="CY182">
        <f t="shared" si="21"/>
        <v>102.43</v>
      </c>
      <c r="CZ182">
        <f t="shared" si="22"/>
        <v>15.38</v>
      </c>
      <c r="DA182">
        <f t="shared" si="23"/>
        <v>6.66</v>
      </c>
      <c r="DB182">
        <v>0</v>
      </c>
    </row>
    <row r="183" spans="1:106" x14ac:dyDescent="0.2">
      <c r="A183">
        <f>ROW(Source!A85)</f>
        <v>85</v>
      </c>
      <c r="B183">
        <v>39500386</v>
      </c>
      <c r="C183">
        <v>39501077</v>
      </c>
      <c r="D183">
        <v>36802225</v>
      </c>
      <c r="E183">
        <v>1</v>
      </c>
      <c r="F183">
        <v>1</v>
      </c>
      <c r="G183">
        <v>1</v>
      </c>
      <c r="H183">
        <v>3</v>
      </c>
      <c r="I183" t="s">
        <v>1122</v>
      </c>
      <c r="J183" t="s">
        <v>1123</v>
      </c>
      <c r="K183" t="s">
        <v>1124</v>
      </c>
      <c r="L183">
        <v>1346</v>
      </c>
      <c r="N183">
        <v>1009</v>
      </c>
      <c r="O183" t="s">
        <v>52</v>
      </c>
      <c r="P183" t="s">
        <v>52</v>
      </c>
      <c r="Q183">
        <v>1</v>
      </c>
      <c r="W183">
        <v>0</v>
      </c>
      <c r="X183">
        <v>-1575546811</v>
      </c>
      <c r="Y183">
        <v>10</v>
      </c>
      <c r="AA183">
        <v>110.56</v>
      </c>
      <c r="AB183">
        <v>0</v>
      </c>
      <c r="AC183">
        <v>0</v>
      </c>
      <c r="AD183">
        <v>0</v>
      </c>
      <c r="AE183">
        <v>16.600000000000001</v>
      </c>
      <c r="AF183">
        <v>0</v>
      </c>
      <c r="AG183">
        <v>0</v>
      </c>
      <c r="AH183">
        <v>0</v>
      </c>
      <c r="AI183">
        <v>6.66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10</v>
      </c>
      <c r="AU183" t="s">
        <v>3</v>
      </c>
      <c r="AV183">
        <v>0</v>
      </c>
      <c r="AW183">
        <v>2</v>
      </c>
      <c r="AX183">
        <v>39501103</v>
      </c>
      <c r="AY183">
        <v>1</v>
      </c>
      <c r="AZ183">
        <v>0</v>
      </c>
      <c r="BA183">
        <v>171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Y183*Source!I85</f>
        <v>1.3769999999999998</v>
      </c>
      <c r="CY183">
        <f t="shared" si="21"/>
        <v>110.56</v>
      </c>
      <c r="CZ183">
        <f t="shared" si="22"/>
        <v>16.600000000000001</v>
      </c>
      <c r="DA183">
        <f t="shared" si="23"/>
        <v>6.66</v>
      </c>
      <c r="DB183">
        <v>0</v>
      </c>
    </row>
    <row r="184" spans="1:106" x14ac:dyDescent="0.2">
      <c r="A184">
        <f>ROW(Source!A85)</f>
        <v>85</v>
      </c>
      <c r="B184">
        <v>39500386</v>
      </c>
      <c r="C184">
        <v>39501077</v>
      </c>
      <c r="D184">
        <v>36802293</v>
      </c>
      <c r="E184">
        <v>1</v>
      </c>
      <c r="F184">
        <v>1</v>
      </c>
      <c r="G184">
        <v>1</v>
      </c>
      <c r="H184">
        <v>3</v>
      </c>
      <c r="I184" t="s">
        <v>1125</v>
      </c>
      <c r="J184" t="s">
        <v>1126</v>
      </c>
      <c r="K184" t="s">
        <v>1127</v>
      </c>
      <c r="L184">
        <v>1356</v>
      </c>
      <c r="N184">
        <v>1010</v>
      </c>
      <c r="O184" t="s">
        <v>1128</v>
      </c>
      <c r="P184" t="s">
        <v>1128</v>
      </c>
      <c r="Q184">
        <v>1000</v>
      </c>
      <c r="W184">
        <v>0</v>
      </c>
      <c r="X184">
        <v>72387144</v>
      </c>
      <c r="Y184">
        <v>0.14000000000000001</v>
      </c>
      <c r="AA184">
        <v>1690.31</v>
      </c>
      <c r="AB184">
        <v>0</v>
      </c>
      <c r="AC184">
        <v>0</v>
      </c>
      <c r="AD184">
        <v>0</v>
      </c>
      <c r="AE184">
        <v>253.8</v>
      </c>
      <c r="AF184">
        <v>0</v>
      </c>
      <c r="AG184">
        <v>0</v>
      </c>
      <c r="AH184">
        <v>0</v>
      </c>
      <c r="AI184">
        <v>6.66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0.14000000000000001</v>
      </c>
      <c r="AU184" t="s">
        <v>3</v>
      </c>
      <c r="AV184">
        <v>0</v>
      </c>
      <c r="AW184">
        <v>2</v>
      </c>
      <c r="AX184">
        <v>39501104</v>
      </c>
      <c r="AY184">
        <v>1</v>
      </c>
      <c r="AZ184">
        <v>0</v>
      </c>
      <c r="BA184">
        <v>172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Y184*Source!I85</f>
        <v>1.9278E-2</v>
      </c>
      <c r="CY184">
        <f t="shared" si="21"/>
        <v>1690.31</v>
      </c>
      <c r="CZ184">
        <f t="shared" si="22"/>
        <v>253.8</v>
      </c>
      <c r="DA184">
        <f t="shared" si="23"/>
        <v>6.66</v>
      </c>
      <c r="DB184">
        <v>0</v>
      </c>
    </row>
    <row r="185" spans="1:106" x14ac:dyDescent="0.2">
      <c r="A185">
        <f>ROW(Source!A85)</f>
        <v>85</v>
      </c>
      <c r="B185">
        <v>39500386</v>
      </c>
      <c r="C185">
        <v>39501077</v>
      </c>
      <c r="D185">
        <v>36804488</v>
      </c>
      <c r="E185">
        <v>1</v>
      </c>
      <c r="F185">
        <v>1</v>
      </c>
      <c r="G185">
        <v>1</v>
      </c>
      <c r="H185">
        <v>3</v>
      </c>
      <c r="I185" t="s">
        <v>1129</v>
      </c>
      <c r="J185" t="s">
        <v>1130</v>
      </c>
      <c r="K185" t="s">
        <v>1131</v>
      </c>
      <c r="L185">
        <v>1348</v>
      </c>
      <c r="N185">
        <v>1009</v>
      </c>
      <c r="O185" t="s">
        <v>57</v>
      </c>
      <c r="P185" t="s">
        <v>57</v>
      </c>
      <c r="Q185">
        <v>1000</v>
      </c>
      <c r="W185">
        <v>0</v>
      </c>
      <c r="X185">
        <v>-1106145302</v>
      </c>
      <c r="Y185">
        <v>4.4000000000000003E-3</v>
      </c>
      <c r="AA185">
        <v>233173.26</v>
      </c>
      <c r="AB185">
        <v>0</v>
      </c>
      <c r="AC185">
        <v>0</v>
      </c>
      <c r="AD185">
        <v>0</v>
      </c>
      <c r="AE185">
        <v>35011</v>
      </c>
      <c r="AF185">
        <v>0</v>
      </c>
      <c r="AG185">
        <v>0</v>
      </c>
      <c r="AH185">
        <v>0</v>
      </c>
      <c r="AI185">
        <v>6.66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4.4000000000000003E-3</v>
      </c>
      <c r="AU185" t="s">
        <v>3</v>
      </c>
      <c r="AV185">
        <v>0</v>
      </c>
      <c r="AW185">
        <v>2</v>
      </c>
      <c r="AX185">
        <v>39501105</v>
      </c>
      <c r="AY185">
        <v>1</v>
      </c>
      <c r="AZ185">
        <v>0</v>
      </c>
      <c r="BA185">
        <v>173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Y185*Source!I85</f>
        <v>6.0587999999999994E-4</v>
      </c>
      <c r="CY185">
        <f t="shared" si="21"/>
        <v>233173.26</v>
      </c>
      <c r="CZ185">
        <f t="shared" si="22"/>
        <v>35011</v>
      </c>
      <c r="DA185">
        <f t="shared" si="23"/>
        <v>6.66</v>
      </c>
      <c r="DB185">
        <v>0</v>
      </c>
    </row>
    <row r="186" spans="1:106" x14ac:dyDescent="0.2">
      <c r="A186">
        <f>ROW(Source!A85)</f>
        <v>85</v>
      </c>
      <c r="B186">
        <v>39500386</v>
      </c>
      <c r="C186">
        <v>39501077</v>
      </c>
      <c r="D186">
        <v>36804596</v>
      </c>
      <c r="E186">
        <v>1</v>
      </c>
      <c r="F186">
        <v>1</v>
      </c>
      <c r="G186">
        <v>1</v>
      </c>
      <c r="H186">
        <v>3</v>
      </c>
      <c r="I186" t="s">
        <v>1132</v>
      </c>
      <c r="J186" t="s">
        <v>1133</v>
      </c>
      <c r="K186" t="s">
        <v>1134</v>
      </c>
      <c r="L186">
        <v>1348</v>
      </c>
      <c r="N186">
        <v>1009</v>
      </c>
      <c r="O186" t="s">
        <v>57</v>
      </c>
      <c r="P186" t="s">
        <v>57</v>
      </c>
      <c r="Q186">
        <v>1000</v>
      </c>
      <c r="W186">
        <v>0</v>
      </c>
      <c r="X186">
        <v>-735561281</v>
      </c>
      <c r="Y186">
        <v>1.1999999999999999E-3</v>
      </c>
      <c r="AA186">
        <v>150236.28</v>
      </c>
      <c r="AB186">
        <v>0</v>
      </c>
      <c r="AC186">
        <v>0</v>
      </c>
      <c r="AD186">
        <v>0</v>
      </c>
      <c r="AE186">
        <v>22558</v>
      </c>
      <c r="AF186">
        <v>0</v>
      </c>
      <c r="AG186">
        <v>0</v>
      </c>
      <c r="AH186">
        <v>0</v>
      </c>
      <c r="AI186">
        <v>6.66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1.1999999999999999E-3</v>
      </c>
      <c r="AU186" t="s">
        <v>3</v>
      </c>
      <c r="AV186">
        <v>0</v>
      </c>
      <c r="AW186">
        <v>2</v>
      </c>
      <c r="AX186">
        <v>39501106</v>
      </c>
      <c r="AY186">
        <v>1</v>
      </c>
      <c r="AZ186">
        <v>0</v>
      </c>
      <c r="BA186">
        <v>174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Y186*Source!I85</f>
        <v>1.6523999999999998E-4</v>
      </c>
      <c r="CY186">
        <f t="shared" si="21"/>
        <v>150236.28</v>
      </c>
      <c r="CZ186">
        <f t="shared" si="22"/>
        <v>22558</v>
      </c>
      <c r="DA186">
        <f t="shared" si="23"/>
        <v>6.66</v>
      </c>
      <c r="DB186">
        <v>0</v>
      </c>
    </row>
    <row r="187" spans="1:106" x14ac:dyDescent="0.2">
      <c r="A187">
        <f>ROW(Source!A85)</f>
        <v>85</v>
      </c>
      <c r="B187">
        <v>39500386</v>
      </c>
      <c r="C187">
        <v>39501077</v>
      </c>
      <c r="D187">
        <v>36805320</v>
      </c>
      <c r="E187">
        <v>1</v>
      </c>
      <c r="F187">
        <v>1</v>
      </c>
      <c r="G187">
        <v>1</v>
      </c>
      <c r="H187">
        <v>3</v>
      </c>
      <c r="I187" t="s">
        <v>1135</v>
      </c>
      <c r="J187" t="s">
        <v>1136</v>
      </c>
      <c r="K187" t="s">
        <v>1137</v>
      </c>
      <c r="L187">
        <v>1346</v>
      </c>
      <c r="N187">
        <v>1009</v>
      </c>
      <c r="O187" t="s">
        <v>52</v>
      </c>
      <c r="P187" t="s">
        <v>52</v>
      </c>
      <c r="Q187">
        <v>1</v>
      </c>
      <c r="W187">
        <v>0</v>
      </c>
      <c r="X187">
        <v>650483364</v>
      </c>
      <c r="Y187">
        <v>10</v>
      </c>
      <c r="AA187">
        <v>346.19</v>
      </c>
      <c r="AB187">
        <v>0</v>
      </c>
      <c r="AC187">
        <v>0</v>
      </c>
      <c r="AD187">
        <v>0</v>
      </c>
      <c r="AE187">
        <v>51.98</v>
      </c>
      <c r="AF187">
        <v>0</v>
      </c>
      <c r="AG187">
        <v>0</v>
      </c>
      <c r="AH187">
        <v>0</v>
      </c>
      <c r="AI187">
        <v>6.66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10</v>
      </c>
      <c r="AU187" t="s">
        <v>3</v>
      </c>
      <c r="AV187">
        <v>0</v>
      </c>
      <c r="AW187">
        <v>2</v>
      </c>
      <c r="AX187">
        <v>39501107</v>
      </c>
      <c r="AY187">
        <v>1</v>
      </c>
      <c r="AZ187">
        <v>0</v>
      </c>
      <c r="BA187">
        <v>175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Y187*Source!I85</f>
        <v>1.3769999999999998</v>
      </c>
      <c r="CY187">
        <f t="shared" si="21"/>
        <v>346.19</v>
      </c>
      <c r="CZ187">
        <f t="shared" si="22"/>
        <v>51.98</v>
      </c>
      <c r="DA187">
        <f t="shared" si="23"/>
        <v>6.66</v>
      </c>
      <c r="DB187">
        <v>0</v>
      </c>
    </row>
    <row r="188" spans="1:106" x14ac:dyDescent="0.2">
      <c r="A188">
        <f>ROW(Source!A85)</f>
        <v>85</v>
      </c>
      <c r="B188">
        <v>39500386</v>
      </c>
      <c r="C188">
        <v>39501077</v>
      </c>
      <c r="D188">
        <v>36805533</v>
      </c>
      <c r="E188">
        <v>1</v>
      </c>
      <c r="F188">
        <v>1</v>
      </c>
      <c r="G188">
        <v>1</v>
      </c>
      <c r="H188">
        <v>3</v>
      </c>
      <c r="I188" t="s">
        <v>1138</v>
      </c>
      <c r="J188" t="s">
        <v>1139</v>
      </c>
      <c r="K188" t="s">
        <v>1140</v>
      </c>
      <c r="L188">
        <v>1302</v>
      </c>
      <c r="N188">
        <v>1003</v>
      </c>
      <c r="O188" t="s">
        <v>282</v>
      </c>
      <c r="P188" t="s">
        <v>282</v>
      </c>
      <c r="Q188">
        <v>10</v>
      </c>
      <c r="W188">
        <v>0</v>
      </c>
      <c r="X188">
        <v>-1072778819</v>
      </c>
      <c r="Y188">
        <v>1.27</v>
      </c>
      <c r="AA188">
        <v>490.51</v>
      </c>
      <c r="AB188">
        <v>0</v>
      </c>
      <c r="AC188">
        <v>0</v>
      </c>
      <c r="AD188">
        <v>0</v>
      </c>
      <c r="AE188">
        <v>73.650000000000006</v>
      </c>
      <c r="AF188">
        <v>0</v>
      </c>
      <c r="AG188">
        <v>0</v>
      </c>
      <c r="AH188">
        <v>0</v>
      </c>
      <c r="AI188">
        <v>6.66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1.27</v>
      </c>
      <c r="AU188" t="s">
        <v>3</v>
      </c>
      <c r="AV188">
        <v>0</v>
      </c>
      <c r="AW188">
        <v>2</v>
      </c>
      <c r="AX188">
        <v>39501108</v>
      </c>
      <c r="AY188">
        <v>1</v>
      </c>
      <c r="AZ188">
        <v>0</v>
      </c>
      <c r="BA188">
        <v>176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Y188*Source!I85</f>
        <v>0.17487899999999998</v>
      </c>
      <c r="CY188">
        <f t="shared" si="21"/>
        <v>490.51</v>
      </c>
      <c r="CZ188">
        <f t="shared" si="22"/>
        <v>73.650000000000006</v>
      </c>
      <c r="DA188">
        <f t="shared" si="23"/>
        <v>6.66</v>
      </c>
      <c r="DB188">
        <v>0</v>
      </c>
    </row>
    <row r="189" spans="1:106" x14ac:dyDescent="0.2">
      <c r="A189">
        <f>ROW(Source!A85)</f>
        <v>85</v>
      </c>
      <c r="B189">
        <v>39500386</v>
      </c>
      <c r="C189">
        <v>39501077</v>
      </c>
      <c r="D189">
        <v>36806488</v>
      </c>
      <c r="E189">
        <v>1</v>
      </c>
      <c r="F189">
        <v>1</v>
      </c>
      <c r="G189">
        <v>1</v>
      </c>
      <c r="H189">
        <v>3</v>
      </c>
      <c r="I189" t="s">
        <v>1141</v>
      </c>
      <c r="J189" t="s">
        <v>1142</v>
      </c>
      <c r="K189" t="s">
        <v>1143</v>
      </c>
      <c r="L189">
        <v>1348</v>
      </c>
      <c r="N189">
        <v>1009</v>
      </c>
      <c r="O189" t="s">
        <v>57</v>
      </c>
      <c r="P189" t="s">
        <v>57</v>
      </c>
      <c r="Q189">
        <v>1000</v>
      </c>
      <c r="W189">
        <v>0</v>
      </c>
      <c r="X189">
        <v>-1421715385</v>
      </c>
      <c r="Y189">
        <v>7.4999999999999997E-3</v>
      </c>
      <c r="AA189">
        <v>4861.67</v>
      </c>
      <c r="AB189">
        <v>0</v>
      </c>
      <c r="AC189">
        <v>0</v>
      </c>
      <c r="AD189">
        <v>0</v>
      </c>
      <c r="AE189">
        <v>729.98</v>
      </c>
      <c r="AF189">
        <v>0</v>
      </c>
      <c r="AG189">
        <v>0</v>
      </c>
      <c r="AH189">
        <v>0</v>
      </c>
      <c r="AI189">
        <v>6.66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7.4999999999999997E-3</v>
      </c>
      <c r="AU189" t="s">
        <v>3</v>
      </c>
      <c r="AV189">
        <v>0</v>
      </c>
      <c r="AW189">
        <v>2</v>
      </c>
      <c r="AX189">
        <v>39501109</v>
      </c>
      <c r="AY189">
        <v>1</v>
      </c>
      <c r="AZ189">
        <v>0</v>
      </c>
      <c r="BA189">
        <v>177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Y189*Source!I85</f>
        <v>1.0327499999999998E-3</v>
      </c>
      <c r="CY189">
        <f t="shared" si="21"/>
        <v>4861.67</v>
      </c>
      <c r="CZ189">
        <f t="shared" si="22"/>
        <v>729.98</v>
      </c>
      <c r="DA189">
        <f t="shared" si="23"/>
        <v>6.66</v>
      </c>
      <c r="DB189">
        <v>0</v>
      </c>
    </row>
    <row r="190" spans="1:106" x14ac:dyDescent="0.2">
      <c r="A190">
        <f>ROW(Source!A85)</f>
        <v>85</v>
      </c>
      <c r="B190">
        <v>39500386</v>
      </c>
      <c r="C190">
        <v>39501077</v>
      </c>
      <c r="D190">
        <v>36826335</v>
      </c>
      <c r="E190">
        <v>1</v>
      </c>
      <c r="F190">
        <v>1</v>
      </c>
      <c r="G190">
        <v>1</v>
      </c>
      <c r="H190">
        <v>3</v>
      </c>
      <c r="I190" t="s">
        <v>1144</v>
      </c>
      <c r="J190" t="s">
        <v>1145</v>
      </c>
      <c r="K190" t="s">
        <v>1146</v>
      </c>
      <c r="L190">
        <v>1348</v>
      </c>
      <c r="N190">
        <v>1009</v>
      </c>
      <c r="O190" t="s">
        <v>57</v>
      </c>
      <c r="P190" t="s">
        <v>57</v>
      </c>
      <c r="Q190">
        <v>1000</v>
      </c>
      <c r="W190">
        <v>0</v>
      </c>
      <c r="X190">
        <v>858854653</v>
      </c>
      <c r="Y190">
        <v>3.6999999999999998E-2</v>
      </c>
      <c r="AA190">
        <v>107539.02</v>
      </c>
      <c r="AB190">
        <v>0</v>
      </c>
      <c r="AC190">
        <v>0</v>
      </c>
      <c r="AD190">
        <v>0</v>
      </c>
      <c r="AE190">
        <v>16147</v>
      </c>
      <c r="AF190">
        <v>0</v>
      </c>
      <c r="AG190">
        <v>0</v>
      </c>
      <c r="AH190">
        <v>0</v>
      </c>
      <c r="AI190">
        <v>6.66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3.6999999999999998E-2</v>
      </c>
      <c r="AU190" t="s">
        <v>3</v>
      </c>
      <c r="AV190">
        <v>0</v>
      </c>
      <c r="AW190">
        <v>2</v>
      </c>
      <c r="AX190">
        <v>39501110</v>
      </c>
      <c r="AY190">
        <v>1</v>
      </c>
      <c r="AZ190">
        <v>0</v>
      </c>
      <c r="BA190">
        <v>178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Y190*Source!I85</f>
        <v>5.0948999999999994E-3</v>
      </c>
      <c r="CY190">
        <f t="shared" si="21"/>
        <v>107539.02</v>
      </c>
      <c r="CZ190">
        <f t="shared" si="22"/>
        <v>16147</v>
      </c>
      <c r="DA190">
        <f t="shared" si="23"/>
        <v>6.66</v>
      </c>
      <c r="DB190">
        <v>0</v>
      </c>
    </row>
    <row r="191" spans="1:106" x14ac:dyDescent="0.2">
      <c r="A191">
        <f>ROW(Source!A85)</f>
        <v>85</v>
      </c>
      <c r="B191">
        <v>39500386</v>
      </c>
      <c r="C191">
        <v>39501077</v>
      </c>
      <c r="D191">
        <v>36826336</v>
      </c>
      <c r="E191">
        <v>1</v>
      </c>
      <c r="F191">
        <v>1</v>
      </c>
      <c r="G191">
        <v>1</v>
      </c>
      <c r="H191">
        <v>3</v>
      </c>
      <c r="I191" t="s">
        <v>1147</v>
      </c>
      <c r="J191" t="s">
        <v>1148</v>
      </c>
      <c r="K191" t="s">
        <v>1149</v>
      </c>
      <c r="L191">
        <v>1348</v>
      </c>
      <c r="N191">
        <v>1009</v>
      </c>
      <c r="O191" t="s">
        <v>57</v>
      </c>
      <c r="P191" t="s">
        <v>57</v>
      </c>
      <c r="Q191">
        <v>1000</v>
      </c>
      <c r="W191">
        <v>0</v>
      </c>
      <c r="X191">
        <v>478228047</v>
      </c>
      <c r="Y191">
        <v>0.10100000000000001</v>
      </c>
      <c r="AA191">
        <v>107539.02</v>
      </c>
      <c r="AB191">
        <v>0</v>
      </c>
      <c r="AC191">
        <v>0</v>
      </c>
      <c r="AD191">
        <v>0</v>
      </c>
      <c r="AE191">
        <v>16147</v>
      </c>
      <c r="AF191">
        <v>0</v>
      </c>
      <c r="AG191">
        <v>0</v>
      </c>
      <c r="AH191">
        <v>0</v>
      </c>
      <c r="AI191">
        <v>6.66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0.10100000000000001</v>
      </c>
      <c r="AU191" t="s">
        <v>3</v>
      </c>
      <c r="AV191">
        <v>0</v>
      </c>
      <c r="AW191">
        <v>2</v>
      </c>
      <c r="AX191">
        <v>39501111</v>
      </c>
      <c r="AY191">
        <v>1</v>
      </c>
      <c r="AZ191">
        <v>0</v>
      </c>
      <c r="BA191">
        <v>179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Y191*Source!I85</f>
        <v>1.39077E-2</v>
      </c>
      <c r="CY191">
        <f t="shared" si="21"/>
        <v>107539.02</v>
      </c>
      <c r="CZ191">
        <f t="shared" si="22"/>
        <v>16147</v>
      </c>
      <c r="DA191">
        <f t="shared" si="23"/>
        <v>6.66</v>
      </c>
      <c r="DB191">
        <v>0</v>
      </c>
    </row>
    <row r="192" spans="1:106" x14ac:dyDescent="0.2">
      <c r="A192">
        <f>ROW(Source!A85)</f>
        <v>85</v>
      </c>
      <c r="B192">
        <v>39500386</v>
      </c>
      <c r="C192">
        <v>39501077</v>
      </c>
      <c r="D192">
        <v>36833766</v>
      </c>
      <c r="E192">
        <v>1</v>
      </c>
      <c r="F192">
        <v>1</v>
      </c>
      <c r="G192">
        <v>1</v>
      </c>
      <c r="H192">
        <v>3</v>
      </c>
      <c r="I192" t="s">
        <v>1150</v>
      </c>
      <c r="J192" t="s">
        <v>1151</v>
      </c>
      <c r="K192" t="s">
        <v>1152</v>
      </c>
      <c r="L192">
        <v>1339</v>
      </c>
      <c r="N192">
        <v>1007</v>
      </c>
      <c r="O192" t="s">
        <v>179</v>
      </c>
      <c r="P192" t="s">
        <v>179</v>
      </c>
      <c r="Q192">
        <v>1</v>
      </c>
      <c r="W192">
        <v>0</v>
      </c>
      <c r="X192">
        <v>234379111</v>
      </c>
      <c r="Y192">
        <v>5.15</v>
      </c>
      <c r="AA192">
        <v>3529.8</v>
      </c>
      <c r="AB192">
        <v>0</v>
      </c>
      <c r="AC192">
        <v>0</v>
      </c>
      <c r="AD192">
        <v>0</v>
      </c>
      <c r="AE192">
        <v>530</v>
      </c>
      <c r="AF192">
        <v>0</v>
      </c>
      <c r="AG192">
        <v>0</v>
      </c>
      <c r="AH192">
        <v>0</v>
      </c>
      <c r="AI192">
        <v>6.66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5.15</v>
      </c>
      <c r="AU192" t="s">
        <v>3</v>
      </c>
      <c r="AV192">
        <v>0</v>
      </c>
      <c r="AW192">
        <v>2</v>
      </c>
      <c r="AX192">
        <v>39501112</v>
      </c>
      <c r="AY192">
        <v>1</v>
      </c>
      <c r="AZ192">
        <v>0</v>
      </c>
      <c r="BA192">
        <v>180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Y192*Source!I85</f>
        <v>0.70915499999999998</v>
      </c>
      <c r="CY192">
        <f t="shared" si="21"/>
        <v>3529.8</v>
      </c>
      <c r="CZ192">
        <f t="shared" si="22"/>
        <v>530</v>
      </c>
      <c r="DA192">
        <f t="shared" si="23"/>
        <v>6.66</v>
      </c>
      <c r="DB192">
        <v>0</v>
      </c>
    </row>
    <row r="193" spans="1:106" x14ac:dyDescent="0.2">
      <c r="A193">
        <f>ROW(Source!A85)</f>
        <v>85</v>
      </c>
      <c r="B193">
        <v>39500386</v>
      </c>
      <c r="C193">
        <v>39501077</v>
      </c>
      <c r="D193">
        <v>36836983</v>
      </c>
      <c r="E193">
        <v>1</v>
      </c>
      <c r="F193">
        <v>1</v>
      </c>
      <c r="G193">
        <v>1</v>
      </c>
      <c r="H193">
        <v>3</v>
      </c>
      <c r="I193" t="s">
        <v>1153</v>
      </c>
      <c r="J193" t="s">
        <v>1154</v>
      </c>
      <c r="K193" t="s">
        <v>1155</v>
      </c>
      <c r="L193">
        <v>1346</v>
      </c>
      <c r="N193">
        <v>1009</v>
      </c>
      <c r="O193" t="s">
        <v>52</v>
      </c>
      <c r="P193" t="s">
        <v>52</v>
      </c>
      <c r="Q193">
        <v>1</v>
      </c>
      <c r="W193">
        <v>0</v>
      </c>
      <c r="X193">
        <v>-1684093315</v>
      </c>
      <c r="Y193">
        <v>4</v>
      </c>
      <c r="AA193">
        <v>53.88</v>
      </c>
      <c r="AB193">
        <v>0</v>
      </c>
      <c r="AC193">
        <v>0</v>
      </c>
      <c r="AD193">
        <v>0</v>
      </c>
      <c r="AE193">
        <v>8.09</v>
      </c>
      <c r="AF193">
        <v>0</v>
      </c>
      <c r="AG193">
        <v>0</v>
      </c>
      <c r="AH193">
        <v>0</v>
      </c>
      <c r="AI193">
        <v>6.66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4</v>
      </c>
      <c r="AU193" t="s">
        <v>3</v>
      </c>
      <c r="AV193">
        <v>0</v>
      </c>
      <c r="AW193">
        <v>2</v>
      </c>
      <c r="AX193">
        <v>39501113</v>
      </c>
      <c r="AY193">
        <v>1</v>
      </c>
      <c r="AZ193">
        <v>0</v>
      </c>
      <c r="BA193">
        <v>181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Y193*Source!I85</f>
        <v>0.55079999999999996</v>
      </c>
      <c r="CY193">
        <f t="shared" si="21"/>
        <v>53.88</v>
      </c>
      <c r="CZ193">
        <f t="shared" si="22"/>
        <v>8.09</v>
      </c>
      <c r="DA193">
        <f t="shared" si="23"/>
        <v>6.66</v>
      </c>
      <c r="DB193">
        <v>0</v>
      </c>
    </row>
    <row r="194" spans="1:106" x14ac:dyDescent="0.2">
      <c r="A194">
        <f>ROW(Source!A85)</f>
        <v>85</v>
      </c>
      <c r="B194">
        <v>39500386</v>
      </c>
      <c r="C194">
        <v>39501077</v>
      </c>
      <c r="D194">
        <v>36836997</v>
      </c>
      <c r="E194">
        <v>1</v>
      </c>
      <c r="F194">
        <v>1</v>
      </c>
      <c r="G194">
        <v>1</v>
      </c>
      <c r="H194">
        <v>3</v>
      </c>
      <c r="I194" t="s">
        <v>1156</v>
      </c>
      <c r="J194" t="s">
        <v>1157</v>
      </c>
      <c r="K194" t="s">
        <v>1158</v>
      </c>
      <c r="L194">
        <v>1346</v>
      </c>
      <c r="N194">
        <v>1009</v>
      </c>
      <c r="O194" t="s">
        <v>52</v>
      </c>
      <c r="P194" t="s">
        <v>52</v>
      </c>
      <c r="Q194">
        <v>1</v>
      </c>
      <c r="W194">
        <v>0</v>
      </c>
      <c r="X194">
        <v>-1230081286</v>
      </c>
      <c r="Y194">
        <v>1</v>
      </c>
      <c r="AA194">
        <v>299.7</v>
      </c>
      <c r="AB194">
        <v>0</v>
      </c>
      <c r="AC194">
        <v>0</v>
      </c>
      <c r="AD194">
        <v>0</v>
      </c>
      <c r="AE194">
        <v>45</v>
      </c>
      <c r="AF194">
        <v>0</v>
      </c>
      <c r="AG194">
        <v>0</v>
      </c>
      <c r="AH194">
        <v>0</v>
      </c>
      <c r="AI194">
        <v>6.66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1</v>
      </c>
      <c r="AU194" t="s">
        <v>3</v>
      </c>
      <c r="AV194">
        <v>0</v>
      </c>
      <c r="AW194">
        <v>2</v>
      </c>
      <c r="AX194">
        <v>39501114</v>
      </c>
      <c r="AY194">
        <v>1</v>
      </c>
      <c r="AZ194">
        <v>0</v>
      </c>
      <c r="BA194">
        <v>182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Y194*Source!I85</f>
        <v>0.13769999999999999</v>
      </c>
      <c r="CY194">
        <f t="shared" si="21"/>
        <v>299.7</v>
      </c>
      <c r="CZ194">
        <f t="shared" si="22"/>
        <v>45</v>
      </c>
      <c r="DA194">
        <f t="shared" si="23"/>
        <v>6.66</v>
      </c>
      <c r="DB194">
        <v>0</v>
      </c>
    </row>
    <row r="195" spans="1:106" x14ac:dyDescent="0.2">
      <c r="A195">
        <f>ROW(Source!A85)</f>
        <v>85</v>
      </c>
      <c r="B195">
        <v>39500386</v>
      </c>
      <c r="C195">
        <v>39501077</v>
      </c>
      <c r="D195">
        <v>36838890</v>
      </c>
      <c r="E195">
        <v>1</v>
      </c>
      <c r="F195">
        <v>1</v>
      </c>
      <c r="G195">
        <v>1</v>
      </c>
      <c r="H195">
        <v>3</v>
      </c>
      <c r="I195" t="s">
        <v>1159</v>
      </c>
      <c r="J195" t="s">
        <v>1160</v>
      </c>
      <c r="K195" t="s">
        <v>1161</v>
      </c>
      <c r="L195">
        <v>1348</v>
      </c>
      <c r="N195">
        <v>1009</v>
      </c>
      <c r="O195" t="s">
        <v>57</v>
      </c>
      <c r="P195" t="s">
        <v>57</v>
      </c>
      <c r="Q195">
        <v>1000</v>
      </c>
      <c r="W195">
        <v>0</v>
      </c>
      <c r="X195">
        <v>-1014191970</v>
      </c>
      <c r="Y195">
        <v>3.6999999999999998E-2</v>
      </c>
      <c r="AA195">
        <v>114438.78</v>
      </c>
      <c r="AB195">
        <v>0</v>
      </c>
      <c r="AC195">
        <v>0</v>
      </c>
      <c r="AD195">
        <v>0</v>
      </c>
      <c r="AE195">
        <v>17183</v>
      </c>
      <c r="AF195">
        <v>0</v>
      </c>
      <c r="AG195">
        <v>0</v>
      </c>
      <c r="AH195">
        <v>0</v>
      </c>
      <c r="AI195">
        <v>6.66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3.6999999999999998E-2</v>
      </c>
      <c r="AU195" t="s">
        <v>3</v>
      </c>
      <c r="AV195">
        <v>0</v>
      </c>
      <c r="AW195">
        <v>2</v>
      </c>
      <c r="AX195">
        <v>39501115</v>
      </c>
      <c r="AY195">
        <v>1</v>
      </c>
      <c r="AZ195">
        <v>0</v>
      </c>
      <c r="BA195">
        <v>183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Y195*Source!I85</f>
        <v>5.0948999999999994E-3</v>
      </c>
      <c r="CY195">
        <f t="shared" si="21"/>
        <v>114438.78</v>
      </c>
      <c r="CZ195">
        <f t="shared" si="22"/>
        <v>17183</v>
      </c>
      <c r="DA195">
        <f t="shared" si="23"/>
        <v>6.66</v>
      </c>
      <c r="DB195">
        <v>0</v>
      </c>
    </row>
    <row r="196" spans="1:106" x14ac:dyDescent="0.2">
      <c r="A196">
        <f>ROW(Source!A85)</f>
        <v>85</v>
      </c>
      <c r="B196">
        <v>39500386</v>
      </c>
      <c r="C196">
        <v>39501077</v>
      </c>
      <c r="D196">
        <v>36838938</v>
      </c>
      <c r="E196">
        <v>1</v>
      </c>
      <c r="F196">
        <v>1</v>
      </c>
      <c r="G196">
        <v>1</v>
      </c>
      <c r="H196">
        <v>3</v>
      </c>
      <c r="I196" t="s">
        <v>1162</v>
      </c>
      <c r="J196" t="s">
        <v>1163</v>
      </c>
      <c r="K196" t="s">
        <v>1164</v>
      </c>
      <c r="L196">
        <v>1348</v>
      </c>
      <c r="N196">
        <v>1009</v>
      </c>
      <c r="O196" t="s">
        <v>57</v>
      </c>
      <c r="P196" t="s">
        <v>57</v>
      </c>
      <c r="Q196">
        <v>1000</v>
      </c>
      <c r="W196">
        <v>0</v>
      </c>
      <c r="X196">
        <v>-1931289560</v>
      </c>
      <c r="Y196">
        <v>0.05</v>
      </c>
      <c r="AA196">
        <v>89910</v>
      </c>
      <c r="AB196">
        <v>0</v>
      </c>
      <c r="AC196">
        <v>0</v>
      </c>
      <c r="AD196">
        <v>0</v>
      </c>
      <c r="AE196">
        <v>13500</v>
      </c>
      <c r="AF196">
        <v>0</v>
      </c>
      <c r="AG196">
        <v>0</v>
      </c>
      <c r="AH196">
        <v>0</v>
      </c>
      <c r="AI196">
        <v>6.66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0.05</v>
      </c>
      <c r="AU196" t="s">
        <v>3</v>
      </c>
      <c r="AV196">
        <v>0</v>
      </c>
      <c r="AW196">
        <v>2</v>
      </c>
      <c r="AX196">
        <v>39501116</v>
      </c>
      <c r="AY196">
        <v>1</v>
      </c>
      <c r="AZ196">
        <v>0</v>
      </c>
      <c r="BA196">
        <v>184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Y196*Source!I85</f>
        <v>6.8849999999999996E-3</v>
      </c>
      <c r="CY196">
        <f t="shared" si="21"/>
        <v>89910</v>
      </c>
      <c r="CZ196">
        <f t="shared" si="22"/>
        <v>13500</v>
      </c>
      <c r="DA196">
        <f t="shared" si="23"/>
        <v>6.66</v>
      </c>
      <c r="DB196">
        <v>0</v>
      </c>
    </row>
    <row r="197" spans="1:106" x14ac:dyDescent="0.2">
      <c r="A197">
        <f>ROW(Source!A90)</f>
        <v>90</v>
      </c>
      <c r="B197">
        <v>39500385</v>
      </c>
      <c r="C197">
        <v>39501119</v>
      </c>
      <c r="D197">
        <v>37064928</v>
      </c>
      <c r="E197">
        <v>1</v>
      </c>
      <c r="F197">
        <v>1</v>
      </c>
      <c r="G197">
        <v>1</v>
      </c>
      <c r="H197">
        <v>1</v>
      </c>
      <c r="I197" t="s">
        <v>1091</v>
      </c>
      <c r="J197" t="s">
        <v>3</v>
      </c>
      <c r="K197" t="s">
        <v>1092</v>
      </c>
      <c r="L197">
        <v>1191</v>
      </c>
      <c r="N197">
        <v>1013</v>
      </c>
      <c r="O197" t="s">
        <v>1028</v>
      </c>
      <c r="P197" t="s">
        <v>1028</v>
      </c>
      <c r="Q197">
        <v>1</v>
      </c>
      <c r="W197">
        <v>0</v>
      </c>
      <c r="X197">
        <v>145020957</v>
      </c>
      <c r="Y197">
        <v>119.6</v>
      </c>
      <c r="AA197">
        <v>0</v>
      </c>
      <c r="AB197">
        <v>0</v>
      </c>
      <c r="AC197">
        <v>0</v>
      </c>
      <c r="AD197">
        <v>9.07</v>
      </c>
      <c r="AE197">
        <v>0</v>
      </c>
      <c r="AF197">
        <v>0</v>
      </c>
      <c r="AG197">
        <v>0</v>
      </c>
      <c r="AH197">
        <v>9.07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104</v>
      </c>
      <c r="AU197" t="s">
        <v>33</v>
      </c>
      <c r="AV197">
        <v>1</v>
      </c>
      <c r="AW197">
        <v>2</v>
      </c>
      <c r="AX197">
        <v>39501143</v>
      </c>
      <c r="AY197">
        <v>1</v>
      </c>
      <c r="AZ197">
        <v>0</v>
      </c>
      <c r="BA197">
        <v>185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Y197*Source!I90</f>
        <v>16.971239999999998</v>
      </c>
      <c r="CY197">
        <f>AD197</f>
        <v>9.07</v>
      </c>
      <c r="CZ197">
        <f>AH197</f>
        <v>9.07</v>
      </c>
      <c r="DA197">
        <f>AL197</f>
        <v>1</v>
      </c>
      <c r="DB197">
        <v>0</v>
      </c>
    </row>
    <row r="198" spans="1:106" x14ac:dyDescent="0.2">
      <c r="A198">
        <f>ROW(Source!A90)</f>
        <v>90</v>
      </c>
      <c r="B198">
        <v>39500385</v>
      </c>
      <c r="C198">
        <v>39501119</v>
      </c>
      <c r="D198">
        <v>36884500</v>
      </c>
      <c r="E198">
        <v>1</v>
      </c>
      <c r="F198">
        <v>1</v>
      </c>
      <c r="G198">
        <v>1</v>
      </c>
      <c r="H198">
        <v>2</v>
      </c>
      <c r="I198" t="s">
        <v>1165</v>
      </c>
      <c r="J198" t="s">
        <v>1166</v>
      </c>
      <c r="K198" t="s">
        <v>1167</v>
      </c>
      <c r="L198">
        <v>1368</v>
      </c>
      <c r="N198">
        <v>1011</v>
      </c>
      <c r="O198" t="s">
        <v>1034</v>
      </c>
      <c r="P198" t="s">
        <v>1034</v>
      </c>
      <c r="Q198">
        <v>1</v>
      </c>
      <c r="W198">
        <v>0</v>
      </c>
      <c r="X198">
        <v>612354663</v>
      </c>
      <c r="Y198">
        <v>1.0249999999999999</v>
      </c>
      <c r="AA198">
        <v>0</v>
      </c>
      <c r="AB198">
        <v>33.590000000000003</v>
      </c>
      <c r="AC198">
        <v>0</v>
      </c>
      <c r="AD198">
        <v>0</v>
      </c>
      <c r="AE198">
        <v>0</v>
      </c>
      <c r="AF198">
        <v>33.590000000000003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0.82</v>
      </c>
      <c r="AU198" t="s">
        <v>32</v>
      </c>
      <c r="AV198">
        <v>0</v>
      </c>
      <c r="AW198">
        <v>2</v>
      </c>
      <c r="AX198">
        <v>39501144</v>
      </c>
      <c r="AY198">
        <v>1</v>
      </c>
      <c r="AZ198">
        <v>0</v>
      </c>
      <c r="BA198">
        <v>186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Y198*Source!I90</f>
        <v>0.14544749999999998</v>
      </c>
      <c r="CY198">
        <f>AB198</f>
        <v>33.590000000000003</v>
      </c>
      <c r="CZ198">
        <f>AF198</f>
        <v>33.590000000000003</v>
      </c>
      <c r="DA198">
        <f>AJ198</f>
        <v>1</v>
      </c>
      <c r="DB198">
        <v>0</v>
      </c>
    </row>
    <row r="199" spans="1:106" x14ac:dyDescent="0.2">
      <c r="A199">
        <f>ROW(Source!A90)</f>
        <v>90</v>
      </c>
      <c r="B199">
        <v>39500385</v>
      </c>
      <c r="C199">
        <v>39501119</v>
      </c>
      <c r="D199">
        <v>36797095</v>
      </c>
      <c r="E199">
        <v>17</v>
      </c>
      <c r="F199">
        <v>1</v>
      </c>
      <c r="G199">
        <v>1</v>
      </c>
      <c r="H199">
        <v>3</v>
      </c>
      <c r="I199" t="s">
        <v>157</v>
      </c>
      <c r="J199" t="s">
        <v>3</v>
      </c>
      <c r="K199" t="s">
        <v>158</v>
      </c>
      <c r="L199">
        <v>1327</v>
      </c>
      <c r="N199">
        <v>1005</v>
      </c>
      <c r="O199" t="s">
        <v>40</v>
      </c>
      <c r="P199" t="s">
        <v>40</v>
      </c>
      <c r="Q199">
        <v>1</v>
      </c>
      <c r="W199">
        <v>0</v>
      </c>
      <c r="X199">
        <v>-354280000</v>
      </c>
      <c r="Y199">
        <v>235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3</v>
      </c>
      <c r="AT199">
        <v>235</v>
      </c>
      <c r="AU199" t="s">
        <v>3</v>
      </c>
      <c r="AV199">
        <v>0</v>
      </c>
      <c r="AW199">
        <v>2</v>
      </c>
      <c r="AX199">
        <v>39501145</v>
      </c>
      <c r="AY199">
        <v>1</v>
      </c>
      <c r="AZ199">
        <v>0</v>
      </c>
      <c r="BA199">
        <v>187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Y199*Source!I90</f>
        <v>33.346499999999999</v>
      </c>
      <c r="CY199">
        <f t="shared" ref="CY199:CY219" si="24">AA199</f>
        <v>0</v>
      </c>
      <c r="CZ199">
        <f t="shared" ref="CZ199:CZ219" si="25">AE199</f>
        <v>0</v>
      </c>
      <c r="DA199">
        <f t="shared" ref="DA199:DA219" si="26">AI199</f>
        <v>1</v>
      </c>
      <c r="DB199">
        <v>0</v>
      </c>
    </row>
    <row r="200" spans="1:106" x14ac:dyDescent="0.2">
      <c r="A200">
        <f>ROW(Source!A90)</f>
        <v>90</v>
      </c>
      <c r="B200">
        <v>39500385</v>
      </c>
      <c r="C200">
        <v>39501119</v>
      </c>
      <c r="D200">
        <v>36801321</v>
      </c>
      <c r="E200">
        <v>1</v>
      </c>
      <c r="F200">
        <v>1</v>
      </c>
      <c r="G200">
        <v>1</v>
      </c>
      <c r="H200">
        <v>3</v>
      </c>
      <c r="I200" t="s">
        <v>153</v>
      </c>
      <c r="J200" t="s">
        <v>155</v>
      </c>
      <c r="K200" t="s">
        <v>154</v>
      </c>
      <c r="L200">
        <v>1327</v>
      </c>
      <c r="N200">
        <v>1005</v>
      </c>
      <c r="O200" t="s">
        <v>40</v>
      </c>
      <c r="P200" t="s">
        <v>40</v>
      </c>
      <c r="Q200">
        <v>1</v>
      </c>
      <c r="W200">
        <v>0</v>
      </c>
      <c r="X200">
        <v>1151146771</v>
      </c>
      <c r="Y200">
        <v>235</v>
      </c>
      <c r="AA200">
        <v>15.38</v>
      </c>
      <c r="AB200">
        <v>0</v>
      </c>
      <c r="AC200">
        <v>0</v>
      </c>
      <c r="AD200">
        <v>0</v>
      </c>
      <c r="AE200">
        <v>15.38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3</v>
      </c>
      <c r="AT200">
        <v>235</v>
      </c>
      <c r="AU200" t="s">
        <v>3</v>
      </c>
      <c r="AV200">
        <v>0</v>
      </c>
      <c r="AW200">
        <v>1</v>
      </c>
      <c r="AX200">
        <v>-1</v>
      </c>
      <c r="AY200">
        <v>0</v>
      </c>
      <c r="AZ200">
        <v>0</v>
      </c>
      <c r="BA200" t="s">
        <v>3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Y200*Source!I90</f>
        <v>33.346499999999999</v>
      </c>
      <c r="CY200">
        <f t="shared" si="24"/>
        <v>15.38</v>
      </c>
      <c r="CZ200">
        <f t="shared" si="25"/>
        <v>15.38</v>
      </c>
      <c r="DA200">
        <f t="shared" si="26"/>
        <v>1</v>
      </c>
      <c r="DB200">
        <v>0</v>
      </c>
    </row>
    <row r="201" spans="1:106" x14ac:dyDescent="0.2">
      <c r="A201">
        <f>ROW(Source!A90)</f>
        <v>90</v>
      </c>
      <c r="B201">
        <v>39500385</v>
      </c>
      <c r="C201">
        <v>39501119</v>
      </c>
      <c r="D201">
        <v>36801792</v>
      </c>
      <c r="E201">
        <v>1</v>
      </c>
      <c r="F201">
        <v>1</v>
      </c>
      <c r="G201">
        <v>1</v>
      </c>
      <c r="H201">
        <v>3</v>
      </c>
      <c r="I201" t="s">
        <v>1066</v>
      </c>
      <c r="J201" t="s">
        <v>1067</v>
      </c>
      <c r="K201" t="s">
        <v>1068</v>
      </c>
      <c r="L201">
        <v>1339</v>
      </c>
      <c r="N201">
        <v>1007</v>
      </c>
      <c r="O201" t="s">
        <v>179</v>
      </c>
      <c r="P201" t="s">
        <v>179</v>
      </c>
      <c r="Q201">
        <v>1</v>
      </c>
      <c r="W201">
        <v>0</v>
      </c>
      <c r="X201">
        <v>-1660354250</v>
      </c>
      <c r="Y201">
        <v>6.6000000000000003E-2</v>
      </c>
      <c r="AA201">
        <v>2.44</v>
      </c>
      <c r="AB201">
        <v>0</v>
      </c>
      <c r="AC201">
        <v>0</v>
      </c>
      <c r="AD201">
        <v>0</v>
      </c>
      <c r="AE201">
        <v>2.44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6.6000000000000003E-2</v>
      </c>
      <c r="AU201" t="s">
        <v>3</v>
      </c>
      <c r="AV201">
        <v>0</v>
      </c>
      <c r="AW201">
        <v>2</v>
      </c>
      <c r="AX201">
        <v>39501146</v>
      </c>
      <c r="AY201">
        <v>1</v>
      </c>
      <c r="AZ201">
        <v>0</v>
      </c>
      <c r="BA201">
        <v>188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Y201*Source!I90</f>
        <v>9.3654000000000012E-3</v>
      </c>
      <c r="CY201">
        <f t="shared" si="24"/>
        <v>2.44</v>
      </c>
      <c r="CZ201">
        <f t="shared" si="25"/>
        <v>2.44</v>
      </c>
      <c r="DA201">
        <f t="shared" si="26"/>
        <v>1</v>
      </c>
      <c r="DB201">
        <v>0</v>
      </c>
    </row>
    <row r="202" spans="1:106" x14ac:dyDescent="0.2">
      <c r="A202">
        <f>ROW(Source!A90)</f>
        <v>90</v>
      </c>
      <c r="B202">
        <v>39500385</v>
      </c>
      <c r="C202">
        <v>39501119</v>
      </c>
      <c r="D202">
        <v>36802054</v>
      </c>
      <c r="E202">
        <v>1</v>
      </c>
      <c r="F202">
        <v>1</v>
      </c>
      <c r="G202">
        <v>1</v>
      </c>
      <c r="H202">
        <v>3</v>
      </c>
      <c r="I202" t="s">
        <v>165</v>
      </c>
      <c r="J202" t="s">
        <v>167</v>
      </c>
      <c r="K202" t="s">
        <v>166</v>
      </c>
      <c r="L202">
        <v>1301</v>
      </c>
      <c r="N202">
        <v>1003</v>
      </c>
      <c r="O202" t="s">
        <v>66</v>
      </c>
      <c r="P202" t="s">
        <v>66</v>
      </c>
      <c r="Q202">
        <v>1</v>
      </c>
      <c r="W202">
        <v>0</v>
      </c>
      <c r="X202">
        <v>207034482</v>
      </c>
      <c r="Y202">
        <v>107</v>
      </c>
      <c r="AA202">
        <v>0.6</v>
      </c>
      <c r="AB202">
        <v>0</v>
      </c>
      <c r="AC202">
        <v>0</v>
      </c>
      <c r="AD202">
        <v>0</v>
      </c>
      <c r="AE202">
        <v>0.6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3</v>
      </c>
      <c r="AT202">
        <v>107</v>
      </c>
      <c r="AU202" t="s">
        <v>3</v>
      </c>
      <c r="AV202">
        <v>0</v>
      </c>
      <c r="AW202">
        <v>1</v>
      </c>
      <c r="AX202">
        <v>-1</v>
      </c>
      <c r="AY202">
        <v>0</v>
      </c>
      <c r="AZ202">
        <v>0</v>
      </c>
      <c r="BA202" t="s">
        <v>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Y202*Source!I90</f>
        <v>15.183299999999999</v>
      </c>
      <c r="CY202">
        <f t="shared" si="24"/>
        <v>0.6</v>
      </c>
      <c r="CZ202">
        <f t="shared" si="25"/>
        <v>0.6</v>
      </c>
      <c r="DA202">
        <f t="shared" si="26"/>
        <v>1</v>
      </c>
      <c r="DB202">
        <v>0</v>
      </c>
    </row>
    <row r="203" spans="1:106" x14ac:dyDescent="0.2">
      <c r="A203">
        <f>ROW(Source!A90)</f>
        <v>90</v>
      </c>
      <c r="B203">
        <v>39500385</v>
      </c>
      <c r="C203">
        <v>39501119</v>
      </c>
      <c r="D203">
        <v>36802078</v>
      </c>
      <c r="E203">
        <v>1</v>
      </c>
      <c r="F203">
        <v>1</v>
      </c>
      <c r="G203">
        <v>1</v>
      </c>
      <c r="H203">
        <v>3</v>
      </c>
      <c r="I203" t="s">
        <v>1168</v>
      </c>
      <c r="J203" t="s">
        <v>1169</v>
      </c>
      <c r="K203" t="s">
        <v>1170</v>
      </c>
      <c r="L203">
        <v>1301</v>
      </c>
      <c r="N203">
        <v>1003</v>
      </c>
      <c r="O203" t="s">
        <v>66</v>
      </c>
      <c r="P203" t="s">
        <v>66</v>
      </c>
      <c r="Q203">
        <v>1</v>
      </c>
      <c r="W203">
        <v>0</v>
      </c>
      <c r="X203">
        <v>1016996156</v>
      </c>
      <c r="Y203">
        <v>193</v>
      </c>
      <c r="AA203">
        <v>0.17</v>
      </c>
      <c r="AB203">
        <v>0</v>
      </c>
      <c r="AC203">
        <v>0</v>
      </c>
      <c r="AD203">
        <v>0</v>
      </c>
      <c r="AE203">
        <v>0.17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193</v>
      </c>
      <c r="AU203" t="s">
        <v>3</v>
      </c>
      <c r="AV203">
        <v>0</v>
      </c>
      <c r="AW203">
        <v>2</v>
      </c>
      <c r="AX203">
        <v>39501147</v>
      </c>
      <c r="AY203">
        <v>1</v>
      </c>
      <c r="AZ203">
        <v>0</v>
      </c>
      <c r="BA203">
        <v>189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Y203*Source!I90</f>
        <v>27.386700000000001</v>
      </c>
      <c r="CY203">
        <f t="shared" si="24"/>
        <v>0.17</v>
      </c>
      <c r="CZ203">
        <f t="shared" si="25"/>
        <v>0.17</v>
      </c>
      <c r="DA203">
        <f t="shared" si="26"/>
        <v>1</v>
      </c>
      <c r="DB203">
        <v>0</v>
      </c>
    </row>
    <row r="204" spans="1:106" x14ac:dyDescent="0.2">
      <c r="A204">
        <f>ROW(Source!A90)</f>
        <v>90</v>
      </c>
      <c r="B204">
        <v>39500385</v>
      </c>
      <c r="C204">
        <v>39501119</v>
      </c>
      <c r="D204">
        <v>36802083</v>
      </c>
      <c r="E204">
        <v>1</v>
      </c>
      <c r="F204">
        <v>1</v>
      </c>
      <c r="G204">
        <v>1</v>
      </c>
      <c r="H204">
        <v>3</v>
      </c>
      <c r="I204" t="s">
        <v>1171</v>
      </c>
      <c r="J204" t="s">
        <v>1172</v>
      </c>
      <c r="K204" t="s">
        <v>1173</v>
      </c>
      <c r="L204">
        <v>1308</v>
      </c>
      <c r="N204">
        <v>1003</v>
      </c>
      <c r="O204" t="s">
        <v>61</v>
      </c>
      <c r="P204" t="s">
        <v>61</v>
      </c>
      <c r="Q204">
        <v>100</v>
      </c>
      <c r="W204">
        <v>0</v>
      </c>
      <c r="X204">
        <v>254035190</v>
      </c>
      <c r="Y204">
        <v>1.42</v>
      </c>
      <c r="AA204">
        <v>173</v>
      </c>
      <c r="AB204">
        <v>0</v>
      </c>
      <c r="AC204">
        <v>0</v>
      </c>
      <c r="AD204">
        <v>0</v>
      </c>
      <c r="AE204">
        <v>173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1.42</v>
      </c>
      <c r="AU204" t="s">
        <v>3</v>
      </c>
      <c r="AV204">
        <v>0</v>
      </c>
      <c r="AW204">
        <v>2</v>
      </c>
      <c r="AX204">
        <v>39501148</v>
      </c>
      <c r="AY204">
        <v>1</v>
      </c>
      <c r="AZ204">
        <v>0</v>
      </c>
      <c r="BA204">
        <v>190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Y204*Source!I90</f>
        <v>0.20149799999999998</v>
      </c>
      <c r="CY204">
        <f t="shared" si="24"/>
        <v>173</v>
      </c>
      <c r="CZ204">
        <f t="shared" si="25"/>
        <v>173</v>
      </c>
      <c r="DA204">
        <f t="shared" si="26"/>
        <v>1</v>
      </c>
      <c r="DB204">
        <v>0</v>
      </c>
    </row>
    <row r="205" spans="1:106" x14ac:dyDescent="0.2">
      <c r="A205">
        <f>ROW(Source!A90)</f>
        <v>90</v>
      </c>
      <c r="B205">
        <v>39500385</v>
      </c>
      <c r="C205">
        <v>39501119</v>
      </c>
      <c r="D205">
        <v>36797072</v>
      </c>
      <c r="E205">
        <v>17</v>
      </c>
      <c r="F205">
        <v>1</v>
      </c>
      <c r="G205">
        <v>1</v>
      </c>
      <c r="H205">
        <v>3</v>
      </c>
      <c r="I205" t="s">
        <v>183</v>
      </c>
      <c r="J205" t="s">
        <v>3</v>
      </c>
      <c r="K205" t="s">
        <v>184</v>
      </c>
      <c r="L205">
        <v>1301</v>
      </c>
      <c r="N205">
        <v>1003</v>
      </c>
      <c r="O205" t="s">
        <v>66</v>
      </c>
      <c r="P205" t="s">
        <v>66</v>
      </c>
      <c r="Q205">
        <v>1</v>
      </c>
      <c r="W205">
        <v>0</v>
      </c>
      <c r="X205">
        <v>-1225318320</v>
      </c>
      <c r="Y205">
        <v>107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3</v>
      </c>
      <c r="AT205">
        <v>107</v>
      </c>
      <c r="AU205" t="s">
        <v>3</v>
      </c>
      <c r="AV205">
        <v>0</v>
      </c>
      <c r="AW205">
        <v>2</v>
      </c>
      <c r="AX205">
        <v>39501149</v>
      </c>
      <c r="AY205">
        <v>1</v>
      </c>
      <c r="AZ205">
        <v>0</v>
      </c>
      <c r="BA205">
        <v>191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Y205*Source!I90</f>
        <v>15.183299999999999</v>
      </c>
      <c r="CY205">
        <f t="shared" si="24"/>
        <v>0</v>
      </c>
      <c r="CZ205">
        <f t="shared" si="25"/>
        <v>0</v>
      </c>
      <c r="DA205">
        <f t="shared" si="26"/>
        <v>1</v>
      </c>
      <c r="DB205">
        <v>0</v>
      </c>
    </row>
    <row r="206" spans="1:106" x14ac:dyDescent="0.2">
      <c r="A206">
        <f>ROW(Source!A90)</f>
        <v>90</v>
      </c>
      <c r="B206">
        <v>39500385</v>
      </c>
      <c r="C206">
        <v>39501119</v>
      </c>
      <c r="D206">
        <v>36804616</v>
      </c>
      <c r="E206">
        <v>1</v>
      </c>
      <c r="F206">
        <v>1</v>
      </c>
      <c r="G206">
        <v>1</v>
      </c>
      <c r="H206">
        <v>3</v>
      </c>
      <c r="I206" t="s">
        <v>1174</v>
      </c>
      <c r="J206" t="s">
        <v>1175</v>
      </c>
      <c r="K206" t="s">
        <v>1176</v>
      </c>
      <c r="L206">
        <v>1355</v>
      </c>
      <c r="N206">
        <v>1010</v>
      </c>
      <c r="O206" t="s">
        <v>390</v>
      </c>
      <c r="P206" t="s">
        <v>390</v>
      </c>
      <c r="Q206">
        <v>100</v>
      </c>
      <c r="W206">
        <v>0</v>
      </c>
      <c r="X206">
        <v>1307649985</v>
      </c>
      <c r="Y206">
        <v>0.97</v>
      </c>
      <c r="AA206">
        <v>70</v>
      </c>
      <c r="AB206">
        <v>0</v>
      </c>
      <c r="AC206">
        <v>0</v>
      </c>
      <c r="AD206">
        <v>0</v>
      </c>
      <c r="AE206">
        <v>70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0.97</v>
      </c>
      <c r="AU206" t="s">
        <v>3</v>
      </c>
      <c r="AV206">
        <v>0</v>
      </c>
      <c r="AW206">
        <v>2</v>
      </c>
      <c r="AX206">
        <v>39501150</v>
      </c>
      <c r="AY206">
        <v>1</v>
      </c>
      <c r="AZ206">
        <v>0</v>
      </c>
      <c r="BA206">
        <v>192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Y206*Source!I90</f>
        <v>0.13764299999999999</v>
      </c>
      <c r="CY206">
        <f t="shared" si="24"/>
        <v>70</v>
      </c>
      <c r="CZ206">
        <f t="shared" si="25"/>
        <v>70</v>
      </c>
      <c r="DA206">
        <f t="shared" si="26"/>
        <v>1</v>
      </c>
      <c r="DB206">
        <v>0</v>
      </c>
    </row>
    <row r="207" spans="1:106" x14ac:dyDescent="0.2">
      <c r="A207">
        <f>ROW(Source!A90)</f>
        <v>90</v>
      </c>
      <c r="B207">
        <v>39500385</v>
      </c>
      <c r="C207">
        <v>39501119</v>
      </c>
      <c r="D207">
        <v>36804661</v>
      </c>
      <c r="E207">
        <v>1</v>
      </c>
      <c r="F207">
        <v>1</v>
      </c>
      <c r="G207">
        <v>1</v>
      </c>
      <c r="H207">
        <v>3</v>
      </c>
      <c r="I207" t="s">
        <v>1177</v>
      </c>
      <c r="J207" t="s">
        <v>1178</v>
      </c>
      <c r="K207" t="s">
        <v>1179</v>
      </c>
      <c r="L207">
        <v>1355</v>
      </c>
      <c r="N207">
        <v>1010</v>
      </c>
      <c r="O207" t="s">
        <v>390</v>
      </c>
      <c r="P207" t="s">
        <v>390</v>
      </c>
      <c r="Q207">
        <v>100</v>
      </c>
      <c r="W207">
        <v>0</v>
      </c>
      <c r="X207">
        <v>1135215184</v>
      </c>
      <c r="Y207">
        <v>1.43</v>
      </c>
      <c r="AA207">
        <v>8</v>
      </c>
      <c r="AB207">
        <v>0</v>
      </c>
      <c r="AC207">
        <v>0</v>
      </c>
      <c r="AD207">
        <v>0</v>
      </c>
      <c r="AE207">
        <v>8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1.43</v>
      </c>
      <c r="AU207" t="s">
        <v>3</v>
      </c>
      <c r="AV207">
        <v>0</v>
      </c>
      <c r="AW207">
        <v>2</v>
      </c>
      <c r="AX207">
        <v>39501151</v>
      </c>
      <c r="AY207">
        <v>1</v>
      </c>
      <c r="AZ207">
        <v>0</v>
      </c>
      <c r="BA207">
        <v>193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Y207*Source!I90</f>
        <v>0.20291699999999999</v>
      </c>
      <c r="CY207">
        <f t="shared" si="24"/>
        <v>8</v>
      </c>
      <c r="CZ207">
        <f t="shared" si="25"/>
        <v>8</v>
      </c>
      <c r="DA207">
        <f t="shared" si="26"/>
        <v>1</v>
      </c>
      <c r="DB207">
        <v>0</v>
      </c>
    </row>
    <row r="208" spans="1:106" x14ac:dyDescent="0.2">
      <c r="A208">
        <f>ROW(Source!A90)</f>
        <v>90</v>
      </c>
      <c r="B208">
        <v>39500385</v>
      </c>
      <c r="C208">
        <v>39501119</v>
      </c>
      <c r="D208">
        <v>36804891</v>
      </c>
      <c r="E208">
        <v>1</v>
      </c>
      <c r="F208">
        <v>1</v>
      </c>
      <c r="G208">
        <v>1</v>
      </c>
      <c r="H208">
        <v>3</v>
      </c>
      <c r="I208" t="s">
        <v>1180</v>
      </c>
      <c r="J208" t="s">
        <v>1181</v>
      </c>
      <c r="K208" t="s">
        <v>1182</v>
      </c>
      <c r="L208">
        <v>1355</v>
      </c>
      <c r="N208">
        <v>1010</v>
      </c>
      <c r="O208" t="s">
        <v>390</v>
      </c>
      <c r="P208" t="s">
        <v>390</v>
      </c>
      <c r="Q208">
        <v>100</v>
      </c>
      <c r="W208">
        <v>0</v>
      </c>
      <c r="X208">
        <v>-1705958995</v>
      </c>
      <c r="Y208">
        <v>36.01</v>
      </c>
      <c r="AA208">
        <v>2</v>
      </c>
      <c r="AB208">
        <v>0</v>
      </c>
      <c r="AC208">
        <v>0</v>
      </c>
      <c r="AD208">
        <v>0</v>
      </c>
      <c r="AE208">
        <v>2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36.01</v>
      </c>
      <c r="AU208" t="s">
        <v>3</v>
      </c>
      <c r="AV208">
        <v>0</v>
      </c>
      <c r="AW208">
        <v>2</v>
      </c>
      <c r="AX208">
        <v>39501152</v>
      </c>
      <c r="AY208">
        <v>1</v>
      </c>
      <c r="AZ208">
        <v>0</v>
      </c>
      <c r="BA208">
        <v>194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Y208*Source!I90</f>
        <v>5.1098189999999999</v>
      </c>
      <c r="CY208">
        <f t="shared" si="24"/>
        <v>2</v>
      </c>
      <c r="CZ208">
        <f t="shared" si="25"/>
        <v>2</v>
      </c>
      <c r="DA208">
        <f t="shared" si="26"/>
        <v>1</v>
      </c>
      <c r="DB208">
        <v>0</v>
      </c>
    </row>
    <row r="209" spans="1:106" x14ac:dyDescent="0.2">
      <c r="A209">
        <f>ROW(Source!A90)</f>
        <v>90</v>
      </c>
      <c r="B209">
        <v>39500385</v>
      </c>
      <c r="C209">
        <v>39501119</v>
      </c>
      <c r="D209">
        <v>39169957</v>
      </c>
      <c r="E209">
        <v>17</v>
      </c>
      <c r="F209">
        <v>1</v>
      </c>
      <c r="G209">
        <v>1</v>
      </c>
      <c r="H209">
        <v>3</v>
      </c>
      <c r="I209" t="s">
        <v>186</v>
      </c>
      <c r="J209" t="s">
        <v>3</v>
      </c>
      <c r="K209" t="s">
        <v>187</v>
      </c>
      <c r="L209">
        <v>1301</v>
      </c>
      <c r="N209">
        <v>1003</v>
      </c>
      <c r="O209" t="s">
        <v>66</v>
      </c>
      <c r="P209" t="s">
        <v>66</v>
      </c>
      <c r="Q209">
        <v>1</v>
      </c>
      <c r="W209">
        <v>0</v>
      </c>
      <c r="X209">
        <v>-543280927</v>
      </c>
      <c r="Y209">
        <v>161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0</v>
      </c>
      <c r="AP209">
        <v>0</v>
      </c>
      <c r="AQ209">
        <v>0</v>
      </c>
      <c r="AR209">
        <v>0</v>
      </c>
      <c r="AS209" t="s">
        <v>3</v>
      </c>
      <c r="AT209">
        <v>161</v>
      </c>
      <c r="AU209" t="s">
        <v>3</v>
      </c>
      <c r="AV209">
        <v>0</v>
      </c>
      <c r="AW209">
        <v>2</v>
      </c>
      <c r="AX209">
        <v>39501153</v>
      </c>
      <c r="AY209">
        <v>1</v>
      </c>
      <c r="AZ209">
        <v>0</v>
      </c>
      <c r="BA209">
        <v>195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Y209*Source!I90</f>
        <v>22.8459</v>
      </c>
      <c r="CY209">
        <f t="shared" si="24"/>
        <v>0</v>
      </c>
      <c r="CZ209">
        <f t="shared" si="25"/>
        <v>0</v>
      </c>
      <c r="DA209">
        <f t="shared" si="26"/>
        <v>1</v>
      </c>
      <c r="DB209">
        <v>0</v>
      </c>
    </row>
    <row r="210" spans="1:106" x14ac:dyDescent="0.2">
      <c r="A210">
        <f>ROW(Source!A90)</f>
        <v>90</v>
      </c>
      <c r="B210">
        <v>39500385</v>
      </c>
      <c r="C210">
        <v>39501119</v>
      </c>
      <c r="D210">
        <v>39169957</v>
      </c>
      <c r="E210">
        <v>17</v>
      </c>
      <c r="F210">
        <v>1</v>
      </c>
      <c r="G210">
        <v>1</v>
      </c>
      <c r="H210">
        <v>3</v>
      </c>
      <c r="I210" t="s">
        <v>186</v>
      </c>
      <c r="J210" t="s">
        <v>3</v>
      </c>
      <c r="K210" t="s">
        <v>189</v>
      </c>
      <c r="L210">
        <v>1301</v>
      </c>
      <c r="N210">
        <v>1003</v>
      </c>
      <c r="O210" t="s">
        <v>66</v>
      </c>
      <c r="P210" t="s">
        <v>66</v>
      </c>
      <c r="Q210">
        <v>1</v>
      </c>
      <c r="W210">
        <v>0</v>
      </c>
      <c r="X210">
        <v>-200649644</v>
      </c>
      <c r="Y210">
        <v>260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3</v>
      </c>
      <c r="AT210">
        <v>260</v>
      </c>
      <c r="AU210" t="s">
        <v>3</v>
      </c>
      <c r="AV210">
        <v>0</v>
      </c>
      <c r="AW210">
        <v>2</v>
      </c>
      <c r="AX210">
        <v>39501154</v>
      </c>
      <c r="AY210">
        <v>1</v>
      </c>
      <c r="AZ210">
        <v>0</v>
      </c>
      <c r="BA210">
        <v>196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Y210*Source!I90</f>
        <v>36.893999999999998</v>
      </c>
      <c r="CY210">
        <f t="shared" si="24"/>
        <v>0</v>
      </c>
      <c r="CZ210">
        <f t="shared" si="25"/>
        <v>0</v>
      </c>
      <c r="DA210">
        <f t="shared" si="26"/>
        <v>1</v>
      </c>
      <c r="DB210">
        <v>0</v>
      </c>
    </row>
    <row r="211" spans="1:106" x14ac:dyDescent="0.2">
      <c r="A211">
        <f>ROW(Source!A90)</f>
        <v>90</v>
      </c>
      <c r="B211">
        <v>39500385</v>
      </c>
      <c r="C211">
        <v>39501119</v>
      </c>
      <c r="D211">
        <v>36822895</v>
      </c>
      <c r="E211">
        <v>1</v>
      </c>
      <c r="F211">
        <v>1</v>
      </c>
      <c r="G211">
        <v>1</v>
      </c>
      <c r="H211">
        <v>3</v>
      </c>
      <c r="I211" t="s">
        <v>173</v>
      </c>
      <c r="J211" t="s">
        <v>175</v>
      </c>
      <c r="K211" t="s">
        <v>174</v>
      </c>
      <c r="L211">
        <v>1301</v>
      </c>
      <c r="N211">
        <v>1003</v>
      </c>
      <c r="O211" t="s">
        <v>66</v>
      </c>
      <c r="P211" t="s">
        <v>66</v>
      </c>
      <c r="Q211">
        <v>1</v>
      </c>
      <c r="W211">
        <v>0</v>
      </c>
      <c r="X211">
        <v>-180360835</v>
      </c>
      <c r="Y211">
        <v>161</v>
      </c>
      <c r="AA211">
        <v>6.91</v>
      </c>
      <c r="AB211">
        <v>0</v>
      </c>
      <c r="AC211">
        <v>0</v>
      </c>
      <c r="AD211">
        <v>0</v>
      </c>
      <c r="AE211">
        <v>6.91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3</v>
      </c>
      <c r="AT211">
        <v>161</v>
      </c>
      <c r="AU211" t="s">
        <v>3</v>
      </c>
      <c r="AV211">
        <v>0</v>
      </c>
      <c r="AW211">
        <v>1</v>
      </c>
      <c r="AX211">
        <v>-1</v>
      </c>
      <c r="AY211">
        <v>0</v>
      </c>
      <c r="AZ211">
        <v>0</v>
      </c>
      <c r="BA211" t="s">
        <v>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Y211*Source!I90</f>
        <v>22.8459</v>
      </c>
      <c r="CY211">
        <f t="shared" si="24"/>
        <v>6.91</v>
      </c>
      <c r="CZ211">
        <f t="shared" si="25"/>
        <v>6.91</v>
      </c>
      <c r="DA211">
        <f t="shared" si="26"/>
        <v>1</v>
      </c>
      <c r="DB211">
        <v>0</v>
      </c>
    </row>
    <row r="212" spans="1:106" x14ac:dyDescent="0.2">
      <c r="A212">
        <f>ROW(Source!A90)</f>
        <v>90</v>
      </c>
      <c r="B212">
        <v>39500385</v>
      </c>
      <c r="C212">
        <v>39501119</v>
      </c>
      <c r="D212">
        <v>36822945</v>
      </c>
      <c r="E212">
        <v>1</v>
      </c>
      <c r="F212">
        <v>1</v>
      </c>
      <c r="G212">
        <v>1</v>
      </c>
      <c r="H212">
        <v>3</v>
      </c>
      <c r="I212" t="s">
        <v>169</v>
      </c>
      <c r="J212" t="s">
        <v>171</v>
      </c>
      <c r="K212" t="s">
        <v>170</v>
      </c>
      <c r="L212">
        <v>1301</v>
      </c>
      <c r="N212">
        <v>1003</v>
      </c>
      <c r="O212" t="s">
        <v>66</v>
      </c>
      <c r="P212" t="s">
        <v>66</v>
      </c>
      <c r="Q212">
        <v>1</v>
      </c>
      <c r="W212">
        <v>0</v>
      </c>
      <c r="X212">
        <v>419102341</v>
      </c>
      <c r="Y212">
        <v>260</v>
      </c>
      <c r="AA212">
        <v>52.92</v>
      </c>
      <c r="AB212">
        <v>0</v>
      </c>
      <c r="AC212">
        <v>0</v>
      </c>
      <c r="AD212">
        <v>0</v>
      </c>
      <c r="AE212">
        <v>52.92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260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Y212*Source!I90</f>
        <v>36.893999999999998</v>
      </c>
      <c r="CY212">
        <f t="shared" si="24"/>
        <v>52.92</v>
      </c>
      <c r="CZ212">
        <f t="shared" si="25"/>
        <v>52.92</v>
      </c>
      <c r="DA212">
        <f t="shared" si="26"/>
        <v>1</v>
      </c>
      <c r="DB212">
        <v>0</v>
      </c>
    </row>
    <row r="213" spans="1:106" x14ac:dyDescent="0.2">
      <c r="A213">
        <f>ROW(Source!A90)</f>
        <v>90</v>
      </c>
      <c r="B213">
        <v>39500385</v>
      </c>
      <c r="C213">
        <v>39501119</v>
      </c>
      <c r="D213">
        <v>36822984</v>
      </c>
      <c r="E213">
        <v>1</v>
      </c>
      <c r="F213">
        <v>1</v>
      </c>
      <c r="G213">
        <v>1</v>
      </c>
      <c r="H213">
        <v>3</v>
      </c>
      <c r="I213" t="s">
        <v>1183</v>
      </c>
      <c r="J213" t="s">
        <v>1184</v>
      </c>
      <c r="K213" t="s">
        <v>1185</v>
      </c>
      <c r="L213">
        <v>1355</v>
      </c>
      <c r="N213">
        <v>1010</v>
      </c>
      <c r="O213" t="s">
        <v>390</v>
      </c>
      <c r="P213" t="s">
        <v>390</v>
      </c>
      <c r="Q213">
        <v>100</v>
      </c>
      <c r="W213">
        <v>0</v>
      </c>
      <c r="X213">
        <v>-573076483</v>
      </c>
      <c r="Y213">
        <v>0.2</v>
      </c>
      <c r="AA213">
        <v>279</v>
      </c>
      <c r="AB213">
        <v>0</v>
      </c>
      <c r="AC213">
        <v>0</v>
      </c>
      <c r="AD213">
        <v>0</v>
      </c>
      <c r="AE213">
        <v>279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0.2</v>
      </c>
      <c r="AU213" t="s">
        <v>3</v>
      </c>
      <c r="AV213">
        <v>0</v>
      </c>
      <c r="AW213">
        <v>2</v>
      </c>
      <c r="AX213">
        <v>39501155</v>
      </c>
      <c r="AY213">
        <v>1</v>
      </c>
      <c r="AZ213">
        <v>0</v>
      </c>
      <c r="BA213">
        <v>197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Y213*Source!I90</f>
        <v>2.8380000000000002E-2</v>
      </c>
      <c r="CY213">
        <f t="shared" si="24"/>
        <v>279</v>
      </c>
      <c r="CZ213">
        <f t="shared" si="25"/>
        <v>279</v>
      </c>
      <c r="DA213">
        <f t="shared" si="26"/>
        <v>1</v>
      </c>
      <c r="DB213">
        <v>0</v>
      </c>
    </row>
    <row r="214" spans="1:106" x14ac:dyDescent="0.2">
      <c r="A214">
        <f>ROW(Source!A90)</f>
        <v>90</v>
      </c>
      <c r="B214">
        <v>39500385</v>
      </c>
      <c r="C214">
        <v>39501119</v>
      </c>
      <c r="D214">
        <v>36822993</v>
      </c>
      <c r="E214">
        <v>1</v>
      </c>
      <c r="F214">
        <v>1</v>
      </c>
      <c r="G214">
        <v>1</v>
      </c>
      <c r="H214">
        <v>3</v>
      </c>
      <c r="I214" t="s">
        <v>1186</v>
      </c>
      <c r="J214" t="s">
        <v>1187</v>
      </c>
      <c r="K214" t="s">
        <v>1188</v>
      </c>
      <c r="L214">
        <v>1355</v>
      </c>
      <c r="N214">
        <v>1010</v>
      </c>
      <c r="O214" t="s">
        <v>390</v>
      </c>
      <c r="P214" t="s">
        <v>390</v>
      </c>
      <c r="Q214">
        <v>100</v>
      </c>
      <c r="W214">
        <v>0</v>
      </c>
      <c r="X214">
        <v>1526740868</v>
      </c>
      <c r="Y214">
        <v>0.2</v>
      </c>
      <c r="AA214">
        <v>279</v>
      </c>
      <c r="AB214">
        <v>0</v>
      </c>
      <c r="AC214">
        <v>0</v>
      </c>
      <c r="AD214">
        <v>0</v>
      </c>
      <c r="AE214">
        <v>279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0.2</v>
      </c>
      <c r="AU214" t="s">
        <v>3</v>
      </c>
      <c r="AV214">
        <v>0</v>
      </c>
      <c r="AW214">
        <v>2</v>
      </c>
      <c r="AX214">
        <v>39501156</v>
      </c>
      <c r="AY214">
        <v>1</v>
      </c>
      <c r="AZ214">
        <v>0</v>
      </c>
      <c r="BA214">
        <v>198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Y214*Source!I90</f>
        <v>2.8380000000000002E-2</v>
      </c>
      <c r="CY214">
        <f t="shared" si="24"/>
        <v>279</v>
      </c>
      <c r="CZ214">
        <f t="shared" si="25"/>
        <v>279</v>
      </c>
      <c r="DA214">
        <f t="shared" si="26"/>
        <v>1</v>
      </c>
      <c r="DB214">
        <v>0</v>
      </c>
    </row>
    <row r="215" spans="1:106" x14ac:dyDescent="0.2">
      <c r="A215">
        <f>ROW(Source!A90)</f>
        <v>90</v>
      </c>
      <c r="B215">
        <v>39500385</v>
      </c>
      <c r="C215">
        <v>39501119</v>
      </c>
      <c r="D215">
        <v>36796564</v>
      </c>
      <c r="E215">
        <v>17</v>
      </c>
      <c r="F215">
        <v>1</v>
      </c>
      <c r="G215">
        <v>1</v>
      </c>
      <c r="H215">
        <v>3</v>
      </c>
      <c r="I215" t="s">
        <v>191</v>
      </c>
      <c r="J215" t="s">
        <v>3</v>
      </c>
      <c r="K215" t="s">
        <v>192</v>
      </c>
      <c r="L215">
        <v>1327</v>
      </c>
      <c r="N215">
        <v>1005</v>
      </c>
      <c r="O215" t="s">
        <v>40</v>
      </c>
      <c r="P215" t="s">
        <v>40</v>
      </c>
      <c r="Q215">
        <v>1</v>
      </c>
      <c r="W215">
        <v>0</v>
      </c>
      <c r="X215">
        <v>-1200034925</v>
      </c>
      <c r="Y215">
        <v>103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3</v>
      </c>
      <c r="AT215">
        <v>103</v>
      </c>
      <c r="AU215" t="s">
        <v>3</v>
      </c>
      <c r="AV215">
        <v>0</v>
      </c>
      <c r="AW215">
        <v>2</v>
      </c>
      <c r="AX215">
        <v>39501158</v>
      </c>
      <c r="AY215">
        <v>1</v>
      </c>
      <c r="AZ215">
        <v>0</v>
      </c>
      <c r="BA215">
        <v>200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Y215*Source!I90</f>
        <v>14.6157</v>
      </c>
      <c r="CY215">
        <f t="shared" si="24"/>
        <v>0</v>
      </c>
      <c r="CZ215">
        <f t="shared" si="25"/>
        <v>0</v>
      </c>
      <c r="DA215">
        <f t="shared" si="26"/>
        <v>1</v>
      </c>
      <c r="DB215">
        <v>0</v>
      </c>
    </row>
    <row r="216" spans="1:106" x14ac:dyDescent="0.2">
      <c r="A216">
        <f>ROW(Source!A90)</f>
        <v>90</v>
      </c>
      <c r="B216">
        <v>39500385</v>
      </c>
      <c r="C216">
        <v>39501119</v>
      </c>
      <c r="D216">
        <v>36833939</v>
      </c>
      <c r="E216">
        <v>1</v>
      </c>
      <c r="F216">
        <v>1</v>
      </c>
      <c r="G216">
        <v>1</v>
      </c>
      <c r="H216">
        <v>3</v>
      </c>
      <c r="I216" t="s">
        <v>177</v>
      </c>
      <c r="J216" t="s">
        <v>180</v>
      </c>
      <c r="K216" t="s">
        <v>178</v>
      </c>
      <c r="L216">
        <v>1339</v>
      </c>
      <c r="N216">
        <v>1007</v>
      </c>
      <c r="O216" t="s">
        <v>179</v>
      </c>
      <c r="P216" t="s">
        <v>179</v>
      </c>
      <c r="Q216">
        <v>1</v>
      </c>
      <c r="W216">
        <v>0</v>
      </c>
      <c r="X216">
        <v>400292233</v>
      </c>
      <c r="Y216">
        <v>9.1613810000000004</v>
      </c>
      <c r="AA216">
        <v>542.4</v>
      </c>
      <c r="AB216">
        <v>0</v>
      </c>
      <c r="AC216">
        <v>0</v>
      </c>
      <c r="AD216">
        <v>0</v>
      </c>
      <c r="AE216">
        <v>542.4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3</v>
      </c>
      <c r="AT216">
        <v>9.1613810000000004</v>
      </c>
      <c r="AU216" t="s">
        <v>3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3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Y216*Source!I90</f>
        <v>1.2999999638999999</v>
      </c>
      <c r="CY216">
        <f t="shared" si="24"/>
        <v>542.4</v>
      </c>
      <c r="CZ216">
        <f t="shared" si="25"/>
        <v>542.4</v>
      </c>
      <c r="DA216">
        <f t="shared" si="26"/>
        <v>1</v>
      </c>
      <c r="DB216">
        <v>0</v>
      </c>
    </row>
    <row r="217" spans="1:106" x14ac:dyDescent="0.2">
      <c r="A217">
        <f>ROW(Source!A90)</f>
        <v>90</v>
      </c>
      <c r="B217">
        <v>39500385</v>
      </c>
      <c r="C217">
        <v>39501119</v>
      </c>
      <c r="D217">
        <v>36837958</v>
      </c>
      <c r="E217">
        <v>1</v>
      </c>
      <c r="F217">
        <v>1</v>
      </c>
      <c r="G217">
        <v>1</v>
      </c>
      <c r="H217">
        <v>3</v>
      </c>
      <c r="I217" t="s">
        <v>1189</v>
      </c>
      <c r="J217" t="s">
        <v>1190</v>
      </c>
      <c r="K217" t="s">
        <v>1191</v>
      </c>
      <c r="L217">
        <v>1346</v>
      </c>
      <c r="N217">
        <v>1009</v>
      </c>
      <c r="O217" t="s">
        <v>52</v>
      </c>
      <c r="P217" t="s">
        <v>52</v>
      </c>
      <c r="Q217">
        <v>1</v>
      </c>
      <c r="W217">
        <v>0</v>
      </c>
      <c r="X217">
        <v>1693558002</v>
      </c>
      <c r="Y217">
        <v>20</v>
      </c>
      <c r="AA217">
        <v>13.08</v>
      </c>
      <c r="AB217">
        <v>0</v>
      </c>
      <c r="AC217">
        <v>0</v>
      </c>
      <c r="AD217">
        <v>0</v>
      </c>
      <c r="AE217">
        <v>13.08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20</v>
      </c>
      <c r="AU217" t="s">
        <v>3</v>
      </c>
      <c r="AV217">
        <v>0</v>
      </c>
      <c r="AW217">
        <v>2</v>
      </c>
      <c r="AX217">
        <v>39501159</v>
      </c>
      <c r="AY217">
        <v>1</v>
      </c>
      <c r="AZ217">
        <v>0</v>
      </c>
      <c r="BA217">
        <v>201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Y217*Source!I90</f>
        <v>2.8380000000000001</v>
      </c>
      <c r="CY217">
        <f t="shared" si="24"/>
        <v>13.08</v>
      </c>
      <c r="CZ217">
        <f t="shared" si="25"/>
        <v>13.08</v>
      </c>
      <c r="DA217">
        <f t="shared" si="26"/>
        <v>1</v>
      </c>
      <c r="DB217">
        <v>0</v>
      </c>
    </row>
    <row r="218" spans="1:106" x14ac:dyDescent="0.2">
      <c r="A218">
        <f>ROW(Source!A90)</f>
        <v>90</v>
      </c>
      <c r="B218">
        <v>39500385</v>
      </c>
      <c r="C218">
        <v>39501119</v>
      </c>
      <c r="D218">
        <v>36839228</v>
      </c>
      <c r="E218">
        <v>1</v>
      </c>
      <c r="F218">
        <v>1</v>
      </c>
      <c r="G218">
        <v>1</v>
      </c>
      <c r="H218">
        <v>3</v>
      </c>
      <c r="I218" t="s">
        <v>1192</v>
      </c>
      <c r="J218" t="s">
        <v>1193</v>
      </c>
      <c r="K218" t="s">
        <v>1194</v>
      </c>
      <c r="L218">
        <v>1346</v>
      </c>
      <c r="N218">
        <v>1009</v>
      </c>
      <c r="O218" t="s">
        <v>52</v>
      </c>
      <c r="P218" t="s">
        <v>52</v>
      </c>
      <c r="Q218">
        <v>1</v>
      </c>
      <c r="W218">
        <v>0</v>
      </c>
      <c r="X218">
        <v>-1147914635</v>
      </c>
      <c r="Y218">
        <v>10</v>
      </c>
      <c r="AA218">
        <v>7.46</v>
      </c>
      <c r="AB218">
        <v>0</v>
      </c>
      <c r="AC218">
        <v>0</v>
      </c>
      <c r="AD218">
        <v>0</v>
      </c>
      <c r="AE218">
        <v>7.46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10</v>
      </c>
      <c r="AU218" t="s">
        <v>3</v>
      </c>
      <c r="AV218">
        <v>0</v>
      </c>
      <c r="AW218">
        <v>2</v>
      </c>
      <c r="AX218">
        <v>39501160</v>
      </c>
      <c r="AY218">
        <v>1</v>
      </c>
      <c r="AZ218">
        <v>0</v>
      </c>
      <c r="BA218">
        <v>202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Y218*Source!I90</f>
        <v>1.419</v>
      </c>
      <c r="CY218">
        <f t="shared" si="24"/>
        <v>7.46</v>
      </c>
      <c r="CZ218">
        <f t="shared" si="25"/>
        <v>7.46</v>
      </c>
      <c r="DA218">
        <f t="shared" si="26"/>
        <v>1</v>
      </c>
      <c r="DB218">
        <v>0</v>
      </c>
    </row>
    <row r="219" spans="1:106" x14ac:dyDescent="0.2">
      <c r="A219">
        <f>ROW(Source!A90)</f>
        <v>90</v>
      </c>
      <c r="B219">
        <v>39500385</v>
      </c>
      <c r="C219">
        <v>39501119</v>
      </c>
      <c r="D219">
        <v>36839231</v>
      </c>
      <c r="E219">
        <v>1</v>
      </c>
      <c r="F219">
        <v>1</v>
      </c>
      <c r="G219">
        <v>1</v>
      </c>
      <c r="H219">
        <v>3</v>
      </c>
      <c r="I219" t="s">
        <v>1195</v>
      </c>
      <c r="J219" t="s">
        <v>1196</v>
      </c>
      <c r="K219" t="s">
        <v>1197</v>
      </c>
      <c r="L219">
        <v>1346</v>
      </c>
      <c r="N219">
        <v>1009</v>
      </c>
      <c r="O219" t="s">
        <v>52</v>
      </c>
      <c r="P219" t="s">
        <v>52</v>
      </c>
      <c r="Q219">
        <v>1</v>
      </c>
      <c r="W219">
        <v>0</v>
      </c>
      <c r="X219">
        <v>1425634898</v>
      </c>
      <c r="Y219">
        <v>76</v>
      </c>
      <c r="AA219">
        <v>2.7</v>
      </c>
      <c r="AB219">
        <v>0</v>
      </c>
      <c r="AC219">
        <v>0</v>
      </c>
      <c r="AD219">
        <v>0</v>
      </c>
      <c r="AE219">
        <v>2.7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76</v>
      </c>
      <c r="AU219" t="s">
        <v>3</v>
      </c>
      <c r="AV219">
        <v>0</v>
      </c>
      <c r="AW219">
        <v>2</v>
      </c>
      <c r="AX219">
        <v>39501161</v>
      </c>
      <c r="AY219">
        <v>1</v>
      </c>
      <c r="AZ219">
        <v>0</v>
      </c>
      <c r="BA219">
        <v>203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Y219*Source!I90</f>
        <v>10.7844</v>
      </c>
      <c r="CY219">
        <f t="shared" si="24"/>
        <v>2.7</v>
      </c>
      <c r="CZ219">
        <f t="shared" si="25"/>
        <v>2.7</v>
      </c>
      <c r="DA219">
        <f t="shared" si="26"/>
        <v>1</v>
      </c>
      <c r="DB219">
        <v>0</v>
      </c>
    </row>
    <row r="220" spans="1:106" x14ac:dyDescent="0.2">
      <c r="A220">
        <f>ROW(Source!A91)</f>
        <v>91</v>
      </c>
      <c r="B220">
        <v>39500386</v>
      </c>
      <c r="C220">
        <v>39501119</v>
      </c>
      <c r="D220">
        <v>37064928</v>
      </c>
      <c r="E220">
        <v>1</v>
      </c>
      <c r="F220">
        <v>1</v>
      </c>
      <c r="G220">
        <v>1</v>
      </c>
      <c r="H220">
        <v>1</v>
      </c>
      <c r="I220" t="s">
        <v>1091</v>
      </c>
      <c r="J220" t="s">
        <v>3</v>
      </c>
      <c r="K220" t="s">
        <v>1092</v>
      </c>
      <c r="L220">
        <v>1191</v>
      </c>
      <c r="N220">
        <v>1013</v>
      </c>
      <c r="O220" t="s">
        <v>1028</v>
      </c>
      <c r="P220" t="s">
        <v>1028</v>
      </c>
      <c r="Q220">
        <v>1</v>
      </c>
      <c r="W220">
        <v>0</v>
      </c>
      <c r="X220">
        <v>145020957</v>
      </c>
      <c r="Y220">
        <v>119.6</v>
      </c>
      <c r="AA220">
        <v>0</v>
      </c>
      <c r="AB220">
        <v>0</v>
      </c>
      <c r="AC220">
        <v>0</v>
      </c>
      <c r="AD220">
        <v>60.41</v>
      </c>
      <c r="AE220">
        <v>0</v>
      </c>
      <c r="AF220">
        <v>0</v>
      </c>
      <c r="AG220">
        <v>0</v>
      </c>
      <c r="AH220">
        <v>9.07</v>
      </c>
      <c r="AI220">
        <v>1</v>
      </c>
      <c r="AJ220">
        <v>1</v>
      </c>
      <c r="AK220">
        <v>1</v>
      </c>
      <c r="AL220">
        <v>6.66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104</v>
      </c>
      <c r="AU220" t="s">
        <v>33</v>
      </c>
      <c r="AV220">
        <v>1</v>
      </c>
      <c r="AW220">
        <v>2</v>
      </c>
      <c r="AX220">
        <v>39501143</v>
      </c>
      <c r="AY220">
        <v>1</v>
      </c>
      <c r="AZ220">
        <v>0</v>
      </c>
      <c r="BA220">
        <v>204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Y220*Source!I91</f>
        <v>16.971239999999998</v>
      </c>
      <c r="CY220">
        <f>AD220</f>
        <v>60.41</v>
      </c>
      <c r="CZ220">
        <f>AH220</f>
        <v>9.07</v>
      </c>
      <c r="DA220">
        <f>AL220</f>
        <v>6.66</v>
      </c>
      <c r="DB220">
        <v>0</v>
      </c>
    </row>
    <row r="221" spans="1:106" x14ac:dyDescent="0.2">
      <c r="A221">
        <f>ROW(Source!A91)</f>
        <v>91</v>
      </c>
      <c r="B221">
        <v>39500386</v>
      </c>
      <c r="C221">
        <v>39501119</v>
      </c>
      <c r="D221">
        <v>36884500</v>
      </c>
      <c r="E221">
        <v>1</v>
      </c>
      <c r="F221">
        <v>1</v>
      </c>
      <c r="G221">
        <v>1</v>
      </c>
      <c r="H221">
        <v>2</v>
      </c>
      <c r="I221" t="s">
        <v>1165</v>
      </c>
      <c r="J221" t="s">
        <v>1166</v>
      </c>
      <c r="K221" t="s">
        <v>1167</v>
      </c>
      <c r="L221">
        <v>1368</v>
      </c>
      <c r="N221">
        <v>1011</v>
      </c>
      <c r="O221" t="s">
        <v>1034</v>
      </c>
      <c r="P221" t="s">
        <v>1034</v>
      </c>
      <c r="Q221">
        <v>1</v>
      </c>
      <c r="W221">
        <v>0</v>
      </c>
      <c r="X221">
        <v>612354663</v>
      </c>
      <c r="Y221">
        <v>1.0249999999999999</v>
      </c>
      <c r="AA221">
        <v>0</v>
      </c>
      <c r="AB221">
        <v>223.71</v>
      </c>
      <c r="AC221">
        <v>0</v>
      </c>
      <c r="AD221">
        <v>0</v>
      </c>
      <c r="AE221">
        <v>0</v>
      </c>
      <c r="AF221">
        <v>33.590000000000003</v>
      </c>
      <c r="AG221">
        <v>0</v>
      </c>
      <c r="AH221">
        <v>0</v>
      </c>
      <c r="AI221">
        <v>1</v>
      </c>
      <c r="AJ221">
        <v>6.66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0.82</v>
      </c>
      <c r="AU221" t="s">
        <v>32</v>
      </c>
      <c r="AV221">
        <v>0</v>
      </c>
      <c r="AW221">
        <v>2</v>
      </c>
      <c r="AX221">
        <v>39501144</v>
      </c>
      <c r="AY221">
        <v>1</v>
      </c>
      <c r="AZ221">
        <v>0</v>
      </c>
      <c r="BA221">
        <v>205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Y221*Source!I91</f>
        <v>0.14544749999999998</v>
      </c>
      <c r="CY221">
        <f>AB221</f>
        <v>223.71</v>
      </c>
      <c r="CZ221">
        <f>AF221</f>
        <v>33.590000000000003</v>
      </c>
      <c r="DA221">
        <f>AJ221</f>
        <v>6.66</v>
      </c>
      <c r="DB221">
        <v>0</v>
      </c>
    </row>
    <row r="222" spans="1:106" x14ac:dyDescent="0.2">
      <c r="A222">
        <f>ROW(Source!A91)</f>
        <v>91</v>
      </c>
      <c r="B222">
        <v>39500386</v>
      </c>
      <c r="C222">
        <v>39501119</v>
      </c>
      <c r="D222">
        <v>36797095</v>
      </c>
      <c r="E222">
        <v>17</v>
      </c>
      <c r="F222">
        <v>1</v>
      </c>
      <c r="G222">
        <v>1</v>
      </c>
      <c r="H222">
        <v>3</v>
      </c>
      <c r="I222" t="s">
        <v>157</v>
      </c>
      <c r="J222" t="s">
        <v>3</v>
      </c>
      <c r="K222" t="s">
        <v>158</v>
      </c>
      <c r="L222">
        <v>1327</v>
      </c>
      <c r="N222">
        <v>1005</v>
      </c>
      <c r="O222" t="s">
        <v>40</v>
      </c>
      <c r="P222" t="s">
        <v>40</v>
      </c>
      <c r="Q222">
        <v>1</v>
      </c>
      <c r="W222">
        <v>0</v>
      </c>
      <c r="X222">
        <v>-354280000</v>
      </c>
      <c r="Y222">
        <v>235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6.66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3</v>
      </c>
      <c r="AT222">
        <v>235</v>
      </c>
      <c r="AU222" t="s">
        <v>3</v>
      </c>
      <c r="AV222">
        <v>0</v>
      </c>
      <c r="AW222">
        <v>2</v>
      </c>
      <c r="AX222">
        <v>39501145</v>
      </c>
      <c r="AY222">
        <v>1</v>
      </c>
      <c r="AZ222">
        <v>0</v>
      </c>
      <c r="BA222">
        <v>206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Y222*Source!I91</f>
        <v>33.346499999999999</v>
      </c>
      <c r="CY222">
        <f t="shared" ref="CY222:CY242" si="27">AA222</f>
        <v>0</v>
      </c>
      <c r="CZ222">
        <f t="shared" ref="CZ222:CZ242" si="28">AE222</f>
        <v>0</v>
      </c>
      <c r="DA222">
        <f t="shared" ref="DA222:DA242" si="29">AI222</f>
        <v>6.66</v>
      </c>
      <c r="DB222">
        <v>0</v>
      </c>
    </row>
    <row r="223" spans="1:106" x14ac:dyDescent="0.2">
      <c r="A223">
        <f>ROW(Source!A91)</f>
        <v>91</v>
      </c>
      <c r="B223">
        <v>39500386</v>
      </c>
      <c r="C223">
        <v>39501119</v>
      </c>
      <c r="D223">
        <v>36801321</v>
      </c>
      <c r="E223">
        <v>1</v>
      </c>
      <c r="F223">
        <v>1</v>
      </c>
      <c r="G223">
        <v>1</v>
      </c>
      <c r="H223">
        <v>3</v>
      </c>
      <c r="I223" t="s">
        <v>153</v>
      </c>
      <c r="J223" t="s">
        <v>155</v>
      </c>
      <c r="K223" t="s">
        <v>154</v>
      </c>
      <c r="L223">
        <v>1327</v>
      </c>
      <c r="N223">
        <v>1005</v>
      </c>
      <c r="O223" t="s">
        <v>40</v>
      </c>
      <c r="P223" t="s">
        <v>40</v>
      </c>
      <c r="Q223">
        <v>1</v>
      </c>
      <c r="W223">
        <v>0</v>
      </c>
      <c r="X223">
        <v>1151146771</v>
      </c>
      <c r="Y223">
        <v>235</v>
      </c>
      <c r="AA223">
        <v>102.43</v>
      </c>
      <c r="AB223">
        <v>0</v>
      </c>
      <c r="AC223">
        <v>0</v>
      </c>
      <c r="AD223">
        <v>0</v>
      </c>
      <c r="AE223">
        <v>15.38</v>
      </c>
      <c r="AF223">
        <v>0</v>
      </c>
      <c r="AG223">
        <v>0</v>
      </c>
      <c r="AH223">
        <v>0</v>
      </c>
      <c r="AI223">
        <v>6.66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3</v>
      </c>
      <c r="AT223">
        <v>235</v>
      </c>
      <c r="AU223" t="s">
        <v>3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Y223*Source!I91</f>
        <v>33.346499999999999</v>
      </c>
      <c r="CY223">
        <f t="shared" si="27"/>
        <v>102.43</v>
      </c>
      <c r="CZ223">
        <f t="shared" si="28"/>
        <v>15.38</v>
      </c>
      <c r="DA223">
        <f t="shared" si="29"/>
        <v>6.66</v>
      </c>
      <c r="DB223">
        <v>0</v>
      </c>
    </row>
    <row r="224" spans="1:106" x14ac:dyDescent="0.2">
      <c r="A224">
        <f>ROW(Source!A91)</f>
        <v>91</v>
      </c>
      <c r="B224">
        <v>39500386</v>
      </c>
      <c r="C224">
        <v>39501119</v>
      </c>
      <c r="D224">
        <v>36801792</v>
      </c>
      <c r="E224">
        <v>1</v>
      </c>
      <c r="F224">
        <v>1</v>
      </c>
      <c r="G224">
        <v>1</v>
      </c>
      <c r="H224">
        <v>3</v>
      </c>
      <c r="I224" t="s">
        <v>1066</v>
      </c>
      <c r="J224" t="s">
        <v>1067</v>
      </c>
      <c r="K224" t="s">
        <v>1068</v>
      </c>
      <c r="L224">
        <v>1339</v>
      </c>
      <c r="N224">
        <v>1007</v>
      </c>
      <c r="O224" t="s">
        <v>179</v>
      </c>
      <c r="P224" t="s">
        <v>179</v>
      </c>
      <c r="Q224">
        <v>1</v>
      </c>
      <c r="W224">
        <v>0</v>
      </c>
      <c r="X224">
        <v>-1660354250</v>
      </c>
      <c r="Y224">
        <v>6.6000000000000003E-2</v>
      </c>
      <c r="AA224">
        <v>16.25</v>
      </c>
      <c r="AB224">
        <v>0</v>
      </c>
      <c r="AC224">
        <v>0</v>
      </c>
      <c r="AD224">
        <v>0</v>
      </c>
      <c r="AE224">
        <v>2.44</v>
      </c>
      <c r="AF224">
        <v>0</v>
      </c>
      <c r="AG224">
        <v>0</v>
      </c>
      <c r="AH224">
        <v>0</v>
      </c>
      <c r="AI224">
        <v>6.66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6.6000000000000003E-2</v>
      </c>
      <c r="AU224" t="s">
        <v>3</v>
      </c>
      <c r="AV224">
        <v>0</v>
      </c>
      <c r="AW224">
        <v>2</v>
      </c>
      <c r="AX224">
        <v>39501146</v>
      </c>
      <c r="AY224">
        <v>1</v>
      </c>
      <c r="AZ224">
        <v>0</v>
      </c>
      <c r="BA224">
        <v>207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Y224*Source!I91</f>
        <v>9.3654000000000012E-3</v>
      </c>
      <c r="CY224">
        <f t="shared" si="27"/>
        <v>16.25</v>
      </c>
      <c r="CZ224">
        <f t="shared" si="28"/>
        <v>2.44</v>
      </c>
      <c r="DA224">
        <f t="shared" si="29"/>
        <v>6.66</v>
      </c>
      <c r="DB224">
        <v>0</v>
      </c>
    </row>
    <row r="225" spans="1:106" x14ac:dyDescent="0.2">
      <c r="A225">
        <f>ROW(Source!A91)</f>
        <v>91</v>
      </c>
      <c r="B225">
        <v>39500386</v>
      </c>
      <c r="C225">
        <v>39501119</v>
      </c>
      <c r="D225">
        <v>36802054</v>
      </c>
      <c r="E225">
        <v>1</v>
      </c>
      <c r="F225">
        <v>1</v>
      </c>
      <c r="G225">
        <v>1</v>
      </c>
      <c r="H225">
        <v>3</v>
      </c>
      <c r="I225" t="s">
        <v>165</v>
      </c>
      <c r="J225" t="s">
        <v>167</v>
      </c>
      <c r="K225" t="s">
        <v>166</v>
      </c>
      <c r="L225">
        <v>1301</v>
      </c>
      <c r="N225">
        <v>1003</v>
      </c>
      <c r="O225" t="s">
        <v>66</v>
      </c>
      <c r="P225" t="s">
        <v>66</v>
      </c>
      <c r="Q225">
        <v>1</v>
      </c>
      <c r="W225">
        <v>0</v>
      </c>
      <c r="X225">
        <v>207034482</v>
      </c>
      <c r="Y225">
        <v>107</v>
      </c>
      <c r="AA225">
        <v>4</v>
      </c>
      <c r="AB225">
        <v>0</v>
      </c>
      <c r="AC225">
        <v>0</v>
      </c>
      <c r="AD225">
        <v>0</v>
      </c>
      <c r="AE225">
        <v>0.6</v>
      </c>
      <c r="AF225">
        <v>0</v>
      </c>
      <c r="AG225">
        <v>0</v>
      </c>
      <c r="AH225">
        <v>0</v>
      </c>
      <c r="AI225">
        <v>6.66</v>
      </c>
      <c r="AJ225">
        <v>1</v>
      </c>
      <c r="AK225">
        <v>1</v>
      </c>
      <c r="AL225">
        <v>1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3</v>
      </c>
      <c r="AT225">
        <v>107</v>
      </c>
      <c r="AU225" t="s">
        <v>3</v>
      </c>
      <c r="AV225">
        <v>0</v>
      </c>
      <c r="AW225">
        <v>1</v>
      </c>
      <c r="AX225">
        <v>-1</v>
      </c>
      <c r="AY225">
        <v>0</v>
      </c>
      <c r="AZ225">
        <v>0</v>
      </c>
      <c r="BA225" t="s">
        <v>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Y225*Source!I91</f>
        <v>15.183299999999999</v>
      </c>
      <c r="CY225">
        <f t="shared" si="27"/>
        <v>4</v>
      </c>
      <c r="CZ225">
        <f t="shared" si="28"/>
        <v>0.6</v>
      </c>
      <c r="DA225">
        <f t="shared" si="29"/>
        <v>6.66</v>
      </c>
      <c r="DB225">
        <v>0</v>
      </c>
    </row>
    <row r="226" spans="1:106" x14ac:dyDescent="0.2">
      <c r="A226">
        <f>ROW(Source!A91)</f>
        <v>91</v>
      </c>
      <c r="B226">
        <v>39500386</v>
      </c>
      <c r="C226">
        <v>39501119</v>
      </c>
      <c r="D226">
        <v>36802078</v>
      </c>
      <c r="E226">
        <v>1</v>
      </c>
      <c r="F226">
        <v>1</v>
      </c>
      <c r="G226">
        <v>1</v>
      </c>
      <c r="H226">
        <v>3</v>
      </c>
      <c r="I226" t="s">
        <v>1168</v>
      </c>
      <c r="J226" t="s">
        <v>1169</v>
      </c>
      <c r="K226" t="s">
        <v>1170</v>
      </c>
      <c r="L226">
        <v>1301</v>
      </c>
      <c r="N226">
        <v>1003</v>
      </c>
      <c r="O226" t="s">
        <v>66</v>
      </c>
      <c r="P226" t="s">
        <v>66</v>
      </c>
      <c r="Q226">
        <v>1</v>
      </c>
      <c r="W226">
        <v>0</v>
      </c>
      <c r="X226">
        <v>1016996156</v>
      </c>
      <c r="Y226">
        <v>193</v>
      </c>
      <c r="AA226">
        <v>1.1299999999999999</v>
      </c>
      <c r="AB226">
        <v>0</v>
      </c>
      <c r="AC226">
        <v>0</v>
      </c>
      <c r="AD226">
        <v>0</v>
      </c>
      <c r="AE226">
        <v>0.17</v>
      </c>
      <c r="AF226">
        <v>0</v>
      </c>
      <c r="AG226">
        <v>0</v>
      </c>
      <c r="AH226">
        <v>0</v>
      </c>
      <c r="AI226">
        <v>6.66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193</v>
      </c>
      <c r="AU226" t="s">
        <v>3</v>
      </c>
      <c r="AV226">
        <v>0</v>
      </c>
      <c r="AW226">
        <v>2</v>
      </c>
      <c r="AX226">
        <v>39501147</v>
      </c>
      <c r="AY226">
        <v>1</v>
      </c>
      <c r="AZ226">
        <v>0</v>
      </c>
      <c r="BA226">
        <v>208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Y226*Source!I91</f>
        <v>27.386700000000001</v>
      </c>
      <c r="CY226">
        <f t="shared" si="27"/>
        <v>1.1299999999999999</v>
      </c>
      <c r="CZ226">
        <f t="shared" si="28"/>
        <v>0.17</v>
      </c>
      <c r="DA226">
        <f t="shared" si="29"/>
        <v>6.66</v>
      </c>
      <c r="DB226">
        <v>0</v>
      </c>
    </row>
    <row r="227" spans="1:106" x14ac:dyDescent="0.2">
      <c r="A227">
        <f>ROW(Source!A91)</f>
        <v>91</v>
      </c>
      <c r="B227">
        <v>39500386</v>
      </c>
      <c r="C227">
        <v>39501119</v>
      </c>
      <c r="D227">
        <v>36802083</v>
      </c>
      <c r="E227">
        <v>1</v>
      </c>
      <c r="F227">
        <v>1</v>
      </c>
      <c r="G227">
        <v>1</v>
      </c>
      <c r="H227">
        <v>3</v>
      </c>
      <c r="I227" t="s">
        <v>1171</v>
      </c>
      <c r="J227" t="s">
        <v>1172</v>
      </c>
      <c r="K227" t="s">
        <v>1173</v>
      </c>
      <c r="L227">
        <v>1308</v>
      </c>
      <c r="N227">
        <v>1003</v>
      </c>
      <c r="O227" t="s">
        <v>61</v>
      </c>
      <c r="P227" t="s">
        <v>61</v>
      </c>
      <c r="Q227">
        <v>100</v>
      </c>
      <c r="W227">
        <v>0</v>
      </c>
      <c r="X227">
        <v>254035190</v>
      </c>
      <c r="Y227">
        <v>1.42</v>
      </c>
      <c r="AA227">
        <v>1152.18</v>
      </c>
      <c r="AB227">
        <v>0</v>
      </c>
      <c r="AC227">
        <v>0</v>
      </c>
      <c r="AD227">
        <v>0</v>
      </c>
      <c r="AE227">
        <v>173</v>
      </c>
      <c r="AF227">
        <v>0</v>
      </c>
      <c r="AG227">
        <v>0</v>
      </c>
      <c r="AH227">
        <v>0</v>
      </c>
      <c r="AI227">
        <v>6.66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1.42</v>
      </c>
      <c r="AU227" t="s">
        <v>3</v>
      </c>
      <c r="AV227">
        <v>0</v>
      </c>
      <c r="AW227">
        <v>2</v>
      </c>
      <c r="AX227">
        <v>39501148</v>
      </c>
      <c r="AY227">
        <v>1</v>
      </c>
      <c r="AZ227">
        <v>0</v>
      </c>
      <c r="BA227">
        <v>209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Y227*Source!I91</f>
        <v>0.20149799999999998</v>
      </c>
      <c r="CY227">
        <f t="shared" si="27"/>
        <v>1152.18</v>
      </c>
      <c r="CZ227">
        <f t="shared" si="28"/>
        <v>173</v>
      </c>
      <c r="DA227">
        <f t="shared" si="29"/>
        <v>6.66</v>
      </c>
      <c r="DB227">
        <v>0</v>
      </c>
    </row>
    <row r="228" spans="1:106" x14ac:dyDescent="0.2">
      <c r="A228">
        <f>ROW(Source!A91)</f>
        <v>91</v>
      </c>
      <c r="B228">
        <v>39500386</v>
      </c>
      <c r="C228">
        <v>39501119</v>
      </c>
      <c r="D228">
        <v>36797072</v>
      </c>
      <c r="E228">
        <v>17</v>
      </c>
      <c r="F228">
        <v>1</v>
      </c>
      <c r="G228">
        <v>1</v>
      </c>
      <c r="H228">
        <v>3</v>
      </c>
      <c r="I228" t="s">
        <v>183</v>
      </c>
      <c r="J228" t="s">
        <v>3</v>
      </c>
      <c r="K228" t="s">
        <v>184</v>
      </c>
      <c r="L228">
        <v>1301</v>
      </c>
      <c r="N228">
        <v>1003</v>
      </c>
      <c r="O228" t="s">
        <v>66</v>
      </c>
      <c r="P228" t="s">
        <v>66</v>
      </c>
      <c r="Q228">
        <v>1</v>
      </c>
      <c r="W228">
        <v>0</v>
      </c>
      <c r="X228">
        <v>-1225318320</v>
      </c>
      <c r="Y228">
        <v>107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6.66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3</v>
      </c>
      <c r="AT228">
        <v>107</v>
      </c>
      <c r="AU228" t="s">
        <v>3</v>
      </c>
      <c r="AV228">
        <v>0</v>
      </c>
      <c r="AW228">
        <v>2</v>
      </c>
      <c r="AX228">
        <v>39501149</v>
      </c>
      <c r="AY228">
        <v>1</v>
      </c>
      <c r="AZ228">
        <v>0</v>
      </c>
      <c r="BA228">
        <v>210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Y228*Source!I91</f>
        <v>15.183299999999999</v>
      </c>
      <c r="CY228">
        <f t="shared" si="27"/>
        <v>0</v>
      </c>
      <c r="CZ228">
        <f t="shared" si="28"/>
        <v>0</v>
      </c>
      <c r="DA228">
        <f t="shared" si="29"/>
        <v>6.66</v>
      </c>
      <c r="DB228">
        <v>0</v>
      </c>
    </row>
    <row r="229" spans="1:106" x14ac:dyDescent="0.2">
      <c r="A229">
        <f>ROW(Source!A91)</f>
        <v>91</v>
      </c>
      <c r="B229">
        <v>39500386</v>
      </c>
      <c r="C229">
        <v>39501119</v>
      </c>
      <c r="D229">
        <v>36804616</v>
      </c>
      <c r="E229">
        <v>1</v>
      </c>
      <c r="F229">
        <v>1</v>
      </c>
      <c r="G229">
        <v>1</v>
      </c>
      <c r="H229">
        <v>3</v>
      </c>
      <c r="I229" t="s">
        <v>1174</v>
      </c>
      <c r="J229" t="s">
        <v>1175</v>
      </c>
      <c r="K229" t="s">
        <v>1176</v>
      </c>
      <c r="L229">
        <v>1355</v>
      </c>
      <c r="N229">
        <v>1010</v>
      </c>
      <c r="O229" t="s">
        <v>390</v>
      </c>
      <c r="P229" t="s">
        <v>390</v>
      </c>
      <c r="Q229">
        <v>100</v>
      </c>
      <c r="W229">
        <v>0</v>
      </c>
      <c r="X229">
        <v>1307649985</v>
      </c>
      <c r="Y229">
        <v>0.97</v>
      </c>
      <c r="AA229">
        <v>466.2</v>
      </c>
      <c r="AB229">
        <v>0</v>
      </c>
      <c r="AC229">
        <v>0</v>
      </c>
      <c r="AD229">
        <v>0</v>
      </c>
      <c r="AE229">
        <v>70</v>
      </c>
      <c r="AF229">
        <v>0</v>
      </c>
      <c r="AG229">
        <v>0</v>
      </c>
      <c r="AH229">
        <v>0</v>
      </c>
      <c r="AI229">
        <v>6.66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0.97</v>
      </c>
      <c r="AU229" t="s">
        <v>3</v>
      </c>
      <c r="AV229">
        <v>0</v>
      </c>
      <c r="AW229">
        <v>2</v>
      </c>
      <c r="AX229">
        <v>39501150</v>
      </c>
      <c r="AY229">
        <v>1</v>
      </c>
      <c r="AZ229">
        <v>0</v>
      </c>
      <c r="BA229">
        <v>211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Y229*Source!I91</f>
        <v>0.13764299999999999</v>
      </c>
      <c r="CY229">
        <f t="shared" si="27"/>
        <v>466.2</v>
      </c>
      <c r="CZ229">
        <f t="shared" si="28"/>
        <v>70</v>
      </c>
      <c r="DA229">
        <f t="shared" si="29"/>
        <v>6.66</v>
      </c>
      <c r="DB229">
        <v>0</v>
      </c>
    </row>
    <row r="230" spans="1:106" x14ac:dyDescent="0.2">
      <c r="A230">
        <f>ROW(Source!A91)</f>
        <v>91</v>
      </c>
      <c r="B230">
        <v>39500386</v>
      </c>
      <c r="C230">
        <v>39501119</v>
      </c>
      <c r="D230">
        <v>36804661</v>
      </c>
      <c r="E230">
        <v>1</v>
      </c>
      <c r="F230">
        <v>1</v>
      </c>
      <c r="G230">
        <v>1</v>
      </c>
      <c r="H230">
        <v>3</v>
      </c>
      <c r="I230" t="s">
        <v>1177</v>
      </c>
      <c r="J230" t="s">
        <v>1178</v>
      </c>
      <c r="K230" t="s">
        <v>1179</v>
      </c>
      <c r="L230">
        <v>1355</v>
      </c>
      <c r="N230">
        <v>1010</v>
      </c>
      <c r="O230" t="s">
        <v>390</v>
      </c>
      <c r="P230" t="s">
        <v>390</v>
      </c>
      <c r="Q230">
        <v>100</v>
      </c>
      <c r="W230">
        <v>0</v>
      </c>
      <c r="X230">
        <v>1135215184</v>
      </c>
      <c r="Y230">
        <v>1.43</v>
      </c>
      <c r="AA230">
        <v>53.28</v>
      </c>
      <c r="AB230">
        <v>0</v>
      </c>
      <c r="AC230">
        <v>0</v>
      </c>
      <c r="AD230">
        <v>0</v>
      </c>
      <c r="AE230">
        <v>8</v>
      </c>
      <c r="AF230">
        <v>0</v>
      </c>
      <c r="AG230">
        <v>0</v>
      </c>
      <c r="AH230">
        <v>0</v>
      </c>
      <c r="AI230">
        <v>6.66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1.43</v>
      </c>
      <c r="AU230" t="s">
        <v>3</v>
      </c>
      <c r="AV230">
        <v>0</v>
      </c>
      <c r="AW230">
        <v>2</v>
      </c>
      <c r="AX230">
        <v>39501151</v>
      </c>
      <c r="AY230">
        <v>1</v>
      </c>
      <c r="AZ230">
        <v>0</v>
      </c>
      <c r="BA230">
        <v>212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Y230*Source!I91</f>
        <v>0.20291699999999999</v>
      </c>
      <c r="CY230">
        <f t="shared" si="27"/>
        <v>53.28</v>
      </c>
      <c r="CZ230">
        <f t="shared" si="28"/>
        <v>8</v>
      </c>
      <c r="DA230">
        <f t="shared" si="29"/>
        <v>6.66</v>
      </c>
      <c r="DB230">
        <v>0</v>
      </c>
    </row>
    <row r="231" spans="1:106" x14ac:dyDescent="0.2">
      <c r="A231">
        <f>ROW(Source!A91)</f>
        <v>91</v>
      </c>
      <c r="B231">
        <v>39500386</v>
      </c>
      <c r="C231">
        <v>39501119</v>
      </c>
      <c r="D231">
        <v>36804891</v>
      </c>
      <c r="E231">
        <v>1</v>
      </c>
      <c r="F231">
        <v>1</v>
      </c>
      <c r="G231">
        <v>1</v>
      </c>
      <c r="H231">
        <v>3</v>
      </c>
      <c r="I231" t="s">
        <v>1180</v>
      </c>
      <c r="J231" t="s">
        <v>1181</v>
      </c>
      <c r="K231" t="s">
        <v>1182</v>
      </c>
      <c r="L231">
        <v>1355</v>
      </c>
      <c r="N231">
        <v>1010</v>
      </c>
      <c r="O231" t="s">
        <v>390</v>
      </c>
      <c r="P231" t="s">
        <v>390</v>
      </c>
      <c r="Q231">
        <v>100</v>
      </c>
      <c r="W231">
        <v>0</v>
      </c>
      <c r="X231">
        <v>-1705958995</v>
      </c>
      <c r="Y231">
        <v>36.01</v>
      </c>
      <c r="AA231">
        <v>13.32</v>
      </c>
      <c r="AB231">
        <v>0</v>
      </c>
      <c r="AC231">
        <v>0</v>
      </c>
      <c r="AD231">
        <v>0</v>
      </c>
      <c r="AE231">
        <v>2</v>
      </c>
      <c r="AF231">
        <v>0</v>
      </c>
      <c r="AG231">
        <v>0</v>
      </c>
      <c r="AH231">
        <v>0</v>
      </c>
      <c r="AI231">
        <v>6.66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36.01</v>
      </c>
      <c r="AU231" t="s">
        <v>3</v>
      </c>
      <c r="AV231">
        <v>0</v>
      </c>
      <c r="AW231">
        <v>2</v>
      </c>
      <c r="AX231">
        <v>39501152</v>
      </c>
      <c r="AY231">
        <v>1</v>
      </c>
      <c r="AZ231">
        <v>0</v>
      </c>
      <c r="BA231">
        <v>213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Y231*Source!I91</f>
        <v>5.1098189999999999</v>
      </c>
      <c r="CY231">
        <f t="shared" si="27"/>
        <v>13.32</v>
      </c>
      <c r="CZ231">
        <f t="shared" si="28"/>
        <v>2</v>
      </c>
      <c r="DA231">
        <f t="shared" si="29"/>
        <v>6.66</v>
      </c>
      <c r="DB231">
        <v>0</v>
      </c>
    </row>
    <row r="232" spans="1:106" x14ac:dyDescent="0.2">
      <c r="A232">
        <f>ROW(Source!A91)</f>
        <v>91</v>
      </c>
      <c r="B232">
        <v>39500386</v>
      </c>
      <c r="C232">
        <v>39501119</v>
      </c>
      <c r="D232">
        <v>39169957</v>
      </c>
      <c r="E232">
        <v>17</v>
      </c>
      <c r="F232">
        <v>1</v>
      </c>
      <c r="G232">
        <v>1</v>
      </c>
      <c r="H232">
        <v>3</v>
      </c>
      <c r="I232" t="s">
        <v>186</v>
      </c>
      <c r="J232" t="s">
        <v>3</v>
      </c>
      <c r="K232" t="s">
        <v>187</v>
      </c>
      <c r="L232">
        <v>1301</v>
      </c>
      <c r="N232">
        <v>1003</v>
      </c>
      <c r="O232" t="s">
        <v>66</v>
      </c>
      <c r="P232" t="s">
        <v>66</v>
      </c>
      <c r="Q232">
        <v>1</v>
      </c>
      <c r="W232">
        <v>0</v>
      </c>
      <c r="X232">
        <v>-543280927</v>
      </c>
      <c r="Y232">
        <v>161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6.66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3</v>
      </c>
      <c r="AT232">
        <v>161</v>
      </c>
      <c r="AU232" t="s">
        <v>3</v>
      </c>
      <c r="AV232">
        <v>0</v>
      </c>
      <c r="AW232">
        <v>2</v>
      </c>
      <c r="AX232">
        <v>39501153</v>
      </c>
      <c r="AY232">
        <v>1</v>
      </c>
      <c r="AZ232">
        <v>0</v>
      </c>
      <c r="BA232">
        <v>214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Y232*Source!I91</f>
        <v>22.8459</v>
      </c>
      <c r="CY232">
        <f t="shared" si="27"/>
        <v>0</v>
      </c>
      <c r="CZ232">
        <f t="shared" si="28"/>
        <v>0</v>
      </c>
      <c r="DA232">
        <f t="shared" si="29"/>
        <v>6.66</v>
      </c>
      <c r="DB232">
        <v>0</v>
      </c>
    </row>
    <row r="233" spans="1:106" x14ac:dyDescent="0.2">
      <c r="A233">
        <f>ROW(Source!A91)</f>
        <v>91</v>
      </c>
      <c r="B233">
        <v>39500386</v>
      </c>
      <c r="C233">
        <v>39501119</v>
      </c>
      <c r="D233">
        <v>39169957</v>
      </c>
      <c r="E233">
        <v>17</v>
      </c>
      <c r="F233">
        <v>1</v>
      </c>
      <c r="G233">
        <v>1</v>
      </c>
      <c r="H233">
        <v>3</v>
      </c>
      <c r="I233" t="s">
        <v>186</v>
      </c>
      <c r="J233" t="s">
        <v>3</v>
      </c>
      <c r="K233" t="s">
        <v>189</v>
      </c>
      <c r="L233">
        <v>1301</v>
      </c>
      <c r="N233">
        <v>1003</v>
      </c>
      <c r="O233" t="s">
        <v>66</v>
      </c>
      <c r="P233" t="s">
        <v>66</v>
      </c>
      <c r="Q233">
        <v>1</v>
      </c>
      <c r="W233">
        <v>0</v>
      </c>
      <c r="X233">
        <v>-200649644</v>
      </c>
      <c r="Y233">
        <v>260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6.66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3</v>
      </c>
      <c r="AT233">
        <v>260</v>
      </c>
      <c r="AU233" t="s">
        <v>3</v>
      </c>
      <c r="AV233">
        <v>0</v>
      </c>
      <c r="AW233">
        <v>2</v>
      </c>
      <c r="AX233">
        <v>39501154</v>
      </c>
      <c r="AY233">
        <v>1</v>
      </c>
      <c r="AZ233">
        <v>0</v>
      </c>
      <c r="BA233">
        <v>215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Y233*Source!I91</f>
        <v>36.893999999999998</v>
      </c>
      <c r="CY233">
        <f t="shared" si="27"/>
        <v>0</v>
      </c>
      <c r="CZ233">
        <f t="shared" si="28"/>
        <v>0</v>
      </c>
      <c r="DA233">
        <f t="shared" si="29"/>
        <v>6.66</v>
      </c>
      <c r="DB233">
        <v>0</v>
      </c>
    </row>
    <row r="234" spans="1:106" x14ac:dyDescent="0.2">
      <c r="A234">
        <f>ROW(Source!A91)</f>
        <v>91</v>
      </c>
      <c r="B234">
        <v>39500386</v>
      </c>
      <c r="C234">
        <v>39501119</v>
      </c>
      <c r="D234">
        <v>36822895</v>
      </c>
      <c r="E234">
        <v>1</v>
      </c>
      <c r="F234">
        <v>1</v>
      </c>
      <c r="G234">
        <v>1</v>
      </c>
      <c r="H234">
        <v>3</v>
      </c>
      <c r="I234" t="s">
        <v>173</v>
      </c>
      <c r="J234" t="s">
        <v>175</v>
      </c>
      <c r="K234" t="s">
        <v>174</v>
      </c>
      <c r="L234">
        <v>1301</v>
      </c>
      <c r="N234">
        <v>1003</v>
      </c>
      <c r="O234" t="s">
        <v>66</v>
      </c>
      <c r="P234" t="s">
        <v>66</v>
      </c>
      <c r="Q234">
        <v>1</v>
      </c>
      <c r="W234">
        <v>0</v>
      </c>
      <c r="X234">
        <v>-180360835</v>
      </c>
      <c r="Y234">
        <v>161</v>
      </c>
      <c r="AA234">
        <v>46.02</v>
      </c>
      <c r="AB234">
        <v>0</v>
      </c>
      <c r="AC234">
        <v>0</v>
      </c>
      <c r="AD234">
        <v>0</v>
      </c>
      <c r="AE234">
        <v>6.91</v>
      </c>
      <c r="AF234">
        <v>0</v>
      </c>
      <c r="AG234">
        <v>0</v>
      </c>
      <c r="AH234">
        <v>0</v>
      </c>
      <c r="AI234">
        <v>6.66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3</v>
      </c>
      <c r="AT234">
        <v>161</v>
      </c>
      <c r="AU234" t="s">
        <v>3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Y234*Source!I91</f>
        <v>22.8459</v>
      </c>
      <c r="CY234">
        <f t="shared" si="27"/>
        <v>46.02</v>
      </c>
      <c r="CZ234">
        <f t="shared" si="28"/>
        <v>6.91</v>
      </c>
      <c r="DA234">
        <f t="shared" si="29"/>
        <v>6.66</v>
      </c>
      <c r="DB234">
        <v>0</v>
      </c>
    </row>
    <row r="235" spans="1:106" x14ac:dyDescent="0.2">
      <c r="A235">
        <f>ROW(Source!A91)</f>
        <v>91</v>
      </c>
      <c r="B235">
        <v>39500386</v>
      </c>
      <c r="C235">
        <v>39501119</v>
      </c>
      <c r="D235">
        <v>36822945</v>
      </c>
      <c r="E235">
        <v>1</v>
      </c>
      <c r="F235">
        <v>1</v>
      </c>
      <c r="G235">
        <v>1</v>
      </c>
      <c r="H235">
        <v>3</v>
      </c>
      <c r="I235" t="s">
        <v>169</v>
      </c>
      <c r="J235" t="s">
        <v>171</v>
      </c>
      <c r="K235" t="s">
        <v>170</v>
      </c>
      <c r="L235">
        <v>1301</v>
      </c>
      <c r="N235">
        <v>1003</v>
      </c>
      <c r="O235" t="s">
        <v>66</v>
      </c>
      <c r="P235" t="s">
        <v>66</v>
      </c>
      <c r="Q235">
        <v>1</v>
      </c>
      <c r="W235">
        <v>0</v>
      </c>
      <c r="X235">
        <v>419102341</v>
      </c>
      <c r="Y235">
        <v>260</v>
      </c>
      <c r="AA235">
        <v>352.45</v>
      </c>
      <c r="AB235">
        <v>0</v>
      </c>
      <c r="AC235">
        <v>0</v>
      </c>
      <c r="AD235">
        <v>0</v>
      </c>
      <c r="AE235">
        <v>52.92</v>
      </c>
      <c r="AF235">
        <v>0</v>
      </c>
      <c r="AG235">
        <v>0</v>
      </c>
      <c r="AH235">
        <v>0</v>
      </c>
      <c r="AI235">
        <v>6.66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3</v>
      </c>
      <c r="AT235">
        <v>260</v>
      </c>
      <c r="AU235" t="s">
        <v>3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Y235*Source!I91</f>
        <v>36.893999999999998</v>
      </c>
      <c r="CY235">
        <f t="shared" si="27"/>
        <v>352.45</v>
      </c>
      <c r="CZ235">
        <f t="shared" si="28"/>
        <v>52.92</v>
      </c>
      <c r="DA235">
        <f t="shared" si="29"/>
        <v>6.66</v>
      </c>
      <c r="DB235">
        <v>0</v>
      </c>
    </row>
    <row r="236" spans="1:106" x14ac:dyDescent="0.2">
      <c r="A236">
        <f>ROW(Source!A91)</f>
        <v>91</v>
      </c>
      <c r="B236">
        <v>39500386</v>
      </c>
      <c r="C236">
        <v>39501119</v>
      </c>
      <c r="D236">
        <v>36822984</v>
      </c>
      <c r="E236">
        <v>1</v>
      </c>
      <c r="F236">
        <v>1</v>
      </c>
      <c r="G236">
        <v>1</v>
      </c>
      <c r="H236">
        <v>3</v>
      </c>
      <c r="I236" t="s">
        <v>1183</v>
      </c>
      <c r="J236" t="s">
        <v>1184</v>
      </c>
      <c r="K236" t="s">
        <v>1185</v>
      </c>
      <c r="L236">
        <v>1355</v>
      </c>
      <c r="N236">
        <v>1010</v>
      </c>
      <c r="O236" t="s">
        <v>390</v>
      </c>
      <c r="P236" t="s">
        <v>390</v>
      </c>
      <c r="Q236">
        <v>100</v>
      </c>
      <c r="W236">
        <v>0</v>
      </c>
      <c r="X236">
        <v>-573076483</v>
      </c>
      <c r="Y236">
        <v>0.2</v>
      </c>
      <c r="AA236">
        <v>1858.14</v>
      </c>
      <c r="AB236">
        <v>0</v>
      </c>
      <c r="AC236">
        <v>0</v>
      </c>
      <c r="AD236">
        <v>0</v>
      </c>
      <c r="AE236">
        <v>279</v>
      </c>
      <c r="AF236">
        <v>0</v>
      </c>
      <c r="AG236">
        <v>0</v>
      </c>
      <c r="AH236">
        <v>0</v>
      </c>
      <c r="AI236">
        <v>6.66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0.2</v>
      </c>
      <c r="AU236" t="s">
        <v>3</v>
      </c>
      <c r="AV236">
        <v>0</v>
      </c>
      <c r="AW236">
        <v>2</v>
      </c>
      <c r="AX236">
        <v>39501155</v>
      </c>
      <c r="AY236">
        <v>1</v>
      </c>
      <c r="AZ236">
        <v>0</v>
      </c>
      <c r="BA236">
        <v>216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Y236*Source!I91</f>
        <v>2.8380000000000002E-2</v>
      </c>
      <c r="CY236">
        <f t="shared" si="27"/>
        <v>1858.14</v>
      </c>
      <c r="CZ236">
        <f t="shared" si="28"/>
        <v>279</v>
      </c>
      <c r="DA236">
        <f t="shared" si="29"/>
        <v>6.66</v>
      </c>
      <c r="DB236">
        <v>0</v>
      </c>
    </row>
    <row r="237" spans="1:106" x14ac:dyDescent="0.2">
      <c r="A237">
        <f>ROW(Source!A91)</f>
        <v>91</v>
      </c>
      <c r="B237">
        <v>39500386</v>
      </c>
      <c r="C237">
        <v>39501119</v>
      </c>
      <c r="D237">
        <v>36822993</v>
      </c>
      <c r="E237">
        <v>1</v>
      </c>
      <c r="F237">
        <v>1</v>
      </c>
      <c r="G237">
        <v>1</v>
      </c>
      <c r="H237">
        <v>3</v>
      </c>
      <c r="I237" t="s">
        <v>1186</v>
      </c>
      <c r="J237" t="s">
        <v>1187</v>
      </c>
      <c r="K237" t="s">
        <v>1188</v>
      </c>
      <c r="L237">
        <v>1355</v>
      </c>
      <c r="N237">
        <v>1010</v>
      </c>
      <c r="O237" t="s">
        <v>390</v>
      </c>
      <c r="P237" t="s">
        <v>390</v>
      </c>
      <c r="Q237">
        <v>100</v>
      </c>
      <c r="W237">
        <v>0</v>
      </c>
      <c r="X237">
        <v>1526740868</v>
      </c>
      <c r="Y237">
        <v>0.2</v>
      </c>
      <c r="AA237">
        <v>1858.14</v>
      </c>
      <c r="AB237">
        <v>0</v>
      </c>
      <c r="AC237">
        <v>0</v>
      </c>
      <c r="AD237">
        <v>0</v>
      </c>
      <c r="AE237">
        <v>279</v>
      </c>
      <c r="AF237">
        <v>0</v>
      </c>
      <c r="AG237">
        <v>0</v>
      </c>
      <c r="AH237">
        <v>0</v>
      </c>
      <c r="AI237">
        <v>6.66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0.2</v>
      </c>
      <c r="AU237" t="s">
        <v>3</v>
      </c>
      <c r="AV237">
        <v>0</v>
      </c>
      <c r="AW237">
        <v>2</v>
      </c>
      <c r="AX237">
        <v>39501156</v>
      </c>
      <c r="AY237">
        <v>1</v>
      </c>
      <c r="AZ237">
        <v>0</v>
      </c>
      <c r="BA237">
        <v>217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Y237*Source!I91</f>
        <v>2.8380000000000002E-2</v>
      </c>
      <c r="CY237">
        <f t="shared" si="27"/>
        <v>1858.14</v>
      </c>
      <c r="CZ237">
        <f t="shared" si="28"/>
        <v>279</v>
      </c>
      <c r="DA237">
        <f t="shared" si="29"/>
        <v>6.66</v>
      </c>
      <c r="DB237">
        <v>0</v>
      </c>
    </row>
    <row r="238" spans="1:106" x14ac:dyDescent="0.2">
      <c r="A238">
        <f>ROW(Source!A91)</f>
        <v>91</v>
      </c>
      <c r="B238">
        <v>39500386</v>
      </c>
      <c r="C238">
        <v>39501119</v>
      </c>
      <c r="D238">
        <v>36796564</v>
      </c>
      <c r="E238">
        <v>17</v>
      </c>
      <c r="F238">
        <v>1</v>
      </c>
      <c r="G238">
        <v>1</v>
      </c>
      <c r="H238">
        <v>3</v>
      </c>
      <c r="I238" t="s">
        <v>191</v>
      </c>
      <c r="J238" t="s">
        <v>3</v>
      </c>
      <c r="K238" t="s">
        <v>192</v>
      </c>
      <c r="L238">
        <v>1327</v>
      </c>
      <c r="N238">
        <v>1005</v>
      </c>
      <c r="O238" t="s">
        <v>40</v>
      </c>
      <c r="P238" t="s">
        <v>40</v>
      </c>
      <c r="Q238">
        <v>1</v>
      </c>
      <c r="W238">
        <v>0</v>
      </c>
      <c r="X238">
        <v>-1200034925</v>
      </c>
      <c r="Y238">
        <v>103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6.66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3</v>
      </c>
      <c r="AT238">
        <v>103</v>
      </c>
      <c r="AU238" t="s">
        <v>3</v>
      </c>
      <c r="AV238">
        <v>0</v>
      </c>
      <c r="AW238">
        <v>2</v>
      </c>
      <c r="AX238">
        <v>39501158</v>
      </c>
      <c r="AY238">
        <v>1</v>
      </c>
      <c r="AZ238">
        <v>0</v>
      </c>
      <c r="BA238">
        <v>219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Y238*Source!I91</f>
        <v>14.6157</v>
      </c>
      <c r="CY238">
        <f t="shared" si="27"/>
        <v>0</v>
      </c>
      <c r="CZ238">
        <f t="shared" si="28"/>
        <v>0</v>
      </c>
      <c r="DA238">
        <f t="shared" si="29"/>
        <v>6.66</v>
      </c>
      <c r="DB238">
        <v>0</v>
      </c>
    </row>
    <row r="239" spans="1:106" x14ac:dyDescent="0.2">
      <c r="A239">
        <f>ROW(Source!A91)</f>
        <v>91</v>
      </c>
      <c r="B239">
        <v>39500386</v>
      </c>
      <c r="C239">
        <v>39501119</v>
      </c>
      <c r="D239">
        <v>36833939</v>
      </c>
      <c r="E239">
        <v>1</v>
      </c>
      <c r="F239">
        <v>1</v>
      </c>
      <c r="G239">
        <v>1</v>
      </c>
      <c r="H239">
        <v>3</v>
      </c>
      <c r="I239" t="s">
        <v>177</v>
      </c>
      <c r="J239" t="s">
        <v>180</v>
      </c>
      <c r="K239" t="s">
        <v>178</v>
      </c>
      <c r="L239">
        <v>1339</v>
      </c>
      <c r="N239">
        <v>1007</v>
      </c>
      <c r="O239" t="s">
        <v>179</v>
      </c>
      <c r="P239" t="s">
        <v>179</v>
      </c>
      <c r="Q239">
        <v>1</v>
      </c>
      <c r="W239">
        <v>0</v>
      </c>
      <c r="X239">
        <v>400292233</v>
      </c>
      <c r="Y239">
        <v>9.1613810000000004</v>
      </c>
      <c r="AA239">
        <v>3612.38</v>
      </c>
      <c r="AB239">
        <v>0</v>
      </c>
      <c r="AC239">
        <v>0</v>
      </c>
      <c r="AD239">
        <v>0</v>
      </c>
      <c r="AE239">
        <v>542.4</v>
      </c>
      <c r="AF239">
        <v>0</v>
      </c>
      <c r="AG239">
        <v>0</v>
      </c>
      <c r="AH239">
        <v>0</v>
      </c>
      <c r="AI239">
        <v>6.66</v>
      </c>
      <c r="AJ239">
        <v>1</v>
      </c>
      <c r="AK239">
        <v>1</v>
      </c>
      <c r="AL239">
        <v>1</v>
      </c>
      <c r="AN239">
        <v>0</v>
      </c>
      <c r="AO239">
        <v>0</v>
      </c>
      <c r="AP239">
        <v>0</v>
      </c>
      <c r="AQ239">
        <v>0</v>
      </c>
      <c r="AR239">
        <v>0</v>
      </c>
      <c r="AS239" t="s">
        <v>3</v>
      </c>
      <c r="AT239">
        <v>9.1613810000000004</v>
      </c>
      <c r="AU239" t="s">
        <v>3</v>
      </c>
      <c r="AV239">
        <v>0</v>
      </c>
      <c r="AW239">
        <v>1</v>
      </c>
      <c r="AX239">
        <v>-1</v>
      </c>
      <c r="AY239">
        <v>0</v>
      </c>
      <c r="AZ239">
        <v>0</v>
      </c>
      <c r="BA239" t="s">
        <v>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Y239*Source!I91</f>
        <v>1.2999999638999999</v>
      </c>
      <c r="CY239">
        <f t="shared" si="27"/>
        <v>3612.38</v>
      </c>
      <c r="CZ239">
        <f t="shared" si="28"/>
        <v>542.4</v>
      </c>
      <c r="DA239">
        <f t="shared" si="29"/>
        <v>6.66</v>
      </c>
      <c r="DB239">
        <v>0</v>
      </c>
    </row>
    <row r="240" spans="1:106" x14ac:dyDescent="0.2">
      <c r="A240">
        <f>ROW(Source!A91)</f>
        <v>91</v>
      </c>
      <c r="B240">
        <v>39500386</v>
      </c>
      <c r="C240">
        <v>39501119</v>
      </c>
      <c r="D240">
        <v>36837958</v>
      </c>
      <c r="E240">
        <v>1</v>
      </c>
      <c r="F240">
        <v>1</v>
      </c>
      <c r="G240">
        <v>1</v>
      </c>
      <c r="H240">
        <v>3</v>
      </c>
      <c r="I240" t="s">
        <v>1189</v>
      </c>
      <c r="J240" t="s">
        <v>1190</v>
      </c>
      <c r="K240" t="s">
        <v>1191</v>
      </c>
      <c r="L240">
        <v>1346</v>
      </c>
      <c r="N240">
        <v>1009</v>
      </c>
      <c r="O240" t="s">
        <v>52</v>
      </c>
      <c r="P240" t="s">
        <v>52</v>
      </c>
      <c r="Q240">
        <v>1</v>
      </c>
      <c r="W240">
        <v>0</v>
      </c>
      <c r="X240">
        <v>1693558002</v>
      </c>
      <c r="Y240">
        <v>20</v>
      </c>
      <c r="AA240">
        <v>87.11</v>
      </c>
      <c r="AB240">
        <v>0</v>
      </c>
      <c r="AC240">
        <v>0</v>
      </c>
      <c r="AD240">
        <v>0</v>
      </c>
      <c r="AE240">
        <v>13.08</v>
      </c>
      <c r="AF240">
        <v>0</v>
      </c>
      <c r="AG240">
        <v>0</v>
      </c>
      <c r="AH240">
        <v>0</v>
      </c>
      <c r="AI240">
        <v>6.66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20</v>
      </c>
      <c r="AU240" t="s">
        <v>3</v>
      </c>
      <c r="AV240">
        <v>0</v>
      </c>
      <c r="AW240">
        <v>2</v>
      </c>
      <c r="AX240">
        <v>39501159</v>
      </c>
      <c r="AY240">
        <v>1</v>
      </c>
      <c r="AZ240">
        <v>0</v>
      </c>
      <c r="BA240">
        <v>220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Y240*Source!I91</f>
        <v>2.8380000000000001</v>
      </c>
      <c r="CY240">
        <f t="shared" si="27"/>
        <v>87.11</v>
      </c>
      <c r="CZ240">
        <f t="shared" si="28"/>
        <v>13.08</v>
      </c>
      <c r="DA240">
        <f t="shared" si="29"/>
        <v>6.66</v>
      </c>
      <c r="DB240">
        <v>0</v>
      </c>
    </row>
    <row r="241" spans="1:106" x14ac:dyDescent="0.2">
      <c r="A241">
        <f>ROW(Source!A91)</f>
        <v>91</v>
      </c>
      <c r="B241">
        <v>39500386</v>
      </c>
      <c r="C241">
        <v>39501119</v>
      </c>
      <c r="D241">
        <v>36839228</v>
      </c>
      <c r="E241">
        <v>1</v>
      </c>
      <c r="F241">
        <v>1</v>
      </c>
      <c r="G241">
        <v>1</v>
      </c>
      <c r="H241">
        <v>3</v>
      </c>
      <c r="I241" t="s">
        <v>1192</v>
      </c>
      <c r="J241" t="s">
        <v>1193</v>
      </c>
      <c r="K241" t="s">
        <v>1194</v>
      </c>
      <c r="L241">
        <v>1346</v>
      </c>
      <c r="N241">
        <v>1009</v>
      </c>
      <c r="O241" t="s">
        <v>52</v>
      </c>
      <c r="P241" t="s">
        <v>52</v>
      </c>
      <c r="Q241">
        <v>1</v>
      </c>
      <c r="W241">
        <v>0</v>
      </c>
      <c r="X241">
        <v>-1147914635</v>
      </c>
      <c r="Y241">
        <v>10</v>
      </c>
      <c r="AA241">
        <v>49.68</v>
      </c>
      <c r="AB241">
        <v>0</v>
      </c>
      <c r="AC241">
        <v>0</v>
      </c>
      <c r="AD241">
        <v>0</v>
      </c>
      <c r="AE241">
        <v>7.46</v>
      </c>
      <c r="AF241">
        <v>0</v>
      </c>
      <c r="AG241">
        <v>0</v>
      </c>
      <c r="AH241">
        <v>0</v>
      </c>
      <c r="AI241">
        <v>6.66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10</v>
      </c>
      <c r="AU241" t="s">
        <v>3</v>
      </c>
      <c r="AV241">
        <v>0</v>
      </c>
      <c r="AW241">
        <v>2</v>
      </c>
      <c r="AX241">
        <v>39501160</v>
      </c>
      <c r="AY241">
        <v>1</v>
      </c>
      <c r="AZ241">
        <v>0</v>
      </c>
      <c r="BA241">
        <v>221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Y241*Source!I91</f>
        <v>1.419</v>
      </c>
      <c r="CY241">
        <f t="shared" si="27"/>
        <v>49.68</v>
      </c>
      <c r="CZ241">
        <f t="shared" si="28"/>
        <v>7.46</v>
      </c>
      <c r="DA241">
        <f t="shared" si="29"/>
        <v>6.66</v>
      </c>
      <c r="DB241">
        <v>0</v>
      </c>
    </row>
    <row r="242" spans="1:106" x14ac:dyDescent="0.2">
      <c r="A242">
        <f>ROW(Source!A91)</f>
        <v>91</v>
      </c>
      <c r="B242">
        <v>39500386</v>
      </c>
      <c r="C242">
        <v>39501119</v>
      </c>
      <c r="D242">
        <v>36839231</v>
      </c>
      <c r="E242">
        <v>1</v>
      </c>
      <c r="F242">
        <v>1</v>
      </c>
      <c r="G242">
        <v>1</v>
      </c>
      <c r="H242">
        <v>3</v>
      </c>
      <c r="I242" t="s">
        <v>1195</v>
      </c>
      <c r="J242" t="s">
        <v>1196</v>
      </c>
      <c r="K242" t="s">
        <v>1197</v>
      </c>
      <c r="L242">
        <v>1346</v>
      </c>
      <c r="N242">
        <v>1009</v>
      </c>
      <c r="O242" t="s">
        <v>52</v>
      </c>
      <c r="P242" t="s">
        <v>52</v>
      </c>
      <c r="Q242">
        <v>1</v>
      </c>
      <c r="W242">
        <v>0</v>
      </c>
      <c r="X242">
        <v>1425634898</v>
      </c>
      <c r="Y242">
        <v>76</v>
      </c>
      <c r="AA242">
        <v>17.98</v>
      </c>
      <c r="AB242">
        <v>0</v>
      </c>
      <c r="AC242">
        <v>0</v>
      </c>
      <c r="AD242">
        <v>0</v>
      </c>
      <c r="AE242">
        <v>2.7</v>
      </c>
      <c r="AF242">
        <v>0</v>
      </c>
      <c r="AG242">
        <v>0</v>
      </c>
      <c r="AH242">
        <v>0</v>
      </c>
      <c r="AI242">
        <v>6.66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76</v>
      </c>
      <c r="AU242" t="s">
        <v>3</v>
      </c>
      <c r="AV242">
        <v>0</v>
      </c>
      <c r="AW242">
        <v>2</v>
      </c>
      <c r="AX242">
        <v>39501161</v>
      </c>
      <c r="AY242">
        <v>1</v>
      </c>
      <c r="AZ242">
        <v>0</v>
      </c>
      <c r="BA242">
        <v>222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Y242*Source!I91</f>
        <v>10.7844</v>
      </c>
      <c r="CY242">
        <f t="shared" si="27"/>
        <v>17.98</v>
      </c>
      <c r="CZ242">
        <f t="shared" si="28"/>
        <v>2.7</v>
      </c>
      <c r="DA242">
        <f t="shared" si="29"/>
        <v>6.66</v>
      </c>
      <c r="DB242">
        <v>0</v>
      </c>
    </row>
    <row r="243" spans="1:106" x14ac:dyDescent="0.2">
      <c r="A243">
        <f>ROW(Source!A112)</f>
        <v>112</v>
      </c>
      <c r="B243">
        <v>39500385</v>
      </c>
      <c r="C243">
        <v>39501172</v>
      </c>
      <c r="D243">
        <v>37075528</v>
      </c>
      <c r="E243">
        <v>1</v>
      </c>
      <c r="F243">
        <v>1</v>
      </c>
      <c r="G243">
        <v>1</v>
      </c>
      <c r="H243">
        <v>1</v>
      </c>
      <c r="I243" t="s">
        <v>1198</v>
      </c>
      <c r="J243" t="s">
        <v>3</v>
      </c>
      <c r="K243" t="s">
        <v>1199</v>
      </c>
      <c r="L243">
        <v>1191</v>
      </c>
      <c r="N243">
        <v>1013</v>
      </c>
      <c r="O243" t="s">
        <v>1028</v>
      </c>
      <c r="P243" t="s">
        <v>1028</v>
      </c>
      <c r="Q243">
        <v>1</v>
      </c>
      <c r="W243">
        <v>0</v>
      </c>
      <c r="X243">
        <v>687044855</v>
      </c>
      <c r="Y243">
        <v>373.54299999999995</v>
      </c>
      <c r="AA243">
        <v>0</v>
      </c>
      <c r="AB243">
        <v>0</v>
      </c>
      <c r="AC243">
        <v>0</v>
      </c>
      <c r="AD243">
        <v>10.06</v>
      </c>
      <c r="AE243">
        <v>0</v>
      </c>
      <c r="AF243">
        <v>0</v>
      </c>
      <c r="AG243">
        <v>0</v>
      </c>
      <c r="AH243">
        <v>10.06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324.82</v>
      </c>
      <c r="AU243" t="s">
        <v>33</v>
      </c>
      <c r="AV243">
        <v>1</v>
      </c>
      <c r="AW243">
        <v>2</v>
      </c>
      <c r="AX243">
        <v>39501183</v>
      </c>
      <c r="AY243">
        <v>1</v>
      </c>
      <c r="AZ243">
        <v>0</v>
      </c>
      <c r="BA243">
        <v>223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Y243*Source!I112</f>
        <v>64.959127699999996</v>
      </c>
      <c r="CY243">
        <f>AD243</f>
        <v>10.06</v>
      </c>
      <c r="CZ243">
        <f>AH243</f>
        <v>10.06</v>
      </c>
      <c r="DA243">
        <f>AL243</f>
        <v>1</v>
      </c>
      <c r="DB243">
        <v>0</v>
      </c>
    </row>
    <row r="244" spans="1:106" x14ac:dyDescent="0.2">
      <c r="A244">
        <f>ROW(Source!A112)</f>
        <v>112</v>
      </c>
      <c r="B244">
        <v>39500385</v>
      </c>
      <c r="C244">
        <v>39501172</v>
      </c>
      <c r="D244">
        <v>37064876</v>
      </c>
      <c r="E244">
        <v>1</v>
      </c>
      <c r="F244">
        <v>1</v>
      </c>
      <c r="G244">
        <v>1</v>
      </c>
      <c r="H244">
        <v>1</v>
      </c>
      <c r="I244" t="s">
        <v>1029</v>
      </c>
      <c r="J244" t="s">
        <v>3</v>
      </c>
      <c r="K244" t="s">
        <v>1030</v>
      </c>
      <c r="L244">
        <v>1191</v>
      </c>
      <c r="N244">
        <v>1013</v>
      </c>
      <c r="O244" t="s">
        <v>1028</v>
      </c>
      <c r="P244" t="s">
        <v>1028</v>
      </c>
      <c r="Q244">
        <v>1</v>
      </c>
      <c r="W244">
        <v>0</v>
      </c>
      <c r="X244">
        <v>-1417349443</v>
      </c>
      <c r="Y244">
        <v>2.48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2.48</v>
      </c>
      <c r="AU244" t="s">
        <v>3</v>
      </c>
      <c r="AV244">
        <v>2</v>
      </c>
      <c r="AW244">
        <v>2</v>
      </c>
      <c r="AX244">
        <v>39501184</v>
      </c>
      <c r="AY244">
        <v>1</v>
      </c>
      <c r="AZ244">
        <v>2048</v>
      </c>
      <c r="BA244">
        <v>224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Y244*Source!I112</f>
        <v>0.43127199999999999</v>
      </c>
      <c r="CY244">
        <f>AD244</f>
        <v>0</v>
      </c>
      <c r="CZ244">
        <f>AH244</f>
        <v>0</v>
      </c>
      <c r="DA244">
        <f>AL244</f>
        <v>1</v>
      </c>
      <c r="DB244">
        <v>0</v>
      </c>
    </row>
    <row r="245" spans="1:106" x14ac:dyDescent="0.2">
      <c r="A245">
        <f>ROW(Source!A112)</f>
        <v>112</v>
      </c>
      <c r="B245">
        <v>39500385</v>
      </c>
      <c r="C245">
        <v>39501172</v>
      </c>
      <c r="D245">
        <v>36882159</v>
      </c>
      <c r="E245">
        <v>1</v>
      </c>
      <c r="F245">
        <v>1</v>
      </c>
      <c r="G245">
        <v>1</v>
      </c>
      <c r="H245">
        <v>2</v>
      </c>
      <c r="I245" t="s">
        <v>1119</v>
      </c>
      <c r="J245" t="s">
        <v>1120</v>
      </c>
      <c r="K245" t="s">
        <v>1121</v>
      </c>
      <c r="L245">
        <v>1368</v>
      </c>
      <c r="N245">
        <v>1011</v>
      </c>
      <c r="O245" t="s">
        <v>1034</v>
      </c>
      <c r="P245" t="s">
        <v>1034</v>
      </c>
      <c r="Q245">
        <v>1</v>
      </c>
      <c r="W245">
        <v>0</v>
      </c>
      <c r="X245">
        <v>-1718674368</v>
      </c>
      <c r="Y245">
        <v>2.75</v>
      </c>
      <c r="AA245">
        <v>0</v>
      </c>
      <c r="AB245">
        <v>111.99</v>
      </c>
      <c r="AC245">
        <v>13.5</v>
      </c>
      <c r="AD245">
        <v>0</v>
      </c>
      <c r="AE245">
        <v>0</v>
      </c>
      <c r="AF245">
        <v>111.99</v>
      </c>
      <c r="AG245">
        <v>13.5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2.2000000000000002</v>
      </c>
      <c r="AU245" t="s">
        <v>32</v>
      </c>
      <c r="AV245">
        <v>0</v>
      </c>
      <c r="AW245">
        <v>2</v>
      </c>
      <c r="AX245">
        <v>39501185</v>
      </c>
      <c r="AY245">
        <v>1</v>
      </c>
      <c r="AZ245">
        <v>0</v>
      </c>
      <c r="BA245">
        <v>225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Y245*Source!I112</f>
        <v>0.47822500000000001</v>
      </c>
      <c r="CY245">
        <f>AB245</f>
        <v>111.99</v>
      </c>
      <c r="CZ245">
        <f>AF245</f>
        <v>111.99</v>
      </c>
      <c r="DA245">
        <f>AJ245</f>
        <v>1</v>
      </c>
      <c r="DB245">
        <v>0</v>
      </c>
    </row>
    <row r="246" spans="1:106" x14ac:dyDescent="0.2">
      <c r="A246">
        <f>ROW(Source!A112)</f>
        <v>112</v>
      </c>
      <c r="B246">
        <v>39500385</v>
      </c>
      <c r="C246">
        <v>39501172</v>
      </c>
      <c r="D246">
        <v>36882358</v>
      </c>
      <c r="E246">
        <v>1</v>
      </c>
      <c r="F246">
        <v>1</v>
      </c>
      <c r="G246">
        <v>1</v>
      </c>
      <c r="H246">
        <v>2</v>
      </c>
      <c r="I246" t="s">
        <v>1200</v>
      </c>
      <c r="J246" t="s">
        <v>1201</v>
      </c>
      <c r="K246" t="s">
        <v>1202</v>
      </c>
      <c r="L246">
        <v>1368</v>
      </c>
      <c r="N246">
        <v>1011</v>
      </c>
      <c r="O246" t="s">
        <v>1034</v>
      </c>
      <c r="P246" t="s">
        <v>1034</v>
      </c>
      <c r="Q246">
        <v>1</v>
      </c>
      <c r="W246">
        <v>0</v>
      </c>
      <c r="X246">
        <v>1544661785</v>
      </c>
      <c r="Y246">
        <v>54.875</v>
      </c>
      <c r="AA246">
        <v>0</v>
      </c>
      <c r="AB246">
        <v>6.9</v>
      </c>
      <c r="AC246">
        <v>0</v>
      </c>
      <c r="AD246">
        <v>0</v>
      </c>
      <c r="AE246">
        <v>0</v>
      </c>
      <c r="AF246">
        <v>6.9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43.9</v>
      </c>
      <c r="AU246" t="s">
        <v>32</v>
      </c>
      <c r="AV246">
        <v>0</v>
      </c>
      <c r="AW246">
        <v>2</v>
      </c>
      <c r="AX246">
        <v>39501186</v>
      </c>
      <c r="AY246">
        <v>1</v>
      </c>
      <c r="AZ246">
        <v>0</v>
      </c>
      <c r="BA246">
        <v>226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Y246*Source!I112</f>
        <v>9.5427625000000003</v>
      </c>
      <c r="CY246">
        <f>AB246</f>
        <v>6.9</v>
      </c>
      <c r="CZ246">
        <f>AF246</f>
        <v>6.9</v>
      </c>
      <c r="DA246">
        <f>AJ246</f>
        <v>1</v>
      </c>
      <c r="DB246">
        <v>0</v>
      </c>
    </row>
    <row r="247" spans="1:106" x14ac:dyDescent="0.2">
      <c r="A247">
        <f>ROW(Source!A112)</f>
        <v>112</v>
      </c>
      <c r="B247">
        <v>39500385</v>
      </c>
      <c r="C247">
        <v>39501172</v>
      </c>
      <c r="D247">
        <v>36883554</v>
      </c>
      <c r="E247">
        <v>1</v>
      </c>
      <c r="F247">
        <v>1</v>
      </c>
      <c r="G247">
        <v>1</v>
      </c>
      <c r="H247">
        <v>2</v>
      </c>
      <c r="I247" t="s">
        <v>1037</v>
      </c>
      <c r="J247" t="s">
        <v>1038</v>
      </c>
      <c r="K247" t="s">
        <v>1039</v>
      </c>
      <c r="L247">
        <v>1368</v>
      </c>
      <c r="N247">
        <v>1011</v>
      </c>
      <c r="O247" t="s">
        <v>1034</v>
      </c>
      <c r="P247" t="s">
        <v>1034</v>
      </c>
      <c r="Q247">
        <v>1</v>
      </c>
      <c r="W247">
        <v>0</v>
      </c>
      <c r="X247">
        <v>1372534845</v>
      </c>
      <c r="Y247">
        <v>0.35000000000000003</v>
      </c>
      <c r="AA247">
        <v>0</v>
      </c>
      <c r="AB247">
        <v>65.709999999999994</v>
      </c>
      <c r="AC247">
        <v>11.6</v>
      </c>
      <c r="AD247">
        <v>0</v>
      </c>
      <c r="AE247">
        <v>0</v>
      </c>
      <c r="AF247">
        <v>65.709999999999994</v>
      </c>
      <c r="AG247">
        <v>11.6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0.28000000000000003</v>
      </c>
      <c r="AU247" t="s">
        <v>32</v>
      </c>
      <c r="AV247">
        <v>0</v>
      </c>
      <c r="AW247">
        <v>2</v>
      </c>
      <c r="AX247">
        <v>39501187</v>
      </c>
      <c r="AY247">
        <v>1</v>
      </c>
      <c r="AZ247">
        <v>0</v>
      </c>
      <c r="BA247">
        <v>227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Y247*Source!I112</f>
        <v>6.0865000000000002E-2</v>
      </c>
      <c r="CY247">
        <f>AB247</f>
        <v>65.709999999999994</v>
      </c>
      <c r="CZ247">
        <f>AF247</f>
        <v>65.709999999999994</v>
      </c>
      <c r="DA247">
        <f>AJ247</f>
        <v>1</v>
      </c>
      <c r="DB247">
        <v>0</v>
      </c>
    </row>
    <row r="248" spans="1:106" x14ac:dyDescent="0.2">
      <c r="A248">
        <f>ROW(Source!A112)</f>
        <v>112</v>
      </c>
      <c r="B248">
        <v>39500385</v>
      </c>
      <c r="C248">
        <v>39501172</v>
      </c>
      <c r="D248">
        <v>36805527</v>
      </c>
      <c r="E248">
        <v>1</v>
      </c>
      <c r="F248">
        <v>1</v>
      </c>
      <c r="G248">
        <v>1</v>
      </c>
      <c r="H248">
        <v>3</v>
      </c>
      <c r="I248" t="s">
        <v>1203</v>
      </c>
      <c r="J248" t="s">
        <v>1204</v>
      </c>
      <c r="K248" t="s">
        <v>1205</v>
      </c>
      <c r="L248">
        <v>1348</v>
      </c>
      <c r="N248">
        <v>1009</v>
      </c>
      <c r="O248" t="s">
        <v>57</v>
      </c>
      <c r="P248" t="s">
        <v>57</v>
      </c>
      <c r="Q248">
        <v>1000</v>
      </c>
      <c r="W248">
        <v>0</v>
      </c>
      <c r="X248">
        <v>-2116243625</v>
      </c>
      <c r="Y248">
        <v>1.15E-3</v>
      </c>
      <c r="AA248">
        <v>37900</v>
      </c>
      <c r="AB248">
        <v>0</v>
      </c>
      <c r="AC248">
        <v>0</v>
      </c>
      <c r="AD248">
        <v>0</v>
      </c>
      <c r="AE248">
        <v>37900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1.15E-3</v>
      </c>
      <c r="AU248" t="s">
        <v>3</v>
      </c>
      <c r="AV248">
        <v>0</v>
      </c>
      <c r="AW248">
        <v>2</v>
      </c>
      <c r="AX248">
        <v>39501189</v>
      </c>
      <c r="AY248">
        <v>1</v>
      </c>
      <c r="AZ248">
        <v>0</v>
      </c>
      <c r="BA248">
        <v>229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Y248*Source!I112</f>
        <v>1.9998499999999999E-4</v>
      </c>
      <c r="CY248">
        <f>AA248</f>
        <v>37900</v>
      </c>
      <c r="CZ248">
        <f>AE248</f>
        <v>37900</v>
      </c>
      <c r="DA248">
        <f>AI248</f>
        <v>1</v>
      </c>
      <c r="DB248">
        <v>0</v>
      </c>
    </row>
    <row r="249" spans="1:106" x14ac:dyDescent="0.2">
      <c r="A249">
        <f>ROW(Source!A112)</f>
        <v>112</v>
      </c>
      <c r="B249">
        <v>39500385</v>
      </c>
      <c r="C249">
        <v>39501172</v>
      </c>
      <c r="D249">
        <v>36823258</v>
      </c>
      <c r="E249">
        <v>1</v>
      </c>
      <c r="F249">
        <v>1</v>
      </c>
      <c r="G249">
        <v>1</v>
      </c>
      <c r="H249">
        <v>3</v>
      </c>
      <c r="I249" t="s">
        <v>1206</v>
      </c>
      <c r="J249" t="s">
        <v>1207</v>
      </c>
      <c r="K249" t="s">
        <v>1208</v>
      </c>
      <c r="L249">
        <v>1348</v>
      </c>
      <c r="N249">
        <v>1009</v>
      </c>
      <c r="O249" t="s">
        <v>57</v>
      </c>
      <c r="P249" t="s">
        <v>57</v>
      </c>
      <c r="Q249">
        <v>1000</v>
      </c>
      <c r="W249">
        <v>0</v>
      </c>
      <c r="X249">
        <v>299819930</v>
      </c>
      <c r="Y249">
        <v>0.02</v>
      </c>
      <c r="AA249">
        <v>7712</v>
      </c>
      <c r="AB249">
        <v>0</v>
      </c>
      <c r="AC249">
        <v>0</v>
      </c>
      <c r="AD249">
        <v>0</v>
      </c>
      <c r="AE249">
        <v>7712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0.02</v>
      </c>
      <c r="AU249" t="s">
        <v>3</v>
      </c>
      <c r="AV249">
        <v>0</v>
      </c>
      <c r="AW249">
        <v>2</v>
      </c>
      <c r="AX249">
        <v>39501192</v>
      </c>
      <c r="AY249">
        <v>1</v>
      </c>
      <c r="AZ249">
        <v>0</v>
      </c>
      <c r="BA249">
        <v>232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Y249*Source!I112</f>
        <v>3.4780000000000002E-3</v>
      </c>
      <c r="CY249">
        <f>AA249</f>
        <v>7712</v>
      </c>
      <c r="CZ249">
        <f>AE249</f>
        <v>7712</v>
      </c>
      <c r="DA249">
        <f>AI249</f>
        <v>1</v>
      </c>
      <c r="DB249">
        <v>0</v>
      </c>
    </row>
    <row r="250" spans="1:106" x14ac:dyDescent="0.2">
      <c r="A250">
        <f>ROW(Source!A112)</f>
        <v>112</v>
      </c>
      <c r="B250">
        <v>39500385</v>
      </c>
      <c r="C250">
        <v>39501172</v>
      </c>
      <c r="D250">
        <v>36825287</v>
      </c>
      <c r="E250">
        <v>1</v>
      </c>
      <c r="F250">
        <v>1</v>
      </c>
      <c r="G250">
        <v>1</v>
      </c>
      <c r="H250">
        <v>3</v>
      </c>
      <c r="I250" t="s">
        <v>1209</v>
      </c>
      <c r="J250" t="s">
        <v>1210</v>
      </c>
      <c r="K250" t="s">
        <v>1211</v>
      </c>
      <c r="L250">
        <v>1302</v>
      </c>
      <c r="N250">
        <v>1003</v>
      </c>
      <c r="O250" t="s">
        <v>282</v>
      </c>
      <c r="P250" t="s">
        <v>282</v>
      </c>
      <c r="Q250">
        <v>10</v>
      </c>
      <c r="W250">
        <v>0</v>
      </c>
      <c r="X250">
        <v>-1640127157</v>
      </c>
      <c r="Y250">
        <v>0.2</v>
      </c>
      <c r="AA250">
        <v>50.24</v>
      </c>
      <c r="AB250">
        <v>0</v>
      </c>
      <c r="AC250">
        <v>0</v>
      </c>
      <c r="AD250">
        <v>0</v>
      </c>
      <c r="AE250">
        <v>50.24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0.2</v>
      </c>
      <c r="AU250" t="s">
        <v>3</v>
      </c>
      <c r="AV250">
        <v>0</v>
      </c>
      <c r="AW250">
        <v>2</v>
      </c>
      <c r="AX250">
        <v>39501193</v>
      </c>
      <c r="AY250">
        <v>1</v>
      </c>
      <c r="AZ250">
        <v>0</v>
      </c>
      <c r="BA250">
        <v>233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Y250*Source!I112</f>
        <v>3.4779999999999998E-2</v>
      </c>
      <c r="CY250">
        <f>AA250</f>
        <v>50.24</v>
      </c>
      <c r="CZ250">
        <f>AE250</f>
        <v>50.24</v>
      </c>
      <c r="DA250">
        <f>AI250</f>
        <v>1</v>
      </c>
      <c r="DB250">
        <v>0</v>
      </c>
    </row>
    <row r="251" spans="1:106" x14ac:dyDescent="0.2">
      <c r="A251">
        <f>ROW(Source!A112)</f>
        <v>112</v>
      </c>
      <c r="B251">
        <v>39500385</v>
      </c>
      <c r="C251">
        <v>39501172</v>
      </c>
      <c r="D251">
        <v>36830313</v>
      </c>
      <c r="E251">
        <v>1</v>
      </c>
      <c r="F251">
        <v>1</v>
      </c>
      <c r="G251">
        <v>1</v>
      </c>
      <c r="H251">
        <v>3</v>
      </c>
      <c r="I251" t="s">
        <v>1212</v>
      </c>
      <c r="J251" t="s">
        <v>1213</v>
      </c>
      <c r="K251" t="s">
        <v>1214</v>
      </c>
      <c r="L251">
        <v>1339</v>
      </c>
      <c r="N251">
        <v>1007</v>
      </c>
      <c r="O251" t="s">
        <v>179</v>
      </c>
      <c r="P251" t="s">
        <v>179</v>
      </c>
      <c r="Q251">
        <v>1</v>
      </c>
      <c r="W251">
        <v>0</v>
      </c>
      <c r="X251">
        <v>1283004816</v>
      </c>
      <c r="Y251">
        <v>0.04</v>
      </c>
      <c r="AA251">
        <v>1700</v>
      </c>
      <c r="AB251">
        <v>0</v>
      </c>
      <c r="AC251">
        <v>0</v>
      </c>
      <c r="AD251">
        <v>0</v>
      </c>
      <c r="AE251">
        <v>1700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0.04</v>
      </c>
      <c r="AU251" t="s">
        <v>3</v>
      </c>
      <c r="AV251">
        <v>0</v>
      </c>
      <c r="AW251">
        <v>2</v>
      </c>
      <c r="AX251">
        <v>39501195</v>
      </c>
      <c r="AY251">
        <v>1</v>
      </c>
      <c r="AZ251">
        <v>0</v>
      </c>
      <c r="BA251">
        <v>235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Y251*Source!I112</f>
        <v>6.9560000000000004E-3</v>
      </c>
      <c r="CY251">
        <f>AA251</f>
        <v>1700</v>
      </c>
      <c r="CZ251">
        <f>AE251</f>
        <v>1700</v>
      </c>
      <c r="DA251">
        <f>AI251</f>
        <v>1</v>
      </c>
      <c r="DB251">
        <v>0</v>
      </c>
    </row>
    <row r="252" spans="1:106" x14ac:dyDescent="0.2">
      <c r="A252">
        <f>ROW(Source!A112)</f>
        <v>112</v>
      </c>
      <c r="B252">
        <v>39500385</v>
      </c>
      <c r="C252">
        <v>39501172</v>
      </c>
      <c r="D252">
        <v>0</v>
      </c>
      <c r="E252">
        <v>1</v>
      </c>
      <c r="F252">
        <v>1</v>
      </c>
      <c r="G252">
        <v>1</v>
      </c>
      <c r="H252">
        <v>3</v>
      </c>
      <c r="I252" t="s">
        <v>198</v>
      </c>
      <c r="J252" t="s">
        <v>3</v>
      </c>
      <c r="K252" t="s">
        <v>199</v>
      </c>
      <c r="L252">
        <v>1327</v>
      </c>
      <c r="N252">
        <v>1005</v>
      </c>
      <c r="O252" t="s">
        <v>40</v>
      </c>
      <c r="P252" t="s">
        <v>40</v>
      </c>
      <c r="Q252">
        <v>1</v>
      </c>
      <c r="W252">
        <v>0</v>
      </c>
      <c r="X252">
        <v>-517914067</v>
      </c>
      <c r="Y252">
        <v>100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3</v>
      </c>
      <c r="AT252">
        <v>100</v>
      </c>
      <c r="AU252" t="s">
        <v>3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3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Y252*Source!I112</f>
        <v>17.39</v>
      </c>
      <c r="CY252">
        <f>AA252</f>
        <v>0</v>
      </c>
      <c r="CZ252">
        <f>AE252</f>
        <v>0</v>
      </c>
      <c r="DA252">
        <f>AI252</f>
        <v>1</v>
      </c>
      <c r="DB252">
        <v>0</v>
      </c>
    </row>
    <row r="253" spans="1:106" x14ac:dyDescent="0.2">
      <c r="A253">
        <f>ROW(Source!A113)</f>
        <v>113</v>
      </c>
      <c r="B253">
        <v>39500386</v>
      </c>
      <c r="C253">
        <v>39501172</v>
      </c>
      <c r="D253">
        <v>37075528</v>
      </c>
      <c r="E253">
        <v>1</v>
      </c>
      <c r="F253">
        <v>1</v>
      </c>
      <c r="G253">
        <v>1</v>
      </c>
      <c r="H253">
        <v>1</v>
      </c>
      <c r="I253" t="s">
        <v>1198</v>
      </c>
      <c r="J253" t="s">
        <v>3</v>
      </c>
      <c r="K253" t="s">
        <v>1199</v>
      </c>
      <c r="L253">
        <v>1191</v>
      </c>
      <c r="N253">
        <v>1013</v>
      </c>
      <c r="O253" t="s">
        <v>1028</v>
      </c>
      <c r="P253" t="s">
        <v>1028</v>
      </c>
      <c r="Q253">
        <v>1</v>
      </c>
      <c r="W253">
        <v>0</v>
      </c>
      <c r="X253">
        <v>687044855</v>
      </c>
      <c r="Y253">
        <v>373.54299999999995</v>
      </c>
      <c r="AA253">
        <v>0</v>
      </c>
      <c r="AB253">
        <v>0</v>
      </c>
      <c r="AC253">
        <v>0</v>
      </c>
      <c r="AD253">
        <v>67</v>
      </c>
      <c r="AE253">
        <v>0</v>
      </c>
      <c r="AF253">
        <v>0</v>
      </c>
      <c r="AG253">
        <v>0</v>
      </c>
      <c r="AH253">
        <v>10.06</v>
      </c>
      <c r="AI253">
        <v>1</v>
      </c>
      <c r="AJ253">
        <v>1</v>
      </c>
      <c r="AK253">
        <v>1</v>
      </c>
      <c r="AL253">
        <v>6.66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324.82</v>
      </c>
      <c r="AU253" t="s">
        <v>33</v>
      </c>
      <c r="AV253">
        <v>1</v>
      </c>
      <c r="AW253">
        <v>2</v>
      </c>
      <c r="AX253">
        <v>39501183</v>
      </c>
      <c r="AY253">
        <v>1</v>
      </c>
      <c r="AZ253">
        <v>0</v>
      </c>
      <c r="BA253">
        <v>236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Y253*Source!I113</f>
        <v>64.959127699999996</v>
      </c>
      <c r="CY253">
        <f>AD253</f>
        <v>67</v>
      </c>
      <c r="CZ253">
        <f>AH253</f>
        <v>10.06</v>
      </c>
      <c r="DA253">
        <f>AL253</f>
        <v>6.66</v>
      </c>
      <c r="DB253">
        <v>0</v>
      </c>
    </row>
    <row r="254" spans="1:106" x14ac:dyDescent="0.2">
      <c r="A254">
        <f>ROW(Source!A113)</f>
        <v>113</v>
      </c>
      <c r="B254">
        <v>39500386</v>
      </c>
      <c r="C254">
        <v>39501172</v>
      </c>
      <c r="D254">
        <v>37064876</v>
      </c>
      <c r="E254">
        <v>1</v>
      </c>
      <c r="F254">
        <v>1</v>
      </c>
      <c r="G254">
        <v>1</v>
      </c>
      <c r="H254">
        <v>1</v>
      </c>
      <c r="I254" t="s">
        <v>1029</v>
      </c>
      <c r="J254" t="s">
        <v>3</v>
      </c>
      <c r="K254" t="s">
        <v>1030</v>
      </c>
      <c r="L254">
        <v>1191</v>
      </c>
      <c r="N254">
        <v>1013</v>
      </c>
      <c r="O254" t="s">
        <v>1028</v>
      </c>
      <c r="P254" t="s">
        <v>1028</v>
      </c>
      <c r="Q254">
        <v>1</v>
      </c>
      <c r="W254">
        <v>0</v>
      </c>
      <c r="X254">
        <v>-1417349443</v>
      </c>
      <c r="Y254">
        <v>2.48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6.66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2.48</v>
      </c>
      <c r="AU254" t="s">
        <v>3</v>
      </c>
      <c r="AV254">
        <v>2</v>
      </c>
      <c r="AW254">
        <v>2</v>
      </c>
      <c r="AX254">
        <v>39501184</v>
      </c>
      <c r="AY254">
        <v>1</v>
      </c>
      <c r="AZ254">
        <v>2048</v>
      </c>
      <c r="BA254">
        <v>237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Y254*Source!I113</f>
        <v>0.43127199999999999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ROW(Source!A113)</f>
        <v>113</v>
      </c>
      <c r="B255">
        <v>39500386</v>
      </c>
      <c r="C255">
        <v>39501172</v>
      </c>
      <c r="D255">
        <v>36882159</v>
      </c>
      <c r="E255">
        <v>1</v>
      </c>
      <c r="F255">
        <v>1</v>
      </c>
      <c r="G255">
        <v>1</v>
      </c>
      <c r="H255">
        <v>2</v>
      </c>
      <c r="I255" t="s">
        <v>1119</v>
      </c>
      <c r="J255" t="s">
        <v>1120</v>
      </c>
      <c r="K255" t="s">
        <v>1121</v>
      </c>
      <c r="L255">
        <v>1368</v>
      </c>
      <c r="N255">
        <v>1011</v>
      </c>
      <c r="O255" t="s">
        <v>1034</v>
      </c>
      <c r="P255" t="s">
        <v>1034</v>
      </c>
      <c r="Q255">
        <v>1</v>
      </c>
      <c r="W255">
        <v>0</v>
      </c>
      <c r="X255">
        <v>-1718674368</v>
      </c>
      <c r="Y255">
        <v>2.75</v>
      </c>
      <c r="AA255">
        <v>0</v>
      </c>
      <c r="AB255">
        <v>745.85</v>
      </c>
      <c r="AC255">
        <v>13.5</v>
      </c>
      <c r="AD255">
        <v>0</v>
      </c>
      <c r="AE255">
        <v>0</v>
      </c>
      <c r="AF255">
        <v>111.99</v>
      </c>
      <c r="AG255">
        <v>13.5</v>
      </c>
      <c r="AH255">
        <v>0</v>
      </c>
      <c r="AI255">
        <v>1</v>
      </c>
      <c r="AJ255">
        <v>6.66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2.2000000000000002</v>
      </c>
      <c r="AU255" t="s">
        <v>32</v>
      </c>
      <c r="AV255">
        <v>0</v>
      </c>
      <c r="AW255">
        <v>2</v>
      </c>
      <c r="AX255">
        <v>39501185</v>
      </c>
      <c r="AY255">
        <v>1</v>
      </c>
      <c r="AZ255">
        <v>0</v>
      </c>
      <c r="BA255">
        <v>238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Y255*Source!I113</f>
        <v>0.47822500000000001</v>
      </c>
      <c r="CY255">
        <f>AB255</f>
        <v>745.85</v>
      </c>
      <c r="CZ255">
        <f>AF255</f>
        <v>111.99</v>
      </c>
      <c r="DA255">
        <f>AJ255</f>
        <v>6.66</v>
      </c>
      <c r="DB255">
        <v>0</v>
      </c>
    </row>
    <row r="256" spans="1:106" x14ac:dyDescent="0.2">
      <c r="A256">
        <f>ROW(Source!A113)</f>
        <v>113</v>
      </c>
      <c r="B256">
        <v>39500386</v>
      </c>
      <c r="C256">
        <v>39501172</v>
      </c>
      <c r="D256">
        <v>36882358</v>
      </c>
      <c r="E256">
        <v>1</v>
      </c>
      <c r="F256">
        <v>1</v>
      </c>
      <c r="G256">
        <v>1</v>
      </c>
      <c r="H256">
        <v>2</v>
      </c>
      <c r="I256" t="s">
        <v>1200</v>
      </c>
      <c r="J256" t="s">
        <v>1201</v>
      </c>
      <c r="K256" t="s">
        <v>1202</v>
      </c>
      <c r="L256">
        <v>1368</v>
      </c>
      <c r="N256">
        <v>1011</v>
      </c>
      <c r="O256" t="s">
        <v>1034</v>
      </c>
      <c r="P256" t="s">
        <v>1034</v>
      </c>
      <c r="Q256">
        <v>1</v>
      </c>
      <c r="W256">
        <v>0</v>
      </c>
      <c r="X256">
        <v>1544661785</v>
      </c>
      <c r="Y256">
        <v>54.875</v>
      </c>
      <c r="AA256">
        <v>0</v>
      </c>
      <c r="AB256">
        <v>45.95</v>
      </c>
      <c r="AC256">
        <v>0</v>
      </c>
      <c r="AD256">
        <v>0</v>
      </c>
      <c r="AE256">
        <v>0</v>
      </c>
      <c r="AF256">
        <v>6.9</v>
      </c>
      <c r="AG256">
        <v>0</v>
      </c>
      <c r="AH256">
        <v>0</v>
      </c>
      <c r="AI256">
        <v>1</v>
      </c>
      <c r="AJ256">
        <v>6.66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43.9</v>
      </c>
      <c r="AU256" t="s">
        <v>32</v>
      </c>
      <c r="AV256">
        <v>0</v>
      </c>
      <c r="AW256">
        <v>2</v>
      </c>
      <c r="AX256">
        <v>39501186</v>
      </c>
      <c r="AY256">
        <v>1</v>
      </c>
      <c r="AZ256">
        <v>0</v>
      </c>
      <c r="BA256">
        <v>239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Y256*Source!I113</f>
        <v>9.5427625000000003</v>
      </c>
      <c r="CY256">
        <f>AB256</f>
        <v>45.95</v>
      </c>
      <c r="CZ256">
        <f>AF256</f>
        <v>6.9</v>
      </c>
      <c r="DA256">
        <f>AJ256</f>
        <v>6.66</v>
      </c>
      <c r="DB256">
        <v>0</v>
      </c>
    </row>
    <row r="257" spans="1:106" x14ac:dyDescent="0.2">
      <c r="A257">
        <f>ROW(Source!A113)</f>
        <v>113</v>
      </c>
      <c r="B257">
        <v>39500386</v>
      </c>
      <c r="C257">
        <v>39501172</v>
      </c>
      <c r="D257">
        <v>36883554</v>
      </c>
      <c r="E257">
        <v>1</v>
      </c>
      <c r="F257">
        <v>1</v>
      </c>
      <c r="G257">
        <v>1</v>
      </c>
      <c r="H257">
        <v>2</v>
      </c>
      <c r="I257" t="s">
        <v>1037</v>
      </c>
      <c r="J257" t="s">
        <v>1038</v>
      </c>
      <c r="K257" t="s">
        <v>1039</v>
      </c>
      <c r="L257">
        <v>1368</v>
      </c>
      <c r="N257">
        <v>1011</v>
      </c>
      <c r="O257" t="s">
        <v>1034</v>
      </c>
      <c r="P257" t="s">
        <v>1034</v>
      </c>
      <c r="Q257">
        <v>1</v>
      </c>
      <c r="W257">
        <v>0</v>
      </c>
      <c r="X257">
        <v>1372534845</v>
      </c>
      <c r="Y257">
        <v>0.35000000000000003</v>
      </c>
      <c r="AA257">
        <v>0</v>
      </c>
      <c r="AB257">
        <v>437.63</v>
      </c>
      <c r="AC257">
        <v>11.6</v>
      </c>
      <c r="AD257">
        <v>0</v>
      </c>
      <c r="AE257">
        <v>0</v>
      </c>
      <c r="AF257">
        <v>65.709999999999994</v>
      </c>
      <c r="AG257">
        <v>11.6</v>
      </c>
      <c r="AH257">
        <v>0</v>
      </c>
      <c r="AI257">
        <v>1</v>
      </c>
      <c r="AJ257">
        <v>6.66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0.28000000000000003</v>
      </c>
      <c r="AU257" t="s">
        <v>32</v>
      </c>
      <c r="AV257">
        <v>0</v>
      </c>
      <c r="AW257">
        <v>2</v>
      </c>
      <c r="AX257">
        <v>39501187</v>
      </c>
      <c r="AY257">
        <v>1</v>
      </c>
      <c r="AZ257">
        <v>0</v>
      </c>
      <c r="BA257">
        <v>240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Y257*Source!I113</f>
        <v>6.0865000000000002E-2</v>
      </c>
      <c r="CY257">
        <f>AB257</f>
        <v>437.63</v>
      </c>
      <c r="CZ257">
        <f>AF257</f>
        <v>65.709999999999994</v>
      </c>
      <c r="DA257">
        <f>AJ257</f>
        <v>6.66</v>
      </c>
      <c r="DB257">
        <v>0</v>
      </c>
    </row>
    <row r="258" spans="1:106" x14ac:dyDescent="0.2">
      <c r="A258">
        <f>ROW(Source!A113)</f>
        <v>113</v>
      </c>
      <c r="B258">
        <v>39500386</v>
      </c>
      <c r="C258">
        <v>39501172</v>
      </c>
      <c r="D258">
        <v>36805527</v>
      </c>
      <c r="E258">
        <v>1</v>
      </c>
      <c r="F258">
        <v>1</v>
      </c>
      <c r="G258">
        <v>1</v>
      </c>
      <c r="H258">
        <v>3</v>
      </c>
      <c r="I258" t="s">
        <v>1203</v>
      </c>
      <c r="J258" t="s">
        <v>1204</v>
      </c>
      <c r="K258" t="s">
        <v>1205</v>
      </c>
      <c r="L258">
        <v>1348</v>
      </c>
      <c r="N258">
        <v>1009</v>
      </c>
      <c r="O258" t="s">
        <v>57</v>
      </c>
      <c r="P258" t="s">
        <v>57</v>
      </c>
      <c r="Q258">
        <v>1000</v>
      </c>
      <c r="W258">
        <v>0</v>
      </c>
      <c r="X258">
        <v>-2116243625</v>
      </c>
      <c r="Y258">
        <v>1.15E-3</v>
      </c>
      <c r="AA258">
        <v>252414</v>
      </c>
      <c r="AB258">
        <v>0</v>
      </c>
      <c r="AC258">
        <v>0</v>
      </c>
      <c r="AD258">
        <v>0</v>
      </c>
      <c r="AE258">
        <v>37900</v>
      </c>
      <c r="AF258">
        <v>0</v>
      </c>
      <c r="AG258">
        <v>0</v>
      </c>
      <c r="AH258">
        <v>0</v>
      </c>
      <c r="AI258">
        <v>6.66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1.15E-3</v>
      </c>
      <c r="AU258" t="s">
        <v>3</v>
      </c>
      <c r="AV258">
        <v>0</v>
      </c>
      <c r="AW258">
        <v>2</v>
      </c>
      <c r="AX258">
        <v>39501189</v>
      </c>
      <c r="AY258">
        <v>1</v>
      </c>
      <c r="AZ258">
        <v>0</v>
      </c>
      <c r="BA258">
        <v>242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Y258*Source!I113</f>
        <v>1.9998499999999999E-4</v>
      </c>
      <c r="CY258">
        <f>AA258</f>
        <v>252414</v>
      </c>
      <c r="CZ258">
        <f>AE258</f>
        <v>37900</v>
      </c>
      <c r="DA258">
        <f>AI258</f>
        <v>6.66</v>
      </c>
      <c r="DB258">
        <v>0</v>
      </c>
    </row>
    <row r="259" spans="1:106" x14ac:dyDescent="0.2">
      <c r="A259">
        <f>ROW(Source!A113)</f>
        <v>113</v>
      </c>
      <c r="B259">
        <v>39500386</v>
      </c>
      <c r="C259">
        <v>39501172</v>
      </c>
      <c r="D259">
        <v>36823258</v>
      </c>
      <c r="E259">
        <v>1</v>
      </c>
      <c r="F259">
        <v>1</v>
      </c>
      <c r="G259">
        <v>1</v>
      </c>
      <c r="H259">
        <v>3</v>
      </c>
      <c r="I259" t="s">
        <v>1206</v>
      </c>
      <c r="J259" t="s">
        <v>1207</v>
      </c>
      <c r="K259" t="s">
        <v>1208</v>
      </c>
      <c r="L259">
        <v>1348</v>
      </c>
      <c r="N259">
        <v>1009</v>
      </c>
      <c r="O259" t="s">
        <v>57</v>
      </c>
      <c r="P259" t="s">
        <v>57</v>
      </c>
      <c r="Q259">
        <v>1000</v>
      </c>
      <c r="W259">
        <v>0</v>
      </c>
      <c r="X259">
        <v>299819930</v>
      </c>
      <c r="Y259">
        <v>0.02</v>
      </c>
      <c r="AA259">
        <v>51361.919999999998</v>
      </c>
      <c r="AB259">
        <v>0</v>
      </c>
      <c r="AC259">
        <v>0</v>
      </c>
      <c r="AD259">
        <v>0</v>
      </c>
      <c r="AE259">
        <v>7712</v>
      </c>
      <c r="AF259">
        <v>0</v>
      </c>
      <c r="AG259">
        <v>0</v>
      </c>
      <c r="AH259">
        <v>0</v>
      </c>
      <c r="AI259">
        <v>6.66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0.02</v>
      </c>
      <c r="AU259" t="s">
        <v>3</v>
      </c>
      <c r="AV259">
        <v>0</v>
      </c>
      <c r="AW259">
        <v>2</v>
      </c>
      <c r="AX259">
        <v>39501192</v>
      </c>
      <c r="AY259">
        <v>1</v>
      </c>
      <c r="AZ259">
        <v>0</v>
      </c>
      <c r="BA259">
        <v>245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Y259*Source!I113</f>
        <v>3.4780000000000002E-3</v>
      </c>
      <c r="CY259">
        <f>AA259</f>
        <v>51361.919999999998</v>
      </c>
      <c r="CZ259">
        <f>AE259</f>
        <v>7712</v>
      </c>
      <c r="DA259">
        <f>AI259</f>
        <v>6.66</v>
      </c>
      <c r="DB259">
        <v>0</v>
      </c>
    </row>
    <row r="260" spans="1:106" x14ac:dyDescent="0.2">
      <c r="A260">
        <f>ROW(Source!A113)</f>
        <v>113</v>
      </c>
      <c r="B260">
        <v>39500386</v>
      </c>
      <c r="C260">
        <v>39501172</v>
      </c>
      <c r="D260">
        <v>36825287</v>
      </c>
      <c r="E260">
        <v>1</v>
      </c>
      <c r="F260">
        <v>1</v>
      </c>
      <c r="G260">
        <v>1</v>
      </c>
      <c r="H260">
        <v>3</v>
      </c>
      <c r="I260" t="s">
        <v>1209</v>
      </c>
      <c r="J260" t="s">
        <v>1210</v>
      </c>
      <c r="K260" t="s">
        <v>1211</v>
      </c>
      <c r="L260">
        <v>1302</v>
      </c>
      <c r="N260">
        <v>1003</v>
      </c>
      <c r="O260" t="s">
        <v>282</v>
      </c>
      <c r="P260" t="s">
        <v>282</v>
      </c>
      <c r="Q260">
        <v>10</v>
      </c>
      <c r="W260">
        <v>0</v>
      </c>
      <c r="X260">
        <v>-1640127157</v>
      </c>
      <c r="Y260">
        <v>0.2</v>
      </c>
      <c r="AA260">
        <v>334.6</v>
      </c>
      <c r="AB260">
        <v>0</v>
      </c>
      <c r="AC260">
        <v>0</v>
      </c>
      <c r="AD260">
        <v>0</v>
      </c>
      <c r="AE260">
        <v>50.24</v>
      </c>
      <c r="AF260">
        <v>0</v>
      </c>
      <c r="AG260">
        <v>0</v>
      </c>
      <c r="AH260">
        <v>0</v>
      </c>
      <c r="AI260">
        <v>6.66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0.2</v>
      </c>
      <c r="AU260" t="s">
        <v>3</v>
      </c>
      <c r="AV260">
        <v>0</v>
      </c>
      <c r="AW260">
        <v>2</v>
      </c>
      <c r="AX260">
        <v>39501193</v>
      </c>
      <c r="AY260">
        <v>1</v>
      </c>
      <c r="AZ260">
        <v>0</v>
      </c>
      <c r="BA260">
        <v>246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Y260*Source!I113</f>
        <v>3.4779999999999998E-2</v>
      </c>
      <c r="CY260">
        <f>AA260</f>
        <v>334.6</v>
      </c>
      <c r="CZ260">
        <f>AE260</f>
        <v>50.24</v>
      </c>
      <c r="DA260">
        <f>AI260</f>
        <v>6.66</v>
      </c>
      <c r="DB260">
        <v>0</v>
      </c>
    </row>
    <row r="261" spans="1:106" x14ac:dyDescent="0.2">
      <c r="A261">
        <f>ROW(Source!A113)</f>
        <v>113</v>
      </c>
      <c r="B261">
        <v>39500386</v>
      </c>
      <c r="C261">
        <v>39501172</v>
      </c>
      <c r="D261">
        <v>36830313</v>
      </c>
      <c r="E261">
        <v>1</v>
      </c>
      <c r="F261">
        <v>1</v>
      </c>
      <c r="G261">
        <v>1</v>
      </c>
      <c r="H261">
        <v>3</v>
      </c>
      <c r="I261" t="s">
        <v>1212</v>
      </c>
      <c r="J261" t="s">
        <v>1213</v>
      </c>
      <c r="K261" t="s">
        <v>1214</v>
      </c>
      <c r="L261">
        <v>1339</v>
      </c>
      <c r="N261">
        <v>1007</v>
      </c>
      <c r="O261" t="s">
        <v>179</v>
      </c>
      <c r="P261" t="s">
        <v>179</v>
      </c>
      <c r="Q261">
        <v>1</v>
      </c>
      <c r="W261">
        <v>0</v>
      </c>
      <c r="X261">
        <v>1283004816</v>
      </c>
      <c r="Y261">
        <v>0.04</v>
      </c>
      <c r="AA261">
        <v>11322</v>
      </c>
      <c r="AB261">
        <v>0</v>
      </c>
      <c r="AC261">
        <v>0</v>
      </c>
      <c r="AD261">
        <v>0</v>
      </c>
      <c r="AE261">
        <v>1700</v>
      </c>
      <c r="AF261">
        <v>0</v>
      </c>
      <c r="AG261">
        <v>0</v>
      </c>
      <c r="AH261">
        <v>0</v>
      </c>
      <c r="AI261">
        <v>6.66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0.04</v>
      </c>
      <c r="AU261" t="s">
        <v>3</v>
      </c>
      <c r="AV261">
        <v>0</v>
      </c>
      <c r="AW261">
        <v>2</v>
      </c>
      <c r="AX261">
        <v>39501195</v>
      </c>
      <c r="AY261">
        <v>1</v>
      </c>
      <c r="AZ261">
        <v>0</v>
      </c>
      <c r="BA261">
        <v>248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Y261*Source!I113</f>
        <v>6.9560000000000004E-3</v>
      </c>
      <c r="CY261">
        <f>AA261</f>
        <v>11322</v>
      </c>
      <c r="CZ261">
        <f>AE261</f>
        <v>1700</v>
      </c>
      <c r="DA261">
        <f>AI261</f>
        <v>6.66</v>
      </c>
      <c r="DB261">
        <v>0</v>
      </c>
    </row>
    <row r="262" spans="1:106" x14ac:dyDescent="0.2">
      <c r="A262">
        <f>ROW(Source!A113)</f>
        <v>113</v>
      </c>
      <c r="B262">
        <v>39500386</v>
      </c>
      <c r="C262">
        <v>39501172</v>
      </c>
      <c r="D262">
        <v>0</v>
      </c>
      <c r="E262">
        <v>1</v>
      </c>
      <c r="F262">
        <v>1</v>
      </c>
      <c r="G262">
        <v>1</v>
      </c>
      <c r="H262">
        <v>3</v>
      </c>
      <c r="I262" t="s">
        <v>198</v>
      </c>
      <c r="J262" t="s">
        <v>3</v>
      </c>
      <c r="K262" t="s">
        <v>199</v>
      </c>
      <c r="L262">
        <v>1327</v>
      </c>
      <c r="N262">
        <v>1005</v>
      </c>
      <c r="O262" t="s">
        <v>40</v>
      </c>
      <c r="P262" t="s">
        <v>40</v>
      </c>
      <c r="Q262">
        <v>1</v>
      </c>
      <c r="W262">
        <v>0</v>
      </c>
      <c r="X262">
        <v>-517914067</v>
      </c>
      <c r="Y262">
        <v>100</v>
      </c>
      <c r="AA262">
        <v>4344.8500000000004</v>
      </c>
      <c r="AB262">
        <v>0</v>
      </c>
      <c r="AC262">
        <v>0</v>
      </c>
      <c r="AD262">
        <v>0</v>
      </c>
      <c r="AE262">
        <v>652.38</v>
      </c>
      <c r="AF262">
        <v>0</v>
      </c>
      <c r="AG262">
        <v>0</v>
      </c>
      <c r="AH262">
        <v>0</v>
      </c>
      <c r="AI262">
        <v>6.66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3</v>
      </c>
      <c r="AT262">
        <v>100</v>
      </c>
      <c r="AU262" t="s">
        <v>3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3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Y262*Source!I113</f>
        <v>17.39</v>
      </c>
      <c r="CY262">
        <f>AA262</f>
        <v>4344.8500000000004</v>
      </c>
      <c r="CZ262">
        <f>AE262</f>
        <v>652.38</v>
      </c>
      <c r="DA262">
        <f>AI262</f>
        <v>6.66</v>
      </c>
      <c r="DB262">
        <v>0</v>
      </c>
    </row>
    <row r="263" spans="1:106" x14ac:dyDescent="0.2">
      <c r="A263">
        <f>ROW(Source!A116)</f>
        <v>116</v>
      </c>
      <c r="B263">
        <v>39500385</v>
      </c>
      <c r="C263">
        <v>39501197</v>
      </c>
      <c r="D263">
        <v>37064998</v>
      </c>
      <c r="E263">
        <v>1</v>
      </c>
      <c r="F263">
        <v>1</v>
      </c>
      <c r="G263">
        <v>1</v>
      </c>
      <c r="H263">
        <v>1</v>
      </c>
      <c r="I263" t="s">
        <v>1215</v>
      </c>
      <c r="J263" t="s">
        <v>3</v>
      </c>
      <c r="K263" t="s">
        <v>1216</v>
      </c>
      <c r="L263">
        <v>1191</v>
      </c>
      <c r="N263">
        <v>1013</v>
      </c>
      <c r="O263" t="s">
        <v>1028</v>
      </c>
      <c r="P263" t="s">
        <v>1028</v>
      </c>
      <c r="Q263">
        <v>1</v>
      </c>
      <c r="W263">
        <v>0</v>
      </c>
      <c r="X263">
        <v>735429535</v>
      </c>
      <c r="Y263">
        <v>22.82</v>
      </c>
      <c r="AA263">
        <v>0</v>
      </c>
      <c r="AB263">
        <v>0</v>
      </c>
      <c r="AC263">
        <v>0</v>
      </c>
      <c r="AD263">
        <v>7.8</v>
      </c>
      <c r="AE263">
        <v>0</v>
      </c>
      <c r="AF263">
        <v>0</v>
      </c>
      <c r="AG263">
        <v>0</v>
      </c>
      <c r="AH263">
        <v>7.8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22.82</v>
      </c>
      <c r="AU263" t="s">
        <v>3</v>
      </c>
      <c r="AV263">
        <v>1</v>
      </c>
      <c r="AW263">
        <v>2</v>
      </c>
      <c r="AX263">
        <v>39501199</v>
      </c>
      <c r="AY263">
        <v>1</v>
      </c>
      <c r="AZ263">
        <v>0</v>
      </c>
      <c r="BA263">
        <v>249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Y263*Source!I116</f>
        <v>6.6177999999999999</v>
      </c>
      <c r="CY263">
        <f>AD263</f>
        <v>7.8</v>
      </c>
      <c r="CZ263">
        <f>AH263</f>
        <v>7.8</v>
      </c>
      <c r="DA263">
        <f>AL263</f>
        <v>1</v>
      </c>
      <c r="DB263">
        <v>0</v>
      </c>
    </row>
    <row r="264" spans="1:106" x14ac:dyDescent="0.2">
      <c r="A264">
        <f>ROW(Source!A117)</f>
        <v>117</v>
      </c>
      <c r="B264">
        <v>39500386</v>
      </c>
      <c r="C264">
        <v>39501197</v>
      </c>
      <c r="D264">
        <v>37064998</v>
      </c>
      <c r="E264">
        <v>1</v>
      </c>
      <c r="F264">
        <v>1</v>
      </c>
      <c r="G264">
        <v>1</v>
      </c>
      <c r="H264">
        <v>1</v>
      </c>
      <c r="I264" t="s">
        <v>1215</v>
      </c>
      <c r="J264" t="s">
        <v>3</v>
      </c>
      <c r="K264" t="s">
        <v>1216</v>
      </c>
      <c r="L264">
        <v>1191</v>
      </c>
      <c r="N264">
        <v>1013</v>
      </c>
      <c r="O264" t="s">
        <v>1028</v>
      </c>
      <c r="P264" t="s">
        <v>1028</v>
      </c>
      <c r="Q264">
        <v>1</v>
      </c>
      <c r="W264">
        <v>0</v>
      </c>
      <c r="X264">
        <v>735429535</v>
      </c>
      <c r="Y264">
        <v>22.82</v>
      </c>
      <c r="AA264">
        <v>0</v>
      </c>
      <c r="AB264">
        <v>0</v>
      </c>
      <c r="AC264">
        <v>0</v>
      </c>
      <c r="AD264">
        <v>51.95</v>
      </c>
      <c r="AE264">
        <v>0</v>
      </c>
      <c r="AF264">
        <v>0</v>
      </c>
      <c r="AG264">
        <v>0</v>
      </c>
      <c r="AH264">
        <v>7.8</v>
      </c>
      <c r="AI264">
        <v>1</v>
      </c>
      <c r="AJ264">
        <v>1</v>
      </c>
      <c r="AK264">
        <v>1</v>
      </c>
      <c r="AL264">
        <v>6.66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22.82</v>
      </c>
      <c r="AU264" t="s">
        <v>3</v>
      </c>
      <c r="AV264">
        <v>1</v>
      </c>
      <c r="AW264">
        <v>2</v>
      </c>
      <c r="AX264">
        <v>39501199</v>
      </c>
      <c r="AY264">
        <v>1</v>
      </c>
      <c r="AZ264">
        <v>0</v>
      </c>
      <c r="BA264">
        <v>250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Y264*Source!I117</f>
        <v>6.6177999999999999</v>
      </c>
      <c r="CY264">
        <f>AD264</f>
        <v>51.95</v>
      </c>
      <c r="CZ264">
        <f>AH264</f>
        <v>7.8</v>
      </c>
      <c r="DA264">
        <f>AL264</f>
        <v>6.66</v>
      </c>
      <c r="DB264">
        <v>0</v>
      </c>
    </row>
    <row r="265" spans="1:106" x14ac:dyDescent="0.2">
      <c r="A265">
        <f>ROW(Source!A118)</f>
        <v>118</v>
      </c>
      <c r="B265">
        <v>39500385</v>
      </c>
      <c r="C265">
        <v>39501200</v>
      </c>
      <c r="D265">
        <v>37064998</v>
      </c>
      <c r="E265">
        <v>1</v>
      </c>
      <c r="F265">
        <v>1</v>
      </c>
      <c r="G265">
        <v>1</v>
      </c>
      <c r="H265">
        <v>1</v>
      </c>
      <c r="I265" t="s">
        <v>1215</v>
      </c>
      <c r="J265" t="s">
        <v>3</v>
      </c>
      <c r="K265" t="s">
        <v>1216</v>
      </c>
      <c r="L265">
        <v>1191</v>
      </c>
      <c r="N265">
        <v>1013</v>
      </c>
      <c r="O265" t="s">
        <v>1028</v>
      </c>
      <c r="P265" t="s">
        <v>1028</v>
      </c>
      <c r="Q265">
        <v>1</v>
      </c>
      <c r="W265">
        <v>0</v>
      </c>
      <c r="X265">
        <v>735429535</v>
      </c>
      <c r="Y265">
        <v>3.77</v>
      </c>
      <c r="AA265">
        <v>0</v>
      </c>
      <c r="AB265">
        <v>0</v>
      </c>
      <c r="AC265">
        <v>0</v>
      </c>
      <c r="AD265">
        <v>7.8</v>
      </c>
      <c r="AE265">
        <v>0</v>
      </c>
      <c r="AF265">
        <v>0</v>
      </c>
      <c r="AG265">
        <v>0</v>
      </c>
      <c r="AH265">
        <v>7.8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3.77</v>
      </c>
      <c r="AU265" t="s">
        <v>3</v>
      </c>
      <c r="AV265">
        <v>1</v>
      </c>
      <c r="AW265">
        <v>2</v>
      </c>
      <c r="AX265">
        <v>39501205</v>
      </c>
      <c r="AY265">
        <v>1</v>
      </c>
      <c r="AZ265">
        <v>0</v>
      </c>
      <c r="BA265">
        <v>251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Y265*Source!I118</f>
        <v>1.6965000000000001</v>
      </c>
      <c r="CY265">
        <f>AD265</f>
        <v>7.8</v>
      </c>
      <c r="CZ265">
        <f>AH265</f>
        <v>7.8</v>
      </c>
      <c r="DA265">
        <f>AL265</f>
        <v>1</v>
      </c>
      <c r="DB265">
        <v>0</v>
      </c>
    </row>
    <row r="266" spans="1:106" x14ac:dyDescent="0.2">
      <c r="A266">
        <f>ROW(Source!A118)</f>
        <v>118</v>
      </c>
      <c r="B266">
        <v>39500385</v>
      </c>
      <c r="C266">
        <v>39501200</v>
      </c>
      <c r="D266">
        <v>36800432</v>
      </c>
      <c r="E266">
        <v>1</v>
      </c>
      <c r="F266">
        <v>1</v>
      </c>
      <c r="G266">
        <v>1</v>
      </c>
      <c r="H266">
        <v>3</v>
      </c>
      <c r="I266" t="s">
        <v>212</v>
      </c>
      <c r="J266" t="s">
        <v>214</v>
      </c>
      <c r="K266" t="s">
        <v>213</v>
      </c>
      <c r="L266">
        <v>1348</v>
      </c>
      <c r="N266">
        <v>1009</v>
      </c>
      <c r="O266" t="s">
        <v>57</v>
      </c>
      <c r="P266" t="s">
        <v>57</v>
      </c>
      <c r="Q266">
        <v>1000</v>
      </c>
      <c r="W266">
        <v>1</v>
      </c>
      <c r="X266">
        <v>-1565347455</v>
      </c>
      <c r="Y266">
        <v>-1E-3</v>
      </c>
      <c r="AA266">
        <v>7571</v>
      </c>
      <c r="AB266">
        <v>0</v>
      </c>
      <c r="AC266">
        <v>0</v>
      </c>
      <c r="AD266">
        <v>0</v>
      </c>
      <c r="AE266">
        <v>7571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-1E-3</v>
      </c>
      <c r="AU266" t="s">
        <v>3</v>
      </c>
      <c r="AV266">
        <v>0</v>
      </c>
      <c r="AW266">
        <v>2</v>
      </c>
      <c r="AX266">
        <v>39501206</v>
      </c>
      <c r="AY266">
        <v>1</v>
      </c>
      <c r="AZ266">
        <v>6144</v>
      </c>
      <c r="BA266">
        <v>252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Y266*Source!I118</f>
        <v>-4.5000000000000004E-4</v>
      </c>
      <c r="CY266">
        <f>AA266</f>
        <v>7571</v>
      </c>
      <c r="CZ266">
        <f>AE266</f>
        <v>7571</v>
      </c>
      <c r="DA266">
        <f>AI266</f>
        <v>1</v>
      </c>
      <c r="DB266">
        <v>0</v>
      </c>
    </row>
    <row r="267" spans="1:106" x14ac:dyDescent="0.2">
      <c r="A267">
        <f>ROW(Source!A118)</f>
        <v>118</v>
      </c>
      <c r="B267">
        <v>39500385</v>
      </c>
      <c r="C267">
        <v>39501200</v>
      </c>
      <c r="D267">
        <v>36801792</v>
      </c>
      <c r="E267">
        <v>1</v>
      </c>
      <c r="F267">
        <v>1</v>
      </c>
      <c r="G267">
        <v>1</v>
      </c>
      <c r="H267">
        <v>3</v>
      </c>
      <c r="I267" t="s">
        <v>1066</v>
      </c>
      <c r="J267" t="s">
        <v>1067</v>
      </c>
      <c r="K267" t="s">
        <v>1068</v>
      </c>
      <c r="L267">
        <v>1339</v>
      </c>
      <c r="N267">
        <v>1007</v>
      </c>
      <c r="O267" t="s">
        <v>179</v>
      </c>
      <c r="P267" t="s">
        <v>179</v>
      </c>
      <c r="Q267">
        <v>1</v>
      </c>
      <c r="W267">
        <v>0</v>
      </c>
      <c r="X267">
        <v>-1660354250</v>
      </c>
      <c r="Y267">
        <v>0.05</v>
      </c>
      <c r="AA267">
        <v>2.44</v>
      </c>
      <c r="AB267">
        <v>0</v>
      </c>
      <c r="AC267">
        <v>0</v>
      </c>
      <c r="AD267">
        <v>0</v>
      </c>
      <c r="AE267">
        <v>2.44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0.05</v>
      </c>
      <c r="AU267" t="s">
        <v>3</v>
      </c>
      <c r="AV267">
        <v>0</v>
      </c>
      <c r="AW267">
        <v>2</v>
      </c>
      <c r="AX267">
        <v>39501207</v>
      </c>
      <c r="AY267">
        <v>1</v>
      </c>
      <c r="AZ267">
        <v>0</v>
      </c>
      <c r="BA267">
        <v>253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Y267*Source!I118</f>
        <v>2.2500000000000003E-2</v>
      </c>
      <c r="CY267">
        <f>AA267</f>
        <v>2.44</v>
      </c>
      <c r="CZ267">
        <f>AE267</f>
        <v>2.44</v>
      </c>
      <c r="DA267">
        <f>AI267</f>
        <v>1</v>
      </c>
      <c r="DB267">
        <v>0</v>
      </c>
    </row>
    <row r="268" spans="1:106" x14ac:dyDescent="0.2">
      <c r="A268">
        <f>ROW(Source!A118)</f>
        <v>118</v>
      </c>
      <c r="B268">
        <v>39500385</v>
      </c>
      <c r="C268">
        <v>39501200</v>
      </c>
      <c r="D268">
        <v>36837721</v>
      </c>
      <c r="E268">
        <v>1</v>
      </c>
      <c r="F268">
        <v>1</v>
      </c>
      <c r="G268">
        <v>1</v>
      </c>
      <c r="H268">
        <v>3</v>
      </c>
      <c r="I268" t="s">
        <v>216</v>
      </c>
      <c r="J268" t="s">
        <v>219</v>
      </c>
      <c r="K268" t="s">
        <v>217</v>
      </c>
      <c r="L268">
        <v>1296</v>
      </c>
      <c r="N268">
        <v>1002</v>
      </c>
      <c r="O268" t="s">
        <v>218</v>
      </c>
      <c r="P268" t="s">
        <v>218</v>
      </c>
      <c r="Q268">
        <v>1</v>
      </c>
      <c r="W268">
        <v>0</v>
      </c>
      <c r="X268">
        <v>-821701553</v>
      </c>
      <c r="Y268">
        <v>1</v>
      </c>
      <c r="AA268">
        <v>9.14</v>
      </c>
      <c r="AB268">
        <v>0</v>
      </c>
      <c r="AC268">
        <v>0</v>
      </c>
      <c r="AD268">
        <v>0</v>
      </c>
      <c r="AE268">
        <v>9.14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3</v>
      </c>
      <c r="AT268">
        <v>1</v>
      </c>
      <c r="AU268" t="s">
        <v>3</v>
      </c>
      <c r="AV268">
        <v>0</v>
      </c>
      <c r="AW268">
        <v>1</v>
      </c>
      <c r="AX268">
        <v>-1</v>
      </c>
      <c r="AY268">
        <v>0</v>
      </c>
      <c r="AZ268">
        <v>0</v>
      </c>
      <c r="BA268" t="s">
        <v>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Y268*Source!I118</f>
        <v>0.45</v>
      </c>
      <c r="CY268">
        <f>AA268</f>
        <v>9.14</v>
      </c>
      <c r="CZ268">
        <f>AE268</f>
        <v>9.14</v>
      </c>
      <c r="DA268">
        <f>AI268</f>
        <v>1</v>
      </c>
      <c r="DB268">
        <v>0</v>
      </c>
    </row>
    <row r="269" spans="1:106" x14ac:dyDescent="0.2">
      <c r="A269">
        <f>ROW(Source!A119)</f>
        <v>119</v>
      </c>
      <c r="B269">
        <v>39500386</v>
      </c>
      <c r="C269">
        <v>39501200</v>
      </c>
      <c r="D269">
        <v>37064998</v>
      </c>
      <c r="E269">
        <v>1</v>
      </c>
      <c r="F269">
        <v>1</v>
      </c>
      <c r="G269">
        <v>1</v>
      </c>
      <c r="H269">
        <v>1</v>
      </c>
      <c r="I269" t="s">
        <v>1215</v>
      </c>
      <c r="J269" t="s">
        <v>3</v>
      </c>
      <c r="K269" t="s">
        <v>1216</v>
      </c>
      <c r="L269">
        <v>1191</v>
      </c>
      <c r="N269">
        <v>1013</v>
      </c>
      <c r="O269" t="s">
        <v>1028</v>
      </c>
      <c r="P269" t="s">
        <v>1028</v>
      </c>
      <c r="Q269">
        <v>1</v>
      </c>
      <c r="W269">
        <v>0</v>
      </c>
      <c r="X269">
        <v>735429535</v>
      </c>
      <c r="Y269">
        <v>3.77</v>
      </c>
      <c r="AA269">
        <v>0</v>
      </c>
      <c r="AB269">
        <v>0</v>
      </c>
      <c r="AC269">
        <v>0</v>
      </c>
      <c r="AD269">
        <v>51.95</v>
      </c>
      <c r="AE269">
        <v>0</v>
      </c>
      <c r="AF269">
        <v>0</v>
      </c>
      <c r="AG269">
        <v>0</v>
      </c>
      <c r="AH269">
        <v>7.8</v>
      </c>
      <c r="AI269">
        <v>1</v>
      </c>
      <c r="AJ269">
        <v>1</v>
      </c>
      <c r="AK269">
        <v>1</v>
      </c>
      <c r="AL269">
        <v>6.66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3.77</v>
      </c>
      <c r="AU269" t="s">
        <v>3</v>
      </c>
      <c r="AV269">
        <v>1</v>
      </c>
      <c r="AW269">
        <v>2</v>
      </c>
      <c r="AX269">
        <v>39501205</v>
      </c>
      <c r="AY269">
        <v>1</v>
      </c>
      <c r="AZ269">
        <v>0</v>
      </c>
      <c r="BA269">
        <v>254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Y269*Source!I119</f>
        <v>1.6965000000000001</v>
      </c>
      <c r="CY269">
        <f>AD269</f>
        <v>51.95</v>
      </c>
      <c r="CZ269">
        <f>AH269</f>
        <v>7.8</v>
      </c>
      <c r="DA269">
        <f>AL269</f>
        <v>6.66</v>
      </c>
      <c r="DB269">
        <v>0</v>
      </c>
    </row>
    <row r="270" spans="1:106" x14ac:dyDescent="0.2">
      <c r="A270">
        <f>ROW(Source!A119)</f>
        <v>119</v>
      </c>
      <c r="B270">
        <v>39500386</v>
      </c>
      <c r="C270">
        <v>39501200</v>
      </c>
      <c r="D270">
        <v>36800432</v>
      </c>
      <c r="E270">
        <v>1</v>
      </c>
      <c r="F270">
        <v>1</v>
      </c>
      <c r="G270">
        <v>1</v>
      </c>
      <c r="H270">
        <v>3</v>
      </c>
      <c r="I270" t="s">
        <v>212</v>
      </c>
      <c r="J270" t="s">
        <v>214</v>
      </c>
      <c r="K270" t="s">
        <v>213</v>
      </c>
      <c r="L270">
        <v>1348</v>
      </c>
      <c r="N270">
        <v>1009</v>
      </c>
      <c r="O270" t="s">
        <v>57</v>
      </c>
      <c r="P270" t="s">
        <v>57</v>
      </c>
      <c r="Q270">
        <v>1000</v>
      </c>
      <c r="W270">
        <v>1</v>
      </c>
      <c r="X270">
        <v>-1565347455</v>
      </c>
      <c r="Y270">
        <v>-1E-3</v>
      </c>
      <c r="AA270">
        <v>50422.86</v>
      </c>
      <c r="AB270">
        <v>0</v>
      </c>
      <c r="AC270">
        <v>0</v>
      </c>
      <c r="AD270">
        <v>0</v>
      </c>
      <c r="AE270">
        <v>7571</v>
      </c>
      <c r="AF270">
        <v>0</v>
      </c>
      <c r="AG270">
        <v>0</v>
      </c>
      <c r="AH270">
        <v>0</v>
      </c>
      <c r="AI270">
        <v>6.66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-1E-3</v>
      </c>
      <c r="AU270" t="s">
        <v>3</v>
      </c>
      <c r="AV270">
        <v>0</v>
      </c>
      <c r="AW270">
        <v>2</v>
      </c>
      <c r="AX270">
        <v>39501206</v>
      </c>
      <c r="AY270">
        <v>1</v>
      </c>
      <c r="AZ270">
        <v>6144</v>
      </c>
      <c r="BA270">
        <v>255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Y270*Source!I119</f>
        <v>-4.5000000000000004E-4</v>
      </c>
      <c r="CY270">
        <f>AA270</f>
        <v>50422.86</v>
      </c>
      <c r="CZ270">
        <f>AE270</f>
        <v>7571</v>
      </c>
      <c r="DA270">
        <f>AI270</f>
        <v>6.66</v>
      </c>
      <c r="DB270">
        <v>0</v>
      </c>
    </row>
    <row r="271" spans="1:106" x14ac:dyDescent="0.2">
      <c r="A271">
        <f>ROW(Source!A119)</f>
        <v>119</v>
      </c>
      <c r="B271">
        <v>39500386</v>
      </c>
      <c r="C271">
        <v>39501200</v>
      </c>
      <c r="D271">
        <v>36801792</v>
      </c>
      <c r="E271">
        <v>1</v>
      </c>
      <c r="F271">
        <v>1</v>
      </c>
      <c r="G271">
        <v>1</v>
      </c>
      <c r="H271">
        <v>3</v>
      </c>
      <c r="I271" t="s">
        <v>1066</v>
      </c>
      <c r="J271" t="s">
        <v>1067</v>
      </c>
      <c r="K271" t="s">
        <v>1068</v>
      </c>
      <c r="L271">
        <v>1339</v>
      </c>
      <c r="N271">
        <v>1007</v>
      </c>
      <c r="O271" t="s">
        <v>179</v>
      </c>
      <c r="P271" t="s">
        <v>179</v>
      </c>
      <c r="Q271">
        <v>1</v>
      </c>
      <c r="W271">
        <v>0</v>
      </c>
      <c r="X271">
        <v>-1660354250</v>
      </c>
      <c r="Y271">
        <v>0.05</v>
      </c>
      <c r="AA271">
        <v>16.25</v>
      </c>
      <c r="AB271">
        <v>0</v>
      </c>
      <c r="AC271">
        <v>0</v>
      </c>
      <c r="AD271">
        <v>0</v>
      </c>
      <c r="AE271">
        <v>2.44</v>
      </c>
      <c r="AF271">
        <v>0</v>
      </c>
      <c r="AG271">
        <v>0</v>
      </c>
      <c r="AH271">
        <v>0</v>
      </c>
      <c r="AI271">
        <v>6.66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0.05</v>
      </c>
      <c r="AU271" t="s">
        <v>3</v>
      </c>
      <c r="AV271">
        <v>0</v>
      </c>
      <c r="AW271">
        <v>2</v>
      </c>
      <c r="AX271">
        <v>39501207</v>
      </c>
      <c r="AY271">
        <v>1</v>
      </c>
      <c r="AZ271">
        <v>0</v>
      </c>
      <c r="BA271">
        <v>256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Y271*Source!I119</f>
        <v>2.2500000000000003E-2</v>
      </c>
      <c r="CY271">
        <f>AA271</f>
        <v>16.25</v>
      </c>
      <c r="CZ271">
        <f>AE271</f>
        <v>2.44</v>
      </c>
      <c r="DA271">
        <f>AI271</f>
        <v>6.66</v>
      </c>
      <c r="DB271">
        <v>0</v>
      </c>
    </row>
    <row r="272" spans="1:106" x14ac:dyDescent="0.2">
      <c r="A272">
        <f>ROW(Source!A119)</f>
        <v>119</v>
      </c>
      <c r="B272">
        <v>39500386</v>
      </c>
      <c r="C272">
        <v>39501200</v>
      </c>
      <c r="D272">
        <v>36837721</v>
      </c>
      <c r="E272">
        <v>1</v>
      </c>
      <c r="F272">
        <v>1</v>
      </c>
      <c r="G272">
        <v>1</v>
      </c>
      <c r="H272">
        <v>3</v>
      </c>
      <c r="I272" t="s">
        <v>216</v>
      </c>
      <c r="J272" t="s">
        <v>219</v>
      </c>
      <c r="K272" t="s">
        <v>217</v>
      </c>
      <c r="L272">
        <v>1296</v>
      </c>
      <c r="N272">
        <v>1002</v>
      </c>
      <c r="O272" t="s">
        <v>218</v>
      </c>
      <c r="P272" t="s">
        <v>218</v>
      </c>
      <c r="Q272">
        <v>1</v>
      </c>
      <c r="W272">
        <v>0</v>
      </c>
      <c r="X272">
        <v>-821701553</v>
      </c>
      <c r="Y272">
        <v>1</v>
      </c>
      <c r="AA272">
        <v>60.87</v>
      </c>
      <c r="AB272">
        <v>0</v>
      </c>
      <c r="AC272">
        <v>0</v>
      </c>
      <c r="AD272">
        <v>0</v>
      </c>
      <c r="AE272">
        <v>9.14</v>
      </c>
      <c r="AF272">
        <v>0</v>
      </c>
      <c r="AG272">
        <v>0</v>
      </c>
      <c r="AH272">
        <v>0</v>
      </c>
      <c r="AI272">
        <v>6.66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3</v>
      </c>
      <c r="AT272">
        <v>1</v>
      </c>
      <c r="AU272" t="s">
        <v>3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Y272*Source!I119</f>
        <v>0.45</v>
      </c>
      <c r="CY272">
        <f>AA272</f>
        <v>60.87</v>
      </c>
      <c r="CZ272">
        <f>AE272</f>
        <v>9.14</v>
      </c>
      <c r="DA272">
        <f>AI272</f>
        <v>6.66</v>
      </c>
      <c r="DB272">
        <v>0</v>
      </c>
    </row>
    <row r="273" spans="1:106" x14ac:dyDescent="0.2">
      <c r="A273">
        <f>ROW(Source!A124)</f>
        <v>124</v>
      </c>
      <c r="B273">
        <v>39500385</v>
      </c>
      <c r="C273">
        <v>39501210</v>
      </c>
      <c r="D273">
        <v>37071037</v>
      </c>
      <c r="E273">
        <v>1</v>
      </c>
      <c r="F273">
        <v>1</v>
      </c>
      <c r="G273">
        <v>1</v>
      </c>
      <c r="H273">
        <v>1</v>
      </c>
      <c r="I273" t="s">
        <v>1217</v>
      </c>
      <c r="J273" t="s">
        <v>3</v>
      </c>
      <c r="K273" t="s">
        <v>1218</v>
      </c>
      <c r="L273">
        <v>1191</v>
      </c>
      <c r="N273">
        <v>1013</v>
      </c>
      <c r="O273" t="s">
        <v>1028</v>
      </c>
      <c r="P273" t="s">
        <v>1028</v>
      </c>
      <c r="Q273">
        <v>1</v>
      </c>
      <c r="W273">
        <v>0</v>
      </c>
      <c r="X273">
        <v>1069510174</v>
      </c>
      <c r="Y273">
        <v>7.5324999999999989</v>
      </c>
      <c r="AA273">
        <v>0</v>
      </c>
      <c r="AB273">
        <v>0</v>
      </c>
      <c r="AC273">
        <v>0</v>
      </c>
      <c r="AD273">
        <v>9.6199999999999992</v>
      </c>
      <c r="AE273">
        <v>0</v>
      </c>
      <c r="AF273">
        <v>0</v>
      </c>
      <c r="AG273">
        <v>0</v>
      </c>
      <c r="AH273">
        <v>9.6199999999999992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6.55</v>
      </c>
      <c r="AU273" t="s">
        <v>33</v>
      </c>
      <c r="AV273">
        <v>1</v>
      </c>
      <c r="AW273">
        <v>2</v>
      </c>
      <c r="AX273">
        <v>39501218</v>
      </c>
      <c r="AY273">
        <v>1</v>
      </c>
      <c r="AZ273">
        <v>0</v>
      </c>
      <c r="BA273">
        <v>257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Y273*Source!I124</f>
        <v>10.244199999999999</v>
      </c>
      <c r="CY273">
        <f>AD273</f>
        <v>9.6199999999999992</v>
      </c>
      <c r="CZ273">
        <f>AH273</f>
        <v>9.6199999999999992</v>
      </c>
      <c r="DA273">
        <f>AL273</f>
        <v>1</v>
      </c>
      <c r="DB273">
        <v>0</v>
      </c>
    </row>
    <row r="274" spans="1:106" x14ac:dyDescent="0.2">
      <c r="A274">
        <f>ROW(Source!A124)</f>
        <v>124</v>
      </c>
      <c r="B274">
        <v>39500385</v>
      </c>
      <c r="C274">
        <v>39501210</v>
      </c>
      <c r="D274">
        <v>37064876</v>
      </c>
      <c r="E274">
        <v>1</v>
      </c>
      <c r="F274">
        <v>1</v>
      </c>
      <c r="G274">
        <v>1</v>
      </c>
      <c r="H274">
        <v>1</v>
      </c>
      <c r="I274" t="s">
        <v>1029</v>
      </c>
      <c r="J274" t="s">
        <v>3</v>
      </c>
      <c r="K274" t="s">
        <v>1030</v>
      </c>
      <c r="L274">
        <v>1191</v>
      </c>
      <c r="N274">
        <v>1013</v>
      </c>
      <c r="O274" t="s">
        <v>1028</v>
      </c>
      <c r="P274" t="s">
        <v>1028</v>
      </c>
      <c r="Q274">
        <v>1</v>
      </c>
      <c r="W274">
        <v>0</v>
      </c>
      <c r="X274">
        <v>-1417349443</v>
      </c>
      <c r="Y274">
        <v>0.02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0.02</v>
      </c>
      <c r="AU274" t="s">
        <v>3</v>
      </c>
      <c r="AV274">
        <v>2</v>
      </c>
      <c r="AW274">
        <v>2</v>
      </c>
      <c r="AX274">
        <v>39501219</v>
      </c>
      <c r="AY274">
        <v>1</v>
      </c>
      <c r="AZ274">
        <v>2048</v>
      </c>
      <c r="BA274">
        <v>258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Y274*Source!I124</f>
        <v>2.7200000000000002E-2</v>
      </c>
      <c r="CY274">
        <f>AD274</f>
        <v>0</v>
      </c>
      <c r="CZ274">
        <f>AH274</f>
        <v>0</v>
      </c>
      <c r="DA274">
        <f>AL274</f>
        <v>1</v>
      </c>
      <c r="DB274">
        <v>0</v>
      </c>
    </row>
    <row r="275" spans="1:106" x14ac:dyDescent="0.2">
      <c r="A275">
        <f>ROW(Source!A124)</f>
        <v>124</v>
      </c>
      <c r="B275">
        <v>39500385</v>
      </c>
      <c r="C275">
        <v>39501210</v>
      </c>
      <c r="D275">
        <v>36882452</v>
      </c>
      <c r="E275">
        <v>1</v>
      </c>
      <c r="F275">
        <v>1</v>
      </c>
      <c r="G275">
        <v>1</v>
      </c>
      <c r="H275">
        <v>2</v>
      </c>
      <c r="I275" t="s">
        <v>1031</v>
      </c>
      <c r="J275" t="s">
        <v>1032</v>
      </c>
      <c r="K275" t="s">
        <v>1033</v>
      </c>
      <c r="L275">
        <v>1368</v>
      </c>
      <c r="N275">
        <v>1011</v>
      </c>
      <c r="O275" t="s">
        <v>1034</v>
      </c>
      <c r="P275" t="s">
        <v>1034</v>
      </c>
      <c r="Q275">
        <v>1</v>
      </c>
      <c r="W275">
        <v>0</v>
      </c>
      <c r="X275">
        <v>1188625873</v>
      </c>
      <c r="Y275">
        <v>1.2500000000000001E-2</v>
      </c>
      <c r="AA275">
        <v>0</v>
      </c>
      <c r="AB275">
        <v>31.26</v>
      </c>
      <c r="AC275">
        <v>13.5</v>
      </c>
      <c r="AD275">
        <v>0</v>
      </c>
      <c r="AE275">
        <v>0</v>
      </c>
      <c r="AF275">
        <v>31.26</v>
      </c>
      <c r="AG275">
        <v>13.5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0.01</v>
      </c>
      <c r="AU275" t="s">
        <v>32</v>
      </c>
      <c r="AV275">
        <v>0</v>
      </c>
      <c r="AW275">
        <v>2</v>
      </c>
      <c r="AX275">
        <v>39501220</v>
      </c>
      <c r="AY275">
        <v>1</v>
      </c>
      <c r="AZ275">
        <v>0</v>
      </c>
      <c r="BA275">
        <v>259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Y275*Source!I124</f>
        <v>1.7000000000000001E-2</v>
      </c>
      <c r="CY275">
        <f>AB275</f>
        <v>31.26</v>
      </c>
      <c r="CZ275">
        <f>AF275</f>
        <v>31.26</v>
      </c>
      <c r="DA275">
        <f>AJ275</f>
        <v>1</v>
      </c>
      <c r="DB275">
        <v>0</v>
      </c>
    </row>
    <row r="276" spans="1:106" x14ac:dyDescent="0.2">
      <c r="A276">
        <f>ROW(Source!A124)</f>
        <v>124</v>
      </c>
      <c r="B276">
        <v>39500385</v>
      </c>
      <c r="C276">
        <v>39501210</v>
      </c>
      <c r="D276">
        <v>36883554</v>
      </c>
      <c r="E276">
        <v>1</v>
      </c>
      <c r="F276">
        <v>1</v>
      </c>
      <c r="G276">
        <v>1</v>
      </c>
      <c r="H276">
        <v>2</v>
      </c>
      <c r="I276" t="s">
        <v>1037</v>
      </c>
      <c r="J276" t="s">
        <v>1038</v>
      </c>
      <c r="K276" t="s">
        <v>1039</v>
      </c>
      <c r="L276">
        <v>1368</v>
      </c>
      <c r="N276">
        <v>1011</v>
      </c>
      <c r="O276" t="s">
        <v>1034</v>
      </c>
      <c r="P276" t="s">
        <v>1034</v>
      </c>
      <c r="Q276">
        <v>1</v>
      </c>
      <c r="W276">
        <v>0</v>
      </c>
      <c r="X276">
        <v>1372534845</v>
      </c>
      <c r="Y276">
        <v>1.2500000000000001E-2</v>
      </c>
      <c r="AA276">
        <v>0</v>
      </c>
      <c r="AB276">
        <v>65.709999999999994</v>
      </c>
      <c r="AC276">
        <v>11.6</v>
      </c>
      <c r="AD276">
        <v>0</v>
      </c>
      <c r="AE276">
        <v>0</v>
      </c>
      <c r="AF276">
        <v>65.709999999999994</v>
      </c>
      <c r="AG276">
        <v>11.6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0.01</v>
      </c>
      <c r="AU276" t="s">
        <v>32</v>
      </c>
      <c r="AV276">
        <v>0</v>
      </c>
      <c r="AW276">
        <v>2</v>
      </c>
      <c r="AX276">
        <v>39501221</v>
      </c>
      <c r="AY276">
        <v>1</v>
      </c>
      <c r="AZ276">
        <v>0</v>
      </c>
      <c r="BA276">
        <v>260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Y276*Source!I124</f>
        <v>1.7000000000000001E-2</v>
      </c>
      <c r="CY276">
        <f>AB276</f>
        <v>65.709999999999994</v>
      </c>
      <c r="CZ276">
        <f>AF276</f>
        <v>65.709999999999994</v>
      </c>
      <c r="DA276">
        <f>AJ276</f>
        <v>1</v>
      </c>
      <c r="DB276">
        <v>0</v>
      </c>
    </row>
    <row r="277" spans="1:106" x14ac:dyDescent="0.2">
      <c r="A277">
        <f>ROW(Source!A124)</f>
        <v>124</v>
      </c>
      <c r="B277">
        <v>39500385</v>
      </c>
      <c r="C277">
        <v>39501210</v>
      </c>
      <c r="D277">
        <v>36805524</v>
      </c>
      <c r="E277">
        <v>1</v>
      </c>
      <c r="F277">
        <v>1</v>
      </c>
      <c r="G277">
        <v>1</v>
      </c>
      <c r="H277">
        <v>3</v>
      </c>
      <c r="I277" t="s">
        <v>1071</v>
      </c>
      <c r="J277" t="s">
        <v>1072</v>
      </c>
      <c r="K277" t="s">
        <v>1073</v>
      </c>
      <c r="L277">
        <v>1346</v>
      </c>
      <c r="N277">
        <v>1009</v>
      </c>
      <c r="O277" t="s">
        <v>52</v>
      </c>
      <c r="P277" t="s">
        <v>52</v>
      </c>
      <c r="Q277">
        <v>1</v>
      </c>
      <c r="W277">
        <v>0</v>
      </c>
      <c r="X277">
        <v>813963326</v>
      </c>
      <c r="Y277">
        <v>0.1</v>
      </c>
      <c r="AA277">
        <v>1.82</v>
      </c>
      <c r="AB277">
        <v>0</v>
      </c>
      <c r="AC277">
        <v>0</v>
      </c>
      <c r="AD277">
        <v>0</v>
      </c>
      <c r="AE277">
        <v>1.82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0.1</v>
      </c>
      <c r="AU277" t="s">
        <v>3</v>
      </c>
      <c r="AV277">
        <v>0</v>
      </c>
      <c r="AW277">
        <v>2</v>
      </c>
      <c r="AX277">
        <v>39501222</v>
      </c>
      <c r="AY277">
        <v>1</v>
      </c>
      <c r="AZ277">
        <v>0</v>
      </c>
      <c r="BA277">
        <v>261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Y277*Source!I124</f>
        <v>0.13600000000000001</v>
      </c>
      <c r="CY277">
        <f>AA277</f>
        <v>1.82</v>
      </c>
      <c r="CZ277">
        <f>AE277</f>
        <v>1.82</v>
      </c>
      <c r="DA277">
        <f>AI277</f>
        <v>1</v>
      </c>
      <c r="DB277">
        <v>0</v>
      </c>
    </row>
    <row r="278" spans="1:106" x14ac:dyDescent="0.2">
      <c r="A278">
        <f>ROW(Source!A124)</f>
        <v>124</v>
      </c>
      <c r="B278">
        <v>39500385</v>
      </c>
      <c r="C278">
        <v>39501210</v>
      </c>
      <c r="D278">
        <v>36837698</v>
      </c>
      <c r="E278">
        <v>1</v>
      </c>
      <c r="F278">
        <v>1</v>
      </c>
      <c r="G278">
        <v>1</v>
      </c>
      <c r="H278">
        <v>3</v>
      </c>
      <c r="I278" t="s">
        <v>81</v>
      </c>
      <c r="J278" t="s">
        <v>83</v>
      </c>
      <c r="K278" t="s">
        <v>82</v>
      </c>
      <c r="L278">
        <v>1346</v>
      </c>
      <c r="N278">
        <v>1009</v>
      </c>
      <c r="O278" t="s">
        <v>52</v>
      </c>
      <c r="P278" t="s">
        <v>52</v>
      </c>
      <c r="Q278">
        <v>1</v>
      </c>
      <c r="W278">
        <v>0</v>
      </c>
      <c r="X278">
        <v>1453462043</v>
      </c>
      <c r="Y278">
        <v>13</v>
      </c>
      <c r="AA278">
        <v>15.09</v>
      </c>
      <c r="AB278">
        <v>0</v>
      </c>
      <c r="AC278">
        <v>0</v>
      </c>
      <c r="AD278">
        <v>0</v>
      </c>
      <c r="AE278">
        <v>15.09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3</v>
      </c>
      <c r="AT278">
        <v>13</v>
      </c>
      <c r="AU278" t="s">
        <v>3</v>
      </c>
      <c r="AV278">
        <v>0</v>
      </c>
      <c r="AW278">
        <v>1</v>
      </c>
      <c r="AX278">
        <v>-1</v>
      </c>
      <c r="AY278">
        <v>0</v>
      </c>
      <c r="AZ278">
        <v>0</v>
      </c>
      <c r="BA278" t="s">
        <v>3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Y278*Source!I124</f>
        <v>17.68</v>
      </c>
      <c r="CY278">
        <f>AA278</f>
        <v>15.09</v>
      </c>
      <c r="CZ278">
        <f>AE278</f>
        <v>15.09</v>
      </c>
      <c r="DA278">
        <f>AI278</f>
        <v>1</v>
      </c>
      <c r="DB278">
        <v>0</v>
      </c>
    </row>
    <row r="279" spans="1:106" x14ac:dyDescent="0.2">
      <c r="A279">
        <f>ROW(Source!A124)</f>
        <v>124</v>
      </c>
      <c r="B279">
        <v>39500385</v>
      </c>
      <c r="C279">
        <v>39501210</v>
      </c>
      <c r="D279">
        <v>36797079</v>
      </c>
      <c r="E279">
        <v>17</v>
      </c>
      <c r="F279">
        <v>1</v>
      </c>
      <c r="G279">
        <v>1</v>
      </c>
      <c r="H279">
        <v>3</v>
      </c>
      <c r="I279" t="s">
        <v>91</v>
      </c>
      <c r="J279" t="s">
        <v>3</v>
      </c>
      <c r="K279" t="s">
        <v>92</v>
      </c>
      <c r="L279">
        <v>1348</v>
      </c>
      <c r="N279">
        <v>1009</v>
      </c>
      <c r="O279" t="s">
        <v>57</v>
      </c>
      <c r="P279" t="s">
        <v>57</v>
      </c>
      <c r="Q279">
        <v>1000</v>
      </c>
      <c r="W279">
        <v>0</v>
      </c>
      <c r="X279">
        <v>-1212923053</v>
      </c>
      <c r="Y279">
        <v>1.2999999999999999E-2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3</v>
      </c>
      <c r="AT279">
        <v>1.2999999999999999E-2</v>
      </c>
      <c r="AU279" t="s">
        <v>3</v>
      </c>
      <c r="AV279">
        <v>0</v>
      </c>
      <c r="AW279">
        <v>2</v>
      </c>
      <c r="AX279">
        <v>39501223</v>
      </c>
      <c r="AY279">
        <v>1</v>
      </c>
      <c r="AZ279">
        <v>0</v>
      </c>
      <c r="BA279">
        <v>262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Y279*Source!I124</f>
        <v>1.7680000000000001E-2</v>
      </c>
      <c r="CY279">
        <f>AA279</f>
        <v>0</v>
      </c>
      <c r="CZ279">
        <f>AE279</f>
        <v>0</v>
      </c>
      <c r="DA279">
        <f>AI279</f>
        <v>1</v>
      </c>
      <c r="DB279">
        <v>0</v>
      </c>
    </row>
    <row r="280" spans="1:106" x14ac:dyDescent="0.2">
      <c r="A280">
        <f>ROW(Source!A125)</f>
        <v>125</v>
      </c>
      <c r="B280">
        <v>39500386</v>
      </c>
      <c r="C280">
        <v>39501210</v>
      </c>
      <c r="D280">
        <v>37071037</v>
      </c>
      <c r="E280">
        <v>1</v>
      </c>
      <c r="F280">
        <v>1</v>
      </c>
      <c r="G280">
        <v>1</v>
      </c>
      <c r="H280">
        <v>1</v>
      </c>
      <c r="I280" t="s">
        <v>1217</v>
      </c>
      <c r="J280" t="s">
        <v>3</v>
      </c>
      <c r="K280" t="s">
        <v>1218</v>
      </c>
      <c r="L280">
        <v>1191</v>
      </c>
      <c r="N280">
        <v>1013</v>
      </c>
      <c r="O280" t="s">
        <v>1028</v>
      </c>
      <c r="P280" t="s">
        <v>1028</v>
      </c>
      <c r="Q280">
        <v>1</v>
      </c>
      <c r="W280">
        <v>0</v>
      </c>
      <c r="X280">
        <v>1069510174</v>
      </c>
      <c r="Y280">
        <v>7.5324999999999989</v>
      </c>
      <c r="AA280">
        <v>0</v>
      </c>
      <c r="AB280">
        <v>0</v>
      </c>
      <c r="AC280">
        <v>0</v>
      </c>
      <c r="AD280">
        <v>64.069999999999993</v>
      </c>
      <c r="AE280">
        <v>0</v>
      </c>
      <c r="AF280">
        <v>0</v>
      </c>
      <c r="AG280">
        <v>0</v>
      </c>
      <c r="AH280">
        <v>9.6199999999999992</v>
      </c>
      <c r="AI280">
        <v>1</v>
      </c>
      <c r="AJ280">
        <v>1</v>
      </c>
      <c r="AK280">
        <v>1</v>
      </c>
      <c r="AL280">
        <v>6.66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6.55</v>
      </c>
      <c r="AU280" t="s">
        <v>33</v>
      </c>
      <c r="AV280">
        <v>1</v>
      </c>
      <c r="AW280">
        <v>2</v>
      </c>
      <c r="AX280">
        <v>39501218</v>
      </c>
      <c r="AY280">
        <v>1</v>
      </c>
      <c r="AZ280">
        <v>0</v>
      </c>
      <c r="BA280">
        <v>263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Y280*Source!I125</f>
        <v>10.244199999999999</v>
      </c>
      <c r="CY280">
        <f>AD280</f>
        <v>64.069999999999993</v>
      </c>
      <c r="CZ280">
        <f>AH280</f>
        <v>9.6199999999999992</v>
      </c>
      <c r="DA280">
        <f>AL280</f>
        <v>6.66</v>
      </c>
      <c r="DB280">
        <v>0</v>
      </c>
    </row>
    <row r="281" spans="1:106" x14ac:dyDescent="0.2">
      <c r="A281">
        <f>ROW(Source!A125)</f>
        <v>125</v>
      </c>
      <c r="B281">
        <v>39500386</v>
      </c>
      <c r="C281">
        <v>39501210</v>
      </c>
      <c r="D281">
        <v>37064876</v>
      </c>
      <c r="E281">
        <v>1</v>
      </c>
      <c r="F281">
        <v>1</v>
      </c>
      <c r="G281">
        <v>1</v>
      </c>
      <c r="H281">
        <v>1</v>
      </c>
      <c r="I281" t="s">
        <v>1029</v>
      </c>
      <c r="J281" t="s">
        <v>3</v>
      </c>
      <c r="K281" t="s">
        <v>1030</v>
      </c>
      <c r="L281">
        <v>1191</v>
      </c>
      <c r="N281">
        <v>1013</v>
      </c>
      <c r="O281" t="s">
        <v>1028</v>
      </c>
      <c r="P281" t="s">
        <v>1028</v>
      </c>
      <c r="Q281">
        <v>1</v>
      </c>
      <c r="W281">
        <v>0</v>
      </c>
      <c r="X281">
        <v>-1417349443</v>
      </c>
      <c r="Y281">
        <v>0.02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6.66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0.02</v>
      </c>
      <c r="AU281" t="s">
        <v>3</v>
      </c>
      <c r="AV281">
        <v>2</v>
      </c>
      <c r="AW281">
        <v>2</v>
      </c>
      <c r="AX281">
        <v>39501219</v>
      </c>
      <c r="AY281">
        <v>1</v>
      </c>
      <c r="AZ281">
        <v>2048</v>
      </c>
      <c r="BA281">
        <v>264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Y281*Source!I125</f>
        <v>2.7200000000000002E-2</v>
      </c>
      <c r="CY281">
        <f>AD281</f>
        <v>0</v>
      </c>
      <c r="CZ281">
        <f>AH281</f>
        <v>0</v>
      </c>
      <c r="DA281">
        <f>AL281</f>
        <v>1</v>
      </c>
      <c r="DB281">
        <v>0</v>
      </c>
    </row>
    <row r="282" spans="1:106" x14ac:dyDescent="0.2">
      <c r="A282">
        <f>ROW(Source!A125)</f>
        <v>125</v>
      </c>
      <c r="B282">
        <v>39500386</v>
      </c>
      <c r="C282">
        <v>39501210</v>
      </c>
      <c r="D282">
        <v>36882452</v>
      </c>
      <c r="E282">
        <v>1</v>
      </c>
      <c r="F282">
        <v>1</v>
      </c>
      <c r="G282">
        <v>1</v>
      </c>
      <c r="H282">
        <v>2</v>
      </c>
      <c r="I282" t="s">
        <v>1031</v>
      </c>
      <c r="J282" t="s">
        <v>1032</v>
      </c>
      <c r="K282" t="s">
        <v>1033</v>
      </c>
      <c r="L282">
        <v>1368</v>
      </c>
      <c r="N282">
        <v>1011</v>
      </c>
      <c r="O282" t="s">
        <v>1034</v>
      </c>
      <c r="P282" t="s">
        <v>1034</v>
      </c>
      <c r="Q282">
        <v>1</v>
      </c>
      <c r="W282">
        <v>0</v>
      </c>
      <c r="X282">
        <v>1188625873</v>
      </c>
      <c r="Y282">
        <v>1.2500000000000001E-2</v>
      </c>
      <c r="AA282">
        <v>0</v>
      </c>
      <c r="AB282">
        <v>208.19</v>
      </c>
      <c r="AC282">
        <v>13.5</v>
      </c>
      <c r="AD282">
        <v>0</v>
      </c>
      <c r="AE282">
        <v>0</v>
      </c>
      <c r="AF282">
        <v>31.26</v>
      </c>
      <c r="AG282">
        <v>13.5</v>
      </c>
      <c r="AH282">
        <v>0</v>
      </c>
      <c r="AI282">
        <v>1</v>
      </c>
      <c r="AJ282">
        <v>6.66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0.01</v>
      </c>
      <c r="AU282" t="s">
        <v>32</v>
      </c>
      <c r="AV282">
        <v>0</v>
      </c>
      <c r="AW282">
        <v>2</v>
      </c>
      <c r="AX282">
        <v>39501220</v>
      </c>
      <c r="AY282">
        <v>1</v>
      </c>
      <c r="AZ282">
        <v>0</v>
      </c>
      <c r="BA282">
        <v>265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Y282*Source!I125</f>
        <v>1.7000000000000001E-2</v>
      </c>
      <c r="CY282">
        <f>AB282</f>
        <v>208.19</v>
      </c>
      <c r="CZ282">
        <f>AF282</f>
        <v>31.26</v>
      </c>
      <c r="DA282">
        <f>AJ282</f>
        <v>6.66</v>
      </c>
      <c r="DB282">
        <v>0</v>
      </c>
    </row>
    <row r="283" spans="1:106" x14ac:dyDescent="0.2">
      <c r="A283">
        <f>ROW(Source!A125)</f>
        <v>125</v>
      </c>
      <c r="B283">
        <v>39500386</v>
      </c>
      <c r="C283">
        <v>39501210</v>
      </c>
      <c r="D283">
        <v>36883554</v>
      </c>
      <c r="E283">
        <v>1</v>
      </c>
      <c r="F283">
        <v>1</v>
      </c>
      <c r="G283">
        <v>1</v>
      </c>
      <c r="H283">
        <v>2</v>
      </c>
      <c r="I283" t="s">
        <v>1037</v>
      </c>
      <c r="J283" t="s">
        <v>1038</v>
      </c>
      <c r="K283" t="s">
        <v>1039</v>
      </c>
      <c r="L283">
        <v>1368</v>
      </c>
      <c r="N283">
        <v>1011</v>
      </c>
      <c r="O283" t="s">
        <v>1034</v>
      </c>
      <c r="P283" t="s">
        <v>1034</v>
      </c>
      <c r="Q283">
        <v>1</v>
      </c>
      <c r="W283">
        <v>0</v>
      </c>
      <c r="X283">
        <v>1372534845</v>
      </c>
      <c r="Y283">
        <v>1.2500000000000001E-2</v>
      </c>
      <c r="AA283">
        <v>0</v>
      </c>
      <c r="AB283">
        <v>437.63</v>
      </c>
      <c r="AC283">
        <v>11.6</v>
      </c>
      <c r="AD283">
        <v>0</v>
      </c>
      <c r="AE283">
        <v>0</v>
      </c>
      <c r="AF283">
        <v>65.709999999999994</v>
      </c>
      <c r="AG283">
        <v>11.6</v>
      </c>
      <c r="AH283">
        <v>0</v>
      </c>
      <c r="AI283">
        <v>1</v>
      </c>
      <c r="AJ283">
        <v>6.66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0.01</v>
      </c>
      <c r="AU283" t="s">
        <v>32</v>
      </c>
      <c r="AV283">
        <v>0</v>
      </c>
      <c r="AW283">
        <v>2</v>
      </c>
      <c r="AX283">
        <v>39501221</v>
      </c>
      <c r="AY283">
        <v>1</v>
      </c>
      <c r="AZ283">
        <v>0</v>
      </c>
      <c r="BA283">
        <v>266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Y283*Source!I125</f>
        <v>1.7000000000000001E-2</v>
      </c>
      <c r="CY283">
        <f>AB283</f>
        <v>437.63</v>
      </c>
      <c r="CZ283">
        <f>AF283</f>
        <v>65.709999999999994</v>
      </c>
      <c r="DA283">
        <f>AJ283</f>
        <v>6.66</v>
      </c>
      <c r="DB283">
        <v>0</v>
      </c>
    </row>
    <row r="284" spans="1:106" x14ac:dyDescent="0.2">
      <c r="A284">
        <f>ROW(Source!A125)</f>
        <v>125</v>
      </c>
      <c r="B284">
        <v>39500386</v>
      </c>
      <c r="C284">
        <v>39501210</v>
      </c>
      <c r="D284">
        <v>36805524</v>
      </c>
      <c r="E284">
        <v>1</v>
      </c>
      <c r="F284">
        <v>1</v>
      </c>
      <c r="G284">
        <v>1</v>
      </c>
      <c r="H284">
        <v>3</v>
      </c>
      <c r="I284" t="s">
        <v>1071</v>
      </c>
      <c r="J284" t="s">
        <v>1072</v>
      </c>
      <c r="K284" t="s">
        <v>1073</v>
      </c>
      <c r="L284">
        <v>1346</v>
      </c>
      <c r="N284">
        <v>1009</v>
      </c>
      <c r="O284" t="s">
        <v>52</v>
      </c>
      <c r="P284" t="s">
        <v>52</v>
      </c>
      <c r="Q284">
        <v>1</v>
      </c>
      <c r="W284">
        <v>0</v>
      </c>
      <c r="X284">
        <v>813963326</v>
      </c>
      <c r="Y284">
        <v>0.1</v>
      </c>
      <c r="AA284">
        <v>12.12</v>
      </c>
      <c r="AB284">
        <v>0</v>
      </c>
      <c r="AC284">
        <v>0</v>
      </c>
      <c r="AD284">
        <v>0</v>
      </c>
      <c r="AE284">
        <v>1.82</v>
      </c>
      <c r="AF284">
        <v>0</v>
      </c>
      <c r="AG284">
        <v>0</v>
      </c>
      <c r="AH284">
        <v>0</v>
      </c>
      <c r="AI284">
        <v>6.66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0.1</v>
      </c>
      <c r="AU284" t="s">
        <v>3</v>
      </c>
      <c r="AV284">
        <v>0</v>
      </c>
      <c r="AW284">
        <v>2</v>
      </c>
      <c r="AX284">
        <v>39501222</v>
      </c>
      <c r="AY284">
        <v>1</v>
      </c>
      <c r="AZ284">
        <v>0</v>
      </c>
      <c r="BA284">
        <v>267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Y284*Source!I125</f>
        <v>0.13600000000000001</v>
      </c>
      <c r="CY284">
        <f>AA284</f>
        <v>12.12</v>
      </c>
      <c r="CZ284">
        <f>AE284</f>
        <v>1.82</v>
      </c>
      <c r="DA284">
        <f>AI284</f>
        <v>6.66</v>
      </c>
      <c r="DB284">
        <v>0</v>
      </c>
    </row>
    <row r="285" spans="1:106" x14ac:dyDescent="0.2">
      <c r="A285">
        <f>ROW(Source!A125)</f>
        <v>125</v>
      </c>
      <c r="B285">
        <v>39500386</v>
      </c>
      <c r="C285">
        <v>39501210</v>
      </c>
      <c r="D285">
        <v>36837698</v>
      </c>
      <c r="E285">
        <v>1</v>
      </c>
      <c r="F285">
        <v>1</v>
      </c>
      <c r="G285">
        <v>1</v>
      </c>
      <c r="H285">
        <v>3</v>
      </c>
      <c r="I285" t="s">
        <v>81</v>
      </c>
      <c r="J285" t="s">
        <v>83</v>
      </c>
      <c r="K285" t="s">
        <v>82</v>
      </c>
      <c r="L285">
        <v>1346</v>
      </c>
      <c r="N285">
        <v>1009</v>
      </c>
      <c r="O285" t="s">
        <v>52</v>
      </c>
      <c r="P285" t="s">
        <v>52</v>
      </c>
      <c r="Q285">
        <v>1</v>
      </c>
      <c r="W285">
        <v>0</v>
      </c>
      <c r="X285">
        <v>1453462043</v>
      </c>
      <c r="Y285">
        <v>13</v>
      </c>
      <c r="AA285">
        <v>100.5</v>
      </c>
      <c r="AB285">
        <v>0</v>
      </c>
      <c r="AC285">
        <v>0</v>
      </c>
      <c r="AD285">
        <v>0</v>
      </c>
      <c r="AE285">
        <v>15.09</v>
      </c>
      <c r="AF285">
        <v>0</v>
      </c>
      <c r="AG285">
        <v>0</v>
      </c>
      <c r="AH285">
        <v>0</v>
      </c>
      <c r="AI285">
        <v>6.66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3</v>
      </c>
      <c r="AT285">
        <v>13</v>
      </c>
      <c r="AU285" t="s">
        <v>3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Y285*Source!I125</f>
        <v>17.68</v>
      </c>
      <c r="CY285">
        <f>AA285</f>
        <v>100.5</v>
      </c>
      <c r="CZ285">
        <f>AE285</f>
        <v>15.09</v>
      </c>
      <c r="DA285">
        <f>AI285</f>
        <v>6.66</v>
      </c>
      <c r="DB285">
        <v>0</v>
      </c>
    </row>
    <row r="286" spans="1:106" x14ac:dyDescent="0.2">
      <c r="A286">
        <f>ROW(Source!A125)</f>
        <v>125</v>
      </c>
      <c r="B286">
        <v>39500386</v>
      </c>
      <c r="C286">
        <v>39501210</v>
      </c>
      <c r="D286">
        <v>36797079</v>
      </c>
      <c r="E286">
        <v>17</v>
      </c>
      <c r="F286">
        <v>1</v>
      </c>
      <c r="G286">
        <v>1</v>
      </c>
      <c r="H286">
        <v>3</v>
      </c>
      <c r="I286" t="s">
        <v>91</v>
      </c>
      <c r="J286" t="s">
        <v>3</v>
      </c>
      <c r="K286" t="s">
        <v>92</v>
      </c>
      <c r="L286">
        <v>1348</v>
      </c>
      <c r="N286">
        <v>1009</v>
      </c>
      <c r="O286" t="s">
        <v>57</v>
      </c>
      <c r="P286" t="s">
        <v>57</v>
      </c>
      <c r="Q286">
        <v>1000</v>
      </c>
      <c r="W286">
        <v>0</v>
      </c>
      <c r="X286">
        <v>-1212923053</v>
      </c>
      <c r="Y286">
        <v>1.2999999999999999E-2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6.66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3</v>
      </c>
      <c r="AT286">
        <v>1.2999999999999999E-2</v>
      </c>
      <c r="AU286" t="s">
        <v>3</v>
      </c>
      <c r="AV286">
        <v>0</v>
      </c>
      <c r="AW286">
        <v>2</v>
      </c>
      <c r="AX286">
        <v>39501223</v>
      </c>
      <c r="AY286">
        <v>1</v>
      </c>
      <c r="AZ286">
        <v>0</v>
      </c>
      <c r="BA286">
        <v>268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Y286*Source!I125</f>
        <v>1.7680000000000001E-2</v>
      </c>
      <c r="CY286">
        <f>AA286</f>
        <v>0</v>
      </c>
      <c r="CZ286">
        <f>AE286</f>
        <v>0</v>
      </c>
      <c r="DA286">
        <f>AI286</f>
        <v>6.66</v>
      </c>
      <c r="DB286">
        <v>0</v>
      </c>
    </row>
    <row r="287" spans="1:106" x14ac:dyDescent="0.2">
      <c r="A287">
        <f>ROW(Source!A130)</f>
        <v>130</v>
      </c>
      <c r="B287">
        <v>39500385</v>
      </c>
      <c r="C287">
        <v>39501226</v>
      </c>
      <c r="D287">
        <v>37064878</v>
      </c>
      <c r="E287">
        <v>1</v>
      </c>
      <c r="F287">
        <v>1</v>
      </c>
      <c r="G287">
        <v>1</v>
      </c>
      <c r="H287">
        <v>1</v>
      </c>
      <c r="I287" t="s">
        <v>1219</v>
      </c>
      <c r="J287" t="s">
        <v>3</v>
      </c>
      <c r="K287" t="s">
        <v>1220</v>
      </c>
      <c r="L287">
        <v>1191</v>
      </c>
      <c r="N287">
        <v>1013</v>
      </c>
      <c r="O287" t="s">
        <v>1028</v>
      </c>
      <c r="P287" t="s">
        <v>1028</v>
      </c>
      <c r="Q287">
        <v>1</v>
      </c>
      <c r="W287">
        <v>0</v>
      </c>
      <c r="X287">
        <v>-1081351934</v>
      </c>
      <c r="Y287">
        <v>98.715999999999994</v>
      </c>
      <c r="AA287">
        <v>0</v>
      </c>
      <c r="AB287">
        <v>0</v>
      </c>
      <c r="AC287">
        <v>0</v>
      </c>
      <c r="AD287">
        <v>9.4</v>
      </c>
      <c r="AE287">
        <v>0</v>
      </c>
      <c r="AF287">
        <v>0</v>
      </c>
      <c r="AG287">
        <v>0</v>
      </c>
      <c r="AH287">
        <v>9.4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85.84</v>
      </c>
      <c r="AU287" t="s">
        <v>33</v>
      </c>
      <c r="AV287">
        <v>1</v>
      </c>
      <c r="AW287">
        <v>2</v>
      </c>
      <c r="AX287">
        <v>39501235</v>
      </c>
      <c r="AY287">
        <v>1</v>
      </c>
      <c r="AZ287">
        <v>0</v>
      </c>
      <c r="BA287">
        <v>269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Y287*Source!I130</f>
        <v>134.25376</v>
      </c>
      <c r="CY287">
        <f>AD287</f>
        <v>9.4</v>
      </c>
      <c r="CZ287">
        <f>AH287</f>
        <v>9.4</v>
      </c>
      <c r="DA287">
        <f>AL287</f>
        <v>1</v>
      </c>
      <c r="DB287">
        <v>0</v>
      </c>
    </row>
    <row r="288" spans="1:106" x14ac:dyDescent="0.2">
      <c r="A288">
        <f>ROW(Source!A130)</f>
        <v>130</v>
      </c>
      <c r="B288">
        <v>39500385</v>
      </c>
      <c r="C288">
        <v>39501226</v>
      </c>
      <c r="D288">
        <v>37064876</v>
      </c>
      <c r="E288">
        <v>1</v>
      </c>
      <c r="F288">
        <v>1</v>
      </c>
      <c r="G288">
        <v>1</v>
      </c>
      <c r="H288">
        <v>1</v>
      </c>
      <c r="I288" t="s">
        <v>1029</v>
      </c>
      <c r="J288" t="s">
        <v>3</v>
      </c>
      <c r="K288" t="s">
        <v>1030</v>
      </c>
      <c r="L288">
        <v>1191</v>
      </c>
      <c r="N288">
        <v>1013</v>
      </c>
      <c r="O288" t="s">
        <v>1028</v>
      </c>
      <c r="P288" t="s">
        <v>1028</v>
      </c>
      <c r="Q288">
        <v>1</v>
      </c>
      <c r="W288">
        <v>0</v>
      </c>
      <c r="X288">
        <v>-1417349443</v>
      </c>
      <c r="Y288">
        <v>6.29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6.29</v>
      </c>
      <c r="AU288" t="s">
        <v>3</v>
      </c>
      <c r="AV288">
        <v>2</v>
      </c>
      <c r="AW288">
        <v>2</v>
      </c>
      <c r="AX288">
        <v>39501236</v>
      </c>
      <c r="AY288">
        <v>1</v>
      </c>
      <c r="AZ288">
        <v>2048</v>
      </c>
      <c r="BA288">
        <v>270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Y288*Source!I130</f>
        <v>8.5544000000000011</v>
      </c>
      <c r="CY288">
        <f>AD288</f>
        <v>0</v>
      </c>
      <c r="CZ288">
        <f>AH288</f>
        <v>0</v>
      </c>
      <c r="DA288">
        <f>AL288</f>
        <v>1</v>
      </c>
      <c r="DB288">
        <v>0</v>
      </c>
    </row>
    <row r="289" spans="1:106" x14ac:dyDescent="0.2">
      <c r="A289">
        <f>ROW(Source!A130)</f>
        <v>130</v>
      </c>
      <c r="B289">
        <v>39500385</v>
      </c>
      <c r="C289">
        <v>39501226</v>
      </c>
      <c r="D289">
        <v>36882452</v>
      </c>
      <c r="E289">
        <v>1</v>
      </c>
      <c r="F289">
        <v>1</v>
      </c>
      <c r="G289">
        <v>1</v>
      </c>
      <c r="H289">
        <v>2</v>
      </c>
      <c r="I289" t="s">
        <v>1031</v>
      </c>
      <c r="J289" t="s">
        <v>1032</v>
      </c>
      <c r="K289" t="s">
        <v>1033</v>
      </c>
      <c r="L289">
        <v>1368</v>
      </c>
      <c r="N289">
        <v>1011</v>
      </c>
      <c r="O289" t="s">
        <v>1034</v>
      </c>
      <c r="P289" t="s">
        <v>1034</v>
      </c>
      <c r="Q289">
        <v>1</v>
      </c>
      <c r="W289">
        <v>0</v>
      </c>
      <c r="X289">
        <v>1188625873</v>
      </c>
      <c r="Y289">
        <v>1.05</v>
      </c>
      <c r="AA289">
        <v>0</v>
      </c>
      <c r="AB289">
        <v>31.26</v>
      </c>
      <c r="AC289">
        <v>13.5</v>
      </c>
      <c r="AD289">
        <v>0</v>
      </c>
      <c r="AE289">
        <v>0</v>
      </c>
      <c r="AF289">
        <v>31.26</v>
      </c>
      <c r="AG289">
        <v>13.5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3</v>
      </c>
      <c r="AT289">
        <v>0.84</v>
      </c>
      <c r="AU289" t="s">
        <v>32</v>
      </c>
      <c r="AV289">
        <v>0</v>
      </c>
      <c r="AW289">
        <v>2</v>
      </c>
      <c r="AX289">
        <v>39501237</v>
      </c>
      <c r="AY289">
        <v>1</v>
      </c>
      <c r="AZ289">
        <v>0</v>
      </c>
      <c r="BA289">
        <v>271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Y289*Source!I130</f>
        <v>1.4280000000000002</v>
      </c>
      <c r="CY289">
        <f>AB289</f>
        <v>31.26</v>
      </c>
      <c r="CZ289">
        <f>AF289</f>
        <v>31.26</v>
      </c>
      <c r="DA289">
        <f>AJ289</f>
        <v>1</v>
      </c>
      <c r="DB289">
        <v>0</v>
      </c>
    </row>
    <row r="290" spans="1:106" x14ac:dyDescent="0.2">
      <c r="A290">
        <f>ROW(Source!A130)</f>
        <v>130</v>
      </c>
      <c r="B290">
        <v>39500385</v>
      </c>
      <c r="C290">
        <v>39501226</v>
      </c>
      <c r="D290">
        <v>36882608</v>
      </c>
      <c r="E290">
        <v>1</v>
      </c>
      <c r="F290">
        <v>1</v>
      </c>
      <c r="G290">
        <v>1</v>
      </c>
      <c r="H290">
        <v>2</v>
      </c>
      <c r="I290" t="s">
        <v>1221</v>
      </c>
      <c r="J290" t="s">
        <v>1222</v>
      </c>
      <c r="K290" t="s">
        <v>1223</v>
      </c>
      <c r="L290">
        <v>1368</v>
      </c>
      <c r="N290">
        <v>1011</v>
      </c>
      <c r="O290" t="s">
        <v>1034</v>
      </c>
      <c r="P290" t="s">
        <v>1034</v>
      </c>
      <c r="Q290">
        <v>1</v>
      </c>
      <c r="W290">
        <v>0</v>
      </c>
      <c r="X290">
        <v>1573467769</v>
      </c>
      <c r="Y290">
        <v>6.8125</v>
      </c>
      <c r="AA290">
        <v>0</v>
      </c>
      <c r="AB290">
        <v>14.15</v>
      </c>
      <c r="AC290">
        <v>8.91</v>
      </c>
      <c r="AD290">
        <v>0</v>
      </c>
      <c r="AE290">
        <v>0</v>
      </c>
      <c r="AF290">
        <v>14.15</v>
      </c>
      <c r="AG290">
        <v>8.91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3</v>
      </c>
      <c r="AT290">
        <v>5.45</v>
      </c>
      <c r="AU290" t="s">
        <v>32</v>
      </c>
      <c r="AV290">
        <v>0</v>
      </c>
      <c r="AW290">
        <v>2</v>
      </c>
      <c r="AX290">
        <v>39501238</v>
      </c>
      <c r="AY290">
        <v>1</v>
      </c>
      <c r="AZ290">
        <v>0</v>
      </c>
      <c r="BA290">
        <v>272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Y290*Source!I130</f>
        <v>9.2650000000000006</v>
      </c>
      <c r="CY290">
        <f>AB290</f>
        <v>14.15</v>
      </c>
      <c r="CZ290">
        <f>AF290</f>
        <v>14.15</v>
      </c>
      <c r="DA290">
        <f>AJ290</f>
        <v>1</v>
      </c>
      <c r="DB290">
        <v>0</v>
      </c>
    </row>
    <row r="291" spans="1:106" x14ac:dyDescent="0.2">
      <c r="A291">
        <f>ROW(Source!A130)</f>
        <v>130</v>
      </c>
      <c r="B291">
        <v>39500385</v>
      </c>
      <c r="C291">
        <v>39501226</v>
      </c>
      <c r="D291">
        <v>36804547</v>
      </c>
      <c r="E291">
        <v>1</v>
      </c>
      <c r="F291">
        <v>1</v>
      </c>
      <c r="G291">
        <v>1</v>
      </c>
      <c r="H291">
        <v>3</v>
      </c>
      <c r="I291" t="s">
        <v>1224</v>
      </c>
      <c r="J291" t="s">
        <v>1225</v>
      </c>
      <c r="K291" t="s">
        <v>1226</v>
      </c>
      <c r="L291">
        <v>1348</v>
      </c>
      <c r="N291">
        <v>1009</v>
      </c>
      <c r="O291" t="s">
        <v>57</v>
      </c>
      <c r="P291" t="s">
        <v>57</v>
      </c>
      <c r="Q291">
        <v>1000</v>
      </c>
      <c r="W291">
        <v>0</v>
      </c>
      <c r="X291">
        <v>2032238625</v>
      </c>
      <c r="Y291">
        <v>1.2E-4</v>
      </c>
      <c r="AA291">
        <v>8475</v>
      </c>
      <c r="AB291">
        <v>0</v>
      </c>
      <c r="AC291">
        <v>0</v>
      </c>
      <c r="AD291">
        <v>0</v>
      </c>
      <c r="AE291">
        <v>8475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1.2E-4</v>
      </c>
      <c r="AU291" t="s">
        <v>3</v>
      </c>
      <c r="AV291">
        <v>0</v>
      </c>
      <c r="AW291">
        <v>2</v>
      </c>
      <c r="AX291">
        <v>39501239</v>
      </c>
      <c r="AY291">
        <v>1</v>
      </c>
      <c r="AZ291">
        <v>0</v>
      </c>
      <c r="BA291">
        <v>273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Y291*Source!I130</f>
        <v>1.6320000000000001E-4</v>
      </c>
      <c r="CY291">
        <f>AA291</f>
        <v>8475</v>
      </c>
      <c r="CZ291">
        <f>AE291</f>
        <v>8475</v>
      </c>
      <c r="DA291">
        <f>AI291</f>
        <v>1</v>
      </c>
      <c r="DB291">
        <v>0</v>
      </c>
    </row>
    <row r="292" spans="1:106" x14ac:dyDescent="0.2">
      <c r="A292">
        <f>ROW(Source!A130)</f>
        <v>130</v>
      </c>
      <c r="B292">
        <v>39500385</v>
      </c>
      <c r="C292">
        <v>39501226</v>
      </c>
      <c r="D292">
        <v>36806488</v>
      </c>
      <c r="E292">
        <v>1</v>
      </c>
      <c r="F292">
        <v>1</v>
      </c>
      <c r="G292">
        <v>1</v>
      </c>
      <c r="H292">
        <v>3</v>
      </c>
      <c r="I292" t="s">
        <v>1141</v>
      </c>
      <c r="J292" t="s">
        <v>1142</v>
      </c>
      <c r="K292" t="s">
        <v>1143</v>
      </c>
      <c r="L292">
        <v>1348</v>
      </c>
      <c r="N292">
        <v>1009</v>
      </c>
      <c r="O292" t="s">
        <v>57</v>
      </c>
      <c r="P292" t="s">
        <v>57</v>
      </c>
      <c r="Q292">
        <v>1000</v>
      </c>
      <c r="W292">
        <v>0</v>
      </c>
      <c r="X292">
        <v>-1421715385</v>
      </c>
      <c r="Y292">
        <v>6.0000000000000001E-3</v>
      </c>
      <c r="AA292">
        <v>729.98</v>
      </c>
      <c r="AB292">
        <v>0</v>
      </c>
      <c r="AC292">
        <v>0</v>
      </c>
      <c r="AD292">
        <v>0</v>
      </c>
      <c r="AE292">
        <v>729.98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6.0000000000000001E-3</v>
      </c>
      <c r="AU292" t="s">
        <v>3</v>
      </c>
      <c r="AV292">
        <v>0</v>
      </c>
      <c r="AW292">
        <v>2</v>
      </c>
      <c r="AX292">
        <v>39501240</v>
      </c>
      <c r="AY292">
        <v>1</v>
      </c>
      <c r="AZ292">
        <v>0</v>
      </c>
      <c r="BA292">
        <v>274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Y292*Source!I130</f>
        <v>8.1600000000000006E-3</v>
      </c>
      <c r="CY292">
        <f>AA292</f>
        <v>729.98</v>
      </c>
      <c r="CZ292">
        <f>AE292</f>
        <v>729.98</v>
      </c>
      <c r="DA292">
        <f>AI292</f>
        <v>1</v>
      </c>
      <c r="DB292">
        <v>0</v>
      </c>
    </row>
    <row r="293" spans="1:106" x14ac:dyDescent="0.2">
      <c r="A293">
        <f>ROW(Source!A130)</f>
        <v>130</v>
      </c>
      <c r="B293">
        <v>39500385</v>
      </c>
      <c r="C293">
        <v>39501226</v>
      </c>
      <c r="D293">
        <v>36807381</v>
      </c>
      <c r="E293">
        <v>1</v>
      </c>
      <c r="F293">
        <v>1</v>
      </c>
      <c r="G293">
        <v>1</v>
      </c>
      <c r="H293">
        <v>3</v>
      </c>
      <c r="I293" t="s">
        <v>1088</v>
      </c>
      <c r="J293" t="s">
        <v>1089</v>
      </c>
      <c r="K293" t="s">
        <v>1090</v>
      </c>
      <c r="L293">
        <v>1339</v>
      </c>
      <c r="N293">
        <v>1007</v>
      </c>
      <c r="O293" t="s">
        <v>179</v>
      </c>
      <c r="P293" t="s">
        <v>179</v>
      </c>
      <c r="Q293">
        <v>1</v>
      </c>
      <c r="W293">
        <v>0</v>
      </c>
      <c r="X293">
        <v>-1001479081</v>
      </c>
      <c r="Y293">
        <v>1.87</v>
      </c>
      <c r="AA293">
        <v>517.91</v>
      </c>
      <c r="AB293">
        <v>0</v>
      </c>
      <c r="AC293">
        <v>0</v>
      </c>
      <c r="AD293">
        <v>0</v>
      </c>
      <c r="AE293">
        <v>517.91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1.87</v>
      </c>
      <c r="AU293" t="s">
        <v>3</v>
      </c>
      <c r="AV293">
        <v>0</v>
      </c>
      <c r="AW293">
        <v>2</v>
      </c>
      <c r="AX293">
        <v>39501241</v>
      </c>
      <c r="AY293">
        <v>1</v>
      </c>
      <c r="AZ293">
        <v>0</v>
      </c>
      <c r="BA293">
        <v>275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Y293*Source!I130</f>
        <v>2.5432000000000001</v>
      </c>
      <c r="CY293">
        <f>AA293</f>
        <v>517.91</v>
      </c>
      <c r="CZ293">
        <f>AE293</f>
        <v>517.91</v>
      </c>
      <c r="DA293">
        <f>AI293</f>
        <v>1</v>
      </c>
      <c r="DB293">
        <v>0</v>
      </c>
    </row>
    <row r="294" spans="1:106" x14ac:dyDescent="0.2">
      <c r="A294">
        <f>ROW(Source!A130)</f>
        <v>130</v>
      </c>
      <c r="B294">
        <v>39500385</v>
      </c>
      <c r="C294">
        <v>39501226</v>
      </c>
      <c r="D294">
        <v>36824423</v>
      </c>
      <c r="E294">
        <v>1</v>
      </c>
      <c r="F294">
        <v>1</v>
      </c>
      <c r="G294">
        <v>1</v>
      </c>
      <c r="H294">
        <v>3</v>
      </c>
      <c r="I294" t="s">
        <v>1227</v>
      </c>
      <c r="J294" t="s">
        <v>1228</v>
      </c>
      <c r="K294" t="s">
        <v>1229</v>
      </c>
      <c r="L294">
        <v>1327</v>
      </c>
      <c r="N294">
        <v>1005</v>
      </c>
      <c r="O294" t="s">
        <v>40</v>
      </c>
      <c r="P294" t="s">
        <v>40</v>
      </c>
      <c r="Q294">
        <v>1</v>
      </c>
      <c r="W294">
        <v>0</v>
      </c>
      <c r="X294">
        <v>1704710638</v>
      </c>
      <c r="Y294">
        <v>5.54</v>
      </c>
      <c r="AA294">
        <v>28.25</v>
      </c>
      <c r="AB294">
        <v>0</v>
      </c>
      <c r="AC294">
        <v>0</v>
      </c>
      <c r="AD294">
        <v>0</v>
      </c>
      <c r="AE294">
        <v>28.25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5.54</v>
      </c>
      <c r="AU294" t="s">
        <v>3</v>
      </c>
      <c r="AV294">
        <v>0</v>
      </c>
      <c r="AW294">
        <v>2</v>
      </c>
      <c r="AX294">
        <v>39501242</v>
      </c>
      <c r="AY294">
        <v>1</v>
      </c>
      <c r="AZ294">
        <v>0</v>
      </c>
      <c r="BA294">
        <v>276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Y294*Source!I130</f>
        <v>7.5344000000000007</v>
      </c>
      <c r="CY294">
        <f>AA294</f>
        <v>28.25</v>
      </c>
      <c r="CZ294">
        <f>AE294</f>
        <v>28.25</v>
      </c>
      <c r="DA294">
        <f>AI294</f>
        <v>1</v>
      </c>
      <c r="DB294">
        <v>0</v>
      </c>
    </row>
    <row r="295" spans="1:106" x14ac:dyDescent="0.2">
      <c r="A295">
        <f>ROW(Source!A131)</f>
        <v>131</v>
      </c>
      <c r="B295">
        <v>39500386</v>
      </c>
      <c r="C295">
        <v>39501226</v>
      </c>
      <c r="D295">
        <v>37064878</v>
      </c>
      <c r="E295">
        <v>1</v>
      </c>
      <c r="F295">
        <v>1</v>
      </c>
      <c r="G295">
        <v>1</v>
      </c>
      <c r="H295">
        <v>1</v>
      </c>
      <c r="I295" t="s">
        <v>1219</v>
      </c>
      <c r="J295" t="s">
        <v>3</v>
      </c>
      <c r="K295" t="s">
        <v>1220</v>
      </c>
      <c r="L295">
        <v>1191</v>
      </c>
      <c r="N295">
        <v>1013</v>
      </c>
      <c r="O295" t="s">
        <v>1028</v>
      </c>
      <c r="P295" t="s">
        <v>1028</v>
      </c>
      <c r="Q295">
        <v>1</v>
      </c>
      <c r="W295">
        <v>0</v>
      </c>
      <c r="X295">
        <v>-1081351934</v>
      </c>
      <c r="Y295">
        <v>98.715999999999994</v>
      </c>
      <c r="AA295">
        <v>0</v>
      </c>
      <c r="AB295">
        <v>0</v>
      </c>
      <c r="AC295">
        <v>0</v>
      </c>
      <c r="AD295">
        <v>62.6</v>
      </c>
      <c r="AE295">
        <v>0</v>
      </c>
      <c r="AF295">
        <v>0</v>
      </c>
      <c r="AG295">
        <v>0</v>
      </c>
      <c r="AH295">
        <v>9.4</v>
      </c>
      <c r="AI295">
        <v>1</v>
      </c>
      <c r="AJ295">
        <v>1</v>
      </c>
      <c r="AK295">
        <v>1</v>
      </c>
      <c r="AL295">
        <v>6.66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85.84</v>
      </c>
      <c r="AU295" t="s">
        <v>33</v>
      </c>
      <c r="AV295">
        <v>1</v>
      </c>
      <c r="AW295">
        <v>2</v>
      </c>
      <c r="AX295">
        <v>39501235</v>
      </c>
      <c r="AY295">
        <v>1</v>
      </c>
      <c r="AZ295">
        <v>0</v>
      </c>
      <c r="BA295">
        <v>277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Y295*Source!I131</f>
        <v>134.25376</v>
      </c>
      <c r="CY295">
        <f>AD295</f>
        <v>62.6</v>
      </c>
      <c r="CZ295">
        <f>AH295</f>
        <v>9.4</v>
      </c>
      <c r="DA295">
        <f>AL295</f>
        <v>6.66</v>
      </c>
      <c r="DB295">
        <v>0</v>
      </c>
    </row>
    <row r="296" spans="1:106" x14ac:dyDescent="0.2">
      <c r="A296">
        <f>ROW(Source!A131)</f>
        <v>131</v>
      </c>
      <c r="B296">
        <v>39500386</v>
      </c>
      <c r="C296">
        <v>39501226</v>
      </c>
      <c r="D296">
        <v>37064876</v>
      </c>
      <c r="E296">
        <v>1</v>
      </c>
      <c r="F296">
        <v>1</v>
      </c>
      <c r="G296">
        <v>1</v>
      </c>
      <c r="H296">
        <v>1</v>
      </c>
      <c r="I296" t="s">
        <v>1029</v>
      </c>
      <c r="J296" t="s">
        <v>3</v>
      </c>
      <c r="K296" t="s">
        <v>1030</v>
      </c>
      <c r="L296">
        <v>1191</v>
      </c>
      <c r="N296">
        <v>1013</v>
      </c>
      <c r="O296" t="s">
        <v>1028</v>
      </c>
      <c r="P296" t="s">
        <v>1028</v>
      </c>
      <c r="Q296">
        <v>1</v>
      </c>
      <c r="W296">
        <v>0</v>
      </c>
      <c r="X296">
        <v>-1417349443</v>
      </c>
      <c r="Y296">
        <v>6.29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6.66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6.29</v>
      </c>
      <c r="AU296" t="s">
        <v>3</v>
      </c>
      <c r="AV296">
        <v>2</v>
      </c>
      <c r="AW296">
        <v>2</v>
      </c>
      <c r="AX296">
        <v>39501236</v>
      </c>
      <c r="AY296">
        <v>1</v>
      </c>
      <c r="AZ296">
        <v>2048</v>
      </c>
      <c r="BA296">
        <v>278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Y296*Source!I131</f>
        <v>8.5544000000000011</v>
      </c>
      <c r="CY296">
        <f>AD296</f>
        <v>0</v>
      </c>
      <c r="CZ296">
        <f>AH296</f>
        <v>0</v>
      </c>
      <c r="DA296">
        <f>AL296</f>
        <v>1</v>
      </c>
      <c r="DB296">
        <v>0</v>
      </c>
    </row>
    <row r="297" spans="1:106" x14ac:dyDescent="0.2">
      <c r="A297">
        <f>ROW(Source!A131)</f>
        <v>131</v>
      </c>
      <c r="B297">
        <v>39500386</v>
      </c>
      <c r="C297">
        <v>39501226</v>
      </c>
      <c r="D297">
        <v>36882452</v>
      </c>
      <c r="E297">
        <v>1</v>
      </c>
      <c r="F297">
        <v>1</v>
      </c>
      <c r="G297">
        <v>1</v>
      </c>
      <c r="H297">
        <v>2</v>
      </c>
      <c r="I297" t="s">
        <v>1031</v>
      </c>
      <c r="J297" t="s">
        <v>1032</v>
      </c>
      <c r="K297" t="s">
        <v>1033</v>
      </c>
      <c r="L297">
        <v>1368</v>
      </c>
      <c r="N297">
        <v>1011</v>
      </c>
      <c r="O297" t="s">
        <v>1034</v>
      </c>
      <c r="P297" t="s">
        <v>1034</v>
      </c>
      <c r="Q297">
        <v>1</v>
      </c>
      <c r="W297">
        <v>0</v>
      </c>
      <c r="X297">
        <v>1188625873</v>
      </c>
      <c r="Y297">
        <v>1.05</v>
      </c>
      <c r="AA297">
        <v>0</v>
      </c>
      <c r="AB297">
        <v>208.19</v>
      </c>
      <c r="AC297">
        <v>13.5</v>
      </c>
      <c r="AD297">
        <v>0</v>
      </c>
      <c r="AE297">
        <v>0</v>
      </c>
      <c r="AF297">
        <v>31.26</v>
      </c>
      <c r="AG297">
        <v>13.5</v>
      </c>
      <c r="AH297">
        <v>0</v>
      </c>
      <c r="AI297">
        <v>1</v>
      </c>
      <c r="AJ297">
        <v>6.66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0.84</v>
      </c>
      <c r="AU297" t="s">
        <v>32</v>
      </c>
      <c r="AV297">
        <v>0</v>
      </c>
      <c r="AW297">
        <v>2</v>
      </c>
      <c r="AX297">
        <v>39501237</v>
      </c>
      <c r="AY297">
        <v>1</v>
      </c>
      <c r="AZ297">
        <v>0</v>
      </c>
      <c r="BA297">
        <v>279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Y297*Source!I131</f>
        <v>1.4280000000000002</v>
      </c>
      <c r="CY297">
        <f>AB297</f>
        <v>208.19</v>
      </c>
      <c r="CZ297">
        <f>AF297</f>
        <v>31.26</v>
      </c>
      <c r="DA297">
        <f>AJ297</f>
        <v>6.66</v>
      </c>
      <c r="DB297">
        <v>0</v>
      </c>
    </row>
    <row r="298" spans="1:106" x14ac:dyDescent="0.2">
      <c r="A298">
        <f>ROW(Source!A131)</f>
        <v>131</v>
      </c>
      <c r="B298">
        <v>39500386</v>
      </c>
      <c r="C298">
        <v>39501226</v>
      </c>
      <c r="D298">
        <v>36882608</v>
      </c>
      <c r="E298">
        <v>1</v>
      </c>
      <c r="F298">
        <v>1</v>
      </c>
      <c r="G298">
        <v>1</v>
      </c>
      <c r="H298">
        <v>2</v>
      </c>
      <c r="I298" t="s">
        <v>1221</v>
      </c>
      <c r="J298" t="s">
        <v>1222</v>
      </c>
      <c r="K298" t="s">
        <v>1223</v>
      </c>
      <c r="L298">
        <v>1368</v>
      </c>
      <c r="N298">
        <v>1011</v>
      </c>
      <c r="O298" t="s">
        <v>1034</v>
      </c>
      <c r="P298" t="s">
        <v>1034</v>
      </c>
      <c r="Q298">
        <v>1</v>
      </c>
      <c r="W298">
        <v>0</v>
      </c>
      <c r="X298">
        <v>1573467769</v>
      </c>
      <c r="Y298">
        <v>6.8125</v>
      </c>
      <c r="AA298">
        <v>0</v>
      </c>
      <c r="AB298">
        <v>94.24</v>
      </c>
      <c r="AC298">
        <v>8.91</v>
      </c>
      <c r="AD298">
        <v>0</v>
      </c>
      <c r="AE298">
        <v>0</v>
      </c>
      <c r="AF298">
        <v>14.15</v>
      </c>
      <c r="AG298">
        <v>8.91</v>
      </c>
      <c r="AH298">
        <v>0</v>
      </c>
      <c r="AI298">
        <v>1</v>
      </c>
      <c r="AJ298">
        <v>6.66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5.45</v>
      </c>
      <c r="AU298" t="s">
        <v>32</v>
      </c>
      <c r="AV298">
        <v>0</v>
      </c>
      <c r="AW298">
        <v>2</v>
      </c>
      <c r="AX298">
        <v>39501238</v>
      </c>
      <c r="AY298">
        <v>1</v>
      </c>
      <c r="AZ298">
        <v>0</v>
      </c>
      <c r="BA298">
        <v>280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Y298*Source!I131</f>
        <v>9.2650000000000006</v>
      </c>
      <c r="CY298">
        <f>AB298</f>
        <v>94.24</v>
      </c>
      <c r="CZ298">
        <f>AF298</f>
        <v>14.15</v>
      </c>
      <c r="DA298">
        <f>AJ298</f>
        <v>6.66</v>
      </c>
      <c r="DB298">
        <v>0</v>
      </c>
    </row>
    <row r="299" spans="1:106" x14ac:dyDescent="0.2">
      <c r="A299">
        <f>ROW(Source!A131)</f>
        <v>131</v>
      </c>
      <c r="B299">
        <v>39500386</v>
      </c>
      <c r="C299">
        <v>39501226</v>
      </c>
      <c r="D299">
        <v>36804547</v>
      </c>
      <c r="E299">
        <v>1</v>
      </c>
      <c r="F299">
        <v>1</v>
      </c>
      <c r="G299">
        <v>1</v>
      </c>
      <c r="H299">
        <v>3</v>
      </c>
      <c r="I299" t="s">
        <v>1224</v>
      </c>
      <c r="J299" t="s">
        <v>1225</v>
      </c>
      <c r="K299" t="s">
        <v>1226</v>
      </c>
      <c r="L299">
        <v>1348</v>
      </c>
      <c r="N299">
        <v>1009</v>
      </c>
      <c r="O299" t="s">
        <v>57</v>
      </c>
      <c r="P299" t="s">
        <v>57</v>
      </c>
      <c r="Q299">
        <v>1000</v>
      </c>
      <c r="W299">
        <v>0</v>
      </c>
      <c r="X299">
        <v>2032238625</v>
      </c>
      <c r="Y299">
        <v>1.2E-4</v>
      </c>
      <c r="AA299">
        <v>56443.5</v>
      </c>
      <c r="AB299">
        <v>0</v>
      </c>
      <c r="AC299">
        <v>0</v>
      </c>
      <c r="AD299">
        <v>0</v>
      </c>
      <c r="AE299">
        <v>8475</v>
      </c>
      <c r="AF299">
        <v>0</v>
      </c>
      <c r="AG299">
        <v>0</v>
      </c>
      <c r="AH299">
        <v>0</v>
      </c>
      <c r="AI299">
        <v>6.66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1.2E-4</v>
      </c>
      <c r="AU299" t="s">
        <v>3</v>
      </c>
      <c r="AV299">
        <v>0</v>
      </c>
      <c r="AW299">
        <v>2</v>
      </c>
      <c r="AX299">
        <v>39501239</v>
      </c>
      <c r="AY299">
        <v>1</v>
      </c>
      <c r="AZ299">
        <v>0</v>
      </c>
      <c r="BA299">
        <v>281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Y299*Source!I131</f>
        <v>1.6320000000000001E-4</v>
      </c>
      <c r="CY299">
        <f>AA299</f>
        <v>56443.5</v>
      </c>
      <c r="CZ299">
        <f>AE299</f>
        <v>8475</v>
      </c>
      <c r="DA299">
        <f>AI299</f>
        <v>6.66</v>
      </c>
      <c r="DB299">
        <v>0</v>
      </c>
    </row>
    <row r="300" spans="1:106" x14ac:dyDescent="0.2">
      <c r="A300">
        <f>ROW(Source!A131)</f>
        <v>131</v>
      </c>
      <c r="B300">
        <v>39500386</v>
      </c>
      <c r="C300">
        <v>39501226</v>
      </c>
      <c r="D300">
        <v>36806488</v>
      </c>
      <c r="E300">
        <v>1</v>
      </c>
      <c r="F300">
        <v>1</v>
      </c>
      <c r="G300">
        <v>1</v>
      </c>
      <c r="H300">
        <v>3</v>
      </c>
      <c r="I300" t="s">
        <v>1141</v>
      </c>
      <c r="J300" t="s">
        <v>1142</v>
      </c>
      <c r="K300" t="s">
        <v>1143</v>
      </c>
      <c r="L300">
        <v>1348</v>
      </c>
      <c r="N300">
        <v>1009</v>
      </c>
      <c r="O300" t="s">
        <v>57</v>
      </c>
      <c r="P300" t="s">
        <v>57</v>
      </c>
      <c r="Q300">
        <v>1000</v>
      </c>
      <c r="W300">
        <v>0</v>
      </c>
      <c r="X300">
        <v>-1421715385</v>
      </c>
      <c r="Y300">
        <v>6.0000000000000001E-3</v>
      </c>
      <c r="AA300">
        <v>4861.67</v>
      </c>
      <c r="AB300">
        <v>0</v>
      </c>
      <c r="AC300">
        <v>0</v>
      </c>
      <c r="AD300">
        <v>0</v>
      </c>
      <c r="AE300">
        <v>729.98</v>
      </c>
      <c r="AF300">
        <v>0</v>
      </c>
      <c r="AG300">
        <v>0</v>
      </c>
      <c r="AH300">
        <v>0</v>
      </c>
      <c r="AI300">
        <v>6.66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6.0000000000000001E-3</v>
      </c>
      <c r="AU300" t="s">
        <v>3</v>
      </c>
      <c r="AV300">
        <v>0</v>
      </c>
      <c r="AW300">
        <v>2</v>
      </c>
      <c r="AX300">
        <v>39501240</v>
      </c>
      <c r="AY300">
        <v>1</v>
      </c>
      <c r="AZ300">
        <v>0</v>
      </c>
      <c r="BA300">
        <v>282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Y300*Source!I131</f>
        <v>8.1600000000000006E-3</v>
      </c>
      <c r="CY300">
        <f>AA300</f>
        <v>4861.67</v>
      </c>
      <c r="CZ300">
        <f>AE300</f>
        <v>729.98</v>
      </c>
      <c r="DA300">
        <f>AI300</f>
        <v>6.66</v>
      </c>
      <c r="DB300">
        <v>0</v>
      </c>
    </row>
    <row r="301" spans="1:106" x14ac:dyDescent="0.2">
      <c r="A301">
        <f>ROW(Source!A131)</f>
        <v>131</v>
      </c>
      <c r="B301">
        <v>39500386</v>
      </c>
      <c r="C301">
        <v>39501226</v>
      </c>
      <c r="D301">
        <v>36807381</v>
      </c>
      <c r="E301">
        <v>1</v>
      </c>
      <c r="F301">
        <v>1</v>
      </c>
      <c r="G301">
        <v>1</v>
      </c>
      <c r="H301">
        <v>3</v>
      </c>
      <c r="I301" t="s">
        <v>1088</v>
      </c>
      <c r="J301" t="s">
        <v>1089</v>
      </c>
      <c r="K301" t="s">
        <v>1090</v>
      </c>
      <c r="L301">
        <v>1339</v>
      </c>
      <c r="N301">
        <v>1007</v>
      </c>
      <c r="O301" t="s">
        <v>179</v>
      </c>
      <c r="P301" t="s">
        <v>179</v>
      </c>
      <c r="Q301">
        <v>1</v>
      </c>
      <c r="W301">
        <v>0</v>
      </c>
      <c r="X301">
        <v>-1001479081</v>
      </c>
      <c r="Y301">
        <v>1.87</v>
      </c>
      <c r="AA301">
        <v>3449.28</v>
      </c>
      <c r="AB301">
        <v>0</v>
      </c>
      <c r="AC301">
        <v>0</v>
      </c>
      <c r="AD301">
        <v>0</v>
      </c>
      <c r="AE301">
        <v>517.91</v>
      </c>
      <c r="AF301">
        <v>0</v>
      </c>
      <c r="AG301">
        <v>0</v>
      </c>
      <c r="AH301">
        <v>0</v>
      </c>
      <c r="AI301">
        <v>6.66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1.87</v>
      </c>
      <c r="AU301" t="s">
        <v>3</v>
      </c>
      <c r="AV301">
        <v>0</v>
      </c>
      <c r="AW301">
        <v>2</v>
      </c>
      <c r="AX301">
        <v>39501241</v>
      </c>
      <c r="AY301">
        <v>1</v>
      </c>
      <c r="AZ301">
        <v>0</v>
      </c>
      <c r="BA301">
        <v>283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Y301*Source!I131</f>
        <v>2.5432000000000001</v>
      </c>
      <c r="CY301">
        <f>AA301</f>
        <v>3449.28</v>
      </c>
      <c r="CZ301">
        <f>AE301</f>
        <v>517.91</v>
      </c>
      <c r="DA301">
        <f>AI301</f>
        <v>6.66</v>
      </c>
      <c r="DB301">
        <v>0</v>
      </c>
    </row>
    <row r="302" spans="1:106" x14ac:dyDescent="0.2">
      <c r="A302">
        <f>ROW(Source!A131)</f>
        <v>131</v>
      </c>
      <c r="B302">
        <v>39500386</v>
      </c>
      <c r="C302">
        <v>39501226</v>
      </c>
      <c r="D302">
        <v>36824423</v>
      </c>
      <c r="E302">
        <v>1</v>
      </c>
      <c r="F302">
        <v>1</v>
      </c>
      <c r="G302">
        <v>1</v>
      </c>
      <c r="H302">
        <v>3</v>
      </c>
      <c r="I302" t="s">
        <v>1227</v>
      </c>
      <c r="J302" t="s">
        <v>1228</v>
      </c>
      <c r="K302" t="s">
        <v>1229</v>
      </c>
      <c r="L302">
        <v>1327</v>
      </c>
      <c r="N302">
        <v>1005</v>
      </c>
      <c r="O302" t="s">
        <v>40</v>
      </c>
      <c r="P302" t="s">
        <v>40</v>
      </c>
      <c r="Q302">
        <v>1</v>
      </c>
      <c r="W302">
        <v>0</v>
      </c>
      <c r="X302">
        <v>1704710638</v>
      </c>
      <c r="Y302">
        <v>5.54</v>
      </c>
      <c r="AA302">
        <v>188.15</v>
      </c>
      <c r="AB302">
        <v>0</v>
      </c>
      <c r="AC302">
        <v>0</v>
      </c>
      <c r="AD302">
        <v>0</v>
      </c>
      <c r="AE302">
        <v>28.25</v>
      </c>
      <c r="AF302">
        <v>0</v>
      </c>
      <c r="AG302">
        <v>0</v>
      </c>
      <c r="AH302">
        <v>0</v>
      </c>
      <c r="AI302">
        <v>6.66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5.54</v>
      </c>
      <c r="AU302" t="s">
        <v>3</v>
      </c>
      <c r="AV302">
        <v>0</v>
      </c>
      <c r="AW302">
        <v>2</v>
      </c>
      <c r="AX302">
        <v>39501242</v>
      </c>
      <c r="AY302">
        <v>1</v>
      </c>
      <c r="AZ302">
        <v>0</v>
      </c>
      <c r="BA302">
        <v>284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Y302*Source!I131</f>
        <v>7.5344000000000007</v>
      </c>
      <c r="CY302">
        <f>AA302</f>
        <v>188.15</v>
      </c>
      <c r="CZ302">
        <f>AE302</f>
        <v>28.25</v>
      </c>
      <c r="DA302">
        <f>AI302</f>
        <v>6.66</v>
      </c>
      <c r="DB302">
        <v>0</v>
      </c>
    </row>
    <row r="303" spans="1:106" x14ac:dyDescent="0.2">
      <c r="A303">
        <f>ROW(Source!A132)</f>
        <v>132</v>
      </c>
      <c r="B303">
        <v>39500385</v>
      </c>
      <c r="C303">
        <v>39501243</v>
      </c>
      <c r="D303">
        <v>37070090</v>
      </c>
      <c r="E303">
        <v>1</v>
      </c>
      <c r="F303">
        <v>1</v>
      </c>
      <c r="G303">
        <v>1</v>
      </c>
      <c r="H303">
        <v>1</v>
      </c>
      <c r="I303" t="s">
        <v>1230</v>
      </c>
      <c r="J303" t="s">
        <v>3</v>
      </c>
      <c r="K303" t="s">
        <v>1231</v>
      </c>
      <c r="L303">
        <v>1191</v>
      </c>
      <c r="N303">
        <v>1013</v>
      </c>
      <c r="O303" t="s">
        <v>1028</v>
      </c>
      <c r="P303" t="s">
        <v>1028</v>
      </c>
      <c r="Q303">
        <v>1</v>
      </c>
      <c r="W303">
        <v>0</v>
      </c>
      <c r="X303">
        <v>-814890593</v>
      </c>
      <c r="Y303">
        <v>383.06</v>
      </c>
      <c r="AA303">
        <v>0</v>
      </c>
      <c r="AB303">
        <v>0</v>
      </c>
      <c r="AC303">
        <v>0</v>
      </c>
      <c r="AD303">
        <v>8.9700000000000006</v>
      </c>
      <c r="AE303">
        <v>0</v>
      </c>
      <c r="AF303">
        <v>0</v>
      </c>
      <c r="AG303">
        <v>0</v>
      </c>
      <c r="AH303">
        <v>8.9700000000000006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383.06</v>
      </c>
      <c r="AU303" t="s">
        <v>3</v>
      </c>
      <c r="AV303">
        <v>1</v>
      </c>
      <c r="AW303">
        <v>2</v>
      </c>
      <c r="AX303">
        <v>39501249</v>
      </c>
      <c r="AY303">
        <v>1</v>
      </c>
      <c r="AZ303">
        <v>0</v>
      </c>
      <c r="BA303">
        <v>285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Y303*Source!I132</f>
        <v>22.983599999999999</v>
      </c>
      <c r="CY303">
        <f>AD303</f>
        <v>8.9700000000000006</v>
      </c>
      <c r="CZ303">
        <f>AH303</f>
        <v>8.9700000000000006</v>
      </c>
      <c r="DA303">
        <f>AL303</f>
        <v>1</v>
      </c>
      <c r="DB303">
        <v>0</v>
      </c>
    </row>
    <row r="304" spans="1:106" x14ac:dyDescent="0.2">
      <c r="A304">
        <f>ROW(Source!A132)</f>
        <v>132</v>
      </c>
      <c r="B304">
        <v>39500385</v>
      </c>
      <c r="C304">
        <v>39501243</v>
      </c>
      <c r="D304">
        <v>37064876</v>
      </c>
      <c r="E304">
        <v>1</v>
      </c>
      <c r="F304">
        <v>1</v>
      </c>
      <c r="G304">
        <v>1</v>
      </c>
      <c r="H304">
        <v>1</v>
      </c>
      <c r="I304" t="s">
        <v>1029</v>
      </c>
      <c r="J304" t="s">
        <v>3</v>
      </c>
      <c r="K304" t="s">
        <v>1030</v>
      </c>
      <c r="L304">
        <v>1191</v>
      </c>
      <c r="N304">
        <v>1013</v>
      </c>
      <c r="O304" t="s">
        <v>1028</v>
      </c>
      <c r="P304" t="s">
        <v>1028</v>
      </c>
      <c r="Q304">
        <v>1</v>
      </c>
      <c r="W304">
        <v>0</v>
      </c>
      <c r="X304">
        <v>-1417349443</v>
      </c>
      <c r="Y304">
        <v>1.1599999999999999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1.1599999999999999</v>
      </c>
      <c r="AU304" t="s">
        <v>3</v>
      </c>
      <c r="AV304">
        <v>2</v>
      </c>
      <c r="AW304">
        <v>2</v>
      </c>
      <c r="AX304">
        <v>39501250</v>
      </c>
      <c r="AY304">
        <v>1</v>
      </c>
      <c r="AZ304">
        <v>0</v>
      </c>
      <c r="BA304">
        <v>286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Y304*Source!I132</f>
        <v>6.9599999999999995E-2</v>
      </c>
      <c r="CY304">
        <f>AD304</f>
        <v>0</v>
      </c>
      <c r="CZ304">
        <f>AH304</f>
        <v>0</v>
      </c>
      <c r="DA304">
        <f>AL304</f>
        <v>1</v>
      </c>
      <c r="DB304">
        <v>0</v>
      </c>
    </row>
    <row r="305" spans="1:106" x14ac:dyDescent="0.2">
      <c r="A305">
        <f>ROW(Source!A132)</f>
        <v>132</v>
      </c>
      <c r="B305">
        <v>39500385</v>
      </c>
      <c r="C305">
        <v>39501243</v>
      </c>
      <c r="D305">
        <v>36882452</v>
      </c>
      <c r="E305">
        <v>1</v>
      </c>
      <c r="F305">
        <v>1</v>
      </c>
      <c r="G305">
        <v>1</v>
      </c>
      <c r="H305">
        <v>2</v>
      </c>
      <c r="I305" t="s">
        <v>1031</v>
      </c>
      <c r="J305" t="s">
        <v>1032</v>
      </c>
      <c r="K305" t="s">
        <v>1033</v>
      </c>
      <c r="L305">
        <v>1368</v>
      </c>
      <c r="N305">
        <v>1011</v>
      </c>
      <c r="O305" t="s">
        <v>1034</v>
      </c>
      <c r="P305" t="s">
        <v>1034</v>
      </c>
      <c r="Q305">
        <v>1</v>
      </c>
      <c r="W305">
        <v>0</v>
      </c>
      <c r="X305">
        <v>1188625873</v>
      </c>
      <c r="Y305">
        <v>1.1599999999999999</v>
      </c>
      <c r="AA305">
        <v>0</v>
      </c>
      <c r="AB305">
        <v>31.26</v>
      </c>
      <c r="AC305">
        <v>13.5</v>
      </c>
      <c r="AD305">
        <v>0</v>
      </c>
      <c r="AE305">
        <v>0</v>
      </c>
      <c r="AF305">
        <v>31.26</v>
      </c>
      <c r="AG305">
        <v>13.5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1.1599999999999999</v>
      </c>
      <c r="AU305" t="s">
        <v>3</v>
      </c>
      <c r="AV305">
        <v>0</v>
      </c>
      <c r="AW305">
        <v>2</v>
      </c>
      <c r="AX305">
        <v>39501251</v>
      </c>
      <c r="AY305">
        <v>1</v>
      </c>
      <c r="AZ305">
        <v>0</v>
      </c>
      <c r="BA305">
        <v>287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Y305*Source!I132</f>
        <v>6.9599999999999995E-2</v>
      </c>
      <c r="CY305">
        <f>AB305</f>
        <v>31.26</v>
      </c>
      <c r="CZ305">
        <f>AF305</f>
        <v>31.26</v>
      </c>
      <c r="DA305">
        <f>AJ305</f>
        <v>1</v>
      </c>
      <c r="DB305">
        <v>0</v>
      </c>
    </row>
    <row r="306" spans="1:106" x14ac:dyDescent="0.2">
      <c r="A306">
        <f>ROW(Source!A132)</f>
        <v>132</v>
      </c>
      <c r="B306">
        <v>39500385</v>
      </c>
      <c r="C306">
        <v>39501243</v>
      </c>
      <c r="D306">
        <v>36801792</v>
      </c>
      <c r="E306">
        <v>1</v>
      </c>
      <c r="F306">
        <v>1</v>
      </c>
      <c r="G306">
        <v>1</v>
      </c>
      <c r="H306">
        <v>3</v>
      </c>
      <c r="I306" t="s">
        <v>1066</v>
      </c>
      <c r="J306" t="s">
        <v>1067</v>
      </c>
      <c r="K306" t="s">
        <v>1068</v>
      </c>
      <c r="L306">
        <v>1339</v>
      </c>
      <c r="N306">
        <v>1007</v>
      </c>
      <c r="O306" t="s">
        <v>179</v>
      </c>
      <c r="P306" t="s">
        <v>179</v>
      </c>
      <c r="Q306">
        <v>1</v>
      </c>
      <c r="W306">
        <v>0</v>
      </c>
      <c r="X306">
        <v>-1660354250</v>
      </c>
      <c r="Y306">
        <v>0.35</v>
      </c>
      <c r="AA306">
        <v>2.44</v>
      </c>
      <c r="AB306">
        <v>0</v>
      </c>
      <c r="AC306">
        <v>0</v>
      </c>
      <c r="AD306">
        <v>0</v>
      </c>
      <c r="AE306">
        <v>2.44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0.35</v>
      </c>
      <c r="AU306" t="s">
        <v>3</v>
      </c>
      <c r="AV306">
        <v>0</v>
      </c>
      <c r="AW306">
        <v>2</v>
      </c>
      <c r="AX306">
        <v>39501252</v>
      </c>
      <c r="AY306">
        <v>1</v>
      </c>
      <c r="AZ306">
        <v>0</v>
      </c>
      <c r="BA306">
        <v>288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Y306*Source!I132</f>
        <v>2.0999999999999998E-2</v>
      </c>
      <c r="CY306">
        <f>AA306</f>
        <v>2.44</v>
      </c>
      <c r="CZ306">
        <f>AE306</f>
        <v>2.44</v>
      </c>
      <c r="DA306">
        <f>AI306</f>
        <v>1</v>
      </c>
      <c r="DB306">
        <v>0</v>
      </c>
    </row>
    <row r="307" spans="1:106" x14ac:dyDescent="0.2">
      <c r="A307">
        <f>ROW(Source!A132)</f>
        <v>132</v>
      </c>
      <c r="B307">
        <v>39500385</v>
      </c>
      <c r="C307">
        <v>39501243</v>
      </c>
      <c r="D307">
        <v>36807381</v>
      </c>
      <c r="E307">
        <v>1</v>
      </c>
      <c r="F307">
        <v>1</v>
      </c>
      <c r="G307">
        <v>1</v>
      </c>
      <c r="H307">
        <v>3</v>
      </c>
      <c r="I307" t="s">
        <v>1088</v>
      </c>
      <c r="J307" t="s">
        <v>1089</v>
      </c>
      <c r="K307" t="s">
        <v>1090</v>
      </c>
      <c r="L307">
        <v>1339</v>
      </c>
      <c r="N307">
        <v>1007</v>
      </c>
      <c r="O307" t="s">
        <v>179</v>
      </c>
      <c r="P307" t="s">
        <v>179</v>
      </c>
      <c r="Q307">
        <v>1</v>
      </c>
      <c r="W307">
        <v>0</v>
      </c>
      <c r="X307">
        <v>-1001479081</v>
      </c>
      <c r="Y307">
        <v>4.4000000000000004</v>
      </c>
      <c r="AA307">
        <v>517.91</v>
      </c>
      <c r="AB307">
        <v>0</v>
      </c>
      <c r="AC307">
        <v>0</v>
      </c>
      <c r="AD307">
        <v>0</v>
      </c>
      <c r="AE307">
        <v>517.91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4.4000000000000004</v>
      </c>
      <c r="AU307" t="s">
        <v>3</v>
      </c>
      <c r="AV307">
        <v>0</v>
      </c>
      <c r="AW307">
        <v>2</v>
      </c>
      <c r="AX307">
        <v>39501254</v>
      </c>
      <c r="AY307">
        <v>1</v>
      </c>
      <c r="AZ307">
        <v>0</v>
      </c>
      <c r="BA307">
        <v>290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Y307*Source!I132</f>
        <v>0.26400000000000001</v>
      </c>
      <c r="CY307">
        <f>AA307</f>
        <v>517.91</v>
      </c>
      <c r="CZ307">
        <f>AE307</f>
        <v>517.91</v>
      </c>
      <c r="DA307">
        <f>AI307</f>
        <v>1</v>
      </c>
      <c r="DB307">
        <v>0</v>
      </c>
    </row>
    <row r="308" spans="1:106" x14ac:dyDescent="0.2">
      <c r="A308">
        <f>ROW(Source!A133)</f>
        <v>133</v>
      </c>
      <c r="B308">
        <v>39500386</v>
      </c>
      <c r="C308">
        <v>39501243</v>
      </c>
      <c r="D308">
        <v>37070090</v>
      </c>
      <c r="E308">
        <v>1</v>
      </c>
      <c r="F308">
        <v>1</v>
      </c>
      <c r="G308">
        <v>1</v>
      </c>
      <c r="H308">
        <v>1</v>
      </c>
      <c r="I308" t="s">
        <v>1230</v>
      </c>
      <c r="J308" t="s">
        <v>3</v>
      </c>
      <c r="K308" t="s">
        <v>1231</v>
      </c>
      <c r="L308">
        <v>1191</v>
      </c>
      <c r="N308">
        <v>1013</v>
      </c>
      <c r="O308" t="s">
        <v>1028</v>
      </c>
      <c r="P308" t="s">
        <v>1028</v>
      </c>
      <c r="Q308">
        <v>1</v>
      </c>
      <c r="W308">
        <v>0</v>
      </c>
      <c r="X308">
        <v>-814890593</v>
      </c>
      <c r="Y308">
        <v>383.06</v>
      </c>
      <c r="AA308">
        <v>0</v>
      </c>
      <c r="AB308">
        <v>0</v>
      </c>
      <c r="AC308">
        <v>0</v>
      </c>
      <c r="AD308">
        <v>59.74</v>
      </c>
      <c r="AE308">
        <v>0</v>
      </c>
      <c r="AF308">
        <v>0</v>
      </c>
      <c r="AG308">
        <v>0</v>
      </c>
      <c r="AH308">
        <v>8.9700000000000006</v>
      </c>
      <c r="AI308">
        <v>1</v>
      </c>
      <c r="AJ308">
        <v>1</v>
      </c>
      <c r="AK308">
        <v>1</v>
      </c>
      <c r="AL308">
        <v>6.66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383.06</v>
      </c>
      <c r="AU308" t="s">
        <v>3</v>
      </c>
      <c r="AV308">
        <v>1</v>
      </c>
      <c r="AW308">
        <v>2</v>
      </c>
      <c r="AX308">
        <v>39501249</v>
      </c>
      <c r="AY308">
        <v>1</v>
      </c>
      <c r="AZ308">
        <v>0</v>
      </c>
      <c r="BA308">
        <v>291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Y308*Source!I133</f>
        <v>22.983599999999999</v>
      </c>
      <c r="CY308">
        <f>AD308</f>
        <v>59.74</v>
      </c>
      <c r="CZ308">
        <f>AH308</f>
        <v>8.9700000000000006</v>
      </c>
      <c r="DA308">
        <f>AL308</f>
        <v>6.66</v>
      </c>
      <c r="DB308">
        <v>0</v>
      </c>
    </row>
    <row r="309" spans="1:106" x14ac:dyDescent="0.2">
      <c r="A309">
        <f>ROW(Source!A133)</f>
        <v>133</v>
      </c>
      <c r="B309">
        <v>39500386</v>
      </c>
      <c r="C309">
        <v>39501243</v>
      </c>
      <c r="D309">
        <v>37064876</v>
      </c>
      <c r="E309">
        <v>1</v>
      </c>
      <c r="F309">
        <v>1</v>
      </c>
      <c r="G309">
        <v>1</v>
      </c>
      <c r="H309">
        <v>1</v>
      </c>
      <c r="I309" t="s">
        <v>1029</v>
      </c>
      <c r="J309" t="s">
        <v>3</v>
      </c>
      <c r="K309" t="s">
        <v>1030</v>
      </c>
      <c r="L309">
        <v>1191</v>
      </c>
      <c r="N309">
        <v>1013</v>
      </c>
      <c r="O309" t="s">
        <v>1028</v>
      </c>
      <c r="P309" t="s">
        <v>1028</v>
      </c>
      <c r="Q309">
        <v>1</v>
      </c>
      <c r="W309">
        <v>0</v>
      </c>
      <c r="X309">
        <v>-1417349443</v>
      </c>
      <c r="Y309">
        <v>1.1599999999999999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6.66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1.1599999999999999</v>
      </c>
      <c r="AU309" t="s">
        <v>3</v>
      </c>
      <c r="AV309">
        <v>2</v>
      </c>
      <c r="AW309">
        <v>2</v>
      </c>
      <c r="AX309">
        <v>39501250</v>
      </c>
      <c r="AY309">
        <v>1</v>
      </c>
      <c r="AZ309">
        <v>0</v>
      </c>
      <c r="BA309">
        <v>292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Y309*Source!I133</f>
        <v>6.9599999999999995E-2</v>
      </c>
      <c r="CY309">
        <f>AD309</f>
        <v>0</v>
      </c>
      <c r="CZ309">
        <f>AH309</f>
        <v>0</v>
      </c>
      <c r="DA309">
        <f>AL309</f>
        <v>1</v>
      </c>
      <c r="DB309">
        <v>0</v>
      </c>
    </row>
    <row r="310" spans="1:106" x14ac:dyDescent="0.2">
      <c r="A310">
        <f>ROW(Source!A133)</f>
        <v>133</v>
      </c>
      <c r="B310">
        <v>39500386</v>
      </c>
      <c r="C310">
        <v>39501243</v>
      </c>
      <c r="D310">
        <v>36882452</v>
      </c>
      <c r="E310">
        <v>1</v>
      </c>
      <c r="F310">
        <v>1</v>
      </c>
      <c r="G310">
        <v>1</v>
      </c>
      <c r="H310">
        <v>2</v>
      </c>
      <c r="I310" t="s">
        <v>1031</v>
      </c>
      <c r="J310" t="s">
        <v>1032</v>
      </c>
      <c r="K310" t="s">
        <v>1033</v>
      </c>
      <c r="L310">
        <v>1368</v>
      </c>
      <c r="N310">
        <v>1011</v>
      </c>
      <c r="O310" t="s">
        <v>1034</v>
      </c>
      <c r="P310" t="s">
        <v>1034</v>
      </c>
      <c r="Q310">
        <v>1</v>
      </c>
      <c r="W310">
        <v>0</v>
      </c>
      <c r="X310">
        <v>1188625873</v>
      </c>
      <c r="Y310">
        <v>1.1599999999999999</v>
      </c>
      <c r="AA310">
        <v>0</v>
      </c>
      <c r="AB310">
        <v>208.19</v>
      </c>
      <c r="AC310">
        <v>13.5</v>
      </c>
      <c r="AD310">
        <v>0</v>
      </c>
      <c r="AE310">
        <v>0</v>
      </c>
      <c r="AF310">
        <v>31.26</v>
      </c>
      <c r="AG310">
        <v>13.5</v>
      </c>
      <c r="AH310">
        <v>0</v>
      </c>
      <c r="AI310">
        <v>1</v>
      </c>
      <c r="AJ310">
        <v>6.66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1.1599999999999999</v>
      </c>
      <c r="AU310" t="s">
        <v>3</v>
      </c>
      <c r="AV310">
        <v>0</v>
      </c>
      <c r="AW310">
        <v>2</v>
      </c>
      <c r="AX310">
        <v>39501251</v>
      </c>
      <c r="AY310">
        <v>1</v>
      </c>
      <c r="AZ310">
        <v>0</v>
      </c>
      <c r="BA310">
        <v>293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Y310*Source!I133</f>
        <v>6.9599999999999995E-2</v>
      </c>
      <c r="CY310">
        <f>AB310</f>
        <v>208.19</v>
      </c>
      <c r="CZ310">
        <f>AF310</f>
        <v>31.26</v>
      </c>
      <c r="DA310">
        <f>AJ310</f>
        <v>6.66</v>
      </c>
      <c r="DB310">
        <v>0</v>
      </c>
    </row>
    <row r="311" spans="1:106" x14ac:dyDescent="0.2">
      <c r="A311">
        <f>ROW(Source!A133)</f>
        <v>133</v>
      </c>
      <c r="B311">
        <v>39500386</v>
      </c>
      <c r="C311">
        <v>39501243</v>
      </c>
      <c r="D311">
        <v>36801792</v>
      </c>
      <c r="E311">
        <v>1</v>
      </c>
      <c r="F311">
        <v>1</v>
      </c>
      <c r="G311">
        <v>1</v>
      </c>
      <c r="H311">
        <v>3</v>
      </c>
      <c r="I311" t="s">
        <v>1066</v>
      </c>
      <c r="J311" t="s">
        <v>1067</v>
      </c>
      <c r="K311" t="s">
        <v>1068</v>
      </c>
      <c r="L311">
        <v>1339</v>
      </c>
      <c r="N311">
        <v>1007</v>
      </c>
      <c r="O311" t="s">
        <v>179</v>
      </c>
      <c r="P311" t="s">
        <v>179</v>
      </c>
      <c r="Q311">
        <v>1</v>
      </c>
      <c r="W311">
        <v>0</v>
      </c>
      <c r="X311">
        <v>-1660354250</v>
      </c>
      <c r="Y311">
        <v>0.35</v>
      </c>
      <c r="AA311">
        <v>16.25</v>
      </c>
      <c r="AB311">
        <v>0</v>
      </c>
      <c r="AC311">
        <v>0</v>
      </c>
      <c r="AD311">
        <v>0</v>
      </c>
      <c r="AE311">
        <v>2.44</v>
      </c>
      <c r="AF311">
        <v>0</v>
      </c>
      <c r="AG311">
        <v>0</v>
      </c>
      <c r="AH311">
        <v>0</v>
      </c>
      <c r="AI311">
        <v>6.66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0.35</v>
      </c>
      <c r="AU311" t="s">
        <v>3</v>
      </c>
      <c r="AV311">
        <v>0</v>
      </c>
      <c r="AW311">
        <v>2</v>
      </c>
      <c r="AX311">
        <v>39501252</v>
      </c>
      <c r="AY311">
        <v>1</v>
      </c>
      <c r="AZ311">
        <v>0</v>
      </c>
      <c r="BA311">
        <v>294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Y311*Source!I133</f>
        <v>2.0999999999999998E-2</v>
      </c>
      <c r="CY311">
        <f>AA311</f>
        <v>16.25</v>
      </c>
      <c r="CZ311">
        <f>AE311</f>
        <v>2.44</v>
      </c>
      <c r="DA311">
        <f>AI311</f>
        <v>6.66</v>
      </c>
      <c r="DB311">
        <v>0</v>
      </c>
    </row>
    <row r="312" spans="1:106" x14ac:dyDescent="0.2">
      <c r="A312">
        <f>ROW(Source!A133)</f>
        <v>133</v>
      </c>
      <c r="B312">
        <v>39500386</v>
      </c>
      <c r="C312">
        <v>39501243</v>
      </c>
      <c r="D312">
        <v>36807381</v>
      </c>
      <c r="E312">
        <v>1</v>
      </c>
      <c r="F312">
        <v>1</v>
      </c>
      <c r="G312">
        <v>1</v>
      </c>
      <c r="H312">
        <v>3</v>
      </c>
      <c r="I312" t="s">
        <v>1088</v>
      </c>
      <c r="J312" t="s">
        <v>1089</v>
      </c>
      <c r="K312" t="s">
        <v>1090</v>
      </c>
      <c r="L312">
        <v>1339</v>
      </c>
      <c r="N312">
        <v>1007</v>
      </c>
      <c r="O312" t="s">
        <v>179</v>
      </c>
      <c r="P312" t="s">
        <v>179</v>
      </c>
      <c r="Q312">
        <v>1</v>
      </c>
      <c r="W312">
        <v>0</v>
      </c>
      <c r="X312">
        <v>-1001479081</v>
      </c>
      <c r="Y312">
        <v>4.4000000000000004</v>
      </c>
      <c r="AA312">
        <v>3449.28</v>
      </c>
      <c r="AB312">
        <v>0</v>
      </c>
      <c r="AC312">
        <v>0</v>
      </c>
      <c r="AD312">
        <v>0</v>
      </c>
      <c r="AE312">
        <v>517.91</v>
      </c>
      <c r="AF312">
        <v>0</v>
      </c>
      <c r="AG312">
        <v>0</v>
      </c>
      <c r="AH312">
        <v>0</v>
      </c>
      <c r="AI312">
        <v>6.66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4.4000000000000004</v>
      </c>
      <c r="AU312" t="s">
        <v>3</v>
      </c>
      <c r="AV312">
        <v>0</v>
      </c>
      <c r="AW312">
        <v>2</v>
      </c>
      <c r="AX312">
        <v>39501254</v>
      </c>
      <c r="AY312">
        <v>1</v>
      </c>
      <c r="AZ312">
        <v>0</v>
      </c>
      <c r="BA312">
        <v>296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Y312*Source!I133</f>
        <v>0.26400000000000001</v>
      </c>
      <c r="CY312">
        <f>AA312</f>
        <v>3449.28</v>
      </c>
      <c r="CZ312">
        <f>AE312</f>
        <v>517.91</v>
      </c>
      <c r="DA312">
        <f>AI312</f>
        <v>6.66</v>
      </c>
      <c r="DB312">
        <v>0</v>
      </c>
    </row>
    <row r="313" spans="1:106" x14ac:dyDescent="0.2">
      <c r="A313">
        <f>ROW(Source!A134)</f>
        <v>134</v>
      </c>
      <c r="B313">
        <v>39500385</v>
      </c>
      <c r="C313">
        <v>39501255</v>
      </c>
      <c r="D313">
        <v>37064978</v>
      </c>
      <c r="E313">
        <v>1</v>
      </c>
      <c r="F313">
        <v>1</v>
      </c>
      <c r="G313">
        <v>1</v>
      </c>
      <c r="H313">
        <v>1</v>
      </c>
      <c r="I313" t="s">
        <v>1232</v>
      </c>
      <c r="J313" t="s">
        <v>3</v>
      </c>
      <c r="K313" t="s">
        <v>1233</v>
      </c>
      <c r="L313">
        <v>1191</v>
      </c>
      <c r="N313">
        <v>1013</v>
      </c>
      <c r="O313" t="s">
        <v>1028</v>
      </c>
      <c r="P313" t="s">
        <v>1028</v>
      </c>
      <c r="Q313">
        <v>1</v>
      </c>
      <c r="W313">
        <v>0</v>
      </c>
      <c r="X313">
        <v>-719309759</v>
      </c>
      <c r="Y313">
        <v>38.674500000000002</v>
      </c>
      <c r="AA313">
        <v>0</v>
      </c>
      <c r="AB313">
        <v>0</v>
      </c>
      <c r="AC313">
        <v>0</v>
      </c>
      <c r="AD313">
        <v>8.86</v>
      </c>
      <c r="AE313">
        <v>0</v>
      </c>
      <c r="AF313">
        <v>0</v>
      </c>
      <c r="AG313">
        <v>0</v>
      </c>
      <c r="AH313">
        <v>8.86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33.630000000000003</v>
      </c>
      <c r="AU313" t="s">
        <v>33</v>
      </c>
      <c r="AV313">
        <v>1</v>
      </c>
      <c r="AW313">
        <v>2</v>
      </c>
      <c r="AX313">
        <v>39501268</v>
      </c>
      <c r="AY313">
        <v>1</v>
      </c>
      <c r="AZ313">
        <v>0</v>
      </c>
      <c r="BA313">
        <v>297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Y313*Source!I134</f>
        <v>54.917789999999997</v>
      </c>
      <c r="CY313">
        <f>AD313</f>
        <v>8.86</v>
      </c>
      <c r="CZ313">
        <f>AH313</f>
        <v>8.86</v>
      </c>
      <c r="DA313">
        <f>AL313</f>
        <v>1</v>
      </c>
      <c r="DB313">
        <v>0</v>
      </c>
    </row>
    <row r="314" spans="1:106" x14ac:dyDescent="0.2">
      <c r="A314">
        <f>ROW(Source!A134)</f>
        <v>134</v>
      </c>
      <c r="B314">
        <v>39500385</v>
      </c>
      <c r="C314">
        <v>39501255</v>
      </c>
      <c r="D314">
        <v>37064876</v>
      </c>
      <c r="E314">
        <v>1</v>
      </c>
      <c r="F314">
        <v>1</v>
      </c>
      <c r="G314">
        <v>1</v>
      </c>
      <c r="H314">
        <v>1</v>
      </c>
      <c r="I314" t="s">
        <v>1029</v>
      </c>
      <c r="J314" t="s">
        <v>3</v>
      </c>
      <c r="K314" t="s">
        <v>1030</v>
      </c>
      <c r="L314">
        <v>1191</v>
      </c>
      <c r="N314">
        <v>1013</v>
      </c>
      <c r="O314" t="s">
        <v>1028</v>
      </c>
      <c r="P314" t="s">
        <v>1028</v>
      </c>
      <c r="Q314">
        <v>1</v>
      </c>
      <c r="W314">
        <v>0</v>
      </c>
      <c r="X314">
        <v>-1417349443</v>
      </c>
      <c r="Y314">
        <v>0.02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0.02</v>
      </c>
      <c r="AU314" t="s">
        <v>3</v>
      </c>
      <c r="AV314">
        <v>2</v>
      </c>
      <c r="AW314">
        <v>2</v>
      </c>
      <c r="AX314">
        <v>39501269</v>
      </c>
      <c r="AY314">
        <v>1</v>
      </c>
      <c r="AZ314">
        <v>2048</v>
      </c>
      <c r="BA314">
        <v>298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Y314*Source!I134</f>
        <v>2.8399999999999998E-2</v>
      </c>
      <c r="CY314">
        <f>AD314</f>
        <v>0</v>
      </c>
      <c r="CZ314">
        <f>AH314</f>
        <v>0</v>
      </c>
      <c r="DA314">
        <f>AL314</f>
        <v>1</v>
      </c>
      <c r="DB314">
        <v>0</v>
      </c>
    </row>
    <row r="315" spans="1:106" x14ac:dyDescent="0.2">
      <c r="A315">
        <f>ROW(Source!A134)</f>
        <v>134</v>
      </c>
      <c r="B315">
        <v>39500385</v>
      </c>
      <c r="C315">
        <v>39501255</v>
      </c>
      <c r="D315">
        <v>36882452</v>
      </c>
      <c r="E315">
        <v>1</v>
      </c>
      <c r="F315">
        <v>1</v>
      </c>
      <c r="G315">
        <v>1</v>
      </c>
      <c r="H315">
        <v>2</v>
      </c>
      <c r="I315" t="s">
        <v>1031</v>
      </c>
      <c r="J315" t="s">
        <v>1032</v>
      </c>
      <c r="K315" t="s">
        <v>1033</v>
      </c>
      <c r="L315">
        <v>1368</v>
      </c>
      <c r="N315">
        <v>1011</v>
      </c>
      <c r="O315" t="s">
        <v>1034</v>
      </c>
      <c r="P315" t="s">
        <v>1034</v>
      </c>
      <c r="Q315">
        <v>1</v>
      </c>
      <c r="W315">
        <v>0</v>
      </c>
      <c r="X315">
        <v>1188625873</v>
      </c>
      <c r="Y315">
        <v>1.2500000000000001E-2</v>
      </c>
      <c r="AA315">
        <v>0</v>
      </c>
      <c r="AB315">
        <v>31.26</v>
      </c>
      <c r="AC315">
        <v>13.5</v>
      </c>
      <c r="AD315">
        <v>0</v>
      </c>
      <c r="AE315">
        <v>0</v>
      </c>
      <c r="AF315">
        <v>31.26</v>
      </c>
      <c r="AG315">
        <v>13.5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3</v>
      </c>
      <c r="AT315">
        <v>0.01</v>
      </c>
      <c r="AU315" t="s">
        <v>32</v>
      </c>
      <c r="AV315">
        <v>0</v>
      </c>
      <c r="AW315">
        <v>2</v>
      </c>
      <c r="AX315">
        <v>39501270</v>
      </c>
      <c r="AY315">
        <v>1</v>
      </c>
      <c r="AZ315">
        <v>0</v>
      </c>
      <c r="BA315">
        <v>299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Y315*Source!I134</f>
        <v>1.7749999999999998E-2</v>
      </c>
      <c r="CY315">
        <f>AB315</f>
        <v>31.26</v>
      </c>
      <c r="CZ315">
        <f>AF315</f>
        <v>31.26</v>
      </c>
      <c r="DA315">
        <f>AJ315</f>
        <v>1</v>
      </c>
      <c r="DB315">
        <v>0</v>
      </c>
    </row>
    <row r="316" spans="1:106" x14ac:dyDescent="0.2">
      <c r="A316">
        <f>ROW(Source!A134)</f>
        <v>134</v>
      </c>
      <c r="B316">
        <v>39500385</v>
      </c>
      <c r="C316">
        <v>39501255</v>
      </c>
      <c r="D316">
        <v>36883554</v>
      </c>
      <c r="E316">
        <v>1</v>
      </c>
      <c r="F316">
        <v>1</v>
      </c>
      <c r="G316">
        <v>1</v>
      </c>
      <c r="H316">
        <v>2</v>
      </c>
      <c r="I316" t="s">
        <v>1037</v>
      </c>
      <c r="J316" t="s">
        <v>1038</v>
      </c>
      <c r="K316" t="s">
        <v>1039</v>
      </c>
      <c r="L316">
        <v>1368</v>
      </c>
      <c r="N316">
        <v>1011</v>
      </c>
      <c r="O316" t="s">
        <v>1034</v>
      </c>
      <c r="P316" t="s">
        <v>1034</v>
      </c>
      <c r="Q316">
        <v>1</v>
      </c>
      <c r="W316">
        <v>0</v>
      </c>
      <c r="X316">
        <v>1372534845</v>
      </c>
      <c r="Y316">
        <v>1.2500000000000001E-2</v>
      </c>
      <c r="AA316">
        <v>0</v>
      </c>
      <c r="AB316">
        <v>65.709999999999994</v>
      </c>
      <c r="AC316">
        <v>11.6</v>
      </c>
      <c r="AD316">
        <v>0</v>
      </c>
      <c r="AE316">
        <v>0</v>
      </c>
      <c r="AF316">
        <v>65.709999999999994</v>
      </c>
      <c r="AG316">
        <v>11.6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3</v>
      </c>
      <c r="AT316">
        <v>0.01</v>
      </c>
      <c r="AU316" t="s">
        <v>32</v>
      </c>
      <c r="AV316">
        <v>0</v>
      </c>
      <c r="AW316">
        <v>2</v>
      </c>
      <c r="AX316">
        <v>39501271</v>
      </c>
      <c r="AY316">
        <v>1</v>
      </c>
      <c r="AZ316">
        <v>0</v>
      </c>
      <c r="BA316">
        <v>300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Y316*Source!I134</f>
        <v>1.7749999999999998E-2</v>
      </c>
      <c r="CY316">
        <f>AB316</f>
        <v>65.709999999999994</v>
      </c>
      <c r="CZ316">
        <f>AF316</f>
        <v>65.709999999999994</v>
      </c>
      <c r="DA316">
        <f>AJ316</f>
        <v>1</v>
      </c>
      <c r="DB316">
        <v>0</v>
      </c>
    </row>
    <row r="317" spans="1:106" x14ac:dyDescent="0.2">
      <c r="A317">
        <f>ROW(Source!A134)</f>
        <v>134</v>
      </c>
      <c r="B317">
        <v>39500385</v>
      </c>
      <c r="C317">
        <v>39501255</v>
      </c>
      <c r="D317">
        <v>36797604</v>
      </c>
      <c r="E317">
        <v>17</v>
      </c>
      <c r="F317">
        <v>1</v>
      </c>
      <c r="G317">
        <v>1</v>
      </c>
      <c r="H317">
        <v>3</v>
      </c>
      <c r="I317" t="s">
        <v>241</v>
      </c>
      <c r="J317" t="s">
        <v>3</v>
      </c>
      <c r="K317" t="s">
        <v>242</v>
      </c>
      <c r="L317">
        <v>1328</v>
      </c>
      <c r="N317">
        <v>1005</v>
      </c>
      <c r="O317" t="s">
        <v>17</v>
      </c>
      <c r="P317" t="s">
        <v>17</v>
      </c>
      <c r="Q317">
        <v>100</v>
      </c>
      <c r="W317">
        <v>0</v>
      </c>
      <c r="X317">
        <v>-93777278</v>
      </c>
      <c r="Y317">
        <v>1.1299999999999999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3</v>
      </c>
      <c r="AT317">
        <v>1.1299999999999999</v>
      </c>
      <c r="AU317" t="s">
        <v>3</v>
      </c>
      <c r="AV317">
        <v>0</v>
      </c>
      <c r="AW317">
        <v>2</v>
      </c>
      <c r="AX317">
        <v>39501272</v>
      </c>
      <c r="AY317">
        <v>1</v>
      </c>
      <c r="AZ317">
        <v>0</v>
      </c>
      <c r="BA317">
        <v>301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Y317*Source!I134</f>
        <v>1.6045999999999998</v>
      </c>
      <c r="CY317">
        <f t="shared" ref="CY317:CY324" si="30">AA317</f>
        <v>0</v>
      </c>
      <c r="CZ317">
        <f t="shared" ref="CZ317:CZ324" si="31">AE317</f>
        <v>0</v>
      </c>
      <c r="DA317">
        <f t="shared" ref="DA317:DA324" si="32">AI317</f>
        <v>1</v>
      </c>
      <c r="DB317">
        <v>0</v>
      </c>
    </row>
    <row r="318" spans="1:106" x14ac:dyDescent="0.2">
      <c r="A318">
        <f>ROW(Source!A134)</f>
        <v>134</v>
      </c>
      <c r="B318">
        <v>39500385</v>
      </c>
      <c r="C318">
        <v>39501255</v>
      </c>
      <c r="D318">
        <v>36801421</v>
      </c>
      <c r="E318">
        <v>1</v>
      </c>
      <c r="F318">
        <v>1</v>
      </c>
      <c r="G318">
        <v>1</v>
      </c>
      <c r="H318">
        <v>3</v>
      </c>
      <c r="I318" t="s">
        <v>244</v>
      </c>
      <c r="J318" t="s">
        <v>247</v>
      </c>
      <c r="K318" t="s">
        <v>245</v>
      </c>
      <c r="L318">
        <v>1330</v>
      </c>
      <c r="N318">
        <v>1005</v>
      </c>
      <c r="O318" t="s">
        <v>246</v>
      </c>
      <c r="P318" t="s">
        <v>246</v>
      </c>
      <c r="Q318">
        <v>10</v>
      </c>
      <c r="W318">
        <v>0</v>
      </c>
      <c r="X318">
        <v>-1889121486</v>
      </c>
      <c r="Y318">
        <v>0.113</v>
      </c>
      <c r="AA318">
        <v>214.4</v>
      </c>
      <c r="AB318">
        <v>0</v>
      </c>
      <c r="AC318">
        <v>0</v>
      </c>
      <c r="AD318">
        <v>0</v>
      </c>
      <c r="AE318">
        <v>214.4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0</v>
      </c>
      <c r="AP318">
        <v>0</v>
      </c>
      <c r="AQ318">
        <v>0</v>
      </c>
      <c r="AR318">
        <v>0</v>
      </c>
      <c r="AS318" t="s">
        <v>3</v>
      </c>
      <c r="AT318">
        <v>0.113</v>
      </c>
      <c r="AU318" t="s">
        <v>3</v>
      </c>
      <c r="AV318">
        <v>0</v>
      </c>
      <c r="AW318">
        <v>1</v>
      </c>
      <c r="AX318">
        <v>-1</v>
      </c>
      <c r="AY318">
        <v>0</v>
      </c>
      <c r="AZ318">
        <v>0</v>
      </c>
      <c r="BA318" t="s">
        <v>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Y318*Source!I134</f>
        <v>0.16045999999999999</v>
      </c>
      <c r="CY318">
        <f t="shared" si="30"/>
        <v>214.4</v>
      </c>
      <c r="CZ318">
        <f t="shared" si="31"/>
        <v>214.4</v>
      </c>
      <c r="DA318">
        <f t="shared" si="32"/>
        <v>1</v>
      </c>
      <c r="DB318">
        <v>0</v>
      </c>
    </row>
    <row r="319" spans="1:106" x14ac:dyDescent="0.2">
      <c r="A319">
        <f>ROW(Source!A134)</f>
        <v>134</v>
      </c>
      <c r="B319">
        <v>39500385</v>
      </c>
      <c r="C319">
        <v>39501255</v>
      </c>
      <c r="D319">
        <v>36801783</v>
      </c>
      <c r="E319">
        <v>1</v>
      </c>
      <c r="F319">
        <v>1</v>
      </c>
      <c r="G319">
        <v>1</v>
      </c>
      <c r="H319">
        <v>3</v>
      </c>
      <c r="I319" t="s">
        <v>1234</v>
      </c>
      <c r="J319" t="s">
        <v>1235</v>
      </c>
      <c r="K319" t="s">
        <v>1236</v>
      </c>
      <c r="L319">
        <v>1348</v>
      </c>
      <c r="N319">
        <v>1009</v>
      </c>
      <c r="O319" t="s">
        <v>57</v>
      </c>
      <c r="P319" t="s">
        <v>57</v>
      </c>
      <c r="Q319">
        <v>1000</v>
      </c>
      <c r="W319">
        <v>0</v>
      </c>
      <c r="X319">
        <v>-107449080</v>
      </c>
      <c r="Y319">
        <v>7.1000000000000004E-3</v>
      </c>
      <c r="AA319">
        <v>5650</v>
      </c>
      <c r="AB319">
        <v>0</v>
      </c>
      <c r="AC319">
        <v>0</v>
      </c>
      <c r="AD319">
        <v>0</v>
      </c>
      <c r="AE319">
        <v>5650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7.1000000000000004E-3</v>
      </c>
      <c r="AU319" t="s">
        <v>3</v>
      </c>
      <c r="AV319">
        <v>0</v>
      </c>
      <c r="AW319">
        <v>2</v>
      </c>
      <c r="AX319">
        <v>39501273</v>
      </c>
      <c r="AY319">
        <v>1</v>
      </c>
      <c r="AZ319">
        <v>0</v>
      </c>
      <c r="BA319">
        <v>302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Y319*Source!I134</f>
        <v>1.0082000000000001E-2</v>
      </c>
      <c r="CY319">
        <f t="shared" si="30"/>
        <v>5650</v>
      </c>
      <c r="CZ319">
        <f t="shared" si="31"/>
        <v>5650</v>
      </c>
      <c r="DA319">
        <f t="shared" si="32"/>
        <v>1</v>
      </c>
      <c r="DB319">
        <v>0</v>
      </c>
    </row>
    <row r="320" spans="1:106" x14ac:dyDescent="0.2">
      <c r="A320">
        <f>ROW(Source!A134)</f>
        <v>134</v>
      </c>
      <c r="B320">
        <v>39500385</v>
      </c>
      <c r="C320">
        <v>39501255</v>
      </c>
      <c r="D320">
        <v>36801792</v>
      </c>
      <c r="E320">
        <v>1</v>
      </c>
      <c r="F320">
        <v>1</v>
      </c>
      <c r="G320">
        <v>1</v>
      </c>
      <c r="H320">
        <v>3</v>
      </c>
      <c r="I320" t="s">
        <v>1066</v>
      </c>
      <c r="J320" t="s">
        <v>1067</v>
      </c>
      <c r="K320" t="s">
        <v>1068</v>
      </c>
      <c r="L320">
        <v>1339</v>
      </c>
      <c r="N320">
        <v>1007</v>
      </c>
      <c r="O320" t="s">
        <v>179</v>
      </c>
      <c r="P320" t="s">
        <v>179</v>
      </c>
      <c r="Q320">
        <v>1</v>
      </c>
      <c r="W320">
        <v>0</v>
      </c>
      <c r="X320">
        <v>-1660354250</v>
      </c>
      <c r="Y320">
        <v>0.01</v>
      </c>
      <c r="AA320">
        <v>2.44</v>
      </c>
      <c r="AB320">
        <v>0</v>
      </c>
      <c r="AC320">
        <v>0</v>
      </c>
      <c r="AD320">
        <v>0</v>
      </c>
      <c r="AE320">
        <v>2.44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3</v>
      </c>
      <c r="AT320">
        <v>0.01</v>
      </c>
      <c r="AU320" t="s">
        <v>3</v>
      </c>
      <c r="AV320">
        <v>0</v>
      </c>
      <c r="AW320">
        <v>2</v>
      </c>
      <c r="AX320">
        <v>39501274</v>
      </c>
      <c r="AY320">
        <v>1</v>
      </c>
      <c r="AZ320">
        <v>0</v>
      </c>
      <c r="BA320">
        <v>303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Y320*Source!I134</f>
        <v>1.4199999999999999E-2</v>
      </c>
      <c r="CY320">
        <f t="shared" si="30"/>
        <v>2.44</v>
      </c>
      <c r="CZ320">
        <f t="shared" si="31"/>
        <v>2.44</v>
      </c>
      <c r="DA320">
        <f t="shared" si="32"/>
        <v>1</v>
      </c>
      <c r="DB320">
        <v>0</v>
      </c>
    </row>
    <row r="321" spans="1:106" x14ac:dyDescent="0.2">
      <c r="A321">
        <f>ROW(Source!A134)</f>
        <v>134</v>
      </c>
      <c r="B321">
        <v>39500385</v>
      </c>
      <c r="C321">
        <v>39501255</v>
      </c>
      <c r="D321">
        <v>36805524</v>
      </c>
      <c r="E321">
        <v>1</v>
      </c>
      <c r="F321">
        <v>1</v>
      </c>
      <c r="G321">
        <v>1</v>
      </c>
      <c r="H321">
        <v>3</v>
      </c>
      <c r="I321" t="s">
        <v>1071</v>
      </c>
      <c r="J321" t="s">
        <v>1072</v>
      </c>
      <c r="K321" t="s">
        <v>1073</v>
      </c>
      <c r="L321">
        <v>1346</v>
      </c>
      <c r="N321">
        <v>1009</v>
      </c>
      <c r="O321" t="s">
        <v>52</v>
      </c>
      <c r="P321" t="s">
        <v>52</v>
      </c>
      <c r="Q321">
        <v>1</v>
      </c>
      <c r="W321">
        <v>0</v>
      </c>
      <c r="X321">
        <v>813963326</v>
      </c>
      <c r="Y321">
        <v>0.01</v>
      </c>
      <c r="AA321">
        <v>1.82</v>
      </c>
      <c r="AB321">
        <v>0</v>
      </c>
      <c r="AC321">
        <v>0</v>
      </c>
      <c r="AD321">
        <v>0</v>
      </c>
      <c r="AE321">
        <v>1.82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0.01</v>
      </c>
      <c r="AU321" t="s">
        <v>3</v>
      </c>
      <c r="AV321">
        <v>0</v>
      </c>
      <c r="AW321">
        <v>2</v>
      </c>
      <c r="AX321">
        <v>39501275</v>
      </c>
      <c r="AY321">
        <v>1</v>
      </c>
      <c r="AZ321">
        <v>0</v>
      </c>
      <c r="BA321">
        <v>304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Y321*Source!I134</f>
        <v>1.4199999999999999E-2</v>
      </c>
      <c r="CY321">
        <f t="shared" si="30"/>
        <v>1.82</v>
      </c>
      <c r="CZ321">
        <f t="shared" si="31"/>
        <v>1.82</v>
      </c>
      <c r="DA321">
        <f t="shared" si="32"/>
        <v>1</v>
      </c>
      <c r="DB321">
        <v>0</v>
      </c>
    </row>
    <row r="322" spans="1:106" x14ac:dyDescent="0.2">
      <c r="A322">
        <f>ROW(Source!A134)</f>
        <v>134</v>
      </c>
      <c r="B322">
        <v>39500385</v>
      </c>
      <c r="C322">
        <v>39501255</v>
      </c>
      <c r="D322">
        <v>36806413</v>
      </c>
      <c r="E322">
        <v>1</v>
      </c>
      <c r="F322">
        <v>1</v>
      </c>
      <c r="G322">
        <v>1</v>
      </c>
      <c r="H322">
        <v>3</v>
      </c>
      <c r="I322" t="s">
        <v>1096</v>
      </c>
      <c r="J322" t="s">
        <v>1097</v>
      </c>
      <c r="K322" t="s">
        <v>1098</v>
      </c>
      <c r="L322">
        <v>1339</v>
      </c>
      <c r="N322">
        <v>1007</v>
      </c>
      <c r="O322" t="s">
        <v>179</v>
      </c>
      <c r="P322" t="s">
        <v>179</v>
      </c>
      <c r="Q322">
        <v>1</v>
      </c>
      <c r="W322">
        <v>0</v>
      </c>
      <c r="X322">
        <v>1795918813</v>
      </c>
      <c r="Y322">
        <v>4.0000000000000002E-4</v>
      </c>
      <c r="AA322">
        <v>74.58</v>
      </c>
      <c r="AB322">
        <v>0</v>
      </c>
      <c r="AC322">
        <v>0</v>
      </c>
      <c r="AD322">
        <v>0</v>
      </c>
      <c r="AE322">
        <v>74.58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4.0000000000000002E-4</v>
      </c>
      <c r="AU322" t="s">
        <v>3</v>
      </c>
      <c r="AV322">
        <v>0</v>
      </c>
      <c r="AW322">
        <v>2</v>
      </c>
      <c r="AX322">
        <v>39501276</v>
      </c>
      <c r="AY322">
        <v>1</v>
      </c>
      <c r="AZ322">
        <v>0</v>
      </c>
      <c r="BA322">
        <v>305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Y322*Source!I134</f>
        <v>5.6800000000000004E-4</v>
      </c>
      <c r="CY322">
        <f t="shared" si="30"/>
        <v>74.58</v>
      </c>
      <c r="CZ322">
        <f t="shared" si="31"/>
        <v>74.58</v>
      </c>
      <c r="DA322">
        <f t="shared" si="32"/>
        <v>1</v>
      </c>
      <c r="DB322">
        <v>0</v>
      </c>
    </row>
    <row r="323" spans="1:106" x14ac:dyDescent="0.2">
      <c r="A323">
        <f>ROW(Source!A134)</f>
        <v>134</v>
      </c>
      <c r="B323">
        <v>39500385</v>
      </c>
      <c r="C323">
        <v>39501255</v>
      </c>
      <c r="D323">
        <v>36836966</v>
      </c>
      <c r="E323">
        <v>1</v>
      </c>
      <c r="F323">
        <v>1</v>
      </c>
      <c r="G323">
        <v>1</v>
      </c>
      <c r="H323">
        <v>3</v>
      </c>
      <c r="I323" t="s">
        <v>1237</v>
      </c>
      <c r="J323" t="s">
        <v>1238</v>
      </c>
      <c r="K323" t="s">
        <v>1239</v>
      </c>
      <c r="L323">
        <v>1348</v>
      </c>
      <c r="N323">
        <v>1009</v>
      </c>
      <c r="O323" t="s">
        <v>57</v>
      </c>
      <c r="P323" t="s">
        <v>57</v>
      </c>
      <c r="Q323">
        <v>1000</v>
      </c>
      <c r="W323">
        <v>0</v>
      </c>
      <c r="X323">
        <v>1034009243</v>
      </c>
      <c r="Y323">
        <v>2E-3</v>
      </c>
      <c r="AA323">
        <v>25990</v>
      </c>
      <c r="AB323">
        <v>0</v>
      </c>
      <c r="AC323">
        <v>0</v>
      </c>
      <c r="AD323">
        <v>0</v>
      </c>
      <c r="AE323">
        <v>25990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2E-3</v>
      </c>
      <c r="AU323" t="s">
        <v>3</v>
      </c>
      <c r="AV323">
        <v>0</v>
      </c>
      <c r="AW323">
        <v>2</v>
      </c>
      <c r="AX323">
        <v>39501277</v>
      </c>
      <c r="AY323">
        <v>1</v>
      </c>
      <c r="AZ323">
        <v>0</v>
      </c>
      <c r="BA323">
        <v>306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Y323*Source!I134</f>
        <v>2.8400000000000001E-3</v>
      </c>
      <c r="CY323">
        <f t="shared" si="30"/>
        <v>25990</v>
      </c>
      <c r="CZ323">
        <f t="shared" si="31"/>
        <v>25990</v>
      </c>
      <c r="DA323">
        <f t="shared" si="32"/>
        <v>1</v>
      </c>
      <c r="DB323">
        <v>0</v>
      </c>
    </row>
    <row r="324" spans="1:106" x14ac:dyDescent="0.2">
      <c r="A324">
        <f>ROW(Source!A134)</f>
        <v>134</v>
      </c>
      <c r="B324">
        <v>39500385</v>
      </c>
      <c r="C324">
        <v>39501255</v>
      </c>
      <c r="D324">
        <v>36839212</v>
      </c>
      <c r="E324">
        <v>1</v>
      </c>
      <c r="F324">
        <v>1</v>
      </c>
      <c r="G324">
        <v>1</v>
      </c>
      <c r="H324">
        <v>3</v>
      </c>
      <c r="I324" t="s">
        <v>1240</v>
      </c>
      <c r="J324" t="s">
        <v>1241</v>
      </c>
      <c r="K324" t="s">
        <v>1242</v>
      </c>
      <c r="L324">
        <v>1348</v>
      </c>
      <c r="N324">
        <v>1009</v>
      </c>
      <c r="O324" t="s">
        <v>57</v>
      </c>
      <c r="P324" t="s">
        <v>57</v>
      </c>
      <c r="Q324">
        <v>1000</v>
      </c>
      <c r="W324">
        <v>0</v>
      </c>
      <c r="X324">
        <v>-2084827333</v>
      </c>
      <c r="Y324">
        <v>6.7000000000000002E-3</v>
      </c>
      <c r="AA324">
        <v>4294</v>
      </c>
      <c r="AB324">
        <v>0</v>
      </c>
      <c r="AC324">
        <v>0</v>
      </c>
      <c r="AD324">
        <v>0</v>
      </c>
      <c r="AE324">
        <v>4294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6.7000000000000002E-3</v>
      </c>
      <c r="AU324" t="s">
        <v>3</v>
      </c>
      <c r="AV324">
        <v>0</v>
      </c>
      <c r="AW324">
        <v>2</v>
      </c>
      <c r="AX324">
        <v>39501278</v>
      </c>
      <c r="AY324">
        <v>1</v>
      </c>
      <c r="AZ324">
        <v>0</v>
      </c>
      <c r="BA324">
        <v>307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Y324*Source!I134</f>
        <v>9.5139999999999999E-3</v>
      </c>
      <c r="CY324">
        <f t="shared" si="30"/>
        <v>4294</v>
      </c>
      <c r="CZ324">
        <f t="shared" si="31"/>
        <v>4294</v>
      </c>
      <c r="DA324">
        <f t="shared" si="32"/>
        <v>1</v>
      </c>
      <c r="DB324">
        <v>0</v>
      </c>
    </row>
    <row r="325" spans="1:106" x14ac:dyDescent="0.2">
      <c r="A325">
        <f>ROW(Source!A135)</f>
        <v>135</v>
      </c>
      <c r="B325">
        <v>39500386</v>
      </c>
      <c r="C325">
        <v>39501255</v>
      </c>
      <c r="D325">
        <v>37064978</v>
      </c>
      <c r="E325">
        <v>1</v>
      </c>
      <c r="F325">
        <v>1</v>
      </c>
      <c r="G325">
        <v>1</v>
      </c>
      <c r="H325">
        <v>1</v>
      </c>
      <c r="I325" t="s">
        <v>1232</v>
      </c>
      <c r="J325" t="s">
        <v>3</v>
      </c>
      <c r="K325" t="s">
        <v>1233</v>
      </c>
      <c r="L325">
        <v>1191</v>
      </c>
      <c r="N325">
        <v>1013</v>
      </c>
      <c r="O325" t="s">
        <v>1028</v>
      </c>
      <c r="P325" t="s">
        <v>1028</v>
      </c>
      <c r="Q325">
        <v>1</v>
      </c>
      <c r="W325">
        <v>0</v>
      </c>
      <c r="X325">
        <v>-719309759</v>
      </c>
      <c r="Y325">
        <v>38.674500000000002</v>
      </c>
      <c r="AA325">
        <v>0</v>
      </c>
      <c r="AB325">
        <v>0</v>
      </c>
      <c r="AC325">
        <v>0</v>
      </c>
      <c r="AD325">
        <v>59.01</v>
      </c>
      <c r="AE325">
        <v>0</v>
      </c>
      <c r="AF325">
        <v>0</v>
      </c>
      <c r="AG325">
        <v>0</v>
      </c>
      <c r="AH325">
        <v>8.86</v>
      </c>
      <c r="AI325">
        <v>1</v>
      </c>
      <c r="AJ325">
        <v>1</v>
      </c>
      <c r="AK325">
        <v>1</v>
      </c>
      <c r="AL325">
        <v>6.66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33.630000000000003</v>
      </c>
      <c r="AU325" t="s">
        <v>33</v>
      </c>
      <c r="AV325">
        <v>1</v>
      </c>
      <c r="AW325">
        <v>2</v>
      </c>
      <c r="AX325">
        <v>39501268</v>
      </c>
      <c r="AY325">
        <v>1</v>
      </c>
      <c r="AZ325">
        <v>0</v>
      </c>
      <c r="BA325">
        <v>308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Y325*Source!I135</f>
        <v>54.917789999999997</v>
      </c>
      <c r="CY325">
        <f>AD325</f>
        <v>59.01</v>
      </c>
      <c r="CZ325">
        <f>AH325</f>
        <v>8.86</v>
      </c>
      <c r="DA325">
        <f>AL325</f>
        <v>6.66</v>
      </c>
      <c r="DB325">
        <v>0</v>
      </c>
    </row>
    <row r="326" spans="1:106" x14ac:dyDescent="0.2">
      <c r="A326">
        <f>ROW(Source!A135)</f>
        <v>135</v>
      </c>
      <c r="B326">
        <v>39500386</v>
      </c>
      <c r="C326">
        <v>39501255</v>
      </c>
      <c r="D326">
        <v>37064876</v>
      </c>
      <c r="E326">
        <v>1</v>
      </c>
      <c r="F326">
        <v>1</v>
      </c>
      <c r="G326">
        <v>1</v>
      </c>
      <c r="H326">
        <v>1</v>
      </c>
      <c r="I326" t="s">
        <v>1029</v>
      </c>
      <c r="J326" t="s">
        <v>3</v>
      </c>
      <c r="K326" t="s">
        <v>1030</v>
      </c>
      <c r="L326">
        <v>1191</v>
      </c>
      <c r="N326">
        <v>1013</v>
      </c>
      <c r="O326" t="s">
        <v>1028</v>
      </c>
      <c r="P326" t="s">
        <v>1028</v>
      </c>
      <c r="Q326">
        <v>1</v>
      </c>
      <c r="W326">
        <v>0</v>
      </c>
      <c r="X326">
        <v>-1417349443</v>
      </c>
      <c r="Y326">
        <v>0.02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6.66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3</v>
      </c>
      <c r="AT326">
        <v>0.02</v>
      </c>
      <c r="AU326" t="s">
        <v>3</v>
      </c>
      <c r="AV326">
        <v>2</v>
      </c>
      <c r="AW326">
        <v>2</v>
      </c>
      <c r="AX326">
        <v>39501269</v>
      </c>
      <c r="AY326">
        <v>1</v>
      </c>
      <c r="AZ326">
        <v>2048</v>
      </c>
      <c r="BA326">
        <v>309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Y326*Source!I135</f>
        <v>2.8399999999999998E-2</v>
      </c>
      <c r="CY326">
        <f>AD326</f>
        <v>0</v>
      </c>
      <c r="CZ326">
        <f>AH326</f>
        <v>0</v>
      </c>
      <c r="DA326">
        <f>AL326</f>
        <v>1</v>
      </c>
      <c r="DB326">
        <v>0</v>
      </c>
    </row>
    <row r="327" spans="1:106" x14ac:dyDescent="0.2">
      <c r="A327">
        <f>ROW(Source!A135)</f>
        <v>135</v>
      </c>
      <c r="B327">
        <v>39500386</v>
      </c>
      <c r="C327">
        <v>39501255</v>
      </c>
      <c r="D327">
        <v>36882452</v>
      </c>
      <c r="E327">
        <v>1</v>
      </c>
      <c r="F327">
        <v>1</v>
      </c>
      <c r="G327">
        <v>1</v>
      </c>
      <c r="H327">
        <v>2</v>
      </c>
      <c r="I327" t="s">
        <v>1031</v>
      </c>
      <c r="J327" t="s">
        <v>1032</v>
      </c>
      <c r="K327" t="s">
        <v>1033</v>
      </c>
      <c r="L327">
        <v>1368</v>
      </c>
      <c r="N327">
        <v>1011</v>
      </c>
      <c r="O327" t="s">
        <v>1034</v>
      </c>
      <c r="P327" t="s">
        <v>1034</v>
      </c>
      <c r="Q327">
        <v>1</v>
      </c>
      <c r="W327">
        <v>0</v>
      </c>
      <c r="X327">
        <v>1188625873</v>
      </c>
      <c r="Y327">
        <v>1.2500000000000001E-2</v>
      </c>
      <c r="AA327">
        <v>0</v>
      </c>
      <c r="AB327">
        <v>208.19</v>
      </c>
      <c r="AC327">
        <v>13.5</v>
      </c>
      <c r="AD327">
        <v>0</v>
      </c>
      <c r="AE327">
        <v>0</v>
      </c>
      <c r="AF327">
        <v>31.26</v>
      </c>
      <c r="AG327">
        <v>13.5</v>
      </c>
      <c r="AH327">
        <v>0</v>
      </c>
      <c r="AI327">
        <v>1</v>
      </c>
      <c r="AJ327">
        <v>6.66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3</v>
      </c>
      <c r="AT327">
        <v>0.01</v>
      </c>
      <c r="AU327" t="s">
        <v>32</v>
      </c>
      <c r="AV327">
        <v>0</v>
      </c>
      <c r="AW327">
        <v>2</v>
      </c>
      <c r="AX327">
        <v>39501270</v>
      </c>
      <c r="AY327">
        <v>1</v>
      </c>
      <c r="AZ327">
        <v>0</v>
      </c>
      <c r="BA327">
        <v>310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Y327*Source!I135</f>
        <v>1.7749999999999998E-2</v>
      </c>
      <c r="CY327">
        <f>AB327</f>
        <v>208.19</v>
      </c>
      <c r="CZ327">
        <f>AF327</f>
        <v>31.26</v>
      </c>
      <c r="DA327">
        <f>AJ327</f>
        <v>6.66</v>
      </c>
      <c r="DB327">
        <v>0</v>
      </c>
    </row>
    <row r="328" spans="1:106" x14ac:dyDescent="0.2">
      <c r="A328">
        <f>ROW(Source!A135)</f>
        <v>135</v>
      </c>
      <c r="B328">
        <v>39500386</v>
      </c>
      <c r="C328">
        <v>39501255</v>
      </c>
      <c r="D328">
        <v>36883554</v>
      </c>
      <c r="E328">
        <v>1</v>
      </c>
      <c r="F328">
        <v>1</v>
      </c>
      <c r="G328">
        <v>1</v>
      </c>
      <c r="H328">
        <v>2</v>
      </c>
      <c r="I328" t="s">
        <v>1037</v>
      </c>
      <c r="J328" t="s">
        <v>1038</v>
      </c>
      <c r="K328" t="s">
        <v>1039</v>
      </c>
      <c r="L328">
        <v>1368</v>
      </c>
      <c r="N328">
        <v>1011</v>
      </c>
      <c r="O328" t="s">
        <v>1034</v>
      </c>
      <c r="P328" t="s">
        <v>1034</v>
      </c>
      <c r="Q328">
        <v>1</v>
      </c>
      <c r="W328">
        <v>0</v>
      </c>
      <c r="X328">
        <v>1372534845</v>
      </c>
      <c r="Y328">
        <v>1.2500000000000001E-2</v>
      </c>
      <c r="AA328">
        <v>0</v>
      </c>
      <c r="AB328">
        <v>437.63</v>
      </c>
      <c r="AC328">
        <v>11.6</v>
      </c>
      <c r="AD328">
        <v>0</v>
      </c>
      <c r="AE328">
        <v>0</v>
      </c>
      <c r="AF328">
        <v>65.709999999999994</v>
      </c>
      <c r="AG328">
        <v>11.6</v>
      </c>
      <c r="AH328">
        <v>0</v>
      </c>
      <c r="AI328">
        <v>1</v>
      </c>
      <c r="AJ328">
        <v>6.66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0.01</v>
      </c>
      <c r="AU328" t="s">
        <v>32</v>
      </c>
      <c r="AV328">
        <v>0</v>
      </c>
      <c r="AW328">
        <v>2</v>
      </c>
      <c r="AX328">
        <v>39501271</v>
      </c>
      <c r="AY328">
        <v>1</v>
      </c>
      <c r="AZ328">
        <v>0</v>
      </c>
      <c r="BA328">
        <v>311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Y328*Source!I135</f>
        <v>1.7749999999999998E-2</v>
      </c>
      <c r="CY328">
        <f>AB328</f>
        <v>437.63</v>
      </c>
      <c r="CZ328">
        <f>AF328</f>
        <v>65.709999999999994</v>
      </c>
      <c r="DA328">
        <f>AJ328</f>
        <v>6.66</v>
      </c>
      <c r="DB328">
        <v>0</v>
      </c>
    </row>
    <row r="329" spans="1:106" x14ac:dyDescent="0.2">
      <c r="A329">
        <f>ROW(Source!A135)</f>
        <v>135</v>
      </c>
      <c r="B329">
        <v>39500386</v>
      </c>
      <c r="C329">
        <v>39501255</v>
      </c>
      <c r="D329">
        <v>36797604</v>
      </c>
      <c r="E329">
        <v>17</v>
      </c>
      <c r="F329">
        <v>1</v>
      </c>
      <c r="G329">
        <v>1</v>
      </c>
      <c r="H329">
        <v>3</v>
      </c>
      <c r="I329" t="s">
        <v>241</v>
      </c>
      <c r="J329" t="s">
        <v>3</v>
      </c>
      <c r="K329" t="s">
        <v>242</v>
      </c>
      <c r="L329">
        <v>1328</v>
      </c>
      <c r="N329">
        <v>1005</v>
      </c>
      <c r="O329" t="s">
        <v>17</v>
      </c>
      <c r="P329" t="s">
        <v>17</v>
      </c>
      <c r="Q329">
        <v>100</v>
      </c>
      <c r="W329">
        <v>0</v>
      </c>
      <c r="X329">
        <v>-93777278</v>
      </c>
      <c r="Y329">
        <v>1.1299999999999999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6.66</v>
      </c>
      <c r="AJ329">
        <v>1</v>
      </c>
      <c r="AK329">
        <v>1</v>
      </c>
      <c r="AL329">
        <v>1</v>
      </c>
      <c r="AN329">
        <v>0</v>
      </c>
      <c r="AO329">
        <v>0</v>
      </c>
      <c r="AP329">
        <v>0</v>
      </c>
      <c r="AQ329">
        <v>0</v>
      </c>
      <c r="AR329">
        <v>0</v>
      </c>
      <c r="AS329" t="s">
        <v>3</v>
      </c>
      <c r="AT329">
        <v>1.1299999999999999</v>
      </c>
      <c r="AU329" t="s">
        <v>3</v>
      </c>
      <c r="AV329">
        <v>0</v>
      </c>
      <c r="AW329">
        <v>2</v>
      </c>
      <c r="AX329">
        <v>39501272</v>
      </c>
      <c r="AY329">
        <v>1</v>
      </c>
      <c r="AZ329">
        <v>0</v>
      </c>
      <c r="BA329">
        <v>312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Y329*Source!I135</f>
        <v>1.6045999999999998</v>
      </c>
      <c r="CY329">
        <f t="shared" ref="CY329:CY336" si="33">AA329</f>
        <v>0</v>
      </c>
      <c r="CZ329">
        <f t="shared" ref="CZ329:CZ336" si="34">AE329</f>
        <v>0</v>
      </c>
      <c r="DA329">
        <f t="shared" ref="DA329:DA336" si="35">AI329</f>
        <v>6.66</v>
      </c>
      <c r="DB329">
        <v>0</v>
      </c>
    </row>
    <row r="330" spans="1:106" x14ac:dyDescent="0.2">
      <c r="A330">
        <f>ROW(Source!A135)</f>
        <v>135</v>
      </c>
      <c r="B330">
        <v>39500386</v>
      </c>
      <c r="C330">
        <v>39501255</v>
      </c>
      <c r="D330">
        <v>36801421</v>
      </c>
      <c r="E330">
        <v>1</v>
      </c>
      <c r="F330">
        <v>1</v>
      </c>
      <c r="G330">
        <v>1</v>
      </c>
      <c r="H330">
        <v>3</v>
      </c>
      <c r="I330" t="s">
        <v>244</v>
      </c>
      <c r="J330" t="s">
        <v>247</v>
      </c>
      <c r="K330" t="s">
        <v>245</v>
      </c>
      <c r="L330">
        <v>1330</v>
      </c>
      <c r="N330">
        <v>1005</v>
      </c>
      <c r="O330" t="s">
        <v>246</v>
      </c>
      <c r="P330" t="s">
        <v>246</v>
      </c>
      <c r="Q330">
        <v>10</v>
      </c>
      <c r="W330">
        <v>0</v>
      </c>
      <c r="X330">
        <v>-1889121486</v>
      </c>
      <c r="Y330">
        <v>0.113</v>
      </c>
      <c r="AA330">
        <v>1427.9</v>
      </c>
      <c r="AB330">
        <v>0</v>
      </c>
      <c r="AC330">
        <v>0</v>
      </c>
      <c r="AD330">
        <v>0</v>
      </c>
      <c r="AE330">
        <v>214.4</v>
      </c>
      <c r="AF330">
        <v>0</v>
      </c>
      <c r="AG330">
        <v>0</v>
      </c>
      <c r="AH330">
        <v>0</v>
      </c>
      <c r="AI330">
        <v>6.66</v>
      </c>
      <c r="AJ330">
        <v>1</v>
      </c>
      <c r="AK330">
        <v>1</v>
      </c>
      <c r="AL330">
        <v>1</v>
      </c>
      <c r="AN330">
        <v>0</v>
      </c>
      <c r="AO330">
        <v>0</v>
      </c>
      <c r="AP330">
        <v>0</v>
      </c>
      <c r="AQ330">
        <v>0</v>
      </c>
      <c r="AR330">
        <v>0</v>
      </c>
      <c r="AS330" t="s">
        <v>3</v>
      </c>
      <c r="AT330">
        <v>0.113</v>
      </c>
      <c r="AU330" t="s">
        <v>3</v>
      </c>
      <c r="AV330">
        <v>0</v>
      </c>
      <c r="AW330">
        <v>1</v>
      </c>
      <c r="AX330">
        <v>-1</v>
      </c>
      <c r="AY330">
        <v>0</v>
      </c>
      <c r="AZ330">
        <v>0</v>
      </c>
      <c r="BA330" t="s">
        <v>3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Y330*Source!I135</f>
        <v>0.16045999999999999</v>
      </c>
      <c r="CY330">
        <f t="shared" si="33"/>
        <v>1427.9</v>
      </c>
      <c r="CZ330">
        <f t="shared" si="34"/>
        <v>214.4</v>
      </c>
      <c r="DA330">
        <f t="shared" si="35"/>
        <v>6.66</v>
      </c>
      <c r="DB330">
        <v>0</v>
      </c>
    </row>
    <row r="331" spans="1:106" x14ac:dyDescent="0.2">
      <c r="A331">
        <f>ROW(Source!A135)</f>
        <v>135</v>
      </c>
      <c r="B331">
        <v>39500386</v>
      </c>
      <c r="C331">
        <v>39501255</v>
      </c>
      <c r="D331">
        <v>36801783</v>
      </c>
      <c r="E331">
        <v>1</v>
      </c>
      <c r="F331">
        <v>1</v>
      </c>
      <c r="G331">
        <v>1</v>
      </c>
      <c r="H331">
        <v>3</v>
      </c>
      <c r="I331" t="s">
        <v>1234</v>
      </c>
      <c r="J331" t="s">
        <v>1235</v>
      </c>
      <c r="K331" t="s">
        <v>1236</v>
      </c>
      <c r="L331">
        <v>1348</v>
      </c>
      <c r="N331">
        <v>1009</v>
      </c>
      <c r="O331" t="s">
        <v>57</v>
      </c>
      <c r="P331" t="s">
        <v>57</v>
      </c>
      <c r="Q331">
        <v>1000</v>
      </c>
      <c r="W331">
        <v>0</v>
      </c>
      <c r="X331">
        <v>-107449080</v>
      </c>
      <c r="Y331">
        <v>7.1000000000000004E-3</v>
      </c>
      <c r="AA331">
        <v>37629</v>
      </c>
      <c r="AB331">
        <v>0</v>
      </c>
      <c r="AC331">
        <v>0</v>
      </c>
      <c r="AD331">
        <v>0</v>
      </c>
      <c r="AE331">
        <v>5650</v>
      </c>
      <c r="AF331">
        <v>0</v>
      </c>
      <c r="AG331">
        <v>0</v>
      </c>
      <c r="AH331">
        <v>0</v>
      </c>
      <c r="AI331">
        <v>6.66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7.1000000000000004E-3</v>
      </c>
      <c r="AU331" t="s">
        <v>3</v>
      </c>
      <c r="AV331">
        <v>0</v>
      </c>
      <c r="AW331">
        <v>2</v>
      </c>
      <c r="AX331">
        <v>39501273</v>
      </c>
      <c r="AY331">
        <v>1</v>
      </c>
      <c r="AZ331">
        <v>0</v>
      </c>
      <c r="BA331">
        <v>313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Y331*Source!I135</f>
        <v>1.0082000000000001E-2</v>
      </c>
      <c r="CY331">
        <f t="shared" si="33"/>
        <v>37629</v>
      </c>
      <c r="CZ331">
        <f t="shared" si="34"/>
        <v>5650</v>
      </c>
      <c r="DA331">
        <f t="shared" si="35"/>
        <v>6.66</v>
      </c>
      <c r="DB331">
        <v>0</v>
      </c>
    </row>
    <row r="332" spans="1:106" x14ac:dyDescent="0.2">
      <c r="A332">
        <f>ROW(Source!A135)</f>
        <v>135</v>
      </c>
      <c r="B332">
        <v>39500386</v>
      </c>
      <c r="C332">
        <v>39501255</v>
      </c>
      <c r="D332">
        <v>36801792</v>
      </c>
      <c r="E332">
        <v>1</v>
      </c>
      <c r="F332">
        <v>1</v>
      </c>
      <c r="G332">
        <v>1</v>
      </c>
      <c r="H332">
        <v>3</v>
      </c>
      <c r="I332" t="s">
        <v>1066</v>
      </c>
      <c r="J332" t="s">
        <v>1067</v>
      </c>
      <c r="K332" t="s">
        <v>1068</v>
      </c>
      <c r="L332">
        <v>1339</v>
      </c>
      <c r="N332">
        <v>1007</v>
      </c>
      <c r="O332" t="s">
        <v>179</v>
      </c>
      <c r="P332" t="s">
        <v>179</v>
      </c>
      <c r="Q332">
        <v>1</v>
      </c>
      <c r="W332">
        <v>0</v>
      </c>
      <c r="X332">
        <v>-1660354250</v>
      </c>
      <c r="Y332">
        <v>0.01</v>
      </c>
      <c r="AA332">
        <v>16.25</v>
      </c>
      <c r="AB332">
        <v>0</v>
      </c>
      <c r="AC332">
        <v>0</v>
      </c>
      <c r="AD332">
        <v>0</v>
      </c>
      <c r="AE332">
        <v>2.44</v>
      </c>
      <c r="AF332">
        <v>0</v>
      </c>
      <c r="AG332">
        <v>0</v>
      </c>
      <c r="AH332">
        <v>0</v>
      </c>
      <c r="AI332">
        <v>6.66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0.01</v>
      </c>
      <c r="AU332" t="s">
        <v>3</v>
      </c>
      <c r="AV332">
        <v>0</v>
      </c>
      <c r="AW332">
        <v>2</v>
      </c>
      <c r="AX332">
        <v>39501274</v>
      </c>
      <c r="AY332">
        <v>1</v>
      </c>
      <c r="AZ332">
        <v>0</v>
      </c>
      <c r="BA332">
        <v>314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Y332*Source!I135</f>
        <v>1.4199999999999999E-2</v>
      </c>
      <c r="CY332">
        <f t="shared" si="33"/>
        <v>16.25</v>
      </c>
      <c r="CZ332">
        <f t="shared" si="34"/>
        <v>2.44</v>
      </c>
      <c r="DA332">
        <f t="shared" si="35"/>
        <v>6.66</v>
      </c>
      <c r="DB332">
        <v>0</v>
      </c>
    </row>
    <row r="333" spans="1:106" x14ac:dyDescent="0.2">
      <c r="A333">
        <f>ROW(Source!A135)</f>
        <v>135</v>
      </c>
      <c r="B333">
        <v>39500386</v>
      </c>
      <c r="C333">
        <v>39501255</v>
      </c>
      <c r="D333">
        <v>36805524</v>
      </c>
      <c r="E333">
        <v>1</v>
      </c>
      <c r="F333">
        <v>1</v>
      </c>
      <c r="G333">
        <v>1</v>
      </c>
      <c r="H333">
        <v>3</v>
      </c>
      <c r="I333" t="s">
        <v>1071</v>
      </c>
      <c r="J333" t="s">
        <v>1072</v>
      </c>
      <c r="K333" t="s">
        <v>1073</v>
      </c>
      <c r="L333">
        <v>1346</v>
      </c>
      <c r="N333">
        <v>1009</v>
      </c>
      <c r="O333" t="s">
        <v>52</v>
      </c>
      <c r="P333" t="s">
        <v>52</v>
      </c>
      <c r="Q333">
        <v>1</v>
      </c>
      <c r="W333">
        <v>0</v>
      </c>
      <c r="X333">
        <v>813963326</v>
      </c>
      <c r="Y333">
        <v>0.01</v>
      </c>
      <c r="AA333">
        <v>12.12</v>
      </c>
      <c r="AB333">
        <v>0</v>
      </c>
      <c r="AC333">
        <v>0</v>
      </c>
      <c r="AD333">
        <v>0</v>
      </c>
      <c r="AE333">
        <v>1.82</v>
      </c>
      <c r="AF333">
        <v>0</v>
      </c>
      <c r="AG333">
        <v>0</v>
      </c>
      <c r="AH333">
        <v>0</v>
      </c>
      <c r="AI333">
        <v>6.66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0.01</v>
      </c>
      <c r="AU333" t="s">
        <v>3</v>
      </c>
      <c r="AV333">
        <v>0</v>
      </c>
      <c r="AW333">
        <v>2</v>
      </c>
      <c r="AX333">
        <v>39501275</v>
      </c>
      <c r="AY333">
        <v>1</v>
      </c>
      <c r="AZ333">
        <v>0</v>
      </c>
      <c r="BA333">
        <v>315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Y333*Source!I135</f>
        <v>1.4199999999999999E-2</v>
      </c>
      <c r="CY333">
        <f t="shared" si="33"/>
        <v>12.12</v>
      </c>
      <c r="CZ333">
        <f t="shared" si="34"/>
        <v>1.82</v>
      </c>
      <c r="DA333">
        <f t="shared" si="35"/>
        <v>6.66</v>
      </c>
      <c r="DB333">
        <v>0</v>
      </c>
    </row>
    <row r="334" spans="1:106" x14ac:dyDescent="0.2">
      <c r="A334">
        <f>ROW(Source!A135)</f>
        <v>135</v>
      </c>
      <c r="B334">
        <v>39500386</v>
      </c>
      <c r="C334">
        <v>39501255</v>
      </c>
      <c r="D334">
        <v>36806413</v>
      </c>
      <c r="E334">
        <v>1</v>
      </c>
      <c r="F334">
        <v>1</v>
      </c>
      <c r="G334">
        <v>1</v>
      </c>
      <c r="H334">
        <v>3</v>
      </c>
      <c r="I334" t="s">
        <v>1096</v>
      </c>
      <c r="J334" t="s">
        <v>1097</v>
      </c>
      <c r="K334" t="s">
        <v>1098</v>
      </c>
      <c r="L334">
        <v>1339</v>
      </c>
      <c r="N334">
        <v>1007</v>
      </c>
      <c r="O334" t="s">
        <v>179</v>
      </c>
      <c r="P334" t="s">
        <v>179</v>
      </c>
      <c r="Q334">
        <v>1</v>
      </c>
      <c r="W334">
        <v>0</v>
      </c>
      <c r="X334">
        <v>1795918813</v>
      </c>
      <c r="Y334">
        <v>4.0000000000000002E-4</v>
      </c>
      <c r="AA334">
        <v>496.7</v>
      </c>
      <c r="AB334">
        <v>0</v>
      </c>
      <c r="AC334">
        <v>0</v>
      </c>
      <c r="AD334">
        <v>0</v>
      </c>
      <c r="AE334">
        <v>74.58</v>
      </c>
      <c r="AF334">
        <v>0</v>
      </c>
      <c r="AG334">
        <v>0</v>
      </c>
      <c r="AH334">
        <v>0</v>
      </c>
      <c r="AI334">
        <v>6.66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4.0000000000000002E-4</v>
      </c>
      <c r="AU334" t="s">
        <v>3</v>
      </c>
      <c r="AV334">
        <v>0</v>
      </c>
      <c r="AW334">
        <v>2</v>
      </c>
      <c r="AX334">
        <v>39501276</v>
      </c>
      <c r="AY334">
        <v>1</v>
      </c>
      <c r="AZ334">
        <v>0</v>
      </c>
      <c r="BA334">
        <v>316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Y334*Source!I135</f>
        <v>5.6800000000000004E-4</v>
      </c>
      <c r="CY334">
        <f t="shared" si="33"/>
        <v>496.7</v>
      </c>
      <c r="CZ334">
        <f t="shared" si="34"/>
        <v>74.58</v>
      </c>
      <c r="DA334">
        <f t="shared" si="35"/>
        <v>6.66</v>
      </c>
      <c r="DB334">
        <v>0</v>
      </c>
    </row>
    <row r="335" spans="1:106" x14ac:dyDescent="0.2">
      <c r="A335">
        <f>ROW(Source!A135)</f>
        <v>135</v>
      </c>
      <c r="B335">
        <v>39500386</v>
      </c>
      <c r="C335">
        <v>39501255</v>
      </c>
      <c r="D335">
        <v>36836966</v>
      </c>
      <c r="E335">
        <v>1</v>
      </c>
      <c r="F335">
        <v>1</v>
      </c>
      <c r="G335">
        <v>1</v>
      </c>
      <c r="H335">
        <v>3</v>
      </c>
      <c r="I335" t="s">
        <v>1237</v>
      </c>
      <c r="J335" t="s">
        <v>1238</v>
      </c>
      <c r="K335" t="s">
        <v>1239</v>
      </c>
      <c r="L335">
        <v>1348</v>
      </c>
      <c r="N335">
        <v>1009</v>
      </c>
      <c r="O335" t="s">
        <v>57</v>
      </c>
      <c r="P335" t="s">
        <v>57</v>
      </c>
      <c r="Q335">
        <v>1000</v>
      </c>
      <c r="W335">
        <v>0</v>
      </c>
      <c r="X335">
        <v>1034009243</v>
      </c>
      <c r="Y335">
        <v>2E-3</v>
      </c>
      <c r="AA335">
        <v>173093.4</v>
      </c>
      <c r="AB335">
        <v>0</v>
      </c>
      <c r="AC335">
        <v>0</v>
      </c>
      <c r="AD335">
        <v>0</v>
      </c>
      <c r="AE335">
        <v>25990</v>
      </c>
      <c r="AF335">
        <v>0</v>
      </c>
      <c r="AG335">
        <v>0</v>
      </c>
      <c r="AH335">
        <v>0</v>
      </c>
      <c r="AI335">
        <v>6.66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2E-3</v>
      </c>
      <c r="AU335" t="s">
        <v>3</v>
      </c>
      <c r="AV335">
        <v>0</v>
      </c>
      <c r="AW335">
        <v>2</v>
      </c>
      <c r="AX335">
        <v>39501277</v>
      </c>
      <c r="AY335">
        <v>1</v>
      </c>
      <c r="AZ335">
        <v>0</v>
      </c>
      <c r="BA335">
        <v>317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Y335*Source!I135</f>
        <v>2.8400000000000001E-3</v>
      </c>
      <c r="CY335">
        <f t="shared" si="33"/>
        <v>173093.4</v>
      </c>
      <c r="CZ335">
        <f t="shared" si="34"/>
        <v>25990</v>
      </c>
      <c r="DA335">
        <f t="shared" si="35"/>
        <v>6.66</v>
      </c>
      <c r="DB335">
        <v>0</v>
      </c>
    </row>
    <row r="336" spans="1:106" x14ac:dyDescent="0.2">
      <c r="A336">
        <f>ROW(Source!A135)</f>
        <v>135</v>
      </c>
      <c r="B336">
        <v>39500386</v>
      </c>
      <c r="C336">
        <v>39501255</v>
      </c>
      <c r="D336">
        <v>36839212</v>
      </c>
      <c r="E336">
        <v>1</v>
      </c>
      <c r="F336">
        <v>1</v>
      </c>
      <c r="G336">
        <v>1</v>
      </c>
      <c r="H336">
        <v>3</v>
      </c>
      <c r="I336" t="s">
        <v>1240</v>
      </c>
      <c r="J336" t="s">
        <v>1241</v>
      </c>
      <c r="K336" t="s">
        <v>1242</v>
      </c>
      <c r="L336">
        <v>1348</v>
      </c>
      <c r="N336">
        <v>1009</v>
      </c>
      <c r="O336" t="s">
        <v>57</v>
      </c>
      <c r="P336" t="s">
        <v>57</v>
      </c>
      <c r="Q336">
        <v>1000</v>
      </c>
      <c r="W336">
        <v>0</v>
      </c>
      <c r="X336">
        <v>-2084827333</v>
      </c>
      <c r="Y336">
        <v>6.7000000000000002E-3</v>
      </c>
      <c r="AA336">
        <v>28598.04</v>
      </c>
      <c r="AB336">
        <v>0</v>
      </c>
      <c r="AC336">
        <v>0</v>
      </c>
      <c r="AD336">
        <v>0</v>
      </c>
      <c r="AE336">
        <v>4294</v>
      </c>
      <c r="AF336">
        <v>0</v>
      </c>
      <c r="AG336">
        <v>0</v>
      </c>
      <c r="AH336">
        <v>0</v>
      </c>
      <c r="AI336">
        <v>6.66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6.7000000000000002E-3</v>
      </c>
      <c r="AU336" t="s">
        <v>3</v>
      </c>
      <c r="AV336">
        <v>0</v>
      </c>
      <c r="AW336">
        <v>2</v>
      </c>
      <c r="AX336">
        <v>39501278</v>
      </c>
      <c r="AY336">
        <v>1</v>
      </c>
      <c r="AZ336">
        <v>0</v>
      </c>
      <c r="BA336">
        <v>318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Y336*Source!I135</f>
        <v>9.5139999999999999E-3</v>
      </c>
      <c r="CY336">
        <f t="shared" si="33"/>
        <v>28598.04</v>
      </c>
      <c r="CZ336">
        <f t="shared" si="34"/>
        <v>4294</v>
      </c>
      <c r="DA336">
        <f t="shared" si="35"/>
        <v>6.66</v>
      </c>
      <c r="DB336">
        <v>0</v>
      </c>
    </row>
    <row r="337" spans="1:106" x14ac:dyDescent="0.2">
      <c r="A337">
        <f>ROW(Source!A140)</f>
        <v>140</v>
      </c>
      <c r="B337">
        <v>39500385</v>
      </c>
      <c r="C337">
        <v>39501281</v>
      </c>
      <c r="D337">
        <v>37064978</v>
      </c>
      <c r="E337">
        <v>1</v>
      </c>
      <c r="F337">
        <v>1</v>
      </c>
      <c r="G337">
        <v>1</v>
      </c>
      <c r="H337">
        <v>1</v>
      </c>
      <c r="I337" t="s">
        <v>1232</v>
      </c>
      <c r="J337" t="s">
        <v>3</v>
      </c>
      <c r="K337" t="s">
        <v>1233</v>
      </c>
      <c r="L337">
        <v>1191</v>
      </c>
      <c r="N337">
        <v>1013</v>
      </c>
      <c r="O337" t="s">
        <v>1028</v>
      </c>
      <c r="P337" t="s">
        <v>1028</v>
      </c>
      <c r="Q337">
        <v>1</v>
      </c>
      <c r="W337">
        <v>0</v>
      </c>
      <c r="X337">
        <v>-719309759</v>
      </c>
      <c r="Y337">
        <v>31.785999999999998</v>
      </c>
      <c r="AA337">
        <v>0</v>
      </c>
      <c r="AB337">
        <v>0</v>
      </c>
      <c r="AC337">
        <v>0</v>
      </c>
      <c r="AD337">
        <v>8.86</v>
      </c>
      <c r="AE337">
        <v>0</v>
      </c>
      <c r="AF337">
        <v>0</v>
      </c>
      <c r="AG337">
        <v>0</v>
      </c>
      <c r="AH337">
        <v>8.86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27.64</v>
      </c>
      <c r="AU337" t="s">
        <v>33</v>
      </c>
      <c r="AV337">
        <v>1</v>
      </c>
      <c r="AW337">
        <v>2</v>
      </c>
      <c r="AX337">
        <v>39501293</v>
      </c>
      <c r="AY337">
        <v>1</v>
      </c>
      <c r="AZ337">
        <v>0</v>
      </c>
      <c r="BA337">
        <v>319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Y337*Source!I140</f>
        <v>18.563023999999999</v>
      </c>
      <c r="CY337">
        <f>AD337</f>
        <v>8.86</v>
      </c>
      <c r="CZ337">
        <f>AH337</f>
        <v>8.86</v>
      </c>
      <c r="DA337">
        <f>AL337</f>
        <v>1</v>
      </c>
      <c r="DB337">
        <v>0</v>
      </c>
    </row>
    <row r="338" spans="1:106" x14ac:dyDescent="0.2">
      <c r="A338">
        <f>ROW(Source!A140)</f>
        <v>140</v>
      </c>
      <c r="B338">
        <v>39500385</v>
      </c>
      <c r="C338">
        <v>39501281</v>
      </c>
      <c r="D338">
        <v>37064876</v>
      </c>
      <c r="E338">
        <v>1</v>
      </c>
      <c r="F338">
        <v>1</v>
      </c>
      <c r="G338">
        <v>1</v>
      </c>
      <c r="H338">
        <v>1</v>
      </c>
      <c r="I338" t="s">
        <v>1029</v>
      </c>
      <c r="J338" t="s">
        <v>3</v>
      </c>
      <c r="K338" t="s">
        <v>1030</v>
      </c>
      <c r="L338">
        <v>1191</v>
      </c>
      <c r="N338">
        <v>1013</v>
      </c>
      <c r="O338" t="s">
        <v>1028</v>
      </c>
      <c r="P338" t="s">
        <v>1028</v>
      </c>
      <c r="Q338">
        <v>1</v>
      </c>
      <c r="W338">
        <v>0</v>
      </c>
      <c r="X338">
        <v>-1417349443</v>
      </c>
      <c r="Y338">
        <v>0.02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0.02</v>
      </c>
      <c r="AU338" t="s">
        <v>3</v>
      </c>
      <c r="AV338">
        <v>2</v>
      </c>
      <c r="AW338">
        <v>2</v>
      </c>
      <c r="AX338">
        <v>39501294</v>
      </c>
      <c r="AY338">
        <v>1</v>
      </c>
      <c r="AZ338">
        <v>2048</v>
      </c>
      <c r="BA338">
        <v>320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Y338*Source!I140</f>
        <v>1.1679999999999999E-2</v>
      </c>
      <c r="CY338">
        <f>AD338</f>
        <v>0</v>
      </c>
      <c r="CZ338">
        <f>AH338</f>
        <v>0</v>
      </c>
      <c r="DA338">
        <f>AL338</f>
        <v>1</v>
      </c>
      <c r="DB338">
        <v>0</v>
      </c>
    </row>
    <row r="339" spans="1:106" x14ac:dyDescent="0.2">
      <c r="A339">
        <f>ROW(Source!A140)</f>
        <v>140</v>
      </c>
      <c r="B339">
        <v>39500385</v>
      </c>
      <c r="C339">
        <v>39501281</v>
      </c>
      <c r="D339">
        <v>36882452</v>
      </c>
      <c r="E339">
        <v>1</v>
      </c>
      <c r="F339">
        <v>1</v>
      </c>
      <c r="G339">
        <v>1</v>
      </c>
      <c r="H339">
        <v>2</v>
      </c>
      <c r="I339" t="s">
        <v>1031</v>
      </c>
      <c r="J339" t="s">
        <v>1032</v>
      </c>
      <c r="K339" t="s">
        <v>1033</v>
      </c>
      <c r="L339">
        <v>1368</v>
      </c>
      <c r="N339">
        <v>1011</v>
      </c>
      <c r="O339" t="s">
        <v>1034</v>
      </c>
      <c r="P339" t="s">
        <v>1034</v>
      </c>
      <c r="Q339">
        <v>1</v>
      </c>
      <c r="W339">
        <v>0</v>
      </c>
      <c r="X339">
        <v>1188625873</v>
      </c>
      <c r="Y339">
        <v>1.2500000000000001E-2</v>
      </c>
      <c r="AA339">
        <v>0</v>
      </c>
      <c r="AB339">
        <v>31.26</v>
      </c>
      <c r="AC339">
        <v>13.5</v>
      </c>
      <c r="AD339">
        <v>0</v>
      </c>
      <c r="AE339">
        <v>0</v>
      </c>
      <c r="AF339">
        <v>31.26</v>
      </c>
      <c r="AG339">
        <v>13.5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0.01</v>
      </c>
      <c r="AU339" t="s">
        <v>32</v>
      </c>
      <c r="AV339">
        <v>0</v>
      </c>
      <c r="AW339">
        <v>2</v>
      </c>
      <c r="AX339">
        <v>39501295</v>
      </c>
      <c r="AY339">
        <v>1</v>
      </c>
      <c r="AZ339">
        <v>0</v>
      </c>
      <c r="BA339">
        <v>321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Y339*Source!I140</f>
        <v>7.3000000000000001E-3</v>
      </c>
      <c r="CY339">
        <f>AB339</f>
        <v>31.26</v>
      </c>
      <c r="CZ339">
        <f>AF339</f>
        <v>31.26</v>
      </c>
      <c r="DA339">
        <f>AJ339</f>
        <v>1</v>
      </c>
      <c r="DB339">
        <v>0</v>
      </c>
    </row>
    <row r="340" spans="1:106" x14ac:dyDescent="0.2">
      <c r="A340">
        <f>ROW(Source!A140)</f>
        <v>140</v>
      </c>
      <c r="B340">
        <v>39500385</v>
      </c>
      <c r="C340">
        <v>39501281</v>
      </c>
      <c r="D340">
        <v>36883554</v>
      </c>
      <c r="E340">
        <v>1</v>
      </c>
      <c r="F340">
        <v>1</v>
      </c>
      <c r="G340">
        <v>1</v>
      </c>
      <c r="H340">
        <v>2</v>
      </c>
      <c r="I340" t="s">
        <v>1037</v>
      </c>
      <c r="J340" t="s">
        <v>1038</v>
      </c>
      <c r="K340" t="s">
        <v>1039</v>
      </c>
      <c r="L340">
        <v>1368</v>
      </c>
      <c r="N340">
        <v>1011</v>
      </c>
      <c r="O340" t="s">
        <v>1034</v>
      </c>
      <c r="P340" t="s">
        <v>1034</v>
      </c>
      <c r="Q340">
        <v>1</v>
      </c>
      <c r="W340">
        <v>0</v>
      </c>
      <c r="X340">
        <v>1372534845</v>
      </c>
      <c r="Y340">
        <v>1.2500000000000001E-2</v>
      </c>
      <c r="AA340">
        <v>0</v>
      </c>
      <c r="AB340">
        <v>65.709999999999994</v>
      </c>
      <c r="AC340">
        <v>11.6</v>
      </c>
      <c r="AD340">
        <v>0</v>
      </c>
      <c r="AE340">
        <v>0</v>
      </c>
      <c r="AF340">
        <v>65.709999999999994</v>
      </c>
      <c r="AG340">
        <v>11.6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0.01</v>
      </c>
      <c r="AU340" t="s">
        <v>32</v>
      </c>
      <c r="AV340">
        <v>0</v>
      </c>
      <c r="AW340">
        <v>2</v>
      </c>
      <c r="AX340">
        <v>39501296</v>
      </c>
      <c r="AY340">
        <v>1</v>
      </c>
      <c r="AZ340">
        <v>0</v>
      </c>
      <c r="BA340">
        <v>322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Y340*Source!I140</f>
        <v>7.3000000000000001E-3</v>
      </c>
      <c r="CY340">
        <f>AB340</f>
        <v>65.709999999999994</v>
      </c>
      <c r="CZ340">
        <f>AF340</f>
        <v>65.709999999999994</v>
      </c>
      <c r="DA340">
        <f>AJ340</f>
        <v>1</v>
      </c>
      <c r="DB340">
        <v>0</v>
      </c>
    </row>
    <row r="341" spans="1:106" x14ac:dyDescent="0.2">
      <c r="A341">
        <f>ROW(Source!A140)</f>
        <v>140</v>
      </c>
      <c r="B341">
        <v>39500385</v>
      </c>
      <c r="C341">
        <v>39501281</v>
      </c>
      <c r="D341">
        <v>36797604</v>
      </c>
      <c r="E341">
        <v>17</v>
      </c>
      <c r="F341">
        <v>1</v>
      </c>
      <c r="G341">
        <v>1</v>
      </c>
      <c r="H341">
        <v>3</v>
      </c>
      <c r="I341" t="s">
        <v>241</v>
      </c>
      <c r="J341" t="s">
        <v>3</v>
      </c>
      <c r="K341" t="s">
        <v>242</v>
      </c>
      <c r="L341">
        <v>1328</v>
      </c>
      <c r="N341">
        <v>1005</v>
      </c>
      <c r="O341" t="s">
        <v>17</v>
      </c>
      <c r="P341" t="s">
        <v>17</v>
      </c>
      <c r="Q341">
        <v>100</v>
      </c>
      <c r="W341">
        <v>0</v>
      </c>
      <c r="X341">
        <v>-93777278</v>
      </c>
      <c r="Y341">
        <v>1.1299999999999999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0</v>
      </c>
      <c r="AP341">
        <v>0</v>
      </c>
      <c r="AQ341">
        <v>0</v>
      </c>
      <c r="AR341">
        <v>0</v>
      </c>
      <c r="AS341" t="s">
        <v>3</v>
      </c>
      <c r="AT341">
        <v>1.1299999999999999</v>
      </c>
      <c r="AU341" t="s">
        <v>3</v>
      </c>
      <c r="AV341">
        <v>0</v>
      </c>
      <c r="AW341">
        <v>2</v>
      </c>
      <c r="AX341">
        <v>39501297</v>
      </c>
      <c r="AY341">
        <v>1</v>
      </c>
      <c r="AZ341">
        <v>0</v>
      </c>
      <c r="BA341">
        <v>323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Y341*Source!I140</f>
        <v>0.65991999999999995</v>
      </c>
      <c r="CY341">
        <f t="shared" ref="CY341:CY347" si="36">AA341</f>
        <v>0</v>
      </c>
      <c r="CZ341">
        <f t="shared" ref="CZ341:CZ347" si="37">AE341</f>
        <v>0</v>
      </c>
      <c r="DA341">
        <f t="shared" ref="DA341:DA347" si="38">AI341</f>
        <v>1</v>
      </c>
      <c r="DB341">
        <v>0</v>
      </c>
    </row>
    <row r="342" spans="1:106" x14ac:dyDescent="0.2">
      <c r="A342">
        <f>ROW(Source!A140)</f>
        <v>140</v>
      </c>
      <c r="B342">
        <v>39500385</v>
      </c>
      <c r="C342">
        <v>39501281</v>
      </c>
      <c r="D342">
        <v>36801439</v>
      </c>
      <c r="E342">
        <v>1</v>
      </c>
      <c r="F342">
        <v>1</v>
      </c>
      <c r="G342">
        <v>1</v>
      </c>
      <c r="H342">
        <v>3</v>
      </c>
      <c r="I342" t="s">
        <v>253</v>
      </c>
      <c r="J342" t="s">
        <v>255</v>
      </c>
      <c r="K342" t="s">
        <v>254</v>
      </c>
      <c r="L342">
        <v>1330</v>
      </c>
      <c r="N342">
        <v>1005</v>
      </c>
      <c r="O342" t="s">
        <v>246</v>
      </c>
      <c r="P342" t="s">
        <v>246</v>
      </c>
      <c r="Q342">
        <v>10</v>
      </c>
      <c r="W342">
        <v>0</v>
      </c>
      <c r="X342">
        <v>-235569154</v>
      </c>
      <c r="Y342">
        <v>11.3</v>
      </c>
      <c r="AA342">
        <v>23.52</v>
      </c>
      <c r="AB342">
        <v>0</v>
      </c>
      <c r="AC342">
        <v>0</v>
      </c>
      <c r="AD342">
        <v>0</v>
      </c>
      <c r="AE342">
        <v>23.52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3</v>
      </c>
      <c r="AT342">
        <v>11.3</v>
      </c>
      <c r="AU342" t="s">
        <v>3</v>
      </c>
      <c r="AV342">
        <v>0</v>
      </c>
      <c r="AW342">
        <v>1</v>
      </c>
      <c r="AX342">
        <v>-1</v>
      </c>
      <c r="AY342">
        <v>0</v>
      </c>
      <c r="AZ342">
        <v>0</v>
      </c>
      <c r="BA342" t="s">
        <v>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Y342*Source!I140</f>
        <v>6.5991999999999997</v>
      </c>
      <c r="CY342">
        <f t="shared" si="36"/>
        <v>23.52</v>
      </c>
      <c r="CZ342">
        <f t="shared" si="37"/>
        <v>23.52</v>
      </c>
      <c r="DA342">
        <f t="shared" si="38"/>
        <v>1</v>
      </c>
      <c r="DB342">
        <v>0</v>
      </c>
    </row>
    <row r="343" spans="1:106" x14ac:dyDescent="0.2">
      <c r="A343">
        <f>ROW(Source!A140)</f>
        <v>140</v>
      </c>
      <c r="B343">
        <v>39500385</v>
      </c>
      <c r="C343">
        <v>39501281</v>
      </c>
      <c r="D343">
        <v>36801783</v>
      </c>
      <c r="E343">
        <v>1</v>
      </c>
      <c r="F343">
        <v>1</v>
      </c>
      <c r="G343">
        <v>1</v>
      </c>
      <c r="H343">
        <v>3</v>
      </c>
      <c r="I343" t="s">
        <v>1234</v>
      </c>
      <c r="J343" t="s">
        <v>1235</v>
      </c>
      <c r="K343" t="s">
        <v>1236</v>
      </c>
      <c r="L343">
        <v>1348</v>
      </c>
      <c r="N343">
        <v>1009</v>
      </c>
      <c r="O343" t="s">
        <v>57</v>
      </c>
      <c r="P343" t="s">
        <v>57</v>
      </c>
      <c r="Q343">
        <v>1000</v>
      </c>
      <c r="W343">
        <v>0</v>
      </c>
      <c r="X343">
        <v>-107449080</v>
      </c>
      <c r="Y343">
        <v>8.4999999999999995E-4</v>
      </c>
      <c r="AA343">
        <v>5650</v>
      </c>
      <c r="AB343">
        <v>0</v>
      </c>
      <c r="AC343">
        <v>0</v>
      </c>
      <c r="AD343">
        <v>0</v>
      </c>
      <c r="AE343">
        <v>5650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8.4999999999999995E-4</v>
      </c>
      <c r="AU343" t="s">
        <v>3</v>
      </c>
      <c r="AV343">
        <v>0</v>
      </c>
      <c r="AW343">
        <v>2</v>
      </c>
      <c r="AX343">
        <v>39501298</v>
      </c>
      <c r="AY343">
        <v>1</v>
      </c>
      <c r="AZ343">
        <v>0</v>
      </c>
      <c r="BA343">
        <v>324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Y343*Source!I140</f>
        <v>4.9639999999999992E-4</v>
      </c>
      <c r="CY343">
        <f t="shared" si="36"/>
        <v>5650</v>
      </c>
      <c r="CZ343">
        <f t="shared" si="37"/>
        <v>5650</v>
      </c>
      <c r="DA343">
        <f t="shared" si="38"/>
        <v>1</v>
      </c>
      <c r="DB343">
        <v>0</v>
      </c>
    </row>
    <row r="344" spans="1:106" x14ac:dyDescent="0.2">
      <c r="A344">
        <f>ROW(Source!A140)</f>
        <v>140</v>
      </c>
      <c r="B344">
        <v>39500385</v>
      </c>
      <c r="C344">
        <v>39501281</v>
      </c>
      <c r="D344">
        <v>36801792</v>
      </c>
      <c r="E344">
        <v>1</v>
      </c>
      <c r="F344">
        <v>1</v>
      </c>
      <c r="G344">
        <v>1</v>
      </c>
      <c r="H344">
        <v>3</v>
      </c>
      <c r="I344" t="s">
        <v>1066</v>
      </c>
      <c r="J344" t="s">
        <v>1067</v>
      </c>
      <c r="K344" t="s">
        <v>1068</v>
      </c>
      <c r="L344">
        <v>1339</v>
      </c>
      <c r="N344">
        <v>1007</v>
      </c>
      <c r="O344" t="s">
        <v>179</v>
      </c>
      <c r="P344" t="s">
        <v>179</v>
      </c>
      <c r="Q344">
        <v>1</v>
      </c>
      <c r="W344">
        <v>0</v>
      </c>
      <c r="X344">
        <v>-1660354250</v>
      </c>
      <c r="Y344">
        <v>0.01</v>
      </c>
      <c r="AA344">
        <v>2.44</v>
      </c>
      <c r="AB344">
        <v>0</v>
      </c>
      <c r="AC344">
        <v>0</v>
      </c>
      <c r="AD344">
        <v>0</v>
      </c>
      <c r="AE344">
        <v>2.44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0.01</v>
      </c>
      <c r="AU344" t="s">
        <v>3</v>
      </c>
      <c r="AV344">
        <v>0</v>
      </c>
      <c r="AW344">
        <v>2</v>
      </c>
      <c r="AX344">
        <v>39501299</v>
      </c>
      <c r="AY344">
        <v>1</v>
      </c>
      <c r="AZ344">
        <v>0</v>
      </c>
      <c r="BA344">
        <v>325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Y344*Source!I140</f>
        <v>5.8399999999999997E-3</v>
      </c>
      <c r="CY344">
        <f t="shared" si="36"/>
        <v>2.44</v>
      </c>
      <c r="CZ344">
        <f t="shared" si="37"/>
        <v>2.44</v>
      </c>
      <c r="DA344">
        <f t="shared" si="38"/>
        <v>1</v>
      </c>
      <c r="DB344">
        <v>0</v>
      </c>
    </row>
    <row r="345" spans="1:106" x14ac:dyDescent="0.2">
      <c r="A345">
        <f>ROW(Source!A140)</f>
        <v>140</v>
      </c>
      <c r="B345">
        <v>39500385</v>
      </c>
      <c r="C345">
        <v>39501281</v>
      </c>
      <c r="D345">
        <v>36805524</v>
      </c>
      <c r="E345">
        <v>1</v>
      </c>
      <c r="F345">
        <v>1</v>
      </c>
      <c r="G345">
        <v>1</v>
      </c>
      <c r="H345">
        <v>3</v>
      </c>
      <c r="I345" t="s">
        <v>1071</v>
      </c>
      <c r="J345" t="s">
        <v>1072</v>
      </c>
      <c r="K345" t="s">
        <v>1073</v>
      </c>
      <c r="L345">
        <v>1346</v>
      </c>
      <c r="N345">
        <v>1009</v>
      </c>
      <c r="O345" t="s">
        <v>52</v>
      </c>
      <c r="P345" t="s">
        <v>52</v>
      </c>
      <c r="Q345">
        <v>1</v>
      </c>
      <c r="W345">
        <v>0</v>
      </c>
      <c r="X345">
        <v>813963326</v>
      </c>
      <c r="Y345">
        <v>0.01</v>
      </c>
      <c r="AA345">
        <v>1.82</v>
      </c>
      <c r="AB345">
        <v>0</v>
      </c>
      <c r="AC345">
        <v>0</v>
      </c>
      <c r="AD345">
        <v>0</v>
      </c>
      <c r="AE345">
        <v>1.82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0.01</v>
      </c>
      <c r="AU345" t="s">
        <v>3</v>
      </c>
      <c r="AV345">
        <v>0</v>
      </c>
      <c r="AW345">
        <v>2</v>
      </c>
      <c r="AX345">
        <v>39501300</v>
      </c>
      <c r="AY345">
        <v>1</v>
      </c>
      <c r="AZ345">
        <v>0</v>
      </c>
      <c r="BA345">
        <v>326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Y345*Source!I140</f>
        <v>5.8399999999999997E-3</v>
      </c>
      <c r="CY345">
        <f t="shared" si="36"/>
        <v>1.82</v>
      </c>
      <c r="CZ345">
        <f t="shared" si="37"/>
        <v>1.82</v>
      </c>
      <c r="DA345">
        <f t="shared" si="38"/>
        <v>1</v>
      </c>
      <c r="DB345">
        <v>0</v>
      </c>
    </row>
    <row r="346" spans="1:106" x14ac:dyDescent="0.2">
      <c r="A346">
        <f>ROW(Source!A140)</f>
        <v>140</v>
      </c>
      <c r="B346">
        <v>39500385</v>
      </c>
      <c r="C346">
        <v>39501281</v>
      </c>
      <c r="D346">
        <v>36806413</v>
      </c>
      <c r="E346">
        <v>1</v>
      </c>
      <c r="F346">
        <v>1</v>
      </c>
      <c r="G346">
        <v>1</v>
      </c>
      <c r="H346">
        <v>3</v>
      </c>
      <c r="I346" t="s">
        <v>1096</v>
      </c>
      <c r="J346" t="s">
        <v>1097</v>
      </c>
      <c r="K346" t="s">
        <v>1098</v>
      </c>
      <c r="L346">
        <v>1339</v>
      </c>
      <c r="N346">
        <v>1007</v>
      </c>
      <c r="O346" t="s">
        <v>179</v>
      </c>
      <c r="P346" t="s">
        <v>179</v>
      </c>
      <c r="Q346">
        <v>1</v>
      </c>
      <c r="W346">
        <v>0</v>
      </c>
      <c r="X346">
        <v>1795918813</v>
      </c>
      <c r="Y346">
        <v>4.0000000000000002E-4</v>
      </c>
      <c r="AA346">
        <v>74.58</v>
      </c>
      <c r="AB346">
        <v>0</v>
      </c>
      <c r="AC346">
        <v>0</v>
      </c>
      <c r="AD346">
        <v>0</v>
      </c>
      <c r="AE346">
        <v>74.58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4.0000000000000002E-4</v>
      </c>
      <c r="AU346" t="s">
        <v>3</v>
      </c>
      <c r="AV346">
        <v>0</v>
      </c>
      <c r="AW346">
        <v>2</v>
      </c>
      <c r="AX346">
        <v>39501301</v>
      </c>
      <c r="AY346">
        <v>1</v>
      </c>
      <c r="AZ346">
        <v>0</v>
      </c>
      <c r="BA346">
        <v>327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Y346*Source!I140</f>
        <v>2.3359999999999999E-4</v>
      </c>
      <c r="CY346">
        <f t="shared" si="36"/>
        <v>74.58</v>
      </c>
      <c r="CZ346">
        <f t="shared" si="37"/>
        <v>74.58</v>
      </c>
      <c r="DA346">
        <f t="shared" si="38"/>
        <v>1</v>
      </c>
      <c r="DB346">
        <v>0</v>
      </c>
    </row>
    <row r="347" spans="1:106" x14ac:dyDescent="0.2">
      <c r="A347">
        <f>ROW(Source!A140)</f>
        <v>140</v>
      </c>
      <c r="B347">
        <v>39500385</v>
      </c>
      <c r="C347">
        <v>39501281</v>
      </c>
      <c r="D347">
        <v>36836966</v>
      </c>
      <c r="E347">
        <v>1</v>
      </c>
      <c r="F347">
        <v>1</v>
      </c>
      <c r="G347">
        <v>1</v>
      </c>
      <c r="H347">
        <v>3</v>
      </c>
      <c r="I347" t="s">
        <v>1237</v>
      </c>
      <c r="J347" t="s">
        <v>1238</v>
      </c>
      <c r="K347" t="s">
        <v>1239</v>
      </c>
      <c r="L347">
        <v>1348</v>
      </c>
      <c r="N347">
        <v>1009</v>
      </c>
      <c r="O347" t="s">
        <v>57</v>
      </c>
      <c r="P347" t="s">
        <v>57</v>
      </c>
      <c r="Q347">
        <v>1000</v>
      </c>
      <c r="W347">
        <v>0</v>
      </c>
      <c r="X347">
        <v>1034009243</v>
      </c>
      <c r="Y347">
        <v>1.5E-3</v>
      </c>
      <c r="AA347">
        <v>25990</v>
      </c>
      <c r="AB347">
        <v>0</v>
      </c>
      <c r="AC347">
        <v>0</v>
      </c>
      <c r="AD347">
        <v>0</v>
      </c>
      <c r="AE347">
        <v>25990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3</v>
      </c>
      <c r="AT347">
        <v>1.5E-3</v>
      </c>
      <c r="AU347" t="s">
        <v>3</v>
      </c>
      <c r="AV347">
        <v>0</v>
      </c>
      <c r="AW347">
        <v>2</v>
      </c>
      <c r="AX347">
        <v>39501302</v>
      </c>
      <c r="AY347">
        <v>1</v>
      </c>
      <c r="AZ347">
        <v>0</v>
      </c>
      <c r="BA347">
        <v>328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Y347*Source!I140</f>
        <v>8.7599999999999993E-4</v>
      </c>
      <c r="CY347">
        <f t="shared" si="36"/>
        <v>25990</v>
      </c>
      <c r="CZ347">
        <f t="shared" si="37"/>
        <v>25990</v>
      </c>
      <c r="DA347">
        <f t="shared" si="38"/>
        <v>1</v>
      </c>
      <c r="DB347">
        <v>0</v>
      </c>
    </row>
    <row r="348" spans="1:106" x14ac:dyDescent="0.2">
      <c r="A348">
        <f>ROW(Source!A141)</f>
        <v>141</v>
      </c>
      <c r="B348">
        <v>39500386</v>
      </c>
      <c r="C348">
        <v>39501281</v>
      </c>
      <c r="D348">
        <v>37064978</v>
      </c>
      <c r="E348">
        <v>1</v>
      </c>
      <c r="F348">
        <v>1</v>
      </c>
      <c r="G348">
        <v>1</v>
      </c>
      <c r="H348">
        <v>1</v>
      </c>
      <c r="I348" t="s">
        <v>1232</v>
      </c>
      <c r="J348" t="s">
        <v>3</v>
      </c>
      <c r="K348" t="s">
        <v>1233</v>
      </c>
      <c r="L348">
        <v>1191</v>
      </c>
      <c r="N348">
        <v>1013</v>
      </c>
      <c r="O348" t="s">
        <v>1028</v>
      </c>
      <c r="P348" t="s">
        <v>1028</v>
      </c>
      <c r="Q348">
        <v>1</v>
      </c>
      <c r="W348">
        <v>0</v>
      </c>
      <c r="X348">
        <v>-719309759</v>
      </c>
      <c r="Y348">
        <v>31.785999999999998</v>
      </c>
      <c r="AA348">
        <v>0</v>
      </c>
      <c r="AB348">
        <v>0</v>
      </c>
      <c r="AC348">
        <v>0</v>
      </c>
      <c r="AD348">
        <v>59.01</v>
      </c>
      <c r="AE348">
        <v>0</v>
      </c>
      <c r="AF348">
        <v>0</v>
      </c>
      <c r="AG348">
        <v>0</v>
      </c>
      <c r="AH348">
        <v>8.86</v>
      </c>
      <c r="AI348">
        <v>1</v>
      </c>
      <c r="AJ348">
        <v>1</v>
      </c>
      <c r="AK348">
        <v>1</v>
      </c>
      <c r="AL348">
        <v>6.66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3</v>
      </c>
      <c r="AT348">
        <v>27.64</v>
      </c>
      <c r="AU348" t="s">
        <v>33</v>
      </c>
      <c r="AV348">
        <v>1</v>
      </c>
      <c r="AW348">
        <v>2</v>
      </c>
      <c r="AX348">
        <v>39501293</v>
      </c>
      <c r="AY348">
        <v>1</v>
      </c>
      <c r="AZ348">
        <v>0</v>
      </c>
      <c r="BA348">
        <v>329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Y348*Source!I141</f>
        <v>18.563023999999999</v>
      </c>
      <c r="CY348">
        <f>AD348</f>
        <v>59.01</v>
      </c>
      <c r="CZ348">
        <f>AH348</f>
        <v>8.86</v>
      </c>
      <c r="DA348">
        <f>AL348</f>
        <v>6.66</v>
      </c>
      <c r="DB348">
        <v>0</v>
      </c>
    </row>
    <row r="349" spans="1:106" x14ac:dyDescent="0.2">
      <c r="A349">
        <f>ROW(Source!A141)</f>
        <v>141</v>
      </c>
      <c r="B349">
        <v>39500386</v>
      </c>
      <c r="C349">
        <v>39501281</v>
      </c>
      <c r="D349">
        <v>37064876</v>
      </c>
      <c r="E349">
        <v>1</v>
      </c>
      <c r="F349">
        <v>1</v>
      </c>
      <c r="G349">
        <v>1</v>
      </c>
      <c r="H349">
        <v>1</v>
      </c>
      <c r="I349" t="s">
        <v>1029</v>
      </c>
      <c r="J349" t="s">
        <v>3</v>
      </c>
      <c r="K349" t="s">
        <v>1030</v>
      </c>
      <c r="L349">
        <v>1191</v>
      </c>
      <c r="N349">
        <v>1013</v>
      </c>
      <c r="O349" t="s">
        <v>1028</v>
      </c>
      <c r="P349" t="s">
        <v>1028</v>
      </c>
      <c r="Q349">
        <v>1</v>
      </c>
      <c r="W349">
        <v>0</v>
      </c>
      <c r="X349">
        <v>-1417349443</v>
      </c>
      <c r="Y349">
        <v>0.02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6.66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0.02</v>
      </c>
      <c r="AU349" t="s">
        <v>3</v>
      </c>
      <c r="AV349">
        <v>2</v>
      </c>
      <c r="AW349">
        <v>2</v>
      </c>
      <c r="AX349">
        <v>39501294</v>
      </c>
      <c r="AY349">
        <v>1</v>
      </c>
      <c r="AZ349">
        <v>2048</v>
      </c>
      <c r="BA349">
        <v>330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Y349*Source!I141</f>
        <v>1.1679999999999999E-2</v>
      </c>
      <c r="CY349">
        <f>AD349</f>
        <v>0</v>
      </c>
      <c r="CZ349">
        <f>AH349</f>
        <v>0</v>
      </c>
      <c r="DA349">
        <f>AL349</f>
        <v>1</v>
      </c>
      <c r="DB349">
        <v>0</v>
      </c>
    </row>
    <row r="350" spans="1:106" x14ac:dyDescent="0.2">
      <c r="A350">
        <f>ROW(Source!A141)</f>
        <v>141</v>
      </c>
      <c r="B350">
        <v>39500386</v>
      </c>
      <c r="C350">
        <v>39501281</v>
      </c>
      <c r="D350">
        <v>36882452</v>
      </c>
      <c r="E350">
        <v>1</v>
      </c>
      <c r="F350">
        <v>1</v>
      </c>
      <c r="G350">
        <v>1</v>
      </c>
      <c r="H350">
        <v>2</v>
      </c>
      <c r="I350" t="s">
        <v>1031</v>
      </c>
      <c r="J350" t="s">
        <v>1032</v>
      </c>
      <c r="K350" t="s">
        <v>1033</v>
      </c>
      <c r="L350">
        <v>1368</v>
      </c>
      <c r="N350">
        <v>1011</v>
      </c>
      <c r="O350" t="s">
        <v>1034</v>
      </c>
      <c r="P350" t="s">
        <v>1034</v>
      </c>
      <c r="Q350">
        <v>1</v>
      </c>
      <c r="W350">
        <v>0</v>
      </c>
      <c r="X350">
        <v>1188625873</v>
      </c>
      <c r="Y350">
        <v>1.2500000000000001E-2</v>
      </c>
      <c r="AA350">
        <v>0</v>
      </c>
      <c r="AB350">
        <v>208.19</v>
      </c>
      <c r="AC350">
        <v>13.5</v>
      </c>
      <c r="AD350">
        <v>0</v>
      </c>
      <c r="AE350">
        <v>0</v>
      </c>
      <c r="AF350">
        <v>31.26</v>
      </c>
      <c r="AG350">
        <v>13.5</v>
      </c>
      <c r="AH350">
        <v>0</v>
      </c>
      <c r="AI350">
        <v>1</v>
      </c>
      <c r="AJ350">
        <v>6.66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0.01</v>
      </c>
      <c r="AU350" t="s">
        <v>32</v>
      </c>
      <c r="AV350">
        <v>0</v>
      </c>
      <c r="AW350">
        <v>2</v>
      </c>
      <c r="AX350">
        <v>39501295</v>
      </c>
      <c r="AY350">
        <v>1</v>
      </c>
      <c r="AZ350">
        <v>0</v>
      </c>
      <c r="BA350">
        <v>331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Y350*Source!I141</f>
        <v>7.3000000000000001E-3</v>
      </c>
      <c r="CY350">
        <f>AB350</f>
        <v>208.19</v>
      </c>
      <c r="CZ350">
        <f>AF350</f>
        <v>31.26</v>
      </c>
      <c r="DA350">
        <f>AJ350</f>
        <v>6.66</v>
      </c>
      <c r="DB350">
        <v>0</v>
      </c>
    </row>
    <row r="351" spans="1:106" x14ac:dyDescent="0.2">
      <c r="A351">
        <f>ROW(Source!A141)</f>
        <v>141</v>
      </c>
      <c r="B351">
        <v>39500386</v>
      </c>
      <c r="C351">
        <v>39501281</v>
      </c>
      <c r="D351">
        <v>36883554</v>
      </c>
      <c r="E351">
        <v>1</v>
      </c>
      <c r="F351">
        <v>1</v>
      </c>
      <c r="G351">
        <v>1</v>
      </c>
      <c r="H351">
        <v>2</v>
      </c>
      <c r="I351" t="s">
        <v>1037</v>
      </c>
      <c r="J351" t="s">
        <v>1038</v>
      </c>
      <c r="K351" t="s">
        <v>1039</v>
      </c>
      <c r="L351">
        <v>1368</v>
      </c>
      <c r="N351">
        <v>1011</v>
      </c>
      <c r="O351" t="s">
        <v>1034</v>
      </c>
      <c r="P351" t="s">
        <v>1034</v>
      </c>
      <c r="Q351">
        <v>1</v>
      </c>
      <c r="W351">
        <v>0</v>
      </c>
      <c r="X351">
        <v>1372534845</v>
      </c>
      <c r="Y351">
        <v>1.2500000000000001E-2</v>
      </c>
      <c r="AA351">
        <v>0</v>
      </c>
      <c r="AB351">
        <v>437.63</v>
      </c>
      <c r="AC351">
        <v>11.6</v>
      </c>
      <c r="AD351">
        <v>0</v>
      </c>
      <c r="AE351">
        <v>0</v>
      </c>
      <c r="AF351">
        <v>65.709999999999994</v>
      </c>
      <c r="AG351">
        <v>11.6</v>
      </c>
      <c r="AH351">
        <v>0</v>
      </c>
      <c r="AI351">
        <v>1</v>
      </c>
      <c r="AJ351">
        <v>6.66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0.01</v>
      </c>
      <c r="AU351" t="s">
        <v>32</v>
      </c>
      <c r="AV351">
        <v>0</v>
      </c>
      <c r="AW351">
        <v>2</v>
      </c>
      <c r="AX351">
        <v>39501296</v>
      </c>
      <c r="AY351">
        <v>1</v>
      </c>
      <c r="AZ351">
        <v>0</v>
      </c>
      <c r="BA351">
        <v>332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Y351*Source!I141</f>
        <v>7.3000000000000001E-3</v>
      </c>
      <c r="CY351">
        <f>AB351</f>
        <v>437.63</v>
      </c>
      <c r="CZ351">
        <f>AF351</f>
        <v>65.709999999999994</v>
      </c>
      <c r="DA351">
        <f>AJ351</f>
        <v>6.66</v>
      </c>
      <c r="DB351">
        <v>0</v>
      </c>
    </row>
    <row r="352" spans="1:106" x14ac:dyDescent="0.2">
      <c r="A352">
        <f>ROW(Source!A141)</f>
        <v>141</v>
      </c>
      <c r="B352">
        <v>39500386</v>
      </c>
      <c r="C352">
        <v>39501281</v>
      </c>
      <c r="D352">
        <v>36797604</v>
      </c>
      <c r="E352">
        <v>17</v>
      </c>
      <c r="F352">
        <v>1</v>
      </c>
      <c r="G352">
        <v>1</v>
      </c>
      <c r="H352">
        <v>3</v>
      </c>
      <c r="I352" t="s">
        <v>241</v>
      </c>
      <c r="J352" t="s">
        <v>3</v>
      </c>
      <c r="K352" t="s">
        <v>242</v>
      </c>
      <c r="L352">
        <v>1328</v>
      </c>
      <c r="N352">
        <v>1005</v>
      </c>
      <c r="O352" t="s">
        <v>17</v>
      </c>
      <c r="P352" t="s">
        <v>17</v>
      </c>
      <c r="Q352">
        <v>100</v>
      </c>
      <c r="W352">
        <v>0</v>
      </c>
      <c r="X352">
        <v>-93777278</v>
      </c>
      <c r="Y352">
        <v>1.1299999999999999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6.66</v>
      </c>
      <c r="AJ352">
        <v>1</v>
      </c>
      <c r="AK352">
        <v>1</v>
      </c>
      <c r="AL352">
        <v>1</v>
      </c>
      <c r="AN352">
        <v>0</v>
      </c>
      <c r="AO352">
        <v>0</v>
      </c>
      <c r="AP352">
        <v>0</v>
      </c>
      <c r="AQ352">
        <v>0</v>
      </c>
      <c r="AR352">
        <v>0</v>
      </c>
      <c r="AS352" t="s">
        <v>3</v>
      </c>
      <c r="AT352">
        <v>1.1299999999999999</v>
      </c>
      <c r="AU352" t="s">
        <v>3</v>
      </c>
      <c r="AV352">
        <v>0</v>
      </c>
      <c r="AW352">
        <v>2</v>
      </c>
      <c r="AX352">
        <v>39501297</v>
      </c>
      <c r="AY352">
        <v>1</v>
      </c>
      <c r="AZ352">
        <v>0</v>
      </c>
      <c r="BA352">
        <v>333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Y352*Source!I141</f>
        <v>0.65991999999999995</v>
      </c>
      <c r="CY352">
        <f t="shared" ref="CY352:CY358" si="39">AA352</f>
        <v>0</v>
      </c>
      <c r="CZ352">
        <f t="shared" ref="CZ352:CZ358" si="40">AE352</f>
        <v>0</v>
      </c>
      <c r="DA352">
        <f t="shared" ref="DA352:DA358" si="41">AI352</f>
        <v>6.66</v>
      </c>
      <c r="DB352">
        <v>0</v>
      </c>
    </row>
    <row r="353" spans="1:106" x14ac:dyDescent="0.2">
      <c r="A353">
        <f>ROW(Source!A141)</f>
        <v>141</v>
      </c>
      <c r="B353">
        <v>39500386</v>
      </c>
      <c r="C353">
        <v>39501281</v>
      </c>
      <c r="D353">
        <v>36801439</v>
      </c>
      <c r="E353">
        <v>1</v>
      </c>
      <c r="F353">
        <v>1</v>
      </c>
      <c r="G353">
        <v>1</v>
      </c>
      <c r="H353">
        <v>3</v>
      </c>
      <c r="I353" t="s">
        <v>253</v>
      </c>
      <c r="J353" t="s">
        <v>255</v>
      </c>
      <c r="K353" t="s">
        <v>254</v>
      </c>
      <c r="L353">
        <v>1330</v>
      </c>
      <c r="N353">
        <v>1005</v>
      </c>
      <c r="O353" t="s">
        <v>246</v>
      </c>
      <c r="P353" t="s">
        <v>246</v>
      </c>
      <c r="Q353">
        <v>10</v>
      </c>
      <c r="W353">
        <v>0</v>
      </c>
      <c r="X353">
        <v>-235569154</v>
      </c>
      <c r="Y353">
        <v>11.3</v>
      </c>
      <c r="AA353">
        <v>156.63999999999999</v>
      </c>
      <c r="AB353">
        <v>0</v>
      </c>
      <c r="AC353">
        <v>0</v>
      </c>
      <c r="AD353">
        <v>0</v>
      </c>
      <c r="AE353">
        <v>23.52</v>
      </c>
      <c r="AF353">
        <v>0</v>
      </c>
      <c r="AG353">
        <v>0</v>
      </c>
      <c r="AH353">
        <v>0</v>
      </c>
      <c r="AI353">
        <v>6.66</v>
      </c>
      <c r="AJ353">
        <v>1</v>
      </c>
      <c r="AK353">
        <v>1</v>
      </c>
      <c r="AL353">
        <v>1</v>
      </c>
      <c r="AN353">
        <v>0</v>
      </c>
      <c r="AO353">
        <v>0</v>
      </c>
      <c r="AP353">
        <v>0</v>
      </c>
      <c r="AQ353">
        <v>0</v>
      </c>
      <c r="AR353">
        <v>0</v>
      </c>
      <c r="AS353" t="s">
        <v>3</v>
      </c>
      <c r="AT353">
        <v>11.3</v>
      </c>
      <c r="AU353" t="s">
        <v>3</v>
      </c>
      <c r="AV353">
        <v>0</v>
      </c>
      <c r="AW353">
        <v>1</v>
      </c>
      <c r="AX353">
        <v>-1</v>
      </c>
      <c r="AY353">
        <v>0</v>
      </c>
      <c r="AZ353">
        <v>0</v>
      </c>
      <c r="BA353" t="s">
        <v>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Y353*Source!I141</f>
        <v>6.5991999999999997</v>
      </c>
      <c r="CY353">
        <f t="shared" si="39"/>
        <v>156.63999999999999</v>
      </c>
      <c r="CZ353">
        <f t="shared" si="40"/>
        <v>23.52</v>
      </c>
      <c r="DA353">
        <f t="shared" si="41"/>
        <v>6.66</v>
      </c>
      <c r="DB353">
        <v>0</v>
      </c>
    </row>
    <row r="354" spans="1:106" x14ac:dyDescent="0.2">
      <c r="A354">
        <f>ROW(Source!A141)</f>
        <v>141</v>
      </c>
      <c r="B354">
        <v>39500386</v>
      </c>
      <c r="C354">
        <v>39501281</v>
      </c>
      <c r="D354">
        <v>36801783</v>
      </c>
      <c r="E354">
        <v>1</v>
      </c>
      <c r="F354">
        <v>1</v>
      </c>
      <c r="G354">
        <v>1</v>
      </c>
      <c r="H354">
        <v>3</v>
      </c>
      <c r="I354" t="s">
        <v>1234</v>
      </c>
      <c r="J354" t="s">
        <v>1235</v>
      </c>
      <c r="K354" t="s">
        <v>1236</v>
      </c>
      <c r="L354">
        <v>1348</v>
      </c>
      <c r="N354">
        <v>1009</v>
      </c>
      <c r="O354" t="s">
        <v>57</v>
      </c>
      <c r="P354" t="s">
        <v>57</v>
      </c>
      <c r="Q354">
        <v>1000</v>
      </c>
      <c r="W354">
        <v>0</v>
      </c>
      <c r="X354">
        <v>-107449080</v>
      </c>
      <c r="Y354">
        <v>8.4999999999999995E-4</v>
      </c>
      <c r="AA354">
        <v>37629</v>
      </c>
      <c r="AB354">
        <v>0</v>
      </c>
      <c r="AC354">
        <v>0</v>
      </c>
      <c r="AD354">
        <v>0</v>
      </c>
      <c r="AE354">
        <v>5650</v>
      </c>
      <c r="AF354">
        <v>0</v>
      </c>
      <c r="AG354">
        <v>0</v>
      </c>
      <c r="AH354">
        <v>0</v>
      </c>
      <c r="AI354">
        <v>6.66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8.4999999999999995E-4</v>
      </c>
      <c r="AU354" t="s">
        <v>3</v>
      </c>
      <c r="AV354">
        <v>0</v>
      </c>
      <c r="AW354">
        <v>2</v>
      </c>
      <c r="AX354">
        <v>39501298</v>
      </c>
      <c r="AY354">
        <v>1</v>
      </c>
      <c r="AZ354">
        <v>0</v>
      </c>
      <c r="BA354">
        <v>334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Y354*Source!I141</f>
        <v>4.9639999999999992E-4</v>
      </c>
      <c r="CY354">
        <f t="shared" si="39"/>
        <v>37629</v>
      </c>
      <c r="CZ354">
        <f t="shared" si="40"/>
        <v>5650</v>
      </c>
      <c r="DA354">
        <f t="shared" si="41"/>
        <v>6.66</v>
      </c>
      <c r="DB354">
        <v>0</v>
      </c>
    </row>
    <row r="355" spans="1:106" x14ac:dyDescent="0.2">
      <c r="A355">
        <f>ROW(Source!A141)</f>
        <v>141</v>
      </c>
      <c r="B355">
        <v>39500386</v>
      </c>
      <c r="C355">
        <v>39501281</v>
      </c>
      <c r="D355">
        <v>36801792</v>
      </c>
      <c r="E355">
        <v>1</v>
      </c>
      <c r="F355">
        <v>1</v>
      </c>
      <c r="G355">
        <v>1</v>
      </c>
      <c r="H355">
        <v>3</v>
      </c>
      <c r="I355" t="s">
        <v>1066</v>
      </c>
      <c r="J355" t="s">
        <v>1067</v>
      </c>
      <c r="K355" t="s">
        <v>1068</v>
      </c>
      <c r="L355">
        <v>1339</v>
      </c>
      <c r="N355">
        <v>1007</v>
      </c>
      <c r="O355" t="s">
        <v>179</v>
      </c>
      <c r="P355" t="s">
        <v>179</v>
      </c>
      <c r="Q355">
        <v>1</v>
      </c>
      <c r="W355">
        <v>0</v>
      </c>
      <c r="X355">
        <v>-1660354250</v>
      </c>
      <c r="Y355">
        <v>0.01</v>
      </c>
      <c r="AA355">
        <v>16.25</v>
      </c>
      <c r="AB355">
        <v>0</v>
      </c>
      <c r="AC355">
        <v>0</v>
      </c>
      <c r="AD355">
        <v>0</v>
      </c>
      <c r="AE355">
        <v>2.44</v>
      </c>
      <c r="AF355">
        <v>0</v>
      </c>
      <c r="AG355">
        <v>0</v>
      </c>
      <c r="AH355">
        <v>0</v>
      </c>
      <c r="AI355">
        <v>6.66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0.01</v>
      </c>
      <c r="AU355" t="s">
        <v>3</v>
      </c>
      <c r="AV355">
        <v>0</v>
      </c>
      <c r="AW355">
        <v>2</v>
      </c>
      <c r="AX355">
        <v>39501299</v>
      </c>
      <c r="AY355">
        <v>1</v>
      </c>
      <c r="AZ355">
        <v>0</v>
      </c>
      <c r="BA355">
        <v>335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Y355*Source!I141</f>
        <v>5.8399999999999997E-3</v>
      </c>
      <c r="CY355">
        <f t="shared" si="39"/>
        <v>16.25</v>
      </c>
      <c r="CZ355">
        <f t="shared" si="40"/>
        <v>2.44</v>
      </c>
      <c r="DA355">
        <f t="shared" si="41"/>
        <v>6.66</v>
      </c>
      <c r="DB355">
        <v>0</v>
      </c>
    </row>
    <row r="356" spans="1:106" x14ac:dyDescent="0.2">
      <c r="A356">
        <f>ROW(Source!A141)</f>
        <v>141</v>
      </c>
      <c r="B356">
        <v>39500386</v>
      </c>
      <c r="C356">
        <v>39501281</v>
      </c>
      <c r="D356">
        <v>36805524</v>
      </c>
      <c r="E356">
        <v>1</v>
      </c>
      <c r="F356">
        <v>1</v>
      </c>
      <c r="G356">
        <v>1</v>
      </c>
      <c r="H356">
        <v>3</v>
      </c>
      <c r="I356" t="s">
        <v>1071</v>
      </c>
      <c r="J356" t="s">
        <v>1072</v>
      </c>
      <c r="K356" t="s">
        <v>1073</v>
      </c>
      <c r="L356">
        <v>1346</v>
      </c>
      <c r="N356">
        <v>1009</v>
      </c>
      <c r="O356" t="s">
        <v>52</v>
      </c>
      <c r="P356" t="s">
        <v>52</v>
      </c>
      <c r="Q356">
        <v>1</v>
      </c>
      <c r="W356">
        <v>0</v>
      </c>
      <c r="X356">
        <v>813963326</v>
      </c>
      <c r="Y356">
        <v>0.01</v>
      </c>
      <c r="AA356">
        <v>12.12</v>
      </c>
      <c r="AB356">
        <v>0</v>
      </c>
      <c r="AC356">
        <v>0</v>
      </c>
      <c r="AD356">
        <v>0</v>
      </c>
      <c r="AE356">
        <v>1.82</v>
      </c>
      <c r="AF356">
        <v>0</v>
      </c>
      <c r="AG356">
        <v>0</v>
      </c>
      <c r="AH356">
        <v>0</v>
      </c>
      <c r="AI356">
        <v>6.66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0.01</v>
      </c>
      <c r="AU356" t="s">
        <v>3</v>
      </c>
      <c r="AV356">
        <v>0</v>
      </c>
      <c r="AW356">
        <v>2</v>
      </c>
      <c r="AX356">
        <v>39501300</v>
      </c>
      <c r="AY356">
        <v>1</v>
      </c>
      <c r="AZ356">
        <v>0</v>
      </c>
      <c r="BA356">
        <v>336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Y356*Source!I141</f>
        <v>5.8399999999999997E-3</v>
      </c>
      <c r="CY356">
        <f t="shared" si="39"/>
        <v>12.12</v>
      </c>
      <c r="CZ356">
        <f t="shared" si="40"/>
        <v>1.82</v>
      </c>
      <c r="DA356">
        <f t="shared" si="41"/>
        <v>6.66</v>
      </c>
      <c r="DB356">
        <v>0</v>
      </c>
    </row>
    <row r="357" spans="1:106" x14ac:dyDescent="0.2">
      <c r="A357">
        <f>ROW(Source!A141)</f>
        <v>141</v>
      </c>
      <c r="B357">
        <v>39500386</v>
      </c>
      <c r="C357">
        <v>39501281</v>
      </c>
      <c r="D357">
        <v>36806413</v>
      </c>
      <c r="E357">
        <v>1</v>
      </c>
      <c r="F357">
        <v>1</v>
      </c>
      <c r="G357">
        <v>1</v>
      </c>
      <c r="H357">
        <v>3</v>
      </c>
      <c r="I357" t="s">
        <v>1096</v>
      </c>
      <c r="J357" t="s">
        <v>1097</v>
      </c>
      <c r="K357" t="s">
        <v>1098</v>
      </c>
      <c r="L357">
        <v>1339</v>
      </c>
      <c r="N357">
        <v>1007</v>
      </c>
      <c r="O357" t="s">
        <v>179</v>
      </c>
      <c r="P357" t="s">
        <v>179</v>
      </c>
      <c r="Q357">
        <v>1</v>
      </c>
      <c r="W357">
        <v>0</v>
      </c>
      <c r="X357">
        <v>1795918813</v>
      </c>
      <c r="Y357">
        <v>4.0000000000000002E-4</v>
      </c>
      <c r="AA357">
        <v>496.7</v>
      </c>
      <c r="AB357">
        <v>0</v>
      </c>
      <c r="AC357">
        <v>0</v>
      </c>
      <c r="AD357">
        <v>0</v>
      </c>
      <c r="AE357">
        <v>74.58</v>
      </c>
      <c r="AF357">
        <v>0</v>
      </c>
      <c r="AG357">
        <v>0</v>
      </c>
      <c r="AH357">
        <v>0</v>
      </c>
      <c r="AI357">
        <v>6.66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4.0000000000000002E-4</v>
      </c>
      <c r="AU357" t="s">
        <v>3</v>
      </c>
      <c r="AV357">
        <v>0</v>
      </c>
      <c r="AW357">
        <v>2</v>
      </c>
      <c r="AX357">
        <v>39501301</v>
      </c>
      <c r="AY357">
        <v>1</v>
      </c>
      <c r="AZ357">
        <v>0</v>
      </c>
      <c r="BA357">
        <v>337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Y357*Source!I141</f>
        <v>2.3359999999999999E-4</v>
      </c>
      <c r="CY357">
        <f t="shared" si="39"/>
        <v>496.7</v>
      </c>
      <c r="CZ357">
        <f t="shared" si="40"/>
        <v>74.58</v>
      </c>
      <c r="DA357">
        <f t="shared" si="41"/>
        <v>6.66</v>
      </c>
      <c r="DB357">
        <v>0</v>
      </c>
    </row>
    <row r="358" spans="1:106" x14ac:dyDescent="0.2">
      <c r="A358">
        <f>ROW(Source!A141)</f>
        <v>141</v>
      </c>
      <c r="B358">
        <v>39500386</v>
      </c>
      <c r="C358">
        <v>39501281</v>
      </c>
      <c r="D358">
        <v>36836966</v>
      </c>
      <c r="E358">
        <v>1</v>
      </c>
      <c r="F358">
        <v>1</v>
      </c>
      <c r="G358">
        <v>1</v>
      </c>
      <c r="H358">
        <v>3</v>
      </c>
      <c r="I358" t="s">
        <v>1237</v>
      </c>
      <c r="J358" t="s">
        <v>1238</v>
      </c>
      <c r="K358" t="s">
        <v>1239</v>
      </c>
      <c r="L358">
        <v>1348</v>
      </c>
      <c r="N358">
        <v>1009</v>
      </c>
      <c r="O358" t="s">
        <v>57</v>
      </c>
      <c r="P358" t="s">
        <v>57</v>
      </c>
      <c r="Q358">
        <v>1000</v>
      </c>
      <c r="W358">
        <v>0</v>
      </c>
      <c r="X358">
        <v>1034009243</v>
      </c>
      <c r="Y358">
        <v>1.5E-3</v>
      </c>
      <c r="AA358">
        <v>173093.4</v>
      </c>
      <c r="AB358">
        <v>0</v>
      </c>
      <c r="AC358">
        <v>0</v>
      </c>
      <c r="AD358">
        <v>0</v>
      </c>
      <c r="AE358">
        <v>25990</v>
      </c>
      <c r="AF358">
        <v>0</v>
      </c>
      <c r="AG358">
        <v>0</v>
      </c>
      <c r="AH358">
        <v>0</v>
      </c>
      <c r="AI358">
        <v>6.66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1.5E-3</v>
      </c>
      <c r="AU358" t="s">
        <v>3</v>
      </c>
      <c r="AV358">
        <v>0</v>
      </c>
      <c r="AW358">
        <v>2</v>
      </c>
      <c r="AX358">
        <v>39501302</v>
      </c>
      <c r="AY358">
        <v>1</v>
      </c>
      <c r="AZ358">
        <v>0</v>
      </c>
      <c r="BA358">
        <v>338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Y358*Source!I141</f>
        <v>8.7599999999999993E-4</v>
      </c>
      <c r="CY358">
        <f t="shared" si="39"/>
        <v>173093.4</v>
      </c>
      <c r="CZ358">
        <f t="shared" si="40"/>
        <v>25990</v>
      </c>
      <c r="DA358">
        <f t="shared" si="41"/>
        <v>6.66</v>
      </c>
      <c r="DB358">
        <v>0</v>
      </c>
    </row>
    <row r="359" spans="1:106" x14ac:dyDescent="0.2">
      <c r="A359">
        <f>ROW(Source!A146)</f>
        <v>146</v>
      </c>
      <c r="B359">
        <v>39500385</v>
      </c>
      <c r="C359">
        <v>39501305</v>
      </c>
      <c r="D359">
        <v>37071037</v>
      </c>
      <c r="E359">
        <v>1</v>
      </c>
      <c r="F359">
        <v>1</v>
      </c>
      <c r="G359">
        <v>1</v>
      </c>
      <c r="H359">
        <v>1</v>
      </c>
      <c r="I359" t="s">
        <v>1217</v>
      </c>
      <c r="J359" t="s">
        <v>3</v>
      </c>
      <c r="K359" t="s">
        <v>1218</v>
      </c>
      <c r="L359">
        <v>1191</v>
      </c>
      <c r="N359">
        <v>1013</v>
      </c>
      <c r="O359" t="s">
        <v>1028</v>
      </c>
      <c r="P359" t="s">
        <v>1028</v>
      </c>
      <c r="Q359">
        <v>1</v>
      </c>
      <c r="W359">
        <v>0</v>
      </c>
      <c r="X359">
        <v>1069510174</v>
      </c>
      <c r="Y359">
        <v>9.6370000000000005</v>
      </c>
      <c r="AA359">
        <v>0</v>
      </c>
      <c r="AB359">
        <v>0</v>
      </c>
      <c r="AC359">
        <v>0</v>
      </c>
      <c r="AD359">
        <v>9.6199999999999992</v>
      </c>
      <c r="AE359">
        <v>0</v>
      </c>
      <c r="AF359">
        <v>0</v>
      </c>
      <c r="AG359">
        <v>0</v>
      </c>
      <c r="AH359">
        <v>9.6199999999999992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8.3800000000000008</v>
      </c>
      <c r="AU359" t="s">
        <v>33</v>
      </c>
      <c r="AV359">
        <v>1</v>
      </c>
      <c r="AW359">
        <v>2</v>
      </c>
      <c r="AX359">
        <v>39501309</v>
      </c>
      <c r="AY359">
        <v>1</v>
      </c>
      <c r="AZ359">
        <v>0</v>
      </c>
      <c r="BA359">
        <v>339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Y359*Source!I146</f>
        <v>19.312548</v>
      </c>
      <c r="CY359">
        <f>AD359</f>
        <v>9.6199999999999992</v>
      </c>
      <c r="CZ359">
        <f>AH359</f>
        <v>9.6199999999999992</v>
      </c>
      <c r="DA359">
        <f>AL359</f>
        <v>1</v>
      </c>
      <c r="DB359">
        <v>0</v>
      </c>
    </row>
    <row r="360" spans="1:106" x14ac:dyDescent="0.2">
      <c r="A360">
        <f>ROW(Source!A146)</f>
        <v>146</v>
      </c>
      <c r="B360">
        <v>39500385</v>
      </c>
      <c r="C360">
        <v>39501305</v>
      </c>
      <c r="D360">
        <v>36837795</v>
      </c>
      <c r="E360">
        <v>1</v>
      </c>
      <c r="F360">
        <v>1</v>
      </c>
      <c r="G360">
        <v>1</v>
      </c>
      <c r="H360">
        <v>3</v>
      </c>
      <c r="I360" t="s">
        <v>265</v>
      </c>
      <c r="J360" t="s">
        <v>267</v>
      </c>
      <c r="K360" t="s">
        <v>266</v>
      </c>
      <c r="L360">
        <v>1348</v>
      </c>
      <c r="N360">
        <v>1009</v>
      </c>
      <c r="O360" t="s">
        <v>57</v>
      </c>
      <c r="P360" t="s">
        <v>57</v>
      </c>
      <c r="Q360">
        <v>1000</v>
      </c>
      <c r="W360">
        <v>0</v>
      </c>
      <c r="X360">
        <v>772632804</v>
      </c>
      <c r="Y360">
        <v>1.6E-2</v>
      </c>
      <c r="AA360">
        <v>19973.669999999998</v>
      </c>
      <c r="AB360">
        <v>0</v>
      </c>
      <c r="AC360">
        <v>0</v>
      </c>
      <c r="AD360">
        <v>0</v>
      </c>
      <c r="AE360">
        <v>19973.669999999998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3</v>
      </c>
      <c r="AT360">
        <v>1.6E-2</v>
      </c>
      <c r="AU360" t="s">
        <v>3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Y360*Source!I146</f>
        <v>3.2064000000000002E-2</v>
      </c>
      <c r="CY360">
        <f>AA360</f>
        <v>19973.669999999998</v>
      </c>
      <c r="CZ360">
        <f>AE360</f>
        <v>19973.669999999998</v>
      </c>
      <c r="DA360">
        <f>AI360</f>
        <v>1</v>
      </c>
      <c r="DB360">
        <v>0</v>
      </c>
    </row>
    <row r="361" spans="1:106" x14ac:dyDescent="0.2">
      <c r="A361">
        <f>ROW(Source!A146)</f>
        <v>146</v>
      </c>
      <c r="B361">
        <v>39500385</v>
      </c>
      <c r="C361">
        <v>39501305</v>
      </c>
      <c r="D361">
        <v>36797607</v>
      </c>
      <c r="E361">
        <v>17</v>
      </c>
      <c r="F361">
        <v>1</v>
      </c>
      <c r="G361">
        <v>1</v>
      </c>
      <c r="H361">
        <v>3</v>
      </c>
      <c r="I361" t="s">
        <v>262</v>
      </c>
      <c r="J361" t="s">
        <v>3</v>
      </c>
      <c r="K361" t="s">
        <v>263</v>
      </c>
      <c r="L361">
        <v>1348</v>
      </c>
      <c r="N361">
        <v>1009</v>
      </c>
      <c r="O361" t="s">
        <v>57</v>
      </c>
      <c r="P361" t="s">
        <v>57</v>
      </c>
      <c r="Q361">
        <v>1000</v>
      </c>
      <c r="W361">
        <v>0</v>
      </c>
      <c r="X361">
        <v>973262446</v>
      </c>
      <c r="Y361">
        <v>1.6E-2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3</v>
      </c>
      <c r="AT361">
        <v>1.6E-2</v>
      </c>
      <c r="AU361" t="s">
        <v>3</v>
      </c>
      <c r="AV361">
        <v>0</v>
      </c>
      <c r="AW361">
        <v>2</v>
      </c>
      <c r="AX361">
        <v>39501310</v>
      </c>
      <c r="AY361">
        <v>1</v>
      </c>
      <c r="AZ361">
        <v>0</v>
      </c>
      <c r="BA361">
        <v>340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Y361*Source!I146</f>
        <v>3.2064000000000002E-2</v>
      </c>
      <c r="CY361">
        <f>AA361</f>
        <v>0</v>
      </c>
      <c r="CZ361">
        <f>AE361</f>
        <v>0</v>
      </c>
      <c r="DA361">
        <f>AI361</f>
        <v>1</v>
      </c>
      <c r="DB361">
        <v>0</v>
      </c>
    </row>
    <row r="362" spans="1:106" x14ac:dyDescent="0.2">
      <c r="A362">
        <f>ROW(Source!A147)</f>
        <v>147</v>
      </c>
      <c r="B362">
        <v>39500386</v>
      </c>
      <c r="C362">
        <v>39501305</v>
      </c>
      <c r="D362">
        <v>37071037</v>
      </c>
      <c r="E362">
        <v>1</v>
      </c>
      <c r="F362">
        <v>1</v>
      </c>
      <c r="G362">
        <v>1</v>
      </c>
      <c r="H362">
        <v>1</v>
      </c>
      <c r="I362" t="s">
        <v>1217</v>
      </c>
      <c r="J362" t="s">
        <v>3</v>
      </c>
      <c r="K362" t="s">
        <v>1218</v>
      </c>
      <c r="L362">
        <v>1191</v>
      </c>
      <c r="N362">
        <v>1013</v>
      </c>
      <c r="O362" t="s">
        <v>1028</v>
      </c>
      <c r="P362" t="s">
        <v>1028</v>
      </c>
      <c r="Q362">
        <v>1</v>
      </c>
      <c r="W362">
        <v>0</v>
      </c>
      <c r="X362">
        <v>1069510174</v>
      </c>
      <c r="Y362">
        <v>9.6370000000000005</v>
      </c>
      <c r="AA362">
        <v>0</v>
      </c>
      <c r="AB362">
        <v>0</v>
      </c>
      <c r="AC362">
        <v>0</v>
      </c>
      <c r="AD362">
        <v>64.069999999999993</v>
      </c>
      <c r="AE362">
        <v>0</v>
      </c>
      <c r="AF362">
        <v>0</v>
      </c>
      <c r="AG362">
        <v>0</v>
      </c>
      <c r="AH362">
        <v>9.6199999999999992</v>
      </c>
      <c r="AI362">
        <v>1</v>
      </c>
      <c r="AJ362">
        <v>1</v>
      </c>
      <c r="AK362">
        <v>1</v>
      </c>
      <c r="AL362">
        <v>6.66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3</v>
      </c>
      <c r="AT362">
        <v>8.3800000000000008</v>
      </c>
      <c r="AU362" t="s">
        <v>33</v>
      </c>
      <c r="AV362">
        <v>1</v>
      </c>
      <c r="AW362">
        <v>2</v>
      </c>
      <c r="AX362">
        <v>39501309</v>
      </c>
      <c r="AY362">
        <v>1</v>
      </c>
      <c r="AZ362">
        <v>0</v>
      </c>
      <c r="BA362">
        <v>341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Y362*Source!I147</f>
        <v>19.312548</v>
      </c>
      <c r="CY362">
        <f>AD362</f>
        <v>64.069999999999993</v>
      </c>
      <c r="CZ362">
        <f>AH362</f>
        <v>9.6199999999999992</v>
      </c>
      <c r="DA362">
        <f>AL362</f>
        <v>6.66</v>
      </c>
      <c r="DB362">
        <v>0</v>
      </c>
    </row>
    <row r="363" spans="1:106" x14ac:dyDescent="0.2">
      <c r="A363">
        <f>ROW(Source!A147)</f>
        <v>147</v>
      </c>
      <c r="B363">
        <v>39500386</v>
      </c>
      <c r="C363">
        <v>39501305</v>
      </c>
      <c r="D363">
        <v>36837795</v>
      </c>
      <c r="E363">
        <v>1</v>
      </c>
      <c r="F363">
        <v>1</v>
      </c>
      <c r="G363">
        <v>1</v>
      </c>
      <c r="H363">
        <v>3</v>
      </c>
      <c r="I363" t="s">
        <v>265</v>
      </c>
      <c r="J363" t="s">
        <v>267</v>
      </c>
      <c r="K363" t="s">
        <v>266</v>
      </c>
      <c r="L363">
        <v>1348</v>
      </c>
      <c r="N363">
        <v>1009</v>
      </c>
      <c r="O363" t="s">
        <v>57</v>
      </c>
      <c r="P363" t="s">
        <v>57</v>
      </c>
      <c r="Q363">
        <v>1000</v>
      </c>
      <c r="W363">
        <v>0</v>
      </c>
      <c r="X363">
        <v>772632804</v>
      </c>
      <c r="Y363">
        <v>1.6E-2</v>
      </c>
      <c r="AA363">
        <v>133024.64000000001</v>
      </c>
      <c r="AB363">
        <v>0</v>
      </c>
      <c r="AC363">
        <v>0</v>
      </c>
      <c r="AD363">
        <v>0</v>
      </c>
      <c r="AE363">
        <v>19973.669999999998</v>
      </c>
      <c r="AF363">
        <v>0</v>
      </c>
      <c r="AG363">
        <v>0</v>
      </c>
      <c r="AH363">
        <v>0</v>
      </c>
      <c r="AI363">
        <v>6.66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3</v>
      </c>
      <c r="AT363">
        <v>1.6E-2</v>
      </c>
      <c r="AU363" t="s">
        <v>3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Y363*Source!I147</f>
        <v>3.2064000000000002E-2</v>
      </c>
      <c r="CY363">
        <f>AA363</f>
        <v>133024.64000000001</v>
      </c>
      <c r="CZ363">
        <f>AE363</f>
        <v>19973.669999999998</v>
      </c>
      <c r="DA363">
        <f>AI363</f>
        <v>6.66</v>
      </c>
      <c r="DB363">
        <v>0</v>
      </c>
    </row>
    <row r="364" spans="1:106" x14ac:dyDescent="0.2">
      <c r="A364">
        <f>ROW(Source!A147)</f>
        <v>147</v>
      </c>
      <c r="B364">
        <v>39500386</v>
      </c>
      <c r="C364">
        <v>39501305</v>
      </c>
      <c r="D364">
        <v>36797607</v>
      </c>
      <c r="E364">
        <v>17</v>
      </c>
      <c r="F364">
        <v>1</v>
      </c>
      <c r="G364">
        <v>1</v>
      </c>
      <c r="H364">
        <v>3</v>
      </c>
      <c r="I364" t="s">
        <v>262</v>
      </c>
      <c r="J364" t="s">
        <v>3</v>
      </c>
      <c r="K364" t="s">
        <v>263</v>
      </c>
      <c r="L364">
        <v>1348</v>
      </c>
      <c r="N364">
        <v>1009</v>
      </c>
      <c r="O364" t="s">
        <v>57</v>
      </c>
      <c r="P364" t="s">
        <v>57</v>
      </c>
      <c r="Q364">
        <v>1000</v>
      </c>
      <c r="W364">
        <v>0</v>
      </c>
      <c r="X364">
        <v>973262446</v>
      </c>
      <c r="Y364">
        <v>1.6E-2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6.66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3</v>
      </c>
      <c r="AT364">
        <v>1.6E-2</v>
      </c>
      <c r="AU364" t="s">
        <v>3</v>
      </c>
      <c r="AV364">
        <v>0</v>
      </c>
      <c r="AW364">
        <v>2</v>
      </c>
      <c r="AX364">
        <v>39501310</v>
      </c>
      <c r="AY364">
        <v>1</v>
      </c>
      <c r="AZ364">
        <v>0</v>
      </c>
      <c r="BA364">
        <v>342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Y364*Source!I147</f>
        <v>3.2064000000000002E-2</v>
      </c>
      <c r="CY364">
        <f>AA364</f>
        <v>0</v>
      </c>
      <c r="CZ364">
        <f>AE364</f>
        <v>0</v>
      </c>
      <c r="DA364">
        <f>AI364</f>
        <v>6.66</v>
      </c>
      <c r="DB364">
        <v>0</v>
      </c>
    </row>
    <row r="365" spans="1:106" x14ac:dyDescent="0.2">
      <c r="A365">
        <f>ROW(Source!A152)</f>
        <v>152</v>
      </c>
      <c r="B365">
        <v>39500385</v>
      </c>
      <c r="C365">
        <v>39501313</v>
      </c>
      <c r="D365">
        <v>37064878</v>
      </c>
      <c r="E365">
        <v>1</v>
      </c>
      <c r="F365">
        <v>1</v>
      </c>
      <c r="G365">
        <v>1</v>
      </c>
      <c r="H365">
        <v>1</v>
      </c>
      <c r="I365" t="s">
        <v>1219</v>
      </c>
      <c r="J365" t="s">
        <v>3</v>
      </c>
      <c r="K365" t="s">
        <v>1220</v>
      </c>
      <c r="L365">
        <v>1191</v>
      </c>
      <c r="N365">
        <v>1013</v>
      </c>
      <c r="O365" t="s">
        <v>1028</v>
      </c>
      <c r="P365" t="s">
        <v>1028</v>
      </c>
      <c r="Q365">
        <v>1</v>
      </c>
      <c r="W365">
        <v>0</v>
      </c>
      <c r="X365">
        <v>-1081351934</v>
      </c>
      <c r="Y365">
        <v>117.82899999999998</v>
      </c>
      <c r="AA365">
        <v>0</v>
      </c>
      <c r="AB365">
        <v>0</v>
      </c>
      <c r="AC365">
        <v>0</v>
      </c>
      <c r="AD365">
        <v>9.4</v>
      </c>
      <c r="AE365">
        <v>0</v>
      </c>
      <c r="AF365">
        <v>0</v>
      </c>
      <c r="AG365">
        <v>0</v>
      </c>
      <c r="AH365">
        <v>9.4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102.46</v>
      </c>
      <c r="AU365" t="s">
        <v>33</v>
      </c>
      <c r="AV365">
        <v>1</v>
      </c>
      <c r="AW365">
        <v>2</v>
      </c>
      <c r="AX365">
        <v>39501319</v>
      </c>
      <c r="AY365">
        <v>1</v>
      </c>
      <c r="AZ365">
        <v>0</v>
      </c>
      <c r="BA365">
        <v>343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Y365*Source!I152</f>
        <v>156.71256999999997</v>
      </c>
      <c r="CY365">
        <f>AD365</f>
        <v>9.4</v>
      </c>
      <c r="CZ365">
        <f>AH365</f>
        <v>9.4</v>
      </c>
      <c r="DA365">
        <f>AL365</f>
        <v>1</v>
      </c>
      <c r="DB365">
        <v>0</v>
      </c>
    </row>
    <row r="366" spans="1:106" x14ac:dyDescent="0.2">
      <c r="A366">
        <f>ROW(Source!A152)</f>
        <v>152</v>
      </c>
      <c r="B366">
        <v>39500385</v>
      </c>
      <c r="C366">
        <v>39501313</v>
      </c>
      <c r="D366">
        <v>37064876</v>
      </c>
      <c r="E366">
        <v>1</v>
      </c>
      <c r="F366">
        <v>1</v>
      </c>
      <c r="G366">
        <v>1</v>
      </c>
      <c r="H366">
        <v>1</v>
      </c>
      <c r="I366" t="s">
        <v>1029</v>
      </c>
      <c r="J366" t="s">
        <v>3</v>
      </c>
      <c r="K366" t="s">
        <v>1030</v>
      </c>
      <c r="L366">
        <v>1191</v>
      </c>
      <c r="N366">
        <v>1013</v>
      </c>
      <c r="O366" t="s">
        <v>1028</v>
      </c>
      <c r="P366" t="s">
        <v>1028</v>
      </c>
      <c r="Q366">
        <v>1</v>
      </c>
      <c r="W366">
        <v>0</v>
      </c>
      <c r="X366">
        <v>-1417349443</v>
      </c>
      <c r="Y366">
        <v>5.34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5.34</v>
      </c>
      <c r="AU366" t="s">
        <v>3</v>
      </c>
      <c r="AV366">
        <v>2</v>
      </c>
      <c r="AW366">
        <v>2</v>
      </c>
      <c r="AX366">
        <v>39501320</v>
      </c>
      <c r="AY366">
        <v>1</v>
      </c>
      <c r="AZ366">
        <v>2048</v>
      </c>
      <c r="BA366">
        <v>344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Y366*Source!I152</f>
        <v>7.1021999999999998</v>
      </c>
      <c r="CY366">
        <f>AD366</f>
        <v>0</v>
      </c>
      <c r="CZ366">
        <f>AH366</f>
        <v>0</v>
      </c>
      <c r="DA366">
        <f>AL366</f>
        <v>1</v>
      </c>
      <c r="DB366">
        <v>0</v>
      </c>
    </row>
    <row r="367" spans="1:106" x14ac:dyDescent="0.2">
      <c r="A367">
        <f>ROW(Source!A152)</f>
        <v>152</v>
      </c>
      <c r="B367">
        <v>39500385</v>
      </c>
      <c r="C367">
        <v>39501313</v>
      </c>
      <c r="D367">
        <v>36882452</v>
      </c>
      <c r="E367">
        <v>1</v>
      </c>
      <c r="F367">
        <v>1</v>
      </c>
      <c r="G367">
        <v>1</v>
      </c>
      <c r="H367">
        <v>2</v>
      </c>
      <c r="I367" t="s">
        <v>1031</v>
      </c>
      <c r="J367" t="s">
        <v>1032</v>
      </c>
      <c r="K367" t="s">
        <v>1033</v>
      </c>
      <c r="L367">
        <v>1368</v>
      </c>
      <c r="N367">
        <v>1011</v>
      </c>
      <c r="O367" t="s">
        <v>1034</v>
      </c>
      <c r="P367" t="s">
        <v>1034</v>
      </c>
      <c r="Q367">
        <v>1</v>
      </c>
      <c r="W367">
        <v>0</v>
      </c>
      <c r="X367">
        <v>1188625873</v>
      </c>
      <c r="Y367">
        <v>0.95</v>
      </c>
      <c r="AA367">
        <v>0</v>
      </c>
      <c r="AB367">
        <v>31.26</v>
      </c>
      <c r="AC367">
        <v>13.5</v>
      </c>
      <c r="AD367">
        <v>0</v>
      </c>
      <c r="AE367">
        <v>0</v>
      </c>
      <c r="AF367">
        <v>31.26</v>
      </c>
      <c r="AG367">
        <v>13.5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0.76</v>
      </c>
      <c r="AU367" t="s">
        <v>32</v>
      </c>
      <c r="AV367">
        <v>0</v>
      </c>
      <c r="AW367">
        <v>2</v>
      </c>
      <c r="AX367">
        <v>39501321</v>
      </c>
      <c r="AY367">
        <v>1</v>
      </c>
      <c r="AZ367">
        <v>0</v>
      </c>
      <c r="BA367">
        <v>345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Y367*Source!I152</f>
        <v>1.2635000000000001</v>
      </c>
      <c r="CY367">
        <f>AB367</f>
        <v>31.26</v>
      </c>
      <c r="CZ367">
        <f>AF367</f>
        <v>31.26</v>
      </c>
      <c r="DA367">
        <f>AJ367</f>
        <v>1</v>
      </c>
      <c r="DB367">
        <v>0</v>
      </c>
    </row>
    <row r="368" spans="1:106" x14ac:dyDescent="0.2">
      <c r="A368">
        <f>ROW(Source!A152)</f>
        <v>152</v>
      </c>
      <c r="B368">
        <v>39500385</v>
      </c>
      <c r="C368">
        <v>39501313</v>
      </c>
      <c r="D368">
        <v>36883554</v>
      </c>
      <c r="E368">
        <v>1</v>
      </c>
      <c r="F368">
        <v>1</v>
      </c>
      <c r="G368">
        <v>1</v>
      </c>
      <c r="H368">
        <v>2</v>
      </c>
      <c r="I368" t="s">
        <v>1037</v>
      </c>
      <c r="J368" t="s">
        <v>1038</v>
      </c>
      <c r="K368" t="s">
        <v>1039</v>
      </c>
      <c r="L368">
        <v>1368</v>
      </c>
      <c r="N368">
        <v>1011</v>
      </c>
      <c r="O368" t="s">
        <v>1034</v>
      </c>
      <c r="P368" t="s">
        <v>1034</v>
      </c>
      <c r="Q368">
        <v>1</v>
      </c>
      <c r="W368">
        <v>0</v>
      </c>
      <c r="X368">
        <v>1372534845</v>
      </c>
      <c r="Y368">
        <v>5.7249999999999996</v>
      </c>
      <c r="AA368">
        <v>0</v>
      </c>
      <c r="AB368">
        <v>65.709999999999994</v>
      </c>
      <c r="AC368">
        <v>11.6</v>
      </c>
      <c r="AD368">
        <v>0</v>
      </c>
      <c r="AE368">
        <v>0</v>
      </c>
      <c r="AF368">
        <v>65.709999999999994</v>
      </c>
      <c r="AG368">
        <v>11.6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4.58</v>
      </c>
      <c r="AU368" t="s">
        <v>32</v>
      </c>
      <c r="AV368">
        <v>0</v>
      </c>
      <c r="AW368">
        <v>2</v>
      </c>
      <c r="AX368">
        <v>39501322</v>
      </c>
      <c r="AY368">
        <v>1</v>
      </c>
      <c r="AZ368">
        <v>0</v>
      </c>
      <c r="BA368">
        <v>346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Y368*Source!I152</f>
        <v>7.6142500000000002</v>
      </c>
      <c r="CY368">
        <f>AB368</f>
        <v>65.709999999999994</v>
      </c>
      <c r="CZ368">
        <f>AF368</f>
        <v>65.709999999999994</v>
      </c>
      <c r="DA368">
        <f>AJ368</f>
        <v>1</v>
      </c>
      <c r="DB368">
        <v>0</v>
      </c>
    </row>
    <row r="369" spans="1:106" x14ac:dyDescent="0.2">
      <c r="A369">
        <f>ROW(Source!A152)</f>
        <v>152</v>
      </c>
      <c r="B369">
        <v>39500385</v>
      </c>
      <c r="C369">
        <v>39501313</v>
      </c>
      <c r="D369">
        <v>36801649</v>
      </c>
      <c r="E369">
        <v>1</v>
      </c>
      <c r="F369">
        <v>1</v>
      </c>
      <c r="G369">
        <v>1</v>
      </c>
      <c r="H369">
        <v>3</v>
      </c>
      <c r="I369" t="s">
        <v>1243</v>
      </c>
      <c r="J369" t="s">
        <v>1244</v>
      </c>
      <c r="K369" t="s">
        <v>1245</v>
      </c>
      <c r="L369">
        <v>1327</v>
      </c>
      <c r="N369">
        <v>1005</v>
      </c>
      <c r="O369" t="s">
        <v>40</v>
      </c>
      <c r="P369" t="s">
        <v>40</v>
      </c>
      <c r="Q369">
        <v>1</v>
      </c>
      <c r="W369">
        <v>0</v>
      </c>
      <c r="X369">
        <v>1385600515</v>
      </c>
      <c r="Y369">
        <v>103</v>
      </c>
      <c r="AA369">
        <v>51.8</v>
      </c>
      <c r="AB369">
        <v>0</v>
      </c>
      <c r="AC369">
        <v>0</v>
      </c>
      <c r="AD369">
        <v>0</v>
      </c>
      <c r="AE369">
        <v>51.8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103</v>
      </c>
      <c r="AU369" t="s">
        <v>3</v>
      </c>
      <c r="AV369">
        <v>0</v>
      </c>
      <c r="AW369">
        <v>2</v>
      </c>
      <c r="AX369">
        <v>39501323</v>
      </c>
      <c r="AY369">
        <v>1</v>
      </c>
      <c r="AZ369">
        <v>0</v>
      </c>
      <c r="BA369">
        <v>347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Y369*Source!I152</f>
        <v>136.99</v>
      </c>
      <c r="CY369">
        <f>AA369</f>
        <v>51.8</v>
      </c>
      <c r="CZ369">
        <f>AE369</f>
        <v>51.8</v>
      </c>
      <c r="DA369">
        <f>AI369</f>
        <v>1</v>
      </c>
      <c r="DB369">
        <v>0</v>
      </c>
    </row>
    <row r="370" spans="1:106" x14ac:dyDescent="0.2">
      <c r="A370">
        <f>ROW(Source!A153)</f>
        <v>153</v>
      </c>
      <c r="B370">
        <v>39500386</v>
      </c>
      <c r="C370">
        <v>39501313</v>
      </c>
      <c r="D370">
        <v>37064878</v>
      </c>
      <c r="E370">
        <v>1</v>
      </c>
      <c r="F370">
        <v>1</v>
      </c>
      <c r="G370">
        <v>1</v>
      </c>
      <c r="H370">
        <v>1</v>
      </c>
      <c r="I370" t="s">
        <v>1219</v>
      </c>
      <c r="J370" t="s">
        <v>3</v>
      </c>
      <c r="K370" t="s">
        <v>1220</v>
      </c>
      <c r="L370">
        <v>1191</v>
      </c>
      <c r="N370">
        <v>1013</v>
      </c>
      <c r="O370" t="s">
        <v>1028</v>
      </c>
      <c r="P370" t="s">
        <v>1028</v>
      </c>
      <c r="Q370">
        <v>1</v>
      </c>
      <c r="W370">
        <v>0</v>
      </c>
      <c r="X370">
        <v>-1081351934</v>
      </c>
      <c r="Y370">
        <v>117.82899999999998</v>
      </c>
      <c r="AA370">
        <v>0</v>
      </c>
      <c r="AB370">
        <v>0</v>
      </c>
      <c r="AC370">
        <v>0</v>
      </c>
      <c r="AD370">
        <v>62.6</v>
      </c>
      <c r="AE370">
        <v>0</v>
      </c>
      <c r="AF370">
        <v>0</v>
      </c>
      <c r="AG370">
        <v>0</v>
      </c>
      <c r="AH370">
        <v>9.4</v>
      </c>
      <c r="AI370">
        <v>1</v>
      </c>
      <c r="AJ370">
        <v>1</v>
      </c>
      <c r="AK370">
        <v>1</v>
      </c>
      <c r="AL370">
        <v>6.66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102.46</v>
      </c>
      <c r="AU370" t="s">
        <v>33</v>
      </c>
      <c r="AV370">
        <v>1</v>
      </c>
      <c r="AW370">
        <v>2</v>
      </c>
      <c r="AX370">
        <v>39501319</v>
      </c>
      <c r="AY370">
        <v>1</v>
      </c>
      <c r="AZ370">
        <v>0</v>
      </c>
      <c r="BA370">
        <v>348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Y370*Source!I153</f>
        <v>156.71256999999997</v>
      </c>
      <c r="CY370">
        <f>AD370</f>
        <v>62.6</v>
      </c>
      <c r="CZ370">
        <f>AH370</f>
        <v>9.4</v>
      </c>
      <c r="DA370">
        <f>AL370</f>
        <v>6.66</v>
      </c>
      <c r="DB370">
        <v>0</v>
      </c>
    </row>
    <row r="371" spans="1:106" x14ac:dyDescent="0.2">
      <c r="A371">
        <f>ROW(Source!A153)</f>
        <v>153</v>
      </c>
      <c r="B371">
        <v>39500386</v>
      </c>
      <c r="C371">
        <v>39501313</v>
      </c>
      <c r="D371">
        <v>37064876</v>
      </c>
      <c r="E371">
        <v>1</v>
      </c>
      <c r="F371">
        <v>1</v>
      </c>
      <c r="G371">
        <v>1</v>
      </c>
      <c r="H371">
        <v>1</v>
      </c>
      <c r="I371" t="s">
        <v>1029</v>
      </c>
      <c r="J371" t="s">
        <v>3</v>
      </c>
      <c r="K371" t="s">
        <v>1030</v>
      </c>
      <c r="L371">
        <v>1191</v>
      </c>
      <c r="N371">
        <v>1013</v>
      </c>
      <c r="O371" t="s">
        <v>1028</v>
      </c>
      <c r="P371" t="s">
        <v>1028</v>
      </c>
      <c r="Q371">
        <v>1</v>
      </c>
      <c r="W371">
        <v>0</v>
      </c>
      <c r="X371">
        <v>-1417349443</v>
      </c>
      <c r="Y371">
        <v>5.34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6.66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5.34</v>
      </c>
      <c r="AU371" t="s">
        <v>3</v>
      </c>
      <c r="AV371">
        <v>2</v>
      </c>
      <c r="AW371">
        <v>2</v>
      </c>
      <c r="AX371">
        <v>39501320</v>
      </c>
      <c r="AY371">
        <v>1</v>
      </c>
      <c r="AZ371">
        <v>2048</v>
      </c>
      <c r="BA371">
        <v>349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Y371*Source!I153</f>
        <v>7.1021999999999998</v>
      </c>
      <c r="CY371">
        <f>AD371</f>
        <v>0</v>
      </c>
      <c r="CZ371">
        <f>AH371</f>
        <v>0</v>
      </c>
      <c r="DA371">
        <f>AL371</f>
        <v>1</v>
      </c>
      <c r="DB371">
        <v>0</v>
      </c>
    </row>
    <row r="372" spans="1:106" x14ac:dyDescent="0.2">
      <c r="A372">
        <f>ROW(Source!A153)</f>
        <v>153</v>
      </c>
      <c r="B372">
        <v>39500386</v>
      </c>
      <c r="C372">
        <v>39501313</v>
      </c>
      <c r="D372">
        <v>36882452</v>
      </c>
      <c r="E372">
        <v>1</v>
      </c>
      <c r="F372">
        <v>1</v>
      </c>
      <c r="G372">
        <v>1</v>
      </c>
      <c r="H372">
        <v>2</v>
      </c>
      <c r="I372" t="s">
        <v>1031</v>
      </c>
      <c r="J372" t="s">
        <v>1032</v>
      </c>
      <c r="K372" t="s">
        <v>1033</v>
      </c>
      <c r="L372">
        <v>1368</v>
      </c>
      <c r="N372">
        <v>1011</v>
      </c>
      <c r="O372" t="s">
        <v>1034</v>
      </c>
      <c r="P372" t="s">
        <v>1034</v>
      </c>
      <c r="Q372">
        <v>1</v>
      </c>
      <c r="W372">
        <v>0</v>
      </c>
      <c r="X372">
        <v>1188625873</v>
      </c>
      <c r="Y372">
        <v>0.95</v>
      </c>
      <c r="AA372">
        <v>0</v>
      </c>
      <c r="AB372">
        <v>208.19</v>
      </c>
      <c r="AC372">
        <v>13.5</v>
      </c>
      <c r="AD372">
        <v>0</v>
      </c>
      <c r="AE372">
        <v>0</v>
      </c>
      <c r="AF372">
        <v>31.26</v>
      </c>
      <c r="AG372">
        <v>13.5</v>
      </c>
      <c r="AH372">
        <v>0</v>
      </c>
      <c r="AI372">
        <v>1</v>
      </c>
      <c r="AJ372">
        <v>6.66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0.76</v>
      </c>
      <c r="AU372" t="s">
        <v>32</v>
      </c>
      <c r="AV372">
        <v>0</v>
      </c>
      <c r="AW372">
        <v>2</v>
      </c>
      <c r="AX372">
        <v>39501321</v>
      </c>
      <c r="AY372">
        <v>1</v>
      </c>
      <c r="AZ372">
        <v>0</v>
      </c>
      <c r="BA372">
        <v>350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Y372*Source!I153</f>
        <v>1.2635000000000001</v>
      </c>
      <c r="CY372">
        <f>AB372</f>
        <v>208.19</v>
      </c>
      <c r="CZ372">
        <f>AF372</f>
        <v>31.26</v>
      </c>
      <c r="DA372">
        <f>AJ372</f>
        <v>6.66</v>
      </c>
      <c r="DB372">
        <v>0</v>
      </c>
    </row>
    <row r="373" spans="1:106" x14ac:dyDescent="0.2">
      <c r="A373">
        <f>ROW(Source!A153)</f>
        <v>153</v>
      </c>
      <c r="B373">
        <v>39500386</v>
      </c>
      <c r="C373">
        <v>39501313</v>
      </c>
      <c r="D373">
        <v>36883554</v>
      </c>
      <c r="E373">
        <v>1</v>
      </c>
      <c r="F373">
        <v>1</v>
      </c>
      <c r="G373">
        <v>1</v>
      </c>
      <c r="H373">
        <v>2</v>
      </c>
      <c r="I373" t="s">
        <v>1037</v>
      </c>
      <c r="J373" t="s">
        <v>1038</v>
      </c>
      <c r="K373" t="s">
        <v>1039</v>
      </c>
      <c r="L373">
        <v>1368</v>
      </c>
      <c r="N373">
        <v>1011</v>
      </c>
      <c r="O373" t="s">
        <v>1034</v>
      </c>
      <c r="P373" t="s">
        <v>1034</v>
      </c>
      <c r="Q373">
        <v>1</v>
      </c>
      <c r="W373">
        <v>0</v>
      </c>
      <c r="X373">
        <v>1372534845</v>
      </c>
      <c r="Y373">
        <v>5.7249999999999996</v>
      </c>
      <c r="AA373">
        <v>0</v>
      </c>
      <c r="AB373">
        <v>437.63</v>
      </c>
      <c r="AC373">
        <v>11.6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6.66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4.58</v>
      </c>
      <c r="AU373" t="s">
        <v>32</v>
      </c>
      <c r="AV373">
        <v>0</v>
      </c>
      <c r="AW373">
        <v>2</v>
      </c>
      <c r="AX373">
        <v>39501322</v>
      </c>
      <c r="AY373">
        <v>1</v>
      </c>
      <c r="AZ373">
        <v>0</v>
      </c>
      <c r="BA373">
        <v>351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Y373*Source!I153</f>
        <v>7.6142500000000002</v>
      </c>
      <c r="CY373">
        <f>AB373</f>
        <v>437.63</v>
      </c>
      <c r="CZ373">
        <f>AF373</f>
        <v>65.709999999999994</v>
      </c>
      <c r="DA373">
        <f>AJ373</f>
        <v>6.66</v>
      </c>
      <c r="DB373">
        <v>0</v>
      </c>
    </row>
    <row r="374" spans="1:106" x14ac:dyDescent="0.2">
      <c r="A374">
        <f>ROW(Source!A153)</f>
        <v>153</v>
      </c>
      <c r="B374">
        <v>39500386</v>
      </c>
      <c r="C374">
        <v>39501313</v>
      </c>
      <c r="D374">
        <v>36801649</v>
      </c>
      <c r="E374">
        <v>1</v>
      </c>
      <c r="F374">
        <v>1</v>
      </c>
      <c r="G374">
        <v>1</v>
      </c>
      <c r="H374">
        <v>3</v>
      </c>
      <c r="I374" t="s">
        <v>1243</v>
      </c>
      <c r="J374" t="s">
        <v>1244</v>
      </c>
      <c r="K374" t="s">
        <v>1245</v>
      </c>
      <c r="L374">
        <v>1327</v>
      </c>
      <c r="N374">
        <v>1005</v>
      </c>
      <c r="O374" t="s">
        <v>40</v>
      </c>
      <c r="P374" t="s">
        <v>40</v>
      </c>
      <c r="Q374">
        <v>1</v>
      </c>
      <c r="W374">
        <v>0</v>
      </c>
      <c r="X374">
        <v>1385600515</v>
      </c>
      <c r="Y374">
        <v>103</v>
      </c>
      <c r="AA374">
        <v>344.99</v>
      </c>
      <c r="AB374">
        <v>0</v>
      </c>
      <c r="AC374">
        <v>0</v>
      </c>
      <c r="AD374">
        <v>0</v>
      </c>
      <c r="AE374">
        <v>51.8</v>
      </c>
      <c r="AF374">
        <v>0</v>
      </c>
      <c r="AG374">
        <v>0</v>
      </c>
      <c r="AH374">
        <v>0</v>
      </c>
      <c r="AI374">
        <v>6.66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103</v>
      </c>
      <c r="AU374" t="s">
        <v>3</v>
      </c>
      <c r="AV374">
        <v>0</v>
      </c>
      <c r="AW374">
        <v>2</v>
      </c>
      <c r="AX374">
        <v>39501323</v>
      </c>
      <c r="AY374">
        <v>1</v>
      </c>
      <c r="AZ374">
        <v>0</v>
      </c>
      <c r="BA374">
        <v>352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Y374*Source!I153</f>
        <v>136.99</v>
      </c>
      <c r="CY374">
        <f>AA374</f>
        <v>344.99</v>
      </c>
      <c r="CZ374">
        <f>AE374</f>
        <v>51.8</v>
      </c>
      <c r="DA374">
        <f>AI374</f>
        <v>6.66</v>
      </c>
      <c r="DB374">
        <v>0</v>
      </c>
    </row>
    <row r="375" spans="1:106" x14ac:dyDescent="0.2">
      <c r="A375">
        <f>ROW(Source!A154)</f>
        <v>154</v>
      </c>
      <c r="B375">
        <v>39500385</v>
      </c>
      <c r="C375">
        <v>39501324</v>
      </c>
      <c r="D375">
        <v>37065248</v>
      </c>
      <c r="E375">
        <v>1</v>
      </c>
      <c r="F375">
        <v>1</v>
      </c>
      <c r="G375">
        <v>1</v>
      </c>
      <c r="H375">
        <v>1</v>
      </c>
      <c r="I375" t="s">
        <v>1058</v>
      </c>
      <c r="J375" t="s">
        <v>3</v>
      </c>
      <c r="K375" t="s">
        <v>1059</v>
      </c>
      <c r="L375">
        <v>1191</v>
      </c>
      <c r="N375">
        <v>1013</v>
      </c>
      <c r="O375" t="s">
        <v>1028</v>
      </c>
      <c r="P375" t="s">
        <v>1028</v>
      </c>
      <c r="Q375">
        <v>1</v>
      </c>
      <c r="W375">
        <v>0</v>
      </c>
      <c r="X375">
        <v>-400197608</v>
      </c>
      <c r="Y375">
        <v>7.7049999999999992</v>
      </c>
      <c r="AA375">
        <v>0</v>
      </c>
      <c r="AB375">
        <v>0</v>
      </c>
      <c r="AC375">
        <v>0</v>
      </c>
      <c r="AD375">
        <v>8.5299999999999994</v>
      </c>
      <c r="AE375">
        <v>0</v>
      </c>
      <c r="AF375">
        <v>0</v>
      </c>
      <c r="AG375">
        <v>0</v>
      </c>
      <c r="AH375">
        <v>8.5299999999999994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3</v>
      </c>
      <c r="AT375">
        <v>6.7</v>
      </c>
      <c r="AU375" t="s">
        <v>33</v>
      </c>
      <c r="AV375">
        <v>1</v>
      </c>
      <c r="AW375">
        <v>2</v>
      </c>
      <c r="AX375">
        <v>39501329</v>
      </c>
      <c r="AY375">
        <v>1</v>
      </c>
      <c r="AZ375">
        <v>0</v>
      </c>
      <c r="BA375">
        <v>353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Y375*Source!I154</f>
        <v>2.7930624999999996</v>
      </c>
      <c r="CY375">
        <f>AD375</f>
        <v>8.5299999999999994</v>
      </c>
      <c r="CZ375">
        <f>AH375</f>
        <v>8.5299999999999994</v>
      </c>
      <c r="DA375">
        <f>AL375</f>
        <v>1</v>
      </c>
      <c r="DB375">
        <v>0</v>
      </c>
    </row>
    <row r="376" spans="1:106" x14ac:dyDescent="0.2">
      <c r="A376">
        <f>ROW(Source!A154)</f>
        <v>154</v>
      </c>
      <c r="B376">
        <v>39500385</v>
      </c>
      <c r="C376">
        <v>39501324</v>
      </c>
      <c r="D376">
        <v>36796979</v>
      </c>
      <c r="E376">
        <v>17</v>
      </c>
      <c r="F376">
        <v>1</v>
      </c>
      <c r="G376">
        <v>1</v>
      </c>
      <c r="H376">
        <v>3</v>
      </c>
      <c r="I376" t="s">
        <v>277</v>
      </c>
      <c r="J376" t="s">
        <v>3</v>
      </c>
      <c r="K376" t="s">
        <v>278</v>
      </c>
      <c r="L376">
        <v>2233</v>
      </c>
      <c r="N376">
        <v>1013</v>
      </c>
      <c r="O376" t="s">
        <v>106</v>
      </c>
      <c r="P376" t="s">
        <v>106</v>
      </c>
      <c r="Q376">
        <v>1</v>
      </c>
      <c r="W376">
        <v>0</v>
      </c>
      <c r="X376">
        <v>-1710570218</v>
      </c>
      <c r="Y376">
        <v>100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3</v>
      </c>
      <c r="AT376">
        <v>100</v>
      </c>
      <c r="AU376" t="s">
        <v>3</v>
      </c>
      <c r="AV376">
        <v>0</v>
      </c>
      <c r="AW376">
        <v>2</v>
      </c>
      <c r="AX376">
        <v>39501330</v>
      </c>
      <c r="AY376">
        <v>1</v>
      </c>
      <c r="AZ376">
        <v>0</v>
      </c>
      <c r="BA376">
        <v>354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Y376*Source!I154</f>
        <v>36.25</v>
      </c>
      <c r="CY376">
        <f>AA376</f>
        <v>0</v>
      </c>
      <c r="CZ376">
        <f>AE376</f>
        <v>0</v>
      </c>
      <c r="DA376">
        <f>AI376</f>
        <v>1</v>
      </c>
      <c r="DB376">
        <v>0</v>
      </c>
    </row>
    <row r="377" spans="1:106" x14ac:dyDescent="0.2">
      <c r="A377">
        <f>ROW(Source!A154)</f>
        <v>154</v>
      </c>
      <c r="B377">
        <v>39500385</v>
      </c>
      <c r="C377">
        <v>39501324</v>
      </c>
      <c r="D377">
        <v>36832249</v>
      </c>
      <c r="E377">
        <v>1</v>
      </c>
      <c r="F377">
        <v>1</v>
      </c>
      <c r="G377">
        <v>1</v>
      </c>
      <c r="H377">
        <v>3</v>
      </c>
      <c r="I377" t="s">
        <v>280</v>
      </c>
      <c r="J377" t="s">
        <v>283</v>
      </c>
      <c r="K377" t="s">
        <v>281</v>
      </c>
      <c r="L377">
        <v>1302</v>
      </c>
      <c r="N377">
        <v>1003</v>
      </c>
      <c r="O377" t="s">
        <v>282</v>
      </c>
      <c r="P377" t="s">
        <v>282</v>
      </c>
      <c r="Q377">
        <v>10</v>
      </c>
      <c r="W377">
        <v>0</v>
      </c>
      <c r="X377">
        <v>189188006</v>
      </c>
      <c r="Y377">
        <v>10</v>
      </c>
      <c r="AA377">
        <v>25.6</v>
      </c>
      <c r="AB377">
        <v>0</v>
      </c>
      <c r="AC377">
        <v>0</v>
      </c>
      <c r="AD377">
        <v>0</v>
      </c>
      <c r="AE377">
        <v>25.6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3</v>
      </c>
      <c r="AT377">
        <v>10</v>
      </c>
      <c r="AU377" t="s">
        <v>3</v>
      </c>
      <c r="AV377">
        <v>0</v>
      </c>
      <c r="AW377">
        <v>1</v>
      </c>
      <c r="AX377">
        <v>-1</v>
      </c>
      <c r="AY377">
        <v>0</v>
      </c>
      <c r="AZ377">
        <v>0</v>
      </c>
      <c r="BA377" t="s">
        <v>3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Y377*Source!I154</f>
        <v>3.625</v>
      </c>
      <c r="CY377">
        <f>AA377</f>
        <v>25.6</v>
      </c>
      <c r="CZ377">
        <f>AE377</f>
        <v>25.6</v>
      </c>
      <c r="DA377">
        <f>AI377</f>
        <v>1</v>
      </c>
      <c r="DB377">
        <v>0</v>
      </c>
    </row>
    <row r="378" spans="1:106" x14ac:dyDescent="0.2">
      <c r="A378">
        <f>ROW(Source!A154)</f>
        <v>154</v>
      </c>
      <c r="B378">
        <v>39500385</v>
      </c>
      <c r="C378">
        <v>39501324</v>
      </c>
      <c r="D378">
        <v>36836997</v>
      </c>
      <c r="E378">
        <v>1</v>
      </c>
      <c r="F378">
        <v>1</v>
      </c>
      <c r="G378">
        <v>1</v>
      </c>
      <c r="H378">
        <v>3</v>
      </c>
      <c r="I378" t="s">
        <v>1156</v>
      </c>
      <c r="J378" t="s">
        <v>1157</v>
      </c>
      <c r="K378" t="s">
        <v>1158</v>
      </c>
      <c r="L378">
        <v>1346</v>
      </c>
      <c r="N378">
        <v>1009</v>
      </c>
      <c r="O378" t="s">
        <v>52</v>
      </c>
      <c r="P378" t="s">
        <v>52</v>
      </c>
      <c r="Q378">
        <v>1</v>
      </c>
      <c r="W378">
        <v>0</v>
      </c>
      <c r="X378">
        <v>-1230081286</v>
      </c>
      <c r="Y378">
        <v>0.8</v>
      </c>
      <c r="AA378">
        <v>45</v>
      </c>
      <c r="AB378">
        <v>0</v>
      </c>
      <c r="AC378">
        <v>0</v>
      </c>
      <c r="AD378">
        <v>0</v>
      </c>
      <c r="AE378">
        <v>45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0.8</v>
      </c>
      <c r="AU378" t="s">
        <v>3</v>
      </c>
      <c r="AV378">
        <v>0</v>
      </c>
      <c r="AW378">
        <v>2</v>
      </c>
      <c r="AX378">
        <v>39501331</v>
      </c>
      <c r="AY378">
        <v>1</v>
      </c>
      <c r="AZ378">
        <v>0</v>
      </c>
      <c r="BA378">
        <v>355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Y378*Source!I154</f>
        <v>0.28999999999999998</v>
      </c>
      <c r="CY378">
        <f>AA378</f>
        <v>45</v>
      </c>
      <c r="CZ378">
        <f>AE378</f>
        <v>45</v>
      </c>
      <c r="DA378">
        <f>AI378</f>
        <v>1</v>
      </c>
      <c r="DB378">
        <v>0</v>
      </c>
    </row>
    <row r="379" spans="1:106" x14ac:dyDescent="0.2">
      <c r="A379">
        <f>ROW(Source!A155)</f>
        <v>155</v>
      </c>
      <c r="B379">
        <v>39500386</v>
      </c>
      <c r="C379">
        <v>39501324</v>
      </c>
      <c r="D379">
        <v>37065248</v>
      </c>
      <c r="E379">
        <v>1</v>
      </c>
      <c r="F379">
        <v>1</v>
      </c>
      <c r="G379">
        <v>1</v>
      </c>
      <c r="H379">
        <v>1</v>
      </c>
      <c r="I379" t="s">
        <v>1058</v>
      </c>
      <c r="J379" t="s">
        <v>3</v>
      </c>
      <c r="K379" t="s">
        <v>1059</v>
      </c>
      <c r="L379">
        <v>1191</v>
      </c>
      <c r="N379">
        <v>1013</v>
      </c>
      <c r="O379" t="s">
        <v>1028</v>
      </c>
      <c r="P379" t="s">
        <v>1028</v>
      </c>
      <c r="Q379">
        <v>1</v>
      </c>
      <c r="W379">
        <v>0</v>
      </c>
      <c r="X379">
        <v>-400197608</v>
      </c>
      <c r="Y379">
        <v>7.7049999999999992</v>
      </c>
      <c r="AA379">
        <v>0</v>
      </c>
      <c r="AB379">
        <v>0</v>
      </c>
      <c r="AC379">
        <v>0</v>
      </c>
      <c r="AD379">
        <v>56.81</v>
      </c>
      <c r="AE379">
        <v>0</v>
      </c>
      <c r="AF379">
        <v>0</v>
      </c>
      <c r="AG379">
        <v>0</v>
      </c>
      <c r="AH379">
        <v>8.5299999999999994</v>
      </c>
      <c r="AI379">
        <v>1</v>
      </c>
      <c r="AJ379">
        <v>1</v>
      </c>
      <c r="AK379">
        <v>1</v>
      </c>
      <c r="AL379">
        <v>6.66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6.7</v>
      </c>
      <c r="AU379" t="s">
        <v>33</v>
      </c>
      <c r="AV379">
        <v>1</v>
      </c>
      <c r="AW379">
        <v>2</v>
      </c>
      <c r="AX379">
        <v>39501329</v>
      </c>
      <c r="AY379">
        <v>1</v>
      </c>
      <c r="AZ379">
        <v>0</v>
      </c>
      <c r="BA379">
        <v>356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Y379*Source!I155</f>
        <v>2.7930624999999996</v>
      </c>
      <c r="CY379">
        <f>AD379</f>
        <v>56.81</v>
      </c>
      <c r="CZ379">
        <f>AH379</f>
        <v>8.5299999999999994</v>
      </c>
      <c r="DA379">
        <f>AL379</f>
        <v>6.66</v>
      </c>
      <c r="DB379">
        <v>0</v>
      </c>
    </row>
    <row r="380" spans="1:106" x14ac:dyDescent="0.2">
      <c r="A380">
        <f>ROW(Source!A155)</f>
        <v>155</v>
      </c>
      <c r="B380">
        <v>39500386</v>
      </c>
      <c r="C380">
        <v>39501324</v>
      </c>
      <c r="D380">
        <v>36796979</v>
      </c>
      <c r="E380">
        <v>17</v>
      </c>
      <c r="F380">
        <v>1</v>
      </c>
      <c r="G380">
        <v>1</v>
      </c>
      <c r="H380">
        <v>3</v>
      </c>
      <c r="I380" t="s">
        <v>277</v>
      </c>
      <c r="J380" t="s">
        <v>3</v>
      </c>
      <c r="K380" t="s">
        <v>278</v>
      </c>
      <c r="L380">
        <v>2233</v>
      </c>
      <c r="N380">
        <v>1013</v>
      </c>
      <c r="O380" t="s">
        <v>106</v>
      </c>
      <c r="P380" t="s">
        <v>106</v>
      </c>
      <c r="Q380">
        <v>1</v>
      </c>
      <c r="W380">
        <v>0</v>
      </c>
      <c r="X380">
        <v>-1710570218</v>
      </c>
      <c r="Y380">
        <v>100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6.66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3</v>
      </c>
      <c r="AT380">
        <v>100</v>
      </c>
      <c r="AU380" t="s">
        <v>3</v>
      </c>
      <c r="AV380">
        <v>0</v>
      </c>
      <c r="AW380">
        <v>2</v>
      </c>
      <c r="AX380">
        <v>39501330</v>
      </c>
      <c r="AY380">
        <v>1</v>
      </c>
      <c r="AZ380">
        <v>0</v>
      </c>
      <c r="BA380">
        <v>357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Y380*Source!I155</f>
        <v>36.25</v>
      </c>
      <c r="CY380">
        <f>AA380</f>
        <v>0</v>
      </c>
      <c r="CZ380">
        <f>AE380</f>
        <v>0</v>
      </c>
      <c r="DA380">
        <f>AI380</f>
        <v>6.66</v>
      </c>
      <c r="DB380">
        <v>0</v>
      </c>
    </row>
    <row r="381" spans="1:106" x14ac:dyDescent="0.2">
      <c r="A381">
        <f>ROW(Source!A155)</f>
        <v>155</v>
      </c>
      <c r="B381">
        <v>39500386</v>
      </c>
      <c r="C381">
        <v>39501324</v>
      </c>
      <c r="D381">
        <v>36832249</v>
      </c>
      <c r="E381">
        <v>1</v>
      </c>
      <c r="F381">
        <v>1</v>
      </c>
      <c r="G381">
        <v>1</v>
      </c>
      <c r="H381">
        <v>3</v>
      </c>
      <c r="I381" t="s">
        <v>280</v>
      </c>
      <c r="J381" t="s">
        <v>283</v>
      </c>
      <c r="K381" t="s">
        <v>281</v>
      </c>
      <c r="L381">
        <v>1302</v>
      </c>
      <c r="N381">
        <v>1003</v>
      </c>
      <c r="O381" t="s">
        <v>282</v>
      </c>
      <c r="P381" t="s">
        <v>282</v>
      </c>
      <c r="Q381">
        <v>10</v>
      </c>
      <c r="W381">
        <v>0</v>
      </c>
      <c r="X381">
        <v>189188006</v>
      </c>
      <c r="Y381">
        <v>10</v>
      </c>
      <c r="AA381">
        <v>170.5</v>
      </c>
      <c r="AB381">
        <v>0</v>
      </c>
      <c r="AC381">
        <v>0</v>
      </c>
      <c r="AD381">
        <v>0</v>
      </c>
      <c r="AE381">
        <v>25.6</v>
      </c>
      <c r="AF381">
        <v>0</v>
      </c>
      <c r="AG381">
        <v>0</v>
      </c>
      <c r="AH381">
        <v>0</v>
      </c>
      <c r="AI381">
        <v>6.66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3</v>
      </c>
      <c r="AT381">
        <v>10</v>
      </c>
      <c r="AU381" t="s">
        <v>3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Y381*Source!I155</f>
        <v>3.625</v>
      </c>
      <c r="CY381">
        <f>AA381</f>
        <v>170.5</v>
      </c>
      <c r="CZ381">
        <f>AE381</f>
        <v>25.6</v>
      </c>
      <c r="DA381">
        <f>AI381</f>
        <v>6.66</v>
      </c>
      <c r="DB381">
        <v>0</v>
      </c>
    </row>
    <row r="382" spans="1:106" x14ac:dyDescent="0.2">
      <c r="A382">
        <f>ROW(Source!A155)</f>
        <v>155</v>
      </c>
      <c r="B382">
        <v>39500386</v>
      </c>
      <c r="C382">
        <v>39501324</v>
      </c>
      <c r="D382">
        <v>36836997</v>
      </c>
      <c r="E382">
        <v>1</v>
      </c>
      <c r="F382">
        <v>1</v>
      </c>
      <c r="G382">
        <v>1</v>
      </c>
      <c r="H382">
        <v>3</v>
      </c>
      <c r="I382" t="s">
        <v>1156</v>
      </c>
      <c r="J382" t="s">
        <v>1157</v>
      </c>
      <c r="K382" t="s">
        <v>1158</v>
      </c>
      <c r="L382">
        <v>1346</v>
      </c>
      <c r="N382">
        <v>1009</v>
      </c>
      <c r="O382" t="s">
        <v>52</v>
      </c>
      <c r="P382" t="s">
        <v>52</v>
      </c>
      <c r="Q382">
        <v>1</v>
      </c>
      <c r="W382">
        <v>0</v>
      </c>
      <c r="X382">
        <v>-1230081286</v>
      </c>
      <c r="Y382">
        <v>0.8</v>
      </c>
      <c r="AA382">
        <v>299.7</v>
      </c>
      <c r="AB382">
        <v>0</v>
      </c>
      <c r="AC382">
        <v>0</v>
      </c>
      <c r="AD382">
        <v>0</v>
      </c>
      <c r="AE382">
        <v>45</v>
      </c>
      <c r="AF382">
        <v>0</v>
      </c>
      <c r="AG382">
        <v>0</v>
      </c>
      <c r="AH382">
        <v>0</v>
      </c>
      <c r="AI382">
        <v>6.66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0.8</v>
      </c>
      <c r="AU382" t="s">
        <v>3</v>
      </c>
      <c r="AV382">
        <v>0</v>
      </c>
      <c r="AW382">
        <v>2</v>
      </c>
      <c r="AX382">
        <v>39501331</v>
      </c>
      <c r="AY382">
        <v>1</v>
      </c>
      <c r="AZ382">
        <v>0</v>
      </c>
      <c r="BA382">
        <v>358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Y382*Source!I155</f>
        <v>0.28999999999999998</v>
      </c>
      <c r="CY382">
        <f>AA382</f>
        <v>299.7</v>
      </c>
      <c r="CZ382">
        <f>AE382</f>
        <v>45</v>
      </c>
      <c r="DA382">
        <f>AI382</f>
        <v>6.66</v>
      </c>
      <c r="DB382">
        <v>0</v>
      </c>
    </row>
    <row r="383" spans="1:106" x14ac:dyDescent="0.2">
      <c r="A383">
        <f>ROW(Source!A160)</f>
        <v>160</v>
      </c>
      <c r="B383">
        <v>39500385</v>
      </c>
      <c r="C383">
        <v>39501334</v>
      </c>
      <c r="D383">
        <v>37065248</v>
      </c>
      <c r="E383">
        <v>1</v>
      </c>
      <c r="F383">
        <v>1</v>
      </c>
      <c r="G383">
        <v>1</v>
      </c>
      <c r="H383">
        <v>1</v>
      </c>
      <c r="I383" t="s">
        <v>1058</v>
      </c>
      <c r="J383" t="s">
        <v>3</v>
      </c>
      <c r="K383" t="s">
        <v>1059</v>
      </c>
      <c r="L383">
        <v>1191</v>
      </c>
      <c r="N383">
        <v>1013</v>
      </c>
      <c r="O383" t="s">
        <v>1028</v>
      </c>
      <c r="P383" t="s">
        <v>1028</v>
      </c>
      <c r="Q383">
        <v>1</v>
      </c>
      <c r="W383">
        <v>0</v>
      </c>
      <c r="X383">
        <v>-400197608</v>
      </c>
      <c r="Y383">
        <v>46.19</v>
      </c>
      <c r="AA383">
        <v>0</v>
      </c>
      <c r="AB383">
        <v>0</v>
      </c>
      <c r="AC383">
        <v>0</v>
      </c>
      <c r="AD383">
        <v>8.5299999999999994</v>
      </c>
      <c r="AE383">
        <v>0</v>
      </c>
      <c r="AF383">
        <v>0</v>
      </c>
      <c r="AG383">
        <v>0</v>
      </c>
      <c r="AH383">
        <v>8.5299999999999994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46.19</v>
      </c>
      <c r="AU383" t="s">
        <v>3</v>
      </c>
      <c r="AV383">
        <v>1</v>
      </c>
      <c r="AW383">
        <v>2</v>
      </c>
      <c r="AX383">
        <v>39501342</v>
      </c>
      <c r="AY383">
        <v>1</v>
      </c>
      <c r="AZ383">
        <v>0</v>
      </c>
      <c r="BA383">
        <v>359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Y383*Source!I160</f>
        <v>3.2333000000000003</v>
      </c>
      <c r="CY383">
        <f>AD383</f>
        <v>8.5299999999999994</v>
      </c>
      <c r="CZ383">
        <f>AH383</f>
        <v>8.5299999999999994</v>
      </c>
      <c r="DA383">
        <f>AL383</f>
        <v>1</v>
      </c>
      <c r="DB383">
        <v>0</v>
      </c>
    </row>
    <row r="384" spans="1:106" x14ac:dyDescent="0.2">
      <c r="A384">
        <f>ROW(Source!A160)</f>
        <v>160</v>
      </c>
      <c r="B384">
        <v>39500385</v>
      </c>
      <c r="C384">
        <v>39501334</v>
      </c>
      <c r="D384">
        <v>37064876</v>
      </c>
      <c r="E384">
        <v>1</v>
      </c>
      <c r="F384">
        <v>1</v>
      </c>
      <c r="G384">
        <v>1</v>
      </c>
      <c r="H384">
        <v>1</v>
      </c>
      <c r="I384" t="s">
        <v>1029</v>
      </c>
      <c r="J384" t="s">
        <v>3</v>
      </c>
      <c r="K384" t="s">
        <v>1030</v>
      </c>
      <c r="L384">
        <v>1191</v>
      </c>
      <c r="N384">
        <v>1013</v>
      </c>
      <c r="O384" t="s">
        <v>1028</v>
      </c>
      <c r="P384" t="s">
        <v>1028</v>
      </c>
      <c r="Q384">
        <v>1</v>
      </c>
      <c r="W384">
        <v>0</v>
      </c>
      <c r="X384">
        <v>-1417349443</v>
      </c>
      <c r="Y384">
        <v>0.01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0.01</v>
      </c>
      <c r="AU384" t="s">
        <v>3</v>
      </c>
      <c r="AV384">
        <v>2</v>
      </c>
      <c r="AW384">
        <v>2</v>
      </c>
      <c r="AX384">
        <v>39501343</v>
      </c>
      <c r="AY384">
        <v>1</v>
      </c>
      <c r="AZ384">
        <v>0</v>
      </c>
      <c r="BA384">
        <v>360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Y384*Source!I160</f>
        <v>7.000000000000001E-4</v>
      </c>
      <c r="CY384">
        <f>AD384</f>
        <v>0</v>
      </c>
      <c r="CZ384">
        <f>AH384</f>
        <v>0</v>
      </c>
      <c r="DA384">
        <f>AL384</f>
        <v>1</v>
      </c>
      <c r="DB384">
        <v>0</v>
      </c>
    </row>
    <row r="385" spans="1:106" x14ac:dyDescent="0.2">
      <c r="A385">
        <f>ROW(Source!A160)</f>
        <v>160</v>
      </c>
      <c r="B385">
        <v>39500385</v>
      </c>
      <c r="C385">
        <v>39501334</v>
      </c>
      <c r="D385">
        <v>36882452</v>
      </c>
      <c r="E385">
        <v>1</v>
      </c>
      <c r="F385">
        <v>1</v>
      </c>
      <c r="G385">
        <v>1</v>
      </c>
      <c r="H385">
        <v>2</v>
      </c>
      <c r="I385" t="s">
        <v>1031</v>
      </c>
      <c r="J385" t="s">
        <v>1032</v>
      </c>
      <c r="K385" t="s">
        <v>1033</v>
      </c>
      <c r="L385">
        <v>1368</v>
      </c>
      <c r="N385">
        <v>1011</v>
      </c>
      <c r="O385" t="s">
        <v>1034</v>
      </c>
      <c r="P385" t="s">
        <v>1034</v>
      </c>
      <c r="Q385">
        <v>1</v>
      </c>
      <c r="W385">
        <v>0</v>
      </c>
      <c r="X385">
        <v>1188625873</v>
      </c>
      <c r="Y385">
        <v>0.01</v>
      </c>
      <c r="AA385">
        <v>0</v>
      </c>
      <c r="AB385">
        <v>31.26</v>
      </c>
      <c r="AC385">
        <v>13.5</v>
      </c>
      <c r="AD385">
        <v>0</v>
      </c>
      <c r="AE385">
        <v>0</v>
      </c>
      <c r="AF385">
        <v>31.26</v>
      </c>
      <c r="AG385">
        <v>13.5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0.01</v>
      </c>
      <c r="AU385" t="s">
        <v>3</v>
      </c>
      <c r="AV385">
        <v>0</v>
      </c>
      <c r="AW385">
        <v>2</v>
      </c>
      <c r="AX385">
        <v>39501344</v>
      </c>
      <c r="AY385">
        <v>1</v>
      </c>
      <c r="AZ385">
        <v>0</v>
      </c>
      <c r="BA385">
        <v>361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Y385*Source!I160</f>
        <v>7.000000000000001E-4</v>
      </c>
      <c r="CY385">
        <f>AB385</f>
        <v>31.26</v>
      </c>
      <c r="CZ385">
        <f>AF385</f>
        <v>31.26</v>
      </c>
      <c r="DA385">
        <f>AJ385</f>
        <v>1</v>
      </c>
      <c r="DB385">
        <v>0</v>
      </c>
    </row>
    <row r="386" spans="1:106" x14ac:dyDescent="0.2">
      <c r="A386">
        <f>ROW(Source!A160)</f>
        <v>160</v>
      </c>
      <c r="B386">
        <v>39500385</v>
      </c>
      <c r="C386">
        <v>39501334</v>
      </c>
      <c r="D386">
        <v>36801792</v>
      </c>
      <c r="E386">
        <v>1</v>
      </c>
      <c r="F386">
        <v>1</v>
      </c>
      <c r="G386">
        <v>1</v>
      </c>
      <c r="H386">
        <v>3</v>
      </c>
      <c r="I386" t="s">
        <v>1066</v>
      </c>
      <c r="J386" t="s">
        <v>1067</v>
      </c>
      <c r="K386" t="s">
        <v>1068</v>
      </c>
      <c r="L386">
        <v>1339</v>
      </c>
      <c r="N386">
        <v>1007</v>
      </c>
      <c r="O386" t="s">
        <v>179</v>
      </c>
      <c r="P386" t="s">
        <v>179</v>
      </c>
      <c r="Q386">
        <v>1</v>
      </c>
      <c r="W386">
        <v>0</v>
      </c>
      <c r="X386">
        <v>-1660354250</v>
      </c>
      <c r="Y386">
        <v>0.02</v>
      </c>
      <c r="AA386">
        <v>2.44</v>
      </c>
      <c r="AB386">
        <v>0</v>
      </c>
      <c r="AC386">
        <v>0</v>
      </c>
      <c r="AD386">
        <v>0</v>
      </c>
      <c r="AE386">
        <v>2.44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0.02</v>
      </c>
      <c r="AU386" t="s">
        <v>3</v>
      </c>
      <c r="AV386">
        <v>0</v>
      </c>
      <c r="AW386">
        <v>2</v>
      </c>
      <c r="AX386">
        <v>39501345</v>
      </c>
      <c r="AY386">
        <v>1</v>
      </c>
      <c r="AZ386">
        <v>0</v>
      </c>
      <c r="BA386">
        <v>362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Y386*Source!I160</f>
        <v>1.4000000000000002E-3</v>
      </c>
      <c r="CY386">
        <f>AA386</f>
        <v>2.44</v>
      </c>
      <c r="CZ386">
        <f>AE386</f>
        <v>2.44</v>
      </c>
      <c r="DA386">
        <f>AI386</f>
        <v>1</v>
      </c>
      <c r="DB386">
        <v>0</v>
      </c>
    </row>
    <row r="387" spans="1:106" x14ac:dyDescent="0.2">
      <c r="A387">
        <f>ROW(Source!A160)</f>
        <v>160</v>
      </c>
      <c r="B387">
        <v>39500385</v>
      </c>
      <c r="C387">
        <v>39501334</v>
      </c>
      <c r="D387">
        <v>36806488</v>
      </c>
      <c r="E387">
        <v>1</v>
      </c>
      <c r="F387">
        <v>1</v>
      </c>
      <c r="G387">
        <v>1</v>
      </c>
      <c r="H387">
        <v>3</v>
      </c>
      <c r="I387" t="s">
        <v>1141</v>
      </c>
      <c r="J387" t="s">
        <v>1142</v>
      </c>
      <c r="K387" t="s">
        <v>1143</v>
      </c>
      <c r="L387">
        <v>1348</v>
      </c>
      <c r="N387">
        <v>1009</v>
      </c>
      <c r="O387" t="s">
        <v>57</v>
      </c>
      <c r="P387" t="s">
        <v>57</v>
      </c>
      <c r="Q387">
        <v>1000</v>
      </c>
      <c r="W387">
        <v>0</v>
      </c>
      <c r="X387">
        <v>-1421715385</v>
      </c>
      <c r="Y387">
        <v>0.05</v>
      </c>
      <c r="AA387">
        <v>729.98</v>
      </c>
      <c r="AB387">
        <v>0</v>
      </c>
      <c r="AC387">
        <v>0</v>
      </c>
      <c r="AD387">
        <v>0</v>
      </c>
      <c r="AE387">
        <v>729.98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0.05</v>
      </c>
      <c r="AU387" t="s">
        <v>3</v>
      </c>
      <c r="AV387">
        <v>0</v>
      </c>
      <c r="AW387">
        <v>2</v>
      </c>
      <c r="AX387">
        <v>39501347</v>
      </c>
      <c r="AY387">
        <v>1</v>
      </c>
      <c r="AZ387">
        <v>0</v>
      </c>
      <c r="BA387">
        <v>364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Y387*Source!I160</f>
        <v>3.5000000000000005E-3</v>
      </c>
      <c r="CY387">
        <f>AA387</f>
        <v>729.98</v>
      </c>
      <c r="CZ387">
        <f>AE387</f>
        <v>729.98</v>
      </c>
      <c r="DA387">
        <f>AI387</f>
        <v>1</v>
      </c>
      <c r="DB387">
        <v>0</v>
      </c>
    </row>
    <row r="388" spans="1:106" x14ac:dyDescent="0.2">
      <c r="A388">
        <f>ROW(Source!A160)</f>
        <v>160</v>
      </c>
      <c r="B388">
        <v>39500385</v>
      </c>
      <c r="C388">
        <v>39501334</v>
      </c>
      <c r="D388">
        <v>36849893</v>
      </c>
      <c r="E388">
        <v>1</v>
      </c>
      <c r="F388">
        <v>1</v>
      </c>
      <c r="G388">
        <v>1</v>
      </c>
      <c r="H388">
        <v>3</v>
      </c>
      <c r="I388" t="s">
        <v>295</v>
      </c>
      <c r="J388" t="s">
        <v>297</v>
      </c>
      <c r="K388" t="s">
        <v>296</v>
      </c>
      <c r="L388">
        <v>1354</v>
      </c>
      <c r="N388">
        <v>1010</v>
      </c>
      <c r="O388" t="s">
        <v>132</v>
      </c>
      <c r="P388" t="s">
        <v>132</v>
      </c>
      <c r="Q388">
        <v>1</v>
      </c>
      <c r="W388">
        <v>0</v>
      </c>
      <c r="X388">
        <v>-81331770</v>
      </c>
      <c r="Y388">
        <v>100</v>
      </c>
      <c r="AA388">
        <v>18.670000000000002</v>
      </c>
      <c r="AB388">
        <v>0</v>
      </c>
      <c r="AC388">
        <v>0</v>
      </c>
      <c r="AD388">
        <v>0</v>
      </c>
      <c r="AE388">
        <v>18.670000000000002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3</v>
      </c>
      <c r="AT388">
        <v>100</v>
      </c>
      <c r="AU388" t="s">
        <v>3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Y388*Source!I160</f>
        <v>7.0000000000000009</v>
      </c>
      <c r="CY388">
        <f>AA388</f>
        <v>18.670000000000002</v>
      </c>
      <c r="CZ388">
        <f>AE388</f>
        <v>18.670000000000002</v>
      </c>
      <c r="DA388">
        <f>AI388</f>
        <v>1</v>
      </c>
      <c r="DB388">
        <v>0</v>
      </c>
    </row>
    <row r="389" spans="1:106" x14ac:dyDescent="0.2">
      <c r="A389">
        <f>ROW(Source!A160)</f>
        <v>160</v>
      </c>
      <c r="B389">
        <v>39500385</v>
      </c>
      <c r="C389">
        <v>39501334</v>
      </c>
      <c r="D389">
        <v>36797058</v>
      </c>
      <c r="E389">
        <v>17</v>
      </c>
      <c r="F389">
        <v>1</v>
      </c>
      <c r="G389">
        <v>1</v>
      </c>
      <c r="H389">
        <v>3</v>
      </c>
      <c r="I389" t="s">
        <v>292</v>
      </c>
      <c r="J389" t="s">
        <v>3</v>
      </c>
      <c r="K389" t="s">
        <v>293</v>
      </c>
      <c r="L389">
        <v>1354</v>
      </c>
      <c r="N389">
        <v>1010</v>
      </c>
      <c r="O389" t="s">
        <v>132</v>
      </c>
      <c r="P389" t="s">
        <v>132</v>
      </c>
      <c r="Q389">
        <v>1</v>
      </c>
      <c r="W389">
        <v>0</v>
      </c>
      <c r="X389">
        <v>-698526538</v>
      </c>
      <c r="Y389">
        <v>100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3</v>
      </c>
      <c r="AT389">
        <v>100</v>
      </c>
      <c r="AU389" t="s">
        <v>3</v>
      </c>
      <c r="AV389">
        <v>0</v>
      </c>
      <c r="AW389">
        <v>2</v>
      </c>
      <c r="AX389">
        <v>39501348</v>
      </c>
      <c r="AY389">
        <v>1</v>
      </c>
      <c r="AZ389">
        <v>0</v>
      </c>
      <c r="BA389">
        <v>365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Y389*Source!I160</f>
        <v>7.0000000000000009</v>
      </c>
      <c r="CY389">
        <f>AA389</f>
        <v>0</v>
      </c>
      <c r="CZ389">
        <f>AE389</f>
        <v>0</v>
      </c>
      <c r="DA389">
        <f>AI389</f>
        <v>1</v>
      </c>
      <c r="DB389">
        <v>0</v>
      </c>
    </row>
    <row r="390" spans="1:106" x14ac:dyDescent="0.2">
      <c r="A390">
        <f>ROW(Source!A161)</f>
        <v>161</v>
      </c>
      <c r="B390">
        <v>39500386</v>
      </c>
      <c r="C390">
        <v>39501334</v>
      </c>
      <c r="D390">
        <v>37065248</v>
      </c>
      <c r="E390">
        <v>1</v>
      </c>
      <c r="F390">
        <v>1</v>
      </c>
      <c r="G390">
        <v>1</v>
      </c>
      <c r="H390">
        <v>1</v>
      </c>
      <c r="I390" t="s">
        <v>1058</v>
      </c>
      <c r="J390" t="s">
        <v>3</v>
      </c>
      <c r="K390" t="s">
        <v>1059</v>
      </c>
      <c r="L390">
        <v>1191</v>
      </c>
      <c r="N390">
        <v>1013</v>
      </c>
      <c r="O390" t="s">
        <v>1028</v>
      </c>
      <c r="P390" t="s">
        <v>1028</v>
      </c>
      <c r="Q390">
        <v>1</v>
      </c>
      <c r="W390">
        <v>0</v>
      </c>
      <c r="X390">
        <v>-400197608</v>
      </c>
      <c r="Y390">
        <v>46.19</v>
      </c>
      <c r="AA390">
        <v>0</v>
      </c>
      <c r="AB390">
        <v>0</v>
      </c>
      <c r="AC390">
        <v>0</v>
      </c>
      <c r="AD390">
        <v>56.81</v>
      </c>
      <c r="AE390">
        <v>0</v>
      </c>
      <c r="AF390">
        <v>0</v>
      </c>
      <c r="AG390">
        <v>0</v>
      </c>
      <c r="AH390">
        <v>8.5299999999999994</v>
      </c>
      <c r="AI390">
        <v>1</v>
      </c>
      <c r="AJ390">
        <v>1</v>
      </c>
      <c r="AK390">
        <v>1</v>
      </c>
      <c r="AL390">
        <v>6.66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3</v>
      </c>
      <c r="AT390">
        <v>46.19</v>
      </c>
      <c r="AU390" t="s">
        <v>3</v>
      </c>
      <c r="AV390">
        <v>1</v>
      </c>
      <c r="AW390">
        <v>2</v>
      </c>
      <c r="AX390">
        <v>39501342</v>
      </c>
      <c r="AY390">
        <v>1</v>
      </c>
      <c r="AZ390">
        <v>0</v>
      </c>
      <c r="BA390">
        <v>366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Y390*Source!I161</f>
        <v>3.2333000000000003</v>
      </c>
      <c r="CY390">
        <f>AD390</f>
        <v>56.81</v>
      </c>
      <c r="CZ390">
        <f>AH390</f>
        <v>8.5299999999999994</v>
      </c>
      <c r="DA390">
        <f>AL390</f>
        <v>6.66</v>
      </c>
      <c r="DB390">
        <v>0</v>
      </c>
    </row>
    <row r="391" spans="1:106" x14ac:dyDescent="0.2">
      <c r="A391">
        <f>ROW(Source!A161)</f>
        <v>161</v>
      </c>
      <c r="B391">
        <v>39500386</v>
      </c>
      <c r="C391">
        <v>39501334</v>
      </c>
      <c r="D391">
        <v>37064876</v>
      </c>
      <c r="E391">
        <v>1</v>
      </c>
      <c r="F391">
        <v>1</v>
      </c>
      <c r="G391">
        <v>1</v>
      </c>
      <c r="H391">
        <v>1</v>
      </c>
      <c r="I391" t="s">
        <v>1029</v>
      </c>
      <c r="J391" t="s">
        <v>3</v>
      </c>
      <c r="K391" t="s">
        <v>1030</v>
      </c>
      <c r="L391">
        <v>1191</v>
      </c>
      <c r="N391">
        <v>1013</v>
      </c>
      <c r="O391" t="s">
        <v>1028</v>
      </c>
      <c r="P391" t="s">
        <v>1028</v>
      </c>
      <c r="Q391">
        <v>1</v>
      </c>
      <c r="W391">
        <v>0</v>
      </c>
      <c r="X391">
        <v>-1417349443</v>
      </c>
      <c r="Y391">
        <v>0.01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6.66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0.01</v>
      </c>
      <c r="AU391" t="s">
        <v>3</v>
      </c>
      <c r="AV391">
        <v>2</v>
      </c>
      <c r="AW391">
        <v>2</v>
      </c>
      <c r="AX391">
        <v>39501343</v>
      </c>
      <c r="AY391">
        <v>1</v>
      </c>
      <c r="AZ391">
        <v>0</v>
      </c>
      <c r="BA391">
        <v>367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Y391*Source!I161</f>
        <v>7.000000000000001E-4</v>
      </c>
      <c r="CY391">
        <f>AD391</f>
        <v>0</v>
      </c>
      <c r="CZ391">
        <f>AH391</f>
        <v>0</v>
      </c>
      <c r="DA391">
        <f>AL391</f>
        <v>1</v>
      </c>
      <c r="DB391">
        <v>0</v>
      </c>
    </row>
    <row r="392" spans="1:106" x14ac:dyDescent="0.2">
      <c r="A392">
        <f>ROW(Source!A161)</f>
        <v>161</v>
      </c>
      <c r="B392">
        <v>39500386</v>
      </c>
      <c r="C392">
        <v>39501334</v>
      </c>
      <c r="D392">
        <v>36882452</v>
      </c>
      <c r="E392">
        <v>1</v>
      </c>
      <c r="F392">
        <v>1</v>
      </c>
      <c r="G392">
        <v>1</v>
      </c>
      <c r="H392">
        <v>2</v>
      </c>
      <c r="I392" t="s">
        <v>1031</v>
      </c>
      <c r="J392" t="s">
        <v>1032</v>
      </c>
      <c r="K392" t="s">
        <v>1033</v>
      </c>
      <c r="L392">
        <v>1368</v>
      </c>
      <c r="N392">
        <v>1011</v>
      </c>
      <c r="O392" t="s">
        <v>1034</v>
      </c>
      <c r="P392" t="s">
        <v>1034</v>
      </c>
      <c r="Q392">
        <v>1</v>
      </c>
      <c r="W392">
        <v>0</v>
      </c>
      <c r="X392">
        <v>1188625873</v>
      </c>
      <c r="Y392">
        <v>0.01</v>
      </c>
      <c r="AA392">
        <v>0</v>
      </c>
      <c r="AB392">
        <v>208.19</v>
      </c>
      <c r="AC392">
        <v>13.5</v>
      </c>
      <c r="AD392">
        <v>0</v>
      </c>
      <c r="AE392">
        <v>0</v>
      </c>
      <c r="AF392">
        <v>31.26</v>
      </c>
      <c r="AG392">
        <v>13.5</v>
      </c>
      <c r="AH392">
        <v>0</v>
      </c>
      <c r="AI392">
        <v>1</v>
      </c>
      <c r="AJ392">
        <v>6.66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0.01</v>
      </c>
      <c r="AU392" t="s">
        <v>3</v>
      </c>
      <c r="AV392">
        <v>0</v>
      </c>
      <c r="AW392">
        <v>2</v>
      </c>
      <c r="AX392">
        <v>39501344</v>
      </c>
      <c r="AY392">
        <v>1</v>
      </c>
      <c r="AZ392">
        <v>0</v>
      </c>
      <c r="BA392">
        <v>368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Y392*Source!I161</f>
        <v>7.000000000000001E-4</v>
      </c>
      <c r="CY392">
        <f>AB392</f>
        <v>208.19</v>
      </c>
      <c r="CZ392">
        <f>AF392</f>
        <v>31.26</v>
      </c>
      <c r="DA392">
        <f>AJ392</f>
        <v>6.66</v>
      </c>
      <c r="DB392">
        <v>0</v>
      </c>
    </row>
    <row r="393" spans="1:106" x14ac:dyDescent="0.2">
      <c r="A393">
        <f>ROW(Source!A161)</f>
        <v>161</v>
      </c>
      <c r="B393">
        <v>39500386</v>
      </c>
      <c r="C393">
        <v>39501334</v>
      </c>
      <c r="D393">
        <v>36801792</v>
      </c>
      <c r="E393">
        <v>1</v>
      </c>
      <c r="F393">
        <v>1</v>
      </c>
      <c r="G393">
        <v>1</v>
      </c>
      <c r="H393">
        <v>3</v>
      </c>
      <c r="I393" t="s">
        <v>1066</v>
      </c>
      <c r="J393" t="s">
        <v>1067</v>
      </c>
      <c r="K393" t="s">
        <v>1068</v>
      </c>
      <c r="L393">
        <v>1339</v>
      </c>
      <c r="N393">
        <v>1007</v>
      </c>
      <c r="O393" t="s">
        <v>179</v>
      </c>
      <c r="P393" t="s">
        <v>179</v>
      </c>
      <c r="Q393">
        <v>1</v>
      </c>
      <c r="W393">
        <v>0</v>
      </c>
      <c r="X393">
        <v>-1660354250</v>
      </c>
      <c r="Y393">
        <v>0.02</v>
      </c>
      <c r="AA393">
        <v>16.25</v>
      </c>
      <c r="AB393">
        <v>0</v>
      </c>
      <c r="AC393">
        <v>0</v>
      </c>
      <c r="AD393">
        <v>0</v>
      </c>
      <c r="AE393">
        <v>2.44</v>
      </c>
      <c r="AF393">
        <v>0</v>
      </c>
      <c r="AG393">
        <v>0</v>
      </c>
      <c r="AH393">
        <v>0</v>
      </c>
      <c r="AI393">
        <v>6.66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0.02</v>
      </c>
      <c r="AU393" t="s">
        <v>3</v>
      </c>
      <c r="AV393">
        <v>0</v>
      </c>
      <c r="AW393">
        <v>2</v>
      </c>
      <c r="AX393">
        <v>39501345</v>
      </c>
      <c r="AY393">
        <v>1</v>
      </c>
      <c r="AZ393">
        <v>0</v>
      </c>
      <c r="BA393">
        <v>369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Y393*Source!I161</f>
        <v>1.4000000000000002E-3</v>
      </c>
      <c r="CY393">
        <f>AA393</f>
        <v>16.25</v>
      </c>
      <c r="CZ393">
        <f>AE393</f>
        <v>2.44</v>
      </c>
      <c r="DA393">
        <f>AI393</f>
        <v>6.66</v>
      </c>
      <c r="DB393">
        <v>0</v>
      </c>
    </row>
    <row r="394" spans="1:106" x14ac:dyDescent="0.2">
      <c r="A394">
        <f>ROW(Source!A161)</f>
        <v>161</v>
      </c>
      <c r="B394">
        <v>39500386</v>
      </c>
      <c r="C394">
        <v>39501334</v>
      </c>
      <c r="D394">
        <v>36806488</v>
      </c>
      <c r="E394">
        <v>1</v>
      </c>
      <c r="F394">
        <v>1</v>
      </c>
      <c r="G394">
        <v>1</v>
      </c>
      <c r="H394">
        <v>3</v>
      </c>
      <c r="I394" t="s">
        <v>1141</v>
      </c>
      <c r="J394" t="s">
        <v>1142</v>
      </c>
      <c r="K394" t="s">
        <v>1143</v>
      </c>
      <c r="L394">
        <v>1348</v>
      </c>
      <c r="N394">
        <v>1009</v>
      </c>
      <c r="O394" t="s">
        <v>57</v>
      </c>
      <c r="P394" t="s">
        <v>57</v>
      </c>
      <c r="Q394">
        <v>1000</v>
      </c>
      <c r="W394">
        <v>0</v>
      </c>
      <c r="X394">
        <v>-1421715385</v>
      </c>
      <c r="Y394">
        <v>0.05</v>
      </c>
      <c r="AA394">
        <v>4861.67</v>
      </c>
      <c r="AB394">
        <v>0</v>
      </c>
      <c r="AC394">
        <v>0</v>
      </c>
      <c r="AD394">
        <v>0</v>
      </c>
      <c r="AE394">
        <v>729.98</v>
      </c>
      <c r="AF394">
        <v>0</v>
      </c>
      <c r="AG394">
        <v>0</v>
      </c>
      <c r="AH394">
        <v>0</v>
      </c>
      <c r="AI394">
        <v>6.66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3</v>
      </c>
      <c r="AT394">
        <v>0.05</v>
      </c>
      <c r="AU394" t="s">
        <v>3</v>
      </c>
      <c r="AV394">
        <v>0</v>
      </c>
      <c r="AW394">
        <v>2</v>
      </c>
      <c r="AX394">
        <v>39501347</v>
      </c>
      <c r="AY394">
        <v>1</v>
      </c>
      <c r="AZ394">
        <v>0</v>
      </c>
      <c r="BA394">
        <v>371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Y394*Source!I161</f>
        <v>3.5000000000000005E-3</v>
      </c>
      <c r="CY394">
        <f>AA394</f>
        <v>4861.67</v>
      </c>
      <c r="CZ394">
        <f>AE394</f>
        <v>729.98</v>
      </c>
      <c r="DA394">
        <f>AI394</f>
        <v>6.66</v>
      </c>
      <c r="DB394">
        <v>0</v>
      </c>
    </row>
    <row r="395" spans="1:106" x14ac:dyDescent="0.2">
      <c r="A395">
        <f>ROW(Source!A161)</f>
        <v>161</v>
      </c>
      <c r="B395">
        <v>39500386</v>
      </c>
      <c r="C395">
        <v>39501334</v>
      </c>
      <c r="D395">
        <v>36849893</v>
      </c>
      <c r="E395">
        <v>1</v>
      </c>
      <c r="F395">
        <v>1</v>
      </c>
      <c r="G395">
        <v>1</v>
      </c>
      <c r="H395">
        <v>3</v>
      </c>
      <c r="I395" t="s">
        <v>295</v>
      </c>
      <c r="J395" t="s">
        <v>297</v>
      </c>
      <c r="K395" t="s">
        <v>296</v>
      </c>
      <c r="L395">
        <v>1354</v>
      </c>
      <c r="N395">
        <v>1010</v>
      </c>
      <c r="O395" t="s">
        <v>132</v>
      </c>
      <c r="P395" t="s">
        <v>132</v>
      </c>
      <c r="Q395">
        <v>1</v>
      </c>
      <c r="W395">
        <v>0</v>
      </c>
      <c r="X395">
        <v>-81331770</v>
      </c>
      <c r="Y395">
        <v>100</v>
      </c>
      <c r="AA395">
        <v>124.34</v>
      </c>
      <c r="AB395">
        <v>0</v>
      </c>
      <c r="AC395">
        <v>0</v>
      </c>
      <c r="AD395">
        <v>0</v>
      </c>
      <c r="AE395">
        <v>18.670000000000002</v>
      </c>
      <c r="AF395">
        <v>0</v>
      </c>
      <c r="AG395">
        <v>0</v>
      </c>
      <c r="AH395">
        <v>0</v>
      </c>
      <c r="AI395">
        <v>6.66</v>
      </c>
      <c r="AJ395">
        <v>1</v>
      </c>
      <c r="AK395">
        <v>1</v>
      </c>
      <c r="AL395">
        <v>1</v>
      </c>
      <c r="AN395">
        <v>0</v>
      </c>
      <c r="AO395">
        <v>0</v>
      </c>
      <c r="AP395">
        <v>0</v>
      </c>
      <c r="AQ395">
        <v>0</v>
      </c>
      <c r="AR395">
        <v>0</v>
      </c>
      <c r="AS395" t="s">
        <v>3</v>
      </c>
      <c r="AT395">
        <v>100</v>
      </c>
      <c r="AU395" t="s">
        <v>3</v>
      </c>
      <c r="AV395">
        <v>0</v>
      </c>
      <c r="AW395">
        <v>1</v>
      </c>
      <c r="AX395">
        <v>-1</v>
      </c>
      <c r="AY395">
        <v>0</v>
      </c>
      <c r="AZ395">
        <v>0</v>
      </c>
      <c r="BA395" t="s">
        <v>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Y395*Source!I161</f>
        <v>7.0000000000000009</v>
      </c>
      <c r="CY395">
        <f>AA395</f>
        <v>124.34</v>
      </c>
      <c r="CZ395">
        <f>AE395</f>
        <v>18.670000000000002</v>
      </c>
      <c r="DA395">
        <f>AI395</f>
        <v>6.66</v>
      </c>
      <c r="DB395">
        <v>0</v>
      </c>
    </row>
    <row r="396" spans="1:106" x14ac:dyDescent="0.2">
      <c r="A396">
        <f>ROW(Source!A161)</f>
        <v>161</v>
      </c>
      <c r="B396">
        <v>39500386</v>
      </c>
      <c r="C396">
        <v>39501334</v>
      </c>
      <c r="D396">
        <v>36797058</v>
      </c>
      <c r="E396">
        <v>17</v>
      </c>
      <c r="F396">
        <v>1</v>
      </c>
      <c r="G396">
        <v>1</v>
      </c>
      <c r="H396">
        <v>3</v>
      </c>
      <c r="I396" t="s">
        <v>292</v>
      </c>
      <c r="J396" t="s">
        <v>3</v>
      </c>
      <c r="K396" t="s">
        <v>293</v>
      </c>
      <c r="L396">
        <v>1354</v>
      </c>
      <c r="N396">
        <v>1010</v>
      </c>
      <c r="O396" t="s">
        <v>132</v>
      </c>
      <c r="P396" t="s">
        <v>132</v>
      </c>
      <c r="Q396">
        <v>1</v>
      </c>
      <c r="W396">
        <v>0</v>
      </c>
      <c r="X396">
        <v>-698526538</v>
      </c>
      <c r="Y396">
        <v>100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6.66</v>
      </c>
      <c r="AJ396">
        <v>1</v>
      </c>
      <c r="AK396">
        <v>1</v>
      </c>
      <c r="AL396">
        <v>1</v>
      </c>
      <c r="AN396">
        <v>0</v>
      </c>
      <c r="AO396">
        <v>0</v>
      </c>
      <c r="AP396">
        <v>0</v>
      </c>
      <c r="AQ396">
        <v>0</v>
      </c>
      <c r="AR396">
        <v>0</v>
      </c>
      <c r="AS396" t="s">
        <v>3</v>
      </c>
      <c r="AT396">
        <v>100</v>
      </c>
      <c r="AU396" t="s">
        <v>3</v>
      </c>
      <c r="AV396">
        <v>0</v>
      </c>
      <c r="AW396">
        <v>2</v>
      </c>
      <c r="AX396">
        <v>39501348</v>
      </c>
      <c r="AY396">
        <v>1</v>
      </c>
      <c r="AZ396">
        <v>0</v>
      </c>
      <c r="BA396">
        <v>372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Y396*Source!I161</f>
        <v>7.0000000000000009</v>
      </c>
      <c r="CY396">
        <f>AA396</f>
        <v>0</v>
      </c>
      <c r="CZ396">
        <f>AE396</f>
        <v>0</v>
      </c>
      <c r="DA396">
        <f>AI396</f>
        <v>6.66</v>
      </c>
      <c r="DB396">
        <v>0</v>
      </c>
    </row>
    <row r="397" spans="1:106" x14ac:dyDescent="0.2">
      <c r="A397">
        <f>ROW(Source!A166)</f>
        <v>166</v>
      </c>
      <c r="B397">
        <v>39500385</v>
      </c>
      <c r="C397">
        <v>39501351</v>
      </c>
      <c r="D397">
        <v>37065248</v>
      </c>
      <c r="E397">
        <v>1</v>
      </c>
      <c r="F397">
        <v>1</v>
      </c>
      <c r="G397">
        <v>1</v>
      </c>
      <c r="H397">
        <v>1</v>
      </c>
      <c r="I397" t="s">
        <v>1058</v>
      </c>
      <c r="J397" t="s">
        <v>3</v>
      </c>
      <c r="K397" t="s">
        <v>1059</v>
      </c>
      <c r="L397">
        <v>1191</v>
      </c>
      <c r="N397">
        <v>1013</v>
      </c>
      <c r="O397" t="s">
        <v>1028</v>
      </c>
      <c r="P397" t="s">
        <v>1028</v>
      </c>
      <c r="Q397">
        <v>1</v>
      </c>
      <c r="W397">
        <v>0</v>
      </c>
      <c r="X397">
        <v>-400197608</v>
      </c>
      <c r="Y397">
        <v>18.7</v>
      </c>
      <c r="AA397">
        <v>0</v>
      </c>
      <c r="AB397">
        <v>0</v>
      </c>
      <c r="AC397">
        <v>0</v>
      </c>
      <c r="AD397">
        <v>8.5299999999999994</v>
      </c>
      <c r="AE397">
        <v>0</v>
      </c>
      <c r="AF397">
        <v>0</v>
      </c>
      <c r="AG397">
        <v>0</v>
      </c>
      <c r="AH397">
        <v>8.5299999999999994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18.7</v>
      </c>
      <c r="AU397" t="s">
        <v>3</v>
      </c>
      <c r="AV397">
        <v>1</v>
      </c>
      <c r="AW397">
        <v>2</v>
      </c>
      <c r="AX397">
        <v>39501357</v>
      </c>
      <c r="AY397">
        <v>1</v>
      </c>
      <c r="AZ397">
        <v>0</v>
      </c>
      <c r="BA397">
        <v>373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Y397*Source!I166</f>
        <v>1.87</v>
      </c>
      <c r="CY397">
        <f>AD397</f>
        <v>8.5299999999999994</v>
      </c>
      <c r="CZ397">
        <f>AH397</f>
        <v>8.5299999999999994</v>
      </c>
      <c r="DA397">
        <f>AL397</f>
        <v>1</v>
      </c>
      <c r="DB397">
        <v>0</v>
      </c>
    </row>
    <row r="398" spans="1:106" x14ac:dyDescent="0.2">
      <c r="A398">
        <f>ROW(Source!A166)</f>
        <v>166</v>
      </c>
      <c r="B398">
        <v>39500385</v>
      </c>
      <c r="C398">
        <v>39501351</v>
      </c>
      <c r="D398">
        <v>37064876</v>
      </c>
      <c r="E398">
        <v>1</v>
      </c>
      <c r="F398">
        <v>1</v>
      </c>
      <c r="G398">
        <v>1</v>
      </c>
      <c r="H398">
        <v>1</v>
      </c>
      <c r="I398" t="s">
        <v>1029</v>
      </c>
      <c r="J398" t="s">
        <v>3</v>
      </c>
      <c r="K398" t="s">
        <v>1030</v>
      </c>
      <c r="L398">
        <v>1191</v>
      </c>
      <c r="N398">
        <v>1013</v>
      </c>
      <c r="O398" t="s">
        <v>1028</v>
      </c>
      <c r="P398" t="s">
        <v>1028</v>
      </c>
      <c r="Q398">
        <v>1</v>
      </c>
      <c r="W398">
        <v>0</v>
      </c>
      <c r="X398">
        <v>-1417349443</v>
      </c>
      <c r="Y398">
        <v>0.01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0.01</v>
      </c>
      <c r="AU398" t="s">
        <v>3</v>
      </c>
      <c r="AV398">
        <v>2</v>
      </c>
      <c r="AW398">
        <v>2</v>
      </c>
      <c r="AX398">
        <v>39501358</v>
      </c>
      <c r="AY398">
        <v>1</v>
      </c>
      <c r="AZ398">
        <v>0</v>
      </c>
      <c r="BA398">
        <v>374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Y398*Source!I166</f>
        <v>1E-3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ROW(Source!A166)</f>
        <v>166</v>
      </c>
      <c r="B399">
        <v>39500385</v>
      </c>
      <c r="C399">
        <v>39501351</v>
      </c>
      <c r="D399">
        <v>36882452</v>
      </c>
      <c r="E399">
        <v>1</v>
      </c>
      <c r="F399">
        <v>1</v>
      </c>
      <c r="G399">
        <v>1</v>
      </c>
      <c r="H399">
        <v>2</v>
      </c>
      <c r="I399" t="s">
        <v>1031</v>
      </c>
      <c r="J399" t="s">
        <v>1032</v>
      </c>
      <c r="K399" t="s">
        <v>1033</v>
      </c>
      <c r="L399">
        <v>1368</v>
      </c>
      <c r="N399">
        <v>1011</v>
      </c>
      <c r="O399" t="s">
        <v>1034</v>
      </c>
      <c r="P399" t="s">
        <v>1034</v>
      </c>
      <c r="Q399">
        <v>1</v>
      </c>
      <c r="W399">
        <v>0</v>
      </c>
      <c r="X399">
        <v>1188625873</v>
      </c>
      <c r="Y399">
        <v>0.01</v>
      </c>
      <c r="AA399">
        <v>0</v>
      </c>
      <c r="AB399">
        <v>31.26</v>
      </c>
      <c r="AC399">
        <v>13.5</v>
      </c>
      <c r="AD399">
        <v>0</v>
      </c>
      <c r="AE399">
        <v>0</v>
      </c>
      <c r="AF399">
        <v>31.26</v>
      </c>
      <c r="AG399">
        <v>13.5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0.01</v>
      </c>
      <c r="AU399" t="s">
        <v>3</v>
      </c>
      <c r="AV399">
        <v>0</v>
      </c>
      <c r="AW399">
        <v>2</v>
      </c>
      <c r="AX399">
        <v>39501359</v>
      </c>
      <c r="AY399">
        <v>1</v>
      </c>
      <c r="AZ399">
        <v>0</v>
      </c>
      <c r="BA399">
        <v>375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Y399*Source!I166</f>
        <v>1E-3</v>
      </c>
      <c r="CY399">
        <f>AB399</f>
        <v>31.26</v>
      </c>
      <c r="CZ399">
        <f>AF399</f>
        <v>31.26</v>
      </c>
      <c r="DA399">
        <f>AJ399</f>
        <v>1</v>
      </c>
      <c r="DB399">
        <v>0</v>
      </c>
    </row>
    <row r="400" spans="1:106" x14ac:dyDescent="0.2">
      <c r="A400">
        <f>ROW(Source!A166)</f>
        <v>166</v>
      </c>
      <c r="B400">
        <v>39500385</v>
      </c>
      <c r="C400">
        <v>39501351</v>
      </c>
      <c r="D400">
        <v>36801792</v>
      </c>
      <c r="E400">
        <v>1</v>
      </c>
      <c r="F400">
        <v>1</v>
      </c>
      <c r="G400">
        <v>1</v>
      </c>
      <c r="H400">
        <v>3</v>
      </c>
      <c r="I400" t="s">
        <v>1066</v>
      </c>
      <c r="J400" t="s">
        <v>1067</v>
      </c>
      <c r="K400" t="s">
        <v>1068</v>
      </c>
      <c r="L400">
        <v>1339</v>
      </c>
      <c r="N400">
        <v>1007</v>
      </c>
      <c r="O400" t="s">
        <v>179</v>
      </c>
      <c r="P400" t="s">
        <v>179</v>
      </c>
      <c r="Q400">
        <v>1</v>
      </c>
      <c r="W400">
        <v>0</v>
      </c>
      <c r="X400">
        <v>-1660354250</v>
      </c>
      <c r="Y400">
        <v>1.7000000000000001E-2</v>
      </c>
      <c r="AA400">
        <v>2.44</v>
      </c>
      <c r="AB400">
        <v>0</v>
      </c>
      <c r="AC400">
        <v>0</v>
      </c>
      <c r="AD400">
        <v>0</v>
      </c>
      <c r="AE400">
        <v>2.44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1.7000000000000001E-2</v>
      </c>
      <c r="AU400" t="s">
        <v>3</v>
      </c>
      <c r="AV400">
        <v>0</v>
      </c>
      <c r="AW400">
        <v>2</v>
      </c>
      <c r="AX400">
        <v>39501360</v>
      </c>
      <c r="AY400">
        <v>1</v>
      </c>
      <c r="AZ400">
        <v>0</v>
      </c>
      <c r="BA400">
        <v>376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Y400*Source!I166</f>
        <v>1.7000000000000001E-3</v>
      </c>
      <c r="CY400">
        <f>AA400</f>
        <v>2.44</v>
      </c>
      <c r="CZ400">
        <f>AE400</f>
        <v>2.44</v>
      </c>
      <c r="DA400">
        <f>AI400</f>
        <v>1</v>
      </c>
      <c r="DB400">
        <v>0</v>
      </c>
    </row>
    <row r="401" spans="1:106" x14ac:dyDescent="0.2">
      <c r="A401">
        <f>ROW(Source!A166)</f>
        <v>166</v>
      </c>
      <c r="B401">
        <v>39500385</v>
      </c>
      <c r="C401">
        <v>39501351</v>
      </c>
      <c r="D401">
        <v>36806488</v>
      </c>
      <c r="E401">
        <v>1</v>
      </c>
      <c r="F401">
        <v>1</v>
      </c>
      <c r="G401">
        <v>1</v>
      </c>
      <c r="H401">
        <v>3</v>
      </c>
      <c r="I401" t="s">
        <v>1141</v>
      </c>
      <c r="J401" t="s">
        <v>1142</v>
      </c>
      <c r="K401" t="s">
        <v>1143</v>
      </c>
      <c r="L401">
        <v>1348</v>
      </c>
      <c r="N401">
        <v>1009</v>
      </c>
      <c r="O401" t="s">
        <v>57</v>
      </c>
      <c r="P401" t="s">
        <v>57</v>
      </c>
      <c r="Q401">
        <v>1000</v>
      </c>
      <c r="W401">
        <v>0</v>
      </c>
      <c r="X401">
        <v>-1421715385</v>
      </c>
      <c r="Y401">
        <v>0.04</v>
      </c>
      <c r="AA401">
        <v>729.98</v>
      </c>
      <c r="AB401">
        <v>0</v>
      </c>
      <c r="AC401">
        <v>0</v>
      </c>
      <c r="AD401">
        <v>0</v>
      </c>
      <c r="AE401">
        <v>729.98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0.04</v>
      </c>
      <c r="AU401" t="s">
        <v>3</v>
      </c>
      <c r="AV401">
        <v>0</v>
      </c>
      <c r="AW401">
        <v>2</v>
      </c>
      <c r="AX401">
        <v>39501361</v>
      </c>
      <c r="AY401">
        <v>1</v>
      </c>
      <c r="AZ401">
        <v>0</v>
      </c>
      <c r="BA401">
        <v>377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Y401*Source!I166</f>
        <v>4.0000000000000001E-3</v>
      </c>
      <c r="CY401">
        <f>AA401</f>
        <v>729.98</v>
      </c>
      <c r="CZ401">
        <f>AE401</f>
        <v>729.98</v>
      </c>
      <c r="DA401">
        <f>AI401</f>
        <v>1</v>
      </c>
      <c r="DB401">
        <v>0</v>
      </c>
    </row>
    <row r="402" spans="1:106" x14ac:dyDescent="0.2">
      <c r="A402">
        <f>ROW(Source!A167)</f>
        <v>167</v>
      </c>
      <c r="B402">
        <v>39500386</v>
      </c>
      <c r="C402">
        <v>39501351</v>
      </c>
      <c r="D402">
        <v>37065248</v>
      </c>
      <c r="E402">
        <v>1</v>
      </c>
      <c r="F402">
        <v>1</v>
      </c>
      <c r="G402">
        <v>1</v>
      </c>
      <c r="H402">
        <v>1</v>
      </c>
      <c r="I402" t="s">
        <v>1058</v>
      </c>
      <c r="J402" t="s">
        <v>3</v>
      </c>
      <c r="K402" t="s">
        <v>1059</v>
      </c>
      <c r="L402">
        <v>1191</v>
      </c>
      <c r="N402">
        <v>1013</v>
      </c>
      <c r="O402" t="s">
        <v>1028</v>
      </c>
      <c r="P402" t="s">
        <v>1028</v>
      </c>
      <c r="Q402">
        <v>1</v>
      </c>
      <c r="W402">
        <v>0</v>
      </c>
      <c r="X402">
        <v>-400197608</v>
      </c>
      <c r="Y402">
        <v>18.7</v>
      </c>
      <c r="AA402">
        <v>0</v>
      </c>
      <c r="AB402">
        <v>0</v>
      </c>
      <c r="AC402">
        <v>0</v>
      </c>
      <c r="AD402">
        <v>56.81</v>
      </c>
      <c r="AE402">
        <v>0</v>
      </c>
      <c r="AF402">
        <v>0</v>
      </c>
      <c r="AG402">
        <v>0</v>
      </c>
      <c r="AH402">
        <v>8.5299999999999994</v>
      </c>
      <c r="AI402">
        <v>1</v>
      </c>
      <c r="AJ402">
        <v>1</v>
      </c>
      <c r="AK402">
        <v>1</v>
      </c>
      <c r="AL402">
        <v>6.66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18.7</v>
      </c>
      <c r="AU402" t="s">
        <v>3</v>
      </c>
      <c r="AV402">
        <v>1</v>
      </c>
      <c r="AW402">
        <v>2</v>
      </c>
      <c r="AX402">
        <v>39501357</v>
      </c>
      <c r="AY402">
        <v>1</v>
      </c>
      <c r="AZ402">
        <v>0</v>
      </c>
      <c r="BA402">
        <v>378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Y402*Source!I167</f>
        <v>1.87</v>
      </c>
      <c r="CY402">
        <f>AD402</f>
        <v>56.81</v>
      </c>
      <c r="CZ402">
        <f>AH402</f>
        <v>8.5299999999999994</v>
      </c>
      <c r="DA402">
        <f>AL402</f>
        <v>6.66</v>
      </c>
      <c r="DB402">
        <v>0</v>
      </c>
    </row>
    <row r="403" spans="1:106" x14ac:dyDescent="0.2">
      <c r="A403">
        <f>ROW(Source!A167)</f>
        <v>167</v>
      </c>
      <c r="B403">
        <v>39500386</v>
      </c>
      <c r="C403">
        <v>39501351</v>
      </c>
      <c r="D403">
        <v>37064876</v>
      </c>
      <c r="E403">
        <v>1</v>
      </c>
      <c r="F403">
        <v>1</v>
      </c>
      <c r="G403">
        <v>1</v>
      </c>
      <c r="H403">
        <v>1</v>
      </c>
      <c r="I403" t="s">
        <v>1029</v>
      </c>
      <c r="J403" t="s">
        <v>3</v>
      </c>
      <c r="K403" t="s">
        <v>1030</v>
      </c>
      <c r="L403">
        <v>1191</v>
      </c>
      <c r="N403">
        <v>1013</v>
      </c>
      <c r="O403" t="s">
        <v>1028</v>
      </c>
      <c r="P403" t="s">
        <v>1028</v>
      </c>
      <c r="Q403">
        <v>1</v>
      </c>
      <c r="W403">
        <v>0</v>
      </c>
      <c r="X403">
        <v>-1417349443</v>
      </c>
      <c r="Y403">
        <v>0.01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6.66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0.01</v>
      </c>
      <c r="AU403" t="s">
        <v>3</v>
      </c>
      <c r="AV403">
        <v>2</v>
      </c>
      <c r="AW403">
        <v>2</v>
      </c>
      <c r="AX403">
        <v>39501358</v>
      </c>
      <c r="AY403">
        <v>1</v>
      </c>
      <c r="AZ403">
        <v>0</v>
      </c>
      <c r="BA403">
        <v>379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Y403*Source!I167</f>
        <v>1E-3</v>
      </c>
      <c r="CY403">
        <f>AD403</f>
        <v>0</v>
      </c>
      <c r="CZ403">
        <f>AH403</f>
        <v>0</v>
      </c>
      <c r="DA403">
        <f>AL403</f>
        <v>1</v>
      </c>
      <c r="DB403">
        <v>0</v>
      </c>
    </row>
    <row r="404" spans="1:106" x14ac:dyDescent="0.2">
      <c r="A404">
        <f>ROW(Source!A167)</f>
        <v>167</v>
      </c>
      <c r="B404">
        <v>39500386</v>
      </c>
      <c r="C404">
        <v>39501351</v>
      </c>
      <c r="D404">
        <v>36882452</v>
      </c>
      <c r="E404">
        <v>1</v>
      </c>
      <c r="F404">
        <v>1</v>
      </c>
      <c r="G404">
        <v>1</v>
      </c>
      <c r="H404">
        <v>2</v>
      </c>
      <c r="I404" t="s">
        <v>1031</v>
      </c>
      <c r="J404" t="s">
        <v>1032</v>
      </c>
      <c r="K404" t="s">
        <v>1033</v>
      </c>
      <c r="L404">
        <v>1368</v>
      </c>
      <c r="N404">
        <v>1011</v>
      </c>
      <c r="O404" t="s">
        <v>1034</v>
      </c>
      <c r="P404" t="s">
        <v>1034</v>
      </c>
      <c r="Q404">
        <v>1</v>
      </c>
      <c r="W404">
        <v>0</v>
      </c>
      <c r="X404">
        <v>1188625873</v>
      </c>
      <c r="Y404">
        <v>0.01</v>
      </c>
      <c r="AA404">
        <v>0</v>
      </c>
      <c r="AB404">
        <v>208.19</v>
      </c>
      <c r="AC404">
        <v>13.5</v>
      </c>
      <c r="AD404">
        <v>0</v>
      </c>
      <c r="AE404">
        <v>0</v>
      </c>
      <c r="AF404">
        <v>31.26</v>
      </c>
      <c r="AG404">
        <v>13.5</v>
      </c>
      <c r="AH404">
        <v>0</v>
      </c>
      <c r="AI404">
        <v>1</v>
      </c>
      <c r="AJ404">
        <v>6.66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0.01</v>
      </c>
      <c r="AU404" t="s">
        <v>3</v>
      </c>
      <c r="AV404">
        <v>0</v>
      </c>
      <c r="AW404">
        <v>2</v>
      </c>
      <c r="AX404">
        <v>39501359</v>
      </c>
      <c r="AY404">
        <v>1</v>
      </c>
      <c r="AZ404">
        <v>0</v>
      </c>
      <c r="BA404">
        <v>380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Y404*Source!I167</f>
        <v>1E-3</v>
      </c>
      <c r="CY404">
        <f>AB404</f>
        <v>208.19</v>
      </c>
      <c r="CZ404">
        <f>AF404</f>
        <v>31.26</v>
      </c>
      <c r="DA404">
        <f>AJ404</f>
        <v>6.66</v>
      </c>
      <c r="DB404">
        <v>0</v>
      </c>
    </row>
    <row r="405" spans="1:106" x14ac:dyDescent="0.2">
      <c r="A405">
        <f>ROW(Source!A167)</f>
        <v>167</v>
      </c>
      <c r="B405">
        <v>39500386</v>
      </c>
      <c r="C405">
        <v>39501351</v>
      </c>
      <c r="D405">
        <v>36801792</v>
      </c>
      <c r="E405">
        <v>1</v>
      </c>
      <c r="F405">
        <v>1</v>
      </c>
      <c r="G405">
        <v>1</v>
      </c>
      <c r="H405">
        <v>3</v>
      </c>
      <c r="I405" t="s">
        <v>1066</v>
      </c>
      <c r="J405" t="s">
        <v>1067</v>
      </c>
      <c r="K405" t="s">
        <v>1068</v>
      </c>
      <c r="L405">
        <v>1339</v>
      </c>
      <c r="N405">
        <v>1007</v>
      </c>
      <c r="O405" t="s">
        <v>179</v>
      </c>
      <c r="P405" t="s">
        <v>179</v>
      </c>
      <c r="Q405">
        <v>1</v>
      </c>
      <c r="W405">
        <v>0</v>
      </c>
      <c r="X405">
        <v>-1660354250</v>
      </c>
      <c r="Y405">
        <v>1.7000000000000001E-2</v>
      </c>
      <c r="AA405">
        <v>16.25</v>
      </c>
      <c r="AB405">
        <v>0</v>
      </c>
      <c r="AC405">
        <v>0</v>
      </c>
      <c r="AD405">
        <v>0</v>
      </c>
      <c r="AE405">
        <v>2.44</v>
      </c>
      <c r="AF405">
        <v>0</v>
      </c>
      <c r="AG405">
        <v>0</v>
      </c>
      <c r="AH405">
        <v>0</v>
      </c>
      <c r="AI405">
        <v>6.66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1.7000000000000001E-2</v>
      </c>
      <c r="AU405" t="s">
        <v>3</v>
      </c>
      <c r="AV405">
        <v>0</v>
      </c>
      <c r="AW405">
        <v>2</v>
      </c>
      <c r="AX405">
        <v>39501360</v>
      </c>
      <c r="AY405">
        <v>1</v>
      </c>
      <c r="AZ405">
        <v>0</v>
      </c>
      <c r="BA405">
        <v>381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Y405*Source!I167</f>
        <v>1.7000000000000001E-3</v>
      </c>
      <c r="CY405">
        <f>AA405</f>
        <v>16.25</v>
      </c>
      <c r="CZ405">
        <f>AE405</f>
        <v>2.44</v>
      </c>
      <c r="DA405">
        <f>AI405</f>
        <v>6.66</v>
      </c>
      <c r="DB405">
        <v>0</v>
      </c>
    </row>
    <row r="406" spans="1:106" x14ac:dyDescent="0.2">
      <c r="A406">
        <f>ROW(Source!A167)</f>
        <v>167</v>
      </c>
      <c r="B406">
        <v>39500386</v>
      </c>
      <c r="C406">
        <v>39501351</v>
      </c>
      <c r="D406">
        <v>36806488</v>
      </c>
      <c r="E406">
        <v>1</v>
      </c>
      <c r="F406">
        <v>1</v>
      </c>
      <c r="G406">
        <v>1</v>
      </c>
      <c r="H406">
        <v>3</v>
      </c>
      <c r="I406" t="s">
        <v>1141</v>
      </c>
      <c r="J406" t="s">
        <v>1142</v>
      </c>
      <c r="K406" t="s">
        <v>1143</v>
      </c>
      <c r="L406">
        <v>1348</v>
      </c>
      <c r="N406">
        <v>1009</v>
      </c>
      <c r="O406" t="s">
        <v>57</v>
      </c>
      <c r="P406" t="s">
        <v>57</v>
      </c>
      <c r="Q406">
        <v>1000</v>
      </c>
      <c r="W406">
        <v>0</v>
      </c>
      <c r="X406">
        <v>-1421715385</v>
      </c>
      <c r="Y406">
        <v>0.04</v>
      </c>
      <c r="AA406">
        <v>4861.67</v>
      </c>
      <c r="AB406">
        <v>0</v>
      </c>
      <c r="AC406">
        <v>0</v>
      </c>
      <c r="AD406">
        <v>0</v>
      </c>
      <c r="AE406">
        <v>729.98</v>
      </c>
      <c r="AF406">
        <v>0</v>
      </c>
      <c r="AG406">
        <v>0</v>
      </c>
      <c r="AH406">
        <v>0</v>
      </c>
      <c r="AI406">
        <v>6.66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3</v>
      </c>
      <c r="AT406">
        <v>0.04</v>
      </c>
      <c r="AU406" t="s">
        <v>3</v>
      </c>
      <c r="AV406">
        <v>0</v>
      </c>
      <c r="AW406">
        <v>2</v>
      </c>
      <c r="AX406">
        <v>39501361</v>
      </c>
      <c r="AY406">
        <v>1</v>
      </c>
      <c r="AZ406">
        <v>0</v>
      </c>
      <c r="BA406">
        <v>382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Y406*Source!I167</f>
        <v>4.0000000000000001E-3</v>
      </c>
      <c r="CY406">
        <f>AA406</f>
        <v>4861.67</v>
      </c>
      <c r="CZ406">
        <f>AE406</f>
        <v>729.98</v>
      </c>
      <c r="DA406">
        <f>AI406</f>
        <v>6.66</v>
      </c>
      <c r="DB406">
        <v>0</v>
      </c>
    </row>
    <row r="407" spans="1:106" x14ac:dyDescent="0.2">
      <c r="A407">
        <f>ROW(Source!A168)</f>
        <v>168</v>
      </c>
      <c r="B407">
        <v>39500385</v>
      </c>
      <c r="C407">
        <v>39501362</v>
      </c>
      <c r="D407">
        <v>37064998</v>
      </c>
      <c r="E407">
        <v>1</v>
      </c>
      <c r="F407">
        <v>1</v>
      </c>
      <c r="G407">
        <v>1</v>
      </c>
      <c r="H407">
        <v>1</v>
      </c>
      <c r="I407" t="s">
        <v>1215</v>
      </c>
      <c r="J407" t="s">
        <v>3</v>
      </c>
      <c r="K407" t="s">
        <v>1216</v>
      </c>
      <c r="L407">
        <v>1191</v>
      </c>
      <c r="N407">
        <v>1013</v>
      </c>
      <c r="O407" t="s">
        <v>1028</v>
      </c>
      <c r="P407" t="s">
        <v>1028</v>
      </c>
      <c r="Q407">
        <v>1</v>
      </c>
      <c r="W407">
        <v>0</v>
      </c>
      <c r="X407">
        <v>735429535</v>
      </c>
      <c r="Y407">
        <v>14.28</v>
      </c>
      <c r="AA407">
        <v>0</v>
      </c>
      <c r="AB407">
        <v>0</v>
      </c>
      <c r="AC407">
        <v>0</v>
      </c>
      <c r="AD407">
        <v>7.8</v>
      </c>
      <c r="AE407">
        <v>0</v>
      </c>
      <c r="AF407">
        <v>0</v>
      </c>
      <c r="AG407">
        <v>0</v>
      </c>
      <c r="AH407">
        <v>7.8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14.28</v>
      </c>
      <c r="AU407" t="s">
        <v>3</v>
      </c>
      <c r="AV407">
        <v>1</v>
      </c>
      <c r="AW407">
        <v>2</v>
      </c>
      <c r="AX407">
        <v>39501364</v>
      </c>
      <c r="AY407">
        <v>1</v>
      </c>
      <c r="AZ407">
        <v>0</v>
      </c>
      <c r="BA407">
        <v>383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Y407*Source!I168</f>
        <v>9.4904879999999991</v>
      </c>
      <c r="CY407">
        <f>AD407</f>
        <v>7.8</v>
      </c>
      <c r="CZ407">
        <f>AH407</f>
        <v>7.8</v>
      </c>
      <c r="DA407">
        <f>AL407</f>
        <v>1</v>
      </c>
      <c r="DB407">
        <v>0</v>
      </c>
    </row>
    <row r="408" spans="1:106" x14ac:dyDescent="0.2">
      <c r="A408">
        <f>ROW(Source!A169)</f>
        <v>169</v>
      </c>
      <c r="B408">
        <v>39500386</v>
      </c>
      <c r="C408">
        <v>39501362</v>
      </c>
      <c r="D408">
        <v>37064998</v>
      </c>
      <c r="E408">
        <v>1</v>
      </c>
      <c r="F408">
        <v>1</v>
      </c>
      <c r="G408">
        <v>1</v>
      </c>
      <c r="H408">
        <v>1</v>
      </c>
      <c r="I408" t="s">
        <v>1215</v>
      </c>
      <c r="J408" t="s">
        <v>3</v>
      </c>
      <c r="K408" t="s">
        <v>1216</v>
      </c>
      <c r="L408">
        <v>1191</v>
      </c>
      <c r="N408">
        <v>1013</v>
      </c>
      <c r="O408" t="s">
        <v>1028</v>
      </c>
      <c r="P408" t="s">
        <v>1028</v>
      </c>
      <c r="Q408">
        <v>1</v>
      </c>
      <c r="W408">
        <v>0</v>
      </c>
      <c r="X408">
        <v>735429535</v>
      </c>
      <c r="Y408">
        <v>14.28</v>
      </c>
      <c r="AA408">
        <v>0</v>
      </c>
      <c r="AB408">
        <v>0</v>
      </c>
      <c r="AC408">
        <v>0</v>
      </c>
      <c r="AD408">
        <v>51.95</v>
      </c>
      <c r="AE408">
        <v>0</v>
      </c>
      <c r="AF408">
        <v>0</v>
      </c>
      <c r="AG408">
        <v>0</v>
      </c>
      <c r="AH408">
        <v>7.8</v>
      </c>
      <c r="AI408">
        <v>1</v>
      </c>
      <c r="AJ408">
        <v>1</v>
      </c>
      <c r="AK408">
        <v>1</v>
      </c>
      <c r="AL408">
        <v>6.66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14.28</v>
      </c>
      <c r="AU408" t="s">
        <v>3</v>
      </c>
      <c r="AV408">
        <v>1</v>
      </c>
      <c r="AW408">
        <v>2</v>
      </c>
      <c r="AX408">
        <v>39501364</v>
      </c>
      <c r="AY408">
        <v>1</v>
      </c>
      <c r="AZ408">
        <v>0</v>
      </c>
      <c r="BA408">
        <v>385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Y408*Source!I169</f>
        <v>9.4904879999999991</v>
      </c>
      <c r="CY408">
        <f>AD408</f>
        <v>51.95</v>
      </c>
      <c r="CZ408">
        <f>AH408</f>
        <v>7.8</v>
      </c>
      <c r="DA408">
        <f>AL408</f>
        <v>6.66</v>
      </c>
      <c r="DB408">
        <v>0</v>
      </c>
    </row>
    <row r="409" spans="1:106" x14ac:dyDescent="0.2">
      <c r="A409">
        <f>ROW(Source!A170)</f>
        <v>170</v>
      </c>
      <c r="B409">
        <v>39500385</v>
      </c>
      <c r="C409">
        <v>39501366</v>
      </c>
      <c r="D409">
        <v>37065248</v>
      </c>
      <c r="E409">
        <v>1</v>
      </c>
      <c r="F409">
        <v>1</v>
      </c>
      <c r="G409">
        <v>1</v>
      </c>
      <c r="H409">
        <v>1</v>
      </c>
      <c r="I409" t="s">
        <v>1058</v>
      </c>
      <c r="J409" t="s">
        <v>3</v>
      </c>
      <c r="K409" t="s">
        <v>1059</v>
      </c>
      <c r="L409">
        <v>1191</v>
      </c>
      <c r="N409">
        <v>1013</v>
      </c>
      <c r="O409" t="s">
        <v>1028</v>
      </c>
      <c r="P409" t="s">
        <v>1028</v>
      </c>
      <c r="Q409">
        <v>1</v>
      </c>
      <c r="W409">
        <v>0</v>
      </c>
      <c r="X409">
        <v>-400197608</v>
      </c>
      <c r="Y409">
        <v>69.87</v>
      </c>
      <c r="AA409">
        <v>0</v>
      </c>
      <c r="AB409">
        <v>0</v>
      </c>
      <c r="AC409">
        <v>0</v>
      </c>
      <c r="AD409">
        <v>8.5299999999999994</v>
      </c>
      <c r="AE409">
        <v>0</v>
      </c>
      <c r="AF409">
        <v>0</v>
      </c>
      <c r="AG409">
        <v>0</v>
      </c>
      <c r="AH409">
        <v>8.5299999999999994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69.87</v>
      </c>
      <c r="AU409" t="s">
        <v>3</v>
      </c>
      <c r="AV409">
        <v>1</v>
      </c>
      <c r="AW409">
        <v>2</v>
      </c>
      <c r="AX409">
        <v>39501370</v>
      </c>
      <c r="AY409">
        <v>1</v>
      </c>
      <c r="AZ409">
        <v>0</v>
      </c>
      <c r="BA409">
        <v>387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Y409*Source!I170</f>
        <v>80.210759999999993</v>
      </c>
      <c r="CY409">
        <f>AD409</f>
        <v>8.5299999999999994</v>
      </c>
      <c r="CZ409">
        <f>AH409</f>
        <v>8.5299999999999994</v>
      </c>
      <c r="DA409">
        <f>AL409</f>
        <v>1</v>
      </c>
      <c r="DB409">
        <v>0</v>
      </c>
    </row>
    <row r="410" spans="1:106" x14ac:dyDescent="0.2">
      <c r="A410">
        <f>ROW(Source!A170)</f>
        <v>170</v>
      </c>
      <c r="B410">
        <v>39500385</v>
      </c>
      <c r="C410">
        <v>39501366</v>
      </c>
      <c r="D410">
        <v>37064876</v>
      </c>
      <c r="E410">
        <v>1</v>
      </c>
      <c r="F410">
        <v>1</v>
      </c>
      <c r="G410">
        <v>1</v>
      </c>
      <c r="H410">
        <v>1</v>
      </c>
      <c r="I410" t="s">
        <v>1029</v>
      </c>
      <c r="J410" t="s">
        <v>3</v>
      </c>
      <c r="K410" t="s">
        <v>1030</v>
      </c>
      <c r="L410">
        <v>1191</v>
      </c>
      <c r="N410">
        <v>1013</v>
      </c>
      <c r="O410" t="s">
        <v>1028</v>
      </c>
      <c r="P410" t="s">
        <v>1028</v>
      </c>
      <c r="Q410">
        <v>1</v>
      </c>
      <c r="W410">
        <v>0</v>
      </c>
      <c r="X410">
        <v>-1417349443</v>
      </c>
      <c r="Y410">
        <v>1.44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1.44</v>
      </c>
      <c r="AU410" t="s">
        <v>3</v>
      </c>
      <c r="AV410">
        <v>2</v>
      </c>
      <c r="AW410">
        <v>2</v>
      </c>
      <c r="AX410">
        <v>39501371</v>
      </c>
      <c r="AY410">
        <v>1</v>
      </c>
      <c r="AZ410">
        <v>0</v>
      </c>
      <c r="BA410">
        <v>388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Y410*Source!I170</f>
        <v>1.6531199999999997</v>
      </c>
      <c r="CY410">
        <f>AD410</f>
        <v>0</v>
      </c>
      <c r="CZ410">
        <f>AH410</f>
        <v>0</v>
      </c>
      <c r="DA410">
        <f>AL410</f>
        <v>1</v>
      </c>
      <c r="DB410">
        <v>0</v>
      </c>
    </row>
    <row r="411" spans="1:106" x14ac:dyDescent="0.2">
      <c r="A411">
        <f>ROW(Source!A170)</f>
        <v>170</v>
      </c>
      <c r="B411">
        <v>39500385</v>
      </c>
      <c r="C411">
        <v>39501366</v>
      </c>
      <c r="D411">
        <v>36882452</v>
      </c>
      <c r="E411">
        <v>1</v>
      </c>
      <c r="F411">
        <v>1</v>
      </c>
      <c r="G411">
        <v>1</v>
      </c>
      <c r="H411">
        <v>2</v>
      </c>
      <c r="I411" t="s">
        <v>1031</v>
      </c>
      <c r="J411" t="s">
        <v>1032</v>
      </c>
      <c r="K411" t="s">
        <v>1033</v>
      </c>
      <c r="L411">
        <v>1368</v>
      </c>
      <c r="N411">
        <v>1011</v>
      </c>
      <c r="O411" t="s">
        <v>1034</v>
      </c>
      <c r="P411" t="s">
        <v>1034</v>
      </c>
      <c r="Q411">
        <v>1</v>
      </c>
      <c r="W411">
        <v>0</v>
      </c>
      <c r="X411">
        <v>1188625873</v>
      </c>
      <c r="Y411">
        <v>1.44</v>
      </c>
      <c r="AA411">
        <v>0</v>
      </c>
      <c r="AB411">
        <v>31.26</v>
      </c>
      <c r="AC411">
        <v>13.5</v>
      </c>
      <c r="AD411">
        <v>0</v>
      </c>
      <c r="AE411">
        <v>0</v>
      </c>
      <c r="AF411">
        <v>31.26</v>
      </c>
      <c r="AG411">
        <v>13.5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1.44</v>
      </c>
      <c r="AU411" t="s">
        <v>3</v>
      </c>
      <c r="AV411">
        <v>0</v>
      </c>
      <c r="AW411">
        <v>2</v>
      </c>
      <c r="AX411">
        <v>39501372</v>
      </c>
      <c r="AY411">
        <v>1</v>
      </c>
      <c r="AZ411">
        <v>0</v>
      </c>
      <c r="BA411">
        <v>389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Y411*Source!I170</f>
        <v>1.6531199999999997</v>
      </c>
      <c r="CY411">
        <f>AB411</f>
        <v>31.26</v>
      </c>
      <c r="CZ411">
        <f>AF411</f>
        <v>31.26</v>
      </c>
      <c r="DA411">
        <f>AJ411</f>
        <v>1</v>
      </c>
      <c r="DB411">
        <v>0</v>
      </c>
    </row>
    <row r="412" spans="1:106" x14ac:dyDescent="0.2">
      <c r="A412">
        <f>ROW(Source!A171)</f>
        <v>171</v>
      </c>
      <c r="B412">
        <v>39500386</v>
      </c>
      <c r="C412">
        <v>39501366</v>
      </c>
      <c r="D412">
        <v>37065248</v>
      </c>
      <c r="E412">
        <v>1</v>
      </c>
      <c r="F412">
        <v>1</v>
      </c>
      <c r="G412">
        <v>1</v>
      </c>
      <c r="H412">
        <v>1</v>
      </c>
      <c r="I412" t="s">
        <v>1058</v>
      </c>
      <c r="J412" t="s">
        <v>3</v>
      </c>
      <c r="K412" t="s">
        <v>1059</v>
      </c>
      <c r="L412">
        <v>1191</v>
      </c>
      <c r="N412">
        <v>1013</v>
      </c>
      <c r="O412" t="s">
        <v>1028</v>
      </c>
      <c r="P412" t="s">
        <v>1028</v>
      </c>
      <c r="Q412">
        <v>1</v>
      </c>
      <c r="W412">
        <v>0</v>
      </c>
      <c r="X412">
        <v>-400197608</v>
      </c>
      <c r="Y412">
        <v>69.87</v>
      </c>
      <c r="AA412">
        <v>0</v>
      </c>
      <c r="AB412">
        <v>0</v>
      </c>
      <c r="AC412">
        <v>0</v>
      </c>
      <c r="AD412">
        <v>56.81</v>
      </c>
      <c r="AE412">
        <v>0</v>
      </c>
      <c r="AF412">
        <v>0</v>
      </c>
      <c r="AG412">
        <v>0</v>
      </c>
      <c r="AH412">
        <v>8.5299999999999994</v>
      </c>
      <c r="AI412">
        <v>1</v>
      </c>
      <c r="AJ412">
        <v>1</v>
      </c>
      <c r="AK412">
        <v>1</v>
      </c>
      <c r="AL412">
        <v>6.66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69.87</v>
      </c>
      <c r="AU412" t="s">
        <v>3</v>
      </c>
      <c r="AV412">
        <v>1</v>
      </c>
      <c r="AW412">
        <v>2</v>
      </c>
      <c r="AX412">
        <v>39501370</v>
      </c>
      <c r="AY412">
        <v>1</v>
      </c>
      <c r="AZ412">
        <v>0</v>
      </c>
      <c r="BA412">
        <v>391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Y412*Source!I171</f>
        <v>80.210759999999993</v>
      </c>
      <c r="CY412">
        <f>AD412</f>
        <v>56.81</v>
      </c>
      <c r="CZ412">
        <f>AH412</f>
        <v>8.5299999999999994</v>
      </c>
      <c r="DA412">
        <f>AL412</f>
        <v>6.66</v>
      </c>
      <c r="DB412">
        <v>0</v>
      </c>
    </row>
    <row r="413" spans="1:106" x14ac:dyDescent="0.2">
      <c r="A413">
        <f>ROW(Source!A171)</f>
        <v>171</v>
      </c>
      <c r="B413">
        <v>39500386</v>
      </c>
      <c r="C413">
        <v>39501366</v>
      </c>
      <c r="D413">
        <v>37064876</v>
      </c>
      <c r="E413">
        <v>1</v>
      </c>
      <c r="F413">
        <v>1</v>
      </c>
      <c r="G413">
        <v>1</v>
      </c>
      <c r="H413">
        <v>1</v>
      </c>
      <c r="I413" t="s">
        <v>1029</v>
      </c>
      <c r="J413" t="s">
        <v>3</v>
      </c>
      <c r="K413" t="s">
        <v>1030</v>
      </c>
      <c r="L413">
        <v>1191</v>
      </c>
      <c r="N413">
        <v>1013</v>
      </c>
      <c r="O413" t="s">
        <v>1028</v>
      </c>
      <c r="P413" t="s">
        <v>1028</v>
      </c>
      <c r="Q413">
        <v>1</v>
      </c>
      <c r="W413">
        <v>0</v>
      </c>
      <c r="X413">
        <v>-1417349443</v>
      </c>
      <c r="Y413">
        <v>1.44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6.66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1.44</v>
      </c>
      <c r="AU413" t="s">
        <v>3</v>
      </c>
      <c r="AV413">
        <v>2</v>
      </c>
      <c r="AW413">
        <v>2</v>
      </c>
      <c r="AX413">
        <v>39501371</v>
      </c>
      <c r="AY413">
        <v>1</v>
      </c>
      <c r="AZ413">
        <v>0</v>
      </c>
      <c r="BA413">
        <v>392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Y413*Source!I171</f>
        <v>1.6531199999999997</v>
      </c>
      <c r="CY413">
        <f>AD413</f>
        <v>0</v>
      </c>
      <c r="CZ413">
        <f>AH413</f>
        <v>0</v>
      </c>
      <c r="DA413">
        <f>AL413</f>
        <v>1</v>
      </c>
      <c r="DB413">
        <v>0</v>
      </c>
    </row>
    <row r="414" spans="1:106" x14ac:dyDescent="0.2">
      <c r="A414">
        <f>ROW(Source!A171)</f>
        <v>171</v>
      </c>
      <c r="B414">
        <v>39500386</v>
      </c>
      <c r="C414">
        <v>39501366</v>
      </c>
      <c r="D414">
        <v>36882452</v>
      </c>
      <c r="E414">
        <v>1</v>
      </c>
      <c r="F414">
        <v>1</v>
      </c>
      <c r="G414">
        <v>1</v>
      </c>
      <c r="H414">
        <v>2</v>
      </c>
      <c r="I414" t="s">
        <v>1031</v>
      </c>
      <c r="J414" t="s">
        <v>1032</v>
      </c>
      <c r="K414" t="s">
        <v>1033</v>
      </c>
      <c r="L414">
        <v>1368</v>
      </c>
      <c r="N414">
        <v>1011</v>
      </c>
      <c r="O414" t="s">
        <v>1034</v>
      </c>
      <c r="P414" t="s">
        <v>1034</v>
      </c>
      <c r="Q414">
        <v>1</v>
      </c>
      <c r="W414">
        <v>0</v>
      </c>
      <c r="X414">
        <v>1188625873</v>
      </c>
      <c r="Y414">
        <v>1.44</v>
      </c>
      <c r="AA414">
        <v>0</v>
      </c>
      <c r="AB414">
        <v>208.19</v>
      </c>
      <c r="AC414">
        <v>13.5</v>
      </c>
      <c r="AD414">
        <v>0</v>
      </c>
      <c r="AE414">
        <v>0</v>
      </c>
      <c r="AF414">
        <v>31.26</v>
      </c>
      <c r="AG414">
        <v>13.5</v>
      </c>
      <c r="AH414">
        <v>0</v>
      </c>
      <c r="AI414">
        <v>1</v>
      </c>
      <c r="AJ414">
        <v>6.66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1.44</v>
      </c>
      <c r="AU414" t="s">
        <v>3</v>
      </c>
      <c r="AV414">
        <v>0</v>
      </c>
      <c r="AW414">
        <v>2</v>
      </c>
      <c r="AX414">
        <v>39501372</v>
      </c>
      <c r="AY414">
        <v>1</v>
      </c>
      <c r="AZ414">
        <v>0</v>
      </c>
      <c r="BA414">
        <v>393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Y414*Source!I171</f>
        <v>1.6531199999999997</v>
      </c>
      <c r="CY414">
        <f>AB414</f>
        <v>208.19</v>
      </c>
      <c r="CZ414">
        <f>AF414</f>
        <v>31.26</v>
      </c>
      <c r="DA414">
        <f>AJ414</f>
        <v>6.66</v>
      </c>
      <c r="DB414">
        <v>0</v>
      </c>
    </row>
    <row r="415" spans="1:106" x14ac:dyDescent="0.2">
      <c r="A415">
        <f>ROW(Source!A172)</f>
        <v>172</v>
      </c>
      <c r="B415">
        <v>39500385</v>
      </c>
      <c r="C415">
        <v>39501374</v>
      </c>
      <c r="D415">
        <v>37071037</v>
      </c>
      <c r="E415">
        <v>1</v>
      </c>
      <c r="F415">
        <v>1</v>
      </c>
      <c r="G415">
        <v>1</v>
      </c>
      <c r="H415">
        <v>1</v>
      </c>
      <c r="I415" t="s">
        <v>1217</v>
      </c>
      <c r="J415" t="s">
        <v>3</v>
      </c>
      <c r="K415" t="s">
        <v>1218</v>
      </c>
      <c r="L415">
        <v>1191</v>
      </c>
      <c r="N415">
        <v>1013</v>
      </c>
      <c r="O415" t="s">
        <v>1028</v>
      </c>
      <c r="P415" t="s">
        <v>1028</v>
      </c>
      <c r="Q415">
        <v>1</v>
      </c>
      <c r="W415">
        <v>0</v>
      </c>
      <c r="X415">
        <v>1069510174</v>
      </c>
      <c r="Y415">
        <v>78.768000000000001</v>
      </c>
      <c r="AA415">
        <v>0</v>
      </c>
      <c r="AB415">
        <v>0</v>
      </c>
      <c r="AC415">
        <v>0</v>
      </c>
      <c r="AD415">
        <v>9.6199999999999992</v>
      </c>
      <c r="AE415">
        <v>0</v>
      </c>
      <c r="AF415">
        <v>0</v>
      </c>
      <c r="AG415">
        <v>0</v>
      </c>
      <c r="AH415">
        <v>9.6199999999999992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3</v>
      </c>
      <c r="AT415">
        <v>98.46</v>
      </c>
      <c r="AU415" t="s">
        <v>320</v>
      </c>
      <c r="AV415">
        <v>1</v>
      </c>
      <c r="AW415">
        <v>2</v>
      </c>
      <c r="AX415">
        <v>39501384</v>
      </c>
      <c r="AY415">
        <v>1</v>
      </c>
      <c r="AZ415">
        <v>0</v>
      </c>
      <c r="BA415">
        <v>395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Y415*Source!I172</f>
        <v>12.681648000000001</v>
      </c>
      <c r="CY415">
        <f>AD415</f>
        <v>9.6199999999999992</v>
      </c>
      <c r="CZ415">
        <f>AH415</f>
        <v>9.6199999999999992</v>
      </c>
      <c r="DA415">
        <f>AL415</f>
        <v>1</v>
      </c>
      <c r="DB415">
        <v>0</v>
      </c>
    </row>
    <row r="416" spans="1:106" x14ac:dyDescent="0.2">
      <c r="A416">
        <f>ROW(Source!A172)</f>
        <v>172</v>
      </c>
      <c r="B416">
        <v>39500385</v>
      </c>
      <c r="C416">
        <v>39501374</v>
      </c>
      <c r="D416">
        <v>37064876</v>
      </c>
      <c r="E416">
        <v>1</v>
      </c>
      <c r="F416">
        <v>1</v>
      </c>
      <c r="G416">
        <v>1</v>
      </c>
      <c r="H416">
        <v>1</v>
      </c>
      <c r="I416" t="s">
        <v>1029</v>
      </c>
      <c r="J416" t="s">
        <v>3</v>
      </c>
      <c r="K416" t="s">
        <v>1030</v>
      </c>
      <c r="L416">
        <v>1191</v>
      </c>
      <c r="N416">
        <v>1013</v>
      </c>
      <c r="O416" t="s">
        <v>1028</v>
      </c>
      <c r="P416" t="s">
        <v>1028</v>
      </c>
      <c r="Q416">
        <v>1</v>
      </c>
      <c r="W416">
        <v>0</v>
      </c>
      <c r="X416">
        <v>-1417349443</v>
      </c>
      <c r="Y416">
        <v>0.98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0.98</v>
      </c>
      <c r="AU416" t="s">
        <v>3</v>
      </c>
      <c r="AV416">
        <v>2</v>
      </c>
      <c r="AW416">
        <v>2</v>
      </c>
      <c r="AX416">
        <v>39501385</v>
      </c>
      <c r="AY416">
        <v>1</v>
      </c>
      <c r="AZ416">
        <v>2048</v>
      </c>
      <c r="BA416">
        <v>396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Y416*Source!I172</f>
        <v>0.15778</v>
      </c>
      <c r="CY416">
        <f>AD416</f>
        <v>0</v>
      </c>
      <c r="CZ416">
        <f>AH416</f>
        <v>0</v>
      </c>
      <c r="DA416">
        <f>AL416</f>
        <v>1</v>
      </c>
      <c r="DB416">
        <v>0</v>
      </c>
    </row>
    <row r="417" spans="1:106" x14ac:dyDescent="0.2">
      <c r="A417">
        <f>ROW(Source!A172)</f>
        <v>172</v>
      </c>
      <c r="B417">
        <v>39500385</v>
      </c>
      <c r="C417">
        <v>39501374</v>
      </c>
      <c r="D417">
        <v>36882452</v>
      </c>
      <c r="E417">
        <v>1</v>
      </c>
      <c r="F417">
        <v>1</v>
      </c>
      <c r="G417">
        <v>1</v>
      </c>
      <c r="H417">
        <v>2</v>
      </c>
      <c r="I417" t="s">
        <v>1031</v>
      </c>
      <c r="J417" t="s">
        <v>1032</v>
      </c>
      <c r="K417" t="s">
        <v>1033</v>
      </c>
      <c r="L417">
        <v>1368</v>
      </c>
      <c r="N417">
        <v>1011</v>
      </c>
      <c r="O417" t="s">
        <v>1034</v>
      </c>
      <c r="P417" t="s">
        <v>1034</v>
      </c>
      <c r="Q417">
        <v>1</v>
      </c>
      <c r="W417">
        <v>0</v>
      </c>
      <c r="X417">
        <v>1188625873</v>
      </c>
      <c r="Y417">
        <v>0.32000000000000006</v>
      </c>
      <c r="AA417">
        <v>0</v>
      </c>
      <c r="AB417">
        <v>31.26</v>
      </c>
      <c r="AC417">
        <v>13.5</v>
      </c>
      <c r="AD417">
        <v>0</v>
      </c>
      <c r="AE417">
        <v>0</v>
      </c>
      <c r="AF417">
        <v>31.26</v>
      </c>
      <c r="AG417">
        <v>13.5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0.4</v>
      </c>
      <c r="AU417" t="s">
        <v>320</v>
      </c>
      <c r="AV417">
        <v>0</v>
      </c>
      <c r="AW417">
        <v>2</v>
      </c>
      <c r="AX417">
        <v>39501386</v>
      </c>
      <c r="AY417">
        <v>1</v>
      </c>
      <c r="AZ417">
        <v>0</v>
      </c>
      <c r="BA417">
        <v>397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Y417*Source!I172</f>
        <v>5.152000000000001E-2</v>
      </c>
      <c r="CY417">
        <f>AB417</f>
        <v>31.26</v>
      </c>
      <c r="CZ417">
        <f>AF417</f>
        <v>31.26</v>
      </c>
      <c r="DA417">
        <f>AJ417</f>
        <v>1</v>
      </c>
      <c r="DB417">
        <v>0</v>
      </c>
    </row>
    <row r="418" spans="1:106" x14ac:dyDescent="0.2">
      <c r="A418">
        <f>ROW(Source!A172)</f>
        <v>172</v>
      </c>
      <c r="B418">
        <v>39500385</v>
      </c>
      <c r="C418">
        <v>39501374</v>
      </c>
      <c r="D418">
        <v>36882787</v>
      </c>
      <c r="E418">
        <v>1</v>
      </c>
      <c r="F418">
        <v>1</v>
      </c>
      <c r="G418">
        <v>1</v>
      </c>
      <c r="H418">
        <v>2</v>
      </c>
      <c r="I418" t="s">
        <v>1246</v>
      </c>
      <c r="J418" t="s">
        <v>1247</v>
      </c>
      <c r="K418" t="s">
        <v>1248</v>
      </c>
      <c r="L418">
        <v>1368</v>
      </c>
      <c r="N418">
        <v>1011</v>
      </c>
      <c r="O418" t="s">
        <v>1034</v>
      </c>
      <c r="P418" t="s">
        <v>1034</v>
      </c>
      <c r="Q418">
        <v>1</v>
      </c>
      <c r="W418">
        <v>0</v>
      </c>
      <c r="X418">
        <v>520357435</v>
      </c>
      <c r="Y418">
        <v>2.8079999999999998</v>
      </c>
      <c r="AA418">
        <v>0</v>
      </c>
      <c r="AB418">
        <v>30</v>
      </c>
      <c r="AC418">
        <v>0</v>
      </c>
      <c r="AD418">
        <v>0</v>
      </c>
      <c r="AE418">
        <v>0</v>
      </c>
      <c r="AF418">
        <v>30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3</v>
      </c>
      <c r="AT418">
        <v>3.51</v>
      </c>
      <c r="AU418" t="s">
        <v>320</v>
      </c>
      <c r="AV418">
        <v>0</v>
      </c>
      <c r="AW418">
        <v>2</v>
      </c>
      <c r="AX418">
        <v>39501387</v>
      </c>
      <c r="AY418">
        <v>1</v>
      </c>
      <c r="AZ418">
        <v>0</v>
      </c>
      <c r="BA418">
        <v>398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Y418*Source!I172</f>
        <v>0.45208799999999999</v>
      </c>
      <c r="CY418">
        <f>AB418</f>
        <v>30</v>
      </c>
      <c r="CZ418">
        <f>AF418</f>
        <v>30</v>
      </c>
      <c r="DA418">
        <f>AJ418</f>
        <v>1</v>
      </c>
      <c r="DB418">
        <v>0</v>
      </c>
    </row>
    <row r="419" spans="1:106" x14ac:dyDescent="0.2">
      <c r="A419">
        <f>ROW(Source!A172)</f>
        <v>172</v>
      </c>
      <c r="B419">
        <v>39500385</v>
      </c>
      <c r="C419">
        <v>39501374</v>
      </c>
      <c r="D419">
        <v>36883554</v>
      </c>
      <c r="E419">
        <v>1</v>
      </c>
      <c r="F419">
        <v>1</v>
      </c>
      <c r="G419">
        <v>1</v>
      </c>
      <c r="H419">
        <v>2</v>
      </c>
      <c r="I419" t="s">
        <v>1037</v>
      </c>
      <c r="J419" t="s">
        <v>1038</v>
      </c>
      <c r="K419" t="s">
        <v>1039</v>
      </c>
      <c r="L419">
        <v>1368</v>
      </c>
      <c r="N419">
        <v>1011</v>
      </c>
      <c r="O419" t="s">
        <v>1034</v>
      </c>
      <c r="P419" t="s">
        <v>1034</v>
      </c>
      <c r="Q419">
        <v>1</v>
      </c>
      <c r="W419">
        <v>0</v>
      </c>
      <c r="X419">
        <v>1372534845</v>
      </c>
      <c r="Y419">
        <v>0.46399999999999997</v>
      </c>
      <c r="AA419">
        <v>0</v>
      </c>
      <c r="AB419">
        <v>65.709999999999994</v>
      </c>
      <c r="AC419">
        <v>11.6</v>
      </c>
      <c r="AD419">
        <v>0</v>
      </c>
      <c r="AE419">
        <v>0</v>
      </c>
      <c r="AF419">
        <v>65.709999999999994</v>
      </c>
      <c r="AG419">
        <v>11.6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3</v>
      </c>
      <c r="AT419">
        <v>0.57999999999999996</v>
      </c>
      <c r="AU419" t="s">
        <v>320</v>
      </c>
      <c r="AV419">
        <v>0</v>
      </c>
      <c r="AW419">
        <v>2</v>
      </c>
      <c r="AX419">
        <v>39501388</v>
      </c>
      <c r="AY419">
        <v>1</v>
      </c>
      <c r="AZ419">
        <v>0</v>
      </c>
      <c r="BA419">
        <v>399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Y419*Source!I172</f>
        <v>7.4703999999999993E-2</v>
      </c>
      <c r="CY419">
        <f>AB419</f>
        <v>65.709999999999994</v>
      </c>
      <c r="CZ419">
        <f>AF419</f>
        <v>65.709999999999994</v>
      </c>
      <c r="DA419">
        <f>AJ419</f>
        <v>1</v>
      </c>
      <c r="DB419">
        <v>0</v>
      </c>
    </row>
    <row r="420" spans="1:106" x14ac:dyDescent="0.2">
      <c r="A420">
        <f>ROW(Source!A172)</f>
        <v>172</v>
      </c>
      <c r="B420">
        <v>39500385</v>
      </c>
      <c r="C420">
        <v>39501374</v>
      </c>
      <c r="D420">
        <v>36799703</v>
      </c>
      <c r="E420">
        <v>1</v>
      </c>
      <c r="F420">
        <v>1</v>
      </c>
      <c r="G420">
        <v>1</v>
      </c>
      <c r="H420">
        <v>3</v>
      </c>
      <c r="I420" t="s">
        <v>1249</v>
      </c>
      <c r="J420" t="s">
        <v>1250</v>
      </c>
      <c r="K420" t="s">
        <v>1251</v>
      </c>
      <c r="L420">
        <v>1348</v>
      </c>
      <c r="N420">
        <v>1009</v>
      </c>
      <c r="O420" t="s">
        <v>57</v>
      </c>
      <c r="P420" t="s">
        <v>57</v>
      </c>
      <c r="Q420">
        <v>1000</v>
      </c>
      <c r="W420">
        <v>0</v>
      </c>
      <c r="X420">
        <v>1964823621</v>
      </c>
      <c r="Y420">
        <v>0</v>
      </c>
      <c r="AA420">
        <v>12034</v>
      </c>
      <c r="AB420">
        <v>0</v>
      </c>
      <c r="AC420">
        <v>0</v>
      </c>
      <c r="AD420">
        <v>0</v>
      </c>
      <c r="AE420">
        <v>12034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3</v>
      </c>
      <c r="AT420">
        <v>3.4000000000000002E-2</v>
      </c>
      <c r="AU420" t="s">
        <v>319</v>
      </c>
      <c r="AV420">
        <v>0</v>
      </c>
      <c r="AW420">
        <v>2</v>
      </c>
      <c r="AX420">
        <v>39501389</v>
      </c>
      <c r="AY420">
        <v>1</v>
      </c>
      <c r="AZ420">
        <v>0</v>
      </c>
      <c r="BA420">
        <v>400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Y420*Source!I172</f>
        <v>0</v>
      </c>
      <c r="CY420">
        <f>AA420</f>
        <v>12034</v>
      </c>
      <c r="CZ420">
        <f>AE420</f>
        <v>12034</v>
      </c>
      <c r="DA420">
        <f>AI420</f>
        <v>1</v>
      </c>
      <c r="DB420">
        <v>0</v>
      </c>
    </row>
    <row r="421" spans="1:106" x14ac:dyDescent="0.2">
      <c r="A421">
        <f>ROW(Source!A172)</f>
        <v>172</v>
      </c>
      <c r="B421">
        <v>39500385</v>
      </c>
      <c r="C421">
        <v>39501374</v>
      </c>
      <c r="D421">
        <v>36799849</v>
      </c>
      <c r="E421">
        <v>1</v>
      </c>
      <c r="F421">
        <v>1</v>
      </c>
      <c r="G421">
        <v>1</v>
      </c>
      <c r="H421">
        <v>3</v>
      </c>
      <c r="I421" t="s">
        <v>1252</v>
      </c>
      <c r="J421" t="s">
        <v>1253</v>
      </c>
      <c r="K421" t="s">
        <v>1254</v>
      </c>
      <c r="L421">
        <v>1348</v>
      </c>
      <c r="N421">
        <v>1009</v>
      </c>
      <c r="O421" t="s">
        <v>57</v>
      </c>
      <c r="P421" t="s">
        <v>57</v>
      </c>
      <c r="Q421">
        <v>1000</v>
      </c>
      <c r="W421">
        <v>0</v>
      </c>
      <c r="X421">
        <v>-699661963</v>
      </c>
      <c r="Y421">
        <v>0</v>
      </c>
      <c r="AA421">
        <v>1530</v>
      </c>
      <c r="AB421">
        <v>0</v>
      </c>
      <c r="AC421">
        <v>0</v>
      </c>
      <c r="AD421">
        <v>0</v>
      </c>
      <c r="AE421">
        <v>1530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3</v>
      </c>
      <c r="AT421">
        <v>0.28999999999999998</v>
      </c>
      <c r="AU421" t="s">
        <v>319</v>
      </c>
      <c r="AV421">
        <v>0</v>
      </c>
      <c r="AW421">
        <v>2</v>
      </c>
      <c r="AX421">
        <v>39501390</v>
      </c>
      <c r="AY421">
        <v>1</v>
      </c>
      <c r="AZ421">
        <v>0</v>
      </c>
      <c r="BA421">
        <v>401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Y421*Source!I172</f>
        <v>0</v>
      </c>
      <c r="CY421">
        <f>AA421</f>
        <v>1530</v>
      </c>
      <c r="CZ421">
        <f>AE421</f>
        <v>1530</v>
      </c>
      <c r="DA421">
        <f>AI421</f>
        <v>1</v>
      </c>
      <c r="DB421">
        <v>0</v>
      </c>
    </row>
    <row r="422" spans="1:106" x14ac:dyDescent="0.2">
      <c r="A422">
        <f>ROW(Source!A172)</f>
        <v>172</v>
      </c>
      <c r="B422">
        <v>39500385</v>
      </c>
      <c r="C422">
        <v>39501374</v>
      </c>
      <c r="D422">
        <v>36800047</v>
      </c>
      <c r="E422">
        <v>1</v>
      </c>
      <c r="F422">
        <v>1</v>
      </c>
      <c r="G422">
        <v>1</v>
      </c>
      <c r="H422">
        <v>3</v>
      </c>
      <c r="I422" t="s">
        <v>1255</v>
      </c>
      <c r="J422" t="s">
        <v>1256</v>
      </c>
      <c r="K422" t="s">
        <v>1257</v>
      </c>
      <c r="L422">
        <v>1348</v>
      </c>
      <c r="N422">
        <v>1009</v>
      </c>
      <c r="O422" t="s">
        <v>57</v>
      </c>
      <c r="P422" t="s">
        <v>57</v>
      </c>
      <c r="Q422">
        <v>1000</v>
      </c>
      <c r="W422">
        <v>0</v>
      </c>
      <c r="X422">
        <v>-1709508773</v>
      </c>
      <c r="Y422">
        <v>0</v>
      </c>
      <c r="AA422">
        <v>2606.9</v>
      </c>
      <c r="AB422">
        <v>0</v>
      </c>
      <c r="AC422">
        <v>0</v>
      </c>
      <c r="AD422">
        <v>0</v>
      </c>
      <c r="AE422">
        <v>2606.9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3</v>
      </c>
      <c r="AT422">
        <v>3.2000000000000001E-2</v>
      </c>
      <c r="AU422" t="s">
        <v>319</v>
      </c>
      <c r="AV422">
        <v>0</v>
      </c>
      <c r="AW422">
        <v>2</v>
      </c>
      <c r="AX422">
        <v>39501391</v>
      </c>
      <c r="AY422">
        <v>1</v>
      </c>
      <c r="AZ422">
        <v>0</v>
      </c>
      <c r="BA422">
        <v>402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Y422*Source!I172</f>
        <v>0</v>
      </c>
      <c r="CY422">
        <f>AA422</f>
        <v>2606.9</v>
      </c>
      <c r="CZ422">
        <f>AE422</f>
        <v>2606.9</v>
      </c>
      <c r="DA422">
        <f>AI422</f>
        <v>1</v>
      </c>
      <c r="DB422">
        <v>0</v>
      </c>
    </row>
    <row r="423" spans="1:106" x14ac:dyDescent="0.2">
      <c r="A423">
        <f>ROW(Source!A172)</f>
        <v>172</v>
      </c>
      <c r="B423">
        <v>39500385</v>
      </c>
      <c r="C423">
        <v>39501374</v>
      </c>
      <c r="D423">
        <v>36802373</v>
      </c>
      <c r="E423">
        <v>1</v>
      </c>
      <c r="F423">
        <v>1</v>
      </c>
      <c r="G423">
        <v>1</v>
      </c>
      <c r="H423">
        <v>3</v>
      </c>
      <c r="I423" t="s">
        <v>1258</v>
      </c>
      <c r="J423" t="s">
        <v>1259</v>
      </c>
      <c r="K423" t="s">
        <v>1260</v>
      </c>
      <c r="L423">
        <v>1348</v>
      </c>
      <c r="N423">
        <v>1009</v>
      </c>
      <c r="O423" t="s">
        <v>57</v>
      </c>
      <c r="P423" t="s">
        <v>57</v>
      </c>
      <c r="Q423">
        <v>1000</v>
      </c>
      <c r="W423">
        <v>0</v>
      </c>
      <c r="X423">
        <v>1012095217</v>
      </c>
      <c r="Y423">
        <v>0</v>
      </c>
      <c r="AA423">
        <v>1820</v>
      </c>
      <c r="AB423">
        <v>0</v>
      </c>
      <c r="AC423">
        <v>0</v>
      </c>
      <c r="AD423">
        <v>0</v>
      </c>
      <c r="AE423">
        <v>1820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3.4000000000000002E-2</v>
      </c>
      <c r="AU423" t="s">
        <v>319</v>
      </c>
      <c r="AV423">
        <v>0</v>
      </c>
      <c r="AW423">
        <v>2</v>
      </c>
      <c r="AX423">
        <v>39501392</v>
      </c>
      <c r="AY423">
        <v>1</v>
      </c>
      <c r="AZ423">
        <v>0</v>
      </c>
      <c r="BA423">
        <v>403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Y423*Source!I172</f>
        <v>0</v>
      </c>
      <c r="CY423">
        <f>AA423</f>
        <v>1820</v>
      </c>
      <c r="CZ423">
        <f>AE423</f>
        <v>1820</v>
      </c>
      <c r="DA423">
        <f>AI423</f>
        <v>1</v>
      </c>
      <c r="DB423">
        <v>0</v>
      </c>
    </row>
    <row r="424" spans="1:106" x14ac:dyDescent="0.2">
      <c r="A424">
        <f>ROW(Source!A173)</f>
        <v>173</v>
      </c>
      <c r="B424">
        <v>39500386</v>
      </c>
      <c r="C424">
        <v>39501374</v>
      </c>
      <c r="D424">
        <v>37071037</v>
      </c>
      <c r="E424">
        <v>1</v>
      </c>
      <c r="F424">
        <v>1</v>
      </c>
      <c r="G424">
        <v>1</v>
      </c>
      <c r="H424">
        <v>1</v>
      </c>
      <c r="I424" t="s">
        <v>1217</v>
      </c>
      <c r="J424" t="s">
        <v>3</v>
      </c>
      <c r="K424" t="s">
        <v>1218</v>
      </c>
      <c r="L424">
        <v>1191</v>
      </c>
      <c r="N424">
        <v>1013</v>
      </c>
      <c r="O424" t="s">
        <v>1028</v>
      </c>
      <c r="P424" t="s">
        <v>1028</v>
      </c>
      <c r="Q424">
        <v>1</v>
      </c>
      <c r="W424">
        <v>0</v>
      </c>
      <c r="X424">
        <v>1069510174</v>
      </c>
      <c r="Y424">
        <v>78.768000000000001</v>
      </c>
      <c r="AA424">
        <v>0</v>
      </c>
      <c r="AB424">
        <v>0</v>
      </c>
      <c r="AC424">
        <v>0</v>
      </c>
      <c r="AD424">
        <v>64.069999999999993</v>
      </c>
      <c r="AE424">
        <v>0</v>
      </c>
      <c r="AF424">
        <v>0</v>
      </c>
      <c r="AG424">
        <v>0</v>
      </c>
      <c r="AH424">
        <v>9.6199999999999992</v>
      </c>
      <c r="AI424">
        <v>1</v>
      </c>
      <c r="AJ424">
        <v>1</v>
      </c>
      <c r="AK424">
        <v>1</v>
      </c>
      <c r="AL424">
        <v>6.66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98.46</v>
      </c>
      <c r="AU424" t="s">
        <v>320</v>
      </c>
      <c r="AV424">
        <v>1</v>
      </c>
      <c r="AW424">
        <v>2</v>
      </c>
      <c r="AX424">
        <v>39501384</v>
      </c>
      <c r="AY424">
        <v>1</v>
      </c>
      <c r="AZ424">
        <v>0</v>
      </c>
      <c r="BA424">
        <v>405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Y424*Source!I173</f>
        <v>12.681648000000001</v>
      </c>
      <c r="CY424">
        <f>AD424</f>
        <v>64.069999999999993</v>
      </c>
      <c r="CZ424">
        <f>AH424</f>
        <v>9.6199999999999992</v>
      </c>
      <c r="DA424">
        <f>AL424</f>
        <v>6.66</v>
      </c>
      <c r="DB424">
        <v>0</v>
      </c>
    </row>
    <row r="425" spans="1:106" x14ac:dyDescent="0.2">
      <c r="A425">
        <f>ROW(Source!A173)</f>
        <v>173</v>
      </c>
      <c r="B425">
        <v>39500386</v>
      </c>
      <c r="C425">
        <v>39501374</v>
      </c>
      <c r="D425">
        <v>37064876</v>
      </c>
      <c r="E425">
        <v>1</v>
      </c>
      <c r="F425">
        <v>1</v>
      </c>
      <c r="G425">
        <v>1</v>
      </c>
      <c r="H425">
        <v>1</v>
      </c>
      <c r="I425" t="s">
        <v>1029</v>
      </c>
      <c r="J425" t="s">
        <v>3</v>
      </c>
      <c r="K425" t="s">
        <v>1030</v>
      </c>
      <c r="L425">
        <v>1191</v>
      </c>
      <c r="N425">
        <v>1013</v>
      </c>
      <c r="O425" t="s">
        <v>1028</v>
      </c>
      <c r="P425" t="s">
        <v>1028</v>
      </c>
      <c r="Q425">
        <v>1</v>
      </c>
      <c r="W425">
        <v>0</v>
      </c>
      <c r="X425">
        <v>-1417349443</v>
      </c>
      <c r="Y425">
        <v>0.98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6.66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0.98</v>
      </c>
      <c r="AU425" t="s">
        <v>3</v>
      </c>
      <c r="AV425">
        <v>2</v>
      </c>
      <c r="AW425">
        <v>2</v>
      </c>
      <c r="AX425">
        <v>39501385</v>
      </c>
      <c r="AY425">
        <v>1</v>
      </c>
      <c r="AZ425">
        <v>2048</v>
      </c>
      <c r="BA425">
        <v>406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Y425*Source!I173</f>
        <v>0.15778</v>
      </c>
      <c r="CY425">
        <f>AD425</f>
        <v>0</v>
      </c>
      <c r="CZ425">
        <f>AH425</f>
        <v>0</v>
      </c>
      <c r="DA425">
        <f>AL425</f>
        <v>1</v>
      </c>
      <c r="DB425">
        <v>0</v>
      </c>
    </row>
    <row r="426" spans="1:106" x14ac:dyDescent="0.2">
      <c r="A426">
        <f>ROW(Source!A173)</f>
        <v>173</v>
      </c>
      <c r="B426">
        <v>39500386</v>
      </c>
      <c r="C426">
        <v>39501374</v>
      </c>
      <c r="D426">
        <v>36882452</v>
      </c>
      <c r="E426">
        <v>1</v>
      </c>
      <c r="F426">
        <v>1</v>
      </c>
      <c r="G426">
        <v>1</v>
      </c>
      <c r="H426">
        <v>2</v>
      </c>
      <c r="I426" t="s">
        <v>1031</v>
      </c>
      <c r="J426" t="s">
        <v>1032</v>
      </c>
      <c r="K426" t="s">
        <v>1033</v>
      </c>
      <c r="L426">
        <v>1368</v>
      </c>
      <c r="N426">
        <v>1011</v>
      </c>
      <c r="O426" t="s">
        <v>1034</v>
      </c>
      <c r="P426" t="s">
        <v>1034</v>
      </c>
      <c r="Q426">
        <v>1</v>
      </c>
      <c r="W426">
        <v>0</v>
      </c>
      <c r="X426">
        <v>1188625873</v>
      </c>
      <c r="Y426">
        <v>0.32000000000000006</v>
      </c>
      <c r="AA426">
        <v>0</v>
      </c>
      <c r="AB426">
        <v>208.19</v>
      </c>
      <c r="AC426">
        <v>13.5</v>
      </c>
      <c r="AD426">
        <v>0</v>
      </c>
      <c r="AE426">
        <v>0</v>
      </c>
      <c r="AF426">
        <v>31.26</v>
      </c>
      <c r="AG426">
        <v>13.5</v>
      </c>
      <c r="AH426">
        <v>0</v>
      </c>
      <c r="AI426">
        <v>1</v>
      </c>
      <c r="AJ426">
        <v>6.66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0.4</v>
      </c>
      <c r="AU426" t="s">
        <v>320</v>
      </c>
      <c r="AV426">
        <v>0</v>
      </c>
      <c r="AW426">
        <v>2</v>
      </c>
      <c r="AX426">
        <v>39501386</v>
      </c>
      <c r="AY426">
        <v>1</v>
      </c>
      <c r="AZ426">
        <v>0</v>
      </c>
      <c r="BA426">
        <v>407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Y426*Source!I173</f>
        <v>5.152000000000001E-2</v>
      </c>
      <c r="CY426">
        <f>AB426</f>
        <v>208.19</v>
      </c>
      <c r="CZ426">
        <f>AF426</f>
        <v>31.26</v>
      </c>
      <c r="DA426">
        <f>AJ426</f>
        <v>6.66</v>
      </c>
      <c r="DB426">
        <v>0</v>
      </c>
    </row>
    <row r="427" spans="1:106" x14ac:dyDescent="0.2">
      <c r="A427">
        <f>ROW(Source!A173)</f>
        <v>173</v>
      </c>
      <c r="B427">
        <v>39500386</v>
      </c>
      <c r="C427">
        <v>39501374</v>
      </c>
      <c r="D427">
        <v>36882787</v>
      </c>
      <c r="E427">
        <v>1</v>
      </c>
      <c r="F427">
        <v>1</v>
      </c>
      <c r="G427">
        <v>1</v>
      </c>
      <c r="H427">
        <v>2</v>
      </c>
      <c r="I427" t="s">
        <v>1246</v>
      </c>
      <c r="J427" t="s">
        <v>1247</v>
      </c>
      <c r="K427" t="s">
        <v>1248</v>
      </c>
      <c r="L427">
        <v>1368</v>
      </c>
      <c r="N427">
        <v>1011</v>
      </c>
      <c r="O427" t="s">
        <v>1034</v>
      </c>
      <c r="P427" t="s">
        <v>1034</v>
      </c>
      <c r="Q427">
        <v>1</v>
      </c>
      <c r="W427">
        <v>0</v>
      </c>
      <c r="X427">
        <v>520357435</v>
      </c>
      <c r="Y427">
        <v>2.8079999999999998</v>
      </c>
      <c r="AA427">
        <v>0</v>
      </c>
      <c r="AB427">
        <v>199.8</v>
      </c>
      <c r="AC427">
        <v>0</v>
      </c>
      <c r="AD427">
        <v>0</v>
      </c>
      <c r="AE427">
        <v>0</v>
      </c>
      <c r="AF427">
        <v>30</v>
      </c>
      <c r="AG427">
        <v>0</v>
      </c>
      <c r="AH427">
        <v>0</v>
      </c>
      <c r="AI427">
        <v>1</v>
      </c>
      <c r="AJ427">
        <v>6.66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3</v>
      </c>
      <c r="AT427">
        <v>3.51</v>
      </c>
      <c r="AU427" t="s">
        <v>320</v>
      </c>
      <c r="AV427">
        <v>0</v>
      </c>
      <c r="AW427">
        <v>2</v>
      </c>
      <c r="AX427">
        <v>39501387</v>
      </c>
      <c r="AY427">
        <v>1</v>
      </c>
      <c r="AZ427">
        <v>0</v>
      </c>
      <c r="BA427">
        <v>408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Y427*Source!I173</f>
        <v>0.45208799999999999</v>
      </c>
      <c r="CY427">
        <f>AB427</f>
        <v>199.8</v>
      </c>
      <c r="CZ427">
        <f>AF427</f>
        <v>30</v>
      </c>
      <c r="DA427">
        <f>AJ427</f>
        <v>6.66</v>
      </c>
      <c r="DB427">
        <v>0</v>
      </c>
    </row>
    <row r="428" spans="1:106" x14ac:dyDescent="0.2">
      <c r="A428">
        <f>ROW(Source!A173)</f>
        <v>173</v>
      </c>
      <c r="B428">
        <v>39500386</v>
      </c>
      <c r="C428">
        <v>39501374</v>
      </c>
      <c r="D428">
        <v>36883554</v>
      </c>
      <c r="E428">
        <v>1</v>
      </c>
      <c r="F428">
        <v>1</v>
      </c>
      <c r="G428">
        <v>1</v>
      </c>
      <c r="H428">
        <v>2</v>
      </c>
      <c r="I428" t="s">
        <v>1037</v>
      </c>
      <c r="J428" t="s">
        <v>1038</v>
      </c>
      <c r="K428" t="s">
        <v>1039</v>
      </c>
      <c r="L428">
        <v>1368</v>
      </c>
      <c r="N428">
        <v>1011</v>
      </c>
      <c r="O428" t="s">
        <v>1034</v>
      </c>
      <c r="P428" t="s">
        <v>1034</v>
      </c>
      <c r="Q428">
        <v>1</v>
      </c>
      <c r="W428">
        <v>0</v>
      </c>
      <c r="X428">
        <v>1372534845</v>
      </c>
      <c r="Y428">
        <v>0.46399999999999997</v>
      </c>
      <c r="AA428">
        <v>0</v>
      </c>
      <c r="AB428">
        <v>437.63</v>
      </c>
      <c r="AC428">
        <v>11.6</v>
      </c>
      <c r="AD428">
        <v>0</v>
      </c>
      <c r="AE428">
        <v>0</v>
      </c>
      <c r="AF428">
        <v>65.709999999999994</v>
      </c>
      <c r="AG428">
        <v>11.6</v>
      </c>
      <c r="AH428">
        <v>0</v>
      </c>
      <c r="AI428">
        <v>1</v>
      </c>
      <c r="AJ428">
        <v>6.66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3</v>
      </c>
      <c r="AT428">
        <v>0.57999999999999996</v>
      </c>
      <c r="AU428" t="s">
        <v>320</v>
      </c>
      <c r="AV428">
        <v>0</v>
      </c>
      <c r="AW428">
        <v>2</v>
      </c>
      <c r="AX428">
        <v>39501388</v>
      </c>
      <c r="AY428">
        <v>1</v>
      </c>
      <c r="AZ428">
        <v>0</v>
      </c>
      <c r="BA428">
        <v>409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Y428*Source!I173</f>
        <v>7.4703999999999993E-2</v>
      </c>
      <c r="CY428">
        <f>AB428</f>
        <v>437.63</v>
      </c>
      <c r="CZ428">
        <f>AF428</f>
        <v>65.709999999999994</v>
      </c>
      <c r="DA428">
        <f>AJ428</f>
        <v>6.66</v>
      </c>
      <c r="DB428">
        <v>0</v>
      </c>
    </row>
    <row r="429" spans="1:106" x14ac:dyDescent="0.2">
      <c r="A429">
        <f>ROW(Source!A173)</f>
        <v>173</v>
      </c>
      <c r="B429">
        <v>39500386</v>
      </c>
      <c r="C429">
        <v>39501374</v>
      </c>
      <c r="D429">
        <v>36799703</v>
      </c>
      <c r="E429">
        <v>1</v>
      </c>
      <c r="F429">
        <v>1</v>
      </c>
      <c r="G429">
        <v>1</v>
      </c>
      <c r="H429">
        <v>3</v>
      </c>
      <c r="I429" t="s">
        <v>1249</v>
      </c>
      <c r="J429" t="s">
        <v>1250</v>
      </c>
      <c r="K429" t="s">
        <v>1251</v>
      </c>
      <c r="L429">
        <v>1348</v>
      </c>
      <c r="N429">
        <v>1009</v>
      </c>
      <c r="O429" t="s">
        <v>57</v>
      </c>
      <c r="P429" t="s">
        <v>57</v>
      </c>
      <c r="Q429">
        <v>1000</v>
      </c>
      <c r="W429">
        <v>0</v>
      </c>
      <c r="X429">
        <v>1964823621</v>
      </c>
      <c r="Y429">
        <v>0</v>
      </c>
      <c r="AA429">
        <v>80146.44</v>
      </c>
      <c r="AB429">
        <v>0</v>
      </c>
      <c r="AC429">
        <v>0</v>
      </c>
      <c r="AD429">
        <v>0</v>
      </c>
      <c r="AE429">
        <v>12034</v>
      </c>
      <c r="AF429">
        <v>0</v>
      </c>
      <c r="AG429">
        <v>0</v>
      </c>
      <c r="AH429">
        <v>0</v>
      </c>
      <c r="AI429">
        <v>6.66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3.4000000000000002E-2</v>
      </c>
      <c r="AU429" t="s">
        <v>319</v>
      </c>
      <c r="AV429">
        <v>0</v>
      </c>
      <c r="AW429">
        <v>2</v>
      </c>
      <c r="AX429">
        <v>39501389</v>
      </c>
      <c r="AY429">
        <v>1</v>
      </c>
      <c r="AZ429">
        <v>0</v>
      </c>
      <c r="BA429">
        <v>410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Y429*Source!I173</f>
        <v>0</v>
      </c>
      <c r="CY429">
        <f>AA429</f>
        <v>80146.44</v>
      </c>
      <c r="CZ429">
        <f>AE429</f>
        <v>12034</v>
      </c>
      <c r="DA429">
        <f>AI429</f>
        <v>6.66</v>
      </c>
      <c r="DB429">
        <v>0</v>
      </c>
    </row>
    <row r="430" spans="1:106" x14ac:dyDescent="0.2">
      <c r="A430">
        <f>ROW(Source!A173)</f>
        <v>173</v>
      </c>
      <c r="B430">
        <v>39500386</v>
      </c>
      <c r="C430">
        <v>39501374</v>
      </c>
      <c r="D430">
        <v>36799849</v>
      </c>
      <c r="E430">
        <v>1</v>
      </c>
      <c r="F430">
        <v>1</v>
      </c>
      <c r="G430">
        <v>1</v>
      </c>
      <c r="H430">
        <v>3</v>
      </c>
      <c r="I430" t="s">
        <v>1252</v>
      </c>
      <c r="J430" t="s">
        <v>1253</v>
      </c>
      <c r="K430" t="s">
        <v>1254</v>
      </c>
      <c r="L430">
        <v>1348</v>
      </c>
      <c r="N430">
        <v>1009</v>
      </c>
      <c r="O430" t="s">
        <v>57</v>
      </c>
      <c r="P430" t="s">
        <v>57</v>
      </c>
      <c r="Q430">
        <v>1000</v>
      </c>
      <c r="W430">
        <v>0</v>
      </c>
      <c r="X430">
        <v>-699661963</v>
      </c>
      <c r="Y430">
        <v>0</v>
      </c>
      <c r="AA430">
        <v>10189.799999999999</v>
      </c>
      <c r="AB430">
        <v>0</v>
      </c>
      <c r="AC430">
        <v>0</v>
      </c>
      <c r="AD430">
        <v>0</v>
      </c>
      <c r="AE430">
        <v>1530</v>
      </c>
      <c r="AF430">
        <v>0</v>
      </c>
      <c r="AG430">
        <v>0</v>
      </c>
      <c r="AH430">
        <v>0</v>
      </c>
      <c r="AI430">
        <v>6.66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0.28999999999999998</v>
      </c>
      <c r="AU430" t="s">
        <v>319</v>
      </c>
      <c r="AV430">
        <v>0</v>
      </c>
      <c r="AW430">
        <v>2</v>
      </c>
      <c r="AX430">
        <v>39501390</v>
      </c>
      <c r="AY430">
        <v>1</v>
      </c>
      <c r="AZ430">
        <v>0</v>
      </c>
      <c r="BA430">
        <v>411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Y430*Source!I173</f>
        <v>0</v>
      </c>
      <c r="CY430">
        <f>AA430</f>
        <v>10189.799999999999</v>
      </c>
      <c r="CZ430">
        <f>AE430</f>
        <v>1530</v>
      </c>
      <c r="DA430">
        <f>AI430</f>
        <v>6.66</v>
      </c>
      <c r="DB430">
        <v>0</v>
      </c>
    </row>
    <row r="431" spans="1:106" x14ac:dyDescent="0.2">
      <c r="A431">
        <f>ROW(Source!A173)</f>
        <v>173</v>
      </c>
      <c r="B431">
        <v>39500386</v>
      </c>
      <c r="C431">
        <v>39501374</v>
      </c>
      <c r="D431">
        <v>36800047</v>
      </c>
      <c r="E431">
        <v>1</v>
      </c>
      <c r="F431">
        <v>1</v>
      </c>
      <c r="G431">
        <v>1</v>
      </c>
      <c r="H431">
        <v>3</v>
      </c>
      <c r="I431" t="s">
        <v>1255</v>
      </c>
      <c r="J431" t="s">
        <v>1256</v>
      </c>
      <c r="K431" t="s">
        <v>1257</v>
      </c>
      <c r="L431">
        <v>1348</v>
      </c>
      <c r="N431">
        <v>1009</v>
      </c>
      <c r="O431" t="s">
        <v>57</v>
      </c>
      <c r="P431" t="s">
        <v>57</v>
      </c>
      <c r="Q431">
        <v>1000</v>
      </c>
      <c r="W431">
        <v>0</v>
      </c>
      <c r="X431">
        <v>-1709508773</v>
      </c>
      <c r="Y431">
        <v>0</v>
      </c>
      <c r="AA431">
        <v>17361.95</v>
      </c>
      <c r="AB431">
        <v>0</v>
      </c>
      <c r="AC431">
        <v>0</v>
      </c>
      <c r="AD431">
        <v>0</v>
      </c>
      <c r="AE431">
        <v>2606.9</v>
      </c>
      <c r="AF431">
        <v>0</v>
      </c>
      <c r="AG431">
        <v>0</v>
      </c>
      <c r="AH431">
        <v>0</v>
      </c>
      <c r="AI431">
        <v>6.66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3.2000000000000001E-2</v>
      </c>
      <c r="AU431" t="s">
        <v>319</v>
      </c>
      <c r="AV431">
        <v>0</v>
      </c>
      <c r="AW431">
        <v>2</v>
      </c>
      <c r="AX431">
        <v>39501391</v>
      </c>
      <c r="AY431">
        <v>1</v>
      </c>
      <c r="AZ431">
        <v>0</v>
      </c>
      <c r="BA431">
        <v>412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Y431*Source!I173</f>
        <v>0</v>
      </c>
      <c r="CY431">
        <f>AA431</f>
        <v>17361.95</v>
      </c>
      <c r="CZ431">
        <f>AE431</f>
        <v>2606.9</v>
      </c>
      <c r="DA431">
        <f>AI431</f>
        <v>6.66</v>
      </c>
      <c r="DB431">
        <v>0</v>
      </c>
    </row>
    <row r="432" spans="1:106" x14ac:dyDescent="0.2">
      <c r="A432">
        <f>ROW(Source!A173)</f>
        <v>173</v>
      </c>
      <c r="B432">
        <v>39500386</v>
      </c>
      <c r="C432">
        <v>39501374</v>
      </c>
      <c r="D432">
        <v>36802373</v>
      </c>
      <c r="E432">
        <v>1</v>
      </c>
      <c r="F432">
        <v>1</v>
      </c>
      <c r="G432">
        <v>1</v>
      </c>
      <c r="H432">
        <v>3</v>
      </c>
      <c r="I432" t="s">
        <v>1258</v>
      </c>
      <c r="J432" t="s">
        <v>1259</v>
      </c>
      <c r="K432" t="s">
        <v>1260</v>
      </c>
      <c r="L432">
        <v>1348</v>
      </c>
      <c r="N432">
        <v>1009</v>
      </c>
      <c r="O432" t="s">
        <v>57</v>
      </c>
      <c r="P432" t="s">
        <v>57</v>
      </c>
      <c r="Q432">
        <v>1000</v>
      </c>
      <c r="W432">
        <v>0</v>
      </c>
      <c r="X432">
        <v>1012095217</v>
      </c>
      <c r="Y432">
        <v>0</v>
      </c>
      <c r="AA432">
        <v>12121.2</v>
      </c>
      <c r="AB432">
        <v>0</v>
      </c>
      <c r="AC432">
        <v>0</v>
      </c>
      <c r="AD432">
        <v>0</v>
      </c>
      <c r="AE432">
        <v>1820</v>
      </c>
      <c r="AF432">
        <v>0</v>
      </c>
      <c r="AG432">
        <v>0</v>
      </c>
      <c r="AH432">
        <v>0</v>
      </c>
      <c r="AI432">
        <v>6.66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3</v>
      </c>
      <c r="AT432">
        <v>3.4000000000000002E-2</v>
      </c>
      <c r="AU432" t="s">
        <v>319</v>
      </c>
      <c r="AV432">
        <v>0</v>
      </c>
      <c r="AW432">
        <v>2</v>
      </c>
      <c r="AX432">
        <v>39501392</v>
      </c>
      <c r="AY432">
        <v>1</v>
      </c>
      <c r="AZ432">
        <v>0</v>
      </c>
      <c r="BA432">
        <v>413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Y432*Source!I173</f>
        <v>0</v>
      </c>
      <c r="CY432">
        <f>AA432</f>
        <v>12121.2</v>
      </c>
      <c r="CZ432">
        <f>AE432</f>
        <v>1820</v>
      </c>
      <c r="DA432">
        <f>AI432</f>
        <v>6.66</v>
      </c>
      <c r="DB432">
        <v>0</v>
      </c>
    </row>
    <row r="433" spans="1:106" x14ac:dyDescent="0.2">
      <c r="A433">
        <f>ROW(Source!A174)</f>
        <v>174</v>
      </c>
      <c r="B433">
        <v>39500385</v>
      </c>
      <c r="C433">
        <v>39501394</v>
      </c>
      <c r="D433">
        <v>37068121</v>
      </c>
      <c r="E433">
        <v>1</v>
      </c>
      <c r="F433">
        <v>1</v>
      </c>
      <c r="G433">
        <v>1</v>
      </c>
      <c r="H433">
        <v>1</v>
      </c>
      <c r="I433" t="s">
        <v>1261</v>
      </c>
      <c r="J433" t="s">
        <v>3</v>
      </c>
      <c r="K433" t="s">
        <v>1262</v>
      </c>
      <c r="L433">
        <v>1191</v>
      </c>
      <c r="N433">
        <v>1013</v>
      </c>
      <c r="O433" t="s">
        <v>1028</v>
      </c>
      <c r="P433" t="s">
        <v>1028</v>
      </c>
      <c r="Q433">
        <v>1</v>
      </c>
      <c r="W433">
        <v>0</v>
      </c>
      <c r="X433">
        <v>-1366118074</v>
      </c>
      <c r="Y433">
        <v>31.608000000000001</v>
      </c>
      <c r="AA433">
        <v>0</v>
      </c>
      <c r="AB433">
        <v>0</v>
      </c>
      <c r="AC433">
        <v>0</v>
      </c>
      <c r="AD433">
        <v>7.94</v>
      </c>
      <c r="AE433">
        <v>0</v>
      </c>
      <c r="AF433">
        <v>0</v>
      </c>
      <c r="AG433">
        <v>0</v>
      </c>
      <c r="AH433">
        <v>7.94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39.51</v>
      </c>
      <c r="AU433" t="s">
        <v>320</v>
      </c>
      <c r="AV433">
        <v>1</v>
      </c>
      <c r="AW433">
        <v>2</v>
      </c>
      <c r="AX433">
        <v>39501400</v>
      </c>
      <c r="AY433">
        <v>1</v>
      </c>
      <c r="AZ433">
        <v>0</v>
      </c>
      <c r="BA433">
        <v>415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Y433*Source!I174</f>
        <v>23.200271999999998</v>
      </c>
      <c r="CY433">
        <f>AD433</f>
        <v>7.94</v>
      </c>
      <c r="CZ433">
        <f>AH433</f>
        <v>7.94</v>
      </c>
      <c r="DA433">
        <f>AL433</f>
        <v>1</v>
      </c>
      <c r="DB433">
        <v>0</v>
      </c>
    </row>
    <row r="434" spans="1:106" x14ac:dyDescent="0.2">
      <c r="A434">
        <f>ROW(Source!A174)</f>
        <v>174</v>
      </c>
      <c r="B434">
        <v>39500385</v>
      </c>
      <c r="C434">
        <v>39501394</v>
      </c>
      <c r="D434">
        <v>37064876</v>
      </c>
      <c r="E434">
        <v>1</v>
      </c>
      <c r="F434">
        <v>1</v>
      </c>
      <c r="G434">
        <v>1</v>
      </c>
      <c r="H434">
        <v>1</v>
      </c>
      <c r="I434" t="s">
        <v>1029</v>
      </c>
      <c r="J434" t="s">
        <v>3</v>
      </c>
      <c r="K434" t="s">
        <v>1030</v>
      </c>
      <c r="L434">
        <v>1191</v>
      </c>
      <c r="N434">
        <v>1013</v>
      </c>
      <c r="O434" t="s">
        <v>1028</v>
      </c>
      <c r="P434" t="s">
        <v>1028</v>
      </c>
      <c r="Q434">
        <v>1</v>
      </c>
      <c r="W434">
        <v>0</v>
      </c>
      <c r="X434">
        <v>-1417349443</v>
      </c>
      <c r="Y434">
        <v>1.27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3</v>
      </c>
      <c r="AT434">
        <v>1.27</v>
      </c>
      <c r="AU434" t="s">
        <v>3</v>
      </c>
      <c r="AV434">
        <v>2</v>
      </c>
      <c r="AW434">
        <v>2</v>
      </c>
      <c r="AX434">
        <v>39501401</v>
      </c>
      <c r="AY434">
        <v>1</v>
      </c>
      <c r="AZ434">
        <v>2048</v>
      </c>
      <c r="BA434">
        <v>416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Y434*Source!I174</f>
        <v>0.93218000000000001</v>
      </c>
      <c r="CY434">
        <f>AD434</f>
        <v>0</v>
      </c>
      <c r="CZ434">
        <f>AH434</f>
        <v>0</v>
      </c>
      <c r="DA434">
        <f>AL434</f>
        <v>1</v>
      </c>
      <c r="DB434">
        <v>0</v>
      </c>
    </row>
    <row r="435" spans="1:106" x14ac:dyDescent="0.2">
      <c r="A435">
        <f>ROW(Source!A174)</f>
        <v>174</v>
      </c>
      <c r="B435">
        <v>39500385</v>
      </c>
      <c r="C435">
        <v>39501394</v>
      </c>
      <c r="D435">
        <v>36882452</v>
      </c>
      <c r="E435">
        <v>1</v>
      </c>
      <c r="F435">
        <v>1</v>
      </c>
      <c r="G435">
        <v>1</v>
      </c>
      <c r="H435">
        <v>2</v>
      </c>
      <c r="I435" t="s">
        <v>1031</v>
      </c>
      <c r="J435" t="s">
        <v>1032</v>
      </c>
      <c r="K435" t="s">
        <v>1033</v>
      </c>
      <c r="L435">
        <v>1368</v>
      </c>
      <c r="N435">
        <v>1011</v>
      </c>
      <c r="O435" t="s">
        <v>1034</v>
      </c>
      <c r="P435" t="s">
        <v>1034</v>
      </c>
      <c r="Q435">
        <v>1</v>
      </c>
      <c r="W435">
        <v>0</v>
      </c>
      <c r="X435">
        <v>1188625873</v>
      </c>
      <c r="Y435">
        <v>1.016</v>
      </c>
      <c r="AA435">
        <v>0</v>
      </c>
      <c r="AB435">
        <v>31.26</v>
      </c>
      <c r="AC435">
        <v>13.5</v>
      </c>
      <c r="AD435">
        <v>0</v>
      </c>
      <c r="AE435">
        <v>0</v>
      </c>
      <c r="AF435">
        <v>31.26</v>
      </c>
      <c r="AG435">
        <v>13.5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3</v>
      </c>
      <c r="AT435">
        <v>1.27</v>
      </c>
      <c r="AU435" t="s">
        <v>320</v>
      </c>
      <c r="AV435">
        <v>0</v>
      </c>
      <c r="AW435">
        <v>2</v>
      </c>
      <c r="AX435">
        <v>39501402</v>
      </c>
      <c r="AY435">
        <v>1</v>
      </c>
      <c r="AZ435">
        <v>0</v>
      </c>
      <c r="BA435">
        <v>417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Y435*Source!I174</f>
        <v>0.74574399999999996</v>
      </c>
      <c r="CY435">
        <f>AB435</f>
        <v>31.26</v>
      </c>
      <c r="CZ435">
        <f>AF435</f>
        <v>31.26</v>
      </c>
      <c r="DA435">
        <f>AJ435</f>
        <v>1</v>
      </c>
      <c r="DB435">
        <v>0</v>
      </c>
    </row>
    <row r="436" spans="1:106" x14ac:dyDescent="0.2">
      <c r="A436">
        <f>ROW(Source!A174)</f>
        <v>174</v>
      </c>
      <c r="B436">
        <v>39500385</v>
      </c>
      <c r="C436">
        <v>39501394</v>
      </c>
      <c r="D436">
        <v>36882569</v>
      </c>
      <c r="E436">
        <v>1</v>
      </c>
      <c r="F436">
        <v>1</v>
      </c>
      <c r="G436">
        <v>1</v>
      </c>
      <c r="H436">
        <v>2</v>
      </c>
      <c r="I436" t="s">
        <v>1263</v>
      </c>
      <c r="J436" t="s">
        <v>1264</v>
      </c>
      <c r="K436" t="s">
        <v>1265</v>
      </c>
      <c r="L436">
        <v>1368</v>
      </c>
      <c r="N436">
        <v>1011</v>
      </c>
      <c r="O436" t="s">
        <v>1034</v>
      </c>
      <c r="P436" t="s">
        <v>1034</v>
      </c>
      <c r="Q436">
        <v>1</v>
      </c>
      <c r="W436">
        <v>0</v>
      </c>
      <c r="X436">
        <v>-1750804799</v>
      </c>
      <c r="Y436">
        <v>7.2560000000000002</v>
      </c>
      <c r="AA436">
        <v>0</v>
      </c>
      <c r="AB436">
        <v>0.5</v>
      </c>
      <c r="AC436">
        <v>0</v>
      </c>
      <c r="AD436">
        <v>0</v>
      </c>
      <c r="AE436">
        <v>0</v>
      </c>
      <c r="AF436">
        <v>0.5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3</v>
      </c>
      <c r="AT436">
        <v>9.07</v>
      </c>
      <c r="AU436" t="s">
        <v>320</v>
      </c>
      <c r="AV436">
        <v>0</v>
      </c>
      <c r="AW436">
        <v>2</v>
      </c>
      <c r="AX436">
        <v>39501403</v>
      </c>
      <c r="AY436">
        <v>1</v>
      </c>
      <c r="AZ436">
        <v>0</v>
      </c>
      <c r="BA436">
        <v>418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Y436*Source!I174</f>
        <v>5.3259040000000004</v>
      </c>
      <c r="CY436">
        <f>AB436</f>
        <v>0.5</v>
      </c>
      <c r="CZ436">
        <f>AF436</f>
        <v>0.5</v>
      </c>
      <c r="DA436">
        <f>AJ436</f>
        <v>1</v>
      </c>
      <c r="DB436">
        <v>0</v>
      </c>
    </row>
    <row r="437" spans="1:106" x14ac:dyDescent="0.2">
      <c r="A437">
        <f>ROW(Source!A174)</f>
        <v>174</v>
      </c>
      <c r="B437">
        <v>39500385</v>
      </c>
      <c r="C437">
        <v>39501394</v>
      </c>
      <c r="D437">
        <v>36801792</v>
      </c>
      <c r="E437">
        <v>1</v>
      </c>
      <c r="F437">
        <v>1</v>
      </c>
      <c r="G437">
        <v>1</v>
      </c>
      <c r="H437">
        <v>3</v>
      </c>
      <c r="I437" t="s">
        <v>1066</v>
      </c>
      <c r="J437" t="s">
        <v>1067</v>
      </c>
      <c r="K437" t="s">
        <v>1068</v>
      </c>
      <c r="L437">
        <v>1339</v>
      </c>
      <c r="N437">
        <v>1007</v>
      </c>
      <c r="O437" t="s">
        <v>179</v>
      </c>
      <c r="P437" t="s">
        <v>179</v>
      </c>
      <c r="Q437">
        <v>1</v>
      </c>
      <c r="W437">
        <v>0</v>
      </c>
      <c r="X437">
        <v>-1660354250</v>
      </c>
      <c r="Y437">
        <v>0</v>
      </c>
      <c r="AA437">
        <v>2.44</v>
      </c>
      <c r="AB437">
        <v>0</v>
      </c>
      <c r="AC437">
        <v>0</v>
      </c>
      <c r="AD437">
        <v>0</v>
      </c>
      <c r="AE437">
        <v>2.44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3</v>
      </c>
      <c r="AT437">
        <v>3.5</v>
      </c>
      <c r="AU437" t="s">
        <v>319</v>
      </c>
      <c r="AV437">
        <v>0</v>
      </c>
      <c r="AW437">
        <v>2</v>
      </c>
      <c r="AX437">
        <v>39501404</v>
      </c>
      <c r="AY437">
        <v>1</v>
      </c>
      <c r="AZ437">
        <v>0</v>
      </c>
      <c r="BA437">
        <v>419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Y437*Source!I174</f>
        <v>0</v>
      </c>
      <c r="CY437">
        <f>AA437</f>
        <v>2.44</v>
      </c>
      <c r="CZ437">
        <f>AE437</f>
        <v>2.44</v>
      </c>
      <c r="DA437">
        <f>AI437</f>
        <v>1</v>
      </c>
      <c r="DB437">
        <v>0</v>
      </c>
    </row>
    <row r="438" spans="1:106" x14ac:dyDescent="0.2">
      <c r="A438">
        <f>ROW(Source!A175)</f>
        <v>175</v>
      </c>
      <c r="B438">
        <v>39500386</v>
      </c>
      <c r="C438">
        <v>39501394</v>
      </c>
      <c r="D438">
        <v>37068121</v>
      </c>
      <c r="E438">
        <v>1</v>
      </c>
      <c r="F438">
        <v>1</v>
      </c>
      <c r="G438">
        <v>1</v>
      </c>
      <c r="H438">
        <v>1</v>
      </c>
      <c r="I438" t="s">
        <v>1261</v>
      </c>
      <c r="J438" t="s">
        <v>3</v>
      </c>
      <c r="K438" t="s">
        <v>1262</v>
      </c>
      <c r="L438">
        <v>1191</v>
      </c>
      <c r="N438">
        <v>1013</v>
      </c>
      <c r="O438" t="s">
        <v>1028</v>
      </c>
      <c r="P438" t="s">
        <v>1028</v>
      </c>
      <c r="Q438">
        <v>1</v>
      </c>
      <c r="W438">
        <v>0</v>
      </c>
      <c r="X438">
        <v>-1366118074</v>
      </c>
      <c r="Y438">
        <v>31.608000000000001</v>
      </c>
      <c r="AA438">
        <v>0</v>
      </c>
      <c r="AB438">
        <v>0</v>
      </c>
      <c r="AC438">
        <v>0</v>
      </c>
      <c r="AD438">
        <v>52.88</v>
      </c>
      <c r="AE438">
        <v>0</v>
      </c>
      <c r="AF438">
        <v>0</v>
      </c>
      <c r="AG438">
        <v>0</v>
      </c>
      <c r="AH438">
        <v>7.94</v>
      </c>
      <c r="AI438">
        <v>1</v>
      </c>
      <c r="AJ438">
        <v>1</v>
      </c>
      <c r="AK438">
        <v>1</v>
      </c>
      <c r="AL438">
        <v>6.66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39.51</v>
      </c>
      <c r="AU438" t="s">
        <v>320</v>
      </c>
      <c r="AV438">
        <v>1</v>
      </c>
      <c r="AW438">
        <v>2</v>
      </c>
      <c r="AX438">
        <v>39501400</v>
      </c>
      <c r="AY438">
        <v>1</v>
      </c>
      <c r="AZ438">
        <v>0</v>
      </c>
      <c r="BA438">
        <v>421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Y438*Source!I175</f>
        <v>23.200271999999998</v>
      </c>
      <c r="CY438">
        <f>AD438</f>
        <v>52.88</v>
      </c>
      <c r="CZ438">
        <f>AH438</f>
        <v>7.94</v>
      </c>
      <c r="DA438">
        <f>AL438</f>
        <v>6.66</v>
      </c>
      <c r="DB438">
        <v>0</v>
      </c>
    </row>
    <row r="439" spans="1:106" x14ac:dyDescent="0.2">
      <c r="A439">
        <f>ROW(Source!A175)</f>
        <v>175</v>
      </c>
      <c r="B439">
        <v>39500386</v>
      </c>
      <c r="C439">
        <v>39501394</v>
      </c>
      <c r="D439">
        <v>37064876</v>
      </c>
      <c r="E439">
        <v>1</v>
      </c>
      <c r="F439">
        <v>1</v>
      </c>
      <c r="G439">
        <v>1</v>
      </c>
      <c r="H439">
        <v>1</v>
      </c>
      <c r="I439" t="s">
        <v>1029</v>
      </c>
      <c r="J439" t="s">
        <v>3</v>
      </c>
      <c r="K439" t="s">
        <v>1030</v>
      </c>
      <c r="L439">
        <v>1191</v>
      </c>
      <c r="N439">
        <v>1013</v>
      </c>
      <c r="O439" t="s">
        <v>1028</v>
      </c>
      <c r="P439" t="s">
        <v>1028</v>
      </c>
      <c r="Q439">
        <v>1</v>
      </c>
      <c r="W439">
        <v>0</v>
      </c>
      <c r="X439">
        <v>-1417349443</v>
      </c>
      <c r="Y439">
        <v>1.27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6.66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1.27</v>
      </c>
      <c r="AU439" t="s">
        <v>3</v>
      </c>
      <c r="AV439">
        <v>2</v>
      </c>
      <c r="AW439">
        <v>2</v>
      </c>
      <c r="AX439">
        <v>39501401</v>
      </c>
      <c r="AY439">
        <v>1</v>
      </c>
      <c r="AZ439">
        <v>2048</v>
      </c>
      <c r="BA439">
        <v>422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Y439*Source!I175</f>
        <v>0.93218000000000001</v>
      </c>
      <c r="CY439">
        <f>AD439</f>
        <v>0</v>
      </c>
      <c r="CZ439">
        <f>AH439</f>
        <v>0</v>
      </c>
      <c r="DA439">
        <f>AL439</f>
        <v>1</v>
      </c>
      <c r="DB439">
        <v>0</v>
      </c>
    </row>
    <row r="440" spans="1:106" x14ac:dyDescent="0.2">
      <c r="A440">
        <f>ROW(Source!A175)</f>
        <v>175</v>
      </c>
      <c r="B440">
        <v>39500386</v>
      </c>
      <c r="C440">
        <v>39501394</v>
      </c>
      <c r="D440">
        <v>36882452</v>
      </c>
      <c r="E440">
        <v>1</v>
      </c>
      <c r="F440">
        <v>1</v>
      </c>
      <c r="G440">
        <v>1</v>
      </c>
      <c r="H440">
        <v>2</v>
      </c>
      <c r="I440" t="s">
        <v>1031</v>
      </c>
      <c r="J440" t="s">
        <v>1032</v>
      </c>
      <c r="K440" t="s">
        <v>1033</v>
      </c>
      <c r="L440">
        <v>1368</v>
      </c>
      <c r="N440">
        <v>1011</v>
      </c>
      <c r="O440" t="s">
        <v>1034</v>
      </c>
      <c r="P440" t="s">
        <v>1034</v>
      </c>
      <c r="Q440">
        <v>1</v>
      </c>
      <c r="W440">
        <v>0</v>
      </c>
      <c r="X440">
        <v>1188625873</v>
      </c>
      <c r="Y440">
        <v>1.016</v>
      </c>
      <c r="AA440">
        <v>0</v>
      </c>
      <c r="AB440">
        <v>208.19</v>
      </c>
      <c r="AC440">
        <v>13.5</v>
      </c>
      <c r="AD440">
        <v>0</v>
      </c>
      <c r="AE440">
        <v>0</v>
      </c>
      <c r="AF440">
        <v>31.26</v>
      </c>
      <c r="AG440">
        <v>13.5</v>
      </c>
      <c r="AH440">
        <v>0</v>
      </c>
      <c r="AI440">
        <v>1</v>
      </c>
      <c r="AJ440">
        <v>6.66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3</v>
      </c>
      <c r="AT440">
        <v>1.27</v>
      </c>
      <c r="AU440" t="s">
        <v>320</v>
      </c>
      <c r="AV440">
        <v>0</v>
      </c>
      <c r="AW440">
        <v>2</v>
      </c>
      <c r="AX440">
        <v>39501402</v>
      </c>
      <c r="AY440">
        <v>1</v>
      </c>
      <c r="AZ440">
        <v>0</v>
      </c>
      <c r="BA440">
        <v>423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Y440*Source!I175</f>
        <v>0.74574399999999996</v>
      </c>
      <c r="CY440">
        <f>AB440</f>
        <v>208.19</v>
      </c>
      <c r="CZ440">
        <f>AF440</f>
        <v>31.26</v>
      </c>
      <c r="DA440">
        <f>AJ440</f>
        <v>6.66</v>
      </c>
      <c r="DB440">
        <v>0</v>
      </c>
    </row>
    <row r="441" spans="1:106" x14ac:dyDescent="0.2">
      <c r="A441">
        <f>ROW(Source!A175)</f>
        <v>175</v>
      </c>
      <c r="B441">
        <v>39500386</v>
      </c>
      <c r="C441">
        <v>39501394</v>
      </c>
      <c r="D441">
        <v>36882569</v>
      </c>
      <c r="E441">
        <v>1</v>
      </c>
      <c r="F441">
        <v>1</v>
      </c>
      <c r="G441">
        <v>1</v>
      </c>
      <c r="H441">
        <v>2</v>
      </c>
      <c r="I441" t="s">
        <v>1263</v>
      </c>
      <c r="J441" t="s">
        <v>1264</v>
      </c>
      <c r="K441" t="s">
        <v>1265</v>
      </c>
      <c r="L441">
        <v>1368</v>
      </c>
      <c r="N441">
        <v>1011</v>
      </c>
      <c r="O441" t="s">
        <v>1034</v>
      </c>
      <c r="P441" t="s">
        <v>1034</v>
      </c>
      <c r="Q441">
        <v>1</v>
      </c>
      <c r="W441">
        <v>0</v>
      </c>
      <c r="X441">
        <v>-1750804799</v>
      </c>
      <c r="Y441">
        <v>7.2560000000000002</v>
      </c>
      <c r="AA441">
        <v>0</v>
      </c>
      <c r="AB441">
        <v>3.33</v>
      </c>
      <c r="AC441">
        <v>0</v>
      </c>
      <c r="AD441">
        <v>0</v>
      </c>
      <c r="AE441">
        <v>0</v>
      </c>
      <c r="AF441">
        <v>0.5</v>
      </c>
      <c r="AG441">
        <v>0</v>
      </c>
      <c r="AH441">
        <v>0</v>
      </c>
      <c r="AI441">
        <v>1</v>
      </c>
      <c r="AJ441">
        <v>6.66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9.07</v>
      </c>
      <c r="AU441" t="s">
        <v>320</v>
      </c>
      <c r="AV441">
        <v>0</v>
      </c>
      <c r="AW441">
        <v>2</v>
      </c>
      <c r="AX441">
        <v>39501403</v>
      </c>
      <c r="AY441">
        <v>1</v>
      </c>
      <c r="AZ441">
        <v>0</v>
      </c>
      <c r="BA441">
        <v>424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Y441*Source!I175</f>
        <v>5.3259040000000004</v>
      </c>
      <c r="CY441">
        <f>AB441</f>
        <v>3.33</v>
      </c>
      <c r="CZ441">
        <f>AF441</f>
        <v>0.5</v>
      </c>
      <c r="DA441">
        <f>AJ441</f>
        <v>6.66</v>
      </c>
      <c r="DB441">
        <v>0</v>
      </c>
    </row>
    <row r="442" spans="1:106" x14ac:dyDescent="0.2">
      <c r="A442">
        <f>ROW(Source!A175)</f>
        <v>175</v>
      </c>
      <c r="B442">
        <v>39500386</v>
      </c>
      <c r="C442">
        <v>39501394</v>
      </c>
      <c r="D442">
        <v>36801792</v>
      </c>
      <c r="E442">
        <v>1</v>
      </c>
      <c r="F442">
        <v>1</v>
      </c>
      <c r="G442">
        <v>1</v>
      </c>
      <c r="H442">
        <v>3</v>
      </c>
      <c r="I442" t="s">
        <v>1066</v>
      </c>
      <c r="J442" t="s">
        <v>1067</v>
      </c>
      <c r="K442" t="s">
        <v>1068</v>
      </c>
      <c r="L442">
        <v>1339</v>
      </c>
      <c r="N442">
        <v>1007</v>
      </c>
      <c r="O442" t="s">
        <v>179</v>
      </c>
      <c r="P442" t="s">
        <v>179</v>
      </c>
      <c r="Q442">
        <v>1</v>
      </c>
      <c r="W442">
        <v>0</v>
      </c>
      <c r="X442">
        <v>-1660354250</v>
      </c>
      <c r="Y442">
        <v>0</v>
      </c>
      <c r="AA442">
        <v>16.25</v>
      </c>
      <c r="AB442">
        <v>0</v>
      </c>
      <c r="AC442">
        <v>0</v>
      </c>
      <c r="AD442">
        <v>0</v>
      </c>
      <c r="AE442">
        <v>2.44</v>
      </c>
      <c r="AF442">
        <v>0</v>
      </c>
      <c r="AG442">
        <v>0</v>
      </c>
      <c r="AH442">
        <v>0</v>
      </c>
      <c r="AI442">
        <v>6.66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3</v>
      </c>
      <c r="AT442">
        <v>3.5</v>
      </c>
      <c r="AU442" t="s">
        <v>319</v>
      </c>
      <c r="AV442">
        <v>0</v>
      </c>
      <c r="AW442">
        <v>2</v>
      </c>
      <c r="AX442">
        <v>39501404</v>
      </c>
      <c r="AY442">
        <v>1</v>
      </c>
      <c r="AZ442">
        <v>0</v>
      </c>
      <c r="BA442">
        <v>425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Y442*Source!I175</f>
        <v>0</v>
      </c>
      <c r="CY442">
        <f>AA442</f>
        <v>16.25</v>
      </c>
      <c r="CZ442">
        <f>AE442</f>
        <v>2.44</v>
      </c>
      <c r="DA442">
        <f>AI442</f>
        <v>6.66</v>
      </c>
      <c r="DB442">
        <v>0</v>
      </c>
    </row>
    <row r="443" spans="1:106" x14ac:dyDescent="0.2">
      <c r="A443">
        <f>ROW(Source!A176)</f>
        <v>176</v>
      </c>
      <c r="B443">
        <v>39500385</v>
      </c>
      <c r="C443">
        <v>39501406</v>
      </c>
      <c r="D443">
        <v>37066739</v>
      </c>
      <c r="E443">
        <v>1</v>
      </c>
      <c r="F443">
        <v>1</v>
      </c>
      <c r="G443">
        <v>1</v>
      </c>
      <c r="H443">
        <v>1</v>
      </c>
      <c r="I443" t="s">
        <v>1266</v>
      </c>
      <c r="J443" t="s">
        <v>3</v>
      </c>
      <c r="K443" t="s">
        <v>1267</v>
      </c>
      <c r="L443">
        <v>1191</v>
      </c>
      <c r="N443">
        <v>1013</v>
      </c>
      <c r="O443" t="s">
        <v>1028</v>
      </c>
      <c r="P443" t="s">
        <v>1028</v>
      </c>
      <c r="Q443">
        <v>1</v>
      </c>
      <c r="W443">
        <v>0</v>
      </c>
      <c r="X443">
        <v>-608433632</v>
      </c>
      <c r="Y443">
        <v>26.82</v>
      </c>
      <c r="AA443">
        <v>0</v>
      </c>
      <c r="AB443">
        <v>0</v>
      </c>
      <c r="AC443">
        <v>0</v>
      </c>
      <c r="AD443">
        <v>8.4600000000000009</v>
      </c>
      <c r="AE443">
        <v>0</v>
      </c>
      <c r="AF443">
        <v>0</v>
      </c>
      <c r="AG443">
        <v>0</v>
      </c>
      <c r="AH443">
        <v>8.4600000000000009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26.82</v>
      </c>
      <c r="AU443" t="s">
        <v>3</v>
      </c>
      <c r="AV443">
        <v>1</v>
      </c>
      <c r="AW443">
        <v>2</v>
      </c>
      <c r="AX443">
        <v>39501422</v>
      </c>
      <c r="AY443">
        <v>1</v>
      </c>
      <c r="AZ443">
        <v>0</v>
      </c>
      <c r="BA443">
        <v>427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Y443*Source!I176</f>
        <v>10.728000000000002</v>
      </c>
      <c r="CY443">
        <f>AD443</f>
        <v>8.4600000000000009</v>
      </c>
      <c r="CZ443">
        <f>AH443</f>
        <v>8.4600000000000009</v>
      </c>
      <c r="DA443">
        <f>AL443</f>
        <v>1</v>
      </c>
      <c r="DB443">
        <v>0</v>
      </c>
    </row>
    <row r="444" spans="1:106" x14ac:dyDescent="0.2">
      <c r="A444">
        <f>ROW(Source!A176)</f>
        <v>176</v>
      </c>
      <c r="B444">
        <v>39500385</v>
      </c>
      <c r="C444">
        <v>39501406</v>
      </c>
      <c r="D444">
        <v>37064876</v>
      </c>
      <c r="E444">
        <v>1</v>
      </c>
      <c r="F444">
        <v>1</v>
      </c>
      <c r="G444">
        <v>1</v>
      </c>
      <c r="H444">
        <v>1</v>
      </c>
      <c r="I444" t="s">
        <v>1029</v>
      </c>
      <c r="J444" t="s">
        <v>3</v>
      </c>
      <c r="K444" t="s">
        <v>1030</v>
      </c>
      <c r="L444">
        <v>1191</v>
      </c>
      <c r="N444">
        <v>1013</v>
      </c>
      <c r="O444" t="s">
        <v>1028</v>
      </c>
      <c r="P444" t="s">
        <v>1028</v>
      </c>
      <c r="Q444">
        <v>1</v>
      </c>
      <c r="W444">
        <v>0</v>
      </c>
      <c r="X444">
        <v>-1417349443</v>
      </c>
      <c r="Y444">
        <v>0.35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0.35</v>
      </c>
      <c r="AU444" t="s">
        <v>3</v>
      </c>
      <c r="AV444">
        <v>2</v>
      </c>
      <c r="AW444">
        <v>2</v>
      </c>
      <c r="AX444">
        <v>39501423</v>
      </c>
      <c r="AY444">
        <v>1</v>
      </c>
      <c r="AZ444">
        <v>0</v>
      </c>
      <c r="BA444">
        <v>428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Y444*Source!I176</f>
        <v>0.13999999999999999</v>
      </c>
      <c r="CY444">
        <f>AD444</f>
        <v>0</v>
      </c>
      <c r="CZ444">
        <f>AH444</f>
        <v>0</v>
      </c>
      <c r="DA444">
        <f>AL444</f>
        <v>1</v>
      </c>
      <c r="DB444">
        <v>0</v>
      </c>
    </row>
    <row r="445" spans="1:106" x14ac:dyDescent="0.2">
      <c r="A445">
        <f>ROW(Source!A176)</f>
        <v>176</v>
      </c>
      <c r="B445">
        <v>39500385</v>
      </c>
      <c r="C445">
        <v>39501406</v>
      </c>
      <c r="D445">
        <v>36882159</v>
      </c>
      <c r="E445">
        <v>1</v>
      </c>
      <c r="F445">
        <v>1</v>
      </c>
      <c r="G445">
        <v>1</v>
      </c>
      <c r="H445">
        <v>2</v>
      </c>
      <c r="I445" t="s">
        <v>1119</v>
      </c>
      <c r="J445" t="s">
        <v>1120</v>
      </c>
      <c r="K445" t="s">
        <v>1121</v>
      </c>
      <c r="L445">
        <v>1368</v>
      </c>
      <c r="N445">
        <v>1011</v>
      </c>
      <c r="O445" t="s">
        <v>1034</v>
      </c>
      <c r="P445" t="s">
        <v>1034</v>
      </c>
      <c r="Q445">
        <v>1</v>
      </c>
      <c r="W445">
        <v>0</v>
      </c>
      <c r="X445">
        <v>-1718674368</v>
      </c>
      <c r="Y445">
        <v>0.14000000000000001</v>
      </c>
      <c r="AA445">
        <v>0</v>
      </c>
      <c r="AB445">
        <v>111.99</v>
      </c>
      <c r="AC445">
        <v>13.5</v>
      </c>
      <c r="AD445">
        <v>0</v>
      </c>
      <c r="AE445">
        <v>0</v>
      </c>
      <c r="AF445">
        <v>111.99</v>
      </c>
      <c r="AG445">
        <v>13.5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0.14000000000000001</v>
      </c>
      <c r="AU445" t="s">
        <v>3</v>
      </c>
      <c r="AV445">
        <v>0</v>
      </c>
      <c r="AW445">
        <v>2</v>
      </c>
      <c r="AX445">
        <v>39501424</v>
      </c>
      <c r="AY445">
        <v>1</v>
      </c>
      <c r="AZ445">
        <v>0</v>
      </c>
      <c r="BA445">
        <v>429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Y445*Source!I176</f>
        <v>5.6000000000000008E-2</v>
      </c>
      <c r="CY445">
        <f>AB445</f>
        <v>111.99</v>
      </c>
      <c r="CZ445">
        <f>AF445</f>
        <v>111.99</v>
      </c>
      <c r="DA445">
        <f>AJ445</f>
        <v>1</v>
      </c>
      <c r="DB445">
        <v>0</v>
      </c>
    </row>
    <row r="446" spans="1:106" x14ac:dyDescent="0.2">
      <c r="A446">
        <f>ROW(Source!A176)</f>
        <v>176</v>
      </c>
      <c r="B446">
        <v>39500385</v>
      </c>
      <c r="C446">
        <v>39501406</v>
      </c>
      <c r="D446">
        <v>36882569</v>
      </c>
      <c r="E446">
        <v>1</v>
      </c>
      <c r="F446">
        <v>1</v>
      </c>
      <c r="G446">
        <v>1</v>
      </c>
      <c r="H446">
        <v>2</v>
      </c>
      <c r="I446" t="s">
        <v>1263</v>
      </c>
      <c r="J446" t="s">
        <v>1264</v>
      </c>
      <c r="K446" t="s">
        <v>1265</v>
      </c>
      <c r="L446">
        <v>1368</v>
      </c>
      <c r="N446">
        <v>1011</v>
      </c>
      <c r="O446" t="s">
        <v>1034</v>
      </c>
      <c r="P446" t="s">
        <v>1034</v>
      </c>
      <c r="Q446">
        <v>1</v>
      </c>
      <c r="W446">
        <v>0</v>
      </c>
      <c r="X446">
        <v>126902709</v>
      </c>
      <c r="Y446">
        <v>0.27</v>
      </c>
      <c r="AA446">
        <v>0</v>
      </c>
      <c r="AB446">
        <v>0.5</v>
      </c>
      <c r="AC446">
        <v>0</v>
      </c>
      <c r="AD446">
        <v>0</v>
      </c>
      <c r="AE446">
        <v>0</v>
      </c>
      <c r="AF446">
        <v>0.5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0.27</v>
      </c>
      <c r="AU446" t="s">
        <v>3</v>
      </c>
      <c r="AV446">
        <v>0</v>
      </c>
      <c r="AW446">
        <v>2</v>
      </c>
      <c r="AX446">
        <v>39501425</v>
      </c>
      <c r="AY446">
        <v>1</v>
      </c>
      <c r="AZ446">
        <v>0</v>
      </c>
      <c r="BA446">
        <v>430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Y446*Source!I176</f>
        <v>0.10800000000000001</v>
      </c>
      <c r="CY446">
        <f>AB446</f>
        <v>0.5</v>
      </c>
      <c r="CZ446">
        <f>AF446</f>
        <v>0.5</v>
      </c>
      <c r="DA446">
        <f>AJ446</f>
        <v>1</v>
      </c>
      <c r="DB446">
        <v>0</v>
      </c>
    </row>
    <row r="447" spans="1:106" x14ac:dyDescent="0.2">
      <c r="A447">
        <f>ROW(Source!A176)</f>
        <v>176</v>
      </c>
      <c r="B447">
        <v>39500385</v>
      </c>
      <c r="C447">
        <v>39501406</v>
      </c>
      <c r="D447">
        <v>36883554</v>
      </c>
      <c r="E447">
        <v>1</v>
      </c>
      <c r="F447">
        <v>1</v>
      </c>
      <c r="G447">
        <v>1</v>
      </c>
      <c r="H447">
        <v>2</v>
      </c>
      <c r="I447" t="s">
        <v>1037</v>
      </c>
      <c r="J447" t="s">
        <v>1038</v>
      </c>
      <c r="K447" t="s">
        <v>1039</v>
      </c>
      <c r="L447">
        <v>1368</v>
      </c>
      <c r="N447">
        <v>1011</v>
      </c>
      <c r="O447" t="s">
        <v>1034</v>
      </c>
      <c r="P447" t="s">
        <v>1034</v>
      </c>
      <c r="Q447">
        <v>1</v>
      </c>
      <c r="W447">
        <v>0</v>
      </c>
      <c r="X447">
        <v>1372534845</v>
      </c>
      <c r="Y447">
        <v>0.21</v>
      </c>
      <c r="AA447">
        <v>0</v>
      </c>
      <c r="AB447">
        <v>65.709999999999994</v>
      </c>
      <c r="AC447">
        <v>11.6</v>
      </c>
      <c r="AD447">
        <v>0</v>
      </c>
      <c r="AE447">
        <v>0</v>
      </c>
      <c r="AF447">
        <v>65.709999999999994</v>
      </c>
      <c r="AG447">
        <v>11.6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0.21</v>
      </c>
      <c r="AU447" t="s">
        <v>3</v>
      </c>
      <c r="AV447">
        <v>0</v>
      </c>
      <c r="AW447">
        <v>2</v>
      </c>
      <c r="AX447">
        <v>39501426</v>
      </c>
      <c r="AY447">
        <v>1</v>
      </c>
      <c r="AZ447">
        <v>0</v>
      </c>
      <c r="BA447">
        <v>431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Y447*Source!I176</f>
        <v>8.4000000000000005E-2</v>
      </c>
      <c r="CY447">
        <f>AB447</f>
        <v>65.709999999999994</v>
      </c>
      <c r="CZ447">
        <f>AF447</f>
        <v>65.709999999999994</v>
      </c>
      <c r="DA447">
        <f>AJ447</f>
        <v>1</v>
      </c>
      <c r="DB447">
        <v>0</v>
      </c>
    </row>
    <row r="448" spans="1:106" x14ac:dyDescent="0.2">
      <c r="A448">
        <f>ROW(Source!A176)</f>
        <v>176</v>
      </c>
      <c r="B448">
        <v>39500385</v>
      </c>
      <c r="C448">
        <v>39501406</v>
      </c>
      <c r="D448">
        <v>36801792</v>
      </c>
      <c r="E448">
        <v>1</v>
      </c>
      <c r="F448">
        <v>1</v>
      </c>
      <c r="G448">
        <v>1</v>
      </c>
      <c r="H448">
        <v>3</v>
      </c>
      <c r="I448" t="s">
        <v>1066</v>
      </c>
      <c r="J448" t="s">
        <v>1067</v>
      </c>
      <c r="K448" t="s">
        <v>1068</v>
      </c>
      <c r="L448">
        <v>1339</v>
      </c>
      <c r="N448">
        <v>1007</v>
      </c>
      <c r="O448" t="s">
        <v>179</v>
      </c>
      <c r="P448" t="s">
        <v>179</v>
      </c>
      <c r="Q448">
        <v>1</v>
      </c>
      <c r="W448">
        <v>0</v>
      </c>
      <c r="X448">
        <v>-1660354250</v>
      </c>
      <c r="Y448">
        <v>8.0999999999999996E-3</v>
      </c>
      <c r="AA448">
        <v>2.44</v>
      </c>
      <c r="AB448">
        <v>0</v>
      </c>
      <c r="AC448">
        <v>0</v>
      </c>
      <c r="AD448">
        <v>0</v>
      </c>
      <c r="AE448">
        <v>2.44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8.0999999999999996E-3</v>
      </c>
      <c r="AU448" t="s">
        <v>3</v>
      </c>
      <c r="AV448">
        <v>0</v>
      </c>
      <c r="AW448">
        <v>2</v>
      </c>
      <c r="AX448">
        <v>39501427</v>
      </c>
      <c r="AY448">
        <v>1</v>
      </c>
      <c r="AZ448">
        <v>0</v>
      </c>
      <c r="BA448">
        <v>432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Y448*Source!I176</f>
        <v>3.2399999999999998E-3</v>
      </c>
      <c r="CY448">
        <f t="shared" ref="CY448:CY457" si="42">AA448</f>
        <v>2.44</v>
      </c>
      <c r="CZ448">
        <f t="shared" ref="CZ448:CZ457" si="43">AE448</f>
        <v>2.44</v>
      </c>
      <c r="DA448">
        <f t="shared" ref="DA448:DA457" si="44">AI448</f>
        <v>1</v>
      </c>
      <c r="DB448">
        <v>0</v>
      </c>
    </row>
    <row r="449" spans="1:106" x14ac:dyDescent="0.2">
      <c r="A449">
        <f>ROW(Source!A176)</f>
        <v>176</v>
      </c>
      <c r="B449">
        <v>39500385</v>
      </c>
      <c r="C449">
        <v>39501406</v>
      </c>
      <c r="D449">
        <v>36804545</v>
      </c>
      <c r="E449">
        <v>1</v>
      </c>
      <c r="F449">
        <v>1</v>
      </c>
      <c r="G449">
        <v>1</v>
      </c>
      <c r="H449">
        <v>3</v>
      </c>
      <c r="I449" t="s">
        <v>1268</v>
      </c>
      <c r="J449" t="s">
        <v>1269</v>
      </c>
      <c r="K449" t="s">
        <v>1270</v>
      </c>
      <c r="L449">
        <v>1348</v>
      </c>
      <c r="N449">
        <v>1009</v>
      </c>
      <c r="O449" t="s">
        <v>57</v>
      </c>
      <c r="P449" t="s">
        <v>57</v>
      </c>
      <c r="Q449">
        <v>1000</v>
      </c>
      <c r="W449">
        <v>0</v>
      </c>
      <c r="X449">
        <v>1174701286</v>
      </c>
      <c r="Y449">
        <v>1.9E-3</v>
      </c>
      <c r="AA449">
        <v>11978</v>
      </c>
      <c r="AB449">
        <v>0</v>
      </c>
      <c r="AC449">
        <v>0</v>
      </c>
      <c r="AD449">
        <v>0</v>
      </c>
      <c r="AE449">
        <v>11978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1.9E-3</v>
      </c>
      <c r="AU449" t="s">
        <v>3</v>
      </c>
      <c r="AV449">
        <v>0</v>
      </c>
      <c r="AW449">
        <v>2</v>
      </c>
      <c r="AX449">
        <v>39501428</v>
      </c>
      <c r="AY449">
        <v>1</v>
      </c>
      <c r="AZ449">
        <v>0</v>
      </c>
      <c r="BA449">
        <v>433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Y449*Source!I176</f>
        <v>7.6000000000000004E-4</v>
      </c>
      <c r="CY449">
        <f t="shared" si="42"/>
        <v>11978</v>
      </c>
      <c r="CZ449">
        <f t="shared" si="43"/>
        <v>11978</v>
      </c>
      <c r="DA449">
        <f t="shared" si="44"/>
        <v>1</v>
      </c>
      <c r="DB449">
        <v>0</v>
      </c>
    </row>
    <row r="450" spans="1:106" x14ac:dyDescent="0.2">
      <c r="A450">
        <f>ROW(Source!A176)</f>
        <v>176</v>
      </c>
      <c r="B450">
        <v>39500385</v>
      </c>
      <c r="C450">
        <v>39501406</v>
      </c>
      <c r="D450">
        <v>36806520</v>
      </c>
      <c r="E450">
        <v>1</v>
      </c>
      <c r="F450">
        <v>1</v>
      </c>
      <c r="G450">
        <v>1</v>
      </c>
      <c r="H450">
        <v>3</v>
      </c>
      <c r="I450" t="s">
        <v>1271</v>
      </c>
      <c r="J450" t="s">
        <v>1272</v>
      </c>
      <c r="K450" t="s">
        <v>1273</v>
      </c>
      <c r="L450">
        <v>1348</v>
      </c>
      <c r="N450">
        <v>1009</v>
      </c>
      <c r="O450" t="s">
        <v>57</v>
      </c>
      <c r="P450" t="s">
        <v>57</v>
      </c>
      <c r="Q450">
        <v>1000</v>
      </c>
      <c r="W450">
        <v>0</v>
      </c>
      <c r="X450">
        <v>36820162</v>
      </c>
      <c r="Y450">
        <v>2.8999999999999998E-3</v>
      </c>
      <c r="AA450">
        <v>734.5</v>
      </c>
      <c r="AB450">
        <v>0</v>
      </c>
      <c r="AC450">
        <v>0</v>
      </c>
      <c r="AD450">
        <v>0</v>
      </c>
      <c r="AE450">
        <v>734.5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2.8999999999999998E-3</v>
      </c>
      <c r="AU450" t="s">
        <v>3</v>
      </c>
      <c r="AV450">
        <v>0</v>
      </c>
      <c r="AW450">
        <v>2</v>
      </c>
      <c r="AX450">
        <v>39501429</v>
      </c>
      <c r="AY450">
        <v>1</v>
      </c>
      <c r="AZ450">
        <v>0</v>
      </c>
      <c r="BA450">
        <v>434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Y450*Source!I176</f>
        <v>1.16E-3</v>
      </c>
      <c r="CY450">
        <f t="shared" si="42"/>
        <v>734.5</v>
      </c>
      <c r="CZ450">
        <f t="shared" si="43"/>
        <v>734.5</v>
      </c>
      <c r="DA450">
        <f t="shared" si="44"/>
        <v>1</v>
      </c>
      <c r="DB450">
        <v>0</v>
      </c>
    </row>
    <row r="451" spans="1:106" x14ac:dyDescent="0.2">
      <c r="A451">
        <f>ROW(Source!A176)</f>
        <v>176</v>
      </c>
      <c r="B451">
        <v>39500385</v>
      </c>
      <c r="C451">
        <v>39501406</v>
      </c>
      <c r="D451">
        <v>36807096</v>
      </c>
      <c r="E451">
        <v>1</v>
      </c>
      <c r="F451">
        <v>1</v>
      </c>
      <c r="G451">
        <v>1</v>
      </c>
      <c r="H451">
        <v>3</v>
      </c>
      <c r="I451" t="s">
        <v>333</v>
      </c>
      <c r="J451" t="s">
        <v>335</v>
      </c>
      <c r="K451" t="s">
        <v>334</v>
      </c>
      <c r="L451">
        <v>1339</v>
      </c>
      <c r="N451">
        <v>1007</v>
      </c>
      <c r="O451" t="s">
        <v>179</v>
      </c>
      <c r="P451" t="s">
        <v>179</v>
      </c>
      <c r="Q451">
        <v>1</v>
      </c>
      <c r="W451">
        <v>0</v>
      </c>
      <c r="X451">
        <v>184330150</v>
      </c>
      <c r="Y451">
        <v>1.02</v>
      </c>
      <c r="AA451">
        <v>592.76</v>
      </c>
      <c r="AB451">
        <v>0</v>
      </c>
      <c r="AC451">
        <v>0</v>
      </c>
      <c r="AD451">
        <v>0</v>
      </c>
      <c r="AE451">
        <v>592.76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0</v>
      </c>
      <c r="AP451">
        <v>0</v>
      </c>
      <c r="AQ451">
        <v>0</v>
      </c>
      <c r="AR451">
        <v>0</v>
      </c>
      <c r="AS451" t="s">
        <v>3</v>
      </c>
      <c r="AT451">
        <v>1.02</v>
      </c>
      <c r="AU451" t="s">
        <v>3</v>
      </c>
      <c r="AV451">
        <v>0</v>
      </c>
      <c r="AW451">
        <v>1</v>
      </c>
      <c r="AX451">
        <v>-1</v>
      </c>
      <c r="AY451">
        <v>0</v>
      </c>
      <c r="AZ451">
        <v>0</v>
      </c>
      <c r="BA451" t="s">
        <v>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Y451*Source!I176</f>
        <v>0.40800000000000003</v>
      </c>
      <c r="CY451">
        <f t="shared" si="42"/>
        <v>592.76</v>
      </c>
      <c r="CZ451">
        <f t="shared" si="43"/>
        <v>592.76</v>
      </c>
      <c r="DA451">
        <f t="shared" si="44"/>
        <v>1</v>
      </c>
      <c r="DB451">
        <v>0</v>
      </c>
    </row>
    <row r="452" spans="1:106" x14ac:dyDescent="0.2">
      <c r="A452">
        <f>ROW(Source!A176)</f>
        <v>176</v>
      </c>
      <c r="B452">
        <v>39500385</v>
      </c>
      <c r="C452">
        <v>39501406</v>
      </c>
      <c r="D452">
        <v>36796108</v>
      </c>
      <c r="E452">
        <v>17</v>
      </c>
      <c r="F452">
        <v>1</v>
      </c>
      <c r="G452">
        <v>1</v>
      </c>
      <c r="H452">
        <v>3</v>
      </c>
      <c r="I452" t="s">
        <v>337</v>
      </c>
      <c r="J452" t="s">
        <v>3</v>
      </c>
      <c r="K452" t="s">
        <v>338</v>
      </c>
      <c r="L452">
        <v>1339</v>
      </c>
      <c r="N452">
        <v>1007</v>
      </c>
      <c r="O452" t="s">
        <v>179</v>
      </c>
      <c r="P452" t="s">
        <v>179</v>
      </c>
      <c r="Q452">
        <v>1</v>
      </c>
      <c r="W452">
        <v>0</v>
      </c>
      <c r="X452">
        <v>-792076634</v>
      </c>
      <c r="Y452">
        <v>1.02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3</v>
      </c>
      <c r="AT452">
        <v>1.02</v>
      </c>
      <c r="AU452" t="s">
        <v>3</v>
      </c>
      <c r="AV452">
        <v>0</v>
      </c>
      <c r="AW452">
        <v>2</v>
      </c>
      <c r="AX452">
        <v>39501430</v>
      </c>
      <c r="AY452">
        <v>1</v>
      </c>
      <c r="AZ452">
        <v>0</v>
      </c>
      <c r="BA452">
        <v>435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Y452*Source!I176</f>
        <v>0.40800000000000003</v>
      </c>
      <c r="CY452">
        <f t="shared" si="42"/>
        <v>0</v>
      </c>
      <c r="CZ452">
        <f t="shared" si="43"/>
        <v>0</v>
      </c>
      <c r="DA452">
        <f t="shared" si="44"/>
        <v>1</v>
      </c>
      <c r="DB452">
        <v>0</v>
      </c>
    </row>
    <row r="453" spans="1:106" x14ac:dyDescent="0.2">
      <c r="A453">
        <f>ROW(Source!A176)</f>
        <v>176</v>
      </c>
      <c r="B453">
        <v>39500385</v>
      </c>
      <c r="C453">
        <v>39501406</v>
      </c>
      <c r="D453">
        <v>36807373</v>
      </c>
      <c r="E453">
        <v>1</v>
      </c>
      <c r="F453">
        <v>1</v>
      </c>
      <c r="G453">
        <v>1</v>
      </c>
      <c r="H453">
        <v>3</v>
      </c>
      <c r="I453" t="s">
        <v>1274</v>
      </c>
      <c r="J453" t="s">
        <v>1275</v>
      </c>
      <c r="K453" t="s">
        <v>1276</v>
      </c>
      <c r="L453">
        <v>1339</v>
      </c>
      <c r="N453">
        <v>1007</v>
      </c>
      <c r="O453" t="s">
        <v>179</v>
      </c>
      <c r="P453" t="s">
        <v>179</v>
      </c>
      <c r="Q453">
        <v>1</v>
      </c>
      <c r="W453">
        <v>0</v>
      </c>
      <c r="X453">
        <v>-1031549266</v>
      </c>
      <c r="Y453">
        <v>0.09</v>
      </c>
      <c r="AA453">
        <v>497</v>
      </c>
      <c r="AB453">
        <v>0</v>
      </c>
      <c r="AC453">
        <v>0</v>
      </c>
      <c r="AD453">
        <v>0</v>
      </c>
      <c r="AE453">
        <v>497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3</v>
      </c>
      <c r="AT453">
        <v>0.09</v>
      </c>
      <c r="AU453" t="s">
        <v>3</v>
      </c>
      <c r="AV453">
        <v>0</v>
      </c>
      <c r="AW453">
        <v>2</v>
      </c>
      <c r="AX453">
        <v>39501431</v>
      </c>
      <c r="AY453">
        <v>1</v>
      </c>
      <c r="AZ453">
        <v>0</v>
      </c>
      <c r="BA453">
        <v>436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Y453*Source!I176</f>
        <v>3.5999999999999997E-2</v>
      </c>
      <c r="CY453">
        <f t="shared" si="42"/>
        <v>497</v>
      </c>
      <c r="CZ453">
        <f t="shared" si="43"/>
        <v>497</v>
      </c>
      <c r="DA453">
        <f t="shared" si="44"/>
        <v>1</v>
      </c>
      <c r="DB453">
        <v>0</v>
      </c>
    </row>
    <row r="454" spans="1:106" x14ac:dyDescent="0.2">
      <c r="A454">
        <f>ROW(Source!A176)</f>
        <v>176</v>
      </c>
      <c r="B454">
        <v>39500385</v>
      </c>
      <c r="C454">
        <v>39501406</v>
      </c>
      <c r="D454">
        <v>36824289</v>
      </c>
      <c r="E454">
        <v>1</v>
      </c>
      <c r="F454">
        <v>1</v>
      </c>
      <c r="G454">
        <v>1</v>
      </c>
      <c r="H454">
        <v>3</v>
      </c>
      <c r="I454" t="s">
        <v>1277</v>
      </c>
      <c r="J454" t="s">
        <v>1278</v>
      </c>
      <c r="K454" t="s">
        <v>1279</v>
      </c>
      <c r="L454">
        <v>1348</v>
      </c>
      <c r="N454">
        <v>1009</v>
      </c>
      <c r="O454" t="s">
        <v>57</v>
      </c>
      <c r="P454" t="s">
        <v>57</v>
      </c>
      <c r="Q454">
        <v>1000</v>
      </c>
      <c r="W454">
        <v>0</v>
      </c>
      <c r="X454">
        <v>-1756095795</v>
      </c>
      <c r="Y454">
        <v>4.0000000000000001E-3</v>
      </c>
      <c r="AA454">
        <v>5989</v>
      </c>
      <c r="AB454">
        <v>0</v>
      </c>
      <c r="AC454">
        <v>0</v>
      </c>
      <c r="AD454">
        <v>0</v>
      </c>
      <c r="AE454">
        <v>5989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4.0000000000000001E-3</v>
      </c>
      <c r="AU454" t="s">
        <v>3</v>
      </c>
      <c r="AV454">
        <v>0</v>
      </c>
      <c r="AW454">
        <v>2</v>
      </c>
      <c r="AX454">
        <v>39501432</v>
      </c>
      <c r="AY454">
        <v>1</v>
      </c>
      <c r="AZ454">
        <v>0</v>
      </c>
      <c r="BA454">
        <v>437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Y454*Source!I176</f>
        <v>1.6000000000000001E-3</v>
      </c>
      <c r="CY454">
        <f t="shared" si="42"/>
        <v>5989</v>
      </c>
      <c r="CZ454">
        <f t="shared" si="43"/>
        <v>5989</v>
      </c>
      <c r="DA454">
        <f t="shared" si="44"/>
        <v>1</v>
      </c>
      <c r="DB454">
        <v>0</v>
      </c>
    </row>
    <row r="455" spans="1:106" x14ac:dyDescent="0.2">
      <c r="A455">
        <f>ROW(Source!A176)</f>
        <v>176</v>
      </c>
      <c r="B455">
        <v>39500385</v>
      </c>
      <c r="C455">
        <v>39501406</v>
      </c>
      <c r="D455">
        <v>36830220</v>
      </c>
      <c r="E455">
        <v>1</v>
      </c>
      <c r="F455">
        <v>1</v>
      </c>
      <c r="G455">
        <v>1</v>
      </c>
      <c r="H455">
        <v>3</v>
      </c>
      <c r="I455" t="s">
        <v>1280</v>
      </c>
      <c r="J455" t="s">
        <v>1281</v>
      </c>
      <c r="K455" t="s">
        <v>1282</v>
      </c>
      <c r="L455">
        <v>1339</v>
      </c>
      <c r="N455">
        <v>1007</v>
      </c>
      <c r="O455" t="s">
        <v>179</v>
      </c>
      <c r="P455" t="s">
        <v>179</v>
      </c>
      <c r="Q455">
        <v>1</v>
      </c>
      <c r="W455">
        <v>0</v>
      </c>
      <c r="X455">
        <v>-444202262</v>
      </c>
      <c r="Y455">
        <v>0.12</v>
      </c>
      <c r="AA455">
        <v>558.33000000000004</v>
      </c>
      <c r="AB455">
        <v>0</v>
      </c>
      <c r="AC455">
        <v>0</v>
      </c>
      <c r="AD455">
        <v>0</v>
      </c>
      <c r="AE455">
        <v>558.33000000000004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0.12</v>
      </c>
      <c r="AU455" t="s">
        <v>3</v>
      </c>
      <c r="AV455">
        <v>0</v>
      </c>
      <c r="AW455">
        <v>2</v>
      </c>
      <c r="AX455">
        <v>39501434</v>
      </c>
      <c r="AY455">
        <v>1</v>
      </c>
      <c r="AZ455">
        <v>0</v>
      </c>
      <c r="BA455">
        <v>439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Y455*Source!I176</f>
        <v>4.8000000000000001E-2</v>
      </c>
      <c r="CY455">
        <f t="shared" si="42"/>
        <v>558.33000000000004</v>
      </c>
      <c r="CZ455">
        <f t="shared" si="43"/>
        <v>558.33000000000004</v>
      </c>
      <c r="DA455">
        <f t="shared" si="44"/>
        <v>1</v>
      </c>
      <c r="DB455">
        <v>0</v>
      </c>
    </row>
    <row r="456" spans="1:106" x14ac:dyDescent="0.2">
      <c r="A456">
        <f>ROW(Source!A176)</f>
        <v>176</v>
      </c>
      <c r="B456">
        <v>39500385</v>
      </c>
      <c r="C456">
        <v>39501406</v>
      </c>
      <c r="D456">
        <v>36830508</v>
      </c>
      <c r="E456">
        <v>1</v>
      </c>
      <c r="F456">
        <v>1</v>
      </c>
      <c r="G456">
        <v>1</v>
      </c>
      <c r="H456">
        <v>3</v>
      </c>
      <c r="I456" t="s">
        <v>1283</v>
      </c>
      <c r="J456" t="s">
        <v>1284</v>
      </c>
      <c r="K456" t="s">
        <v>1285</v>
      </c>
      <c r="L456">
        <v>1339</v>
      </c>
      <c r="N456">
        <v>1007</v>
      </c>
      <c r="O456" t="s">
        <v>179</v>
      </c>
      <c r="P456" t="s">
        <v>179</v>
      </c>
      <c r="Q456">
        <v>1</v>
      </c>
      <c r="W456">
        <v>0</v>
      </c>
      <c r="X456">
        <v>-1130628485</v>
      </c>
      <c r="Y456">
        <v>0.14000000000000001</v>
      </c>
      <c r="AA456">
        <v>1320</v>
      </c>
      <c r="AB456">
        <v>0</v>
      </c>
      <c r="AC456">
        <v>0</v>
      </c>
      <c r="AD456">
        <v>0</v>
      </c>
      <c r="AE456">
        <v>1320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0.14000000000000001</v>
      </c>
      <c r="AU456" t="s">
        <v>3</v>
      </c>
      <c r="AV456">
        <v>0</v>
      </c>
      <c r="AW456">
        <v>2</v>
      </c>
      <c r="AX456">
        <v>39501435</v>
      </c>
      <c r="AY456">
        <v>1</v>
      </c>
      <c r="AZ456">
        <v>0</v>
      </c>
      <c r="BA456">
        <v>440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Y456*Source!I176</f>
        <v>5.6000000000000008E-2</v>
      </c>
      <c r="CY456">
        <f t="shared" si="42"/>
        <v>1320</v>
      </c>
      <c r="CZ456">
        <f t="shared" si="43"/>
        <v>1320</v>
      </c>
      <c r="DA456">
        <f t="shared" si="44"/>
        <v>1</v>
      </c>
      <c r="DB456">
        <v>0</v>
      </c>
    </row>
    <row r="457" spans="1:106" x14ac:dyDescent="0.2">
      <c r="A457">
        <f>ROW(Source!A176)</f>
        <v>176</v>
      </c>
      <c r="B457">
        <v>39500385</v>
      </c>
      <c r="C457">
        <v>39501406</v>
      </c>
      <c r="D457">
        <v>36831733</v>
      </c>
      <c r="E457">
        <v>1</v>
      </c>
      <c r="F457">
        <v>1</v>
      </c>
      <c r="G457">
        <v>1</v>
      </c>
      <c r="H457">
        <v>3</v>
      </c>
      <c r="I457" t="s">
        <v>1286</v>
      </c>
      <c r="J457" t="s">
        <v>1287</v>
      </c>
      <c r="K457" t="s">
        <v>1288</v>
      </c>
      <c r="L457">
        <v>1327</v>
      </c>
      <c r="N457">
        <v>1005</v>
      </c>
      <c r="O457" t="s">
        <v>40</v>
      </c>
      <c r="P457" t="s">
        <v>40</v>
      </c>
      <c r="Q457">
        <v>1</v>
      </c>
      <c r="W457">
        <v>0</v>
      </c>
      <c r="X457">
        <v>312915526</v>
      </c>
      <c r="Y457">
        <v>2.2999999999999998</v>
      </c>
      <c r="AA457">
        <v>35.53</v>
      </c>
      <c r="AB457">
        <v>0</v>
      </c>
      <c r="AC457">
        <v>0</v>
      </c>
      <c r="AD457">
        <v>0</v>
      </c>
      <c r="AE457">
        <v>35.53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2.2999999999999998</v>
      </c>
      <c r="AU457" t="s">
        <v>3</v>
      </c>
      <c r="AV457">
        <v>0</v>
      </c>
      <c r="AW457">
        <v>2</v>
      </c>
      <c r="AX457">
        <v>39501436</v>
      </c>
      <c r="AY457">
        <v>1</v>
      </c>
      <c r="AZ457">
        <v>0</v>
      </c>
      <c r="BA457">
        <v>441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Y457*Source!I176</f>
        <v>0.91999999999999993</v>
      </c>
      <c r="CY457">
        <f t="shared" si="42"/>
        <v>35.53</v>
      </c>
      <c r="CZ457">
        <f t="shared" si="43"/>
        <v>35.53</v>
      </c>
      <c r="DA457">
        <f t="shared" si="44"/>
        <v>1</v>
      </c>
      <c r="DB457">
        <v>0</v>
      </c>
    </row>
    <row r="458" spans="1:106" x14ac:dyDescent="0.2">
      <c r="A458">
        <f>ROW(Source!A177)</f>
        <v>177</v>
      </c>
      <c r="B458">
        <v>39500386</v>
      </c>
      <c r="C458">
        <v>39501406</v>
      </c>
      <c r="D458">
        <v>37066739</v>
      </c>
      <c r="E458">
        <v>1</v>
      </c>
      <c r="F458">
        <v>1</v>
      </c>
      <c r="G458">
        <v>1</v>
      </c>
      <c r="H458">
        <v>1</v>
      </c>
      <c r="I458" t="s">
        <v>1266</v>
      </c>
      <c r="J458" t="s">
        <v>3</v>
      </c>
      <c r="K458" t="s">
        <v>1267</v>
      </c>
      <c r="L458">
        <v>1191</v>
      </c>
      <c r="N458">
        <v>1013</v>
      </c>
      <c r="O458" t="s">
        <v>1028</v>
      </c>
      <c r="P458" t="s">
        <v>1028</v>
      </c>
      <c r="Q458">
        <v>1</v>
      </c>
      <c r="W458">
        <v>0</v>
      </c>
      <c r="X458">
        <v>-608433632</v>
      </c>
      <c r="Y458">
        <v>26.82</v>
      </c>
      <c r="AA458">
        <v>0</v>
      </c>
      <c r="AB458">
        <v>0</v>
      </c>
      <c r="AC458">
        <v>0</v>
      </c>
      <c r="AD458">
        <v>56.34</v>
      </c>
      <c r="AE458">
        <v>0</v>
      </c>
      <c r="AF458">
        <v>0</v>
      </c>
      <c r="AG458">
        <v>0</v>
      </c>
      <c r="AH458">
        <v>8.4600000000000009</v>
      </c>
      <c r="AI458">
        <v>1</v>
      </c>
      <c r="AJ458">
        <v>1</v>
      </c>
      <c r="AK458">
        <v>1</v>
      </c>
      <c r="AL458">
        <v>6.66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26.82</v>
      </c>
      <c r="AU458" t="s">
        <v>3</v>
      </c>
      <c r="AV458">
        <v>1</v>
      </c>
      <c r="AW458">
        <v>2</v>
      </c>
      <c r="AX458">
        <v>39501422</v>
      </c>
      <c r="AY458">
        <v>1</v>
      </c>
      <c r="AZ458">
        <v>0</v>
      </c>
      <c r="BA458">
        <v>442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Y458*Source!I177</f>
        <v>10.728000000000002</v>
      </c>
      <c r="CY458">
        <f>AD458</f>
        <v>56.34</v>
      </c>
      <c r="CZ458">
        <f>AH458</f>
        <v>8.4600000000000009</v>
      </c>
      <c r="DA458">
        <f>AL458</f>
        <v>6.66</v>
      </c>
      <c r="DB458">
        <v>0</v>
      </c>
    </row>
    <row r="459" spans="1:106" x14ac:dyDescent="0.2">
      <c r="A459">
        <f>ROW(Source!A177)</f>
        <v>177</v>
      </c>
      <c r="B459">
        <v>39500386</v>
      </c>
      <c r="C459">
        <v>39501406</v>
      </c>
      <c r="D459">
        <v>37064876</v>
      </c>
      <c r="E459">
        <v>1</v>
      </c>
      <c r="F459">
        <v>1</v>
      </c>
      <c r="G459">
        <v>1</v>
      </c>
      <c r="H459">
        <v>1</v>
      </c>
      <c r="I459" t="s">
        <v>1029</v>
      </c>
      <c r="J459" t="s">
        <v>3</v>
      </c>
      <c r="K459" t="s">
        <v>1030</v>
      </c>
      <c r="L459">
        <v>1191</v>
      </c>
      <c r="N459">
        <v>1013</v>
      </c>
      <c r="O459" t="s">
        <v>1028</v>
      </c>
      <c r="P459" t="s">
        <v>1028</v>
      </c>
      <c r="Q459">
        <v>1</v>
      </c>
      <c r="W459">
        <v>0</v>
      </c>
      <c r="X459">
        <v>-1417349443</v>
      </c>
      <c r="Y459">
        <v>0.35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6.66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3</v>
      </c>
      <c r="AT459">
        <v>0.35</v>
      </c>
      <c r="AU459" t="s">
        <v>3</v>
      </c>
      <c r="AV459">
        <v>2</v>
      </c>
      <c r="AW459">
        <v>2</v>
      </c>
      <c r="AX459">
        <v>39501423</v>
      </c>
      <c r="AY459">
        <v>1</v>
      </c>
      <c r="AZ459">
        <v>0</v>
      </c>
      <c r="BA459">
        <v>443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Y459*Source!I177</f>
        <v>0.13999999999999999</v>
      </c>
      <c r="CY459">
        <f>AD459</f>
        <v>0</v>
      </c>
      <c r="CZ459">
        <f>AH459</f>
        <v>0</v>
      </c>
      <c r="DA459">
        <f>AL459</f>
        <v>1</v>
      </c>
      <c r="DB459">
        <v>0</v>
      </c>
    </row>
    <row r="460" spans="1:106" x14ac:dyDescent="0.2">
      <c r="A460">
        <f>ROW(Source!A177)</f>
        <v>177</v>
      </c>
      <c r="B460">
        <v>39500386</v>
      </c>
      <c r="C460">
        <v>39501406</v>
      </c>
      <c r="D460">
        <v>36882159</v>
      </c>
      <c r="E460">
        <v>1</v>
      </c>
      <c r="F460">
        <v>1</v>
      </c>
      <c r="G460">
        <v>1</v>
      </c>
      <c r="H460">
        <v>2</v>
      </c>
      <c r="I460" t="s">
        <v>1119</v>
      </c>
      <c r="J460" t="s">
        <v>1120</v>
      </c>
      <c r="K460" t="s">
        <v>1121</v>
      </c>
      <c r="L460">
        <v>1368</v>
      </c>
      <c r="N460">
        <v>1011</v>
      </c>
      <c r="O460" t="s">
        <v>1034</v>
      </c>
      <c r="P460" t="s">
        <v>1034</v>
      </c>
      <c r="Q460">
        <v>1</v>
      </c>
      <c r="W460">
        <v>0</v>
      </c>
      <c r="X460">
        <v>-1718674368</v>
      </c>
      <c r="Y460">
        <v>0.14000000000000001</v>
      </c>
      <c r="AA460">
        <v>0</v>
      </c>
      <c r="AB460">
        <v>745.85</v>
      </c>
      <c r="AC460">
        <v>13.5</v>
      </c>
      <c r="AD460">
        <v>0</v>
      </c>
      <c r="AE460">
        <v>0</v>
      </c>
      <c r="AF460">
        <v>111.99</v>
      </c>
      <c r="AG460">
        <v>13.5</v>
      </c>
      <c r="AH460">
        <v>0</v>
      </c>
      <c r="AI460">
        <v>1</v>
      </c>
      <c r="AJ460">
        <v>6.66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3</v>
      </c>
      <c r="AT460">
        <v>0.14000000000000001</v>
      </c>
      <c r="AU460" t="s">
        <v>3</v>
      </c>
      <c r="AV460">
        <v>0</v>
      </c>
      <c r="AW460">
        <v>2</v>
      </c>
      <c r="AX460">
        <v>39501424</v>
      </c>
      <c r="AY460">
        <v>1</v>
      </c>
      <c r="AZ460">
        <v>0</v>
      </c>
      <c r="BA460">
        <v>444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Y460*Source!I177</f>
        <v>5.6000000000000008E-2</v>
      </c>
      <c r="CY460">
        <f>AB460</f>
        <v>745.85</v>
      </c>
      <c r="CZ460">
        <f>AF460</f>
        <v>111.99</v>
      </c>
      <c r="DA460">
        <f>AJ460</f>
        <v>6.66</v>
      </c>
      <c r="DB460">
        <v>0</v>
      </c>
    </row>
    <row r="461" spans="1:106" x14ac:dyDescent="0.2">
      <c r="A461">
        <f>ROW(Source!A177)</f>
        <v>177</v>
      </c>
      <c r="B461">
        <v>39500386</v>
      </c>
      <c r="C461">
        <v>39501406</v>
      </c>
      <c r="D461">
        <v>36882569</v>
      </c>
      <c r="E461">
        <v>1</v>
      </c>
      <c r="F461">
        <v>1</v>
      </c>
      <c r="G461">
        <v>1</v>
      </c>
      <c r="H461">
        <v>2</v>
      </c>
      <c r="I461" t="s">
        <v>1263</v>
      </c>
      <c r="J461" t="s">
        <v>1264</v>
      </c>
      <c r="K461" t="s">
        <v>1265</v>
      </c>
      <c r="L461">
        <v>1368</v>
      </c>
      <c r="N461">
        <v>1011</v>
      </c>
      <c r="O461" t="s">
        <v>1034</v>
      </c>
      <c r="P461" t="s">
        <v>1034</v>
      </c>
      <c r="Q461">
        <v>1</v>
      </c>
      <c r="W461">
        <v>0</v>
      </c>
      <c r="X461">
        <v>126902709</v>
      </c>
      <c r="Y461">
        <v>0.27</v>
      </c>
      <c r="AA461">
        <v>0</v>
      </c>
      <c r="AB461">
        <v>3.33</v>
      </c>
      <c r="AC461">
        <v>0</v>
      </c>
      <c r="AD461">
        <v>0</v>
      </c>
      <c r="AE461">
        <v>0</v>
      </c>
      <c r="AF461">
        <v>0.5</v>
      </c>
      <c r="AG461">
        <v>0</v>
      </c>
      <c r="AH461">
        <v>0</v>
      </c>
      <c r="AI461">
        <v>1</v>
      </c>
      <c r="AJ461">
        <v>6.66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0.27</v>
      </c>
      <c r="AU461" t="s">
        <v>3</v>
      </c>
      <c r="AV461">
        <v>0</v>
      </c>
      <c r="AW461">
        <v>2</v>
      </c>
      <c r="AX461">
        <v>39501425</v>
      </c>
      <c r="AY461">
        <v>1</v>
      </c>
      <c r="AZ461">
        <v>0</v>
      </c>
      <c r="BA461">
        <v>445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Y461*Source!I177</f>
        <v>0.10800000000000001</v>
      </c>
      <c r="CY461">
        <f>AB461</f>
        <v>3.33</v>
      </c>
      <c r="CZ461">
        <f>AF461</f>
        <v>0.5</v>
      </c>
      <c r="DA461">
        <f>AJ461</f>
        <v>6.66</v>
      </c>
      <c r="DB461">
        <v>0</v>
      </c>
    </row>
    <row r="462" spans="1:106" x14ac:dyDescent="0.2">
      <c r="A462">
        <f>ROW(Source!A177)</f>
        <v>177</v>
      </c>
      <c r="B462">
        <v>39500386</v>
      </c>
      <c r="C462">
        <v>39501406</v>
      </c>
      <c r="D462">
        <v>36883554</v>
      </c>
      <c r="E462">
        <v>1</v>
      </c>
      <c r="F462">
        <v>1</v>
      </c>
      <c r="G462">
        <v>1</v>
      </c>
      <c r="H462">
        <v>2</v>
      </c>
      <c r="I462" t="s">
        <v>1037</v>
      </c>
      <c r="J462" t="s">
        <v>1038</v>
      </c>
      <c r="K462" t="s">
        <v>1039</v>
      </c>
      <c r="L462">
        <v>1368</v>
      </c>
      <c r="N462">
        <v>1011</v>
      </c>
      <c r="O462" t="s">
        <v>1034</v>
      </c>
      <c r="P462" t="s">
        <v>1034</v>
      </c>
      <c r="Q462">
        <v>1</v>
      </c>
      <c r="W462">
        <v>0</v>
      </c>
      <c r="X462">
        <v>1372534845</v>
      </c>
      <c r="Y462">
        <v>0.21</v>
      </c>
      <c r="AA462">
        <v>0</v>
      </c>
      <c r="AB462">
        <v>437.63</v>
      </c>
      <c r="AC462">
        <v>11.6</v>
      </c>
      <c r="AD462">
        <v>0</v>
      </c>
      <c r="AE462">
        <v>0</v>
      </c>
      <c r="AF462">
        <v>65.709999999999994</v>
      </c>
      <c r="AG462">
        <v>11.6</v>
      </c>
      <c r="AH462">
        <v>0</v>
      </c>
      <c r="AI462">
        <v>1</v>
      </c>
      <c r="AJ462">
        <v>6.66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0.21</v>
      </c>
      <c r="AU462" t="s">
        <v>3</v>
      </c>
      <c r="AV462">
        <v>0</v>
      </c>
      <c r="AW462">
        <v>2</v>
      </c>
      <c r="AX462">
        <v>39501426</v>
      </c>
      <c r="AY462">
        <v>1</v>
      </c>
      <c r="AZ462">
        <v>0</v>
      </c>
      <c r="BA462">
        <v>446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Y462*Source!I177</f>
        <v>8.4000000000000005E-2</v>
      </c>
      <c r="CY462">
        <f>AB462</f>
        <v>437.63</v>
      </c>
      <c r="CZ462">
        <f>AF462</f>
        <v>65.709999999999994</v>
      </c>
      <c r="DA462">
        <f>AJ462</f>
        <v>6.66</v>
      </c>
      <c r="DB462">
        <v>0</v>
      </c>
    </row>
    <row r="463" spans="1:106" x14ac:dyDescent="0.2">
      <c r="A463">
        <f>ROW(Source!A177)</f>
        <v>177</v>
      </c>
      <c r="B463">
        <v>39500386</v>
      </c>
      <c r="C463">
        <v>39501406</v>
      </c>
      <c r="D463">
        <v>36801792</v>
      </c>
      <c r="E463">
        <v>1</v>
      </c>
      <c r="F463">
        <v>1</v>
      </c>
      <c r="G463">
        <v>1</v>
      </c>
      <c r="H463">
        <v>3</v>
      </c>
      <c r="I463" t="s">
        <v>1066</v>
      </c>
      <c r="J463" t="s">
        <v>1067</v>
      </c>
      <c r="K463" t="s">
        <v>1068</v>
      </c>
      <c r="L463">
        <v>1339</v>
      </c>
      <c r="N463">
        <v>1007</v>
      </c>
      <c r="O463" t="s">
        <v>179</v>
      </c>
      <c r="P463" t="s">
        <v>179</v>
      </c>
      <c r="Q463">
        <v>1</v>
      </c>
      <c r="W463">
        <v>0</v>
      </c>
      <c r="X463">
        <v>-1660354250</v>
      </c>
      <c r="Y463">
        <v>8.0999999999999996E-3</v>
      </c>
      <c r="AA463">
        <v>16.25</v>
      </c>
      <c r="AB463">
        <v>0</v>
      </c>
      <c r="AC463">
        <v>0</v>
      </c>
      <c r="AD463">
        <v>0</v>
      </c>
      <c r="AE463">
        <v>2.44</v>
      </c>
      <c r="AF463">
        <v>0</v>
      </c>
      <c r="AG463">
        <v>0</v>
      </c>
      <c r="AH463">
        <v>0</v>
      </c>
      <c r="AI463">
        <v>6.66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8.0999999999999996E-3</v>
      </c>
      <c r="AU463" t="s">
        <v>3</v>
      </c>
      <c r="AV463">
        <v>0</v>
      </c>
      <c r="AW463">
        <v>2</v>
      </c>
      <c r="AX463">
        <v>39501427</v>
      </c>
      <c r="AY463">
        <v>1</v>
      </c>
      <c r="AZ463">
        <v>0</v>
      </c>
      <c r="BA463">
        <v>447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Y463*Source!I177</f>
        <v>3.2399999999999998E-3</v>
      </c>
      <c r="CY463">
        <f t="shared" ref="CY463:CY472" si="45">AA463</f>
        <v>16.25</v>
      </c>
      <c r="CZ463">
        <f t="shared" ref="CZ463:CZ472" si="46">AE463</f>
        <v>2.44</v>
      </c>
      <c r="DA463">
        <f t="shared" ref="DA463:DA472" si="47">AI463</f>
        <v>6.66</v>
      </c>
      <c r="DB463">
        <v>0</v>
      </c>
    </row>
    <row r="464" spans="1:106" x14ac:dyDescent="0.2">
      <c r="A464">
        <f>ROW(Source!A177)</f>
        <v>177</v>
      </c>
      <c r="B464">
        <v>39500386</v>
      </c>
      <c r="C464">
        <v>39501406</v>
      </c>
      <c r="D464">
        <v>36804545</v>
      </c>
      <c r="E464">
        <v>1</v>
      </c>
      <c r="F464">
        <v>1</v>
      </c>
      <c r="G464">
        <v>1</v>
      </c>
      <c r="H464">
        <v>3</v>
      </c>
      <c r="I464" t="s">
        <v>1268</v>
      </c>
      <c r="J464" t="s">
        <v>1269</v>
      </c>
      <c r="K464" t="s">
        <v>1270</v>
      </c>
      <c r="L464">
        <v>1348</v>
      </c>
      <c r="N464">
        <v>1009</v>
      </c>
      <c r="O464" t="s">
        <v>57</v>
      </c>
      <c r="P464" t="s">
        <v>57</v>
      </c>
      <c r="Q464">
        <v>1000</v>
      </c>
      <c r="W464">
        <v>0</v>
      </c>
      <c r="X464">
        <v>1174701286</v>
      </c>
      <c r="Y464">
        <v>1.9E-3</v>
      </c>
      <c r="AA464">
        <v>79773.48</v>
      </c>
      <c r="AB464">
        <v>0</v>
      </c>
      <c r="AC464">
        <v>0</v>
      </c>
      <c r="AD464">
        <v>0</v>
      </c>
      <c r="AE464">
        <v>11978</v>
      </c>
      <c r="AF464">
        <v>0</v>
      </c>
      <c r="AG464">
        <v>0</v>
      </c>
      <c r="AH464">
        <v>0</v>
      </c>
      <c r="AI464">
        <v>6.66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1.9E-3</v>
      </c>
      <c r="AU464" t="s">
        <v>3</v>
      </c>
      <c r="AV464">
        <v>0</v>
      </c>
      <c r="AW464">
        <v>2</v>
      </c>
      <c r="AX464">
        <v>39501428</v>
      </c>
      <c r="AY464">
        <v>1</v>
      </c>
      <c r="AZ464">
        <v>0</v>
      </c>
      <c r="BA464">
        <v>448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Y464*Source!I177</f>
        <v>7.6000000000000004E-4</v>
      </c>
      <c r="CY464">
        <f t="shared" si="45"/>
        <v>79773.48</v>
      </c>
      <c r="CZ464">
        <f t="shared" si="46"/>
        <v>11978</v>
      </c>
      <c r="DA464">
        <f t="shared" si="47"/>
        <v>6.66</v>
      </c>
      <c r="DB464">
        <v>0</v>
      </c>
    </row>
    <row r="465" spans="1:106" x14ac:dyDescent="0.2">
      <c r="A465">
        <f>ROW(Source!A177)</f>
        <v>177</v>
      </c>
      <c r="B465">
        <v>39500386</v>
      </c>
      <c r="C465">
        <v>39501406</v>
      </c>
      <c r="D465">
        <v>36806520</v>
      </c>
      <c r="E465">
        <v>1</v>
      </c>
      <c r="F465">
        <v>1</v>
      </c>
      <c r="G465">
        <v>1</v>
      </c>
      <c r="H465">
        <v>3</v>
      </c>
      <c r="I465" t="s">
        <v>1271</v>
      </c>
      <c r="J465" t="s">
        <v>1272</v>
      </c>
      <c r="K465" t="s">
        <v>1273</v>
      </c>
      <c r="L465">
        <v>1348</v>
      </c>
      <c r="N465">
        <v>1009</v>
      </c>
      <c r="O465" t="s">
        <v>57</v>
      </c>
      <c r="P465" t="s">
        <v>57</v>
      </c>
      <c r="Q465">
        <v>1000</v>
      </c>
      <c r="W465">
        <v>0</v>
      </c>
      <c r="X465">
        <v>36820162</v>
      </c>
      <c r="Y465">
        <v>2.8999999999999998E-3</v>
      </c>
      <c r="AA465">
        <v>4891.7700000000004</v>
      </c>
      <c r="AB465">
        <v>0</v>
      </c>
      <c r="AC465">
        <v>0</v>
      </c>
      <c r="AD465">
        <v>0</v>
      </c>
      <c r="AE465">
        <v>734.5</v>
      </c>
      <c r="AF465">
        <v>0</v>
      </c>
      <c r="AG465">
        <v>0</v>
      </c>
      <c r="AH465">
        <v>0</v>
      </c>
      <c r="AI465">
        <v>6.66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2.8999999999999998E-3</v>
      </c>
      <c r="AU465" t="s">
        <v>3</v>
      </c>
      <c r="AV465">
        <v>0</v>
      </c>
      <c r="AW465">
        <v>2</v>
      </c>
      <c r="AX465">
        <v>39501429</v>
      </c>
      <c r="AY465">
        <v>1</v>
      </c>
      <c r="AZ465">
        <v>0</v>
      </c>
      <c r="BA465">
        <v>449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Y465*Source!I177</f>
        <v>1.16E-3</v>
      </c>
      <c r="CY465">
        <f t="shared" si="45"/>
        <v>4891.7700000000004</v>
      </c>
      <c r="CZ465">
        <f t="shared" si="46"/>
        <v>734.5</v>
      </c>
      <c r="DA465">
        <f t="shared" si="47"/>
        <v>6.66</v>
      </c>
      <c r="DB465">
        <v>0</v>
      </c>
    </row>
    <row r="466" spans="1:106" x14ac:dyDescent="0.2">
      <c r="A466">
        <f>ROW(Source!A177)</f>
        <v>177</v>
      </c>
      <c r="B466">
        <v>39500386</v>
      </c>
      <c r="C466">
        <v>39501406</v>
      </c>
      <c r="D466">
        <v>36807096</v>
      </c>
      <c r="E466">
        <v>1</v>
      </c>
      <c r="F466">
        <v>1</v>
      </c>
      <c r="G466">
        <v>1</v>
      </c>
      <c r="H466">
        <v>3</v>
      </c>
      <c r="I466" t="s">
        <v>333</v>
      </c>
      <c r="J466" t="s">
        <v>335</v>
      </c>
      <c r="K466" t="s">
        <v>334</v>
      </c>
      <c r="L466">
        <v>1339</v>
      </c>
      <c r="N466">
        <v>1007</v>
      </c>
      <c r="O466" t="s">
        <v>179</v>
      </c>
      <c r="P466" t="s">
        <v>179</v>
      </c>
      <c r="Q466">
        <v>1</v>
      </c>
      <c r="W466">
        <v>0</v>
      </c>
      <c r="X466">
        <v>184330150</v>
      </c>
      <c r="Y466">
        <v>1.02</v>
      </c>
      <c r="AA466">
        <v>3947.78</v>
      </c>
      <c r="AB466">
        <v>0</v>
      </c>
      <c r="AC466">
        <v>0</v>
      </c>
      <c r="AD466">
        <v>0</v>
      </c>
      <c r="AE466">
        <v>592.76</v>
      </c>
      <c r="AF466">
        <v>0</v>
      </c>
      <c r="AG466">
        <v>0</v>
      </c>
      <c r="AH466">
        <v>0</v>
      </c>
      <c r="AI466">
        <v>6.66</v>
      </c>
      <c r="AJ466">
        <v>1</v>
      </c>
      <c r="AK466">
        <v>1</v>
      </c>
      <c r="AL466">
        <v>1</v>
      </c>
      <c r="AN466">
        <v>0</v>
      </c>
      <c r="AO466">
        <v>0</v>
      </c>
      <c r="AP466">
        <v>0</v>
      </c>
      <c r="AQ466">
        <v>0</v>
      </c>
      <c r="AR466">
        <v>0</v>
      </c>
      <c r="AS466" t="s">
        <v>3</v>
      </c>
      <c r="AT466">
        <v>1.02</v>
      </c>
      <c r="AU466" t="s">
        <v>3</v>
      </c>
      <c r="AV466">
        <v>0</v>
      </c>
      <c r="AW466">
        <v>1</v>
      </c>
      <c r="AX466">
        <v>-1</v>
      </c>
      <c r="AY466">
        <v>0</v>
      </c>
      <c r="AZ466">
        <v>0</v>
      </c>
      <c r="BA466" t="s">
        <v>3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Y466*Source!I177</f>
        <v>0.40800000000000003</v>
      </c>
      <c r="CY466">
        <f t="shared" si="45"/>
        <v>3947.78</v>
      </c>
      <c r="CZ466">
        <f t="shared" si="46"/>
        <v>592.76</v>
      </c>
      <c r="DA466">
        <f t="shared" si="47"/>
        <v>6.66</v>
      </c>
      <c r="DB466">
        <v>0</v>
      </c>
    </row>
    <row r="467" spans="1:106" x14ac:dyDescent="0.2">
      <c r="A467">
        <f>ROW(Source!A177)</f>
        <v>177</v>
      </c>
      <c r="B467">
        <v>39500386</v>
      </c>
      <c r="C467">
        <v>39501406</v>
      </c>
      <c r="D467">
        <v>36796108</v>
      </c>
      <c r="E467">
        <v>17</v>
      </c>
      <c r="F467">
        <v>1</v>
      </c>
      <c r="G467">
        <v>1</v>
      </c>
      <c r="H467">
        <v>3</v>
      </c>
      <c r="I467" t="s">
        <v>337</v>
      </c>
      <c r="J467" t="s">
        <v>3</v>
      </c>
      <c r="K467" t="s">
        <v>338</v>
      </c>
      <c r="L467">
        <v>1339</v>
      </c>
      <c r="N467">
        <v>1007</v>
      </c>
      <c r="O467" t="s">
        <v>179</v>
      </c>
      <c r="P467" t="s">
        <v>179</v>
      </c>
      <c r="Q467">
        <v>1</v>
      </c>
      <c r="W467">
        <v>0</v>
      </c>
      <c r="X467">
        <v>-792076634</v>
      </c>
      <c r="Y467">
        <v>1.02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6.66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0</v>
      </c>
      <c r="AQ467">
        <v>0</v>
      </c>
      <c r="AR467">
        <v>0</v>
      </c>
      <c r="AS467" t="s">
        <v>3</v>
      </c>
      <c r="AT467">
        <v>1.02</v>
      </c>
      <c r="AU467" t="s">
        <v>3</v>
      </c>
      <c r="AV467">
        <v>0</v>
      </c>
      <c r="AW467">
        <v>2</v>
      </c>
      <c r="AX467">
        <v>39501430</v>
      </c>
      <c r="AY467">
        <v>1</v>
      </c>
      <c r="AZ467">
        <v>0</v>
      </c>
      <c r="BA467">
        <v>450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Y467*Source!I177</f>
        <v>0.40800000000000003</v>
      </c>
      <c r="CY467">
        <f t="shared" si="45"/>
        <v>0</v>
      </c>
      <c r="CZ467">
        <f t="shared" si="46"/>
        <v>0</v>
      </c>
      <c r="DA467">
        <f t="shared" si="47"/>
        <v>6.66</v>
      </c>
      <c r="DB467">
        <v>0</v>
      </c>
    </row>
    <row r="468" spans="1:106" x14ac:dyDescent="0.2">
      <c r="A468">
        <f>ROW(Source!A177)</f>
        <v>177</v>
      </c>
      <c r="B468">
        <v>39500386</v>
      </c>
      <c r="C468">
        <v>39501406</v>
      </c>
      <c r="D468">
        <v>36807373</v>
      </c>
      <c r="E468">
        <v>1</v>
      </c>
      <c r="F468">
        <v>1</v>
      </c>
      <c r="G468">
        <v>1</v>
      </c>
      <c r="H468">
        <v>3</v>
      </c>
      <c r="I468" t="s">
        <v>1274</v>
      </c>
      <c r="J468" t="s">
        <v>1275</v>
      </c>
      <c r="K468" t="s">
        <v>1276</v>
      </c>
      <c r="L468">
        <v>1339</v>
      </c>
      <c r="N468">
        <v>1007</v>
      </c>
      <c r="O468" t="s">
        <v>179</v>
      </c>
      <c r="P468" t="s">
        <v>179</v>
      </c>
      <c r="Q468">
        <v>1</v>
      </c>
      <c r="W468">
        <v>0</v>
      </c>
      <c r="X468">
        <v>-1031549266</v>
      </c>
      <c r="Y468">
        <v>0.09</v>
      </c>
      <c r="AA468">
        <v>3310.02</v>
      </c>
      <c r="AB468">
        <v>0</v>
      </c>
      <c r="AC468">
        <v>0</v>
      </c>
      <c r="AD468">
        <v>0</v>
      </c>
      <c r="AE468">
        <v>497</v>
      </c>
      <c r="AF468">
        <v>0</v>
      </c>
      <c r="AG468">
        <v>0</v>
      </c>
      <c r="AH468">
        <v>0</v>
      </c>
      <c r="AI468">
        <v>6.66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0.09</v>
      </c>
      <c r="AU468" t="s">
        <v>3</v>
      </c>
      <c r="AV468">
        <v>0</v>
      </c>
      <c r="AW468">
        <v>2</v>
      </c>
      <c r="AX468">
        <v>39501431</v>
      </c>
      <c r="AY468">
        <v>1</v>
      </c>
      <c r="AZ468">
        <v>0</v>
      </c>
      <c r="BA468">
        <v>451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Y468*Source!I177</f>
        <v>3.5999999999999997E-2</v>
      </c>
      <c r="CY468">
        <f t="shared" si="45"/>
        <v>3310.02</v>
      </c>
      <c r="CZ468">
        <f t="shared" si="46"/>
        <v>497</v>
      </c>
      <c r="DA468">
        <f t="shared" si="47"/>
        <v>6.66</v>
      </c>
      <c r="DB468">
        <v>0</v>
      </c>
    </row>
    <row r="469" spans="1:106" x14ac:dyDescent="0.2">
      <c r="A469">
        <f>ROW(Source!A177)</f>
        <v>177</v>
      </c>
      <c r="B469">
        <v>39500386</v>
      </c>
      <c r="C469">
        <v>39501406</v>
      </c>
      <c r="D469">
        <v>36824289</v>
      </c>
      <c r="E469">
        <v>1</v>
      </c>
      <c r="F469">
        <v>1</v>
      </c>
      <c r="G469">
        <v>1</v>
      </c>
      <c r="H469">
        <v>3</v>
      </c>
      <c r="I469" t="s">
        <v>1277</v>
      </c>
      <c r="J469" t="s">
        <v>1278</v>
      </c>
      <c r="K469" t="s">
        <v>1279</v>
      </c>
      <c r="L469">
        <v>1348</v>
      </c>
      <c r="N469">
        <v>1009</v>
      </c>
      <c r="O469" t="s">
        <v>57</v>
      </c>
      <c r="P469" t="s">
        <v>57</v>
      </c>
      <c r="Q469">
        <v>1000</v>
      </c>
      <c r="W469">
        <v>0</v>
      </c>
      <c r="X469">
        <v>-1756095795</v>
      </c>
      <c r="Y469">
        <v>4.0000000000000001E-3</v>
      </c>
      <c r="AA469">
        <v>39886.74</v>
      </c>
      <c r="AB469">
        <v>0</v>
      </c>
      <c r="AC469">
        <v>0</v>
      </c>
      <c r="AD469">
        <v>0</v>
      </c>
      <c r="AE469">
        <v>5989</v>
      </c>
      <c r="AF469">
        <v>0</v>
      </c>
      <c r="AG469">
        <v>0</v>
      </c>
      <c r="AH469">
        <v>0</v>
      </c>
      <c r="AI469">
        <v>6.66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4.0000000000000001E-3</v>
      </c>
      <c r="AU469" t="s">
        <v>3</v>
      </c>
      <c r="AV469">
        <v>0</v>
      </c>
      <c r="AW469">
        <v>2</v>
      </c>
      <c r="AX469">
        <v>39501432</v>
      </c>
      <c r="AY469">
        <v>1</v>
      </c>
      <c r="AZ469">
        <v>0</v>
      </c>
      <c r="BA469">
        <v>452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Y469*Source!I177</f>
        <v>1.6000000000000001E-3</v>
      </c>
      <c r="CY469">
        <f t="shared" si="45"/>
        <v>39886.74</v>
      </c>
      <c r="CZ469">
        <f t="shared" si="46"/>
        <v>5989</v>
      </c>
      <c r="DA469">
        <f t="shared" si="47"/>
        <v>6.66</v>
      </c>
      <c r="DB469">
        <v>0</v>
      </c>
    </row>
    <row r="470" spans="1:106" x14ac:dyDescent="0.2">
      <c r="A470">
        <f>ROW(Source!A177)</f>
        <v>177</v>
      </c>
      <c r="B470">
        <v>39500386</v>
      </c>
      <c r="C470">
        <v>39501406</v>
      </c>
      <c r="D470">
        <v>36830220</v>
      </c>
      <c r="E470">
        <v>1</v>
      </c>
      <c r="F470">
        <v>1</v>
      </c>
      <c r="G470">
        <v>1</v>
      </c>
      <c r="H470">
        <v>3</v>
      </c>
      <c r="I470" t="s">
        <v>1280</v>
      </c>
      <c r="J470" t="s">
        <v>1281</v>
      </c>
      <c r="K470" t="s">
        <v>1282</v>
      </c>
      <c r="L470">
        <v>1339</v>
      </c>
      <c r="N470">
        <v>1007</v>
      </c>
      <c r="O470" t="s">
        <v>179</v>
      </c>
      <c r="P470" t="s">
        <v>179</v>
      </c>
      <c r="Q470">
        <v>1</v>
      </c>
      <c r="W470">
        <v>0</v>
      </c>
      <c r="X470">
        <v>-444202262</v>
      </c>
      <c r="Y470">
        <v>0.12</v>
      </c>
      <c r="AA470">
        <v>3718.48</v>
      </c>
      <c r="AB470">
        <v>0</v>
      </c>
      <c r="AC470">
        <v>0</v>
      </c>
      <c r="AD470">
        <v>0</v>
      </c>
      <c r="AE470">
        <v>558.33000000000004</v>
      </c>
      <c r="AF470">
        <v>0</v>
      </c>
      <c r="AG470">
        <v>0</v>
      </c>
      <c r="AH470">
        <v>0</v>
      </c>
      <c r="AI470">
        <v>6.66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0.12</v>
      </c>
      <c r="AU470" t="s">
        <v>3</v>
      </c>
      <c r="AV470">
        <v>0</v>
      </c>
      <c r="AW470">
        <v>2</v>
      </c>
      <c r="AX470">
        <v>39501434</v>
      </c>
      <c r="AY470">
        <v>1</v>
      </c>
      <c r="AZ470">
        <v>0</v>
      </c>
      <c r="BA470">
        <v>454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Y470*Source!I177</f>
        <v>4.8000000000000001E-2</v>
      </c>
      <c r="CY470">
        <f t="shared" si="45"/>
        <v>3718.48</v>
      </c>
      <c r="CZ470">
        <f t="shared" si="46"/>
        <v>558.33000000000004</v>
      </c>
      <c r="DA470">
        <f t="shared" si="47"/>
        <v>6.66</v>
      </c>
      <c r="DB470">
        <v>0</v>
      </c>
    </row>
    <row r="471" spans="1:106" x14ac:dyDescent="0.2">
      <c r="A471">
        <f>ROW(Source!A177)</f>
        <v>177</v>
      </c>
      <c r="B471">
        <v>39500386</v>
      </c>
      <c r="C471">
        <v>39501406</v>
      </c>
      <c r="D471">
        <v>36830508</v>
      </c>
      <c r="E471">
        <v>1</v>
      </c>
      <c r="F471">
        <v>1</v>
      </c>
      <c r="G471">
        <v>1</v>
      </c>
      <c r="H471">
        <v>3</v>
      </c>
      <c r="I471" t="s">
        <v>1283</v>
      </c>
      <c r="J471" t="s">
        <v>1284</v>
      </c>
      <c r="K471" t="s">
        <v>1285</v>
      </c>
      <c r="L471">
        <v>1339</v>
      </c>
      <c r="N471">
        <v>1007</v>
      </c>
      <c r="O471" t="s">
        <v>179</v>
      </c>
      <c r="P471" t="s">
        <v>179</v>
      </c>
      <c r="Q471">
        <v>1</v>
      </c>
      <c r="W471">
        <v>0</v>
      </c>
      <c r="X471">
        <v>-1130628485</v>
      </c>
      <c r="Y471">
        <v>0.14000000000000001</v>
      </c>
      <c r="AA471">
        <v>8791.2000000000007</v>
      </c>
      <c r="AB471">
        <v>0</v>
      </c>
      <c r="AC471">
        <v>0</v>
      </c>
      <c r="AD471">
        <v>0</v>
      </c>
      <c r="AE471">
        <v>1320</v>
      </c>
      <c r="AF471">
        <v>0</v>
      </c>
      <c r="AG471">
        <v>0</v>
      </c>
      <c r="AH471">
        <v>0</v>
      </c>
      <c r="AI471">
        <v>6.66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3</v>
      </c>
      <c r="AT471">
        <v>0.14000000000000001</v>
      </c>
      <c r="AU471" t="s">
        <v>3</v>
      </c>
      <c r="AV471">
        <v>0</v>
      </c>
      <c r="AW471">
        <v>2</v>
      </c>
      <c r="AX471">
        <v>39501435</v>
      </c>
      <c r="AY471">
        <v>1</v>
      </c>
      <c r="AZ471">
        <v>0</v>
      </c>
      <c r="BA471">
        <v>455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Y471*Source!I177</f>
        <v>5.6000000000000008E-2</v>
      </c>
      <c r="CY471">
        <f t="shared" si="45"/>
        <v>8791.2000000000007</v>
      </c>
      <c r="CZ471">
        <f t="shared" si="46"/>
        <v>1320</v>
      </c>
      <c r="DA471">
        <f t="shared" si="47"/>
        <v>6.66</v>
      </c>
      <c r="DB471">
        <v>0</v>
      </c>
    </row>
    <row r="472" spans="1:106" x14ac:dyDescent="0.2">
      <c r="A472">
        <f>ROW(Source!A177)</f>
        <v>177</v>
      </c>
      <c r="B472">
        <v>39500386</v>
      </c>
      <c r="C472">
        <v>39501406</v>
      </c>
      <c r="D472">
        <v>36831733</v>
      </c>
      <c r="E472">
        <v>1</v>
      </c>
      <c r="F472">
        <v>1</v>
      </c>
      <c r="G472">
        <v>1</v>
      </c>
      <c r="H472">
        <v>3</v>
      </c>
      <c r="I472" t="s">
        <v>1286</v>
      </c>
      <c r="J472" t="s">
        <v>1287</v>
      </c>
      <c r="K472" t="s">
        <v>1288</v>
      </c>
      <c r="L472">
        <v>1327</v>
      </c>
      <c r="N472">
        <v>1005</v>
      </c>
      <c r="O472" t="s">
        <v>40</v>
      </c>
      <c r="P472" t="s">
        <v>40</v>
      </c>
      <c r="Q472">
        <v>1</v>
      </c>
      <c r="W472">
        <v>0</v>
      </c>
      <c r="X472">
        <v>312915526</v>
      </c>
      <c r="Y472">
        <v>2.2999999999999998</v>
      </c>
      <c r="AA472">
        <v>236.63</v>
      </c>
      <c r="AB472">
        <v>0</v>
      </c>
      <c r="AC472">
        <v>0</v>
      </c>
      <c r="AD472">
        <v>0</v>
      </c>
      <c r="AE472">
        <v>35.53</v>
      </c>
      <c r="AF472">
        <v>0</v>
      </c>
      <c r="AG472">
        <v>0</v>
      </c>
      <c r="AH472">
        <v>0</v>
      </c>
      <c r="AI472">
        <v>6.66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2.2999999999999998</v>
      </c>
      <c r="AU472" t="s">
        <v>3</v>
      </c>
      <c r="AV472">
        <v>0</v>
      </c>
      <c r="AW472">
        <v>2</v>
      </c>
      <c r="AX472">
        <v>39501436</v>
      </c>
      <c r="AY472">
        <v>1</v>
      </c>
      <c r="AZ472">
        <v>0</v>
      </c>
      <c r="BA472">
        <v>456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Y472*Source!I177</f>
        <v>0.91999999999999993</v>
      </c>
      <c r="CY472">
        <f t="shared" si="45"/>
        <v>236.63</v>
      </c>
      <c r="CZ472">
        <f t="shared" si="46"/>
        <v>35.53</v>
      </c>
      <c r="DA472">
        <f t="shared" si="47"/>
        <v>6.66</v>
      </c>
      <c r="DB472">
        <v>0</v>
      </c>
    </row>
    <row r="473" spans="1:106" x14ac:dyDescent="0.2">
      <c r="A473">
        <f>ROW(Source!A182)</f>
        <v>182</v>
      </c>
      <c r="B473">
        <v>39500385</v>
      </c>
      <c r="C473">
        <v>39501439</v>
      </c>
      <c r="D473">
        <v>37068121</v>
      </c>
      <c r="E473">
        <v>1</v>
      </c>
      <c r="F473">
        <v>1</v>
      </c>
      <c r="G473">
        <v>1</v>
      </c>
      <c r="H473">
        <v>1</v>
      </c>
      <c r="I473" t="s">
        <v>1261</v>
      </c>
      <c r="J473" t="s">
        <v>3</v>
      </c>
      <c r="K473" t="s">
        <v>1262</v>
      </c>
      <c r="L473">
        <v>1191</v>
      </c>
      <c r="N473">
        <v>1013</v>
      </c>
      <c r="O473" t="s">
        <v>1028</v>
      </c>
      <c r="P473" t="s">
        <v>1028</v>
      </c>
      <c r="Q473">
        <v>1</v>
      </c>
      <c r="W473">
        <v>0</v>
      </c>
      <c r="X473">
        <v>-1366118074</v>
      </c>
      <c r="Y473">
        <v>0.4</v>
      </c>
      <c r="AA473">
        <v>0</v>
      </c>
      <c r="AB473">
        <v>0</v>
      </c>
      <c r="AC473">
        <v>0</v>
      </c>
      <c r="AD473">
        <v>7.94</v>
      </c>
      <c r="AE473">
        <v>0</v>
      </c>
      <c r="AF473">
        <v>0</v>
      </c>
      <c r="AG473">
        <v>0</v>
      </c>
      <c r="AH473">
        <v>7.94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3</v>
      </c>
      <c r="AT473">
        <v>0.5</v>
      </c>
      <c r="AU473" t="s">
        <v>320</v>
      </c>
      <c r="AV473">
        <v>1</v>
      </c>
      <c r="AW473">
        <v>2</v>
      </c>
      <c r="AX473">
        <v>39501444</v>
      </c>
      <c r="AY473">
        <v>1</v>
      </c>
      <c r="AZ473">
        <v>0</v>
      </c>
      <c r="BA473">
        <v>457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Y473*Source!I182</f>
        <v>0.29360000000000003</v>
      </c>
      <c r="CY473">
        <f>AD473</f>
        <v>7.94</v>
      </c>
      <c r="CZ473">
        <f>AH473</f>
        <v>7.94</v>
      </c>
      <c r="DA473">
        <f>AL473</f>
        <v>1</v>
      </c>
      <c r="DB473">
        <v>0</v>
      </c>
    </row>
    <row r="474" spans="1:106" x14ac:dyDescent="0.2">
      <c r="A474">
        <f>ROW(Source!A182)</f>
        <v>182</v>
      </c>
      <c r="B474">
        <v>39500385</v>
      </c>
      <c r="C474">
        <v>39501439</v>
      </c>
      <c r="D474">
        <v>37064876</v>
      </c>
      <c r="E474">
        <v>1</v>
      </c>
      <c r="F474">
        <v>1</v>
      </c>
      <c r="G474">
        <v>1</v>
      </c>
      <c r="H474">
        <v>1</v>
      </c>
      <c r="I474" t="s">
        <v>1029</v>
      </c>
      <c r="J474" t="s">
        <v>3</v>
      </c>
      <c r="K474" t="s">
        <v>1030</v>
      </c>
      <c r="L474">
        <v>1191</v>
      </c>
      <c r="N474">
        <v>1013</v>
      </c>
      <c r="O474" t="s">
        <v>1028</v>
      </c>
      <c r="P474" t="s">
        <v>1028</v>
      </c>
      <c r="Q474">
        <v>1</v>
      </c>
      <c r="W474">
        <v>0</v>
      </c>
      <c r="X474">
        <v>-1417349443</v>
      </c>
      <c r="Y474">
        <v>0.21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0.21</v>
      </c>
      <c r="AU474" t="s">
        <v>3</v>
      </c>
      <c r="AV474">
        <v>2</v>
      </c>
      <c r="AW474">
        <v>2</v>
      </c>
      <c r="AX474">
        <v>39501445</v>
      </c>
      <c r="AY474">
        <v>1</v>
      </c>
      <c r="AZ474">
        <v>2048</v>
      </c>
      <c r="BA474">
        <v>458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Y474*Source!I182</f>
        <v>0.15414</v>
      </c>
      <c r="CY474">
        <f>AD474</f>
        <v>0</v>
      </c>
      <c r="CZ474">
        <f>AH474</f>
        <v>0</v>
      </c>
      <c r="DA474">
        <f>AL474</f>
        <v>1</v>
      </c>
      <c r="DB474">
        <v>0</v>
      </c>
    </row>
    <row r="475" spans="1:106" x14ac:dyDescent="0.2">
      <c r="A475">
        <f>ROW(Source!A182)</f>
        <v>182</v>
      </c>
      <c r="B475">
        <v>39500385</v>
      </c>
      <c r="C475">
        <v>39501439</v>
      </c>
      <c r="D475">
        <v>36882452</v>
      </c>
      <c r="E475">
        <v>1</v>
      </c>
      <c r="F475">
        <v>1</v>
      </c>
      <c r="G475">
        <v>1</v>
      </c>
      <c r="H475">
        <v>2</v>
      </c>
      <c r="I475" t="s">
        <v>1031</v>
      </c>
      <c r="J475" t="s">
        <v>1032</v>
      </c>
      <c r="K475" t="s">
        <v>1033</v>
      </c>
      <c r="L475">
        <v>1368</v>
      </c>
      <c r="N475">
        <v>1011</v>
      </c>
      <c r="O475" t="s">
        <v>1034</v>
      </c>
      <c r="P475" t="s">
        <v>1034</v>
      </c>
      <c r="Q475">
        <v>1</v>
      </c>
      <c r="W475">
        <v>0</v>
      </c>
      <c r="X475">
        <v>1188625873</v>
      </c>
      <c r="Y475">
        <v>0.16800000000000001</v>
      </c>
      <c r="AA475">
        <v>0</v>
      </c>
      <c r="AB475">
        <v>31.26</v>
      </c>
      <c r="AC475">
        <v>13.5</v>
      </c>
      <c r="AD475">
        <v>0</v>
      </c>
      <c r="AE475">
        <v>0</v>
      </c>
      <c r="AF475">
        <v>31.26</v>
      </c>
      <c r="AG475">
        <v>13.5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0.21</v>
      </c>
      <c r="AU475" t="s">
        <v>320</v>
      </c>
      <c r="AV475">
        <v>0</v>
      </c>
      <c r="AW475">
        <v>2</v>
      </c>
      <c r="AX475">
        <v>39501446</v>
      </c>
      <c r="AY475">
        <v>1</v>
      </c>
      <c r="AZ475">
        <v>0</v>
      </c>
      <c r="BA475">
        <v>459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Y475*Source!I182</f>
        <v>0.123312</v>
      </c>
      <c r="CY475">
        <f>AB475</f>
        <v>31.26</v>
      </c>
      <c r="CZ475">
        <f>AF475</f>
        <v>31.26</v>
      </c>
      <c r="DA475">
        <f>AJ475</f>
        <v>1</v>
      </c>
      <c r="DB475">
        <v>0</v>
      </c>
    </row>
    <row r="476" spans="1:106" x14ac:dyDescent="0.2">
      <c r="A476">
        <f>ROW(Source!A182)</f>
        <v>182</v>
      </c>
      <c r="B476">
        <v>39500385</v>
      </c>
      <c r="C476">
        <v>39501439</v>
      </c>
      <c r="D476">
        <v>36882569</v>
      </c>
      <c r="E476">
        <v>1</v>
      </c>
      <c r="F476">
        <v>1</v>
      </c>
      <c r="G476">
        <v>1</v>
      </c>
      <c r="H476">
        <v>2</v>
      </c>
      <c r="I476" t="s">
        <v>1263</v>
      </c>
      <c r="J476" t="s">
        <v>1264</v>
      </c>
      <c r="K476" t="s">
        <v>1265</v>
      </c>
      <c r="L476">
        <v>1368</v>
      </c>
      <c r="N476">
        <v>1011</v>
      </c>
      <c r="O476" t="s">
        <v>1034</v>
      </c>
      <c r="P476" t="s">
        <v>1034</v>
      </c>
      <c r="Q476">
        <v>1</v>
      </c>
      <c r="W476">
        <v>0</v>
      </c>
      <c r="X476">
        <v>-1750804799</v>
      </c>
      <c r="Y476">
        <v>1.8559999999999999</v>
      </c>
      <c r="AA476">
        <v>0</v>
      </c>
      <c r="AB476">
        <v>0.5</v>
      </c>
      <c r="AC476">
        <v>0</v>
      </c>
      <c r="AD476">
        <v>0</v>
      </c>
      <c r="AE476">
        <v>0</v>
      </c>
      <c r="AF476">
        <v>0.5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2.3199999999999998</v>
      </c>
      <c r="AU476" t="s">
        <v>320</v>
      </c>
      <c r="AV476">
        <v>0</v>
      </c>
      <c r="AW476">
        <v>2</v>
      </c>
      <c r="AX476">
        <v>39501447</v>
      </c>
      <c r="AY476">
        <v>1</v>
      </c>
      <c r="AZ476">
        <v>0</v>
      </c>
      <c r="BA476">
        <v>460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Y476*Source!I182</f>
        <v>1.362304</v>
      </c>
      <c r="CY476">
        <f>AB476</f>
        <v>0.5</v>
      </c>
      <c r="CZ476">
        <f>AF476</f>
        <v>0.5</v>
      </c>
      <c r="DA476">
        <f>AJ476</f>
        <v>1</v>
      </c>
      <c r="DB476">
        <v>0</v>
      </c>
    </row>
    <row r="477" spans="1:106" x14ac:dyDescent="0.2">
      <c r="A477">
        <f>ROW(Source!A183)</f>
        <v>183</v>
      </c>
      <c r="B477">
        <v>39500386</v>
      </c>
      <c r="C477">
        <v>39501439</v>
      </c>
      <c r="D477">
        <v>37068121</v>
      </c>
      <c r="E477">
        <v>1</v>
      </c>
      <c r="F477">
        <v>1</v>
      </c>
      <c r="G477">
        <v>1</v>
      </c>
      <c r="H477">
        <v>1</v>
      </c>
      <c r="I477" t="s">
        <v>1261</v>
      </c>
      <c r="J477" t="s">
        <v>3</v>
      </c>
      <c r="K477" t="s">
        <v>1262</v>
      </c>
      <c r="L477">
        <v>1191</v>
      </c>
      <c r="N477">
        <v>1013</v>
      </c>
      <c r="O477" t="s">
        <v>1028</v>
      </c>
      <c r="P477" t="s">
        <v>1028</v>
      </c>
      <c r="Q477">
        <v>1</v>
      </c>
      <c r="W477">
        <v>0</v>
      </c>
      <c r="X477">
        <v>-1366118074</v>
      </c>
      <c r="Y477">
        <v>0.4</v>
      </c>
      <c r="AA477">
        <v>0</v>
      </c>
      <c r="AB477">
        <v>0</v>
      </c>
      <c r="AC477">
        <v>0</v>
      </c>
      <c r="AD477">
        <v>52.88</v>
      </c>
      <c r="AE477">
        <v>0</v>
      </c>
      <c r="AF477">
        <v>0</v>
      </c>
      <c r="AG477">
        <v>0</v>
      </c>
      <c r="AH477">
        <v>7.94</v>
      </c>
      <c r="AI477">
        <v>1</v>
      </c>
      <c r="AJ477">
        <v>1</v>
      </c>
      <c r="AK477">
        <v>1</v>
      </c>
      <c r="AL477">
        <v>6.66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0.5</v>
      </c>
      <c r="AU477" t="s">
        <v>320</v>
      </c>
      <c r="AV477">
        <v>1</v>
      </c>
      <c r="AW477">
        <v>2</v>
      </c>
      <c r="AX477">
        <v>39501444</v>
      </c>
      <c r="AY477">
        <v>1</v>
      </c>
      <c r="AZ477">
        <v>0</v>
      </c>
      <c r="BA477">
        <v>462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Y477*Source!I183</f>
        <v>0.29360000000000003</v>
      </c>
      <c r="CY477">
        <f>AD477</f>
        <v>52.88</v>
      </c>
      <c r="CZ477">
        <f>AH477</f>
        <v>7.94</v>
      </c>
      <c r="DA477">
        <f>AL477</f>
        <v>6.66</v>
      </c>
      <c r="DB477">
        <v>0</v>
      </c>
    </row>
    <row r="478" spans="1:106" x14ac:dyDescent="0.2">
      <c r="A478">
        <f>ROW(Source!A183)</f>
        <v>183</v>
      </c>
      <c r="B478">
        <v>39500386</v>
      </c>
      <c r="C478">
        <v>39501439</v>
      </c>
      <c r="D478">
        <v>37064876</v>
      </c>
      <c r="E478">
        <v>1</v>
      </c>
      <c r="F478">
        <v>1</v>
      </c>
      <c r="G478">
        <v>1</v>
      </c>
      <c r="H478">
        <v>1</v>
      </c>
      <c r="I478" t="s">
        <v>1029</v>
      </c>
      <c r="J478" t="s">
        <v>3</v>
      </c>
      <c r="K478" t="s">
        <v>1030</v>
      </c>
      <c r="L478">
        <v>1191</v>
      </c>
      <c r="N478">
        <v>1013</v>
      </c>
      <c r="O478" t="s">
        <v>1028</v>
      </c>
      <c r="P478" t="s">
        <v>1028</v>
      </c>
      <c r="Q478">
        <v>1</v>
      </c>
      <c r="W478">
        <v>0</v>
      </c>
      <c r="X478">
        <v>-1417349443</v>
      </c>
      <c r="Y478">
        <v>0.21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6.66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3</v>
      </c>
      <c r="AT478">
        <v>0.21</v>
      </c>
      <c r="AU478" t="s">
        <v>3</v>
      </c>
      <c r="AV478">
        <v>2</v>
      </c>
      <c r="AW478">
        <v>2</v>
      </c>
      <c r="AX478">
        <v>39501445</v>
      </c>
      <c r="AY478">
        <v>1</v>
      </c>
      <c r="AZ478">
        <v>2048</v>
      </c>
      <c r="BA478">
        <v>463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Y478*Source!I183</f>
        <v>0.15414</v>
      </c>
      <c r="CY478">
        <f>AD478</f>
        <v>0</v>
      </c>
      <c r="CZ478">
        <f>AH478</f>
        <v>0</v>
      </c>
      <c r="DA478">
        <f>AL478</f>
        <v>1</v>
      </c>
      <c r="DB478">
        <v>0</v>
      </c>
    </row>
    <row r="479" spans="1:106" x14ac:dyDescent="0.2">
      <c r="A479">
        <f>ROW(Source!A183)</f>
        <v>183</v>
      </c>
      <c r="B479">
        <v>39500386</v>
      </c>
      <c r="C479">
        <v>39501439</v>
      </c>
      <c r="D479">
        <v>36882452</v>
      </c>
      <c r="E479">
        <v>1</v>
      </c>
      <c r="F479">
        <v>1</v>
      </c>
      <c r="G479">
        <v>1</v>
      </c>
      <c r="H479">
        <v>2</v>
      </c>
      <c r="I479" t="s">
        <v>1031</v>
      </c>
      <c r="J479" t="s">
        <v>1032</v>
      </c>
      <c r="K479" t="s">
        <v>1033</v>
      </c>
      <c r="L479">
        <v>1368</v>
      </c>
      <c r="N479">
        <v>1011</v>
      </c>
      <c r="O479" t="s">
        <v>1034</v>
      </c>
      <c r="P479" t="s">
        <v>1034</v>
      </c>
      <c r="Q479">
        <v>1</v>
      </c>
      <c r="W479">
        <v>0</v>
      </c>
      <c r="X479">
        <v>1188625873</v>
      </c>
      <c r="Y479">
        <v>0.16800000000000001</v>
      </c>
      <c r="AA479">
        <v>0</v>
      </c>
      <c r="AB479">
        <v>208.19</v>
      </c>
      <c r="AC479">
        <v>13.5</v>
      </c>
      <c r="AD479">
        <v>0</v>
      </c>
      <c r="AE479">
        <v>0</v>
      </c>
      <c r="AF479">
        <v>31.26</v>
      </c>
      <c r="AG479">
        <v>13.5</v>
      </c>
      <c r="AH479">
        <v>0</v>
      </c>
      <c r="AI479">
        <v>1</v>
      </c>
      <c r="AJ479">
        <v>6.66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3</v>
      </c>
      <c r="AT479">
        <v>0.21</v>
      </c>
      <c r="AU479" t="s">
        <v>320</v>
      </c>
      <c r="AV479">
        <v>0</v>
      </c>
      <c r="AW479">
        <v>2</v>
      </c>
      <c r="AX479">
        <v>39501446</v>
      </c>
      <c r="AY479">
        <v>1</v>
      </c>
      <c r="AZ479">
        <v>0</v>
      </c>
      <c r="BA479">
        <v>464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Y479*Source!I183</f>
        <v>0.123312</v>
      </c>
      <c r="CY479">
        <f>AB479</f>
        <v>208.19</v>
      </c>
      <c r="CZ479">
        <f>AF479</f>
        <v>31.26</v>
      </c>
      <c r="DA479">
        <f>AJ479</f>
        <v>6.66</v>
      </c>
      <c r="DB479">
        <v>0</v>
      </c>
    </row>
    <row r="480" spans="1:106" x14ac:dyDescent="0.2">
      <c r="A480">
        <f>ROW(Source!A183)</f>
        <v>183</v>
      </c>
      <c r="B480">
        <v>39500386</v>
      </c>
      <c r="C480">
        <v>39501439</v>
      </c>
      <c r="D480">
        <v>36882569</v>
      </c>
      <c r="E480">
        <v>1</v>
      </c>
      <c r="F480">
        <v>1</v>
      </c>
      <c r="G480">
        <v>1</v>
      </c>
      <c r="H480">
        <v>2</v>
      </c>
      <c r="I480" t="s">
        <v>1263</v>
      </c>
      <c r="J480" t="s">
        <v>1264</v>
      </c>
      <c r="K480" t="s">
        <v>1265</v>
      </c>
      <c r="L480">
        <v>1368</v>
      </c>
      <c r="N480">
        <v>1011</v>
      </c>
      <c r="O480" t="s">
        <v>1034</v>
      </c>
      <c r="P480" t="s">
        <v>1034</v>
      </c>
      <c r="Q480">
        <v>1</v>
      </c>
      <c r="W480">
        <v>0</v>
      </c>
      <c r="X480">
        <v>-1750804799</v>
      </c>
      <c r="Y480">
        <v>1.8559999999999999</v>
      </c>
      <c r="AA480">
        <v>0</v>
      </c>
      <c r="AB480">
        <v>3.33</v>
      </c>
      <c r="AC480">
        <v>0</v>
      </c>
      <c r="AD480">
        <v>0</v>
      </c>
      <c r="AE480">
        <v>0</v>
      </c>
      <c r="AF480">
        <v>0.5</v>
      </c>
      <c r="AG480">
        <v>0</v>
      </c>
      <c r="AH480">
        <v>0</v>
      </c>
      <c r="AI480">
        <v>1</v>
      </c>
      <c r="AJ480">
        <v>6.66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3</v>
      </c>
      <c r="AT480">
        <v>2.3199999999999998</v>
      </c>
      <c r="AU480" t="s">
        <v>320</v>
      </c>
      <c r="AV480">
        <v>0</v>
      </c>
      <c r="AW480">
        <v>2</v>
      </c>
      <c r="AX480">
        <v>39501447</v>
      </c>
      <c r="AY480">
        <v>1</v>
      </c>
      <c r="AZ480">
        <v>0</v>
      </c>
      <c r="BA480">
        <v>465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Y480*Source!I183</f>
        <v>1.362304</v>
      </c>
      <c r="CY480">
        <f>AB480</f>
        <v>3.33</v>
      </c>
      <c r="CZ480">
        <f>AF480</f>
        <v>0.5</v>
      </c>
      <c r="DA480">
        <f>AJ480</f>
        <v>6.66</v>
      </c>
      <c r="DB480">
        <v>0</v>
      </c>
    </row>
    <row r="481" spans="1:106" x14ac:dyDescent="0.2">
      <c r="A481">
        <f>ROW(Source!A184)</f>
        <v>184</v>
      </c>
      <c r="B481">
        <v>39500385</v>
      </c>
      <c r="C481">
        <v>39501449</v>
      </c>
      <c r="D481">
        <v>37072767</v>
      </c>
      <c r="E481">
        <v>1</v>
      </c>
      <c r="F481">
        <v>1</v>
      </c>
      <c r="G481">
        <v>1</v>
      </c>
      <c r="H481">
        <v>1</v>
      </c>
      <c r="I481" t="s">
        <v>1069</v>
      </c>
      <c r="J481" t="s">
        <v>3</v>
      </c>
      <c r="K481" t="s">
        <v>1070</v>
      </c>
      <c r="L481">
        <v>1191</v>
      </c>
      <c r="N481">
        <v>1013</v>
      </c>
      <c r="O481" t="s">
        <v>1028</v>
      </c>
      <c r="P481" t="s">
        <v>1028</v>
      </c>
      <c r="Q481">
        <v>1</v>
      </c>
      <c r="W481">
        <v>0</v>
      </c>
      <c r="X481">
        <v>-1027537862</v>
      </c>
      <c r="Y481">
        <v>4.2435</v>
      </c>
      <c r="AA481">
        <v>0</v>
      </c>
      <c r="AB481">
        <v>0</v>
      </c>
      <c r="AC481">
        <v>0</v>
      </c>
      <c r="AD481">
        <v>9.18</v>
      </c>
      <c r="AE481">
        <v>0</v>
      </c>
      <c r="AF481">
        <v>0</v>
      </c>
      <c r="AG481">
        <v>0</v>
      </c>
      <c r="AH481">
        <v>9.18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3</v>
      </c>
      <c r="AT481">
        <v>3.69</v>
      </c>
      <c r="AU481" t="s">
        <v>33</v>
      </c>
      <c r="AV481">
        <v>1</v>
      </c>
      <c r="AW481">
        <v>2</v>
      </c>
      <c r="AX481">
        <v>39501458</v>
      </c>
      <c r="AY481">
        <v>1</v>
      </c>
      <c r="AZ481">
        <v>0</v>
      </c>
      <c r="BA481">
        <v>467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Y481*Source!I184</f>
        <v>5.6438550000000003</v>
      </c>
      <c r="CY481">
        <f>AD481</f>
        <v>9.18</v>
      </c>
      <c r="CZ481">
        <f>AH481</f>
        <v>9.18</v>
      </c>
      <c r="DA481">
        <f>AL481</f>
        <v>1</v>
      </c>
      <c r="DB481">
        <v>0</v>
      </c>
    </row>
    <row r="482" spans="1:106" x14ac:dyDescent="0.2">
      <c r="A482">
        <f>ROW(Source!A184)</f>
        <v>184</v>
      </c>
      <c r="B482">
        <v>39500385</v>
      </c>
      <c r="C482">
        <v>39501449</v>
      </c>
      <c r="D482">
        <v>37064876</v>
      </c>
      <c r="E482">
        <v>1</v>
      </c>
      <c r="F482">
        <v>1</v>
      </c>
      <c r="G482">
        <v>1</v>
      </c>
      <c r="H482">
        <v>1</v>
      </c>
      <c r="I482" t="s">
        <v>1029</v>
      </c>
      <c r="J482" t="s">
        <v>3</v>
      </c>
      <c r="K482" t="s">
        <v>1030</v>
      </c>
      <c r="L482">
        <v>1191</v>
      </c>
      <c r="N482">
        <v>1013</v>
      </c>
      <c r="O482" t="s">
        <v>1028</v>
      </c>
      <c r="P482" t="s">
        <v>1028</v>
      </c>
      <c r="Q482">
        <v>1</v>
      </c>
      <c r="W482">
        <v>0</v>
      </c>
      <c r="X482">
        <v>-1417349443</v>
      </c>
      <c r="Y482">
        <v>0.05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3</v>
      </c>
      <c r="AT482">
        <v>0.05</v>
      </c>
      <c r="AU482" t="s">
        <v>3</v>
      </c>
      <c r="AV482">
        <v>2</v>
      </c>
      <c r="AW482">
        <v>2</v>
      </c>
      <c r="AX482">
        <v>39501459</v>
      </c>
      <c r="AY482">
        <v>1</v>
      </c>
      <c r="AZ482">
        <v>2048</v>
      </c>
      <c r="BA482">
        <v>468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Y482*Source!I184</f>
        <v>6.6500000000000004E-2</v>
      </c>
      <c r="CY482">
        <f>AD482</f>
        <v>0</v>
      </c>
      <c r="CZ482">
        <f>AH482</f>
        <v>0</v>
      </c>
      <c r="DA482">
        <f>AL482</f>
        <v>1</v>
      </c>
      <c r="DB482">
        <v>0</v>
      </c>
    </row>
    <row r="483" spans="1:106" x14ac:dyDescent="0.2">
      <c r="A483">
        <f>ROW(Source!A184)</f>
        <v>184</v>
      </c>
      <c r="B483">
        <v>39500385</v>
      </c>
      <c r="C483">
        <v>39501449</v>
      </c>
      <c r="D483">
        <v>36882448</v>
      </c>
      <c r="E483">
        <v>1</v>
      </c>
      <c r="F483">
        <v>1</v>
      </c>
      <c r="G483">
        <v>1</v>
      </c>
      <c r="H483">
        <v>2</v>
      </c>
      <c r="I483" t="s">
        <v>1289</v>
      </c>
      <c r="J483" t="s">
        <v>1290</v>
      </c>
      <c r="K483" t="s">
        <v>1291</v>
      </c>
      <c r="L483">
        <v>1368</v>
      </c>
      <c r="N483">
        <v>1011</v>
      </c>
      <c r="O483" t="s">
        <v>1034</v>
      </c>
      <c r="P483" t="s">
        <v>1034</v>
      </c>
      <c r="Q483">
        <v>1</v>
      </c>
      <c r="W483">
        <v>0</v>
      </c>
      <c r="X483">
        <v>368031958</v>
      </c>
      <c r="Y483">
        <v>1.2500000000000001E-2</v>
      </c>
      <c r="AA483">
        <v>0</v>
      </c>
      <c r="AB483">
        <v>27.66</v>
      </c>
      <c r="AC483">
        <v>11.6</v>
      </c>
      <c r="AD483">
        <v>0</v>
      </c>
      <c r="AE483">
        <v>0</v>
      </c>
      <c r="AF483">
        <v>27.66</v>
      </c>
      <c r="AG483">
        <v>11.6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0.01</v>
      </c>
      <c r="AU483" t="s">
        <v>32</v>
      </c>
      <c r="AV483">
        <v>0</v>
      </c>
      <c r="AW483">
        <v>2</v>
      </c>
      <c r="AX483">
        <v>39501460</v>
      </c>
      <c r="AY483">
        <v>1</v>
      </c>
      <c r="AZ483">
        <v>0</v>
      </c>
      <c r="BA483">
        <v>469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Y483*Source!I184</f>
        <v>1.6625000000000001E-2</v>
      </c>
      <c r="CY483">
        <f>AB483</f>
        <v>27.66</v>
      </c>
      <c r="CZ483">
        <f>AF483</f>
        <v>27.66</v>
      </c>
      <c r="DA483">
        <f>AJ483</f>
        <v>1</v>
      </c>
      <c r="DB483">
        <v>0</v>
      </c>
    </row>
    <row r="484" spans="1:106" x14ac:dyDescent="0.2">
      <c r="A484">
        <f>ROW(Source!A184)</f>
        <v>184</v>
      </c>
      <c r="B484">
        <v>39500385</v>
      </c>
      <c r="C484">
        <v>39501449</v>
      </c>
      <c r="D484">
        <v>36883554</v>
      </c>
      <c r="E484">
        <v>1</v>
      </c>
      <c r="F484">
        <v>1</v>
      </c>
      <c r="G484">
        <v>1</v>
      </c>
      <c r="H484">
        <v>2</v>
      </c>
      <c r="I484" t="s">
        <v>1037</v>
      </c>
      <c r="J484" t="s">
        <v>1038</v>
      </c>
      <c r="K484" t="s">
        <v>1039</v>
      </c>
      <c r="L484">
        <v>1368</v>
      </c>
      <c r="N484">
        <v>1011</v>
      </c>
      <c r="O484" t="s">
        <v>1034</v>
      </c>
      <c r="P484" t="s">
        <v>1034</v>
      </c>
      <c r="Q484">
        <v>1</v>
      </c>
      <c r="W484">
        <v>0</v>
      </c>
      <c r="X484">
        <v>1372534845</v>
      </c>
      <c r="Y484">
        <v>0.05</v>
      </c>
      <c r="AA484">
        <v>0</v>
      </c>
      <c r="AB484">
        <v>65.709999999999994</v>
      </c>
      <c r="AC484">
        <v>11.6</v>
      </c>
      <c r="AD484">
        <v>0</v>
      </c>
      <c r="AE484">
        <v>0</v>
      </c>
      <c r="AF484">
        <v>65.709999999999994</v>
      </c>
      <c r="AG484">
        <v>11.6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3</v>
      </c>
      <c r="AT484">
        <v>0.04</v>
      </c>
      <c r="AU484" t="s">
        <v>32</v>
      </c>
      <c r="AV484">
        <v>0</v>
      </c>
      <c r="AW484">
        <v>2</v>
      </c>
      <c r="AX484">
        <v>39501461</v>
      </c>
      <c r="AY484">
        <v>1</v>
      </c>
      <c r="AZ484">
        <v>0</v>
      </c>
      <c r="BA484">
        <v>470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Y484*Source!I184</f>
        <v>6.6500000000000004E-2</v>
      </c>
      <c r="CY484">
        <f>AB484</f>
        <v>65.709999999999994</v>
      </c>
      <c r="CZ484">
        <f>AF484</f>
        <v>65.709999999999994</v>
      </c>
      <c r="DA484">
        <f>AJ484</f>
        <v>1</v>
      </c>
      <c r="DB484">
        <v>0</v>
      </c>
    </row>
    <row r="485" spans="1:106" x14ac:dyDescent="0.2">
      <c r="A485">
        <f>ROW(Source!A184)</f>
        <v>184</v>
      </c>
      <c r="B485">
        <v>39500385</v>
      </c>
      <c r="C485">
        <v>39501449</v>
      </c>
      <c r="D485">
        <v>36884416</v>
      </c>
      <c r="E485">
        <v>1</v>
      </c>
      <c r="F485">
        <v>1</v>
      </c>
      <c r="G485">
        <v>1</v>
      </c>
      <c r="H485">
        <v>2</v>
      </c>
      <c r="I485" t="s">
        <v>1292</v>
      </c>
      <c r="J485" t="s">
        <v>1293</v>
      </c>
      <c r="K485" t="s">
        <v>1294</v>
      </c>
      <c r="L485">
        <v>1368</v>
      </c>
      <c r="N485">
        <v>1011</v>
      </c>
      <c r="O485" t="s">
        <v>1034</v>
      </c>
      <c r="P485" t="s">
        <v>1034</v>
      </c>
      <c r="Q485">
        <v>1</v>
      </c>
      <c r="W485">
        <v>0</v>
      </c>
      <c r="X485">
        <v>271748449</v>
      </c>
      <c r="Y485">
        <v>3.5249999999999999</v>
      </c>
      <c r="AA485">
        <v>0</v>
      </c>
      <c r="AB485">
        <v>6.82</v>
      </c>
      <c r="AC485">
        <v>0</v>
      </c>
      <c r="AD485">
        <v>0</v>
      </c>
      <c r="AE485">
        <v>0</v>
      </c>
      <c r="AF485">
        <v>6.82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3</v>
      </c>
      <c r="AT485">
        <v>2.82</v>
      </c>
      <c r="AU485" t="s">
        <v>32</v>
      </c>
      <c r="AV485">
        <v>0</v>
      </c>
      <c r="AW485">
        <v>2</v>
      </c>
      <c r="AX485">
        <v>39501462</v>
      </c>
      <c r="AY485">
        <v>1</v>
      </c>
      <c r="AZ485">
        <v>0</v>
      </c>
      <c r="BA485">
        <v>471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Y485*Source!I184</f>
        <v>4.68825</v>
      </c>
      <c r="CY485">
        <f>AB485</f>
        <v>6.82</v>
      </c>
      <c r="CZ485">
        <f>AF485</f>
        <v>6.82</v>
      </c>
      <c r="DA485">
        <f>AJ485</f>
        <v>1</v>
      </c>
      <c r="DB485">
        <v>0</v>
      </c>
    </row>
    <row r="486" spans="1:106" x14ac:dyDescent="0.2">
      <c r="A486">
        <f>ROW(Source!A184)</f>
        <v>184</v>
      </c>
      <c r="B486">
        <v>39500385</v>
      </c>
      <c r="C486">
        <v>39501449</v>
      </c>
      <c r="D486">
        <v>36801792</v>
      </c>
      <c r="E486">
        <v>1</v>
      </c>
      <c r="F486">
        <v>1</v>
      </c>
      <c r="G486">
        <v>1</v>
      </c>
      <c r="H486">
        <v>3</v>
      </c>
      <c r="I486" t="s">
        <v>1066</v>
      </c>
      <c r="J486" t="s">
        <v>1067</v>
      </c>
      <c r="K486" t="s">
        <v>1068</v>
      </c>
      <c r="L486">
        <v>1339</v>
      </c>
      <c r="N486">
        <v>1007</v>
      </c>
      <c r="O486" t="s">
        <v>179</v>
      </c>
      <c r="P486" t="s">
        <v>179</v>
      </c>
      <c r="Q486">
        <v>1</v>
      </c>
      <c r="W486">
        <v>0</v>
      </c>
      <c r="X486">
        <v>-1660354250</v>
      </c>
      <c r="Y486">
        <v>0.01</v>
      </c>
      <c r="AA486">
        <v>2.44</v>
      </c>
      <c r="AB486">
        <v>0</v>
      </c>
      <c r="AC486">
        <v>0</v>
      </c>
      <c r="AD486">
        <v>0</v>
      </c>
      <c r="AE486">
        <v>2.44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0.01</v>
      </c>
      <c r="AU486" t="s">
        <v>3</v>
      </c>
      <c r="AV486">
        <v>0</v>
      </c>
      <c r="AW486">
        <v>2</v>
      </c>
      <c r="AX486">
        <v>39501463</v>
      </c>
      <c r="AY486">
        <v>1</v>
      </c>
      <c r="AZ486">
        <v>0</v>
      </c>
      <c r="BA486">
        <v>472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Y486*Source!I184</f>
        <v>1.3300000000000001E-2</v>
      </c>
      <c r="CY486">
        <f>AA486</f>
        <v>2.44</v>
      </c>
      <c r="CZ486">
        <f>AE486</f>
        <v>2.44</v>
      </c>
      <c r="DA486">
        <f>AI486</f>
        <v>1</v>
      </c>
      <c r="DB486">
        <v>0</v>
      </c>
    </row>
    <row r="487" spans="1:106" x14ac:dyDescent="0.2">
      <c r="A487">
        <f>ROW(Source!A184)</f>
        <v>184</v>
      </c>
      <c r="B487">
        <v>39500385</v>
      </c>
      <c r="C487">
        <v>39501449</v>
      </c>
      <c r="D487">
        <v>36805524</v>
      </c>
      <c r="E487">
        <v>1</v>
      </c>
      <c r="F487">
        <v>1</v>
      </c>
      <c r="G487">
        <v>1</v>
      </c>
      <c r="H487">
        <v>3</v>
      </c>
      <c r="I487" t="s">
        <v>1071</v>
      </c>
      <c r="J487" t="s">
        <v>1072</v>
      </c>
      <c r="K487" t="s">
        <v>1073</v>
      </c>
      <c r="L487">
        <v>1346</v>
      </c>
      <c r="N487">
        <v>1009</v>
      </c>
      <c r="O487" t="s">
        <v>52</v>
      </c>
      <c r="P487" t="s">
        <v>52</v>
      </c>
      <c r="Q487">
        <v>1</v>
      </c>
      <c r="W487">
        <v>0</v>
      </c>
      <c r="X487">
        <v>813963326</v>
      </c>
      <c r="Y487">
        <v>1</v>
      </c>
      <c r="AA487">
        <v>1.82</v>
      </c>
      <c r="AB487">
        <v>0</v>
      </c>
      <c r="AC487">
        <v>0</v>
      </c>
      <c r="AD487">
        <v>0</v>
      </c>
      <c r="AE487">
        <v>1.82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1</v>
      </c>
      <c r="AU487" t="s">
        <v>3</v>
      </c>
      <c r="AV487">
        <v>0</v>
      </c>
      <c r="AW487">
        <v>2</v>
      </c>
      <c r="AX487">
        <v>39501464</v>
      </c>
      <c r="AY487">
        <v>1</v>
      </c>
      <c r="AZ487">
        <v>0</v>
      </c>
      <c r="BA487">
        <v>473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Y487*Source!I184</f>
        <v>1.33</v>
      </c>
      <c r="CY487">
        <f>AA487</f>
        <v>1.82</v>
      </c>
      <c r="CZ487">
        <f>AE487</f>
        <v>1.82</v>
      </c>
      <c r="DA487">
        <f>AI487</f>
        <v>1</v>
      </c>
      <c r="DB487">
        <v>0</v>
      </c>
    </row>
    <row r="488" spans="1:106" x14ac:dyDescent="0.2">
      <c r="A488">
        <f>ROW(Source!A184)</f>
        <v>184</v>
      </c>
      <c r="B488">
        <v>39500385</v>
      </c>
      <c r="C488">
        <v>39501449</v>
      </c>
      <c r="D488">
        <v>36837972</v>
      </c>
      <c r="E488">
        <v>1</v>
      </c>
      <c r="F488">
        <v>1</v>
      </c>
      <c r="G488">
        <v>1</v>
      </c>
      <c r="H488">
        <v>3</v>
      </c>
      <c r="I488" t="s">
        <v>1295</v>
      </c>
      <c r="J488" t="s">
        <v>1296</v>
      </c>
      <c r="K488" t="s">
        <v>1297</v>
      </c>
      <c r="L488">
        <v>1346</v>
      </c>
      <c r="N488">
        <v>1009</v>
      </c>
      <c r="O488" t="s">
        <v>52</v>
      </c>
      <c r="P488" t="s">
        <v>52</v>
      </c>
      <c r="Q488">
        <v>1</v>
      </c>
      <c r="W488">
        <v>0</v>
      </c>
      <c r="X488">
        <v>303141801</v>
      </c>
      <c r="Y488">
        <v>13.8</v>
      </c>
      <c r="AA488">
        <v>15.25</v>
      </c>
      <c r="AB488">
        <v>0</v>
      </c>
      <c r="AC488">
        <v>0</v>
      </c>
      <c r="AD488">
        <v>0</v>
      </c>
      <c r="AE488">
        <v>15.25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13.8</v>
      </c>
      <c r="AU488" t="s">
        <v>3</v>
      </c>
      <c r="AV488">
        <v>0</v>
      </c>
      <c r="AW488">
        <v>2</v>
      </c>
      <c r="AX488">
        <v>39501465</v>
      </c>
      <c r="AY488">
        <v>1</v>
      </c>
      <c r="AZ488">
        <v>0</v>
      </c>
      <c r="BA488">
        <v>474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Y488*Source!I184</f>
        <v>18.354000000000003</v>
      </c>
      <c r="CY488">
        <f>AA488</f>
        <v>15.25</v>
      </c>
      <c r="CZ488">
        <f>AE488</f>
        <v>15.25</v>
      </c>
      <c r="DA488">
        <f>AI488</f>
        <v>1</v>
      </c>
      <c r="DB488">
        <v>0</v>
      </c>
    </row>
    <row r="489" spans="1:106" x14ac:dyDescent="0.2">
      <c r="A489">
        <f>ROW(Source!A185)</f>
        <v>185</v>
      </c>
      <c r="B489">
        <v>39500386</v>
      </c>
      <c r="C489">
        <v>39501449</v>
      </c>
      <c r="D489">
        <v>37072767</v>
      </c>
      <c r="E489">
        <v>1</v>
      </c>
      <c r="F489">
        <v>1</v>
      </c>
      <c r="G489">
        <v>1</v>
      </c>
      <c r="H489">
        <v>1</v>
      </c>
      <c r="I489" t="s">
        <v>1069</v>
      </c>
      <c r="J489" t="s">
        <v>3</v>
      </c>
      <c r="K489" t="s">
        <v>1070</v>
      </c>
      <c r="L489">
        <v>1191</v>
      </c>
      <c r="N489">
        <v>1013</v>
      </c>
      <c r="O489" t="s">
        <v>1028</v>
      </c>
      <c r="P489" t="s">
        <v>1028</v>
      </c>
      <c r="Q489">
        <v>1</v>
      </c>
      <c r="W489">
        <v>0</v>
      </c>
      <c r="X489">
        <v>-1027537862</v>
      </c>
      <c r="Y489">
        <v>4.2435</v>
      </c>
      <c r="AA489">
        <v>0</v>
      </c>
      <c r="AB489">
        <v>0</v>
      </c>
      <c r="AC489">
        <v>0</v>
      </c>
      <c r="AD489">
        <v>61.14</v>
      </c>
      <c r="AE489">
        <v>0</v>
      </c>
      <c r="AF489">
        <v>0</v>
      </c>
      <c r="AG489">
        <v>0</v>
      </c>
      <c r="AH489">
        <v>9.18</v>
      </c>
      <c r="AI489">
        <v>1</v>
      </c>
      <c r="AJ489">
        <v>1</v>
      </c>
      <c r="AK489">
        <v>1</v>
      </c>
      <c r="AL489">
        <v>6.66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3</v>
      </c>
      <c r="AT489">
        <v>3.69</v>
      </c>
      <c r="AU489" t="s">
        <v>33</v>
      </c>
      <c r="AV489">
        <v>1</v>
      </c>
      <c r="AW489">
        <v>2</v>
      </c>
      <c r="AX489">
        <v>39501458</v>
      </c>
      <c r="AY489">
        <v>1</v>
      </c>
      <c r="AZ489">
        <v>0</v>
      </c>
      <c r="BA489">
        <v>475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Y489*Source!I185</f>
        <v>5.6438550000000003</v>
      </c>
      <c r="CY489">
        <f>AD489</f>
        <v>61.14</v>
      </c>
      <c r="CZ489">
        <f>AH489</f>
        <v>9.18</v>
      </c>
      <c r="DA489">
        <f>AL489</f>
        <v>6.66</v>
      </c>
      <c r="DB489">
        <v>0</v>
      </c>
    </row>
    <row r="490" spans="1:106" x14ac:dyDescent="0.2">
      <c r="A490">
        <f>ROW(Source!A185)</f>
        <v>185</v>
      </c>
      <c r="B490">
        <v>39500386</v>
      </c>
      <c r="C490">
        <v>39501449</v>
      </c>
      <c r="D490">
        <v>37064876</v>
      </c>
      <c r="E490">
        <v>1</v>
      </c>
      <c r="F490">
        <v>1</v>
      </c>
      <c r="G490">
        <v>1</v>
      </c>
      <c r="H490">
        <v>1</v>
      </c>
      <c r="I490" t="s">
        <v>1029</v>
      </c>
      <c r="J490" t="s">
        <v>3</v>
      </c>
      <c r="K490" t="s">
        <v>1030</v>
      </c>
      <c r="L490">
        <v>1191</v>
      </c>
      <c r="N490">
        <v>1013</v>
      </c>
      <c r="O490" t="s">
        <v>1028</v>
      </c>
      <c r="P490" t="s">
        <v>1028</v>
      </c>
      <c r="Q490">
        <v>1</v>
      </c>
      <c r="W490">
        <v>0</v>
      </c>
      <c r="X490">
        <v>-1417349443</v>
      </c>
      <c r="Y490">
        <v>0.05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6.66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0.05</v>
      </c>
      <c r="AU490" t="s">
        <v>3</v>
      </c>
      <c r="AV490">
        <v>2</v>
      </c>
      <c r="AW490">
        <v>2</v>
      </c>
      <c r="AX490">
        <v>39501459</v>
      </c>
      <c r="AY490">
        <v>1</v>
      </c>
      <c r="AZ490">
        <v>2048</v>
      </c>
      <c r="BA490">
        <v>476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Y490*Source!I185</f>
        <v>6.6500000000000004E-2</v>
      </c>
      <c r="CY490">
        <f>AD490</f>
        <v>0</v>
      </c>
      <c r="CZ490">
        <f>AH490</f>
        <v>0</v>
      </c>
      <c r="DA490">
        <f>AL490</f>
        <v>1</v>
      </c>
      <c r="DB490">
        <v>0</v>
      </c>
    </row>
    <row r="491" spans="1:106" x14ac:dyDescent="0.2">
      <c r="A491">
        <f>ROW(Source!A185)</f>
        <v>185</v>
      </c>
      <c r="B491">
        <v>39500386</v>
      </c>
      <c r="C491">
        <v>39501449</v>
      </c>
      <c r="D491">
        <v>36882448</v>
      </c>
      <c r="E491">
        <v>1</v>
      </c>
      <c r="F491">
        <v>1</v>
      </c>
      <c r="G491">
        <v>1</v>
      </c>
      <c r="H491">
        <v>2</v>
      </c>
      <c r="I491" t="s">
        <v>1289</v>
      </c>
      <c r="J491" t="s">
        <v>1290</v>
      </c>
      <c r="K491" t="s">
        <v>1291</v>
      </c>
      <c r="L491">
        <v>1368</v>
      </c>
      <c r="N491">
        <v>1011</v>
      </c>
      <c r="O491" t="s">
        <v>1034</v>
      </c>
      <c r="P491" t="s">
        <v>1034</v>
      </c>
      <c r="Q491">
        <v>1</v>
      </c>
      <c r="W491">
        <v>0</v>
      </c>
      <c r="X491">
        <v>368031958</v>
      </c>
      <c r="Y491">
        <v>1.2500000000000001E-2</v>
      </c>
      <c r="AA491">
        <v>0</v>
      </c>
      <c r="AB491">
        <v>184.22</v>
      </c>
      <c r="AC491">
        <v>11.6</v>
      </c>
      <c r="AD491">
        <v>0</v>
      </c>
      <c r="AE491">
        <v>0</v>
      </c>
      <c r="AF491">
        <v>27.66</v>
      </c>
      <c r="AG491">
        <v>11.6</v>
      </c>
      <c r="AH491">
        <v>0</v>
      </c>
      <c r="AI491">
        <v>1</v>
      </c>
      <c r="AJ491">
        <v>6.66</v>
      </c>
      <c r="AK491">
        <v>1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3</v>
      </c>
      <c r="AT491">
        <v>0.01</v>
      </c>
      <c r="AU491" t="s">
        <v>32</v>
      </c>
      <c r="AV491">
        <v>0</v>
      </c>
      <c r="AW491">
        <v>2</v>
      </c>
      <c r="AX491">
        <v>39501460</v>
      </c>
      <c r="AY491">
        <v>1</v>
      </c>
      <c r="AZ491">
        <v>0</v>
      </c>
      <c r="BA491">
        <v>477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Y491*Source!I185</f>
        <v>1.6625000000000001E-2</v>
      </c>
      <c r="CY491">
        <f>AB491</f>
        <v>184.22</v>
      </c>
      <c r="CZ491">
        <f>AF491</f>
        <v>27.66</v>
      </c>
      <c r="DA491">
        <f>AJ491</f>
        <v>6.66</v>
      </c>
      <c r="DB491">
        <v>0</v>
      </c>
    </row>
    <row r="492" spans="1:106" x14ac:dyDescent="0.2">
      <c r="A492">
        <f>ROW(Source!A185)</f>
        <v>185</v>
      </c>
      <c r="B492">
        <v>39500386</v>
      </c>
      <c r="C492">
        <v>39501449</v>
      </c>
      <c r="D492">
        <v>36883554</v>
      </c>
      <c r="E492">
        <v>1</v>
      </c>
      <c r="F492">
        <v>1</v>
      </c>
      <c r="G492">
        <v>1</v>
      </c>
      <c r="H492">
        <v>2</v>
      </c>
      <c r="I492" t="s">
        <v>1037</v>
      </c>
      <c r="J492" t="s">
        <v>1038</v>
      </c>
      <c r="K492" t="s">
        <v>1039</v>
      </c>
      <c r="L492">
        <v>1368</v>
      </c>
      <c r="N492">
        <v>1011</v>
      </c>
      <c r="O492" t="s">
        <v>1034</v>
      </c>
      <c r="P492" t="s">
        <v>1034</v>
      </c>
      <c r="Q492">
        <v>1</v>
      </c>
      <c r="W492">
        <v>0</v>
      </c>
      <c r="X492">
        <v>1372534845</v>
      </c>
      <c r="Y492">
        <v>0.05</v>
      </c>
      <c r="AA492">
        <v>0</v>
      </c>
      <c r="AB492">
        <v>437.63</v>
      </c>
      <c r="AC492">
        <v>11.6</v>
      </c>
      <c r="AD492">
        <v>0</v>
      </c>
      <c r="AE492">
        <v>0</v>
      </c>
      <c r="AF492">
        <v>65.709999999999994</v>
      </c>
      <c r="AG492">
        <v>11.6</v>
      </c>
      <c r="AH492">
        <v>0</v>
      </c>
      <c r="AI492">
        <v>1</v>
      </c>
      <c r="AJ492">
        <v>6.66</v>
      </c>
      <c r="AK492">
        <v>1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3</v>
      </c>
      <c r="AT492">
        <v>0.04</v>
      </c>
      <c r="AU492" t="s">
        <v>32</v>
      </c>
      <c r="AV492">
        <v>0</v>
      </c>
      <c r="AW492">
        <v>2</v>
      </c>
      <c r="AX492">
        <v>39501461</v>
      </c>
      <c r="AY492">
        <v>1</v>
      </c>
      <c r="AZ492">
        <v>0</v>
      </c>
      <c r="BA492">
        <v>478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Y492*Source!I185</f>
        <v>6.6500000000000004E-2</v>
      </c>
      <c r="CY492">
        <f>AB492</f>
        <v>437.63</v>
      </c>
      <c r="CZ492">
        <f>AF492</f>
        <v>65.709999999999994</v>
      </c>
      <c r="DA492">
        <f>AJ492</f>
        <v>6.66</v>
      </c>
      <c r="DB492">
        <v>0</v>
      </c>
    </row>
    <row r="493" spans="1:106" x14ac:dyDescent="0.2">
      <c r="A493">
        <f>ROW(Source!A185)</f>
        <v>185</v>
      </c>
      <c r="B493">
        <v>39500386</v>
      </c>
      <c r="C493">
        <v>39501449</v>
      </c>
      <c r="D493">
        <v>36884416</v>
      </c>
      <c r="E493">
        <v>1</v>
      </c>
      <c r="F493">
        <v>1</v>
      </c>
      <c r="G493">
        <v>1</v>
      </c>
      <c r="H493">
        <v>2</v>
      </c>
      <c r="I493" t="s">
        <v>1292</v>
      </c>
      <c r="J493" t="s">
        <v>1293</v>
      </c>
      <c r="K493" t="s">
        <v>1294</v>
      </c>
      <c r="L493">
        <v>1368</v>
      </c>
      <c r="N493">
        <v>1011</v>
      </c>
      <c r="O493" t="s">
        <v>1034</v>
      </c>
      <c r="P493" t="s">
        <v>1034</v>
      </c>
      <c r="Q493">
        <v>1</v>
      </c>
      <c r="W493">
        <v>0</v>
      </c>
      <c r="X493">
        <v>271748449</v>
      </c>
      <c r="Y493">
        <v>3.5249999999999999</v>
      </c>
      <c r="AA493">
        <v>0</v>
      </c>
      <c r="AB493">
        <v>45.42</v>
      </c>
      <c r="AC493">
        <v>0</v>
      </c>
      <c r="AD493">
        <v>0</v>
      </c>
      <c r="AE493">
        <v>0</v>
      </c>
      <c r="AF493">
        <v>6.82</v>
      </c>
      <c r="AG493">
        <v>0</v>
      </c>
      <c r="AH493">
        <v>0</v>
      </c>
      <c r="AI493">
        <v>1</v>
      </c>
      <c r="AJ493">
        <v>6.66</v>
      </c>
      <c r="AK493">
        <v>1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3</v>
      </c>
      <c r="AT493">
        <v>2.82</v>
      </c>
      <c r="AU493" t="s">
        <v>32</v>
      </c>
      <c r="AV493">
        <v>0</v>
      </c>
      <c r="AW493">
        <v>2</v>
      </c>
      <c r="AX493">
        <v>39501462</v>
      </c>
      <c r="AY493">
        <v>1</v>
      </c>
      <c r="AZ493">
        <v>0</v>
      </c>
      <c r="BA493">
        <v>479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Y493*Source!I185</f>
        <v>4.68825</v>
      </c>
      <c r="CY493">
        <f>AB493</f>
        <v>45.42</v>
      </c>
      <c r="CZ493">
        <f>AF493</f>
        <v>6.82</v>
      </c>
      <c r="DA493">
        <f>AJ493</f>
        <v>6.66</v>
      </c>
      <c r="DB493">
        <v>0</v>
      </c>
    </row>
    <row r="494" spans="1:106" x14ac:dyDescent="0.2">
      <c r="A494">
        <f>ROW(Source!A185)</f>
        <v>185</v>
      </c>
      <c r="B494">
        <v>39500386</v>
      </c>
      <c r="C494">
        <v>39501449</v>
      </c>
      <c r="D494">
        <v>36801792</v>
      </c>
      <c r="E494">
        <v>1</v>
      </c>
      <c r="F494">
        <v>1</v>
      </c>
      <c r="G494">
        <v>1</v>
      </c>
      <c r="H494">
        <v>3</v>
      </c>
      <c r="I494" t="s">
        <v>1066</v>
      </c>
      <c r="J494" t="s">
        <v>1067</v>
      </c>
      <c r="K494" t="s">
        <v>1068</v>
      </c>
      <c r="L494">
        <v>1339</v>
      </c>
      <c r="N494">
        <v>1007</v>
      </c>
      <c r="O494" t="s">
        <v>179</v>
      </c>
      <c r="P494" t="s">
        <v>179</v>
      </c>
      <c r="Q494">
        <v>1</v>
      </c>
      <c r="W494">
        <v>0</v>
      </c>
      <c r="X494">
        <v>-1660354250</v>
      </c>
      <c r="Y494">
        <v>0.01</v>
      </c>
      <c r="AA494">
        <v>16.25</v>
      </c>
      <c r="AB494">
        <v>0</v>
      </c>
      <c r="AC494">
        <v>0</v>
      </c>
      <c r="AD494">
        <v>0</v>
      </c>
      <c r="AE494">
        <v>2.44</v>
      </c>
      <c r="AF494">
        <v>0</v>
      </c>
      <c r="AG494">
        <v>0</v>
      </c>
      <c r="AH494">
        <v>0</v>
      </c>
      <c r="AI494">
        <v>6.66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0.01</v>
      </c>
      <c r="AU494" t="s">
        <v>3</v>
      </c>
      <c r="AV494">
        <v>0</v>
      </c>
      <c r="AW494">
        <v>2</v>
      </c>
      <c r="AX494">
        <v>39501463</v>
      </c>
      <c r="AY494">
        <v>1</v>
      </c>
      <c r="AZ494">
        <v>0</v>
      </c>
      <c r="BA494">
        <v>480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Y494*Source!I185</f>
        <v>1.3300000000000001E-2</v>
      </c>
      <c r="CY494">
        <f>AA494</f>
        <v>16.25</v>
      </c>
      <c r="CZ494">
        <f>AE494</f>
        <v>2.44</v>
      </c>
      <c r="DA494">
        <f>AI494</f>
        <v>6.66</v>
      </c>
      <c r="DB494">
        <v>0</v>
      </c>
    </row>
    <row r="495" spans="1:106" x14ac:dyDescent="0.2">
      <c r="A495">
        <f>ROW(Source!A185)</f>
        <v>185</v>
      </c>
      <c r="B495">
        <v>39500386</v>
      </c>
      <c r="C495">
        <v>39501449</v>
      </c>
      <c r="D495">
        <v>36805524</v>
      </c>
      <c r="E495">
        <v>1</v>
      </c>
      <c r="F495">
        <v>1</v>
      </c>
      <c r="G495">
        <v>1</v>
      </c>
      <c r="H495">
        <v>3</v>
      </c>
      <c r="I495" t="s">
        <v>1071</v>
      </c>
      <c r="J495" t="s">
        <v>1072</v>
      </c>
      <c r="K495" t="s">
        <v>1073</v>
      </c>
      <c r="L495">
        <v>1346</v>
      </c>
      <c r="N495">
        <v>1009</v>
      </c>
      <c r="O495" t="s">
        <v>52</v>
      </c>
      <c r="P495" t="s">
        <v>52</v>
      </c>
      <c r="Q495">
        <v>1</v>
      </c>
      <c r="W495">
        <v>0</v>
      </c>
      <c r="X495">
        <v>813963326</v>
      </c>
      <c r="Y495">
        <v>1</v>
      </c>
      <c r="AA495">
        <v>12.12</v>
      </c>
      <c r="AB495">
        <v>0</v>
      </c>
      <c r="AC495">
        <v>0</v>
      </c>
      <c r="AD495">
        <v>0</v>
      </c>
      <c r="AE495">
        <v>1.82</v>
      </c>
      <c r="AF495">
        <v>0</v>
      </c>
      <c r="AG495">
        <v>0</v>
      </c>
      <c r="AH495">
        <v>0</v>
      </c>
      <c r="AI495">
        <v>6.66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1</v>
      </c>
      <c r="AU495" t="s">
        <v>3</v>
      </c>
      <c r="AV495">
        <v>0</v>
      </c>
      <c r="AW495">
        <v>2</v>
      </c>
      <c r="AX495">
        <v>39501464</v>
      </c>
      <c r="AY495">
        <v>1</v>
      </c>
      <c r="AZ495">
        <v>0</v>
      </c>
      <c r="BA495">
        <v>481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Y495*Source!I185</f>
        <v>1.33</v>
      </c>
      <c r="CY495">
        <f>AA495</f>
        <v>12.12</v>
      </c>
      <c r="CZ495">
        <f>AE495</f>
        <v>1.82</v>
      </c>
      <c r="DA495">
        <f>AI495</f>
        <v>6.66</v>
      </c>
      <c r="DB495">
        <v>0</v>
      </c>
    </row>
    <row r="496" spans="1:106" x14ac:dyDescent="0.2">
      <c r="A496">
        <f>ROW(Source!A185)</f>
        <v>185</v>
      </c>
      <c r="B496">
        <v>39500386</v>
      </c>
      <c r="C496">
        <v>39501449</v>
      </c>
      <c r="D496">
        <v>36837972</v>
      </c>
      <c r="E496">
        <v>1</v>
      </c>
      <c r="F496">
        <v>1</v>
      </c>
      <c r="G496">
        <v>1</v>
      </c>
      <c r="H496">
        <v>3</v>
      </c>
      <c r="I496" t="s">
        <v>1295</v>
      </c>
      <c r="J496" t="s">
        <v>1296</v>
      </c>
      <c r="K496" t="s">
        <v>1297</v>
      </c>
      <c r="L496">
        <v>1346</v>
      </c>
      <c r="N496">
        <v>1009</v>
      </c>
      <c r="O496" t="s">
        <v>52</v>
      </c>
      <c r="P496" t="s">
        <v>52</v>
      </c>
      <c r="Q496">
        <v>1</v>
      </c>
      <c r="W496">
        <v>0</v>
      </c>
      <c r="X496">
        <v>303141801</v>
      </c>
      <c r="Y496">
        <v>13.8</v>
      </c>
      <c r="AA496">
        <v>101.57</v>
      </c>
      <c r="AB496">
        <v>0</v>
      </c>
      <c r="AC496">
        <v>0</v>
      </c>
      <c r="AD496">
        <v>0</v>
      </c>
      <c r="AE496">
        <v>15.25</v>
      </c>
      <c r="AF496">
        <v>0</v>
      </c>
      <c r="AG496">
        <v>0</v>
      </c>
      <c r="AH496">
        <v>0</v>
      </c>
      <c r="AI496">
        <v>6.66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13.8</v>
      </c>
      <c r="AU496" t="s">
        <v>3</v>
      </c>
      <c r="AV496">
        <v>0</v>
      </c>
      <c r="AW496">
        <v>2</v>
      </c>
      <c r="AX496">
        <v>39501465</v>
      </c>
      <c r="AY496">
        <v>1</v>
      </c>
      <c r="AZ496">
        <v>0</v>
      </c>
      <c r="BA496">
        <v>482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Y496*Source!I185</f>
        <v>18.354000000000003</v>
      </c>
      <c r="CY496">
        <f>AA496</f>
        <v>101.57</v>
      </c>
      <c r="CZ496">
        <f>AE496</f>
        <v>15.25</v>
      </c>
      <c r="DA496">
        <f>AI496</f>
        <v>6.66</v>
      </c>
      <c r="DB496">
        <v>0</v>
      </c>
    </row>
    <row r="497" spans="1:106" x14ac:dyDescent="0.2">
      <c r="A497">
        <f>ROW(Source!A186)</f>
        <v>186</v>
      </c>
      <c r="B497">
        <v>39500385</v>
      </c>
      <c r="C497">
        <v>39501466</v>
      </c>
      <c r="D497">
        <v>37068121</v>
      </c>
      <c r="E497">
        <v>1</v>
      </c>
      <c r="F497">
        <v>1</v>
      </c>
      <c r="G497">
        <v>1</v>
      </c>
      <c r="H497">
        <v>1</v>
      </c>
      <c r="I497" t="s">
        <v>1261</v>
      </c>
      <c r="J497" t="s">
        <v>3</v>
      </c>
      <c r="K497" t="s">
        <v>1262</v>
      </c>
      <c r="L497">
        <v>1191</v>
      </c>
      <c r="N497">
        <v>1013</v>
      </c>
      <c r="O497" t="s">
        <v>1028</v>
      </c>
      <c r="P497" t="s">
        <v>1028</v>
      </c>
      <c r="Q497">
        <v>1</v>
      </c>
      <c r="W497">
        <v>0</v>
      </c>
      <c r="X497">
        <v>-1366118074</v>
      </c>
      <c r="Y497">
        <v>45.436499999999995</v>
      </c>
      <c r="AA497">
        <v>0</v>
      </c>
      <c r="AB497">
        <v>0</v>
      </c>
      <c r="AC497">
        <v>0</v>
      </c>
      <c r="AD497">
        <v>7.94</v>
      </c>
      <c r="AE497">
        <v>0</v>
      </c>
      <c r="AF497">
        <v>0</v>
      </c>
      <c r="AG497">
        <v>0</v>
      </c>
      <c r="AH497">
        <v>7.94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3</v>
      </c>
      <c r="AT497">
        <v>39.51</v>
      </c>
      <c r="AU497" t="s">
        <v>33</v>
      </c>
      <c r="AV497">
        <v>1</v>
      </c>
      <c r="AW497">
        <v>2</v>
      </c>
      <c r="AX497">
        <v>39501474</v>
      </c>
      <c r="AY497">
        <v>1</v>
      </c>
      <c r="AZ497">
        <v>0</v>
      </c>
      <c r="BA497">
        <v>483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Y497*Source!I186</f>
        <v>60.430544999999995</v>
      </c>
      <c r="CY497">
        <f>AD497</f>
        <v>7.94</v>
      </c>
      <c r="CZ497">
        <f>AH497</f>
        <v>7.94</v>
      </c>
      <c r="DA497">
        <f>AL497</f>
        <v>1</v>
      </c>
      <c r="DB497">
        <v>0</v>
      </c>
    </row>
    <row r="498" spans="1:106" x14ac:dyDescent="0.2">
      <c r="A498">
        <f>ROW(Source!A186)</f>
        <v>186</v>
      </c>
      <c r="B498">
        <v>39500385</v>
      </c>
      <c r="C498">
        <v>39501466</v>
      </c>
      <c r="D498">
        <v>37064876</v>
      </c>
      <c r="E498">
        <v>1</v>
      </c>
      <c r="F498">
        <v>1</v>
      </c>
      <c r="G498">
        <v>1</v>
      </c>
      <c r="H498">
        <v>1</v>
      </c>
      <c r="I498" t="s">
        <v>1029</v>
      </c>
      <c r="J498" t="s">
        <v>3</v>
      </c>
      <c r="K498" t="s">
        <v>1030</v>
      </c>
      <c r="L498">
        <v>1191</v>
      </c>
      <c r="N498">
        <v>1013</v>
      </c>
      <c r="O498" t="s">
        <v>1028</v>
      </c>
      <c r="P498" t="s">
        <v>1028</v>
      </c>
      <c r="Q498">
        <v>1</v>
      </c>
      <c r="W498">
        <v>0</v>
      </c>
      <c r="X498">
        <v>-1417349443</v>
      </c>
      <c r="Y498">
        <v>1.27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1.27</v>
      </c>
      <c r="AU498" t="s">
        <v>3</v>
      </c>
      <c r="AV498">
        <v>2</v>
      </c>
      <c r="AW498">
        <v>2</v>
      </c>
      <c r="AX498">
        <v>39501475</v>
      </c>
      <c r="AY498">
        <v>1</v>
      </c>
      <c r="AZ498">
        <v>2048</v>
      </c>
      <c r="BA498">
        <v>484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Y498*Source!I186</f>
        <v>1.6891</v>
      </c>
      <c r="CY498">
        <f>AD498</f>
        <v>0</v>
      </c>
      <c r="CZ498">
        <f>AH498</f>
        <v>0</v>
      </c>
      <c r="DA498">
        <f>AL498</f>
        <v>1</v>
      </c>
      <c r="DB498">
        <v>0</v>
      </c>
    </row>
    <row r="499" spans="1:106" x14ac:dyDescent="0.2">
      <c r="A499">
        <f>ROW(Source!A186)</f>
        <v>186</v>
      </c>
      <c r="B499">
        <v>39500385</v>
      </c>
      <c r="C499">
        <v>39501466</v>
      </c>
      <c r="D499">
        <v>36882452</v>
      </c>
      <c r="E499">
        <v>1</v>
      </c>
      <c r="F499">
        <v>1</v>
      </c>
      <c r="G499">
        <v>1</v>
      </c>
      <c r="H499">
        <v>2</v>
      </c>
      <c r="I499" t="s">
        <v>1031</v>
      </c>
      <c r="J499" t="s">
        <v>1032</v>
      </c>
      <c r="K499" t="s">
        <v>1033</v>
      </c>
      <c r="L499">
        <v>1368</v>
      </c>
      <c r="N499">
        <v>1011</v>
      </c>
      <c r="O499" t="s">
        <v>1034</v>
      </c>
      <c r="P499" t="s">
        <v>1034</v>
      </c>
      <c r="Q499">
        <v>1</v>
      </c>
      <c r="W499">
        <v>0</v>
      </c>
      <c r="X499">
        <v>1188625873</v>
      </c>
      <c r="Y499">
        <v>1.5874999999999999</v>
      </c>
      <c r="AA499">
        <v>0</v>
      </c>
      <c r="AB499">
        <v>31.26</v>
      </c>
      <c r="AC499">
        <v>13.5</v>
      </c>
      <c r="AD499">
        <v>0</v>
      </c>
      <c r="AE499">
        <v>0</v>
      </c>
      <c r="AF499">
        <v>31.26</v>
      </c>
      <c r="AG499">
        <v>13.5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3</v>
      </c>
      <c r="AT499">
        <v>1.27</v>
      </c>
      <c r="AU499" t="s">
        <v>32</v>
      </c>
      <c r="AV499">
        <v>0</v>
      </c>
      <c r="AW499">
        <v>2</v>
      </c>
      <c r="AX499">
        <v>39501476</v>
      </c>
      <c r="AY499">
        <v>1</v>
      </c>
      <c r="AZ499">
        <v>0</v>
      </c>
      <c r="BA499">
        <v>485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Y499*Source!I186</f>
        <v>2.1113749999999998</v>
      </c>
      <c r="CY499">
        <f>AB499</f>
        <v>31.26</v>
      </c>
      <c r="CZ499">
        <f>AF499</f>
        <v>31.26</v>
      </c>
      <c r="DA499">
        <f>AJ499</f>
        <v>1</v>
      </c>
      <c r="DB499">
        <v>0</v>
      </c>
    </row>
    <row r="500" spans="1:106" x14ac:dyDescent="0.2">
      <c r="A500">
        <f>ROW(Source!A186)</f>
        <v>186</v>
      </c>
      <c r="B500">
        <v>39500385</v>
      </c>
      <c r="C500">
        <v>39501466</v>
      </c>
      <c r="D500">
        <v>36882569</v>
      </c>
      <c r="E500">
        <v>1</v>
      </c>
      <c r="F500">
        <v>1</v>
      </c>
      <c r="G500">
        <v>1</v>
      </c>
      <c r="H500">
        <v>2</v>
      </c>
      <c r="I500" t="s">
        <v>1263</v>
      </c>
      <c r="J500" t="s">
        <v>1264</v>
      </c>
      <c r="K500" t="s">
        <v>1265</v>
      </c>
      <c r="L500">
        <v>1368</v>
      </c>
      <c r="N500">
        <v>1011</v>
      </c>
      <c r="O500" t="s">
        <v>1034</v>
      </c>
      <c r="P500" t="s">
        <v>1034</v>
      </c>
      <c r="Q500">
        <v>1</v>
      </c>
      <c r="W500">
        <v>0</v>
      </c>
      <c r="X500">
        <v>126902709</v>
      </c>
      <c r="Y500">
        <v>11.3375</v>
      </c>
      <c r="AA500">
        <v>0</v>
      </c>
      <c r="AB500">
        <v>0.5</v>
      </c>
      <c r="AC500">
        <v>0</v>
      </c>
      <c r="AD500">
        <v>0</v>
      </c>
      <c r="AE500">
        <v>0</v>
      </c>
      <c r="AF500">
        <v>0.5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3</v>
      </c>
      <c r="AT500">
        <v>9.07</v>
      </c>
      <c r="AU500" t="s">
        <v>32</v>
      </c>
      <c r="AV500">
        <v>0</v>
      </c>
      <c r="AW500">
        <v>2</v>
      </c>
      <c r="AX500">
        <v>39501477</v>
      </c>
      <c r="AY500">
        <v>1</v>
      </c>
      <c r="AZ500">
        <v>0</v>
      </c>
      <c r="BA500">
        <v>486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Y500*Source!I186</f>
        <v>15.078875000000002</v>
      </c>
      <c r="CY500">
        <f>AB500</f>
        <v>0.5</v>
      </c>
      <c r="CZ500">
        <f>AF500</f>
        <v>0.5</v>
      </c>
      <c r="DA500">
        <f>AJ500</f>
        <v>1</v>
      </c>
      <c r="DB500">
        <v>0</v>
      </c>
    </row>
    <row r="501" spans="1:106" x14ac:dyDescent="0.2">
      <c r="A501">
        <f>ROW(Source!A186)</f>
        <v>186</v>
      </c>
      <c r="B501">
        <v>39500385</v>
      </c>
      <c r="C501">
        <v>39501466</v>
      </c>
      <c r="D501">
        <v>36801792</v>
      </c>
      <c r="E501">
        <v>1</v>
      </c>
      <c r="F501">
        <v>1</v>
      </c>
      <c r="G501">
        <v>1</v>
      </c>
      <c r="H501">
        <v>3</v>
      </c>
      <c r="I501" t="s">
        <v>1066</v>
      </c>
      <c r="J501" t="s">
        <v>1067</v>
      </c>
      <c r="K501" t="s">
        <v>1068</v>
      </c>
      <c r="L501">
        <v>1339</v>
      </c>
      <c r="N501">
        <v>1007</v>
      </c>
      <c r="O501" t="s">
        <v>179</v>
      </c>
      <c r="P501" t="s">
        <v>179</v>
      </c>
      <c r="Q501">
        <v>1</v>
      </c>
      <c r="W501">
        <v>0</v>
      </c>
      <c r="X501">
        <v>-1660354250</v>
      </c>
      <c r="Y501">
        <v>3.5</v>
      </c>
      <c r="AA501">
        <v>2.44</v>
      </c>
      <c r="AB501">
        <v>0</v>
      </c>
      <c r="AC501">
        <v>0</v>
      </c>
      <c r="AD501">
        <v>0</v>
      </c>
      <c r="AE501">
        <v>2.44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3.5</v>
      </c>
      <c r="AU501" t="s">
        <v>3</v>
      </c>
      <c r="AV501">
        <v>0</v>
      </c>
      <c r="AW501">
        <v>2</v>
      </c>
      <c r="AX501">
        <v>39501478</v>
      </c>
      <c r="AY501">
        <v>1</v>
      </c>
      <c r="AZ501">
        <v>0</v>
      </c>
      <c r="BA501">
        <v>487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Y501*Source!I186</f>
        <v>4.6550000000000002</v>
      </c>
      <c r="CY501">
        <f>AA501</f>
        <v>2.44</v>
      </c>
      <c r="CZ501">
        <f>AE501</f>
        <v>2.44</v>
      </c>
      <c r="DA501">
        <f>AI501</f>
        <v>1</v>
      </c>
      <c r="DB501">
        <v>0</v>
      </c>
    </row>
    <row r="502" spans="1:106" x14ac:dyDescent="0.2">
      <c r="A502">
        <f>ROW(Source!A186)</f>
        <v>186</v>
      </c>
      <c r="B502">
        <v>39500385</v>
      </c>
      <c r="C502">
        <v>39501466</v>
      </c>
      <c r="D502">
        <v>36796210</v>
      </c>
      <c r="E502">
        <v>17</v>
      </c>
      <c r="F502">
        <v>1</v>
      </c>
      <c r="G502">
        <v>1</v>
      </c>
      <c r="H502">
        <v>3</v>
      </c>
      <c r="I502" t="s">
        <v>350</v>
      </c>
      <c r="J502" t="s">
        <v>3</v>
      </c>
      <c r="K502" t="s">
        <v>351</v>
      </c>
      <c r="L502">
        <v>1339</v>
      </c>
      <c r="N502">
        <v>1007</v>
      </c>
      <c r="O502" t="s">
        <v>179</v>
      </c>
      <c r="P502" t="s">
        <v>179</v>
      </c>
      <c r="Q502">
        <v>1</v>
      </c>
      <c r="W502">
        <v>0</v>
      </c>
      <c r="X502">
        <v>-2113302258</v>
      </c>
      <c r="Y502">
        <v>2.04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0</v>
      </c>
      <c r="AP502">
        <v>0</v>
      </c>
      <c r="AQ502">
        <v>0</v>
      </c>
      <c r="AR502">
        <v>0</v>
      </c>
      <c r="AS502" t="s">
        <v>3</v>
      </c>
      <c r="AT502">
        <v>2.04</v>
      </c>
      <c r="AU502" t="s">
        <v>3</v>
      </c>
      <c r="AV502">
        <v>0</v>
      </c>
      <c r="AW502">
        <v>2</v>
      </c>
      <c r="AX502">
        <v>39501479</v>
      </c>
      <c r="AY502">
        <v>1</v>
      </c>
      <c r="AZ502">
        <v>0</v>
      </c>
      <c r="BA502">
        <v>488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Y502*Source!I186</f>
        <v>2.7132000000000001</v>
      </c>
      <c r="CY502">
        <f>AA502</f>
        <v>0</v>
      </c>
      <c r="CZ502">
        <f>AE502</f>
        <v>0</v>
      </c>
      <c r="DA502">
        <f>AI502</f>
        <v>1</v>
      </c>
      <c r="DB502">
        <v>0</v>
      </c>
    </row>
    <row r="503" spans="1:106" x14ac:dyDescent="0.2">
      <c r="A503">
        <f>ROW(Source!A186)</f>
        <v>186</v>
      </c>
      <c r="B503">
        <v>39500385</v>
      </c>
      <c r="C503">
        <v>39501466</v>
      </c>
      <c r="D503">
        <v>36807376</v>
      </c>
      <c r="E503">
        <v>1</v>
      </c>
      <c r="F503">
        <v>1</v>
      </c>
      <c r="G503">
        <v>1</v>
      </c>
      <c r="H503">
        <v>3</v>
      </c>
      <c r="I503" t="s">
        <v>353</v>
      </c>
      <c r="J503" t="s">
        <v>355</v>
      </c>
      <c r="K503" t="s">
        <v>354</v>
      </c>
      <c r="L503">
        <v>1339</v>
      </c>
      <c r="N503">
        <v>1007</v>
      </c>
      <c r="O503" t="s">
        <v>179</v>
      </c>
      <c r="P503" t="s">
        <v>179</v>
      </c>
      <c r="Q503">
        <v>1</v>
      </c>
      <c r="W503">
        <v>0</v>
      </c>
      <c r="X503">
        <v>-2055448307</v>
      </c>
      <c r="Y503">
        <v>2.04</v>
      </c>
      <c r="AA503">
        <v>529.41</v>
      </c>
      <c r="AB503">
        <v>0</v>
      </c>
      <c r="AC503">
        <v>0</v>
      </c>
      <c r="AD503">
        <v>0</v>
      </c>
      <c r="AE503">
        <v>529.41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0</v>
      </c>
      <c r="AP503">
        <v>0</v>
      </c>
      <c r="AQ503">
        <v>0</v>
      </c>
      <c r="AR503">
        <v>0</v>
      </c>
      <c r="AS503" t="s">
        <v>3</v>
      </c>
      <c r="AT503">
        <v>2.04</v>
      </c>
      <c r="AU503" t="s">
        <v>3</v>
      </c>
      <c r="AV503">
        <v>0</v>
      </c>
      <c r="AW503">
        <v>1</v>
      </c>
      <c r="AX503">
        <v>-1</v>
      </c>
      <c r="AY503">
        <v>0</v>
      </c>
      <c r="AZ503">
        <v>0</v>
      </c>
      <c r="BA503" t="s">
        <v>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Y503*Source!I186</f>
        <v>2.7132000000000001</v>
      </c>
      <c r="CY503">
        <f>AA503</f>
        <v>529.41</v>
      </c>
      <c r="CZ503">
        <f>AE503</f>
        <v>529.41</v>
      </c>
      <c r="DA503">
        <f>AI503</f>
        <v>1</v>
      </c>
      <c r="DB503">
        <v>0</v>
      </c>
    </row>
    <row r="504" spans="1:106" x14ac:dyDescent="0.2">
      <c r="A504">
        <f>ROW(Source!A187)</f>
        <v>187</v>
      </c>
      <c r="B504">
        <v>39500386</v>
      </c>
      <c r="C504">
        <v>39501466</v>
      </c>
      <c r="D504">
        <v>37068121</v>
      </c>
      <c r="E504">
        <v>1</v>
      </c>
      <c r="F504">
        <v>1</v>
      </c>
      <c r="G504">
        <v>1</v>
      </c>
      <c r="H504">
        <v>1</v>
      </c>
      <c r="I504" t="s">
        <v>1261</v>
      </c>
      <c r="J504" t="s">
        <v>3</v>
      </c>
      <c r="K504" t="s">
        <v>1262</v>
      </c>
      <c r="L504">
        <v>1191</v>
      </c>
      <c r="N504">
        <v>1013</v>
      </c>
      <c r="O504" t="s">
        <v>1028</v>
      </c>
      <c r="P504" t="s">
        <v>1028</v>
      </c>
      <c r="Q504">
        <v>1</v>
      </c>
      <c r="W504">
        <v>0</v>
      </c>
      <c r="X504">
        <v>-1366118074</v>
      </c>
      <c r="Y504">
        <v>45.436499999999995</v>
      </c>
      <c r="AA504">
        <v>0</v>
      </c>
      <c r="AB504">
        <v>0</v>
      </c>
      <c r="AC504">
        <v>0</v>
      </c>
      <c r="AD504">
        <v>52.88</v>
      </c>
      <c r="AE504">
        <v>0</v>
      </c>
      <c r="AF504">
        <v>0</v>
      </c>
      <c r="AG504">
        <v>0</v>
      </c>
      <c r="AH504">
        <v>7.94</v>
      </c>
      <c r="AI504">
        <v>1</v>
      </c>
      <c r="AJ504">
        <v>1</v>
      </c>
      <c r="AK504">
        <v>1</v>
      </c>
      <c r="AL504">
        <v>6.66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3</v>
      </c>
      <c r="AT504">
        <v>39.51</v>
      </c>
      <c r="AU504" t="s">
        <v>33</v>
      </c>
      <c r="AV504">
        <v>1</v>
      </c>
      <c r="AW504">
        <v>2</v>
      </c>
      <c r="AX504">
        <v>39501474</v>
      </c>
      <c r="AY504">
        <v>1</v>
      </c>
      <c r="AZ504">
        <v>0</v>
      </c>
      <c r="BA504">
        <v>489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Y504*Source!I187</f>
        <v>60.430544999999995</v>
      </c>
      <c r="CY504">
        <f>AD504</f>
        <v>52.88</v>
      </c>
      <c r="CZ504">
        <f>AH504</f>
        <v>7.94</v>
      </c>
      <c r="DA504">
        <f>AL504</f>
        <v>6.66</v>
      </c>
      <c r="DB504">
        <v>0</v>
      </c>
    </row>
    <row r="505" spans="1:106" x14ac:dyDescent="0.2">
      <c r="A505">
        <f>ROW(Source!A187)</f>
        <v>187</v>
      </c>
      <c r="B505">
        <v>39500386</v>
      </c>
      <c r="C505">
        <v>39501466</v>
      </c>
      <c r="D505">
        <v>37064876</v>
      </c>
      <c r="E505">
        <v>1</v>
      </c>
      <c r="F505">
        <v>1</v>
      </c>
      <c r="G505">
        <v>1</v>
      </c>
      <c r="H505">
        <v>1</v>
      </c>
      <c r="I505" t="s">
        <v>1029</v>
      </c>
      <c r="J505" t="s">
        <v>3</v>
      </c>
      <c r="K505" t="s">
        <v>1030</v>
      </c>
      <c r="L505">
        <v>1191</v>
      </c>
      <c r="N505">
        <v>1013</v>
      </c>
      <c r="O505" t="s">
        <v>1028</v>
      </c>
      <c r="P505" t="s">
        <v>1028</v>
      </c>
      <c r="Q505">
        <v>1</v>
      </c>
      <c r="W505">
        <v>0</v>
      </c>
      <c r="X505">
        <v>-1417349443</v>
      </c>
      <c r="Y505">
        <v>1.27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6.66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1.27</v>
      </c>
      <c r="AU505" t="s">
        <v>3</v>
      </c>
      <c r="AV505">
        <v>2</v>
      </c>
      <c r="AW505">
        <v>2</v>
      </c>
      <c r="AX505">
        <v>39501475</v>
      </c>
      <c r="AY505">
        <v>1</v>
      </c>
      <c r="AZ505">
        <v>2048</v>
      </c>
      <c r="BA505">
        <v>490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Y505*Source!I187</f>
        <v>1.6891</v>
      </c>
      <c r="CY505">
        <f>AD505</f>
        <v>0</v>
      </c>
      <c r="CZ505">
        <f>AH505</f>
        <v>0</v>
      </c>
      <c r="DA505">
        <f>AL505</f>
        <v>1</v>
      </c>
      <c r="DB505">
        <v>0</v>
      </c>
    </row>
    <row r="506" spans="1:106" x14ac:dyDescent="0.2">
      <c r="A506">
        <f>ROW(Source!A187)</f>
        <v>187</v>
      </c>
      <c r="B506">
        <v>39500386</v>
      </c>
      <c r="C506">
        <v>39501466</v>
      </c>
      <c r="D506">
        <v>36882452</v>
      </c>
      <c r="E506">
        <v>1</v>
      </c>
      <c r="F506">
        <v>1</v>
      </c>
      <c r="G506">
        <v>1</v>
      </c>
      <c r="H506">
        <v>2</v>
      </c>
      <c r="I506" t="s">
        <v>1031</v>
      </c>
      <c r="J506" t="s">
        <v>1032</v>
      </c>
      <c r="K506" t="s">
        <v>1033</v>
      </c>
      <c r="L506">
        <v>1368</v>
      </c>
      <c r="N506">
        <v>1011</v>
      </c>
      <c r="O506" t="s">
        <v>1034</v>
      </c>
      <c r="P506" t="s">
        <v>1034</v>
      </c>
      <c r="Q506">
        <v>1</v>
      </c>
      <c r="W506">
        <v>0</v>
      </c>
      <c r="X506">
        <v>1188625873</v>
      </c>
      <c r="Y506">
        <v>1.5874999999999999</v>
      </c>
      <c r="AA506">
        <v>0</v>
      </c>
      <c r="AB506">
        <v>208.19</v>
      </c>
      <c r="AC506">
        <v>13.5</v>
      </c>
      <c r="AD506">
        <v>0</v>
      </c>
      <c r="AE506">
        <v>0</v>
      </c>
      <c r="AF506">
        <v>31.26</v>
      </c>
      <c r="AG506">
        <v>13.5</v>
      </c>
      <c r="AH506">
        <v>0</v>
      </c>
      <c r="AI506">
        <v>1</v>
      </c>
      <c r="AJ506">
        <v>6.66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3</v>
      </c>
      <c r="AT506">
        <v>1.27</v>
      </c>
      <c r="AU506" t="s">
        <v>32</v>
      </c>
      <c r="AV506">
        <v>0</v>
      </c>
      <c r="AW506">
        <v>2</v>
      </c>
      <c r="AX506">
        <v>39501476</v>
      </c>
      <c r="AY506">
        <v>1</v>
      </c>
      <c r="AZ506">
        <v>0</v>
      </c>
      <c r="BA506">
        <v>491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Y506*Source!I187</f>
        <v>2.1113749999999998</v>
      </c>
      <c r="CY506">
        <f>AB506</f>
        <v>208.19</v>
      </c>
      <c r="CZ506">
        <f>AF506</f>
        <v>31.26</v>
      </c>
      <c r="DA506">
        <f>AJ506</f>
        <v>6.66</v>
      </c>
      <c r="DB506">
        <v>0</v>
      </c>
    </row>
    <row r="507" spans="1:106" x14ac:dyDescent="0.2">
      <c r="A507">
        <f>ROW(Source!A187)</f>
        <v>187</v>
      </c>
      <c r="B507">
        <v>39500386</v>
      </c>
      <c r="C507">
        <v>39501466</v>
      </c>
      <c r="D507">
        <v>36882569</v>
      </c>
      <c r="E507">
        <v>1</v>
      </c>
      <c r="F507">
        <v>1</v>
      </c>
      <c r="G507">
        <v>1</v>
      </c>
      <c r="H507">
        <v>2</v>
      </c>
      <c r="I507" t="s">
        <v>1263</v>
      </c>
      <c r="J507" t="s">
        <v>1264</v>
      </c>
      <c r="K507" t="s">
        <v>1265</v>
      </c>
      <c r="L507">
        <v>1368</v>
      </c>
      <c r="N507">
        <v>1011</v>
      </c>
      <c r="O507" t="s">
        <v>1034</v>
      </c>
      <c r="P507" t="s">
        <v>1034</v>
      </c>
      <c r="Q507">
        <v>1</v>
      </c>
      <c r="W507">
        <v>0</v>
      </c>
      <c r="X507">
        <v>126902709</v>
      </c>
      <c r="Y507">
        <v>11.3375</v>
      </c>
      <c r="AA507">
        <v>0</v>
      </c>
      <c r="AB507">
        <v>3.33</v>
      </c>
      <c r="AC507">
        <v>0</v>
      </c>
      <c r="AD507">
        <v>0</v>
      </c>
      <c r="AE507">
        <v>0</v>
      </c>
      <c r="AF507">
        <v>0.5</v>
      </c>
      <c r="AG507">
        <v>0</v>
      </c>
      <c r="AH507">
        <v>0</v>
      </c>
      <c r="AI507">
        <v>1</v>
      </c>
      <c r="AJ507">
        <v>6.66</v>
      </c>
      <c r="AK507">
        <v>1</v>
      </c>
      <c r="AL507">
        <v>1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3</v>
      </c>
      <c r="AT507">
        <v>9.07</v>
      </c>
      <c r="AU507" t="s">
        <v>32</v>
      </c>
      <c r="AV507">
        <v>0</v>
      </c>
      <c r="AW507">
        <v>2</v>
      </c>
      <c r="AX507">
        <v>39501477</v>
      </c>
      <c r="AY507">
        <v>1</v>
      </c>
      <c r="AZ507">
        <v>0</v>
      </c>
      <c r="BA507">
        <v>492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Y507*Source!I187</f>
        <v>15.078875000000002</v>
      </c>
      <c r="CY507">
        <f>AB507</f>
        <v>3.33</v>
      </c>
      <c r="CZ507">
        <f>AF507</f>
        <v>0.5</v>
      </c>
      <c r="DA507">
        <f>AJ507</f>
        <v>6.66</v>
      </c>
      <c r="DB507">
        <v>0</v>
      </c>
    </row>
    <row r="508" spans="1:106" x14ac:dyDescent="0.2">
      <c r="A508">
        <f>ROW(Source!A187)</f>
        <v>187</v>
      </c>
      <c r="B508">
        <v>39500386</v>
      </c>
      <c r="C508">
        <v>39501466</v>
      </c>
      <c r="D508">
        <v>36801792</v>
      </c>
      <c r="E508">
        <v>1</v>
      </c>
      <c r="F508">
        <v>1</v>
      </c>
      <c r="G508">
        <v>1</v>
      </c>
      <c r="H508">
        <v>3</v>
      </c>
      <c r="I508" t="s">
        <v>1066</v>
      </c>
      <c r="J508" t="s">
        <v>1067</v>
      </c>
      <c r="K508" t="s">
        <v>1068</v>
      </c>
      <c r="L508">
        <v>1339</v>
      </c>
      <c r="N508">
        <v>1007</v>
      </c>
      <c r="O508" t="s">
        <v>179</v>
      </c>
      <c r="P508" t="s">
        <v>179</v>
      </c>
      <c r="Q508">
        <v>1</v>
      </c>
      <c r="W508">
        <v>0</v>
      </c>
      <c r="X508">
        <v>-1660354250</v>
      </c>
      <c r="Y508">
        <v>3.5</v>
      </c>
      <c r="AA508">
        <v>16.25</v>
      </c>
      <c r="AB508">
        <v>0</v>
      </c>
      <c r="AC508">
        <v>0</v>
      </c>
      <c r="AD508">
        <v>0</v>
      </c>
      <c r="AE508">
        <v>2.44</v>
      </c>
      <c r="AF508">
        <v>0</v>
      </c>
      <c r="AG508">
        <v>0</v>
      </c>
      <c r="AH508">
        <v>0</v>
      </c>
      <c r="AI508">
        <v>6.66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3.5</v>
      </c>
      <c r="AU508" t="s">
        <v>3</v>
      </c>
      <c r="AV508">
        <v>0</v>
      </c>
      <c r="AW508">
        <v>2</v>
      </c>
      <c r="AX508">
        <v>39501478</v>
      </c>
      <c r="AY508">
        <v>1</v>
      </c>
      <c r="AZ508">
        <v>0</v>
      </c>
      <c r="BA508">
        <v>493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Y508*Source!I187</f>
        <v>4.6550000000000002</v>
      </c>
      <c r="CY508">
        <f>AA508</f>
        <v>16.25</v>
      </c>
      <c r="CZ508">
        <f>AE508</f>
        <v>2.44</v>
      </c>
      <c r="DA508">
        <f>AI508</f>
        <v>6.66</v>
      </c>
      <c r="DB508">
        <v>0</v>
      </c>
    </row>
    <row r="509" spans="1:106" x14ac:dyDescent="0.2">
      <c r="A509">
        <f>ROW(Source!A187)</f>
        <v>187</v>
      </c>
      <c r="B509">
        <v>39500386</v>
      </c>
      <c r="C509">
        <v>39501466</v>
      </c>
      <c r="D509">
        <v>36796210</v>
      </c>
      <c r="E509">
        <v>17</v>
      </c>
      <c r="F509">
        <v>1</v>
      </c>
      <c r="G509">
        <v>1</v>
      </c>
      <c r="H509">
        <v>3</v>
      </c>
      <c r="I509" t="s">
        <v>350</v>
      </c>
      <c r="J509" t="s">
        <v>3</v>
      </c>
      <c r="K509" t="s">
        <v>351</v>
      </c>
      <c r="L509">
        <v>1339</v>
      </c>
      <c r="N509">
        <v>1007</v>
      </c>
      <c r="O509" t="s">
        <v>179</v>
      </c>
      <c r="P509" t="s">
        <v>179</v>
      </c>
      <c r="Q509">
        <v>1</v>
      </c>
      <c r="W509">
        <v>0</v>
      </c>
      <c r="X509">
        <v>-2113302258</v>
      </c>
      <c r="Y509">
        <v>2.04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6.66</v>
      </c>
      <c r="AJ509">
        <v>1</v>
      </c>
      <c r="AK509">
        <v>1</v>
      </c>
      <c r="AL509">
        <v>1</v>
      </c>
      <c r="AN509">
        <v>0</v>
      </c>
      <c r="AO509">
        <v>0</v>
      </c>
      <c r="AP509">
        <v>0</v>
      </c>
      <c r="AQ509">
        <v>0</v>
      </c>
      <c r="AR509">
        <v>0</v>
      </c>
      <c r="AS509" t="s">
        <v>3</v>
      </c>
      <c r="AT509">
        <v>2.04</v>
      </c>
      <c r="AU509" t="s">
        <v>3</v>
      </c>
      <c r="AV509">
        <v>0</v>
      </c>
      <c r="AW509">
        <v>2</v>
      </c>
      <c r="AX509">
        <v>39501479</v>
      </c>
      <c r="AY509">
        <v>1</v>
      </c>
      <c r="AZ509">
        <v>0</v>
      </c>
      <c r="BA509">
        <v>494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Y509*Source!I187</f>
        <v>2.7132000000000001</v>
      </c>
      <c r="CY509">
        <f>AA509</f>
        <v>0</v>
      </c>
      <c r="CZ509">
        <f>AE509</f>
        <v>0</v>
      </c>
      <c r="DA509">
        <f>AI509</f>
        <v>6.66</v>
      </c>
      <c r="DB509">
        <v>0</v>
      </c>
    </row>
    <row r="510" spans="1:106" x14ac:dyDescent="0.2">
      <c r="A510">
        <f>ROW(Source!A187)</f>
        <v>187</v>
      </c>
      <c r="B510">
        <v>39500386</v>
      </c>
      <c r="C510">
        <v>39501466</v>
      </c>
      <c r="D510">
        <v>36807376</v>
      </c>
      <c r="E510">
        <v>1</v>
      </c>
      <c r="F510">
        <v>1</v>
      </c>
      <c r="G510">
        <v>1</v>
      </c>
      <c r="H510">
        <v>3</v>
      </c>
      <c r="I510" t="s">
        <v>353</v>
      </c>
      <c r="J510" t="s">
        <v>355</v>
      </c>
      <c r="K510" t="s">
        <v>354</v>
      </c>
      <c r="L510">
        <v>1339</v>
      </c>
      <c r="N510">
        <v>1007</v>
      </c>
      <c r="O510" t="s">
        <v>179</v>
      </c>
      <c r="P510" t="s">
        <v>179</v>
      </c>
      <c r="Q510">
        <v>1</v>
      </c>
      <c r="W510">
        <v>0</v>
      </c>
      <c r="X510">
        <v>-2055448307</v>
      </c>
      <c r="Y510">
        <v>2.04</v>
      </c>
      <c r="AA510">
        <v>3525.87</v>
      </c>
      <c r="AB510">
        <v>0</v>
      </c>
      <c r="AC510">
        <v>0</v>
      </c>
      <c r="AD510">
        <v>0</v>
      </c>
      <c r="AE510">
        <v>529.41</v>
      </c>
      <c r="AF510">
        <v>0</v>
      </c>
      <c r="AG510">
        <v>0</v>
      </c>
      <c r="AH510">
        <v>0</v>
      </c>
      <c r="AI510">
        <v>6.66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3</v>
      </c>
      <c r="AT510">
        <v>2.04</v>
      </c>
      <c r="AU510" t="s">
        <v>3</v>
      </c>
      <c r="AV510">
        <v>0</v>
      </c>
      <c r="AW510">
        <v>1</v>
      </c>
      <c r="AX510">
        <v>-1</v>
      </c>
      <c r="AY510">
        <v>0</v>
      </c>
      <c r="AZ510">
        <v>0</v>
      </c>
      <c r="BA510" t="s">
        <v>3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Y510*Source!I187</f>
        <v>2.7132000000000001</v>
      </c>
      <c r="CY510">
        <f>AA510</f>
        <v>3525.87</v>
      </c>
      <c r="CZ510">
        <f>AE510</f>
        <v>529.41</v>
      </c>
      <c r="DA510">
        <f>AI510</f>
        <v>6.66</v>
      </c>
      <c r="DB510">
        <v>0</v>
      </c>
    </row>
    <row r="511" spans="1:106" x14ac:dyDescent="0.2">
      <c r="A511">
        <f>ROW(Source!A192)</f>
        <v>192</v>
      </c>
      <c r="B511">
        <v>39500385</v>
      </c>
      <c r="C511">
        <v>39501482</v>
      </c>
      <c r="D511">
        <v>37068121</v>
      </c>
      <c r="E511">
        <v>1</v>
      </c>
      <c r="F511">
        <v>1</v>
      </c>
      <c r="G511">
        <v>1</v>
      </c>
      <c r="H511">
        <v>1</v>
      </c>
      <c r="I511" t="s">
        <v>1261</v>
      </c>
      <c r="J511" t="s">
        <v>3</v>
      </c>
      <c r="K511" t="s">
        <v>1262</v>
      </c>
      <c r="L511">
        <v>1191</v>
      </c>
      <c r="N511">
        <v>1013</v>
      </c>
      <c r="O511" t="s">
        <v>1028</v>
      </c>
      <c r="P511" t="s">
        <v>1028</v>
      </c>
      <c r="Q511">
        <v>1</v>
      </c>
      <c r="W511">
        <v>0</v>
      </c>
      <c r="X511">
        <v>-1366118074</v>
      </c>
      <c r="Y511">
        <v>1.1499999999999999</v>
      </c>
      <c r="AA511">
        <v>0</v>
      </c>
      <c r="AB511">
        <v>0</v>
      </c>
      <c r="AC511">
        <v>0</v>
      </c>
      <c r="AD511">
        <v>7.94</v>
      </c>
      <c r="AE511">
        <v>0</v>
      </c>
      <c r="AF511">
        <v>0</v>
      </c>
      <c r="AG511">
        <v>0</v>
      </c>
      <c r="AH511">
        <v>7.94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3</v>
      </c>
      <c r="AT511">
        <v>0.5</v>
      </c>
      <c r="AU511" t="s">
        <v>360</v>
      </c>
      <c r="AV511">
        <v>1</v>
      </c>
      <c r="AW511">
        <v>2</v>
      </c>
      <c r="AX511">
        <v>39501489</v>
      </c>
      <c r="AY511">
        <v>1</v>
      </c>
      <c r="AZ511">
        <v>0</v>
      </c>
      <c r="BA511">
        <v>495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Y511*Source!I192</f>
        <v>1.5294999999999999</v>
      </c>
      <c r="CY511">
        <f>AD511</f>
        <v>7.94</v>
      </c>
      <c r="CZ511">
        <f>AH511</f>
        <v>7.94</v>
      </c>
      <c r="DA511">
        <f>AL511</f>
        <v>1</v>
      </c>
      <c r="DB511">
        <v>0</v>
      </c>
    </row>
    <row r="512" spans="1:106" x14ac:dyDescent="0.2">
      <c r="A512">
        <f>ROW(Source!A192)</f>
        <v>192</v>
      </c>
      <c r="B512">
        <v>39500385</v>
      </c>
      <c r="C512">
        <v>39501482</v>
      </c>
      <c r="D512">
        <v>37064876</v>
      </c>
      <c r="E512">
        <v>1</v>
      </c>
      <c r="F512">
        <v>1</v>
      </c>
      <c r="G512">
        <v>1</v>
      </c>
      <c r="H512">
        <v>1</v>
      </c>
      <c r="I512" t="s">
        <v>1029</v>
      </c>
      <c r="J512" t="s">
        <v>3</v>
      </c>
      <c r="K512" t="s">
        <v>1030</v>
      </c>
      <c r="L512">
        <v>1191</v>
      </c>
      <c r="N512">
        <v>1013</v>
      </c>
      <c r="O512" t="s">
        <v>1028</v>
      </c>
      <c r="P512" t="s">
        <v>1028</v>
      </c>
      <c r="Q512">
        <v>1</v>
      </c>
      <c r="W512">
        <v>0</v>
      </c>
      <c r="X512">
        <v>-1417349443</v>
      </c>
      <c r="Y512">
        <v>0.21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0.21</v>
      </c>
      <c r="AU512" t="s">
        <v>3</v>
      </c>
      <c r="AV512">
        <v>2</v>
      </c>
      <c r="AW512">
        <v>2</v>
      </c>
      <c r="AX512">
        <v>39501490</v>
      </c>
      <c r="AY512">
        <v>1</v>
      </c>
      <c r="AZ512">
        <v>2048</v>
      </c>
      <c r="BA512">
        <v>496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Y512*Source!I192</f>
        <v>0.27929999999999999</v>
      </c>
      <c r="CY512">
        <f>AD512</f>
        <v>0</v>
      </c>
      <c r="CZ512">
        <f>AH512</f>
        <v>0</v>
      </c>
      <c r="DA512">
        <f>AL512</f>
        <v>1</v>
      </c>
      <c r="DB512">
        <v>0</v>
      </c>
    </row>
    <row r="513" spans="1:106" x14ac:dyDescent="0.2">
      <c r="A513">
        <f>ROW(Source!A192)</f>
        <v>192</v>
      </c>
      <c r="B513">
        <v>39500385</v>
      </c>
      <c r="C513">
        <v>39501482</v>
      </c>
      <c r="D513">
        <v>36882452</v>
      </c>
      <c r="E513">
        <v>1</v>
      </c>
      <c r="F513">
        <v>1</v>
      </c>
      <c r="G513">
        <v>1</v>
      </c>
      <c r="H513">
        <v>2</v>
      </c>
      <c r="I513" t="s">
        <v>1031</v>
      </c>
      <c r="J513" t="s">
        <v>1032</v>
      </c>
      <c r="K513" t="s">
        <v>1033</v>
      </c>
      <c r="L513">
        <v>1368</v>
      </c>
      <c r="N513">
        <v>1011</v>
      </c>
      <c r="O513" t="s">
        <v>1034</v>
      </c>
      <c r="P513" t="s">
        <v>1034</v>
      </c>
      <c r="Q513">
        <v>1</v>
      </c>
      <c r="W513">
        <v>0</v>
      </c>
      <c r="X513">
        <v>1188625873</v>
      </c>
      <c r="Y513">
        <v>0.52500000000000002</v>
      </c>
      <c r="AA513">
        <v>0</v>
      </c>
      <c r="AB513">
        <v>31.26</v>
      </c>
      <c r="AC513">
        <v>13.5</v>
      </c>
      <c r="AD513">
        <v>0</v>
      </c>
      <c r="AE513">
        <v>0</v>
      </c>
      <c r="AF513">
        <v>31.26</v>
      </c>
      <c r="AG513">
        <v>13.5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3</v>
      </c>
      <c r="AT513">
        <v>0.21</v>
      </c>
      <c r="AU513" t="s">
        <v>359</v>
      </c>
      <c r="AV513">
        <v>0</v>
      </c>
      <c r="AW513">
        <v>2</v>
      </c>
      <c r="AX513">
        <v>39501491</v>
      </c>
      <c r="AY513">
        <v>1</v>
      </c>
      <c r="AZ513">
        <v>0</v>
      </c>
      <c r="BA513">
        <v>497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Y513*Source!I192</f>
        <v>0.69825000000000004</v>
      </c>
      <c r="CY513">
        <f>AB513</f>
        <v>31.26</v>
      </c>
      <c r="CZ513">
        <f>AF513</f>
        <v>31.26</v>
      </c>
      <c r="DA513">
        <f>AJ513</f>
        <v>1</v>
      </c>
      <c r="DB513">
        <v>0</v>
      </c>
    </row>
    <row r="514" spans="1:106" x14ac:dyDescent="0.2">
      <c r="A514">
        <f>ROW(Source!A192)</f>
        <v>192</v>
      </c>
      <c r="B514">
        <v>39500385</v>
      </c>
      <c r="C514">
        <v>39501482</v>
      </c>
      <c r="D514">
        <v>36882569</v>
      </c>
      <c r="E514">
        <v>1</v>
      </c>
      <c r="F514">
        <v>1</v>
      </c>
      <c r="G514">
        <v>1</v>
      </c>
      <c r="H514">
        <v>2</v>
      </c>
      <c r="I514" t="s">
        <v>1263</v>
      </c>
      <c r="J514" t="s">
        <v>1264</v>
      </c>
      <c r="K514" t="s">
        <v>1265</v>
      </c>
      <c r="L514">
        <v>1368</v>
      </c>
      <c r="N514">
        <v>1011</v>
      </c>
      <c r="O514" t="s">
        <v>1034</v>
      </c>
      <c r="P514" t="s">
        <v>1034</v>
      </c>
      <c r="Q514">
        <v>1</v>
      </c>
      <c r="W514">
        <v>0</v>
      </c>
      <c r="X514">
        <v>126902709</v>
      </c>
      <c r="Y514">
        <v>5.8</v>
      </c>
      <c r="AA514">
        <v>0</v>
      </c>
      <c r="AB514">
        <v>0.5</v>
      </c>
      <c r="AC514">
        <v>0</v>
      </c>
      <c r="AD514">
        <v>0</v>
      </c>
      <c r="AE514">
        <v>0</v>
      </c>
      <c r="AF514">
        <v>0.5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3</v>
      </c>
      <c r="AT514">
        <v>2.3199999999999998</v>
      </c>
      <c r="AU514" t="s">
        <v>359</v>
      </c>
      <c r="AV514">
        <v>0</v>
      </c>
      <c r="AW514">
        <v>2</v>
      </c>
      <c r="AX514">
        <v>39501492</v>
      </c>
      <c r="AY514">
        <v>1</v>
      </c>
      <c r="AZ514">
        <v>0</v>
      </c>
      <c r="BA514">
        <v>498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Y514*Source!I192</f>
        <v>7.7140000000000004</v>
      </c>
      <c r="CY514">
        <f>AB514</f>
        <v>0.5</v>
      </c>
      <c r="CZ514">
        <f>AF514</f>
        <v>0.5</v>
      </c>
      <c r="DA514">
        <f>AJ514</f>
        <v>1</v>
      </c>
      <c r="DB514">
        <v>0</v>
      </c>
    </row>
    <row r="515" spans="1:106" x14ac:dyDescent="0.2">
      <c r="A515">
        <f>ROW(Source!A192)</f>
        <v>192</v>
      </c>
      <c r="B515">
        <v>39500385</v>
      </c>
      <c r="C515">
        <v>39501482</v>
      </c>
      <c r="D515">
        <v>36796210</v>
      </c>
      <c r="E515">
        <v>17</v>
      </c>
      <c r="F515">
        <v>1</v>
      </c>
      <c r="G515">
        <v>1</v>
      </c>
      <c r="H515">
        <v>3</v>
      </c>
      <c r="I515" t="s">
        <v>350</v>
      </c>
      <c r="J515" t="s">
        <v>3</v>
      </c>
      <c r="K515" t="s">
        <v>351</v>
      </c>
      <c r="L515">
        <v>1339</v>
      </c>
      <c r="N515">
        <v>1007</v>
      </c>
      <c r="O515" t="s">
        <v>179</v>
      </c>
      <c r="P515" t="s">
        <v>179</v>
      </c>
      <c r="Q515">
        <v>1</v>
      </c>
      <c r="W515">
        <v>0</v>
      </c>
      <c r="X515">
        <v>-2113302258</v>
      </c>
      <c r="Y515">
        <v>1.02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0</v>
      </c>
      <c r="AP515">
        <v>1</v>
      </c>
      <c r="AQ515">
        <v>0</v>
      </c>
      <c r="AR515">
        <v>0</v>
      </c>
      <c r="AS515" t="s">
        <v>3</v>
      </c>
      <c r="AT515">
        <v>0.51</v>
      </c>
      <c r="AU515" t="s">
        <v>358</v>
      </c>
      <c r="AV515">
        <v>0</v>
      </c>
      <c r="AW515">
        <v>2</v>
      </c>
      <c r="AX515">
        <v>39501493</v>
      </c>
      <c r="AY515">
        <v>1</v>
      </c>
      <c r="AZ515">
        <v>0</v>
      </c>
      <c r="BA515">
        <v>499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Y515*Source!I192</f>
        <v>1.3566</v>
      </c>
      <c r="CY515">
        <f>AA515</f>
        <v>0</v>
      </c>
      <c r="CZ515">
        <f>AE515</f>
        <v>0</v>
      </c>
      <c r="DA515">
        <f>AI515</f>
        <v>1</v>
      </c>
      <c r="DB515">
        <v>0</v>
      </c>
    </row>
    <row r="516" spans="1:106" x14ac:dyDescent="0.2">
      <c r="A516">
        <f>ROW(Source!A192)</f>
        <v>192</v>
      </c>
      <c r="B516">
        <v>39500385</v>
      </c>
      <c r="C516">
        <v>39501482</v>
      </c>
      <c r="D516">
        <v>36807376</v>
      </c>
      <c r="E516">
        <v>1</v>
      </c>
      <c r="F516">
        <v>1</v>
      </c>
      <c r="G516">
        <v>1</v>
      </c>
      <c r="H516">
        <v>3</v>
      </c>
      <c r="I516" t="s">
        <v>353</v>
      </c>
      <c r="J516" t="s">
        <v>355</v>
      </c>
      <c r="K516" t="s">
        <v>354</v>
      </c>
      <c r="L516">
        <v>1339</v>
      </c>
      <c r="N516">
        <v>1007</v>
      </c>
      <c r="O516" t="s">
        <v>179</v>
      </c>
      <c r="P516" t="s">
        <v>179</v>
      </c>
      <c r="Q516">
        <v>1</v>
      </c>
      <c r="W516">
        <v>0</v>
      </c>
      <c r="X516">
        <v>-2055448307</v>
      </c>
      <c r="Y516">
        <v>1.02</v>
      </c>
      <c r="AA516">
        <v>529.41</v>
      </c>
      <c r="AB516">
        <v>0</v>
      </c>
      <c r="AC516">
        <v>0</v>
      </c>
      <c r="AD516">
        <v>0</v>
      </c>
      <c r="AE516">
        <v>529.41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0</v>
      </c>
      <c r="AP516">
        <v>1</v>
      </c>
      <c r="AQ516">
        <v>0</v>
      </c>
      <c r="AR516">
        <v>0</v>
      </c>
      <c r="AS516" t="s">
        <v>3</v>
      </c>
      <c r="AT516">
        <v>0.51</v>
      </c>
      <c r="AU516" t="s">
        <v>358</v>
      </c>
      <c r="AV516">
        <v>0</v>
      </c>
      <c r="AW516">
        <v>1</v>
      </c>
      <c r="AX516">
        <v>-1</v>
      </c>
      <c r="AY516">
        <v>0</v>
      </c>
      <c r="AZ516">
        <v>0</v>
      </c>
      <c r="BA516" t="s">
        <v>3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Y516*Source!I192</f>
        <v>1.3566</v>
      </c>
      <c r="CY516">
        <f>AA516</f>
        <v>529.41</v>
      </c>
      <c r="CZ516">
        <f>AE516</f>
        <v>529.41</v>
      </c>
      <c r="DA516">
        <f>AI516</f>
        <v>1</v>
      </c>
      <c r="DB516">
        <v>0</v>
      </c>
    </row>
    <row r="517" spans="1:106" x14ac:dyDescent="0.2">
      <c r="A517">
        <f>ROW(Source!A193)</f>
        <v>193</v>
      </c>
      <c r="B517">
        <v>39500386</v>
      </c>
      <c r="C517">
        <v>39501482</v>
      </c>
      <c r="D517">
        <v>37068121</v>
      </c>
      <c r="E517">
        <v>1</v>
      </c>
      <c r="F517">
        <v>1</v>
      </c>
      <c r="G517">
        <v>1</v>
      </c>
      <c r="H517">
        <v>1</v>
      </c>
      <c r="I517" t="s">
        <v>1261</v>
      </c>
      <c r="J517" t="s">
        <v>3</v>
      </c>
      <c r="K517" t="s">
        <v>1262</v>
      </c>
      <c r="L517">
        <v>1191</v>
      </c>
      <c r="N517">
        <v>1013</v>
      </c>
      <c r="O517" t="s">
        <v>1028</v>
      </c>
      <c r="P517" t="s">
        <v>1028</v>
      </c>
      <c r="Q517">
        <v>1</v>
      </c>
      <c r="W517">
        <v>0</v>
      </c>
      <c r="X517">
        <v>-1366118074</v>
      </c>
      <c r="Y517">
        <v>1.1499999999999999</v>
      </c>
      <c r="AA517">
        <v>0</v>
      </c>
      <c r="AB517">
        <v>0</v>
      </c>
      <c r="AC517">
        <v>0</v>
      </c>
      <c r="AD517">
        <v>52.88</v>
      </c>
      <c r="AE517">
        <v>0</v>
      </c>
      <c r="AF517">
        <v>0</v>
      </c>
      <c r="AG517">
        <v>0</v>
      </c>
      <c r="AH517">
        <v>7.94</v>
      </c>
      <c r="AI517">
        <v>1</v>
      </c>
      <c r="AJ517">
        <v>1</v>
      </c>
      <c r="AK517">
        <v>1</v>
      </c>
      <c r="AL517">
        <v>6.66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0.5</v>
      </c>
      <c r="AU517" t="s">
        <v>360</v>
      </c>
      <c r="AV517">
        <v>1</v>
      </c>
      <c r="AW517">
        <v>2</v>
      </c>
      <c r="AX517">
        <v>39501489</v>
      </c>
      <c r="AY517">
        <v>1</v>
      </c>
      <c r="AZ517">
        <v>0</v>
      </c>
      <c r="BA517">
        <v>500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Y517*Source!I193</f>
        <v>1.5294999999999999</v>
      </c>
      <c r="CY517">
        <f>AD517</f>
        <v>52.88</v>
      </c>
      <c r="CZ517">
        <f>AH517</f>
        <v>7.94</v>
      </c>
      <c r="DA517">
        <f>AL517</f>
        <v>6.66</v>
      </c>
      <c r="DB517">
        <v>0</v>
      </c>
    </row>
    <row r="518" spans="1:106" x14ac:dyDescent="0.2">
      <c r="A518">
        <f>ROW(Source!A193)</f>
        <v>193</v>
      </c>
      <c r="B518">
        <v>39500386</v>
      </c>
      <c r="C518">
        <v>39501482</v>
      </c>
      <c r="D518">
        <v>37064876</v>
      </c>
      <c r="E518">
        <v>1</v>
      </c>
      <c r="F518">
        <v>1</v>
      </c>
      <c r="G518">
        <v>1</v>
      </c>
      <c r="H518">
        <v>1</v>
      </c>
      <c r="I518" t="s">
        <v>1029</v>
      </c>
      <c r="J518" t="s">
        <v>3</v>
      </c>
      <c r="K518" t="s">
        <v>1030</v>
      </c>
      <c r="L518">
        <v>1191</v>
      </c>
      <c r="N518">
        <v>1013</v>
      </c>
      <c r="O518" t="s">
        <v>1028</v>
      </c>
      <c r="P518" t="s">
        <v>1028</v>
      </c>
      <c r="Q518">
        <v>1</v>
      </c>
      <c r="W518">
        <v>0</v>
      </c>
      <c r="X518">
        <v>-1417349443</v>
      </c>
      <c r="Y518">
        <v>0.21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6.66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0.21</v>
      </c>
      <c r="AU518" t="s">
        <v>3</v>
      </c>
      <c r="AV518">
        <v>2</v>
      </c>
      <c r="AW518">
        <v>2</v>
      </c>
      <c r="AX518">
        <v>39501490</v>
      </c>
      <c r="AY518">
        <v>1</v>
      </c>
      <c r="AZ518">
        <v>2048</v>
      </c>
      <c r="BA518">
        <v>501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Y518*Source!I193</f>
        <v>0.27929999999999999</v>
      </c>
      <c r="CY518">
        <f>AD518</f>
        <v>0</v>
      </c>
      <c r="CZ518">
        <f>AH518</f>
        <v>0</v>
      </c>
      <c r="DA518">
        <f>AL518</f>
        <v>1</v>
      </c>
      <c r="DB518">
        <v>0</v>
      </c>
    </row>
    <row r="519" spans="1:106" x14ac:dyDescent="0.2">
      <c r="A519">
        <f>ROW(Source!A193)</f>
        <v>193</v>
      </c>
      <c r="B519">
        <v>39500386</v>
      </c>
      <c r="C519">
        <v>39501482</v>
      </c>
      <c r="D519">
        <v>36882452</v>
      </c>
      <c r="E519">
        <v>1</v>
      </c>
      <c r="F519">
        <v>1</v>
      </c>
      <c r="G519">
        <v>1</v>
      </c>
      <c r="H519">
        <v>2</v>
      </c>
      <c r="I519" t="s">
        <v>1031</v>
      </c>
      <c r="J519" t="s">
        <v>1032</v>
      </c>
      <c r="K519" t="s">
        <v>1033</v>
      </c>
      <c r="L519">
        <v>1368</v>
      </c>
      <c r="N519">
        <v>1011</v>
      </c>
      <c r="O519" t="s">
        <v>1034</v>
      </c>
      <c r="P519" t="s">
        <v>1034</v>
      </c>
      <c r="Q519">
        <v>1</v>
      </c>
      <c r="W519">
        <v>0</v>
      </c>
      <c r="X519">
        <v>1188625873</v>
      </c>
      <c r="Y519">
        <v>0.52500000000000002</v>
      </c>
      <c r="AA519">
        <v>0</v>
      </c>
      <c r="AB519">
        <v>208.19</v>
      </c>
      <c r="AC519">
        <v>13.5</v>
      </c>
      <c r="AD519">
        <v>0</v>
      </c>
      <c r="AE519">
        <v>0</v>
      </c>
      <c r="AF519">
        <v>31.26</v>
      </c>
      <c r="AG519">
        <v>13.5</v>
      </c>
      <c r="AH519">
        <v>0</v>
      </c>
      <c r="AI519">
        <v>1</v>
      </c>
      <c r="AJ519">
        <v>6.66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0.21</v>
      </c>
      <c r="AU519" t="s">
        <v>359</v>
      </c>
      <c r="AV519">
        <v>0</v>
      </c>
      <c r="AW519">
        <v>2</v>
      </c>
      <c r="AX519">
        <v>39501491</v>
      </c>
      <c r="AY519">
        <v>1</v>
      </c>
      <c r="AZ519">
        <v>0</v>
      </c>
      <c r="BA519">
        <v>502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Y519*Source!I193</f>
        <v>0.69825000000000004</v>
      </c>
      <c r="CY519">
        <f>AB519</f>
        <v>208.19</v>
      </c>
      <c r="CZ519">
        <f>AF519</f>
        <v>31.26</v>
      </c>
      <c r="DA519">
        <f>AJ519</f>
        <v>6.66</v>
      </c>
      <c r="DB519">
        <v>0</v>
      </c>
    </row>
    <row r="520" spans="1:106" x14ac:dyDescent="0.2">
      <c r="A520">
        <f>ROW(Source!A193)</f>
        <v>193</v>
      </c>
      <c r="B520">
        <v>39500386</v>
      </c>
      <c r="C520">
        <v>39501482</v>
      </c>
      <c r="D520">
        <v>36882569</v>
      </c>
      <c r="E520">
        <v>1</v>
      </c>
      <c r="F520">
        <v>1</v>
      </c>
      <c r="G520">
        <v>1</v>
      </c>
      <c r="H520">
        <v>2</v>
      </c>
      <c r="I520" t="s">
        <v>1263</v>
      </c>
      <c r="J520" t="s">
        <v>1264</v>
      </c>
      <c r="K520" t="s">
        <v>1265</v>
      </c>
      <c r="L520">
        <v>1368</v>
      </c>
      <c r="N520">
        <v>1011</v>
      </c>
      <c r="O520" t="s">
        <v>1034</v>
      </c>
      <c r="P520" t="s">
        <v>1034</v>
      </c>
      <c r="Q520">
        <v>1</v>
      </c>
      <c r="W520">
        <v>0</v>
      </c>
      <c r="X520">
        <v>126902709</v>
      </c>
      <c r="Y520">
        <v>5.8</v>
      </c>
      <c r="AA520">
        <v>0</v>
      </c>
      <c r="AB520">
        <v>3.33</v>
      </c>
      <c r="AC520">
        <v>0</v>
      </c>
      <c r="AD520">
        <v>0</v>
      </c>
      <c r="AE520">
        <v>0</v>
      </c>
      <c r="AF520">
        <v>0.5</v>
      </c>
      <c r="AG520">
        <v>0</v>
      </c>
      <c r="AH520">
        <v>0</v>
      </c>
      <c r="AI520">
        <v>1</v>
      </c>
      <c r="AJ520">
        <v>6.66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2.3199999999999998</v>
      </c>
      <c r="AU520" t="s">
        <v>359</v>
      </c>
      <c r="AV520">
        <v>0</v>
      </c>
      <c r="AW520">
        <v>2</v>
      </c>
      <c r="AX520">
        <v>39501492</v>
      </c>
      <c r="AY520">
        <v>1</v>
      </c>
      <c r="AZ520">
        <v>0</v>
      </c>
      <c r="BA520">
        <v>503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Y520*Source!I193</f>
        <v>7.7140000000000004</v>
      </c>
      <c r="CY520">
        <f>AB520</f>
        <v>3.33</v>
      </c>
      <c r="CZ520">
        <f>AF520</f>
        <v>0.5</v>
      </c>
      <c r="DA520">
        <f>AJ520</f>
        <v>6.66</v>
      </c>
      <c r="DB520">
        <v>0</v>
      </c>
    </row>
    <row r="521" spans="1:106" x14ac:dyDescent="0.2">
      <c r="A521">
        <f>ROW(Source!A193)</f>
        <v>193</v>
      </c>
      <c r="B521">
        <v>39500386</v>
      </c>
      <c r="C521">
        <v>39501482</v>
      </c>
      <c r="D521">
        <v>36796210</v>
      </c>
      <c r="E521">
        <v>17</v>
      </c>
      <c r="F521">
        <v>1</v>
      </c>
      <c r="G521">
        <v>1</v>
      </c>
      <c r="H521">
        <v>3</v>
      </c>
      <c r="I521" t="s">
        <v>350</v>
      </c>
      <c r="J521" t="s">
        <v>3</v>
      </c>
      <c r="K521" t="s">
        <v>351</v>
      </c>
      <c r="L521">
        <v>1339</v>
      </c>
      <c r="N521">
        <v>1007</v>
      </c>
      <c r="O521" t="s">
        <v>179</v>
      </c>
      <c r="P521" t="s">
        <v>179</v>
      </c>
      <c r="Q521">
        <v>1</v>
      </c>
      <c r="W521">
        <v>0</v>
      </c>
      <c r="X521">
        <v>-2113302258</v>
      </c>
      <c r="Y521">
        <v>1.02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6.66</v>
      </c>
      <c r="AJ521">
        <v>1</v>
      </c>
      <c r="AK521">
        <v>1</v>
      </c>
      <c r="AL521">
        <v>1</v>
      </c>
      <c r="AN521">
        <v>0</v>
      </c>
      <c r="AO521">
        <v>0</v>
      </c>
      <c r="AP521">
        <v>1</v>
      </c>
      <c r="AQ521">
        <v>0</v>
      </c>
      <c r="AR521">
        <v>0</v>
      </c>
      <c r="AS521" t="s">
        <v>3</v>
      </c>
      <c r="AT521">
        <v>0.51</v>
      </c>
      <c r="AU521" t="s">
        <v>358</v>
      </c>
      <c r="AV521">
        <v>0</v>
      </c>
      <c r="AW521">
        <v>2</v>
      </c>
      <c r="AX521">
        <v>39501493</v>
      </c>
      <c r="AY521">
        <v>1</v>
      </c>
      <c r="AZ521">
        <v>0</v>
      </c>
      <c r="BA521">
        <v>504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Y521*Source!I193</f>
        <v>1.3566</v>
      </c>
      <c r="CY521">
        <f>AA521</f>
        <v>0</v>
      </c>
      <c r="CZ521">
        <f>AE521</f>
        <v>0</v>
      </c>
      <c r="DA521">
        <f>AI521</f>
        <v>6.66</v>
      </c>
      <c r="DB521">
        <v>0</v>
      </c>
    </row>
    <row r="522" spans="1:106" x14ac:dyDescent="0.2">
      <c r="A522">
        <f>ROW(Source!A193)</f>
        <v>193</v>
      </c>
      <c r="B522">
        <v>39500386</v>
      </c>
      <c r="C522">
        <v>39501482</v>
      </c>
      <c r="D522">
        <v>36807376</v>
      </c>
      <c r="E522">
        <v>1</v>
      </c>
      <c r="F522">
        <v>1</v>
      </c>
      <c r="G522">
        <v>1</v>
      </c>
      <c r="H522">
        <v>3</v>
      </c>
      <c r="I522" t="s">
        <v>353</v>
      </c>
      <c r="J522" t="s">
        <v>355</v>
      </c>
      <c r="K522" t="s">
        <v>354</v>
      </c>
      <c r="L522">
        <v>1339</v>
      </c>
      <c r="N522">
        <v>1007</v>
      </c>
      <c r="O522" t="s">
        <v>179</v>
      </c>
      <c r="P522" t="s">
        <v>179</v>
      </c>
      <c r="Q522">
        <v>1</v>
      </c>
      <c r="W522">
        <v>0</v>
      </c>
      <c r="X522">
        <v>-2055448307</v>
      </c>
      <c r="Y522">
        <v>1.02</v>
      </c>
      <c r="AA522">
        <v>3525.87</v>
      </c>
      <c r="AB522">
        <v>0</v>
      </c>
      <c r="AC522">
        <v>0</v>
      </c>
      <c r="AD522">
        <v>0</v>
      </c>
      <c r="AE522">
        <v>529.41</v>
      </c>
      <c r="AF522">
        <v>0</v>
      </c>
      <c r="AG522">
        <v>0</v>
      </c>
      <c r="AH522">
        <v>0</v>
      </c>
      <c r="AI522">
        <v>6.66</v>
      </c>
      <c r="AJ522">
        <v>1</v>
      </c>
      <c r="AK522">
        <v>1</v>
      </c>
      <c r="AL522">
        <v>1</v>
      </c>
      <c r="AN522">
        <v>0</v>
      </c>
      <c r="AO522">
        <v>0</v>
      </c>
      <c r="AP522">
        <v>1</v>
      </c>
      <c r="AQ522">
        <v>0</v>
      </c>
      <c r="AR522">
        <v>0</v>
      </c>
      <c r="AS522" t="s">
        <v>3</v>
      </c>
      <c r="AT522">
        <v>0.51</v>
      </c>
      <c r="AU522" t="s">
        <v>358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3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Y522*Source!I193</f>
        <v>1.3566</v>
      </c>
      <c r="CY522">
        <f>AA522</f>
        <v>3525.87</v>
      </c>
      <c r="CZ522">
        <f>AE522</f>
        <v>529.41</v>
      </c>
      <c r="DA522">
        <f>AI522</f>
        <v>6.66</v>
      </c>
      <c r="DB522">
        <v>0</v>
      </c>
    </row>
    <row r="523" spans="1:106" x14ac:dyDescent="0.2">
      <c r="A523">
        <f>ROW(Source!A198)</f>
        <v>198</v>
      </c>
      <c r="B523">
        <v>39500385</v>
      </c>
      <c r="C523">
        <v>39501496</v>
      </c>
      <c r="D523">
        <v>37070495</v>
      </c>
      <c r="E523">
        <v>1</v>
      </c>
      <c r="F523">
        <v>1</v>
      </c>
      <c r="G523">
        <v>1</v>
      </c>
      <c r="H523">
        <v>1</v>
      </c>
      <c r="I523" t="s">
        <v>1035</v>
      </c>
      <c r="J523" t="s">
        <v>3</v>
      </c>
      <c r="K523" t="s">
        <v>1036</v>
      </c>
      <c r="L523">
        <v>1191</v>
      </c>
      <c r="N523">
        <v>1013</v>
      </c>
      <c r="O523" t="s">
        <v>1028</v>
      </c>
      <c r="P523" t="s">
        <v>1028</v>
      </c>
      <c r="Q523">
        <v>1</v>
      </c>
      <c r="W523">
        <v>0</v>
      </c>
      <c r="X523">
        <v>-784637506</v>
      </c>
      <c r="Y523">
        <v>356.983</v>
      </c>
      <c r="AA523">
        <v>0</v>
      </c>
      <c r="AB523">
        <v>0</v>
      </c>
      <c r="AC523">
        <v>0</v>
      </c>
      <c r="AD523">
        <v>8.74</v>
      </c>
      <c r="AE523">
        <v>0</v>
      </c>
      <c r="AF523">
        <v>0</v>
      </c>
      <c r="AG523">
        <v>0</v>
      </c>
      <c r="AH523">
        <v>8.74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3</v>
      </c>
      <c r="AT523">
        <v>310.42</v>
      </c>
      <c r="AU523" t="s">
        <v>33</v>
      </c>
      <c r="AV523">
        <v>1</v>
      </c>
      <c r="AW523">
        <v>2</v>
      </c>
      <c r="AX523">
        <v>39501509</v>
      </c>
      <c r="AY523">
        <v>1</v>
      </c>
      <c r="AZ523">
        <v>0</v>
      </c>
      <c r="BA523">
        <v>505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Y523*Source!I198</f>
        <v>474.78739000000002</v>
      </c>
      <c r="CY523">
        <f>AD523</f>
        <v>8.74</v>
      </c>
      <c r="CZ523">
        <f>AH523</f>
        <v>8.74</v>
      </c>
      <c r="DA523">
        <f>AL523</f>
        <v>1</v>
      </c>
      <c r="DB523">
        <v>0</v>
      </c>
    </row>
    <row r="524" spans="1:106" x14ac:dyDescent="0.2">
      <c r="A524">
        <f>ROW(Source!A198)</f>
        <v>198</v>
      </c>
      <c r="B524">
        <v>39500385</v>
      </c>
      <c r="C524">
        <v>39501496</v>
      </c>
      <c r="D524">
        <v>37064876</v>
      </c>
      <c r="E524">
        <v>1</v>
      </c>
      <c r="F524">
        <v>1</v>
      </c>
      <c r="G524">
        <v>1</v>
      </c>
      <c r="H524">
        <v>1</v>
      </c>
      <c r="I524" t="s">
        <v>1029</v>
      </c>
      <c r="J524" t="s">
        <v>3</v>
      </c>
      <c r="K524" t="s">
        <v>1030</v>
      </c>
      <c r="L524">
        <v>1191</v>
      </c>
      <c r="N524">
        <v>1013</v>
      </c>
      <c r="O524" t="s">
        <v>1028</v>
      </c>
      <c r="P524" t="s">
        <v>1028</v>
      </c>
      <c r="Q524">
        <v>1</v>
      </c>
      <c r="W524">
        <v>0</v>
      </c>
      <c r="X524">
        <v>-1417349443</v>
      </c>
      <c r="Y524">
        <v>1.73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1.73</v>
      </c>
      <c r="AU524" t="s">
        <v>3</v>
      </c>
      <c r="AV524">
        <v>2</v>
      </c>
      <c r="AW524">
        <v>2</v>
      </c>
      <c r="AX524">
        <v>39501510</v>
      </c>
      <c r="AY524">
        <v>1</v>
      </c>
      <c r="AZ524">
        <v>2048</v>
      </c>
      <c r="BA524">
        <v>506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Y524*Source!I198</f>
        <v>2.3008999999999999</v>
      </c>
      <c r="CY524">
        <f>AD524</f>
        <v>0</v>
      </c>
      <c r="CZ524">
        <f>AH524</f>
        <v>0</v>
      </c>
      <c r="DA524">
        <f>AL524</f>
        <v>1</v>
      </c>
      <c r="DB524">
        <v>0</v>
      </c>
    </row>
    <row r="525" spans="1:106" x14ac:dyDescent="0.2">
      <c r="A525">
        <f>ROW(Source!A198)</f>
        <v>198</v>
      </c>
      <c r="B525">
        <v>39500385</v>
      </c>
      <c r="C525">
        <v>39501496</v>
      </c>
      <c r="D525">
        <v>36882055</v>
      </c>
      <c r="E525">
        <v>1</v>
      </c>
      <c r="F525">
        <v>1</v>
      </c>
      <c r="G525">
        <v>1</v>
      </c>
      <c r="H525">
        <v>2</v>
      </c>
      <c r="I525" t="s">
        <v>1298</v>
      </c>
      <c r="J525" t="s">
        <v>1299</v>
      </c>
      <c r="K525" t="s">
        <v>1300</v>
      </c>
      <c r="L525">
        <v>1368</v>
      </c>
      <c r="N525">
        <v>1011</v>
      </c>
      <c r="O525" t="s">
        <v>1034</v>
      </c>
      <c r="P525" t="s">
        <v>1034</v>
      </c>
      <c r="Q525">
        <v>1</v>
      </c>
      <c r="W525">
        <v>0</v>
      </c>
      <c r="X525">
        <v>257150282</v>
      </c>
      <c r="Y525">
        <v>2.5000000000000001E-2</v>
      </c>
      <c r="AA525">
        <v>0</v>
      </c>
      <c r="AB525">
        <v>83.43</v>
      </c>
      <c r="AC525">
        <v>13.5</v>
      </c>
      <c r="AD525">
        <v>0</v>
      </c>
      <c r="AE525">
        <v>0</v>
      </c>
      <c r="AF525">
        <v>83.43</v>
      </c>
      <c r="AG525">
        <v>13.5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3</v>
      </c>
      <c r="AT525">
        <v>0.02</v>
      </c>
      <c r="AU525" t="s">
        <v>32</v>
      </c>
      <c r="AV525">
        <v>0</v>
      </c>
      <c r="AW525">
        <v>2</v>
      </c>
      <c r="AX525">
        <v>39501511</v>
      </c>
      <c r="AY525">
        <v>1</v>
      </c>
      <c r="AZ525">
        <v>0</v>
      </c>
      <c r="BA525">
        <v>507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Y525*Source!I198</f>
        <v>3.3250000000000002E-2</v>
      </c>
      <c r="CY525">
        <f>AB525</f>
        <v>83.43</v>
      </c>
      <c r="CZ525">
        <f>AF525</f>
        <v>83.43</v>
      </c>
      <c r="DA525">
        <f>AJ525</f>
        <v>1</v>
      </c>
      <c r="DB525">
        <v>0</v>
      </c>
    </row>
    <row r="526" spans="1:106" x14ac:dyDescent="0.2">
      <c r="A526">
        <f>ROW(Source!A198)</f>
        <v>198</v>
      </c>
      <c r="B526">
        <v>39500385</v>
      </c>
      <c r="C526">
        <v>39501496</v>
      </c>
      <c r="D526">
        <v>36882157</v>
      </c>
      <c r="E526">
        <v>1</v>
      </c>
      <c r="F526">
        <v>1</v>
      </c>
      <c r="G526">
        <v>1</v>
      </c>
      <c r="H526">
        <v>2</v>
      </c>
      <c r="I526" t="s">
        <v>1301</v>
      </c>
      <c r="J526" t="s">
        <v>1302</v>
      </c>
      <c r="K526" t="s">
        <v>1303</v>
      </c>
      <c r="L526">
        <v>1368</v>
      </c>
      <c r="N526">
        <v>1011</v>
      </c>
      <c r="O526" t="s">
        <v>1034</v>
      </c>
      <c r="P526" t="s">
        <v>1034</v>
      </c>
      <c r="Q526">
        <v>1</v>
      </c>
      <c r="W526">
        <v>0</v>
      </c>
      <c r="X526">
        <v>1330025190</v>
      </c>
      <c r="Y526">
        <v>1.2500000000000001E-2</v>
      </c>
      <c r="AA526">
        <v>0</v>
      </c>
      <c r="AB526">
        <v>88.01</v>
      </c>
      <c r="AC526">
        <v>11.6</v>
      </c>
      <c r="AD526">
        <v>0</v>
      </c>
      <c r="AE526">
        <v>0</v>
      </c>
      <c r="AF526">
        <v>88.01</v>
      </c>
      <c r="AG526">
        <v>11.6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3</v>
      </c>
      <c r="AT526">
        <v>0.01</v>
      </c>
      <c r="AU526" t="s">
        <v>32</v>
      </c>
      <c r="AV526">
        <v>0</v>
      </c>
      <c r="AW526">
        <v>2</v>
      </c>
      <c r="AX526">
        <v>39501512</v>
      </c>
      <c r="AY526">
        <v>1</v>
      </c>
      <c r="AZ526">
        <v>0</v>
      </c>
      <c r="BA526">
        <v>508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Y526*Source!I198</f>
        <v>1.6625000000000001E-2</v>
      </c>
      <c r="CY526">
        <f>AB526</f>
        <v>88.01</v>
      </c>
      <c r="CZ526">
        <f>AF526</f>
        <v>88.01</v>
      </c>
      <c r="DA526">
        <f>AJ526</f>
        <v>1</v>
      </c>
      <c r="DB526">
        <v>0</v>
      </c>
    </row>
    <row r="527" spans="1:106" x14ac:dyDescent="0.2">
      <c r="A527">
        <f>ROW(Source!A198)</f>
        <v>198</v>
      </c>
      <c r="B527">
        <v>39500385</v>
      </c>
      <c r="C527">
        <v>39501496</v>
      </c>
      <c r="D527">
        <v>36882621</v>
      </c>
      <c r="E527">
        <v>1</v>
      </c>
      <c r="F527">
        <v>1</v>
      </c>
      <c r="G527">
        <v>1</v>
      </c>
      <c r="H527">
        <v>2</v>
      </c>
      <c r="I527" t="s">
        <v>1063</v>
      </c>
      <c r="J527" t="s">
        <v>1064</v>
      </c>
      <c r="K527" t="s">
        <v>1065</v>
      </c>
      <c r="L527">
        <v>1368</v>
      </c>
      <c r="N527">
        <v>1011</v>
      </c>
      <c r="O527" t="s">
        <v>1034</v>
      </c>
      <c r="P527" t="s">
        <v>1034</v>
      </c>
      <c r="Q527">
        <v>1</v>
      </c>
      <c r="W527">
        <v>0</v>
      </c>
      <c r="X527">
        <v>983187852</v>
      </c>
      <c r="Y527">
        <v>2.1124999999999998</v>
      </c>
      <c r="AA527">
        <v>0</v>
      </c>
      <c r="AB527">
        <v>12.39</v>
      </c>
      <c r="AC527">
        <v>10.06</v>
      </c>
      <c r="AD527">
        <v>0</v>
      </c>
      <c r="AE527">
        <v>0</v>
      </c>
      <c r="AF527">
        <v>12.39</v>
      </c>
      <c r="AG527">
        <v>10.06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3</v>
      </c>
      <c r="AT527">
        <v>1.69</v>
      </c>
      <c r="AU527" t="s">
        <v>32</v>
      </c>
      <c r="AV527">
        <v>0</v>
      </c>
      <c r="AW527">
        <v>2</v>
      </c>
      <c r="AX527">
        <v>39501513</v>
      </c>
      <c r="AY527">
        <v>1</v>
      </c>
      <c r="AZ527">
        <v>0</v>
      </c>
      <c r="BA527">
        <v>509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Y527*Source!I198</f>
        <v>2.809625</v>
      </c>
      <c r="CY527">
        <f>AB527</f>
        <v>12.39</v>
      </c>
      <c r="CZ527">
        <f>AF527</f>
        <v>12.39</v>
      </c>
      <c r="DA527">
        <f>AJ527</f>
        <v>1</v>
      </c>
      <c r="DB527">
        <v>0</v>
      </c>
    </row>
    <row r="528" spans="1:106" x14ac:dyDescent="0.2">
      <c r="A528">
        <f>ROW(Source!A198)</f>
        <v>198</v>
      </c>
      <c r="B528">
        <v>39500385</v>
      </c>
      <c r="C528">
        <v>39501496</v>
      </c>
      <c r="D528">
        <v>36883554</v>
      </c>
      <c r="E528">
        <v>1</v>
      </c>
      <c r="F528">
        <v>1</v>
      </c>
      <c r="G528">
        <v>1</v>
      </c>
      <c r="H528">
        <v>2</v>
      </c>
      <c r="I528" t="s">
        <v>1037</v>
      </c>
      <c r="J528" t="s">
        <v>1038</v>
      </c>
      <c r="K528" t="s">
        <v>1039</v>
      </c>
      <c r="L528">
        <v>1368</v>
      </c>
      <c r="N528">
        <v>1011</v>
      </c>
      <c r="O528" t="s">
        <v>1034</v>
      </c>
      <c r="P528" t="s">
        <v>1034</v>
      </c>
      <c r="Q528">
        <v>1</v>
      </c>
      <c r="W528">
        <v>0</v>
      </c>
      <c r="X528">
        <v>1372534845</v>
      </c>
      <c r="Y528">
        <v>1.2500000000000001E-2</v>
      </c>
      <c r="AA528">
        <v>0</v>
      </c>
      <c r="AB528">
        <v>65.709999999999994</v>
      </c>
      <c r="AC528">
        <v>11.6</v>
      </c>
      <c r="AD528">
        <v>0</v>
      </c>
      <c r="AE528">
        <v>0</v>
      </c>
      <c r="AF528">
        <v>65.709999999999994</v>
      </c>
      <c r="AG528">
        <v>11.6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3</v>
      </c>
      <c r="AT528">
        <v>0.01</v>
      </c>
      <c r="AU528" t="s">
        <v>32</v>
      </c>
      <c r="AV528">
        <v>0</v>
      </c>
      <c r="AW528">
        <v>2</v>
      </c>
      <c r="AX528">
        <v>39501514</v>
      </c>
      <c r="AY528">
        <v>1</v>
      </c>
      <c r="AZ528">
        <v>0</v>
      </c>
      <c r="BA528">
        <v>510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Y528*Source!I198</f>
        <v>1.6625000000000001E-2</v>
      </c>
      <c r="CY528">
        <f>AB528</f>
        <v>65.709999999999994</v>
      </c>
      <c r="CZ528">
        <f>AF528</f>
        <v>65.709999999999994</v>
      </c>
      <c r="DA528">
        <f>AJ528</f>
        <v>1</v>
      </c>
      <c r="DB528">
        <v>0</v>
      </c>
    </row>
    <row r="529" spans="1:106" x14ac:dyDescent="0.2">
      <c r="A529">
        <f>ROW(Source!A198)</f>
        <v>198</v>
      </c>
      <c r="B529">
        <v>39500385</v>
      </c>
      <c r="C529">
        <v>39501496</v>
      </c>
      <c r="D529">
        <v>36801792</v>
      </c>
      <c r="E529">
        <v>1</v>
      </c>
      <c r="F529">
        <v>1</v>
      </c>
      <c r="G529">
        <v>1</v>
      </c>
      <c r="H529">
        <v>3</v>
      </c>
      <c r="I529" t="s">
        <v>1066</v>
      </c>
      <c r="J529" t="s">
        <v>1067</v>
      </c>
      <c r="K529" t="s">
        <v>1068</v>
      </c>
      <c r="L529">
        <v>1339</v>
      </c>
      <c r="N529">
        <v>1007</v>
      </c>
      <c r="O529" t="s">
        <v>179</v>
      </c>
      <c r="P529" t="s">
        <v>179</v>
      </c>
      <c r="Q529">
        <v>1</v>
      </c>
      <c r="W529">
        <v>0</v>
      </c>
      <c r="X529">
        <v>-1660354250</v>
      </c>
      <c r="Y529">
        <v>0.44</v>
      </c>
      <c r="AA529">
        <v>2.44</v>
      </c>
      <c r="AB529">
        <v>0</v>
      </c>
      <c r="AC529">
        <v>0</v>
      </c>
      <c r="AD529">
        <v>0</v>
      </c>
      <c r="AE529">
        <v>2.44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0.44</v>
      </c>
      <c r="AU529" t="s">
        <v>3</v>
      </c>
      <c r="AV529">
        <v>0</v>
      </c>
      <c r="AW529">
        <v>2</v>
      </c>
      <c r="AX529">
        <v>39501515</v>
      </c>
      <c r="AY529">
        <v>1</v>
      </c>
      <c r="AZ529">
        <v>0</v>
      </c>
      <c r="BA529">
        <v>511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Y529*Source!I198</f>
        <v>0.58520000000000005</v>
      </c>
      <c r="CY529">
        <f t="shared" ref="CY529:CY534" si="48">AA529</f>
        <v>2.44</v>
      </c>
      <c r="CZ529">
        <f t="shared" ref="CZ529:CZ534" si="49">AE529</f>
        <v>2.44</v>
      </c>
      <c r="DA529">
        <f t="shared" ref="DA529:DA534" si="50">AI529</f>
        <v>1</v>
      </c>
      <c r="DB529">
        <v>0</v>
      </c>
    </row>
    <row r="530" spans="1:106" x14ac:dyDescent="0.2">
      <c r="A530">
        <f>ROW(Source!A198)</f>
        <v>198</v>
      </c>
      <c r="B530">
        <v>39500385</v>
      </c>
      <c r="C530">
        <v>39501496</v>
      </c>
      <c r="D530">
        <v>36807549</v>
      </c>
      <c r="E530">
        <v>1</v>
      </c>
      <c r="F530">
        <v>1</v>
      </c>
      <c r="G530">
        <v>1</v>
      </c>
      <c r="H530">
        <v>3</v>
      </c>
      <c r="I530" t="s">
        <v>1304</v>
      </c>
      <c r="J530" t="s">
        <v>1305</v>
      </c>
      <c r="K530" t="s">
        <v>1306</v>
      </c>
      <c r="L530">
        <v>1348</v>
      </c>
      <c r="N530">
        <v>1009</v>
      </c>
      <c r="O530" t="s">
        <v>57</v>
      </c>
      <c r="P530" t="s">
        <v>57</v>
      </c>
      <c r="Q530">
        <v>1000</v>
      </c>
      <c r="W530">
        <v>0</v>
      </c>
      <c r="X530">
        <v>2108657288</v>
      </c>
      <c r="Y530">
        <v>1.2999999999999999E-2</v>
      </c>
      <c r="AA530">
        <v>6513</v>
      </c>
      <c r="AB530">
        <v>0</v>
      </c>
      <c r="AC530">
        <v>0</v>
      </c>
      <c r="AD530">
        <v>0</v>
      </c>
      <c r="AE530">
        <v>6513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1.2999999999999999E-2</v>
      </c>
      <c r="AU530" t="s">
        <v>3</v>
      </c>
      <c r="AV530">
        <v>0</v>
      </c>
      <c r="AW530">
        <v>2</v>
      </c>
      <c r="AX530">
        <v>39501516</v>
      </c>
      <c r="AY530">
        <v>1</v>
      </c>
      <c r="AZ530">
        <v>0</v>
      </c>
      <c r="BA530">
        <v>512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Y530*Source!I198</f>
        <v>1.729E-2</v>
      </c>
      <c r="CY530">
        <f t="shared" si="48"/>
        <v>6513</v>
      </c>
      <c r="CZ530">
        <f t="shared" si="49"/>
        <v>6513</v>
      </c>
      <c r="DA530">
        <f t="shared" si="50"/>
        <v>1</v>
      </c>
      <c r="DB530">
        <v>0</v>
      </c>
    </row>
    <row r="531" spans="1:106" x14ac:dyDescent="0.2">
      <c r="A531">
        <f>ROW(Source!A198)</f>
        <v>198</v>
      </c>
      <c r="B531">
        <v>39500385</v>
      </c>
      <c r="C531">
        <v>39501496</v>
      </c>
      <c r="D531">
        <v>36821595</v>
      </c>
      <c r="E531">
        <v>1</v>
      </c>
      <c r="F531">
        <v>1</v>
      </c>
      <c r="G531">
        <v>1</v>
      </c>
      <c r="H531">
        <v>3</v>
      </c>
      <c r="I531" t="s">
        <v>369</v>
      </c>
      <c r="J531" t="s">
        <v>371</v>
      </c>
      <c r="K531" t="s">
        <v>370</v>
      </c>
      <c r="L531">
        <v>1327</v>
      </c>
      <c r="N531">
        <v>1005</v>
      </c>
      <c r="O531" t="s">
        <v>40</v>
      </c>
      <c r="P531" t="s">
        <v>40</v>
      </c>
      <c r="Q531">
        <v>1</v>
      </c>
      <c r="W531">
        <v>1</v>
      </c>
      <c r="X531">
        <v>2046761779</v>
      </c>
      <c r="Y531">
        <v>-102</v>
      </c>
      <c r="AA531">
        <v>140.44999999999999</v>
      </c>
      <c r="AB531">
        <v>0</v>
      </c>
      <c r="AC531">
        <v>0</v>
      </c>
      <c r="AD531">
        <v>0</v>
      </c>
      <c r="AE531">
        <v>140.44999999999999</v>
      </c>
      <c r="AF531">
        <v>0</v>
      </c>
      <c r="AG531">
        <v>0</v>
      </c>
      <c r="AH531">
        <v>0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-102</v>
      </c>
      <c r="AU531" t="s">
        <v>3</v>
      </c>
      <c r="AV531">
        <v>0</v>
      </c>
      <c r="AW531">
        <v>2</v>
      </c>
      <c r="AX531">
        <v>39501517</v>
      </c>
      <c r="AY531">
        <v>1</v>
      </c>
      <c r="AZ531">
        <v>6144</v>
      </c>
      <c r="BA531">
        <v>513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Y531*Source!I198</f>
        <v>-135.66</v>
      </c>
      <c r="CY531">
        <f t="shared" si="48"/>
        <v>140.44999999999999</v>
      </c>
      <c r="CZ531">
        <f t="shared" si="49"/>
        <v>140.44999999999999</v>
      </c>
      <c r="DA531">
        <f t="shared" si="50"/>
        <v>1</v>
      </c>
      <c r="DB531">
        <v>0</v>
      </c>
    </row>
    <row r="532" spans="1:106" x14ac:dyDescent="0.2">
      <c r="A532">
        <f>ROW(Source!A198)</f>
        <v>198</v>
      </c>
      <c r="B532">
        <v>39500385</v>
      </c>
      <c r="C532">
        <v>39501496</v>
      </c>
      <c r="D532">
        <v>36821617</v>
      </c>
      <c r="E532">
        <v>1</v>
      </c>
      <c r="F532">
        <v>1</v>
      </c>
      <c r="G532">
        <v>1</v>
      </c>
      <c r="H532">
        <v>3</v>
      </c>
      <c r="I532" t="s">
        <v>373</v>
      </c>
      <c r="J532" t="s">
        <v>375</v>
      </c>
      <c r="K532" t="s">
        <v>374</v>
      </c>
      <c r="L532">
        <v>1327</v>
      </c>
      <c r="N532">
        <v>1005</v>
      </c>
      <c r="O532" t="s">
        <v>40</v>
      </c>
      <c r="P532" t="s">
        <v>40</v>
      </c>
      <c r="Q532">
        <v>1</v>
      </c>
      <c r="W532">
        <v>0</v>
      </c>
      <c r="X532">
        <v>296049026</v>
      </c>
      <c r="Y532">
        <v>102</v>
      </c>
      <c r="AA532">
        <v>66.77</v>
      </c>
      <c r="AB532">
        <v>0</v>
      </c>
      <c r="AC532">
        <v>0</v>
      </c>
      <c r="AD532">
        <v>0</v>
      </c>
      <c r="AE532">
        <v>66.77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3</v>
      </c>
      <c r="AT532">
        <v>102</v>
      </c>
      <c r="AU532" t="s">
        <v>3</v>
      </c>
      <c r="AV532">
        <v>0</v>
      </c>
      <c r="AW532">
        <v>1</v>
      </c>
      <c r="AX532">
        <v>-1</v>
      </c>
      <c r="AY532">
        <v>0</v>
      </c>
      <c r="AZ532">
        <v>0</v>
      </c>
      <c r="BA532" t="s">
        <v>3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Y532*Source!I198</f>
        <v>135.66</v>
      </c>
      <c r="CY532">
        <f t="shared" si="48"/>
        <v>66.77</v>
      </c>
      <c r="CZ532">
        <f t="shared" si="49"/>
        <v>66.77</v>
      </c>
      <c r="DA532">
        <f t="shared" si="50"/>
        <v>1</v>
      </c>
      <c r="DB532">
        <v>0</v>
      </c>
    </row>
    <row r="533" spans="1:106" x14ac:dyDescent="0.2">
      <c r="A533">
        <f>ROW(Source!A198)</f>
        <v>198</v>
      </c>
      <c r="B533">
        <v>39500385</v>
      </c>
      <c r="C533">
        <v>39501496</v>
      </c>
      <c r="D533">
        <v>36837090</v>
      </c>
      <c r="E533">
        <v>1</v>
      </c>
      <c r="F533">
        <v>1</v>
      </c>
      <c r="G533">
        <v>1</v>
      </c>
      <c r="H533">
        <v>3</v>
      </c>
      <c r="I533" t="s">
        <v>1307</v>
      </c>
      <c r="J533" t="s">
        <v>1308</v>
      </c>
      <c r="K533" t="s">
        <v>1309</v>
      </c>
      <c r="L533">
        <v>1346</v>
      </c>
      <c r="N533">
        <v>1009</v>
      </c>
      <c r="O533" t="s">
        <v>52</v>
      </c>
      <c r="P533" t="s">
        <v>52</v>
      </c>
      <c r="Q533">
        <v>1</v>
      </c>
      <c r="W533">
        <v>0</v>
      </c>
      <c r="X533">
        <v>830044740</v>
      </c>
      <c r="Y533">
        <v>1200</v>
      </c>
      <c r="AA533">
        <v>3.69</v>
      </c>
      <c r="AB533">
        <v>0</v>
      </c>
      <c r="AC533">
        <v>0</v>
      </c>
      <c r="AD533">
        <v>0</v>
      </c>
      <c r="AE533">
        <v>3.69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3</v>
      </c>
      <c r="AT533">
        <v>1200</v>
      </c>
      <c r="AU533" t="s">
        <v>3</v>
      </c>
      <c r="AV533">
        <v>0</v>
      </c>
      <c r="AW533">
        <v>2</v>
      </c>
      <c r="AX533">
        <v>39501519</v>
      </c>
      <c r="AY533">
        <v>1</v>
      </c>
      <c r="AZ533">
        <v>0</v>
      </c>
      <c r="BA533">
        <v>515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Y533*Source!I198</f>
        <v>1596</v>
      </c>
      <c r="CY533">
        <f t="shared" si="48"/>
        <v>3.69</v>
      </c>
      <c r="CZ533">
        <f t="shared" si="49"/>
        <v>3.69</v>
      </c>
      <c r="DA533">
        <f t="shared" si="50"/>
        <v>1</v>
      </c>
      <c r="DB533">
        <v>0</v>
      </c>
    </row>
    <row r="534" spans="1:106" x14ac:dyDescent="0.2">
      <c r="A534">
        <f>ROW(Source!A198)</f>
        <v>198</v>
      </c>
      <c r="B534">
        <v>39500385</v>
      </c>
      <c r="C534">
        <v>39501496</v>
      </c>
      <c r="D534">
        <v>36797079</v>
      </c>
      <c r="E534">
        <v>17</v>
      </c>
      <c r="F534">
        <v>1</v>
      </c>
      <c r="G534">
        <v>1</v>
      </c>
      <c r="H534">
        <v>3</v>
      </c>
      <c r="I534" t="s">
        <v>91</v>
      </c>
      <c r="J534" t="s">
        <v>3</v>
      </c>
      <c r="K534" t="s">
        <v>92</v>
      </c>
      <c r="L534">
        <v>1348</v>
      </c>
      <c r="N534">
        <v>1009</v>
      </c>
      <c r="O534" t="s">
        <v>57</v>
      </c>
      <c r="P534" t="s">
        <v>57</v>
      </c>
      <c r="Q534">
        <v>1000</v>
      </c>
      <c r="W534">
        <v>0</v>
      </c>
      <c r="X534">
        <v>-1212923053</v>
      </c>
      <c r="Y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1</v>
      </c>
      <c r="AO534">
        <v>0</v>
      </c>
      <c r="AP534">
        <v>0</v>
      </c>
      <c r="AQ534">
        <v>0</v>
      </c>
      <c r="AR534">
        <v>0</v>
      </c>
      <c r="AS534" t="s">
        <v>3</v>
      </c>
      <c r="AT534">
        <v>0</v>
      </c>
      <c r="AU534" t="s">
        <v>3</v>
      </c>
      <c r="AV534">
        <v>0</v>
      </c>
      <c r="AW534">
        <v>2</v>
      </c>
      <c r="AX534">
        <v>39501520</v>
      </c>
      <c r="AY534">
        <v>1</v>
      </c>
      <c r="AZ534">
        <v>0</v>
      </c>
      <c r="BA534">
        <v>516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Y534*Source!I198</f>
        <v>0</v>
      </c>
      <c r="CY534">
        <f t="shared" si="48"/>
        <v>0</v>
      </c>
      <c r="CZ534">
        <f t="shared" si="49"/>
        <v>0</v>
      </c>
      <c r="DA534">
        <f t="shared" si="50"/>
        <v>1</v>
      </c>
      <c r="DB534">
        <v>0</v>
      </c>
    </row>
    <row r="535" spans="1:106" x14ac:dyDescent="0.2">
      <c r="A535">
        <f>ROW(Source!A199)</f>
        <v>199</v>
      </c>
      <c r="B535">
        <v>39500386</v>
      </c>
      <c r="C535">
        <v>39501496</v>
      </c>
      <c r="D535">
        <v>37070495</v>
      </c>
      <c r="E535">
        <v>1</v>
      </c>
      <c r="F535">
        <v>1</v>
      </c>
      <c r="G535">
        <v>1</v>
      </c>
      <c r="H535">
        <v>1</v>
      </c>
      <c r="I535" t="s">
        <v>1035</v>
      </c>
      <c r="J535" t="s">
        <v>3</v>
      </c>
      <c r="K535" t="s">
        <v>1036</v>
      </c>
      <c r="L535">
        <v>1191</v>
      </c>
      <c r="N535">
        <v>1013</v>
      </c>
      <c r="O535" t="s">
        <v>1028</v>
      </c>
      <c r="P535" t="s">
        <v>1028</v>
      </c>
      <c r="Q535">
        <v>1</v>
      </c>
      <c r="W535">
        <v>0</v>
      </c>
      <c r="X535">
        <v>-784637506</v>
      </c>
      <c r="Y535">
        <v>356.983</v>
      </c>
      <c r="AA535">
        <v>0</v>
      </c>
      <c r="AB535">
        <v>0</v>
      </c>
      <c r="AC535">
        <v>0</v>
      </c>
      <c r="AD535">
        <v>58.21</v>
      </c>
      <c r="AE535">
        <v>0</v>
      </c>
      <c r="AF535">
        <v>0</v>
      </c>
      <c r="AG535">
        <v>0</v>
      </c>
      <c r="AH535">
        <v>8.74</v>
      </c>
      <c r="AI535">
        <v>1</v>
      </c>
      <c r="AJ535">
        <v>1</v>
      </c>
      <c r="AK535">
        <v>1</v>
      </c>
      <c r="AL535">
        <v>6.66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310.42</v>
      </c>
      <c r="AU535" t="s">
        <v>33</v>
      </c>
      <c r="AV535">
        <v>1</v>
      </c>
      <c r="AW535">
        <v>2</v>
      </c>
      <c r="AX535">
        <v>39501509</v>
      </c>
      <c r="AY535">
        <v>1</v>
      </c>
      <c r="AZ535">
        <v>0</v>
      </c>
      <c r="BA535">
        <v>517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Y535*Source!I199</f>
        <v>474.78739000000002</v>
      </c>
      <c r="CY535">
        <f>AD535</f>
        <v>58.21</v>
      </c>
      <c r="CZ535">
        <f>AH535</f>
        <v>8.74</v>
      </c>
      <c r="DA535">
        <f>AL535</f>
        <v>6.66</v>
      </c>
      <c r="DB535">
        <v>0</v>
      </c>
    </row>
    <row r="536" spans="1:106" x14ac:dyDescent="0.2">
      <c r="A536">
        <f>ROW(Source!A199)</f>
        <v>199</v>
      </c>
      <c r="B536">
        <v>39500386</v>
      </c>
      <c r="C536">
        <v>39501496</v>
      </c>
      <c r="D536">
        <v>37064876</v>
      </c>
      <c r="E536">
        <v>1</v>
      </c>
      <c r="F536">
        <v>1</v>
      </c>
      <c r="G536">
        <v>1</v>
      </c>
      <c r="H536">
        <v>1</v>
      </c>
      <c r="I536" t="s">
        <v>1029</v>
      </c>
      <c r="J536" t="s">
        <v>3</v>
      </c>
      <c r="K536" t="s">
        <v>1030</v>
      </c>
      <c r="L536">
        <v>1191</v>
      </c>
      <c r="N536">
        <v>1013</v>
      </c>
      <c r="O536" t="s">
        <v>1028</v>
      </c>
      <c r="P536" t="s">
        <v>1028</v>
      </c>
      <c r="Q536">
        <v>1</v>
      </c>
      <c r="W536">
        <v>0</v>
      </c>
      <c r="X536">
        <v>-1417349443</v>
      </c>
      <c r="Y536">
        <v>1.73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6.66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3</v>
      </c>
      <c r="AT536">
        <v>1.73</v>
      </c>
      <c r="AU536" t="s">
        <v>3</v>
      </c>
      <c r="AV536">
        <v>2</v>
      </c>
      <c r="AW536">
        <v>2</v>
      </c>
      <c r="AX536">
        <v>39501510</v>
      </c>
      <c r="AY536">
        <v>1</v>
      </c>
      <c r="AZ536">
        <v>2048</v>
      </c>
      <c r="BA536">
        <v>518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Y536*Source!I199</f>
        <v>2.3008999999999999</v>
      </c>
      <c r="CY536">
        <f>AD536</f>
        <v>0</v>
      </c>
      <c r="CZ536">
        <f>AH536</f>
        <v>0</v>
      </c>
      <c r="DA536">
        <f>AL536</f>
        <v>1</v>
      </c>
      <c r="DB536">
        <v>0</v>
      </c>
    </row>
    <row r="537" spans="1:106" x14ac:dyDescent="0.2">
      <c r="A537">
        <f>ROW(Source!A199)</f>
        <v>199</v>
      </c>
      <c r="B537">
        <v>39500386</v>
      </c>
      <c r="C537">
        <v>39501496</v>
      </c>
      <c r="D537">
        <v>36882055</v>
      </c>
      <c r="E537">
        <v>1</v>
      </c>
      <c r="F537">
        <v>1</v>
      </c>
      <c r="G537">
        <v>1</v>
      </c>
      <c r="H537">
        <v>2</v>
      </c>
      <c r="I537" t="s">
        <v>1298</v>
      </c>
      <c r="J537" t="s">
        <v>1299</v>
      </c>
      <c r="K537" t="s">
        <v>1300</v>
      </c>
      <c r="L537">
        <v>1368</v>
      </c>
      <c r="N537">
        <v>1011</v>
      </c>
      <c r="O537" t="s">
        <v>1034</v>
      </c>
      <c r="P537" t="s">
        <v>1034</v>
      </c>
      <c r="Q537">
        <v>1</v>
      </c>
      <c r="W537">
        <v>0</v>
      </c>
      <c r="X537">
        <v>257150282</v>
      </c>
      <c r="Y537">
        <v>2.5000000000000001E-2</v>
      </c>
      <c r="AA537">
        <v>0</v>
      </c>
      <c r="AB537">
        <v>555.64</v>
      </c>
      <c r="AC537">
        <v>13.5</v>
      </c>
      <c r="AD537">
        <v>0</v>
      </c>
      <c r="AE537">
        <v>0</v>
      </c>
      <c r="AF537">
        <v>83.43</v>
      </c>
      <c r="AG537">
        <v>13.5</v>
      </c>
      <c r="AH537">
        <v>0</v>
      </c>
      <c r="AI537">
        <v>1</v>
      </c>
      <c r="AJ537">
        <v>6.66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0.02</v>
      </c>
      <c r="AU537" t="s">
        <v>32</v>
      </c>
      <c r="AV537">
        <v>0</v>
      </c>
      <c r="AW537">
        <v>2</v>
      </c>
      <c r="AX537">
        <v>39501511</v>
      </c>
      <c r="AY537">
        <v>1</v>
      </c>
      <c r="AZ537">
        <v>0</v>
      </c>
      <c r="BA537">
        <v>519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Y537*Source!I199</f>
        <v>3.3250000000000002E-2</v>
      </c>
      <c r="CY537">
        <f>AB537</f>
        <v>555.64</v>
      </c>
      <c r="CZ537">
        <f>AF537</f>
        <v>83.43</v>
      </c>
      <c r="DA537">
        <f>AJ537</f>
        <v>6.66</v>
      </c>
      <c r="DB537">
        <v>0</v>
      </c>
    </row>
    <row r="538" spans="1:106" x14ac:dyDescent="0.2">
      <c r="A538">
        <f>ROW(Source!A199)</f>
        <v>199</v>
      </c>
      <c r="B538">
        <v>39500386</v>
      </c>
      <c r="C538">
        <v>39501496</v>
      </c>
      <c r="D538">
        <v>36882157</v>
      </c>
      <c r="E538">
        <v>1</v>
      </c>
      <c r="F538">
        <v>1</v>
      </c>
      <c r="G538">
        <v>1</v>
      </c>
      <c r="H538">
        <v>2</v>
      </c>
      <c r="I538" t="s">
        <v>1301</v>
      </c>
      <c r="J538" t="s">
        <v>1302</v>
      </c>
      <c r="K538" t="s">
        <v>1303</v>
      </c>
      <c r="L538">
        <v>1368</v>
      </c>
      <c r="N538">
        <v>1011</v>
      </c>
      <c r="O538" t="s">
        <v>1034</v>
      </c>
      <c r="P538" t="s">
        <v>1034</v>
      </c>
      <c r="Q538">
        <v>1</v>
      </c>
      <c r="W538">
        <v>0</v>
      </c>
      <c r="X538">
        <v>1330025190</v>
      </c>
      <c r="Y538">
        <v>1.2500000000000001E-2</v>
      </c>
      <c r="AA538">
        <v>0</v>
      </c>
      <c r="AB538">
        <v>586.15</v>
      </c>
      <c r="AC538">
        <v>11.6</v>
      </c>
      <c r="AD538">
        <v>0</v>
      </c>
      <c r="AE538">
        <v>0</v>
      </c>
      <c r="AF538">
        <v>88.01</v>
      </c>
      <c r="AG538">
        <v>11.6</v>
      </c>
      <c r="AH538">
        <v>0</v>
      </c>
      <c r="AI538">
        <v>1</v>
      </c>
      <c r="AJ538">
        <v>6.66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0.01</v>
      </c>
      <c r="AU538" t="s">
        <v>32</v>
      </c>
      <c r="AV538">
        <v>0</v>
      </c>
      <c r="AW538">
        <v>2</v>
      </c>
      <c r="AX538">
        <v>39501512</v>
      </c>
      <c r="AY538">
        <v>1</v>
      </c>
      <c r="AZ538">
        <v>0</v>
      </c>
      <c r="BA538">
        <v>520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Y538*Source!I199</f>
        <v>1.6625000000000001E-2</v>
      </c>
      <c r="CY538">
        <f>AB538</f>
        <v>586.15</v>
      </c>
      <c r="CZ538">
        <f>AF538</f>
        <v>88.01</v>
      </c>
      <c r="DA538">
        <f>AJ538</f>
        <v>6.66</v>
      </c>
      <c r="DB538">
        <v>0</v>
      </c>
    </row>
    <row r="539" spans="1:106" x14ac:dyDescent="0.2">
      <c r="A539">
        <f>ROW(Source!A199)</f>
        <v>199</v>
      </c>
      <c r="B539">
        <v>39500386</v>
      </c>
      <c r="C539">
        <v>39501496</v>
      </c>
      <c r="D539">
        <v>36882621</v>
      </c>
      <c r="E539">
        <v>1</v>
      </c>
      <c r="F539">
        <v>1</v>
      </c>
      <c r="G539">
        <v>1</v>
      </c>
      <c r="H539">
        <v>2</v>
      </c>
      <c r="I539" t="s">
        <v>1063</v>
      </c>
      <c r="J539" t="s">
        <v>1064</v>
      </c>
      <c r="K539" t="s">
        <v>1065</v>
      </c>
      <c r="L539">
        <v>1368</v>
      </c>
      <c r="N539">
        <v>1011</v>
      </c>
      <c r="O539" t="s">
        <v>1034</v>
      </c>
      <c r="P539" t="s">
        <v>1034</v>
      </c>
      <c r="Q539">
        <v>1</v>
      </c>
      <c r="W539">
        <v>0</v>
      </c>
      <c r="X539">
        <v>983187852</v>
      </c>
      <c r="Y539">
        <v>2.1124999999999998</v>
      </c>
      <c r="AA539">
        <v>0</v>
      </c>
      <c r="AB539">
        <v>82.52</v>
      </c>
      <c r="AC539">
        <v>10.06</v>
      </c>
      <c r="AD539">
        <v>0</v>
      </c>
      <c r="AE539">
        <v>0</v>
      </c>
      <c r="AF539">
        <v>12.39</v>
      </c>
      <c r="AG539">
        <v>10.06</v>
      </c>
      <c r="AH539">
        <v>0</v>
      </c>
      <c r="AI539">
        <v>1</v>
      </c>
      <c r="AJ539">
        <v>6.66</v>
      </c>
      <c r="AK539">
        <v>1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3</v>
      </c>
      <c r="AT539">
        <v>1.69</v>
      </c>
      <c r="AU539" t="s">
        <v>32</v>
      </c>
      <c r="AV539">
        <v>0</v>
      </c>
      <c r="AW539">
        <v>2</v>
      </c>
      <c r="AX539">
        <v>39501513</v>
      </c>
      <c r="AY539">
        <v>1</v>
      </c>
      <c r="AZ539">
        <v>0</v>
      </c>
      <c r="BA539">
        <v>521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Y539*Source!I199</f>
        <v>2.809625</v>
      </c>
      <c r="CY539">
        <f>AB539</f>
        <v>82.52</v>
      </c>
      <c r="CZ539">
        <f>AF539</f>
        <v>12.39</v>
      </c>
      <c r="DA539">
        <f>AJ539</f>
        <v>6.66</v>
      </c>
      <c r="DB539">
        <v>0</v>
      </c>
    </row>
    <row r="540" spans="1:106" x14ac:dyDescent="0.2">
      <c r="A540">
        <f>ROW(Source!A199)</f>
        <v>199</v>
      </c>
      <c r="B540">
        <v>39500386</v>
      </c>
      <c r="C540">
        <v>39501496</v>
      </c>
      <c r="D540">
        <v>36883554</v>
      </c>
      <c r="E540">
        <v>1</v>
      </c>
      <c r="F540">
        <v>1</v>
      </c>
      <c r="G540">
        <v>1</v>
      </c>
      <c r="H540">
        <v>2</v>
      </c>
      <c r="I540" t="s">
        <v>1037</v>
      </c>
      <c r="J540" t="s">
        <v>1038</v>
      </c>
      <c r="K540" t="s">
        <v>1039</v>
      </c>
      <c r="L540">
        <v>1368</v>
      </c>
      <c r="N540">
        <v>1011</v>
      </c>
      <c r="O540" t="s">
        <v>1034</v>
      </c>
      <c r="P540" t="s">
        <v>1034</v>
      </c>
      <c r="Q540">
        <v>1</v>
      </c>
      <c r="W540">
        <v>0</v>
      </c>
      <c r="X540">
        <v>1372534845</v>
      </c>
      <c r="Y540">
        <v>1.2500000000000001E-2</v>
      </c>
      <c r="AA540">
        <v>0</v>
      </c>
      <c r="AB540">
        <v>437.63</v>
      </c>
      <c r="AC540">
        <v>11.6</v>
      </c>
      <c r="AD540">
        <v>0</v>
      </c>
      <c r="AE540">
        <v>0</v>
      </c>
      <c r="AF540">
        <v>65.709999999999994</v>
      </c>
      <c r="AG540">
        <v>11.6</v>
      </c>
      <c r="AH540">
        <v>0</v>
      </c>
      <c r="AI540">
        <v>1</v>
      </c>
      <c r="AJ540">
        <v>6.66</v>
      </c>
      <c r="AK540">
        <v>1</v>
      </c>
      <c r="AL540">
        <v>1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3</v>
      </c>
      <c r="AT540">
        <v>0.01</v>
      </c>
      <c r="AU540" t="s">
        <v>32</v>
      </c>
      <c r="AV540">
        <v>0</v>
      </c>
      <c r="AW540">
        <v>2</v>
      </c>
      <c r="AX540">
        <v>39501514</v>
      </c>
      <c r="AY540">
        <v>1</v>
      </c>
      <c r="AZ540">
        <v>0</v>
      </c>
      <c r="BA540">
        <v>522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Y540*Source!I199</f>
        <v>1.6625000000000001E-2</v>
      </c>
      <c r="CY540">
        <f>AB540</f>
        <v>437.63</v>
      </c>
      <c r="CZ540">
        <f>AF540</f>
        <v>65.709999999999994</v>
      </c>
      <c r="DA540">
        <f>AJ540</f>
        <v>6.66</v>
      </c>
      <c r="DB540">
        <v>0</v>
      </c>
    </row>
    <row r="541" spans="1:106" x14ac:dyDescent="0.2">
      <c r="A541">
        <f>ROW(Source!A199)</f>
        <v>199</v>
      </c>
      <c r="B541">
        <v>39500386</v>
      </c>
      <c r="C541">
        <v>39501496</v>
      </c>
      <c r="D541">
        <v>36801792</v>
      </c>
      <c r="E541">
        <v>1</v>
      </c>
      <c r="F541">
        <v>1</v>
      </c>
      <c r="G541">
        <v>1</v>
      </c>
      <c r="H541">
        <v>3</v>
      </c>
      <c r="I541" t="s">
        <v>1066</v>
      </c>
      <c r="J541" t="s">
        <v>1067</v>
      </c>
      <c r="K541" t="s">
        <v>1068</v>
      </c>
      <c r="L541">
        <v>1339</v>
      </c>
      <c r="N541">
        <v>1007</v>
      </c>
      <c r="O541" t="s">
        <v>179</v>
      </c>
      <c r="P541" t="s">
        <v>179</v>
      </c>
      <c r="Q541">
        <v>1</v>
      </c>
      <c r="W541">
        <v>0</v>
      </c>
      <c r="X541">
        <v>-1660354250</v>
      </c>
      <c r="Y541">
        <v>0.44</v>
      </c>
      <c r="AA541">
        <v>16.25</v>
      </c>
      <c r="AB541">
        <v>0</v>
      </c>
      <c r="AC541">
        <v>0</v>
      </c>
      <c r="AD541">
        <v>0</v>
      </c>
      <c r="AE541">
        <v>2.44</v>
      </c>
      <c r="AF541">
        <v>0</v>
      </c>
      <c r="AG541">
        <v>0</v>
      </c>
      <c r="AH541">
        <v>0</v>
      </c>
      <c r="AI541">
        <v>6.66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0.44</v>
      </c>
      <c r="AU541" t="s">
        <v>3</v>
      </c>
      <c r="AV541">
        <v>0</v>
      </c>
      <c r="AW541">
        <v>2</v>
      </c>
      <c r="AX541">
        <v>39501515</v>
      </c>
      <c r="AY541">
        <v>1</v>
      </c>
      <c r="AZ541">
        <v>0</v>
      </c>
      <c r="BA541">
        <v>523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Y541*Source!I199</f>
        <v>0.58520000000000005</v>
      </c>
      <c r="CY541">
        <f t="shared" ref="CY541:CY546" si="51">AA541</f>
        <v>16.25</v>
      </c>
      <c r="CZ541">
        <f t="shared" ref="CZ541:CZ546" si="52">AE541</f>
        <v>2.44</v>
      </c>
      <c r="DA541">
        <f t="shared" ref="DA541:DA546" si="53">AI541</f>
        <v>6.66</v>
      </c>
      <c r="DB541">
        <v>0</v>
      </c>
    </row>
    <row r="542" spans="1:106" x14ac:dyDescent="0.2">
      <c r="A542">
        <f>ROW(Source!A199)</f>
        <v>199</v>
      </c>
      <c r="B542">
        <v>39500386</v>
      </c>
      <c r="C542">
        <v>39501496</v>
      </c>
      <c r="D542">
        <v>36807549</v>
      </c>
      <c r="E542">
        <v>1</v>
      </c>
      <c r="F542">
        <v>1</v>
      </c>
      <c r="G542">
        <v>1</v>
      </c>
      <c r="H542">
        <v>3</v>
      </c>
      <c r="I542" t="s">
        <v>1304</v>
      </c>
      <c r="J542" t="s">
        <v>1305</v>
      </c>
      <c r="K542" t="s">
        <v>1306</v>
      </c>
      <c r="L542">
        <v>1348</v>
      </c>
      <c r="N542">
        <v>1009</v>
      </c>
      <c r="O542" t="s">
        <v>57</v>
      </c>
      <c r="P542" t="s">
        <v>57</v>
      </c>
      <c r="Q542">
        <v>1000</v>
      </c>
      <c r="W542">
        <v>0</v>
      </c>
      <c r="X542">
        <v>2108657288</v>
      </c>
      <c r="Y542">
        <v>1.2999999999999999E-2</v>
      </c>
      <c r="AA542">
        <v>43376.58</v>
      </c>
      <c r="AB542">
        <v>0</v>
      </c>
      <c r="AC542">
        <v>0</v>
      </c>
      <c r="AD542">
        <v>0</v>
      </c>
      <c r="AE542">
        <v>6513</v>
      </c>
      <c r="AF542">
        <v>0</v>
      </c>
      <c r="AG542">
        <v>0</v>
      </c>
      <c r="AH542">
        <v>0</v>
      </c>
      <c r="AI542">
        <v>6.66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1.2999999999999999E-2</v>
      </c>
      <c r="AU542" t="s">
        <v>3</v>
      </c>
      <c r="AV542">
        <v>0</v>
      </c>
      <c r="AW542">
        <v>2</v>
      </c>
      <c r="AX542">
        <v>39501516</v>
      </c>
      <c r="AY542">
        <v>1</v>
      </c>
      <c r="AZ542">
        <v>0</v>
      </c>
      <c r="BA542">
        <v>524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Y542*Source!I199</f>
        <v>1.729E-2</v>
      </c>
      <c r="CY542">
        <f t="shared" si="51"/>
        <v>43376.58</v>
      </c>
      <c r="CZ542">
        <f t="shared" si="52"/>
        <v>6513</v>
      </c>
      <c r="DA542">
        <f t="shared" si="53"/>
        <v>6.66</v>
      </c>
      <c r="DB542">
        <v>0</v>
      </c>
    </row>
    <row r="543" spans="1:106" x14ac:dyDescent="0.2">
      <c r="A543">
        <f>ROW(Source!A199)</f>
        <v>199</v>
      </c>
      <c r="B543">
        <v>39500386</v>
      </c>
      <c r="C543">
        <v>39501496</v>
      </c>
      <c r="D543">
        <v>36821595</v>
      </c>
      <c r="E543">
        <v>1</v>
      </c>
      <c r="F543">
        <v>1</v>
      </c>
      <c r="G543">
        <v>1</v>
      </c>
      <c r="H543">
        <v>3</v>
      </c>
      <c r="I543" t="s">
        <v>369</v>
      </c>
      <c r="J543" t="s">
        <v>371</v>
      </c>
      <c r="K543" t="s">
        <v>370</v>
      </c>
      <c r="L543">
        <v>1327</v>
      </c>
      <c r="N543">
        <v>1005</v>
      </c>
      <c r="O543" t="s">
        <v>40</v>
      </c>
      <c r="P543" t="s">
        <v>40</v>
      </c>
      <c r="Q543">
        <v>1</v>
      </c>
      <c r="W543">
        <v>1</v>
      </c>
      <c r="X543">
        <v>2046761779</v>
      </c>
      <c r="Y543">
        <v>-102</v>
      </c>
      <c r="AA543">
        <v>935.4</v>
      </c>
      <c r="AB543">
        <v>0</v>
      </c>
      <c r="AC543">
        <v>0</v>
      </c>
      <c r="AD543">
        <v>0</v>
      </c>
      <c r="AE543">
        <v>140.44999999999999</v>
      </c>
      <c r="AF543">
        <v>0</v>
      </c>
      <c r="AG543">
        <v>0</v>
      </c>
      <c r="AH543">
        <v>0</v>
      </c>
      <c r="AI543">
        <v>6.66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3</v>
      </c>
      <c r="AT543">
        <v>-102</v>
      </c>
      <c r="AU543" t="s">
        <v>3</v>
      </c>
      <c r="AV543">
        <v>0</v>
      </c>
      <c r="AW543">
        <v>2</v>
      </c>
      <c r="AX543">
        <v>39501517</v>
      </c>
      <c r="AY543">
        <v>1</v>
      </c>
      <c r="AZ543">
        <v>6144</v>
      </c>
      <c r="BA543">
        <v>525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Y543*Source!I199</f>
        <v>-135.66</v>
      </c>
      <c r="CY543">
        <f t="shared" si="51"/>
        <v>935.4</v>
      </c>
      <c r="CZ543">
        <f t="shared" si="52"/>
        <v>140.44999999999999</v>
      </c>
      <c r="DA543">
        <f t="shared" si="53"/>
        <v>6.66</v>
      </c>
      <c r="DB543">
        <v>0</v>
      </c>
    </row>
    <row r="544" spans="1:106" x14ac:dyDescent="0.2">
      <c r="A544">
        <f>ROW(Source!A199)</f>
        <v>199</v>
      </c>
      <c r="B544">
        <v>39500386</v>
      </c>
      <c r="C544">
        <v>39501496</v>
      </c>
      <c r="D544">
        <v>36821617</v>
      </c>
      <c r="E544">
        <v>1</v>
      </c>
      <c r="F544">
        <v>1</v>
      </c>
      <c r="G544">
        <v>1</v>
      </c>
      <c r="H544">
        <v>3</v>
      </c>
      <c r="I544" t="s">
        <v>373</v>
      </c>
      <c r="J544" t="s">
        <v>375</v>
      </c>
      <c r="K544" t="s">
        <v>374</v>
      </c>
      <c r="L544">
        <v>1327</v>
      </c>
      <c r="N544">
        <v>1005</v>
      </c>
      <c r="O544" t="s">
        <v>40</v>
      </c>
      <c r="P544" t="s">
        <v>40</v>
      </c>
      <c r="Q544">
        <v>1</v>
      </c>
      <c r="W544">
        <v>0</v>
      </c>
      <c r="X544">
        <v>296049026</v>
      </c>
      <c r="Y544">
        <v>102</v>
      </c>
      <c r="AA544">
        <v>444.69</v>
      </c>
      <c r="AB544">
        <v>0</v>
      </c>
      <c r="AC544">
        <v>0</v>
      </c>
      <c r="AD544">
        <v>0</v>
      </c>
      <c r="AE544">
        <v>66.77</v>
      </c>
      <c r="AF544">
        <v>0</v>
      </c>
      <c r="AG544">
        <v>0</v>
      </c>
      <c r="AH544">
        <v>0</v>
      </c>
      <c r="AI544">
        <v>6.66</v>
      </c>
      <c r="AJ544">
        <v>1</v>
      </c>
      <c r="AK544">
        <v>1</v>
      </c>
      <c r="AL544">
        <v>1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3</v>
      </c>
      <c r="AT544">
        <v>102</v>
      </c>
      <c r="AU544" t="s">
        <v>3</v>
      </c>
      <c r="AV544">
        <v>0</v>
      </c>
      <c r="AW544">
        <v>1</v>
      </c>
      <c r="AX544">
        <v>-1</v>
      </c>
      <c r="AY544">
        <v>0</v>
      </c>
      <c r="AZ544">
        <v>0</v>
      </c>
      <c r="BA544" t="s">
        <v>3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Y544*Source!I199</f>
        <v>135.66</v>
      </c>
      <c r="CY544">
        <f t="shared" si="51"/>
        <v>444.69</v>
      </c>
      <c r="CZ544">
        <f t="shared" si="52"/>
        <v>66.77</v>
      </c>
      <c r="DA544">
        <f t="shared" si="53"/>
        <v>6.66</v>
      </c>
      <c r="DB544">
        <v>0</v>
      </c>
    </row>
    <row r="545" spans="1:106" x14ac:dyDescent="0.2">
      <c r="A545">
        <f>ROW(Source!A199)</f>
        <v>199</v>
      </c>
      <c r="B545">
        <v>39500386</v>
      </c>
      <c r="C545">
        <v>39501496</v>
      </c>
      <c r="D545">
        <v>36837090</v>
      </c>
      <c r="E545">
        <v>1</v>
      </c>
      <c r="F545">
        <v>1</v>
      </c>
      <c r="G545">
        <v>1</v>
      </c>
      <c r="H545">
        <v>3</v>
      </c>
      <c r="I545" t="s">
        <v>1307</v>
      </c>
      <c r="J545" t="s">
        <v>1308</v>
      </c>
      <c r="K545" t="s">
        <v>1309</v>
      </c>
      <c r="L545">
        <v>1346</v>
      </c>
      <c r="N545">
        <v>1009</v>
      </c>
      <c r="O545" t="s">
        <v>52</v>
      </c>
      <c r="P545" t="s">
        <v>52</v>
      </c>
      <c r="Q545">
        <v>1</v>
      </c>
      <c r="W545">
        <v>0</v>
      </c>
      <c r="X545">
        <v>830044740</v>
      </c>
      <c r="Y545">
        <v>1200</v>
      </c>
      <c r="AA545">
        <v>24.58</v>
      </c>
      <c r="AB545">
        <v>0</v>
      </c>
      <c r="AC545">
        <v>0</v>
      </c>
      <c r="AD545">
        <v>0</v>
      </c>
      <c r="AE545">
        <v>3.69</v>
      </c>
      <c r="AF545">
        <v>0</v>
      </c>
      <c r="AG545">
        <v>0</v>
      </c>
      <c r="AH545">
        <v>0</v>
      </c>
      <c r="AI545">
        <v>6.66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3</v>
      </c>
      <c r="AT545">
        <v>1200</v>
      </c>
      <c r="AU545" t="s">
        <v>3</v>
      </c>
      <c r="AV545">
        <v>0</v>
      </c>
      <c r="AW545">
        <v>2</v>
      </c>
      <c r="AX545">
        <v>39501519</v>
      </c>
      <c r="AY545">
        <v>1</v>
      </c>
      <c r="AZ545">
        <v>0</v>
      </c>
      <c r="BA545">
        <v>527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Y545*Source!I199</f>
        <v>1596</v>
      </c>
      <c r="CY545">
        <f t="shared" si="51"/>
        <v>24.58</v>
      </c>
      <c r="CZ545">
        <f t="shared" si="52"/>
        <v>3.69</v>
      </c>
      <c r="DA545">
        <f t="shared" si="53"/>
        <v>6.66</v>
      </c>
      <c r="DB545">
        <v>0</v>
      </c>
    </row>
    <row r="546" spans="1:106" x14ac:dyDescent="0.2">
      <c r="A546">
        <f>ROW(Source!A199)</f>
        <v>199</v>
      </c>
      <c r="B546">
        <v>39500386</v>
      </c>
      <c r="C546">
        <v>39501496</v>
      </c>
      <c r="D546">
        <v>36797079</v>
      </c>
      <c r="E546">
        <v>17</v>
      </c>
      <c r="F546">
        <v>1</v>
      </c>
      <c r="G546">
        <v>1</v>
      </c>
      <c r="H546">
        <v>3</v>
      </c>
      <c r="I546" t="s">
        <v>91</v>
      </c>
      <c r="J546" t="s">
        <v>3</v>
      </c>
      <c r="K546" t="s">
        <v>92</v>
      </c>
      <c r="L546">
        <v>1348</v>
      </c>
      <c r="N546">
        <v>1009</v>
      </c>
      <c r="O546" t="s">
        <v>57</v>
      </c>
      <c r="P546" t="s">
        <v>57</v>
      </c>
      <c r="Q546">
        <v>1000</v>
      </c>
      <c r="W546">
        <v>0</v>
      </c>
      <c r="X546">
        <v>-1212923053</v>
      </c>
      <c r="Y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6.66</v>
      </c>
      <c r="AJ546">
        <v>1</v>
      </c>
      <c r="AK546">
        <v>1</v>
      </c>
      <c r="AL546">
        <v>1</v>
      </c>
      <c r="AN546">
        <v>1</v>
      </c>
      <c r="AO546">
        <v>0</v>
      </c>
      <c r="AP546">
        <v>0</v>
      </c>
      <c r="AQ546">
        <v>0</v>
      </c>
      <c r="AR546">
        <v>0</v>
      </c>
      <c r="AS546" t="s">
        <v>3</v>
      </c>
      <c r="AT546">
        <v>0</v>
      </c>
      <c r="AU546" t="s">
        <v>3</v>
      </c>
      <c r="AV546">
        <v>0</v>
      </c>
      <c r="AW546">
        <v>2</v>
      </c>
      <c r="AX546">
        <v>39501520</v>
      </c>
      <c r="AY546">
        <v>1</v>
      </c>
      <c r="AZ546">
        <v>0</v>
      </c>
      <c r="BA546">
        <v>528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Y546*Source!I199</f>
        <v>0</v>
      </c>
      <c r="CY546">
        <f t="shared" si="51"/>
        <v>0</v>
      </c>
      <c r="CZ546">
        <f t="shared" si="52"/>
        <v>0</v>
      </c>
      <c r="DA546">
        <f t="shared" si="53"/>
        <v>6.66</v>
      </c>
      <c r="DB546">
        <v>0</v>
      </c>
    </row>
    <row r="547" spans="1:106" x14ac:dyDescent="0.2">
      <c r="A547">
        <f>ROW(Source!A206)</f>
        <v>206</v>
      </c>
      <c r="B547">
        <v>39500385</v>
      </c>
      <c r="C547">
        <v>39501524</v>
      </c>
      <c r="D547">
        <v>37072767</v>
      </c>
      <c r="E547">
        <v>1</v>
      </c>
      <c r="F547">
        <v>1</v>
      </c>
      <c r="G547">
        <v>1</v>
      </c>
      <c r="H547">
        <v>1</v>
      </c>
      <c r="I547" t="s">
        <v>1069</v>
      </c>
      <c r="J547" t="s">
        <v>3</v>
      </c>
      <c r="K547" t="s">
        <v>1070</v>
      </c>
      <c r="L547">
        <v>1191</v>
      </c>
      <c r="N547">
        <v>1013</v>
      </c>
      <c r="O547" t="s">
        <v>1028</v>
      </c>
      <c r="P547" t="s">
        <v>1028</v>
      </c>
      <c r="Q547">
        <v>1</v>
      </c>
      <c r="W547">
        <v>0</v>
      </c>
      <c r="X547">
        <v>-1027537862</v>
      </c>
      <c r="Y547">
        <v>7.6819999999999995</v>
      </c>
      <c r="AA547">
        <v>0</v>
      </c>
      <c r="AB547">
        <v>0</v>
      </c>
      <c r="AC547">
        <v>0</v>
      </c>
      <c r="AD547">
        <v>9.18</v>
      </c>
      <c r="AE547">
        <v>0</v>
      </c>
      <c r="AF547">
        <v>0</v>
      </c>
      <c r="AG547">
        <v>0</v>
      </c>
      <c r="AH547">
        <v>9.18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3</v>
      </c>
      <c r="AT547">
        <v>6.68</v>
      </c>
      <c r="AU547" t="s">
        <v>33</v>
      </c>
      <c r="AV547">
        <v>1</v>
      </c>
      <c r="AW547">
        <v>2</v>
      </c>
      <c r="AX547">
        <v>39501538</v>
      </c>
      <c r="AY547">
        <v>1</v>
      </c>
      <c r="AZ547">
        <v>0</v>
      </c>
      <c r="BA547">
        <v>529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Y547*Source!I206</f>
        <v>6.7509416</v>
      </c>
      <c r="CY547">
        <f>AD547</f>
        <v>9.18</v>
      </c>
      <c r="CZ547">
        <f>AH547</f>
        <v>9.18</v>
      </c>
      <c r="DA547">
        <f>AL547</f>
        <v>1</v>
      </c>
      <c r="DB547">
        <v>0</v>
      </c>
    </row>
    <row r="548" spans="1:106" x14ac:dyDescent="0.2">
      <c r="A548">
        <f>ROW(Source!A206)</f>
        <v>206</v>
      </c>
      <c r="B548">
        <v>39500385</v>
      </c>
      <c r="C548">
        <v>39501524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1029</v>
      </c>
      <c r="J548" t="s">
        <v>3</v>
      </c>
      <c r="K548" t="s">
        <v>1030</v>
      </c>
      <c r="L548">
        <v>1191</v>
      </c>
      <c r="N548">
        <v>1013</v>
      </c>
      <c r="O548" t="s">
        <v>1028</v>
      </c>
      <c r="P548" t="s">
        <v>1028</v>
      </c>
      <c r="Q548">
        <v>1</v>
      </c>
      <c r="W548">
        <v>0</v>
      </c>
      <c r="X548">
        <v>-1417349443</v>
      </c>
      <c r="Y548">
        <v>0.04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0.04</v>
      </c>
      <c r="AU548" t="s">
        <v>3</v>
      </c>
      <c r="AV548">
        <v>2</v>
      </c>
      <c r="AW548">
        <v>2</v>
      </c>
      <c r="AX548">
        <v>39501539</v>
      </c>
      <c r="AY548">
        <v>1</v>
      </c>
      <c r="AZ548">
        <v>2048</v>
      </c>
      <c r="BA548">
        <v>530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Y548*Source!I206</f>
        <v>3.5152000000000003E-2</v>
      </c>
      <c r="CY548">
        <f>AD548</f>
        <v>0</v>
      </c>
      <c r="CZ548">
        <f>AH548</f>
        <v>0</v>
      </c>
      <c r="DA548">
        <f>AL548</f>
        <v>1</v>
      </c>
      <c r="DB548">
        <v>0</v>
      </c>
    </row>
    <row r="549" spans="1:106" x14ac:dyDescent="0.2">
      <c r="A549">
        <f>ROW(Source!A206)</f>
        <v>206</v>
      </c>
      <c r="B549">
        <v>39500385</v>
      </c>
      <c r="C549">
        <v>39501524</v>
      </c>
      <c r="D549">
        <v>36882452</v>
      </c>
      <c r="E549">
        <v>1</v>
      </c>
      <c r="F549">
        <v>1</v>
      </c>
      <c r="G549">
        <v>1</v>
      </c>
      <c r="H549">
        <v>2</v>
      </c>
      <c r="I549" t="s">
        <v>1031</v>
      </c>
      <c r="J549" t="s">
        <v>1032</v>
      </c>
      <c r="K549" t="s">
        <v>1033</v>
      </c>
      <c r="L549">
        <v>1368</v>
      </c>
      <c r="N549">
        <v>1011</v>
      </c>
      <c r="O549" t="s">
        <v>1034</v>
      </c>
      <c r="P549" t="s">
        <v>1034</v>
      </c>
      <c r="Q549">
        <v>1</v>
      </c>
      <c r="W549">
        <v>0</v>
      </c>
      <c r="X549">
        <v>1188625873</v>
      </c>
      <c r="Y549">
        <v>6.2500000000000003E-3</v>
      </c>
      <c r="AA549">
        <v>0</v>
      </c>
      <c r="AB549">
        <v>31.26</v>
      </c>
      <c r="AC549">
        <v>13.5</v>
      </c>
      <c r="AD549">
        <v>0</v>
      </c>
      <c r="AE549">
        <v>0</v>
      </c>
      <c r="AF549">
        <v>31.26</v>
      </c>
      <c r="AG549">
        <v>13.5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3</v>
      </c>
      <c r="AT549">
        <v>5.0000000000000001E-3</v>
      </c>
      <c r="AU549" t="s">
        <v>32</v>
      </c>
      <c r="AV549">
        <v>0</v>
      </c>
      <c r="AW549">
        <v>2</v>
      </c>
      <c r="AX549">
        <v>39501540</v>
      </c>
      <c r="AY549">
        <v>1</v>
      </c>
      <c r="AZ549">
        <v>0</v>
      </c>
      <c r="BA549">
        <v>531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Y549*Source!I206</f>
        <v>5.4925000000000009E-3</v>
      </c>
      <c r="CY549">
        <f>AB549</f>
        <v>31.26</v>
      </c>
      <c r="CZ549">
        <f>AF549</f>
        <v>31.26</v>
      </c>
      <c r="DA549">
        <f>AJ549</f>
        <v>1</v>
      </c>
      <c r="DB549">
        <v>0</v>
      </c>
    </row>
    <row r="550" spans="1:106" x14ac:dyDescent="0.2">
      <c r="A550">
        <f>ROW(Source!A206)</f>
        <v>206</v>
      </c>
      <c r="B550">
        <v>39500385</v>
      </c>
      <c r="C550">
        <v>39501524</v>
      </c>
      <c r="D550">
        <v>36883554</v>
      </c>
      <c r="E550">
        <v>1</v>
      </c>
      <c r="F550">
        <v>1</v>
      </c>
      <c r="G550">
        <v>1</v>
      </c>
      <c r="H550">
        <v>2</v>
      </c>
      <c r="I550" t="s">
        <v>1037</v>
      </c>
      <c r="J550" t="s">
        <v>1038</v>
      </c>
      <c r="K550" t="s">
        <v>1039</v>
      </c>
      <c r="L550">
        <v>1368</v>
      </c>
      <c r="N550">
        <v>1011</v>
      </c>
      <c r="O550" t="s">
        <v>1034</v>
      </c>
      <c r="P550" t="s">
        <v>1034</v>
      </c>
      <c r="Q550">
        <v>1</v>
      </c>
      <c r="W550">
        <v>0</v>
      </c>
      <c r="X550">
        <v>1372534845</v>
      </c>
      <c r="Y550">
        <v>3.7499999999999999E-2</v>
      </c>
      <c r="AA550">
        <v>0</v>
      </c>
      <c r="AB550">
        <v>65.709999999999994</v>
      </c>
      <c r="AC550">
        <v>11.6</v>
      </c>
      <c r="AD550">
        <v>0</v>
      </c>
      <c r="AE550">
        <v>0</v>
      </c>
      <c r="AF550">
        <v>65.709999999999994</v>
      </c>
      <c r="AG550">
        <v>11.6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3</v>
      </c>
      <c r="AT550">
        <v>0.03</v>
      </c>
      <c r="AU550" t="s">
        <v>32</v>
      </c>
      <c r="AV550">
        <v>0</v>
      </c>
      <c r="AW550">
        <v>2</v>
      </c>
      <c r="AX550">
        <v>39501541</v>
      </c>
      <c r="AY550">
        <v>1</v>
      </c>
      <c r="AZ550">
        <v>0</v>
      </c>
      <c r="BA550">
        <v>532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Y550*Source!I206</f>
        <v>3.2954999999999998E-2</v>
      </c>
      <c r="CY550">
        <f>AB550</f>
        <v>65.709999999999994</v>
      </c>
      <c r="CZ550">
        <f>AF550</f>
        <v>65.709999999999994</v>
      </c>
      <c r="DA550">
        <f>AJ550</f>
        <v>1</v>
      </c>
      <c r="DB550">
        <v>0</v>
      </c>
    </row>
    <row r="551" spans="1:106" x14ac:dyDescent="0.2">
      <c r="A551">
        <f>ROW(Source!A206)</f>
        <v>206</v>
      </c>
      <c r="B551">
        <v>39500385</v>
      </c>
      <c r="C551">
        <v>39501524</v>
      </c>
      <c r="D551">
        <v>36804478</v>
      </c>
      <c r="E551">
        <v>1</v>
      </c>
      <c r="F551">
        <v>1</v>
      </c>
      <c r="G551">
        <v>1</v>
      </c>
      <c r="H551">
        <v>3</v>
      </c>
      <c r="I551" t="s">
        <v>1310</v>
      </c>
      <c r="J551" t="s">
        <v>1311</v>
      </c>
      <c r="K551" t="s">
        <v>1312</v>
      </c>
      <c r="L551">
        <v>1355</v>
      </c>
      <c r="N551">
        <v>1010</v>
      </c>
      <c r="O551" t="s">
        <v>390</v>
      </c>
      <c r="P551" t="s">
        <v>390</v>
      </c>
      <c r="Q551">
        <v>100</v>
      </c>
      <c r="W551">
        <v>0</v>
      </c>
      <c r="X551">
        <v>-725528132</v>
      </c>
      <c r="Y551">
        <v>2.63</v>
      </c>
      <c r="AA551">
        <v>12</v>
      </c>
      <c r="AB551">
        <v>0</v>
      </c>
      <c r="AC551">
        <v>0</v>
      </c>
      <c r="AD551">
        <v>0</v>
      </c>
      <c r="AE551">
        <v>12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2.63</v>
      </c>
      <c r="AU551" t="s">
        <v>3</v>
      </c>
      <c r="AV551">
        <v>0</v>
      </c>
      <c r="AW551">
        <v>2</v>
      </c>
      <c r="AX551">
        <v>39501542</v>
      </c>
      <c r="AY551">
        <v>1</v>
      </c>
      <c r="AZ551">
        <v>0</v>
      </c>
      <c r="BA551">
        <v>533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Y551*Source!I206</f>
        <v>2.3112439999999999</v>
      </c>
      <c r="CY551">
        <f t="shared" ref="CY551:CY559" si="54">AA551</f>
        <v>12</v>
      </c>
      <c r="CZ551">
        <f t="shared" ref="CZ551:CZ559" si="55">AE551</f>
        <v>12</v>
      </c>
      <c r="DA551">
        <f t="shared" ref="DA551:DA559" si="56">AI551</f>
        <v>1</v>
      </c>
      <c r="DB551">
        <v>0</v>
      </c>
    </row>
    <row r="552" spans="1:106" x14ac:dyDescent="0.2">
      <c r="A552">
        <f>ROW(Source!A206)</f>
        <v>206</v>
      </c>
      <c r="B552">
        <v>39500385</v>
      </c>
      <c r="C552">
        <v>39501524</v>
      </c>
      <c r="D552">
        <v>36804581</v>
      </c>
      <c r="E552">
        <v>1</v>
      </c>
      <c r="F552">
        <v>1</v>
      </c>
      <c r="G552">
        <v>1</v>
      </c>
      <c r="H552">
        <v>3</v>
      </c>
      <c r="I552" t="s">
        <v>1313</v>
      </c>
      <c r="J552" t="s">
        <v>1314</v>
      </c>
      <c r="K552" t="s">
        <v>1315</v>
      </c>
      <c r="L552">
        <v>1356</v>
      </c>
      <c r="N552">
        <v>1010</v>
      </c>
      <c r="O552" t="s">
        <v>1128</v>
      </c>
      <c r="P552" t="s">
        <v>1128</v>
      </c>
      <c r="Q552">
        <v>1000</v>
      </c>
      <c r="W552">
        <v>0</v>
      </c>
      <c r="X552">
        <v>1130533903</v>
      </c>
      <c r="Y552">
        <v>0.26300000000000001</v>
      </c>
      <c r="AA552">
        <v>160</v>
      </c>
      <c r="AB552">
        <v>0</v>
      </c>
      <c r="AC552">
        <v>0</v>
      </c>
      <c r="AD552">
        <v>0</v>
      </c>
      <c r="AE552">
        <v>160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3</v>
      </c>
      <c r="AT552">
        <v>0.26300000000000001</v>
      </c>
      <c r="AU552" t="s">
        <v>3</v>
      </c>
      <c r="AV552">
        <v>0</v>
      </c>
      <c r="AW552">
        <v>2</v>
      </c>
      <c r="AX552">
        <v>39501543</v>
      </c>
      <c r="AY552">
        <v>1</v>
      </c>
      <c r="AZ552">
        <v>0</v>
      </c>
      <c r="BA552">
        <v>534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Y552*Source!I206</f>
        <v>0.23112440000000001</v>
      </c>
      <c r="CY552">
        <f t="shared" si="54"/>
        <v>160</v>
      </c>
      <c r="CZ552">
        <f t="shared" si="55"/>
        <v>160</v>
      </c>
      <c r="DA552">
        <f t="shared" si="56"/>
        <v>1</v>
      </c>
      <c r="DB552">
        <v>0</v>
      </c>
    </row>
    <row r="553" spans="1:106" x14ac:dyDescent="0.2">
      <c r="A553">
        <f>ROW(Source!A206)</f>
        <v>206</v>
      </c>
      <c r="B553">
        <v>39500385</v>
      </c>
      <c r="C553">
        <v>39501524</v>
      </c>
      <c r="D553">
        <v>36797263</v>
      </c>
      <c r="E553">
        <v>17</v>
      </c>
      <c r="F553">
        <v>1</v>
      </c>
      <c r="G553">
        <v>1</v>
      </c>
      <c r="H553">
        <v>3</v>
      </c>
      <c r="I553" t="s">
        <v>381</v>
      </c>
      <c r="J553" t="s">
        <v>3</v>
      </c>
      <c r="K553" t="s">
        <v>382</v>
      </c>
      <c r="L553">
        <v>1301</v>
      </c>
      <c r="N553">
        <v>1003</v>
      </c>
      <c r="O553" t="s">
        <v>66</v>
      </c>
      <c r="P553" t="s">
        <v>66</v>
      </c>
      <c r="Q553">
        <v>1</v>
      </c>
      <c r="W553">
        <v>0</v>
      </c>
      <c r="X553">
        <v>-2049262376</v>
      </c>
      <c r="Y553">
        <v>101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3</v>
      </c>
      <c r="AT553">
        <v>101</v>
      </c>
      <c r="AU553" t="s">
        <v>3</v>
      </c>
      <c r="AV553">
        <v>0</v>
      </c>
      <c r="AW553">
        <v>2</v>
      </c>
      <c r="AX553">
        <v>39501544</v>
      </c>
      <c r="AY553">
        <v>1</v>
      </c>
      <c r="AZ553">
        <v>0</v>
      </c>
      <c r="BA553">
        <v>535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Y553*Source!I206</f>
        <v>88.758800000000008</v>
      </c>
      <c r="CY553">
        <f t="shared" si="54"/>
        <v>0</v>
      </c>
      <c r="CZ553">
        <f t="shared" si="55"/>
        <v>0</v>
      </c>
      <c r="DA553">
        <f t="shared" si="56"/>
        <v>1</v>
      </c>
      <c r="DB553">
        <v>0</v>
      </c>
    </row>
    <row r="554" spans="1:106" x14ac:dyDescent="0.2">
      <c r="A554">
        <f>ROW(Source!A206)</f>
        <v>206</v>
      </c>
      <c r="B554">
        <v>39500385</v>
      </c>
      <c r="C554">
        <v>39501524</v>
      </c>
      <c r="D554">
        <v>36832175</v>
      </c>
      <c r="E554">
        <v>1</v>
      </c>
      <c r="F554">
        <v>1</v>
      </c>
      <c r="G554">
        <v>1</v>
      </c>
      <c r="H554">
        <v>3</v>
      </c>
      <c r="I554" t="s">
        <v>384</v>
      </c>
      <c r="J554" t="s">
        <v>386</v>
      </c>
      <c r="K554" t="s">
        <v>385</v>
      </c>
      <c r="L554">
        <v>1301</v>
      </c>
      <c r="N554">
        <v>1003</v>
      </c>
      <c r="O554" t="s">
        <v>66</v>
      </c>
      <c r="P554" t="s">
        <v>66</v>
      </c>
      <c r="Q554">
        <v>1</v>
      </c>
      <c r="W554">
        <v>0</v>
      </c>
      <c r="X554">
        <v>26470480</v>
      </c>
      <c r="Y554">
        <v>101</v>
      </c>
      <c r="AA554">
        <v>12.3</v>
      </c>
      <c r="AB554">
        <v>0</v>
      </c>
      <c r="AC554">
        <v>0</v>
      </c>
      <c r="AD554">
        <v>0</v>
      </c>
      <c r="AE554">
        <v>12.3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0</v>
      </c>
      <c r="AP554">
        <v>0</v>
      </c>
      <c r="AQ554">
        <v>0</v>
      </c>
      <c r="AR554">
        <v>0</v>
      </c>
      <c r="AS554" t="s">
        <v>3</v>
      </c>
      <c r="AT554">
        <v>101</v>
      </c>
      <c r="AU554" t="s">
        <v>3</v>
      </c>
      <c r="AV554">
        <v>0</v>
      </c>
      <c r="AW554">
        <v>1</v>
      </c>
      <c r="AX554">
        <v>-1</v>
      </c>
      <c r="AY554">
        <v>0</v>
      </c>
      <c r="AZ554">
        <v>0</v>
      </c>
      <c r="BA554" t="s">
        <v>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Y554*Source!I206</f>
        <v>88.758800000000008</v>
      </c>
      <c r="CY554">
        <f t="shared" si="54"/>
        <v>12.3</v>
      </c>
      <c r="CZ554">
        <f t="shared" si="55"/>
        <v>12.3</v>
      </c>
      <c r="DA554">
        <f t="shared" si="56"/>
        <v>1</v>
      </c>
      <c r="DB554">
        <v>0</v>
      </c>
    </row>
    <row r="555" spans="1:106" x14ac:dyDescent="0.2">
      <c r="A555">
        <f>ROW(Source!A206)</f>
        <v>206</v>
      </c>
      <c r="B555">
        <v>39500385</v>
      </c>
      <c r="C555">
        <v>39501524</v>
      </c>
      <c r="D555">
        <v>36832261</v>
      </c>
      <c r="E555">
        <v>1</v>
      </c>
      <c r="F555">
        <v>1</v>
      </c>
      <c r="G555">
        <v>1</v>
      </c>
      <c r="H555">
        <v>3</v>
      </c>
      <c r="I555" t="s">
        <v>388</v>
      </c>
      <c r="J555" t="s">
        <v>391</v>
      </c>
      <c r="K555" t="s">
        <v>389</v>
      </c>
      <c r="L555">
        <v>1355</v>
      </c>
      <c r="N555">
        <v>1010</v>
      </c>
      <c r="O555" t="s">
        <v>390</v>
      </c>
      <c r="P555" t="s">
        <v>390</v>
      </c>
      <c r="Q555">
        <v>100</v>
      </c>
      <c r="W555">
        <v>0</v>
      </c>
      <c r="X555">
        <v>1345842772</v>
      </c>
      <c r="Y555">
        <v>6.8275000000000002E-2</v>
      </c>
      <c r="AA555">
        <v>63</v>
      </c>
      <c r="AB555">
        <v>0</v>
      </c>
      <c r="AC555">
        <v>0</v>
      </c>
      <c r="AD555">
        <v>0</v>
      </c>
      <c r="AE555">
        <v>63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0</v>
      </c>
      <c r="AP555">
        <v>0</v>
      </c>
      <c r="AQ555">
        <v>0</v>
      </c>
      <c r="AR555">
        <v>0</v>
      </c>
      <c r="AS555" t="s">
        <v>3</v>
      </c>
      <c r="AT555">
        <v>6.8275000000000002E-2</v>
      </c>
      <c r="AU555" t="s">
        <v>3</v>
      </c>
      <c r="AV555">
        <v>0</v>
      </c>
      <c r="AW555">
        <v>1</v>
      </c>
      <c r="AX555">
        <v>-1</v>
      </c>
      <c r="AY555">
        <v>0</v>
      </c>
      <c r="AZ555">
        <v>0</v>
      </c>
      <c r="BA555" t="s">
        <v>3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Y555*Source!I206</f>
        <v>6.0000070000000003E-2</v>
      </c>
      <c r="CY555">
        <f t="shared" si="54"/>
        <v>63</v>
      </c>
      <c r="CZ555">
        <f t="shared" si="55"/>
        <v>63</v>
      </c>
      <c r="DA555">
        <f t="shared" si="56"/>
        <v>1</v>
      </c>
      <c r="DB555">
        <v>0</v>
      </c>
    </row>
    <row r="556" spans="1:106" x14ac:dyDescent="0.2">
      <c r="A556">
        <f>ROW(Source!A206)</f>
        <v>206</v>
      </c>
      <c r="B556">
        <v>39500385</v>
      </c>
      <c r="C556">
        <v>39501524</v>
      </c>
      <c r="D556">
        <v>36832263</v>
      </c>
      <c r="E556">
        <v>1</v>
      </c>
      <c r="F556">
        <v>1</v>
      </c>
      <c r="G556">
        <v>1</v>
      </c>
      <c r="H556">
        <v>3</v>
      </c>
      <c r="I556" t="s">
        <v>393</v>
      </c>
      <c r="J556" t="s">
        <v>395</v>
      </c>
      <c r="K556" t="s">
        <v>394</v>
      </c>
      <c r="L556">
        <v>1355</v>
      </c>
      <c r="N556">
        <v>1010</v>
      </c>
      <c r="O556" t="s">
        <v>390</v>
      </c>
      <c r="P556" t="s">
        <v>390</v>
      </c>
      <c r="Q556">
        <v>100</v>
      </c>
      <c r="W556">
        <v>0</v>
      </c>
      <c r="X556">
        <v>1906340979</v>
      </c>
      <c r="Y556">
        <v>6.8275000000000002E-2</v>
      </c>
      <c r="AA556">
        <v>63</v>
      </c>
      <c r="AB556">
        <v>0</v>
      </c>
      <c r="AC556">
        <v>0</v>
      </c>
      <c r="AD556">
        <v>0</v>
      </c>
      <c r="AE556">
        <v>63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0</v>
      </c>
      <c r="AP556">
        <v>0</v>
      </c>
      <c r="AQ556">
        <v>0</v>
      </c>
      <c r="AR556">
        <v>0</v>
      </c>
      <c r="AS556" t="s">
        <v>3</v>
      </c>
      <c r="AT556">
        <v>6.8275000000000002E-2</v>
      </c>
      <c r="AU556" t="s">
        <v>3</v>
      </c>
      <c r="AV556">
        <v>0</v>
      </c>
      <c r="AW556">
        <v>1</v>
      </c>
      <c r="AX556">
        <v>-1</v>
      </c>
      <c r="AY556">
        <v>0</v>
      </c>
      <c r="AZ556">
        <v>0</v>
      </c>
      <c r="BA556" t="s">
        <v>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Y556*Source!I206</f>
        <v>6.0000070000000003E-2</v>
      </c>
      <c r="CY556">
        <f t="shared" si="54"/>
        <v>63</v>
      </c>
      <c r="CZ556">
        <f t="shared" si="55"/>
        <v>63</v>
      </c>
      <c r="DA556">
        <f t="shared" si="56"/>
        <v>1</v>
      </c>
      <c r="DB556">
        <v>0</v>
      </c>
    </row>
    <row r="557" spans="1:106" x14ac:dyDescent="0.2">
      <c r="A557">
        <f>ROW(Source!A206)</f>
        <v>206</v>
      </c>
      <c r="B557">
        <v>39500385</v>
      </c>
      <c r="C557">
        <v>39501524</v>
      </c>
      <c r="D557">
        <v>36832265</v>
      </c>
      <c r="E557">
        <v>1</v>
      </c>
      <c r="F557">
        <v>1</v>
      </c>
      <c r="G557">
        <v>1</v>
      </c>
      <c r="H557">
        <v>3</v>
      </c>
      <c r="I557" t="s">
        <v>397</v>
      </c>
      <c r="J557" t="s">
        <v>399</v>
      </c>
      <c r="K557" t="s">
        <v>398</v>
      </c>
      <c r="L557">
        <v>1355</v>
      </c>
      <c r="N557">
        <v>1010</v>
      </c>
      <c r="O557" t="s">
        <v>390</v>
      </c>
      <c r="P557" t="s">
        <v>390</v>
      </c>
      <c r="Q557">
        <v>100</v>
      </c>
      <c r="W557">
        <v>0</v>
      </c>
      <c r="X557">
        <v>848075668</v>
      </c>
      <c r="Y557">
        <v>0.38689099999999998</v>
      </c>
      <c r="AA557">
        <v>128</v>
      </c>
      <c r="AB557">
        <v>0</v>
      </c>
      <c r="AC557">
        <v>0</v>
      </c>
      <c r="AD557">
        <v>0</v>
      </c>
      <c r="AE557">
        <v>128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3</v>
      </c>
      <c r="AT557">
        <v>0.38689099999999998</v>
      </c>
      <c r="AU557" t="s">
        <v>3</v>
      </c>
      <c r="AV557">
        <v>0</v>
      </c>
      <c r="AW557">
        <v>1</v>
      </c>
      <c r="AX557">
        <v>-1</v>
      </c>
      <c r="AY557">
        <v>0</v>
      </c>
      <c r="AZ557">
        <v>0</v>
      </c>
      <c r="BA557" t="s">
        <v>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Y557*Source!I206</f>
        <v>0.33999981080000002</v>
      </c>
      <c r="CY557">
        <f t="shared" si="54"/>
        <v>128</v>
      </c>
      <c r="CZ557">
        <f t="shared" si="55"/>
        <v>128</v>
      </c>
      <c r="DA557">
        <f t="shared" si="56"/>
        <v>1</v>
      </c>
      <c r="DB557">
        <v>0</v>
      </c>
    </row>
    <row r="558" spans="1:106" x14ac:dyDescent="0.2">
      <c r="A558">
        <f>ROW(Source!A206)</f>
        <v>206</v>
      </c>
      <c r="B558">
        <v>39500385</v>
      </c>
      <c r="C558">
        <v>39501524</v>
      </c>
      <c r="D558">
        <v>36832267</v>
      </c>
      <c r="E558">
        <v>1</v>
      </c>
      <c r="F558">
        <v>1</v>
      </c>
      <c r="G558">
        <v>1</v>
      </c>
      <c r="H558">
        <v>3</v>
      </c>
      <c r="I558" t="s">
        <v>401</v>
      </c>
      <c r="J558" t="s">
        <v>403</v>
      </c>
      <c r="K558" t="s">
        <v>402</v>
      </c>
      <c r="L558">
        <v>1355</v>
      </c>
      <c r="N558">
        <v>1010</v>
      </c>
      <c r="O558" t="s">
        <v>390</v>
      </c>
      <c r="P558" t="s">
        <v>390</v>
      </c>
      <c r="Q558">
        <v>100</v>
      </c>
      <c r="W558">
        <v>0</v>
      </c>
      <c r="X558">
        <v>1508644261</v>
      </c>
      <c r="Y558">
        <v>6.8275000000000002E-2</v>
      </c>
      <c r="AA558">
        <v>128</v>
      </c>
      <c r="AB558">
        <v>0</v>
      </c>
      <c r="AC558">
        <v>0</v>
      </c>
      <c r="AD558">
        <v>0</v>
      </c>
      <c r="AE558">
        <v>128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0</v>
      </c>
      <c r="AP558">
        <v>0</v>
      </c>
      <c r="AQ558">
        <v>0</v>
      </c>
      <c r="AR558">
        <v>0</v>
      </c>
      <c r="AS558" t="s">
        <v>3</v>
      </c>
      <c r="AT558">
        <v>6.8275000000000002E-2</v>
      </c>
      <c r="AU558" t="s">
        <v>3</v>
      </c>
      <c r="AV558">
        <v>0</v>
      </c>
      <c r="AW558">
        <v>1</v>
      </c>
      <c r="AX558">
        <v>-1</v>
      </c>
      <c r="AY558">
        <v>0</v>
      </c>
      <c r="AZ558">
        <v>0</v>
      </c>
      <c r="BA558" t="s">
        <v>3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Y558*Source!I206</f>
        <v>6.0000070000000003E-2</v>
      </c>
      <c r="CY558">
        <f t="shared" si="54"/>
        <v>128</v>
      </c>
      <c r="CZ558">
        <f t="shared" si="55"/>
        <v>128</v>
      </c>
      <c r="DA558">
        <f t="shared" si="56"/>
        <v>1</v>
      </c>
      <c r="DB558">
        <v>0</v>
      </c>
    </row>
    <row r="559" spans="1:106" x14ac:dyDescent="0.2">
      <c r="A559">
        <f>ROW(Source!A206)</f>
        <v>206</v>
      </c>
      <c r="B559">
        <v>39500385</v>
      </c>
      <c r="C559">
        <v>39501524</v>
      </c>
      <c r="D559">
        <v>36832269</v>
      </c>
      <c r="E559">
        <v>1</v>
      </c>
      <c r="F559">
        <v>1</v>
      </c>
      <c r="G559">
        <v>1</v>
      </c>
      <c r="H559">
        <v>3</v>
      </c>
      <c r="I559" t="s">
        <v>405</v>
      </c>
      <c r="J559" t="s">
        <v>407</v>
      </c>
      <c r="K559" t="s">
        <v>406</v>
      </c>
      <c r="L559">
        <v>1355</v>
      </c>
      <c r="N559">
        <v>1010</v>
      </c>
      <c r="O559" t="s">
        <v>390</v>
      </c>
      <c r="P559" t="s">
        <v>390</v>
      </c>
      <c r="Q559">
        <v>100</v>
      </c>
      <c r="W559">
        <v>0</v>
      </c>
      <c r="X559">
        <v>-1530028590</v>
      </c>
      <c r="Y559">
        <v>6.8275000000000002E-2</v>
      </c>
      <c r="AA559">
        <v>128</v>
      </c>
      <c r="AB559">
        <v>0</v>
      </c>
      <c r="AC559">
        <v>0</v>
      </c>
      <c r="AD559">
        <v>0</v>
      </c>
      <c r="AE559">
        <v>128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3</v>
      </c>
      <c r="AT559">
        <v>6.8275000000000002E-2</v>
      </c>
      <c r="AU559" t="s">
        <v>3</v>
      </c>
      <c r="AV559">
        <v>0</v>
      </c>
      <c r="AW559">
        <v>1</v>
      </c>
      <c r="AX559">
        <v>-1</v>
      </c>
      <c r="AY559">
        <v>0</v>
      </c>
      <c r="AZ559">
        <v>0</v>
      </c>
      <c r="BA559" t="s">
        <v>3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Y559*Source!I206</f>
        <v>6.0000070000000003E-2</v>
      </c>
      <c r="CY559">
        <f t="shared" si="54"/>
        <v>128</v>
      </c>
      <c r="CZ559">
        <f t="shared" si="55"/>
        <v>128</v>
      </c>
      <c r="DA559">
        <f t="shared" si="56"/>
        <v>1</v>
      </c>
      <c r="DB559">
        <v>0</v>
      </c>
    </row>
    <row r="560" spans="1:106" x14ac:dyDescent="0.2">
      <c r="A560">
        <f>ROW(Source!A207)</f>
        <v>207</v>
      </c>
      <c r="B560">
        <v>39500386</v>
      </c>
      <c r="C560">
        <v>39501524</v>
      </c>
      <c r="D560">
        <v>37072767</v>
      </c>
      <c r="E560">
        <v>1</v>
      </c>
      <c r="F560">
        <v>1</v>
      </c>
      <c r="G560">
        <v>1</v>
      </c>
      <c r="H560">
        <v>1</v>
      </c>
      <c r="I560" t="s">
        <v>1069</v>
      </c>
      <c r="J560" t="s">
        <v>3</v>
      </c>
      <c r="K560" t="s">
        <v>1070</v>
      </c>
      <c r="L560">
        <v>1191</v>
      </c>
      <c r="N560">
        <v>1013</v>
      </c>
      <c r="O560" t="s">
        <v>1028</v>
      </c>
      <c r="P560" t="s">
        <v>1028</v>
      </c>
      <c r="Q560">
        <v>1</v>
      </c>
      <c r="W560">
        <v>0</v>
      </c>
      <c r="X560">
        <v>-1027537862</v>
      </c>
      <c r="Y560">
        <v>7.6819999999999995</v>
      </c>
      <c r="AA560">
        <v>0</v>
      </c>
      <c r="AB560">
        <v>0</v>
      </c>
      <c r="AC560">
        <v>0</v>
      </c>
      <c r="AD560">
        <v>61.14</v>
      </c>
      <c r="AE560">
        <v>0</v>
      </c>
      <c r="AF560">
        <v>0</v>
      </c>
      <c r="AG560">
        <v>0</v>
      </c>
      <c r="AH560">
        <v>9.18</v>
      </c>
      <c r="AI560">
        <v>1</v>
      </c>
      <c r="AJ560">
        <v>1</v>
      </c>
      <c r="AK560">
        <v>1</v>
      </c>
      <c r="AL560">
        <v>6.66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3</v>
      </c>
      <c r="AT560">
        <v>6.68</v>
      </c>
      <c r="AU560" t="s">
        <v>33</v>
      </c>
      <c r="AV560">
        <v>1</v>
      </c>
      <c r="AW560">
        <v>2</v>
      </c>
      <c r="AX560">
        <v>39501538</v>
      </c>
      <c r="AY560">
        <v>1</v>
      </c>
      <c r="AZ560">
        <v>0</v>
      </c>
      <c r="BA560">
        <v>541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Y560*Source!I207</f>
        <v>6.7509416</v>
      </c>
      <c r="CY560">
        <f>AD560</f>
        <v>61.14</v>
      </c>
      <c r="CZ560">
        <f>AH560</f>
        <v>9.18</v>
      </c>
      <c r="DA560">
        <f>AL560</f>
        <v>6.66</v>
      </c>
      <c r="DB560">
        <v>0</v>
      </c>
    </row>
    <row r="561" spans="1:106" x14ac:dyDescent="0.2">
      <c r="A561">
        <f>ROW(Source!A207)</f>
        <v>207</v>
      </c>
      <c r="B561">
        <v>39500386</v>
      </c>
      <c r="C561">
        <v>39501524</v>
      </c>
      <c r="D561">
        <v>37064876</v>
      </c>
      <c r="E561">
        <v>1</v>
      </c>
      <c r="F561">
        <v>1</v>
      </c>
      <c r="G561">
        <v>1</v>
      </c>
      <c r="H561">
        <v>1</v>
      </c>
      <c r="I561" t="s">
        <v>1029</v>
      </c>
      <c r="J561" t="s">
        <v>3</v>
      </c>
      <c r="K561" t="s">
        <v>1030</v>
      </c>
      <c r="L561">
        <v>1191</v>
      </c>
      <c r="N561">
        <v>1013</v>
      </c>
      <c r="O561" t="s">
        <v>1028</v>
      </c>
      <c r="P561" t="s">
        <v>1028</v>
      </c>
      <c r="Q561">
        <v>1</v>
      </c>
      <c r="W561">
        <v>0</v>
      </c>
      <c r="X561">
        <v>-1417349443</v>
      </c>
      <c r="Y561">
        <v>0.04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6.66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3</v>
      </c>
      <c r="AT561">
        <v>0.04</v>
      </c>
      <c r="AU561" t="s">
        <v>3</v>
      </c>
      <c r="AV561">
        <v>2</v>
      </c>
      <c r="AW561">
        <v>2</v>
      </c>
      <c r="AX561">
        <v>39501539</v>
      </c>
      <c r="AY561">
        <v>1</v>
      </c>
      <c r="AZ561">
        <v>2048</v>
      </c>
      <c r="BA561">
        <v>542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Y561*Source!I207</f>
        <v>3.5152000000000003E-2</v>
      </c>
      <c r="CY561">
        <f>AD561</f>
        <v>0</v>
      </c>
      <c r="CZ561">
        <f>AH561</f>
        <v>0</v>
      </c>
      <c r="DA561">
        <f>AL561</f>
        <v>1</v>
      </c>
      <c r="DB561">
        <v>0</v>
      </c>
    </row>
    <row r="562" spans="1:106" x14ac:dyDescent="0.2">
      <c r="A562">
        <f>ROW(Source!A207)</f>
        <v>207</v>
      </c>
      <c r="B562">
        <v>39500386</v>
      </c>
      <c r="C562">
        <v>39501524</v>
      </c>
      <c r="D562">
        <v>36882452</v>
      </c>
      <c r="E562">
        <v>1</v>
      </c>
      <c r="F562">
        <v>1</v>
      </c>
      <c r="G562">
        <v>1</v>
      </c>
      <c r="H562">
        <v>2</v>
      </c>
      <c r="I562" t="s">
        <v>1031</v>
      </c>
      <c r="J562" t="s">
        <v>1032</v>
      </c>
      <c r="K562" t="s">
        <v>1033</v>
      </c>
      <c r="L562">
        <v>1368</v>
      </c>
      <c r="N562">
        <v>1011</v>
      </c>
      <c r="O562" t="s">
        <v>1034</v>
      </c>
      <c r="P562" t="s">
        <v>1034</v>
      </c>
      <c r="Q562">
        <v>1</v>
      </c>
      <c r="W562">
        <v>0</v>
      </c>
      <c r="X562">
        <v>1188625873</v>
      </c>
      <c r="Y562">
        <v>6.2500000000000003E-3</v>
      </c>
      <c r="AA562">
        <v>0</v>
      </c>
      <c r="AB562">
        <v>208.19</v>
      </c>
      <c r="AC562">
        <v>13.5</v>
      </c>
      <c r="AD562">
        <v>0</v>
      </c>
      <c r="AE562">
        <v>0</v>
      </c>
      <c r="AF562">
        <v>31.26</v>
      </c>
      <c r="AG562">
        <v>13.5</v>
      </c>
      <c r="AH562">
        <v>0</v>
      </c>
      <c r="AI562">
        <v>1</v>
      </c>
      <c r="AJ562">
        <v>6.66</v>
      </c>
      <c r="AK562">
        <v>1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3</v>
      </c>
      <c r="AT562">
        <v>5.0000000000000001E-3</v>
      </c>
      <c r="AU562" t="s">
        <v>32</v>
      </c>
      <c r="AV562">
        <v>0</v>
      </c>
      <c r="AW562">
        <v>2</v>
      </c>
      <c r="AX562">
        <v>39501540</v>
      </c>
      <c r="AY562">
        <v>1</v>
      </c>
      <c r="AZ562">
        <v>0</v>
      </c>
      <c r="BA562">
        <v>543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Y562*Source!I207</f>
        <v>5.4925000000000009E-3</v>
      </c>
      <c r="CY562">
        <f>AB562</f>
        <v>208.19</v>
      </c>
      <c r="CZ562">
        <f>AF562</f>
        <v>31.26</v>
      </c>
      <c r="DA562">
        <f>AJ562</f>
        <v>6.66</v>
      </c>
      <c r="DB562">
        <v>0</v>
      </c>
    </row>
    <row r="563" spans="1:106" x14ac:dyDescent="0.2">
      <c r="A563">
        <f>ROW(Source!A207)</f>
        <v>207</v>
      </c>
      <c r="B563">
        <v>39500386</v>
      </c>
      <c r="C563">
        <v>39501524</v>
      </c>
      <c r="D563">
        <v>36883554</v>
      </c>
      <c r="E563">
        <v>1</v>
      </c>
      <c r="F563">
        <v>1</v>
      </c>
      <c r="G563">
        <v>1</v>
      </c>
      <c r="H563">
        <v>2</v>
      </c>
      <c r="I563" t="s">
        <v>1037</v>
      </c>
      <c r="J563" t="s">
        <v>1038</v>
      </c>
      <c r="K563" t="s">
        <v>1039</v>
      </c>
      <c r="L563">
        <v>1368</v>
      </c>
      <c r="N563">
        <v>1011</v>
      </c>
      <c r="O563" t="s">
        <v>1034</v>
      </c>
      <c r="P563" t="s">
        <v>1034</v>
      </c>
      <c r="Q563">
        <v>1</v>
      </c>
      <c r="W563">
        <v>0</v>
      </c>
      <c r="X563">
        <v>1372534845</v>
      </c>
      <c r="Y563">
        <v>3.7499999999999999E-2</v>
      </c>
      <c r="AA563">
        <v>0</v>
      </c>
      <c r="AB563">
        <v>437.63</v>
      </c>
      <c r="AC563">
        <v>11.6</v>
      </c>
      <c r="AD563">
        <v>0</v>
      </c>
      <c r="AE563">
        <v>0</v>
      </c>
      <c r="AF563">
        <v>65.709999999999994</v>
      </c>
      <c r="AG563">
        <v>11.6</v>
      </c>
      <c r="AH563">
        <v>0</v>
      </c>
      <c r="AI563">
        <v>1</v>
      </c>
      <c r="AJ563">
        <v>6.66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0.03</v>
      </c>
      <c r="AU563" t="s">
        <v>32</v>
      </c>
      <c r="AV563">
        <v>0</v>
      </c>
      <c r="AW563">
        <v>2</v>
      </c>
      <c r="AX563">
        <v>39501541</v>
      </c>
      <c r="AY563">
        <v>1</v>
      </c>
      <c r="AZ563">
        <v>0</v>
      </c>
      <c r="BA563">
        <v>544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Y563*Source!I207</f>
        <v>3.2954999999999998E-2</v>
      </c>
      <c r="CY563">
        <f>AB563</f>
        <v>437.63</v>
      </c>
      <c r="CZ563">
        <f>AF563</f>
        <v>65.709999999999994</v>
      </c>
      <c r="DA563">
        <f>AJ563</f>
        <v>6.66</v>
      </c>
      <c r="DB563">
        <v>0</v>
      </c>
    </row>
    <row r="564" spans="1:106" x14ac:dyDescent="0.2">
      <c r="A564">
        <f>ROW(Source!A207)</f>
        <v>207</v>
      </c>
      <c r="B564">
        <v>39500386</v>
      </c>
      <c r="C564">
        <v>39501524</v>
      </c>
      <c r="D564">
        <v>36804478</v>
      </c>
      <c r="E564">
        <v>1</v>
      </c>
      <c r="F564">
        <v>1</v>
      </c>
      <c r="G564">
        <v>1</v>
      </c>
      <c r="H564">
        <v>3</v>
      </c>
      <c r="I564" t="s">
        <v>1310</v>
      </c>
      <c r="J564" t="s">
        <v>1311</v>
      </c>
      <c r="K564" t="s">
        <v>1312</v>
      </c>
      <c r="L564">
        <v>1355</v>
      </c>
      <c r="N564">
        <v>1010</v>
      </c>
      <c r="O564" t="s">
        <v>390</v>
      </c>
      <c r="P564" t="s">
        <v>390</v>
      </c>
      <c r="Q564">
        <v>100</v>
      </c>
      <c r="W564">
        <v>0</v>
      </c>
      <c r="X564">
        <v>-725528132</v>
      </c>
      <c r="Y564">
        <v>2.63</v>
      </c>
      <c r="AA564">
        <v>79.92</v>
      </c>
      <c r="AB564">
        <v>0</v>
      </c>
      <c r="AC564">
        <v>0</v>
      </c>
      <c r="AD564">
        <v>0</v>
      </c>
      <c r="AE564">
        <v>12</v>
      </c>
      <c r="AF564">
        <v>0</v>
      </c>
      <c r="AG564">
        <v>0</v>
      </c>
      <c r="AH564">
        <v>0</v>
      </c>
      <c r="AI564">
        <v>6.66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3</v>
      </c>
      <c r="AT564">
        <v>2.63</v>
      </c>
      <c r="AU564" t="s">
        <v>3</v>
      </c>
      <c r="AV564">
        <v>0</v>
      </c>
      <c r="AW564">
        <v>2</v>
      </c>
      <c r="AX564">
        <v>39501542</v>
      </c>
      <c r="AY564">
        <v>1</v>
      </c>
      <c r="AZ564">
        <v>0</v>
      </c>
      <c r="BA564">
        <v>545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Y564*Source!I207</f>
        <v>2.3112439999999999</v>
      </c>
      <c r="CY564">
        <f t="shared" ref="CY564:CY572" si="57">AA564</f>
        <v>79.92</v>
      </c>
      <c r="CZ564">
        <f t="shared" ref="CZ564:CZ572" si="58">AE564</f>
        <v>12</v>
      </c>
      <c r="DA564">
        <f t="shared" ref="DA564:DA572" si="59">AI564</f>
        <v>6.66</v>
      </c>
      <c r="DB564">
        <v>0</v>
      </c>
    </row>
    <row r="565" spans="1:106" x14ac:dyDescent="0.2">
      <c r="A565">
        <f>ROW(Source!A207)</f>
        <v>207</v>
      </c>
      <c r="B565">
        <v>39500386</v>
      </c>
      <c r="C565">
        <v>39501524</v>
      </c>
      <c r="D565">
        <v>36804581</v>
      </c>
      <c r="E565">
        <v>1</v>
      </c>
      <c r="F565">
        <v>1</v>
      </c>
      <c r="G565">
        <v>1</v>
      </c>
      <c r="H565">
        <v>3</v>
      </c>
      <c r="I565" t="s">
        <v>1313</v>
      </c>
      <c r="J565" t="s">
        <v>1314</v>
      </c>
      <c r="K565" t="s">
        <v>1315</v>
      </c>
      <c r="L565">
        <v>1356</v>
      </c>
      <c r="N565">
        <v>1010</v>
      </c>
      <c r="O565" t="s">
        <v>1128</v>
      </c>
      <c r="P565" t="s">
        <v>1128</v>
      </c>
      <c r="Q565">
        <v>1000</v>
      </c>
      <c r="W565">
        <v>0</v>
      </c>
      <c r="X565">
        <v>1130533903</v>
      </c>
      <c r="Y565">
        <v>0.26300000000000001</v>
      </c>
      <c r="AA565">
        <v>1065.5999999999999</v>
      </c>
      <c r="AB565">
        <v>0</v>
      </c>
      <c r="AC565">
        <v>0</v>
      </c>
      <c r="AD565">
        <v>0</v>
      </c>
      <c r="AE565">
        <v>160</v>
      </c>
      <c r="AF565">
        <v>0</v>
      </c>
      <c r="AG565">
        <v>0</v>
      </c>
      <c r="AH565">
        <v>0</v>
      </c>
      <c r="AI565">
        <v>6.66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3</v>
      </c>
      <c r="AT565">
        <v>0.26300000000000001</v>
      </c>
      <c r="AU565" t="s">
        <v>3</v>
      </c>
      <c r="AV565">
        <v>0</v>
      </c>
      <c r="AW565">
        <v>2</v>
      </c>
      <c r="AX565">
        <v>39501543</v>
      </c>
      <c r="AY565">
        <v>1</v>
      </c>
      <c r="AZ565">
        <v>0</v>
      </c>
      <c r="BA565">
        <v>546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Y565*Source!I207</f>
        <v>0.23112440000000001</v>
      </c>
      <c r="CY565">
        <f t="shared" si="57"/>
        <v>1065.5999999999999</v>
      </c>
      <c r="CZ565">
        <f t="shared" si="58"/>
        <v>160</v>
      </c>
      <c r="DA565">
        <f t="shared" si="59"/>
        <v>6.66</v>
      </c>
      <c r="DB565">
        <v>0</v>
      </c>
    </row>
    <row r="566" spans="1:106" x14ac:dyDescent="0.2">
      <c r="A566">
        <f>ROW(Source!A207)</f>
        <v>207</v>
      </c>
      <c r="B566">
        <v>39500386</v>
      </c>
      <c r="C566">
        <v>39501524</v>
      </c>
      <c r="D566">
        <v>36797263</v>
      </c>
      <c r="E566">
        <v>17</v>
      </c>
      <c r="F566">
        <v>1</v>
      </c>
      <c r="G566">
        <v>1</v>
      </c>
      <c r="H566">
        <v>3</v>
      </c>
      <c r="I566" t="s">
        <v>381</v>
      </c>
      <c r="J566" t="s">
        <v>3</v>
      </c>
      <c r="K566" t="s">
        <v>382</v>
      </c>
      <c r="L566">
        <v>1301</v>
      </c>
      <c r="N566">
        <v>1003</v>
      </c>
      <c r="O566" t="s">
        <v>66</v>
      </c>
      <c r="P566" t="s">
        <v>66</v>
      </c>
      <c r="Q566">
        <v>1</v>
      </c>
      <c r="W566">
        <v>0</v>
      </c>
      <c r="X566">
        <v>-2049262376</v>
      </c>
      <c r="Y566">
        <v>101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6.66</v>
      </c>
      <c r="AJ566">
        <v>1</v>
      </c>
      <c r="AK566">
        <v>1</v>
      </c>
      <c r="AL566">
        <v>1</v>
      </c>
      <c r="AN566">
        <v>0</v>
      </c>
      <c r="AO566">
        <v>0</v>
      </c>
      <c r="AP566">
        <v>0</v>
      </c>
      <c r="AQ566">
        <v>0</v>
      </c>
      <c r="AR566">
        <v>0</v>
      </c>
      <c r="AS566" t="s">
        <v>3</v>
      </c>
      <c r="AT566">
        <v>101</v>
      </c>
      <c r="AU566" t="s">
        <v>3</v>
      </c>
      <c r="AV566">
        <v>0</v>
      </c>
      <c r="AW566">
        <v>2</v>
      </c>
      <c r="AX566">
        <v>39501544</v>
      </c>
      <c r="AY566">
        <v>1</v>
      </c>
      <c r="AZ566">
        <v>0</v>
      </c>
      <c r="BA566">
        <v>547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Y566*Source!I207</f>
        <v>88.758800000000008</v>
      </c>
      <c r="CY566">
        <f t="shared" si="57"/>
        <v>0</v>
      </c>
      <c r="CZ566">
        <f t="shared" si="58"/>
        <v>0</v>
      </c>
      <c r="DA566">
        <f t="shared" si="59"/>
        <v>6.66</v>
      </c>
      <c r="DB566">
        <v>0</v>
      </c>
    </row>
    <row r="567" spans="1:106" x14ac:dyDescent="0.2">
      <c r="A567">
        <f>ROW(Source!A207)</f>
        <v>207</v>
      </c>
      <c r="B567">
        <v>39500386</v>
      </c>
      <c r="C567">
        <v>39501524</v>
      </c>
      <c r="D567">
        <v>36832175</v>
      </c>
      <c r="E567">
        <v>1</v>
      </c>
      <c r="F567">
        <v>1</v>
      </c>
      <c r="G567">
        <v>1</v>
      </c>
      <c r="H567">
        <v>3</v>
      </c>
      <c r="I567" t="s">
        <v>384</v>
      </c>
      <c r="J567" t="s">
        <v>386</v>
      </c>
      <c r="K567" t="s">
        <v>385</v>
      </c>
      <c r="L567">
        <v>1301</v>
      </c>
      <c r="N567">
        <v>1003</v>
      </c>
      <c r="O567" t="s">
        <v>66</v>
      </c>
      <c r="P567" t="s">
        <v>66</v>
      </c>
      <c r="Q567">
        <v>1</v>
      </c>
      <c r="W567">
        <v>0</v>
      </c>
      <c r="X567">
        <v>26470480</v>
      </c>
      <c r="Y567">
        <v>101</v>
      </c>
      <c r="AA567">
        <v>81.92</v>
      </c>
      <c r="AB567">
        <v>0</v>
      </c>
      <c r="AC567">
        <v>0</v>
      </c>
      <c r="AD567">
        <v>0</v>
      </c>
      <c r="AE567">
        <v>12.3</v>
      </c>
      <c r="AF567">
        <v>0</v>
      </c>
      <c r="AG567">
        <v>0</v>
      </c>
      <c r="AH567">
        <v>0</v>
      </c>
      <c r="AI567">
        <v>6.66</v>
      </c>
      <c r="AJ567">
        <v>1</v>
      </c>
      <c r="AK567">
        <v>1</v>
      </c>
      <c r="AL567">
        <v>1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3</v>
      </c>
      <c r="AT567">
        <v>101</v>
      </c>
      <c r="AU567" t="s">
        <v>3</v>
      </c>
      <c r="AV567">
        <v>0</v>
      </c>
      <c r="AW567">
        <v>1</v>
      </c>
      <c r="AX567">
        <v>-1</v>
      </c>
      <c r="AY567">
        <v>0</v>
      </c>
      <c r="AZ567">
        <v>0</v>
      </c>
      <c r="BA567" t="s">
        <v>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Y567*Source!I207</f>
        <v>88.758800000000008</v>
      </c>
      <c r="CY567">
        <f t="shared" si="57"/>
        <v>81.92</v>
      </c>
      <c r="CZ567">
        <f t="shared" si="58"/>
        <v>12.3</v>
      </c>
      <c r="DA567">
        <f t="shared" si="59"/>
        <v>6.66</v>
      </c>
      <c r="DB567">
        <v>0</v>
      </c>
    </row>
    <row r="568" spans="1:106" x14ac:dyDescent="0.2">
      <c r="A568">
        <f>ROW(Source!A207)</f>
        <v>207</v>
      </c>
      <c r="B568">
        <v>39500386</v>
      </c>
      <c r="C568">
        <v>39501524</v>
      </c>
      <c r="D568">
        <v>36832261</v>
      </c>
      <c r="E568">
        <v>1</v>
      </c>
      <c r="F568">
        <v>1</v>
      </c>
      <c r="G568">
        <v>1</v>
      </c>
      <c r="H568">
        <v>3</v>
      </c>
      <c r="I568" t="s">
        <v>388</v>
      </c>
      <c r="J568" t="s">
        <v>391</v>
      </c>
      <c r="K568" t="s">
        <v>389</v>
      </c>
      <c r="L568">
        <v>1355</v>
      </c>
      <c r="N568">
        <v>1010</v>
      </c>
      <c r="O568" t="s">
        <v>390</v>
      </c>
      <c r="P568" t="s">
        <v>390</v>
      </c>
      <c r="Q568">
        <v>100</v>
      </c>
      <c r="W568">
        <v>0</v>
      </c>
      <c r="X568">
        <v>1345842772</v>
      </c>
      <c r="Y568">
        <v>6.8275000000000002E-2</v>
      </c>
      <c r="AA568">
        <v>419.58</v>
      </c>
      <c r="AB568">
        <v>0</v>
      </c>
      <c r="AC568">
        <v>0</v>
      </c>
      <c r="AD568">
        <v>0</v>
      </c>
      <c r="AE568">
        <v>63</v>
      </c>
      <c r="AF568">
        <v>0</v>
      </c>
      <c r="AG568">
        <v>0</v>
      </c>
      <c r="AH568">
        <v>0</v>
      </c>
      <c r="AI568">
        <v>6.66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3</v>
      </c>
      <c r="AT568">
        <v>6.8275000000000002E-2</v>
      </c>
      <c r="AU568" t="s">
        <v>3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3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Y568*Source!I207</f>
        <v>6.0000070000000003E-2</v>
      </c>
      <c r="CY568">
        <f t="shared" si="57"/>
        <v>419.58</v>
      </c>
      <c r="CZ568">
        <f t="shared" si="58"/>
        <v>63</v>
      </c>
      <c r="DA568">
        <f t="shared" si="59"/>
        <v>6.66</v>
      </c>
      <c r="DB568">
        <v>0</v>
      </c>
    </row>
    <row r="569" spans="1:106" x14ac:dyDescent="0.2">
      <c r="A569">
        <f>ROW(Source!A207)</f>
        <v>207</v>
      </c>
      <c r="B569">
        <v>39500386</v>
      </c>
      <c r="C569">
        <v>39501524</v>
      </c>
      <c r="D569">
        <v>36832263</v>
      </c>
      <c r="E569">
        <v>1</v>
      </c>
      <c r="F569">
        <v>1</v>
      </c>
      <c r="G569">
        <v>1</v>
      </c>
      <c r="H569">
        <v>3</v>
      </c>
      <c r="I569" t="s">
        <v>393</v>
      </c>
      <c r="J569" t="s">
        <v>395</v>
      </c>
      <c r="K569" t="s">
        <v>394</v>
      </c>
      <c r="L569">
        <v>1355</v>
      </c>
      <c r="N569">
        <v>1010</v>
      </c>
      <c r="O569" t="s">
        <v>390</v>
      </c>
      <c r="P569" t="s">
        <v>390</v>
      </c>
      <c r="Q569">
        <v>100</v>
      </c>
      <c r="W569">
        <v>0</v>
      </c>
      <c r="X569">
        <v>1906340979</v>
      </c>
      <c r="Y569">
        <v>6.8275000000000002E-2</v>
      </c>
      <c r="AA569">
        <v>419.58</v>
      </c>
      <c r="AB569">
        <v>0</v>
      </c>
      <c r="AC569">
        <v>0</v>
      </c>
      <c r="AD569">
        <v>0</v>
      </c>
      <c r="AE569">
        <v>63</v>
      </c>
      <c r="AF569">
        <v>0</v>
      </c>
      <c r="AG569">
        <v>0</v>
      </c>
      <c r="AH569">
        <v>0</v>
      </c>
      <c r="AI569">
        <v>6.66</v>
      </c>
      <c r="AJ569">
        <v>1</v>
      </c>
      <c r="AK569">
        <v>1</v>
      </c>
      <c r="AL569">
        <v>1</v>
      </c>
      <c r="AN569">
        <v>0</v>
      </c>
      <c r="AO569">
        <v>0</v>
      </c>
      <c r="AP569">
        <v>0</v>
      </c>
      <c r="AQ569">
        <v>0</v>
      </c>
      <c r="AR569">
        <v>0</v>
      </c>
      <c r="AS569" t="s">
        <v>3</v>
      </c>
      <c r="AT569">
        <v>6.8275000000000002E-2</v>
      </c>
      <c r="AU569" t="s">
        <v>3</v>
      </c>
      <c r="AV569">
        <v>0</v>
      </c>
      <c r="AW569">
        <v>1</v>
      </c>
      <c r="AX569">
        <v>-1</v>
      </c>
      <c r="AY569">
        <v>0</v>
      </c>
      <c r="AZ569">
        <v>0</v>
      </c>
      <c r="BA569" t="s">
        <v>3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Y569*Source!I207</f>
        <v>6.0000070000000003E-2</v>
      </c>
      <c r="CY569">
        <f t="shared" si="57"/>
        <v>419.58</v>
      </c>
      <c r="CZ569">
        <f t="shared" si="58"/>
        <v>63</v>
      </c>
      <c r="DA569">
        <f t="shared" si="59"/>
        <v>6.66</v>
      </c>
      <c r="DB569">
        <v>0</v>
      </c>
    </row>
    <row r="570" spans="1:106" x14ac:dyDescent="0.2">
      <c r="A570">
        <f>ROW(Source!A207)</f>
        <v>207</v>
      </c>
      <c r="B570">
        <v>39500386</v>
      </c>
      <c r="C570">
        <v>39501524</v>
      </c>
      <c r="D570">
        <v>36832265</v>
      </c>
      <c r="E570">
        <v>1</v>
      </c>
      <c r="F570">
        <v>1</v>
      </c>
      <c r="G570">
        <v>1</v>
      </c>
      <c r="H570">
        <v>3</v>
      </c>
      <c r="I570" t="s">
        <v>397</v>
      </c>
      <c r="J570" t="s">
        <v>399</v>
      </c>
      <c r="K570" t="s">
        <v>398</v>
      </c>
      <c r="L570">
        <v>1355</v>
      </c>
      <c r="N570">
        <v>1010</v>
      </c>
      <c r="O570" t="s">
        <v>390</v>
      </c>
      <c r="P570" t="s">
        <v>390</v>
      </c>
      <c r="Q570">
        <v>100</v>
      </c>
      <c r="W570">
        <v>0</v>
      </c>
      <c r="X570">
        <v>848075668</v>
      </c>
      <c r="Y570">
        <v>0.38689099999999998</v>
      </c>
      <c r="AA570">
        <v>852.48</v>
      </c>
      <c r="AB570">
        <v>0</v>
      </c>
      <c r="AC570">
        <v>0</v>
      </c>
      <c r="AD570">
        <v>0</v>
      </c>
      <c r="AE570">
        <v>128</v>
      </c>
      <c r="AF570">
        <v>0</v>
      </c>
      <c r="AG570">
        <v>0</v>
      </c>
      <c r="AH570">
        <v>0</v>
      </c>
      <c r="AI570">
        <v>6.66</v>
      </c>
      <c r="AJ570">
        <v>1</v>
      </c>
      <c r="AK570">
        <v>1</v>
      </c>
      <c r="AL570">
        <v>1</v>
      </c>
      <c r="AN570">
        <v>0</v>
      </c>
      <c r="AO570">
        <v>0</v>
      </c>
      <c r="AP570">
        <v>0</v>
      </c>
      <c r="AQ570">
        <v>0</v>
      </c>
      <c r="AR570">
        <v>0</v>
      </c>
      <c r="AS570" t="s">
        <v>3</v>
      </c>
      <c r="AT570">
        <v>0.38689099999999998</v>
      </c>
      <c r="AU570" t="s">
        <v>3</v>
      </c>
      <c r="AV570">
        <v>0</v>
      </c>
      <c r="AW570">
        <v>1</v>
      </c>
      <c r="AX570">
        <v>-1</v>
      </c>
      <c r="AY570">
        <v>0</v>
      </c>
      <c r="AZ570">
        <v>0</v>
      </c>
      <c r="BA570" t="s">
        <v>3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Y570*Source!I207</f>
        <v>0.33999981080000002</v>
      </c>
      <c r="CY570">
        <f t="shared" si="57"/>
        <v>852.48</v>
      </c>
      <c r="CZ570">
        <f t="shared" si="58"/>
        <v>128</v>
      </c>
      <c r="DA570">
        <f t="shared" si="59"/>
        <v>6.66</v>
      </c>
      <c r="DB570">
        <v>0</v>
      </c>
    </row>
    <row r="571" spans="1:106" x14ac:dyDescent="0.2">
      <c r="A571">
        <f>ROW(Source!A207)</f>
        <v>207</v>
      </c>
      <c r="B571">
        <v>39500386</v>
      </c>
      <c r="C571">
        <v>39501524</v>
      </c>
      <c r="D571">
        <v>36832267</v>
      </c>
      <c r="E571">
        <v>1</v>
      </c>
      <c r="F571">
        <v>1</v>
      </c>
      <c r="G571">
        <v>1</v>
      </c>
      <c r="H571">
        <v>3</v>
      </c>
      <c r="I571" t="s">
        <v>401</v>
      </c>
      <c r="J571" t="s">
        <v>403</v>
      </c>
      <c r="K571" t="s">
        <v>402</v>
      </c>
      <c r="L571">
        <v>1355</v>
      </c>
      <c r="N571">
        <v>1010</v>
      </c>
      <c r="O571" t="s">
        <v>390</v>
      </c>
      <c r="P571" t="s">
        <v>390</v>
      </c>
      <c r="Q571">
        <v>100</v>
      </c>
      <c r="W571">
        <v>0</v>
      </c>
      <c r="X571">
        <v>1508644261</v>
      </c>
      <c r="Y571">
        <v>6.8275000000000002E-2</v>
      </c>
      <c r="AA571">
        <v>852.48</v>
      </c>
      <c r="AB571">
        <v>0</v>
      </c>
      <c r="AC571">
        <v>0</v>
      </c>
      <c r="AD571">
        <v>0</v>
      </c>
      <c r="AE571">
        <v>128</v>
      </c>
      <c r="AF571">
        <v>0</v>
      </c>
      <c r="AG571">
        <v>0</v>
      </c>
      <c r="AH571">
        <v>0</v>
      </c>
      <c r="AI571">
        <v>6.66</v>
      </c>
      <c r="AJ571">
        <v>1</v>
      </c>
      <c r="AK571">
        <v>1</v>
      </c>
      <c r="AL571">
        <v>1</v>
      </c>
      <c r="AN571">
        <v>0</v>
      </c>
      <c r="AO571">
        <v>0</v>
      </c>
      <c r="AP571">
        <v>0</v>
      </c>
      <c r="AQ571">
        <v>0</v>
      </c>
      <c r="AR571">
        <v>0</v>
      </c>
      <c r="AS571" t="s">
        <v>3</v>
      </c>
      <c r="AT571">
        <v>6.8275000000000002E-2</v>
      </c>
      <c r="AU571" t="s">
        <v>3</v>
      </c>
      <c r="AV571">
        <v>0</v>
      </c>
      <c r="AW571">
        <v>1</v>
      </c>
      <c r="AX571">
        <v>-1</v>
      </c>
      <c r="AY571">
        <v>0</v>
      </c>
      <c r="AZ571">
        <v>0</v>
      </c>
      <c r="BA571" t="s">
        <v>3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Y571*Source!I207</f>
        <v>6.0000070000000003E-2</v>
      </c>
      <c r="CY571">
        <f t="shared" si="57"/>
        <v>852.48</v>
      </c>
      <c r="CZ571">
        <f t="shared" si="58"/>
        <v>128</v>
      </c>
      <c r="DA571">
        <f t="shared" si="59"/>
        <v>6.66</v>
      </c>
      <c r="DB571">
        <v>0</v>
      </c>
    </row>
    <row r="572" spans="1:106" x14ac:dyDescent="0.2">
      <c r="A572">
        <f>ROW(Source!A207)</f>
        <v>207</v>
      </c>
      <c r="B572">
        <v>39500386</v>
      </c>
      <c r="C572">
        <v>39501524</v>
      </c>
      <c r="D572">
        <v>36832269</v>
      </c>
      <c r="E572">
        <v>1</v>
      </c>
      <c r="F572">
        <v>1</v>
      </c>
      <c r="G572">
        <v>1</v>
      </c>
      <c r="H572">
        <v>3</v>
      </c>
      <c r="I572" t="s">
        <v>405</v>
      </c>
      <c r="J572" t="s">
        <v>407</v>
      </c>
      <c r="K572" t="s">
        <v>406</v>
      </c>
      <c r="L572">
        <v>1355</v>
      </c>
      <c r="N572">
        <v>1010</v>
      </c>
      <c r="O572" t="s">
        <v>390</v>
      </c>
      <c r="P572" t="s">
        <v>390</v>
      </c>
      <c r="Q572">
        <v>100</v>
      </c>
      <c r="W572">
        <v>0</v>
      </c>
      <c r="X572">
        <v>-1530028590</v>
      </c>
      <c r="Y572">
        <v>6.8275000000000002E-2</v>
      </c>
      <c r="AA572">
        <v>852.48</v>
      </c>
      <c r="AB572">
        <v>0</v>
      </c>
      <c r="AC572">
        <v>0</v>
      </c>
      <c r="AD572">
        <v>0</v>
      </c>
      <c r="AE572">
        <v>128</v>
      </c>
      <c r="AF572">
        <v>0</v>
      </c>
      <c r="AG572">
        <v>0</v>
      </c>
      <c r="AH572">
        <v>0</v>
      </c>
      <c r="AI572">
        <v>6.66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3</v>
      </c>
      <c r="AT572">
        <v>6.8275000000000002E-2</v>
      </c>
      <c r="AU572" t="s">
        <v>3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3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Y572*Source!I207</f>
        <v>6.0000070000000003E-2</v>
      </c>
      <c r="CY572">
        <f t="shared" si="57"/>
        <v>852.48</v>
      </c>
      <c r="CZ572">
        <f t="shared" si="58"/>
        <v>128</v>
      </c>
      <c r="DA572">
        <f t="shared" si="59"/>
        <v>6.66</v>
      </c>
      <c r="DB572">
        <v>0</v>
      </c>
    </row>
    <row r="573" spans="1:106" x14ac:dyDescent="0.2">
      <c r="A573">
        <f>ROW(Source!A259)</f>
        <v>259</v>
      </c>
      <c r="B573">
        <v>39500385</v>
      </c>
      <c r="C573">
        <v>39502258</v>
      </c>
      <c r="D573">
        <v>37065248</v>
      </c>
      <c r="E573">
        <v>1</v>
      </c>
      <c r="F573">
        <v>1</v>
      </c>
      <c r="G573">
        <v>1</v>
      </c>
      <c r="H573">
        <v>1</v>
      </c>
      <c r="I573" t="s">
        <v>1058</v>
      </c>
      <c r="J573" t="s">
        <v>3</v>
      </c>
      <c r="K573" t="s">
        <v>1059</v>
      </c>
      <c r="L573">
        <v>1191</v>
      </c>
      <c r="N573">
        <v>1013</v>
      </c>
      <c r="O573" t="s">
        <v>1028</v>
      </c>
      <c r="P573" t="s">
        <v>1028</v>
      </c>
      <c r="Q573">
        <v>1</v>
      </c>
      <c r="W573">
        <v>0</v>
      </c>
      <c r="X573">
        <v>-400197608</v>
      </c>
      <c r="Y573">
        <v>102.6</v>
      </c>
      <c r="AA573">
        <v>0</v>
      </c>
      <c r="AB573">
        <v>0</v>
      </c>
      <c r="AC573">
        <v>0</v>
      </c>
      <c r="AD573">
        <v>8.5299999999999994</v>
      </c>
      <c r="AE573">
        <v>0</v>
      </c>
      <c r="AF573">
        <v>0</v>
      </c>
      <c r="AG573">
        <v>0</v>
      </c>
      <c r="AH573">
        <v>8.5299999999999994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3</v>
      </c>
      <c r="AT573">
        <v>102.6</v>
      </c>
      <c r="AU573" t="s">
        <v>3</v>
      </c>
      <c r="AV573">
        <v>1</v>
      </c>
      <c r="AW573">
        <v>2</v>
      </c>
      <c r="AX573">
        <v>39502262</v>
      </c>
      <c r="AY573">
        <v>1</v>
      </c>
      <c r="AZ573">
        <v>0</v>
      </c>
      <c r="BA573">
        <v>553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Y573*Source!I259</f>
        <v>1.026</v>
      </c>
      <c r="CY573">
        <f>AD573</f>
        <v>8.5299999999999994</v>
      </c>
      <c r="CZ573">
        <f>AH573</f>
        <v>8.5299999999999994</v>
      </c>
      <c r="DA573">
        <f>AL573</f>
        <v>1</v>
      </c>
      <c r="DB573">
        <v>0</v>
      </c>
    </row>
    <row r="574" spans="1:106" x14ac:dyDescent="0.2">
      <c r="A574">
        <f>ROW(Source!A259)</f>
        <v>259</v>
      </c>
      <c r="B574">
        <v>39500385</v>
      </c>
      <c r="C574">
        <v>39502258</v>
      </c>
      <c r="D574">
        <v>37064876</v>
      </c>
      <c r="E574">
        <v>1</v>
      </c>
      <c r="F574">
        <v>1</v>
      </c>
      <c r="G574">
        <v>1</v>
      </c>
      <c r="H574">
        <v>1</v>
      </c>
      <c r="I574" t="s">
        <v>1029</v>
      </c>
      <c r="J574" t="s">
        <v>3</v>
      </c>
      <c r="K574" t="s">
        <v>1030</v>
      </c>
      <c r="L574">
        <v>1191</v>
      </c>
      <c r="N574">
        <v>1013</v>
      </c>
      <c r="O574" t="s">
        <v>1028</v>
      </c>
      <c r="P574" t="s">
        <v>1028</v>
      </c>
      <c r="Q574">
        <v>1</v>
      </c>
      <c r="W574">
        <v>0</v>
      </c>
      <c r="X574">
        <v>-1417349443</v>
      </c>
      <c r="Y574">
        <v>0.79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3</v>
      </c>
      <c r="AT574">
        <v>0.79</v>
      </c>
      <c r="AU574" t="s">
        <v>3</v>
      </c>
      <c r="AV574">
        <v>2</v>
      </c>
      <c r="AW574">
        <v>2</v>
      </c>
      <c r="AX574">
        <v>39502263</v>
      </c>
      <c r="AY574">
        <v>1</v>
      </c>
      <c r="AZ574">
        <v>0</v>
      </c>
      <c r="BA574">
        <v>554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Y574*Source!I259</f>
        <v>7.9000000000000008E-3</v>
      </c>
      <c r="CY574">
        <f>AD574</f>
        <v>0</v>
      </c>
      <c r="CZ574">
        <f>AH574</f>
        <v>0</v>
      </c>
      <c r="DA574">
        <f>AL574</f>
        <v>1</v>
      </c>
      <c r="DB574">
        <v>0</v>
      </c>
    </row>
    <row r="575" spans="1:106" x14ac:dyDescent="0.2">
      <c r="A575">
        <f>ROW(Source!A259)</f>
        <v>259</v>
      </c>
      <c r="B575">
        <v>39500385</v>
      </c>
      <c r="C575">
        <v>39502258</v>
      </c>
      <c r="D575">
        <v>36882452</v>
      </c>
      <c r="E575">
        <v>1</v>
      </c>
      <c r="F575">
        <v>1</v>
      </c>
      <c r="G575">
        <v>1</v>
      </c>
      <c r="H575">
        <v>2</v>
      </c>
      <c r="I575" t="s">
        <v>1031</v>
      </c>
      <c r="J575" t="s">
        <v>1032</v>
      </c>
      <c r="K575" t="s">
        <v>1033</v>
      </c>
      <c r="L575">
        <v>1368</v>
      </c>
      <c r="N575">
        <v>1011</v>
      </c>
      <c r="O575" t="s">
        <v>1034</v>
      </c>
      <c r="P575" t="s">
        <v>1034</v>
      </c>
      <c r="Q575">
        <v>1</v>
      </c>
      <c r="W575">
        <v>0</v>
      </c>
      <c r="X575">
        <v>1188625873</v>
      </c>
      <c r="Y575">
        <v>0.79</v>
      </c>
      <c r="AA575">
        <v>0</v>
      </c>
      <c r="AB575">
        <v>31.26</v>
      </c>
      <c r="AC575">
        <v>13.5</v>
      </c>
      <c r="AD575">
        <v>0</v>
      </c>
      <c r="AE575">
        <v>0</v>
      </c>
      <c r="AF575">
        <v>31.26</v>
      </c>
      <c r="AG575">
        <v>13.5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3</v>
      </c>
      <c r="AT575">
        <v>0.79</v>
      </c>
      <c r="AU575" t="s">
        <v>3</v>
      </c>
      <c r="AV575">
        <v>0</v>
      </c>
      <c r="AW575">
        <v>2</v>
      </c>
      <c r="AX575">
        <v>39502264</v>
      </c>
      <c r="AY575">
        <v>1</v>
      </c>
      <c r="AZ575">
        <v>0</v>
      </c>
      <c r="BA575">
        <v>555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Y575*Source!I259</f>
        <v>7.9000000000000008E-3</v>
      </c>
      <c r="CY575">
        <f>AB575</f>
        <v>31.26</v>
      </c>
      <c r="CZ575">
        <f>AF575</f>
        <v>31.26</v>
      </c>
      <c r="DA575">
        <f>AJ575</f>
        <v>1</v>
      </c>
      <c r="DB575">
        <v>0</v>
      </c>
    </row>
    <row r="576" spans="1:106" x14ac:dyDescent="0.2">
      <c r="A576">
        <f>ROW(Source!A260)</f>
        <v>260</v>
      </c>
      <c r="B576">
        <v>39500386</v>
      </c>
      <c r="C576">
        <v>39502258</v>
      </c>
      <c r="D576">
        <v>37065248</v>
      </c>
      <c r="E576">
        <v>1</v>
      </c>
      <c r="F576">
        <v>1</v>
      </c>
      <c r="G576">
        <v>1</v>
      </c>
      <c r="H576">
        <v>1</v>
      </c>
      <c r="I576" t="s">
        <v>1058</v>
      </c>
      <c r="J576" t="s">
        <v>3</v>
      </c>
      <c r="K576" t="s">
        <v>1059</v>
      </c>
      <c r="L576">
        <v>1191</v>
      </c>
      <c r="N576">
        <v>1013</v>
      </c>
      <c r="O576" t="s">
        <v>1028</v>
      </c>
      <c r="P576" t="s">
        <v>1028</v>
      </c>
      <c r="Q576">
        <v>1</v>
      </c>
      <c r="W576">
        <v>0</v>
      </c>
      <c r="X576">
        <v>-400197608</v>
      </c>
      <c r="Y576">
        <v>102.6</v>
      </c>
      <c r="AA576">
        <v>0</v>
      </c>
      <c r="AB576">
        <v>0</v>
      </c>
      <c r="AC576">
        <v>0</v>
      </c>
      <c r="AD576">
        <v>56.81</v>
      </c>
      <c r="AE576">
        <v>0</v>
      </c>
      <c r="AF576">
        <v>0</v>
      </c>
      <c r="AG576">
        <v>0</v>
      </c>
      <c r="AH576">
        <v>8.5299999999999994</v>
      </c>
      <c r="AI576">
        <v>1</v>
      </c>
      <c r="AJ576">
        <v>1</v>
      </c>
      <c r="AK576">
        <v>1</v>
      </c>
      <c r="AL576">
        <v>6.66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3</v>
      </c>
      <c r="AT576">
        <v>102.6</v>
      </c>
      <c r="AU576" t="s">
        <v>3</v>
      </c>
      <c r="AV576">
        <v>1</v>
      </c>
      <c r="AW576">
        <v>2</v>
      </c>
      <c r="AX576">
        <v>39502262</v>
      </c>
      <c r="AY576">
        <v>1</v>
      </c>
      <c r="AZ576">
        <v>0</v>
      </c>
      <c r="BA576">
        <v>557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Y576*Source!I260</f>
        <v>1.026</v>
      </c>
      <c r="CY576">
        <f>AD576</f>
        <v>56.81</v>
      </c>
      <c r="CZ576">
        <f>AH576</f>
        <v>8.5299999999999994</v>
      </c>
      <c r="DA576">
        <f>AL576</f>
        <v>6.66</v>
      </c>
      <c r="DB576">
        <v>0</v>
      </c>
    </row>
    <row r="577" spans="1:106" x14ac:dyDescent="0.2">
      <c r="A577">
        <f>ROW(Source!A260)</f>
        <v>260</v>
      </c>
      <c r="B577">
        <v>39500386</v>
      </c>
      <c r="C577">
        <v>39502258</v>
      </c>
      <c r="D577">
        <v>37064876</v>
      </c>
      <c r="E577">
        <v>1</v>
      </c>
      <c r="F577">
        <v>1</v>
      </c>
      <c r="G577">
        <v>1</v>
      </c>
      <c r="H577">
        <v>1</v>
      </c>
      <c r="I577" t="s">
        <v>1029</v>
      </c>
      <c r="J577" t="s">
        <v>3</v>
      </c>
      <c r="K577" t="s">
        <v>1030</v>
      </c>
      <c r="L577">
        <v>1191</v>
      </c>
      <c r="N577">
        <v>1013</v>
      </c>
      <c r="O577" t="s">
        <v>1028</v>
      </c>
      <c r="P577" t="s">
        <v>1028</v>
      </c>
      <c r="Q577">
        <v>1</v>
      </c>
      <c r="W577">
        <v>0</v>
      </c>
      <c r="X577">
        <v>-1417349443</v>
      </c>
      <c r="Y577">
        <v>0.79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1</v>
      </c>
      <c r="AJ577">
        <v>1</v>
      </c>
      <c r="AK577">
        <v>6.66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0.79</v>
      </c>
      <c r="AU577" t="s">
        <v>3</v>
      </c>
      <c r="AV577">
        <v>2</v>
      </c>
      <c r="AW577">
        <v>2</v>
      </c>
      <c r="AX577">
        <v>39502263</v>
      </c>
      <c r="AY577">
        <v>1</v>
      </c>
      <c r="AZ577">
        <v>0</v>
      </c>
      <c r="BA577">
        <v>558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Y577*Source!I260</f>
        <v>7.9000000000000008E-3</v>
      </c>
      <c r="CY577">
        <f>AD577</f>
        <v>0</v>
      </c>
      <c r="CZ577">
        <f>AH577</f>
        <v>0</v>
      </c>
      <c r="DA577">
        <f>AL577</f>
        <v>1</v>
      </c>
      <c r="DB577">
        <v>0</v>
      </c>
    </row>
    <row r="578" spans="1:106" x14ac:dyDescent="0.2">
      <c r="A578">
        <f>ROW(Source!A260)</f>
        <v>260</v>
      </c>
      <c r="B578">
        <v>39500386</v>
      </c>
      <c r="C578">
        <v>39502258</v>
      </c>
      <c r="D578">
        <v>36882452</v>
      </c>
      <c r="E578">
        <v>1</v>
      </c>
      <c r="F578">
        <v>1</v>
      </c>
      <c r="G578">
        <v>1</v>
      </c>
      <c r="H578">
        <v>2</v>
      </c>
      <c r="I578" t="s">
        <v>1031</v>
      </c>
      <c r="J578" t="s">
        <v>1032</v>
      </c>
      <c r="K578" t="s">
        <v>1033</v>
      </c>
      <c r="L578">
        <v>1368</v>
      </c>
      <c r="N578">
        <v>1011</v>
      </c>
      <c r="O578" t="s">
        <v>1034</v>
      </c>
      <c r="P578" t="s">
        <v>1034</v>
      </c>
      <c r="Q578">
        <v>1</v>
      </c>
      <c r="W578">
        <v>0</v>
      </c>
      <c r="X578">
        <v>1188625873</v>
      </c>
      <c r="Y578">
        <v>0.79</v>
      </c>
      <c r="AA578">
        <v>0</v>
      </c>
      <c r="AB578">
        <v>208.19</v>
      </c>
      <c r="AC578">
        <v>13.5</v>
      </c>
      <c r="AD578">
        <v>0</v>
      </c>
      <c r="AE578">
        <v>0</v>
      </c>
      <c r="AF578">
        <v>31.26</v>
      </c>
      <c r="AG578">
        <v>13.5</v>
      </c>
      <c r="AH578">
        <v>0</v>
      </c>
      <c r="AI578">
        <v>1</v>
      </c>
      <c r="AJ578">
        <v>6.66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3</v>
      </c>
      <c r="AT578">
        <v>0.79</v>
      </c>
      <c r="AU578" t="s">
        <v>3</v>
      </c>
      <c r="AV578">
        <v>0</v>
      </c>
      <c r="AW578">
        <v>2</v>
      </c>
      <c r="AX578">
        <v>39502264</v>
      </c>
      <c r="AY578">
        <v>1</v>
      </c>
      <c r="AZ578">
        <v>0</v>
      </c>
      <c r="BA578">
        <v>559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Y578*Source!I260</f>
        <v>7.9000000000000008E-3</v>
      </c>
      <c r="CY578">
        <f>AB578</f>
        <v>208.19</v>
      </c>
      <c r="CZ578">
        <f>AF578</f>
        <v>31.26</v>
      </c>
      <c r="DA578">
        <f>AJ578</f>
        <v>6.66</v>
      </c>
      <c r="DB578">
        <v>0</v>
      </c>
    </row>
    <row r="579" spans="1:106" x14ac:dyDescent="0.2">
      <c r="A579">
        <f>ROW(Source!A261)</f>
        <v>261</v>
      </c>
      <c r="B579">
        <v>39500385</v>
      </c>
      <c r="C579">
        <v>39502266</v>
      </c>
      <c r="D579">
        <v>37065248</v>
      </c>
      <c r="E579">
        <v>1</v>
      </c>
      <c r="F579">
        <v>1</v>
      </c>
      <c r="G579">
        <v>1</v>
      </c>
      <c r="H579">
        <v>1</v>
      </c>
      <c r="I579" t="s">
        <v>1058</v>
      </c>
      <c r="J579" t="s">
        <v>3</v>
      </c>
      <c r="K579" t="s">
        <v>1059</v>
      </c>
      <c r="L579">
        <v>1191</v>
      </c>
      <c r="N579">
        <v>1013</v>
      </c>
      <c r="O579" t="s">
        <v>1028</v>
      </c>
      <c r="P579" t="s">
        <v>1028</v>
      </c>
      <c r="Q579">
        <v>1</v>
      </c>
      <c r="W579">
        <v>0</v>
      </c>
      <c r="X579">
        <v>-400197608</v>
      </c>
      <c r="Y579">
        <v>58.91</v>
      </c>
      <c r="AA579">
        <v>0</v>
      </c>
      <c r="AB579">
        <v>0</v>
      </c>
      <c r="AC579">
        <v>0</v>
      </c>
      <c r="AD579">
        <v>8.5299999999999994</v>
      </c>
      <c r="AE579">
        <v>0</v>
      </c>
      <c r="AF579">
        <v>0</v>
      </c>
      <c r="AG579">
        <v>0</v>
      </c>
      <c r="AH579">
        <v>8.5299999999999994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3</v>
      </c>
      <c r="AT579">
        <v>58.91</v>
      </c>
      <c r="AU579" t="s">
        <v>3</v>
      </c>
      <c r="AV579">
        <v>1</v>
      </c>
      <c r="AW579">
        <v>2</v>
      </c>
      <c r="AX579">
        <v>39502270</v>
      </c>
      <c r="AY579">
        <v>1</v>
      </c>
      <c r="AZ579">
        <v>0</v>
      </c>
      <c r="BA579">
        <v>561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Y579*Source!I261</f>
        <v>0.58909999999999996</v>
      </c>
      <c r="CY579">
        <f>AD579</f>
        <v>8.5299999999999994</v>
      </c>
      <c r="CZ579">
        <f>AH579</f>
        <v>8.5299999999999994</v>
      </c>
      <c r="DA579">
        <f>AL579</f>
        <v>1</v>
      </c>
      <c r="DB579">
        <v>0</v>
      </c>
    </row>
    <row r="580" spans="1:106" x14ac:dyDescent="0.2">
      <c r="A580">
        <f>ROW(Source!A261)</f>
        <v>261</v>
      </c>
      <c r="B580">
        <v>39500385</v>
      </c>
      <c r="C580">
        <v>39502266</v>
      </c>
      <c r="D580">
        <v>37064876</v>
      </c>
      <c r="E580">
        <v>1</v>
      </c>
      <c r="F580">
        <v>1</v>
      </c>
      <c r="G580">
        <v>1</v>
      </c>
      <c r="H580">
        <v>1</v>
      </c>
      <c r="I580" t="s">
        <v>1029</v>
      </c>
      <c r="J580" t="s">
        <v>3</v>
      </c>
      <c r="K580" t="s">
        <v>1030</v>
      </c>
      <c r="L580">
        <v>1191</v>
      </c>
      <c r="N580">
        <v>1013</v>
      </c>
      <c r="O580" t="s">
        <v>1028</v>
      </c>
      <c r="P580" t="s">
        <v>1028</v>
      </c>
      <c r="Q580">
        <v>1</v>
      </c>
      <c r="W580">
        <v>0</v>
      </c>
      <c r="X580">
        <v>-1417349443</v>
      </c>
      <c r="Y580">
        <v>0.03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3</v>
      </c>
      <c r="AT580">
        <v>0.03</v>
      </c>
      <c r="AU580" t="s">
        <v>3</v>
      </c>
      <c r="AV580">
        <v>2</v>
      </c>
      <c r="AW580">
        <v>2</v>
      </c>
      <c r="AX580">
        <v>39502271</v>
      </c>
      <c r="AY580">
        <v>1</v>
      </c>
      <c r="AZ580">
        <v>0</v>
      </c>
      <c r="BA580">
        <v>562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Y580*Source!I261</f>
        <v>2.9999999999999997E-4</v>
      </c>
      <c r="CY580">
        <f>AD580</f>
        <v>0</v>
      </c>
      <c r="CZ580">
        <f>AH580</f>
        <v>0</v>
      </c>
      <c r="DA580">
        <f>AL580</f>
        <v>1</v>
      </c>
      <c r="DB580">
        <v>0</v>
      </c>
    </row>
    <row r="581" spans="1:106" x14ac:dyDescent="0.2">
      <c r="A581">
        <f>ROW(Source!A261)</f>
        <v>261</v>
      </c>
      <c r="B581">
        <v>39500385</v>
      </c>
      <c r="C581">
        <v>39502266</v>
      </c>
      <c r="D581">
        <v>36882452</v>
      </c>
      <c r="E581">
        <v>1</v>
      </c>
      <c r="F581">
        <v>1</v>
      </c>
      <c r="G581">
        <v>1</v>
      </c>
      <c r="H581">
        <v>2</v>
      </c>
      <c r="I581" t="s">
        <v>1031</v>
      </c>
      <c r="J581" t="s">
        <v>1032</v>
      </c>
      <c r="K581" t="s">
        <v>1033</v>
      </c>
      <c r="L581">
        <v>1368</v>
      </c>
      <c r="N581">
        <v>1011</v>
      </c>
      <c r="O581" t="s">
        <v>1034</v>
      </c>
      <c r="P581" t="s">
        <v>1034</v>
      </c>
      <c r="Q581">
        <v>1</v>
      </c>
      <c r="W581">
        <v>0</v>
      </c>
      <c r="X581">
        <v>1188625873</v>
      </c>
      <c r="Y581">
        <v>0.03</v>
      </c>
      <c r="AA581">
        <v>0</v>
      </c>
      <c r="AB581">
        <v>31.26</v>
      </c>
      <c r="AC581">
        <v>13.5</v>
      </c>
      <c r="AD581">
        <v>0</v>
      </c>
      <c r="AE581">
        <v>0</v>
      </c>
      <c r="AF581">
        <v>31.26</v>
      </c>
      <c r="AG581">
        <v>13.5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3</v>
      </c>
      <c r="AT581">
        <v>0.03</v>
      </c>
      <c r="AU581" t="s">
        <v>3</v>
      </c>
      <c r="AV581">
        <v>0</v>
      </c>
      <c r="AW581">
        <v>2</v>
      </c>
      <c r="AX581">
        <v>39502272</v>
      </c>
      <c r="AY581">
        <v>1</v>
      </c>
      <c r="AZ581">
        <v>0</v>
      </c>
      <c r="BA581">
        <v>563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Y581*Source!I261</f>
        <v>2.9999999999999997E-4</v>
      </c>
      <c r="CY581">
        <f>AB581</f>
        <v>31.26</v>
      </c>
      <c r="CZ581">
        <f>AF581</f>
        <v>31.26</v>
      </c>
      <c r="DA581">
        <f>AJ581</f>
        <v>1</v>
      </c>
      <c r="DB581">
        <v>0</v>
      </c>
    </row>
    <row r="582" spans="1:106" x14ac:dyDescent="0.2">
      <c r="A582">
        <f>ROW(Source!A262)</f>
        <v>262</v>
      </c>
      <c r="B582">
        <v>39500386</v>
      </c>
      <c r="C582">
        <v>39502266</v>
      </c>
      <c r="D582">
        <v>37065248</v>
      </c>
      <c r="E582">
        <v>1</v>
      </c>
      <c r="F582">
        <v>1</v>
      </c>
      <c r="G582">
        <v>1</v>
      </c>
      <c r="H582">
        <v>1</v>
      </c>
      <c r="I582" t="s">
        <v>1058</v>
      </c>
      <c r="J582" t="s">
        <v>3</v>
      </c>
      <c r="K582" t="s">
        <v>1059</v>
      </c>
      <c r="L582">
        <v>1191</v>
      </c>
      <c r="N582">
        <v>1013</v>
      </c>
      <c r="O582" t="s">
        <v>1028</v>
      </c>
      <c r="P582" t="s">
        <v>1028</v>
      </c>
      <c r="Q582">
        <v>1</v>
      </c>
      <c r="W582">
        <v>0</v>
      </c>
      <c r="X582">
        <v>-400197608</v>
      </c>
      <c r="Y582">
        <v>58.91</v>
      </c>
      <c r="AA582">
        <v>0</v>
      </c>
      <c r="AB582">
        <v>0</v>
      </c>
      <c r="AC582">
        <v>0</v>
      </c>
      <c r="AD582">
        <v>56.81</v>
      </c>
      <c r="AE582">
        <v>0</v>
      </c>
      <c r="AF582">
        <v>0</v>
      </c>
      <c r="AG582">
        <v>0</v>
      </c>
      <c r="AH582">
        <v>8.5299999999999994</v>
      </c>
      <c r="AI582">
        <v>1</v>
      </c>
      <c r="AJ582">
        <v>1</v>
      </c>
      <c r="AK582">
        <v>1</v>
      </c>
      <c r="AL582">
        <v>6.66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58.91</v>
      </c>
      <c r="AU582" t="s">
        <v>3</v>
      </c>
      <c r="AV582">
        <v>1</v>
      </c>
      <c r="AW582">
        <v>2</v>
      </c>
      <c r="AX582">
        <v>39502270</v>
      </c>
      <c r="AY582">
        <v>1</v>
      </c>
      <c r="AZ582">
        <v>0</v>
      </c>
      <c r="BA582">
        <v>565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Y582*Source!I262</f>
        <v>0.58909999999999996</v>
      </c>
      <c r="CY582">
        <f>AD582</f>
        <v>56.81</v>
      </c>
      <c r="CZ582">
        <f>AH582</f>
        <v>8.5299999999999994</v>
      </c>
      <c r="DA582">
        <f>AL582</f>
        <v>6.66</v>
      </c>
      <c r="DB582">
        <v>0</v>
      </c>
    </row>
    <row r="583" spans="1:106" x14ac:dyDescent="0.2">
      <c r="A583">
        <f>ROW(Source!A262)</f>
        <v>262</v>
      </c>
      <c r="B583">
        <v>39500386</v>
      </c>
      <c r="C583">
        <v>39502266</v>
      </c>
      <c r="D583">
        <v>37064876</v>
      </c>
      <c r="E583">
        <v>1</v>
      </c>
      <c r="F583">
        <v>1</v>
      </c>
      <c r="G583">
        <v>1</v>
      </c>
      <c r="H583">
        <v>1</v>
      </c>
      <c r="I583" t="s">
        <v>1029</v>
      </c>
      <c r="J583" t="s">
        <v>3</v>
      </c>
      <c r="K583" t="s">
        <v>1030</v>
      </c>
      <c r="L583">
        <v>1191</v>
      </c>
      <c r="N583">
        <v>1013</v>
      </c>
      <c r="O583" t="s">
        <v>1028</v>
      </c>
      <c r="P583" t="s">
        <v>1028</v>
      </c>
      <c r="Q583">
        <v>1</v>
      </c>
      <c r="W583">
        <v>0</v>
      </c>
      <c r="X583">
        <v>-1417349443</v>
      </c>
      <c r="Y583">
        <v>0.03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1</v>
      </c>
      <c r="AJ583">
        <v>1</v>
      </c>
      <c r="AK583">
        <v>6.66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3</v>
      </c>
      <c r="AT583">
        <v>0.03</v>
      </c>
      <c r="AU583" t="s">
        <v>3</v>
      </c>
      <c r="AV583">
        <v>2</v>
      </c>
      <c r="AW583">
        <v>2</v>
      </c>
      <c r="AX583">
        <v>39502271</v>
      </c>
      <c r="AY583">
        <v>1</v>
      </c>
      <c r="AZ583">
        <v>0</v>
      </c>
      <c r="BA583">
        <v>566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Y583*Source!I262</f>
        <v>2.9999999999999997E-4</v>
      </c>
      <c r="CY583">
        <f>AD583</f>
        <v>0</v>
      </c>
      <c r="CZ583">
        <f>AH583</f>
        <v>0</v>
      </c>
      <c r="DA583">
        <f>AL583</f>
        <v>1</v>
      </c>
      <c r="DB583">
        <v>0</v>
      </c>
    </row>
    <row r="584" spans="1:106" x14ac:dyDescent="0.2">
      <c r="A584">
        <f>ROW(Source!A262)</f>
        <v>262</v>
      </c>
      <c r="B584">
        <v>39500386</v>
      </c>
      <c r="C584">
        <v>39502266</v>
      </c>
      <c r="D584">
        <v>36882452</v>
      </c>
      <c r="E584">
        <v>1</v>
      </c>
      <c r="F584">
        <v>1</v>
      </c>
      <c r="G584">
        <v>1</v>
      </c>
      <c r="H584">
        <v>2</v>
      </c>
      <c r="I584" t="s">
        <v>1031</v>
      </c>
      <c r="J584" t="s">
        <v>1032</v>
      </c>
      <c r="K584" t="s">
        <v>1033</v>
      </c>
      <c r="L584">
        <v>1368</v>
      </c>
      <c r="N584">
        <v>1011</v>
      </c>
      <c r="O584" t="s">
        <v>1034</v>
      </c>
      <c r="P584" t="s">
        <v>1034</v>
      </c>
      <c r="Q584">
        <v>1</v>
      </c>
      <c r="W584">
        <v>0</v>
      </c>
      <c r="X584">
        <v>1188625873</v>
      </c>
      <c r="Y584">
        <v>0.03</v>
      </c>
      <c r="AA584">
        <v>0</v>
      </c>
      <c r="AB584">
        <v>208.19</v>
      </c>
      <c r="AC584">
        <v>13.5</v>
      </c>
      <c r="AD584">
        <v>0</v>
      </c>
      <c r="AE584">
        <v>0</v>
      </c>
      <c r="AF584">
        <v>31.26</v>
      </c>
      <c r="AG584">
        <v>13.5</v>
      </c>
      <c r="AH584">
        <v>0</v>
      </c>
      <c r="AI584">
        <v>1</v>
      </c>
      <c r="AJ584">
        <v>6.66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3</v>
      </c>
      <c r="AT584">
        <v>0.03</v>
      </c>
      <c r="AU584" t="s">
        <v>3</v>
      </c>
      <c r="AV584">
        <v>0</v>
      </c>
      <c r="AW584">
        <v>2</v>
      </c>
      <c r="AX584">
        <v>39502272</v>
      </c>
      <c r="AY584">
        <v>1</v>
      </c>
      <c r="AZ584">
        <v>0</v>
      </c>
      <c r="BA584">
        <v>567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Y584*Source!I262</f>
        <v>2.9999999999999997E-4</v>
      </c>
      <c r="CY584">
        <f>AB584</f>
        <v>208.19</v>
      </c>
      <c r="CZ584">
        <f>AF584</f>
        <v>31.26</v>
      </c>
      <c r="DA584">
        <f>AJ584</f>
        <v>6.66</v>
      </c>
      <c r="DB584">
        <v>0</v>
      </c>
    </row>
    <row r="585" spans="1:106" x14ac:dyDescent="0.2">
      <c r="A585">
        <f>ROW(Source!A263)</f>
        <v>263</v>
      </c>
      <c r="B585">
        <v>39500385</v>
      </c>
      <c r="C585">
        <v>39502274</v>
      </c>
      <c r="D585">
        <v>37066837</v>
      </c>
      <c r="E585">
        <v>1</v>
      </c>
      <c r="F585">
        <v>1</v>
      </c>
      <c r="G585">
        <v>1</v>
      </c>
      <c r="H585">
        <v>1</v>
      </c>
      <c r="I585" t="s">
        <v>1316</v>
      </c>
      <c r="J585" t="s">
        <v>3</v>
      </c>
      <c r="K585" t="s">
        <v>1317</v>
      </c>
      <c r="L585">
        <v>1191</v>
      </c>
      <c r="N585">
        <v>1013</v>
      </c>
      <c r="O585" t="s">
        <v>1028</v>
      </c>
      <c r="P585" t="s">
        <v>1028</v>
      </c>
      <c r="Q585">
        <v>1</v>
      </c>
      <c r="W585">
        <v>0</v>
      </c>
      <c r="X585">
        <v>1850719656</v>
      </c>
      <c r="Y585">
        <v>34.659999999999997</v>
      </c>
      <c r="AA585">
        <v>0</v>
      </c>
      <c r="AB585">
        <v>0</v>
      </c>
      <c r="AC585">
        <v>0</v>
      </c>
      <c r="AD585">
        <v>8.31</v>
      </c>
      <c r="AE585">
        <v>0</v>
      </c>
      <c r="AF585">
        <v>0</v>
      </c>
      <c r="AG585">
        <v>0</v>
      </c>
      <c r="AH585">
        <v>8.31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3</v>
      </c>
      <c r="AT585">
        <v>34.659999999999997</v>
      </c>
      <c r="AU585" t="s">
        <v>3</v>
      </c>
      <c r="AV585">
        <v>1</v>
      </c>
      <c r="AW585">
        <v>2</v>
      </c>
      <c r="AX585">
        <v>39502281</v>
      </c>
      <c r="AY585">
        <v>1</v>
      </c>
      <c r="AZ585">
        <v>0</v>
      </c>
      <c r="BA585">
        <v>569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Y585*Source!I263</f>
        <v>1.3863999999999999</v>
      </c>
      <c r="CY585">
        <f>AD585</f>
        <v>8.31</v>
      </c>
      <c r="CZ585">
        <f>AH585</f>
        <v>8.31</v>
      </c>
      <c r="DA585">
        <f>AL585</f>
        <v>1</v>
      </c>
      <c r="DB585">
        <v>0</v>
      </c>
    </row>
    <row r="586" spans="1:106" x14ac:dyDescent="0.2">
      <c r="A586">
        <f>ROW(Source!A263)</f>
        <v>263</v>
      </c>
      <c r="B586">
        <v>39500385</v>
      </c>
      <c r="C586">
        <v>39502274</v>
      </c>
      <c r="D586">
        <v>37064876</v>
      </c>
      <c r="E586">
        <v>1</v>
      </c>
      <c r="F586">
        <v>1</v>
      </c>
      <c r="G586">
        <v>1</v>
      </c>
      <c r="H586">
        <v>1</v>
      </c>
      <c r="I586" t="s">
        <v>1029</v>
      </c>
      <c r="J586" t="s">
        <v>3</v>
      </c>
      <c r="K586" t="s">
        <v>1030</v>
      </c>
      <c r="L586">
        <v>1191</v>
      </c>
      <c r="N586">
        <v>1013</v>
      </c>
      <c r="O586" t="s">
        <v>1028</v>
      </c>
      <c r="P586" t="s">
        <v>1028</v>
      </c>
      <c r="Q586">
        <v>1</v>
      </c>
      <c r="W586">
        <v>0</v>
      </c>
      <c r="X586">
        <v>-1417349443</v>
      </c>
      <c r="Y586">
        <v>0.1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3</v>
      </c>
      <c r="AT586">
        <v>0.1</v>
      </c>
      <c r="AU586" t="s">
        <v>3</v>
      </c>
      <c r="AV586">
        <v>2</v>
      </c>
      <c r="AW586">
        <v>2</v>
      </c>
      <c r="AX586">
        <v>39502282</v>
      </c>
      <c r="AY586">
        <v>1</v>
      </c>
      <c r="AZ586">
        <v>0</v>
      </c>
      <c r="BA586">
        <v>570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Y586*Source!I263</f>
        <v>4.0000000000000001E-3</v>
      </c>
      <c r="CY586">
        <f>AD586</f>
        <v>0</v>
      </c>
      <c r="CZ586">
        <f>AH586</f>
        <v>0</v>
      </c>
      <c r="DA586">
        <f>AL586</f>
        <v>1</v>
      </c>
      <c r="DB586">
        <v>0</v>
      </c>
    </row>
    <row r="587" spans="1:106" x14ac:dyDescent="0.2">
      <c r="A587">
        <f>ROW(Source!A263)</f>
        <v>263</v>
      </c>
      <c r="B587">
        <v>39500385</v>
      </c>
      <c r="C587">
        <v>39502274</v>
      </c>
      <c r="D587">
        <v>36882452</v>
      </c>
      <c r="E587">
        <v>1</v>
      </c>
      <c r="F587">
        <v>1</v>
      </c>
      <c r="G587">
        <v>1</v>
      </c>
      <c r="H587">
        <v>2</v>
      </c>
      <c r="I587" t="s">
        <v>1031</v>
      </c>
      <c r="J587" t="s">
        <v>1032</v>
      </c>
      <c r="K587" t="s">
        <v>1033</v>
      </c>
      <c r="L587">
        <v>1368</v>
      </c>
      <c r="N587">
        <v>1011</v>
      </c>
      <c r="O587" t="s">
        <v>1034</v>
      </c>
      <c r="P587" t="s">
        <v>1034</v>
      </c>
      <c r="Q587">
        <v>1</v>
      </c>
      <c r="W587">
        <v>0</v>
      </c>
      <c r="X587">
        <v>1188625873</v>
      </c>
      <c r="Y587">
        <v>0.1</v>
      </c>
      <c r="AA587">
        <v>0</v>
      </c>
      <c r="AB587">
        <v>31.26</v>
      </c>
      <c r="AC587">
        <v>13.5</v>
      </c>
      <c r="AD587">
        <v>0</v>
      </c>
      <c r="AE587">
        <v>0</v>
      </c>
      <c r="AF587">
        <v>31.26</v>
      </c>
      <c r="AG587">
        <v>13.5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3</v>
      </c>
      <c r="AT587">
        <v>0.1</v>
      </c>
      <c r="AU587" t="s">
        <v>3</v>
      </c>
      <c r="AV587">
        <v>0</v>
      </c>
      <c r="AW587">
        <v>2</v>
      </c>
      <c r="AX587">
        <v>39502283</v>
      </c>
      <c r="AY587">
        <v>1</v>
      </c>
      <c r="AZ587">
        <v>0</v>
      </c>
      <c r="BA587">
        <v>571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Y587*Source!I263</f>
        <v>4.0000000000000001E-3</v>
      </c>
      <c r="CY587">
        <f>AB587</f>
        <v>31.26</v>
      </c>
      <c r="CZ587">
        <f>AF587</f>
        <v>31.26</v>
      </c>
      <c r="DA587">
        <f>AJ587</f>
        <v>1</v>
      </c>
      <c r="DB587">
        <v>0</v>
      </c>
    </row>
    <row r="588" spans="1:106" x14ac:dyDescent="0.2">
      <c r="A588">
        <f>ROW(Source!A263)</f>
        <v>263</v>
      </c>
      <c r="B588">
        <v>39500385</v>
      </c>
      <c r="C588">
        <v>39502274</v>
      </c>
      <c r="D588">
        <v>36883789</v>
      </c>
      <c r="E588">
        <v>1</v>
      </c>
      <c r="F588">
        <v>1</v>
      </c>
      <c r="G588">
        <v>1</v>
      </c>
      <c r="H588">
        <v>2</v>
      </c>
      <c r="I588" t="s">
        <v>1318</v>
      </c>
      <c r="J588" t="s">
        <v>1319</v>
      </c>
      <c r="K588" t="s">
        <v>1320</v>
      </c>
      <c r="L588">
        <v>1368</v>
      </c>
      <c r="N588">
        <v>1011</v>
      </c>
      <c r="O588" t="s">
        <v>1034</v>
      </c>
      <c r="P588" t="s">
        <v>1034</v>
      </c>
      <c r="Q588">
        <v>1</v>
      </c>
      <c r="W588">
        <v>0</v>
      </c>
      <c r="X588">
        <v>792402865</v>
      </c>
      <c r="Y588">
        <v>3.3</v>
      </c>
      <c r="AA588">
        <v>0</v>
      </c>
      <c r="AB588">
        <v>1.2</v>
      </c>
      <c r="AC588">
        <v>0</v>
      </c>
      <c r="AD588">
        <v>0</v>
      </c>
      <c r="AE588">
        <v>0</v>
      </c>
      <c r="AF588">
        <v>1.2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3.3</v>
      </c>
      <c r="AU588" t="s">
        <v>3</v>
      </c>
      <c r="AV588">
        <v>0</v>
      </c>
      <c r="AW588">
        <v>2</v>
      </c>
      <c r="AX588">
        <v>39502284</v>
      </c>
      <c r="AY588">
        <v>1</v>
      </c>
      <c r="AZ588">
        <v>0</v>
      </c>
      <c r="BA588">
        <v>572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Y588*Source!I263</f>
        <v>0.13200000000000001</v>
      </c>
      <c r="CY588">
        <f>AB588</f>
        <v>1.2</v>
      </c>
      <c r="CZ588">
        <f>AF588</f>
        <v>1.2</v>
      </c>
      <c r="DA588">
        <f>AJ588</f>
        <v>1</v>
      </c>
      <c r="DB588">
        <v>0</v>
      </c>
    </row>
    <row r="589" spans="1:106" x14ac:dyDescent="0.2">
      <c r="A589">
        <f>ROW(Source!A263)</f>
        <v>263</v>
      </c>
      <c r="B589">
        <v>39500385</v>
      </c>
      <c r="C589">
        <v>39502274</v>
      </c>
      <c r="D589">
        <v>36800140</v>
      </c>
      <c r="E589">
        <v>1</v>
      </c>
      <c r="F589">
        <v>1</v>
      </c>
      <c r="G589">
        <v>1</v>
      </c>
      <c r="H589">
        <v>3</v>
      </c>
      <c r="I589" t="s">
        <v>1321</v>
      </c>
      <c r="J589" t="s">
        <v>1322</v>
      </c>
      <c r="K589" t="s">
        <v>1323</v>
      </c>
      <c r="L589">
        <v>1339</v>
      </c>
      <c r="N589">
        <v>1007</v>
      </c>
      <c r="O589" t="s">
        <v>179</v>
      </c>
      <c r="P589" t="s">
        <v>179</v>
      </c>
      <c r="Q589">
        <v>1</v>
      </c>
      <c r="W589">
        <v>0</v>
      </c>
      <c r="X589">
        <v>1706747518</v>
      </c>
      <c r="Y589">
        <v>0</v>
      </c>
      <c r="AA589">
        <v>38.51</v>
      </c>
      <c r="AB589">
        <v>0</v>
      </c>
      <c r="AC589">
        <v>0</v>
      </c>
      <c r="AD589">
        <v>0</v>
      </c>
      <c r="AE589">
        <v>38.51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3</v>
      </c>
      <c r="AT589">
        <v>0.43</v>
      </c>
      <c r="AU589" t="s">
        <v>478</v>
      </c>
      <c r="AV589">
        <v>0</v>
      </c>
      <c r="AW589">
        <v>2</v>
      </c>
      <c r="AX589">
        <v>39502285</v>
      </c>
      <c r="AY589">
        <v>1</v>
      </c>
      <c r="AZ589">
        <v>0</v>
      </c>
      <c r="BA589">
        <v>573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Y589*Source!I263</f>
        <v>0</v>
      </c>
      <c r="CY589">
        <f>AA589</f>
        <v>38.51</v>
      </c>
      <c r="CZ589">
        <f>AE589</f>
        <v>38.51</v>
      </c>
      <c r="DA589">
        <f>AI589</f>
        <v>1</v>
      </c>
      <c r="DB589">
        <v>0</v>
      </c>
    </row>
    <row r="590" spans="1:106" x14ac:dyDescent="0.2">
      <c r="A590">
        <f>ROW(Source!A263)</f>
        <v>263</v>
      </c>
      <c r="B590">
        <v>39500385</v>
      </c>
      <c r="C590">
        <v>39502274</v>
      </c>
      <c r="D590">
        <v>36800159</v>
      </c>
      <c r="E590">
        <v>1</v>
      </c>
      <c r="F590">
        <v>1</v>
      </c>
      <c r="G590">
        <v>1</v>
      </c>
      <c r="H590">
        <v>3</v>
      </c>
      <c r="I590" t="s">
        <v>1324</v>
      </c>
      <c r="J590" t="s">
        <v>1325</v>
      </c>
      <c r="K590" t="s">
        <v>1326</v>
      </c>
      <c r="L590">
        <v>1339</v>
      </c>
      <c r="N590">
        <v>1007</v>
      </c>
      <c r="O590" t="s">
        <v>179</v>
      </c>
      <c r="P590" t="s">
        <v>179</v>
      </c>
      <c r="Q590">
        <v>1</v>
      </c>
      <c r="W590">
        <v>0</v>
      </c>
      <c r="X590">
        <v>1262771840</v>
      </c>
      <c r="Y590">
        <v>0</v>
      </c>
      <c r="AA590">
        <v>6.22</v>
      </c>
      <c r="AB590">
        <v>0</v>
      </c>
      <c r="AC590">
        <v>0</v>
      </c>
      <c r="AD590">
        <v>0</v>
      </c>
      <c r="AE590">
        <v>6.22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3</v>
      </c>
      <c r="AT590">
        <v>2.74</v>
      </c>
      <c r="AU590" t="s">
        <v>478</v>
      </c>
      <c r="AV590">
        <v>0</v>
      </c>
      <c r="AW590">
        <v>2</v>
      </c>
      <c r="AX590">
        <v>39502286</v>
      </c>
      <c r="AY590">
        <v>1</v>
      </c>
      <c r="AZ590">
        <v>0</v>
      </c>
      <c r="BA590">
        <v>574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Y590*Source!I263</f>
        <v>0</v>
      </c>
      <c r="CY590">
        <f>AA590</f>
        <v>6.22</v>
      </c>
      <c r="CZ590">
        <f>AE590</f>
        <v>6.22</v>
      </c>
      <c r="DA590">
        <f>AI590</f>
        <v>1</v>
      </c>
      <c r="DB590">
        <v>0</v>
      </c>
    </row>
    <row r="591" spans="1:106" x14ac:dyDescent="0.2">
      <c r="A591">
        <f>ROW(Source!A264)</f>
        <v>264</v>
      </c>
      <c r="B591">
        <v>39500386</v>
      </c>
      <c r="C591">
        <v>39502274</v>
      </c>
      <c r="D591">
        <v>37066837</v>
      </c>
      <c r="E591">
        <v>1</v>
      </c>
      <c r="F591">
        <v>1</v>
      </c>
      <c r="G591">
        <v>1</v>
      </c>
      <c r="H591">
        <v>1</v>
      </c>
      <c r="I591" t="s">
        <v>1316</v>
      </c>
      <c r="J591" t="s">
        <v>3</v>
      </c>
      <c r="K591" t="s">
        <v>1317</v>
      </c>
      <c r="L591">
        <v>1191</v>
      </c>
      <c r="N591">
        <v>1013</v>
      </c>
      <c r="O591" t="s">
        <v>1028</v>
      </c>
      <c r="P591" t="s">
        <v>1028</v>
      </c>
      <c r="Q591">
        <v>1</v>
      </c>
      <c r="W591">
        <v>0</v>
      </c>
      <c r="X591">
        <v>1850719656</v>
      </c>
      <c r="Y591">
        <v>34.659999999999997</v>
      </c>
      <c r="AA591">
        <v>0</v>
      </c>
      <c r="AB591">
        <v>0</v>
      </c>
      <c r="AC591">
        <v>0</v>
      </c>
      <c r="AD591">
        <v>55.34</v>
      </c>
      <c r="AE591">
        <v>0</v>
      </c>
      <c r="AF591">
        <v>0</v>
      </c>
      <c r="AG591">
        <v>0</v>
      </c>
      <c r="AH591">
        <v>8.31</v>
      </c>
      <c r="AI591">
        <v>1</v>
      </c>
      <c r="AJ591">
        <v>1</v>
      </c>
      <c r="AK591">
        <v>1</v>
      </c>
      <c r="AL591">
        <v>6.66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34.659999999999997</v>
      </c>
      <c r="AU591" t="s">
        <v>3</v>
      </c>
      <c r="AV591">
        <v>1</v>
      </c>
      <c r="AW591">
        <v>2</v>
      </c>
      <c r="AX591">
        <v>39502281</v>
      </c>
      <c r="AY591">
        <v>1</v>
      </c>
      <c r="AZ591">
        <v>0</v>
      </c>
      <c r="BA591">
        <v>576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Y591*Source!I264</f>
        <v>1.3863999999999999</v>
      </c>
      <c r="CY591">
        <f>AD591</f>
        <v>55.34</v>
      </c>
      <c r="CZ591">
        <f>AH591</f>
        <v>8.31</v>
      </c>
      <c r="DA591">
        <f>AL591</f>
        <v>6.66</v>
      </c>
      <c r="DB591">
        <v>0</v>
      </c>
    </row>
    <row r="592" spans="1:106" x14ac:dyDescent="0.2">
      <c r="A592">
        <f>ROW(Source!A264)</f>
        <v>264</v>
      </c>
      <c r="B592">
        <v>39500386</v>
      </c>
      <c r="C592">
        <v>39502274</v>
      </c>
      <c r="D592">
        <v>37064876</v>
      </c>
      <c r="E592">
        <v>1</v>
      </c>
      <c r="F592">
        <v>1</v>
      </c>
      <c r="G592">
        <v>1</v>
      </c>
      <c r="H592">
        <v>1</v>
      </c>
      <c r="I592" t="s">
        <v>1029</v>
      </c>
      <c r="J592" t="s">
        <v>3</v>
      </c>
      <c r="K592" t="s">
        <v>1030</v>
      </c>
      <c r="L592">
        <v>1191</v>
      </c>
      <c r="N592">
        <v>1013</v>
      </c>
      <c r="O592" t="s">
        <v>1028</v>
      </c>
      <c r="P592" t="s">
        <v>1028</v>
      </c>
      <c r="Q592">
        <v>1</v>
      </c>
      <c r="W592">
        <v>0</v>
      </c>
      <c r="X592">
        <v>-1417349443</v>
      </c>
      <c r="Y592">
        <v>0.1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6.66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0.1</v>
      </c>
      <c r="AU592" t="s">
        <v>3</v>
      </c>
      <c r="AV592">
        <v>2</v>
      </c>
      <c r="AW592">
        <v>2</v>
      </c>
      <c r="AX592">
        <v>39502282</v>
      </c>
      <c r="AY592">
        <v>1</v>
      </c>
      <c r="AZ592">
        <v>0</v>
      </c>
      <c r="BA592">
        <v>577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Y592*Source!I264</f>
        <v>4.0000000000000001E-3</v>
      </c>
      <c r="CY592">
        <f>AD592</f>
        <v>0</v>
      </c>
      <c r="CZ592">
        <f>AH592</f>
        <v>0</v>
      </c>
      <c r="DA592">
        <f>AL592</f>
        <v>1</v>
      </c>
      <c r="DB592">
        <v>0</v>
      </c>
    </row>
    <row r="593" spans="1:106" x14ac:dyDescent="0.2">
      <c r="A593">
        <f>ROW(Source!A264)</f>
        <v>264</v>
      </c>
      <c r="B593">
        <v>39500386</v>
      </c>
      <c r="C593">
        <v>39502274</v>
      </c>
      <c r="D593">
        <v>36882452</v>
      </c>
      <c r="E593">
        <v>1</v>
      </c>
      <c r="F593">
        <v>1</v>
      </c>
      <c r="G593">
        <v>1</v>
      </c>
      <c r="H593">
        <v>2</v>
      </c>
      <c r="I593" t="s">
        <v>1031</v>
      </c>
      <c r="J593" t="s">
        <v>1032</v>
      </c>
      <c r="K593" t="s">
        <v>1033</v>
      </c>
      <c r="L593">
        <v>1368</v>
      </c>
      <c r="N593">
        <v>1011</v>
      </c>
      <c r="O593" t="s">
        <v>1034</v>
      </c>
      <c r="P593" t="s">
        <v>1034</v>
      </c>
      <c r="Q593">
        <v>1</v>
      </c>
      <c r="W593">
        <v>0</v>
      </c>
      <c r="X593">
        <v>1188625873</v>
      </c>
      <c r="Y593">
        <v>0.1</v>
      </c>
      <c r="AA593">
        <v>0</v>
      </c>
      <c r="AB593">
        <v>208.19</v>
      </c>
      <c r="AC593">
        <v>13.5</v>
      </c>
      <c r="AD593">
        <v>0</v>
      </c>
      <c r="AE593">
        <v>0</v>
      </c>
      <c r="AF593">
        <v>31.26</v>
      </c>
      <c r="AG593">
        <v>13.5</v>
      </c>
      <c r="AH593">
        <v>0</v>
      </c>
      <c r="AI593">
        <v>1</v>
      </c>
      <c r="AJ593">
        <v>6.66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3</v>
      </c>
      <c r="AT593">
        <v>0.1</v>
      </c>
      <c r="AU593" t="s">
        <v>3</v>
      </c>
      <c r="AV593">
        <v>0</v>
      </c>
      <c r="AW593">
        <v>2</v>
      </c>
      <c r="AX593">
        <v>39502283</v>
      </c>
      <c r="AY593">
        <v>1</v>
      </c>
      <c r="AZ593">
        <v>0</v>
      </c>
      <c r="BA593">
        <v>578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Y593*Source!I264</f>
        <v>4.0000000000000001E-3</v>
      </c>
      <c r="CY593">
        <f>AB593</f>
        <v>208.19</v>
      </c>
      <c r="CZ593">
        <f>AF593</f>
        <v>31.26</v>
      </c>
      <c r="DA593">
        <f>AJ593</f>
        <v>6.66</v>
      </c>
      <c r="DB593">
        <v>0</v>
      </c>
    </row>
    <row r="594" spans="1:106" x14ac:dyDescent="0.2">
      <c r="A594">
        <f>ROW(Source!A264)</f>
        <v>264</v>
      </c>
      <c r="B594">
        <v>39500386</v>
      </c>
      <c r="C594">
        <v>39502274</v>
      </c>
      <c r="D594">
        <v>36883789</v>
      </c>
      <c r="E594">
        <v>1</v>
      </c>
      <c r="F594">
        <v>1</v>
      </c>
      <c r="G594">
        <v>1</v>
      </c>
      <c r="H594">
        <v>2</v>
      </c>
      <c r="I594" t="s">
        <v>1318</v>
      </c>
      <c r="J594" t="s">
        <v>1319</v>
      </c>
      <c r="K594" t="s">
        <v>1320</v>
      </c>
      <c r="L594">
        <v>1368</v>
      </c>
      <c r="N594">
        <v>1011</v>
      </c>
      <c r="O594" t="s">
        <v>1034</v>
      </c>
      <c r="P594" t="s">
        <v>1034</v>
      </c>
      <c r="Q594">
        <v>1</v>
      </c>
      <c r="W594">
        <v>0</v>
      </c>
      <c r="X594">
        <v>792402865</v>
      </c>
      <c r="Y594">
        <v>3.3</v>
      </c>
      <c r="AA594">
        <v>0</v>
      </c>
      <c r="AB594">
        <v>7.99</v>
      </c>
      <c r="AC594">
        <v>0</v>
      </c>
      <c r="AD594">
        <v>0</v>
      </c>
      <c r="AE594">
        <v>0</v>
      </c>
      <c r="AF594">
        <v>1.2</v>
      </c>
      <c r="AG594">
        <v>0</v>
      </c>
      <c r="AH594">
        <v>0</v>
      </c>
      <c r="AI594">
        <v>1</v>
      </c>
      <c r="AJ594">
        <v>6.66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3</v>
      </c>
      <c r="AT594">
        <v>3.3</v>
      </c>
      <c r="AU594" t="s">
        <v>3</v>
      </c>
      <c r="AV594">
        <v>0</v>
      </c>
      <c r="AW594">
        <v>2</v>
      </c>
      <c r="AX594">
        <v>39502284</v>
      </c>
      <c r="AY594">
        <v>1</v>
      </c>
      <c r="AZ594">
        <v>0</v>
      </c>
      <c r="BA594">
        <v>579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Y594*Source!I264</f>
        <v>0.13200000000000001</v>
      </c>
      <c r="CY594">
        <f>AB594</f>
        <v>7.99</v>
      </c>
      <c r="CZ594">
        <f>AF594</f>
        <v>1.2</v>
      </c>
      <c r="DA594">
        <f>AJ594</f>
        <v>6.66</v>
      </c>
      <c r="DB594">
        <v>0</v>
      </c>
    </row>
    <row r="595" spans="1:106" x14ac:dyDescent="0.2">
      <c r="A595">
        <f>ROW(Source!A264)</f>
        <v>264</v>
      </c>
      <c r="B595">
        <v>39500386</v>
      </c>
      <c r="C595">
        <v>39502274</v>
      </c>
      <c r="D595">
        <v>36800140</v>
      </c>
      <c r="E595">
        <v>1</v>
      </c>
      <c r="F595">
        <v>1</v>
      </c>
      <c r="G595">
        <v>1</v>
      </c>
      <c r="H595">
        <v>3</v>
      </c>
      <c r="I595" t="s">
        <v>1321</v>
      </c>
      <c r="J595" t="s">
        <v>1322</v>
      </c>
      <c r="K595" t="s">
        <v>1323</v>
      </c>
      <c r="L595">
        <v>1339</v>
      </c>
      <c r="N595">
        <v>1007</v>
      </c>
      <c r="O595" t="s">
        <v>179</v>
      </c>
      <c r="P595" t="s">
        <v>179</v>
      </c>
      <c r="Q595">
        <v>1</v>
      </c>
      <c r="W595">
        <v>0</v>
      </c>
      <c r="X595">
        <v>1706747518</v>
      </c>
      <c r="Y595">
        <v>0</v>
      </c>
      <c r="AA595">
        <v>256.48</v>
      </c>
      <c r="AB595">
        <v>0</v>
      </c>
      <c r="AC595">
        <v>0</v>
      </c>
      <c r="AD595">
        <v>0</v>
      </c>
      <c r="AE595">
        <v>38.51</v>
      </c>
      <c r="AF595">
        <v>0</v>
      </c>
      <c r="AG595">
        <v>0</v>
      </c>
      <c r="AH595">
        <v>0</v>
      </c>
      <c r="AI595">
        <v>6.66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3</v>
      </c>
      <c r="AT595">
        <v>0.43</v>
      </c>
      <c r="AU595" t="s">
        <v>478</v>
      </c>
      <c r="AV595">
        <v>0</v>
      </c>
      <c r="AW595">
        <v>2</v>
      </c>
      <c r="AX595">
        <v>39502285</v>
      </c>
      <c r="AY595">
        <v>1</v>
      </c>
      <c r="AZ595">
        <v>0</v>
      </c>
      <c r="BA595">
        <v>580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Y595*Source!I264</f>
        <v>0</v>
      </c>
      <c r="CY595">
        <f>AA595</f>
        <v>256.48</v>
      </c>
      <c r="CZ595">
        <f>AE595</f>
        <v>38.51</v>
      </c>
      <c r="DA595">
        <f>AI595</f>
        <v>6.66</v>
      </c>
      <c r="DB595">
        <v>0</v>
      </c>
    </row>
    <row r="596" spans="1:106" x14ac:dyDescent="0.2">
      <c r="A596">
        <f>ROW(Source!A264)</f>
        <v>264</v>
      </c>
      <c r="B596">
        <v>39500386</v>
      </c>
      <c r="C596">
        <v>39502274</v>
      </c>
      <c r="D596">
        <v>36800159</v>
      </c>
      <c r="E596">
        <v>1</v>
      </c>
      <c r="F596">
        <v>1</v>
      </c>
      <c r="G596">
        <v>1</v>
      </c>
      <c r="H596">
        <v>3</v>
      </c>
      <c r="I596" t="s">
        <v>1324</v>
      </c>
      <c r="J596" t="s">
        <v>1325</v>
      </c>
      <c r="K596" t="s">
        <v>1326</v>
      </c>
      <c r="L596">
        <v>1339</v>
      </c>
      <c r="N596">
        <v>1007</v>
      </c>
      <c r="O596" t="s">
        <v>179</v>
      </c>
      <c r="P596" t="s">
        <v>179</v>
      </c>
      <c r="Q596">
        <v>1</v>
      </c>
      <c r="W596">
        <v>0</v>
      </c>
      <c r="X596">
        <v>1262771840</v>
      </c>
      <c r="Y596">
        <v>0</v>
      </c>
      <c r="AA596">
        <v>41.43</v>
      </c>
      <c r="AB596">
        <v>0</v>
      </c>
      <c r="AC596">
        <v>0</v>
      </c>
      <c r="AD596">
        <v>0</v>
      </c>
      <c r="AE596">
        <v>6.22</v>
      </c>
      <c r="AF596">
        <v>0</v>
      </c>
      <c r="AG596">
        <v>0</v>
      </c>
      <c r="AH596">
        <v>0</v>
      </c>
      <c r="AI596">
        <v>6.66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3</v>
      </c>
      <c r="AT596">
        <v>2.74</v>
      </c>
      <c r="AU596" t="s">
        <v>478</v>
      </c>
      <c r="AV596">
        <v>0</v>
      </c>
      <c r="AW596">
        <v>2</v>
      </c>
      <c r="AX596">
        <v>39502286</v>
      </c>
      <c r="AY596">
        <v>1</v>
      </c>
      <c r="AZ596">
        <v>0</v>
      </c>
      <c r="BA596">
        <v>581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Y596*Source!I264</f>
        <v>0</v>
      </c>
      <c r="CY596">
        <f>AA596</f>
        <v>41.43</v>
      </c>
      <c r="CZ596">
        <f>AE596</f>
        <v>6.22</v>
      </c>
      <c r="DA596">
        <f>AI596</f>
        <v>6.66</v>
      </c>
      <c r="DB596">
        <v>0</v>
      </c>
    </row>
    <row r="597" spans="1:106" x14ac:dyDescent="0.2">
      <c r="A597">
        <f>ROW(Source!A265)</f>
        <v>265</v>
      </c>
      <c r="B597">
        <v>39500385</v>
      </c>
      <c r="C597">
        <v>39502288</v>
      </c>
      <c r="D597">
        <v>37066739</v>
      </c>
      <c r="E597">
        <v>1</v>
      </c>
      <c r="F597">
        <v>1</v>
      </c>
      <c r="G597">
        <v>1</v>
      </c>
      <c r="H597">
        <v>1</v>
      </c>
      <c r="I597" t="s">
        <v>1266</v>
      </c>
      <c r="J597" t="s">
        <v>3</v>
      </c>
      <c r="K597" t="s">
        <v>1267</v>
      </c>
      <c r="L597">
        <v>1191</v>
      </c>
      <c r="N597">
        <v>1013</v>
      </c>
      <c r="O597" t="s">
        <v>1028</v>
      </c>
      <c r="P597" t="s">
        <v>1028</v>
      </c>
      <c r="Q597">
        <v>1</v>
      </c>
      <c r="W597">
        <v>0</v>
      </c>
      <c r="X597">
        <v>-608433632</v>
      </c>
      <c r="Y597">
        <v>68.8</v>
      </c>
      <c r="AA597">
        <v>0</v>
      </c>
      <c r="AB597">
        <v>0</v>
      </c>
      <c r="AC597">
        <v>0</v>
      </c>
      <c r="AD597">
        <v>8.4600000000000009</v>
      </c>
      <c r="AE597">
        <v>0</v>
      </c>
      <c r="AF597">
        <v>0</v>
      </c>
      <c r="AG597">
        <v>0</v>
      </c>
      <c r="AH597">
        <v>8.4600000000000009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3</v>
      </c>
      <c r="AT597">
        <v>68.8</v>
      </c>
      <c r="AU597" t="s">
        <v>3</v>
      </c>
      <c r="AV597">
        <v>1</v>
      </c>
      <c r="AW597">
        <v>2</v>
      </c>
      <c r="AX597">
        <v>39502292</v>
      </c>
      <c r="AY597">
        <v>1</v>
      </c>
      <c r="AZ597">
        <v>0</v>
      </c>
      <c r="BA597">
        <v>583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Y597*Source!I265</f>
        <v>2.0640000000000001</v>
      </c>
      <c r="CY597">
        <f>AD597</f>
        <v>8.4600000000000009</v>
      </c>
      <c r="CZ597">
        <f>AH597</f>
        <v>8.4600000000000009</v>
      </c>
      <c r="DA597">
        <f>AL597</f>
        <v>1</v>
      </c>
      <c r="DB597">
        <v>0</v>
      </c>
    </row>
    <row r="598" spans="1:106" x14ac:dyDescent="0.2">
      <c r="A598">
        <f>ROW(Source!A265)</f>
        <v>265</v>
      </c>
      <c r="B598">
        <v>39500385</v>
      </c>
      <c r="C598">
        <v>39502288</v>
      </c>
      <c r="D598">
        <v>37064876</v>
      </c>
      <c r="E598">
        <v>1</v>
      </c>
      <c r="F598">
        <v>1</v>
      </c>
      <c r="G598">
        <v>1</v>
      </c>
      <c r="H598">
        <v>1</v>
      </c>
      <c r="I598" t="s">
        <v>1029</v>
      </c>
      <c r="J598" t="s">
        <v>3</v>
      </c>
      <c r="K598" t="s">
        <v>1030</v>
      </c>
      <c r="L598">
        <v>1191</v>
      </c>
      <c r="N598">
        <v>1013</v>
      </c>
      <c r="O598" t="s">
        <v>1028</v>
      </c>
      <c r="P598" t="s">
        <v>1028</v>
      </c>
      <c r="Q598">
        <v>1</v>
      </c>
      <c r="W598">
        <v>0</v>
      </c>
      <c r="X598">
        <v>-1417349443</v>
      </c>
      <c r="Y598">
        <v>0.16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3</v>
      </c>
      <c r="AT598">
        <v>0.16</v>
      </c>
      <c r="AU598" t="s">
        <v>3</v>
      </c>
      <c r="AV598">
        <v>2</v>
      </c>
      <c r="AW598">
        <v>2</v>
      </c>
      <c r="AX598">
        <v>39502293</v>
      </c>
      <c r="AY598">
        <v>1</v>
      </c>
      <c r="AZ598">
        <v>0</v>
      </c>
      <c r="BA598">
        <v>584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Y598*Source!I265</f>
        <v>4.7999999999999996E-3</v>
      </c>
      <c r="CY598">
        <f>AD598</f>
        <v>0</v>
      </c>
      <c r="CZ598">
        <f>AH598</f>
        <v>0</v>
      </c>
      <c r="DA598">
        <f>AL598</f>
        <v>1</v>
      </c>
      <c r="DB598">
        <v>0</v>
      </c>
    </row>
    <row r="599" spans="1:106" x14ac:dyDescent="0.2">
      <c r="A599">
        <f>ROW(Source!A265)</f>
        <v>265</v>
      </c>
      <c r="B599">
        <v>39500385</v>
      </c>
      <c r="C599">
        <v>39502288</v>
      </c>
      <c r="D599">
        <v>36882452</v>
      </c>
      <c r="E599">
        <v>1</v>
      </c>
      <c r="F599">
        <v>1</v>
      </c>
      <c r="G599">
        <v>1</v>
      </c>
      <c r="H599">
        <v>2</v>
      </c>
      <c r="I599" t="s">
        <v>1031</v>
      </c>
      <c r="J599" t="s">
        <v>1032</v>
      </c>
      <c r="K599" t="s">
        <v>1033</v>
      </c>
      <c r="L599">
        <v>1368</v>
      </c>
      <c r="N599">
        <v>1011</v>
      </c>
      <c r="O599" t="s">
        <v>1034</v>
      </c>
      <c r="P599" t="s">
        <v>1034</v>
      </c>
      <c r="Q599">
        <v>1</v>
      </c>
      <c r="W599">
        <v>0</v>
      </c>
      <c r="X599">
        <v>1188625873</v>
      </c>
      <c r="Y599">
        <v>0.16</v>
      </c>
      <c r="AA599">
        <v>0</v>
      </c>
      <c r="AB599">
        <v>31.26</v>
      </c>
      <c r="AC599">
        <v>13.5</v>
      </c>
      <c r="AD599">
        <v>0</v>
      </c>
      <c r="AE599">
        <v>0</v>
      </c>
      <c r="AF599">
        <v>31.26</v>
      </c>
      <c r="AG599">
        <v>13.5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3</v>
      </c>
      <c r="AT599">
        <v>0.16</v>
      </c>
      <c r="AU599" t="s">
        <v>3</v>
      </c>
      <c r="AV599">
        <v>0</v>
      </c>
      <c r="AW599">
        <v>2</v>
      </c>
      <c r="AX599">
        <v>39502294</v>
      </c>
      <c r="AY599">
        <v>1</v>
      </c>
      <c r="AZ599">
        <v>0</v>
      </c>
      <c r="BA599">
        <v>585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Y599*Source!I265</f>
        <v>4.7999999999999996E-3</v>
      </c>
      <c r="CY599">
        <f>AB599</f>
        <v>31.26</v>
      </c>
      <c r="CZ599">
        <f>AF599</f>
        <v>31.26</v>
      </c>
      <c r="DA599">
        <f>AJ599</f>
        <v>1</v>
      </c>
      <c r="DB599">
        <v>0</v>
      </c>
    </row>
    <row r="600" spans="1:106" x14ac:dyDescent="0.2">
      <c r="A600">
        <f>ROW(Source!A266)</f>
        <v>266</v>
      </c>
      <c r="B600">
        <v>39500386</v>
      </c>
      <c r="C600">
        <v>39502288</v>
      </c>
      <c r="D600">
        <v>37066739</v>
      </c>
      <c r="E600">
        <v>1</v>
      </c>
      <c r="F600">
        <v>1</v>
      </c>
      <c r="G600">
        <v>1</v>
      </c>
      <c r="H600">
        <v>1</v>
      </c>
      <c r="I600" t="s">
        <v>1266</v>
      </c>
      <c r="J600" t="s">
        <v>3</v>
      </c>
      <c r="K600" t="s">
        <v>1267</v>
      </c>
      <c r="L600">
        <v>1191</v>
      </c>
      <c r="N600">
        <v>1013</v>
      </c>
      <c r="O600" t="s">
        <v>1028</v>
      </c>
      <c r="P600" t="s">
        <v>1028</v>
      </c>
      <c r="Q600">
        <v>1</v>
      </c>
      <c r="W600">
        <v>0</v>
      </c>
      <c r="X600">
        <v>-608433632</v>
      </c>
      <c r="Y600">
        <v>68.8</v>
      </c>
      <c r="AA600">
        <v>0</v>
      </c>
      <c r="AB600">
        <v>0</v>
      </c>
      <c r="AC600">
        <v>0</v>
      </c>
      <c r="AD600">
        <v>56.34</v>
      </c>
      <c r="AE600">
        <v>0</v>
      </c>
      <c r="AF600">
        <v>0</v>
      </c>
      <c r="AG600">
        <v>0</v>
      </c>
      <c r="AH600">
        <v>8.4600000000000009</v>
      </c>
      <c r="AI600">
        <v>1</v>
      </c>
      <c r="AJ600">
        <v>1</v>
      </c>
      <c r="AK600">
        <v>1</v>
      </c>
      <c r="AL600">
        <v>6.66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3</v>
      </c>
      <c r="AT600">
        <v>68.8</v>
      </c>
      <c r="AU600" t="s">
        <v>3</v>
      </c>
      <c r="AV600">
        <v>1</v>
      </c>
      <c r="AW600">
        <v>2</v>
      </c>
      <c r="AX600">
        <v>39502292</v>
      </c>
      <c r="AY600">
        <v>1</v>
      </c>
      <c r="AZ600">
        <v>0</v>
      </c>
      <c r="BA600">
        <v>587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Y600*Source!I266</f>
        <v>2.0640000000000001</v>
      </c>
      <c r="CY600">
        <f>AD600</f>
        <v>56.34</v>
      </c>
      <c r="CZ600">
        <f>AH600</f>
        <v>8.4600000000000009</v>
      </c>
      <c r="DA600">
        <f>AL600</f>
        <v>6.66</v>
      </c>
      <c r="DB600">
        <v>0</v>
      </c>
    </row>
    <row r="601" spans="1:106" x14ac:dyDescent="0.2">
      <c r="A601">
        <f>ROW(Source!A266)</f>
        <v>266</v>
      </c>
      <c r="B601">
        <v>39500386</v>
      </c>
      <c r="C601">
        <v>39502288</v>
      </c>
      <c r="D601">
        <v>37064876</v>
      </c>
      <c r="E601">
        <v>1</v>
      </c>
      <c r="F601">
        <v>1</v>
      </c>
      <c r="G601">
        <v>1</v>
      </c>
      <c r="H601">
        <v>1</v>
      </c>
      <c r="I601" t="s">
        <v>1029</v>
      </c>
      <c r="J601" t="s">
        <v>3</v>
      </c>
      <c r="K601" t="s">
        <v>1030</v>
      </c>
      <c r="L601">
        <v>1191</v>
      </c>
      <c r="N601">
        <v>1013</v>
      </c>
      <c r="O601" t="s">
        <v>1028</v>
      </c>
      <c r="P601" t="s">
        <v>1028</v>
      </c>
      <c r="Q601">
        <v>1</v>
      </c>
      <c r="W601">
        <v>0</v>
      </c>
      <c r="X601">
        <v>-1417349443</v>
      </c>
      <c r="Y601">
        <v>0.16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6.66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3</v>
      </c>
      <c r="AT601">
        <v>0.16</v>
      </c>
      <c r="AU601" t="s">
        <v>3</v>
      </c>
      <c r="AV601">
        <v>2</v>
      </c>
      <c r="AW601">
        <v>2</v>
      </c>
      <c r="AX601">
        <v>39502293</v>
      </c>
      <c r="AY601">
        <v>1</v>
      </c>
      <c r="AZ601">
        <v>0</v>
      </c>
      <c r="BA601">
        <v>588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Y601*Source!I266</f>
        <v>4.7999999999999996E-3</v>
      </c>
      <c r="CY601">
        <f>AD601</f>
        <v>0</v>
      </c>
      <c r="CZ601">
        <f>AH601</f>
        <v>0</v>
      </c>
      <c r="DA601">
        <f>AL601</f>
        <v>1</v>
      </c>
      <c r="DB601">
        <v>0</v>
      </c>
    </row>
    <row r="602" spans="1:106" x14ac:dyDescent="0.2">
      <c r="A602">
        <f>ROW(Source!A266)</f>
        <v>266</v>
      </c>
      <c r="B602">
        <v>39500386</v>
      </c>
      <c r="C602">
        <v>39502288</v>
      </c>
      <c r="D602">
        <v>36882452</v>
      </c>
      <c r="E602">
        <v>1</v>
      </c>
      <c r="F602">
        <v>1</v>
      </c>
      <c r="G602">
        <v>1</v>
      </c>
      <c r="H602">
        <v>2</v>
      </c>
      <c r="I602" t="s">
        <v>1031</v>
      </c>
      <c r="J602" t="s">
        <v>1032</v>
      </c>
      <c r="K602" t="s">
        <v>1033</v>
      </c>
      <c r="L602">
        <v>1368</v>
      </c>
      <c r="N602">
        <v>1011</v>
      </c>
      <c r="O602" t="s">
        <v>1034</v>
      </c>
      <c r="P602" t="s">
        <v>1034</v>
      </c>
      <c r="Q602">
        <v>1</v>
      </c>
      <c r="W602">
        <v>0</v>
      </c>
      <c r="X602">
        <v>1188625873</v>
      </c>
      <c r="Y602">
        <v>0.16</v>
      </c>
      <c r="AA602">
        <v>0</v>
      </c>
      <c r="AB602">
        <v>208.19</v>
      </c>
      <c r="AC602">
        <v>13.5</v>
      </c>
      <c r="AD602">
        <v>0</v>
      </c>
      <c r="AE602">
        <v>0</v>
      </c>
      <c r="AF602">
        <v>31.26</v>
      </c>
      <c r="AG602">
        <v>13.5</v>
      </c>
      <c r="AH602">
        <v>0</v>
      </c>
      <c r="AI602">
        <v>1</v>
      </c>
      <c r="AJ602">
        <v>6.66</v>
      </c>
      <c r="AK602">
        <v>1</v>
      </c>
      <c r="AL602">
        <v>1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3</v>
      </c>
      <c r="AT602">
        <v>0.16</v>
      </c>
      <c r="AU602" t="s">
        <v>3</v>
      </c>
      <c r="AV602">
        <v>0</v>
      </c>
      <c r="AW602">
        <v>2</v>
      </c>
      <c r="AX602">
        <v>39502294</v>
      </c>
      <c r="AY602">
        <v>1</v>
      </c>
      <c r="AZ602">
        <v>0</v>
      </c>
      <c r="BA602">
        <v>589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Y602*Source!I266</f>
        <v>4.7999999999999996E-3</v>
      </c>
      <c r="CY602">
        <f>AB602</f>
        <v>208.19</v>
      </c>
      <c r="CZ602">
        <f>AF602</f>
        <v>31.26</v>
      </c>
      <c r="DA602">
        <f>AJ602</f>
        <v>6.66</v>
      </c>
      <c r="DB602">
        <v>0</v>
      </c>
    </row>
    <row r="603" spans="1:106" x14ac:dyDescent="0.2">
      <c r="A603">
        <f>ROW(Source!A267)</f>
        <v>267</v>
      </c>
      <c r="B603">
        <v>39500385</v>
      </c>
      <c r="C603">
        <v>39502296</v>
      </c>
      <c r="D603">
        <v>37071037</v>
      </c>
      <c r="E603">
        <v>1</v>
      </c>
      <c r="F603">
        <v>1</v>
      </c>
      <c r="G603">
        <v>1</v>
      </c>
      <c r="H603">
        <v>1</v>
      </c>
      <c r="I603" t="s">
        <v>1217</v>
      </c>
      <c r="J603" t="s">
        <v>3</v>
      </c>
      <c r="K603" t="s">
        <v>1218</v>
      </c>
      <c r="L603">
        <v>1191</v>
      </c>
      <c r="N603">
        <v>1013</v>
      </c>
      <c r="O603" t="s">
        <v>1028</v>
      </c>
      <c r="P603" t="s">
        <v>1028</v>
      </c>
      <c r="Q603">
        <v>1</v>
      </c>
      <c r="W603">
        <v>0</v>
      </c>
      <c r="X603">
        <v>1069510174</v>
      </c>
      <c r="Y603">
        <v>10.3385</v>
      </c>
      <c r="AA603">
        <v>0</v>
      </c>
      <c r="AB603">
        <v>0</v>
      </c>
      <c r="AC603">
        <v>0</v>
      </c>
      <c r="AD603">
        <v>9.6199999999999992</v>
      </c>
      <c r="AE603">
        <v>0</v>
      </c>
      <c r="AF603">
        <v>0</v>
      </c>
      <c r="AG603">
        <v>0</v>
      </c>
      <c r="AH603">
        <v>9.6199999999999992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3</v>
      </c>
      <c r="AT603">
        <v>8.99</v>
      </c>
      <c r="AU603" t="s">
        <v>33</v>
      </c>
      <c r="AV603">
        <v>1</v>
      </c>
      <c r="AW603">
        <v>2</v>
      </c>
      <c r="AX603">
        <v>39502310</v>
      </c>
      <c r="AY603">
        <v>1</v>
      </c>
      <c r="AZ603">
        <v>0</v>
      </c>
      <c r="BA603">
        <v>591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Y603*Source!I267</f>
        <v>1.0338499999999999</v>
      </c>
      <c r="CY603">
        <f>AD603</f>
        <v>9.6199999999999992</v>
      </c>
      <c r="CZ603">
        <f>AH603</f>
        <v>9.6199999999999992</v>
      </c>
      <c r="DA603">
        <f>AL603</f>
        <v>1</v>
      </c>
      <c r="DB603">
        <v>0</v>
      </c>
    </row>
    <row r="604" spans="1:106" x14ac:dyDescent="0.2">
      <c r="A604">
        <f>ROW(Source!A267)</f>
        <v>267</v>
      </c>
      <c r="B604">
        <v>39500385</v>
      </c>
      <c r="C604">
        <v>39502296</v>
      </c>
      <c r="D604">
        <v>37064876</v>
      </c>
      <c r="E604">
        <v>1</v>
      </c>
      <c r="F604">
        <v>1</v>
      </c>
      <c r="G604">
        <v>1</v>
      </c>
      <c r="H604">
        <v>1</v>
      </c>
      <c r="I604" t="s">
        <v>1029</v>
      </c>
      <c r="J604" t="s">
        <v>3</v>
      </c>
      <c r="K604" t="s">
        <v>1030</v>
      </c>
      <c r="L604">
        <v>1191</v>
      </c>
      <c r="N604">
        <v>1013</v>
      </c>
      <c r="O604" t="s">
        <v>1028</v>
      </c>
      <c r="P604" t="s">
        <v>1028</v>
      </c>
      <c r="Q604">
        <v>1</v>
      </c>
      <c r="W604">
        <v>0</v>
      </c>
      <c r="X604">
        <v>-1417349443</v>
      </c>
      <c r="Y604">
        <v>0.21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3</v>
      </c>
      <c r="AT604">
        <v>0.21</v>
      </c>
      <c r="AU604" t="s">
        <v>3</v>
      </c>
      <c r="AV604">
        <v>2</v>
      </c>
      <c r="AW604">
        <v>2</v>
      </c>
      <c r="AX604">
        <v>39502311</v>
      </c>
      <c r="AY604">
        <v>1</v>
      </c>
      <c r="AZ604">
        <v>2048</v>
      </c>
      <c r="BA604">
        <v>592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Y604*Source!I267</f>
        <v>2.1000000000000001E-2</v>
      </c>
      <c r="CY604">
        <f>AD604</f>
        <v>0</v>
      </c>
      <c r="CZ604">
        <f>AH604</f>
        <v>0</v>
      </c>
      <c r="DA604">
        <f>AL604</f>
        <v>1</v>
      </c>
      <c r="DB604">
        <v>0</v>
      </c>
    </row>
    <row r="605" spans="1:106" x14ac:dyDescent="0.2">
      <c r="A605">
        <f>ROW(Source!A267)</f>
        <v>267</v>
      </c>
      <c r="B605">
        <v>39500385</v>
      </c>
      <c r="C605">
        <v>39502296</v>
      </c>
      <c r="D605">
        <v>36882452</v>
      </c>
      <c r="E605">
        <v>1</v>
      </c>
      <c r="F605">
        <v>1</v>
      </c>
      <c r="G605">
        <v>1</v>
      </c>
      <c r="H605">
        <v>2</v>
      </c>
      <c r="I605" t="s">
        <v>1031</v>
      </c>
      <c r="J605" t="s">
        <v>1032</v>
      </c>
      <c r="K605" t="s">
        <v>1033</v>
      </c>
      <c r="L605">
        <v>1368</v>
      </c>
      <c r="N605">
        <v>1011</v>
      </c>
      <c r="O605" t="s">
        <v>1034</v>
      </c>
      <c r="P605" t="s">
        <v>1034</v>
      </c>
      <c r="Q605">
        <v>1</v>
      </c>
      <c r="W605">
        <v>0</v>
      </c>
      <c r="X605">
        <v>1188625873</v>
      </c>
      <c r="Y605">
        <v>8.7500000000000008E-2</v>
      </c>
      <c r="AA605">
        <v>0</v>
      </c>
      <c r="AB605">
        <v>31.26</v>
      </c>
      <c r="AC605">
        <v>13.5</v>
      </c>
      <c r="AD605">
        <v>0</v>
      </c>
      <c r="AE605">
        <v>0</v>
      </c>
      <c r="AF605">
        <v>31.26</v>
      </c>
      <c r="AG605">
        <v>13.5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3</v>
      </c>
      <c r="AT605">
        <v>7.0000000000000007E-2</v>
      </c>
      <c r="AU605" t="s">
        <v>32</v>
      </c>
      <c r="AV605">
        <v>0</v>
      </c>
      <c r="AW605">
        <v>2</v>
      </c>
      <c r="AX605">
        <v>39502312</v>
      </c>
      <c r="AY605">
        <v>1</v>
      </c>
      <c r="AZ605">
        <v>0</v>
      </c>
      <c r="BA605">
        <v>593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Y605*Source!I267</f>
        <v>8.7500000000000008E-3</v>
      </c>
      <c r="CY605">
        <f>AB605</f>
        <v>31.26</v>
      </c>
      <c r="CZ605">
        <f>AF605</f>
        <v>31.26</v>
      </c>
      <c r="DA605">
        <f>AJ605</f>
        <v>1</v>
      </c>
      <c r="DB605">
        <v>0</v>
      </c>
    </row>
    <row r="606" spans="1:106" x14ac:dyDescent="0.2">
      <c r="A606">
        <f>ROW(Source!A267)</f>
        <v>267</v>
      </c>
      <c r="B606">
        <v>39500385</v>
      </c>
      <c r="C606">
        <v>39502296</v>
      </c>
      <c r="D606">
        <v>36883554</v>
      </c>
      <c r="E606">
        <v>1</v>
      </c>
      <c r="F606">
        <v>1</v>
      </c>
      <c r="G606">
        <v>1</v>
      </c>
      <c r="H606">
        <v>2</v>
      </c>
      <c r="I606" t="s">
        <v>1037</v>
      </c>
      <c r="J606" t="s">
        <v>1038</v>
      </c>
      <c r="K606" t="s">
        <v>1039</v>
      </c>
      <c r="L606">
        <v>1368</v>
      </c>
      <c r="N606">
        <v>1011</v>
      </c>
      <c r="O606" t="s">
        <v>1034</v>
      </c>
      <c r="P606" t="s">
        <v>1034</v>
      </c>
      <c r="Q606">
        <v>1</v>
      </c>
      <c r="W606">
        <v>0</v>
      </c>
      <c r="X606">
        <v>1372534845</v>
      </c>
      <c r="Y606">
        <v>0.17500000000000002</v>
      </c>
      <c r="AA606">
        <v>0</v>
      </c>
      <c r="AB606">
        <v>65.709999999999994</v>
      </c>
      <c r="AC606">
        <v>11.6</v>
      </c>
      <c r="AD606">
        <v>0</v>
      </c>
      <c r="AE606">
        <v>0</v>
      </c>
      <c r="AF606">
        <v>65.709999999999994</v>
      </c>
      <c r="AG606">
        <v>11.6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3</v>
      </c>
      <c r="AT606">
        <v>0.14000000000000001</v>
      </c>
      <c r="AU606" t="s">
        <v>32</v>
      </c>
      <c r="AV606">
        <v>0</v>
      </c>
      <c r="AW606">
        <v>2</v>
      </c>
      <c r="AX606">
        <v>39502313</v>
      </c>
      <c r="AY606">
        <v>1</v>
      </c>
      <c r="AZ606">
        <v>0</v>
      </c>
      <c r="BA606">
        <v>594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Y606*Source!I267</f>
        <v>1.7500000000000002E-2</v>
      </c>
      <c r="CY606">
        <f>AB606</f>
        <v>65.709999999999994</v>
      </c>
      <c r="CZ606">
        <f>AF606</f>
        <v>65.709999999999994</v>
      </c>
      <c r="DA606">
        <f>AJ606</f>
        <v>1</v>
      </c>
      <c r="DB606">
        <v>0</v>
      </c>
    </row>
    <row r="607" spans="1:106" x14ac:dyDescent="0.2">
      <c r="A607">
        <f>ROW(Source!A267)</f>
        <v>267</v>
      </c>
      <c r="B607">
        <v>39500385</v>
      </c>
      <c r="C607">
        <v>39502296</v>
      </c>
      <c r="D607">
        <v>36802461</v>
      </c>
      <c r="E607">
        <v>1</v>
      </c>
      <c r="F607">
        <v>1</v>
      </c>
      <c r="G607">
        <v>1</v>
      </c>
      <c r="H607">
        <v>3</v>
      </c>
      <c r="I607" t="s">
        <v>1327</v>
      </c>
      <c r="J607" t="s">
        <v>1328</v>
      </c>
      <c r="K607" t="s">
        <v>1329</v>
      </c>
      <c r="L607">
        <v>1348</v>
      </c>
      <c r="N607">
        <v>1009</v>
      </c>
      <c r="O607" t="s">
        <v>57</v>
      </c>
      <c r="P607" t="s">
        <v>57</v>
      </c>
      <c r="Q607">
        <v>1000</v>
      </c>
      <c r="W607">
        <v>0</v>
      </c>
      <c r="X607">
        <v>-1699345571</v>
      </c>
      <c r="Y607">
        <v>1.4E-3</v>
      </c>
      <c r="AA607">
        <v>30030</v>
      </c>
      <c r="AB607">
        <v>0</v>
      </c>
      <c r="AC607">
        <v>0</v>
      </c>
      <c r="AD607">
        <v>0</v>
      </c>
      <c r="AE607">
        <v>30030</v>
      </c>
      <c r="AF607">
        <v>0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3</v>
      </c>
      <c r="AT607">
        <v>1.4E-3</v>
      </c>
      <c r="AU607" t="s">
        <v>3</v>
      </c>
      <c r="AV607">
        <v>0</v>
      </c>
      <c r="AW607">
        <v>2</v>
      </c>
      <c r="AX607">
        <v>39502314</v>
      </c>
      <c r="AY607">
        <v>1</v>
      </c>
      <c r="AZ607">
        <v>0</v>
      </c>
      <c r="BA607">
        <v>595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Y607*Source!I267</f>
        <v>1.4000000000000001E-4</v>
      </c>
      <c r="CY607">
        <f t="shared" ref="CY607:CY615" si="60">AA607</f>
        <v>30030</v>
      </c>
      <c r="CZ607">
        <f t="shared" ref="CZ607:CZ615" si="61">AE607</f>
        <v>30030</v>
      </c>
      <c r="DA607">
        <f t="shared" ref="DA607:DA615" si="62">AI607</f>
        <v>1</v>
      </c>
      <c r="DB607">
        <v>0</v>
      </c>
    </row>
    <row r="608" spans="1:106" x14ac:dyDescent="0.2">
      <c r="A608">
        <f>ROW(Source!A267)</f>
        <v>267</v>
      </c>
      <c r="B608">
        <v>39500385</v>
      </c>
      <c r="C608">
        <v>39502296</v>
      </c>
      <c r="D608">
        <v>36802469</v>
      </c>
      <c r="E608">
        <v>1</v>
      </c>
      <c r="F608">
        <v>1</v>
      </c>
      <c r="G608">
        <v>1</v>
      </c>
      <c r="H608">
        <v>3</v>
      </c>
      <c r="I608" t="s">
        <v>1330</v>
      </c>
      <c r="J608" t="s">
        <v>1331</v>
      </c>
      <c r="K608" t="s">
        <v>1332</v>
      </c>
      <c r="L608">
        <v>1346</v>
      </c>
      <c r="N608">
        <v>1009</v>
      </c>
      <c r="O608" t="s">
        <v>52</v>
      </c>
      <c r="P608" t="s">
        <v>52</v>
      </c>
      <c r="Q608">
        <v>1</v>
      </c>
      <c r="W608">
        <v>0</v>
      </c>
      <c r="X608">
        <v>-490687590</v>
      </c>
      <c r="Y608">
        <v>0.02</v>
      </c>
      <c r="AA608">
        <v>37.29</v>
      </c>
      <c r="AB608">
        <v>0</v>
      </c>
      <c r="AC608">
        <v>0</v>
      </c>
      <c r="AD608">
        <v>0</v>
      </c>
      <c r="AE608">
        <v>37.29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3</v>
      </c>
      <c r="AT608">
        <v>0.02</v>
      </c>
      <c r="AU608" t="s">
        <v>3</v>
      </c>
      <c r="AV608">
        <v>0</v>
      </c>
      <c r="AW608">
        <v>2</v>
      </c>
      <c r="AX608">
        <v>39502315</v>
      </c>
      <c r="AY608">
        <v>1</v>
      </c>
      <c r="AZ608">
        <v>0</v>
      </c>
      <c r="BA608">
        <v>596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Y608*Source!I267</f>
        <v>2E-3</v>
      </c>
      <c r="CY608">
        <f t="shared" si="60"/>
        <v>37.29</v>
      </c>
      <c r="CZ608">
        <f t="shared" si="61"/>
        <v>37.29</v>
      </c>
      <c r="DA608">
        <f t="shared" si="62"/>
        <v>1</v>
      </c>
      <c r="DB608">
        <v>0</v>
      </c>
    </row>
    <row r="609" spans="1:106" x14ac:dyDescent="0.2">
      <c r="A609">
        <f>ROW(Source!A267)</f>
        <v>267</v>
      </c>
      <c r="B609">
        <v>39500385</v>
      </c>
      <c r="C609">
        <v>39502296</v>
      </c>
      <c r="D609">
        <v>36804578</v>
      </c>
      <c r="E609">
        <v>1</v>
      </c>
      <c r="F609">
        <v>1</v>
      </c>
      <c r="G609">
        <v>1</v>
      </c>
      <c r="H609">
        <v>3</v>
      </c>
      <c r="I609" t="s">
        <v>491</v>
      </c>
      <c r="J609" t="s">
        <v>493</v>
      </c>
      <c r="K609" t="s">
        <v>492</v>
      </c>
      <c r="L609">
        <v>1355</v>
      </c>
      <c r="N609">
        <v>1010</v>
      </c>
      <c r="O609" t="s">
        <v>390</v>
      </c>
      <c r="P609" t="s">
        <v>390</v>
      </c>
      <c r="Q609">
        <v>100</v>
      </c>
      <c r="W609">
        <v>0</v>
      </c>
      <c r="X609">
        <v>-66531260</v>
      </c>
      <c r="Y609">
        <v>0.4</v>
      </c>
      <c r="AA609">
        <v>83</v>
      </c>
      <c r="AB609">
        <v>0</v>
      </c>
      <c r="AC609">
        <v>0</v>
      </c>
      <c r="AD609">
        <v>0</v>
      </c>
      <c r="AE609">
        <v>83</v>
      </c>
      <c r="AF609">
        <v>0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0</v>
      </c>
      <c r="AP609">
        <v>0</v>
      </c>
      <c r="AQ609">
        <v>0</v>
      </c>
      <c r="AR609">
        <v>0</v>
      </c>
      <c r="AS609" t="s">
        <v>3</v>
      </c>
      <c r="AT609">
        <v>0.4</v>
      </c>
      <c r="AU609" t="s">
        <v>3</v>
      </c>
      <c r="AV609">
        <v>0</v>
      </c>
      <c r="AW609">
        <v>1</v>
      </c>
      <c r="AX609">
        <v>-1</v>
      </c>
      <c r="AY609">
        <v>0</v>
      </c>
      <c r="AZ609">
        <v>0</v>
      </c>
      <c r="BA609" t="s">
        <v>3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Y609*Source!I267</f>
        <v>4.0000000000000008E-2</v>
      </c>
      <c r="CY609">
        <f t="shared" si="60"/>
        <v>83</v>
      </c>
      <c r="CZ609">
        <f t="shared" si="61"/>
        <v>83</v>
      </c>
      <c r="DA609">
        <f t="shared" si="62"/>
        <v>1</v>
      </c>
      <c r="DB609">
        <v>0</v>
      </c>
    </row>
    <row r="610" spans="1:106" x14ac:dyDescent="0.2">
      <c r="A610">
        <f>ROW(Source!A267)</f>
        <v>267</v>
      </c>
      <c r="B610">
        <v>39500385</v>
      </c>
      <c r="C610">
        <v>39502296</v>
      </c>
      <c r="D610">
        <v>36806623</v>
      </c>
      <c r="E610">
        <v>1</v>
      </c>
      <c r="F610">
        <v>1</v>
      </c>
      <c r="G610">
        <v>1</v>
      </c>
      <c r="H610">
        <v>3</v>
      </c>
      <c r="I610" t="s">
        <v>1333</v>
      </c>
      <c r="J610" t="s">
        <v>1334</v>
      </c>
      <c r="K610" t="s">
        <v>1335</v>
      </c>
      <c r="L610">
        <v>1348</v>
      </c>
      <c r="N610">
        <v>1009</v>
      </c>
      <c r="O610" t="s">
        <v>57</v>
      </c>
      <c r="P610" t="s">
        <v>57</v>
      </c>
      <c r="Q610">
        <v>1000</v>
      </c>
      <c r="W610">
        <v>0</v>
      </c>
      <c r="X610">
        <v>1529337430</v>
      </c>
      <c r="Y610">
        <v>2E-3</v>
      </c>
      <c r="AA610">
        <v>1836</v>
      </c>
      <c r="AB610">
        <v>0</v>
      </c>
      <c r="AC610">
        <v>0</v>
      </c>
      <c r="AD610">
        <v>0</v>
      </c>
      <c r="AE610">
        <v>1836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3</v>
      </c>
      <c r="AT610">
        <v>2E-3</v>
      </c>
      <c r="AU610" t="s">
        <v>3</v>
      </c>
      <c r="AV610">
        <v>0</v>
      </c>
      <c r="AW610">
        <v>2</v>
      </c>
      <c r="AX610">
        <v>39502318</v>
      </c>
      <c r="AY610">
        <v>1</v>
      </c>
      <c r="AZ610">
        <v>0</v>
      </c>
      <c r="BA610">
        <v>599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Y610*Source!I267</f>
        <v>2.0000000000000001E-4</v>
      </c>
      <c r="CY610">
        <f t="shared" si="60"/>
        <v>1836</v>
      </c>
      <c r="CZ610">
        <f t="shared" si="61"/>
        <v>1836</v>
      </c>
      <c r="DA610">
        <f t="shared" si="62"/>
        <v>1</v>
      </c>
      <c r="DB610">
        <v>0</v>
      </c>
    </row>
    <row r="611" spans="1:106" x14ac:dyDescent="0.2">
      <c r="A611">
        <f>ROW(Source!A267)</f>
        <v>267</v>
      </c>
      <c r="B611">
        <v>39500385</v>
      </c>
      <c r="C611">
        <v>39502296</v>
      </c>
      <c r="D611">
        <v>36838223</v>
      </c>
      <c r="E611">
        <v>1</v>
      </c>
      <c r="F611">
        <v>1</v>
      </c>
      <c r="G611">
        <v>1</v>
      </c>
      <c r="H611">
        <v>3</v>
      </c>
      <c r="I611" t="s">
        <v>1336</v>
      </c>
      <c r="J611" t="s">
        <v>1337</v>
      </c>
      <c r="K611" t="s">
        <v>1338</v>
      </c>
      <c r="L611">
        <v>1348</v>
      </c>
      <c r="N611">
        <v>1009</v>
      </c>
      <c r="O611" t="s">
        <v>57</v>
      </c>
      <c r="P611" t="s">
        <v>57</v>
      </c>
      <c r="Q611">
        <v>1000</v>
      </c>
      <c r="W611">
        <v>0</v>
      </c>
      <c r="X611">
        <v>570223526</v>
      </c>
      <c r="Y611">
        <v>4.0000000000000002E-4</v>
      </c>
      <c r="AA611">
        <v>15119</v>
      </c>
      <c r="AB611">
        <v>0</v>
      </c>
      <c r="AC611">
        <v>0</v>
      </c>
      <c r="AD611">
        <v>0</v>
      </c>
      <c r="AE611">
        <v>15119</v>
      </c>
      <c r="AF611">
        <v>0</v>
      </c>
      <c r="AG611">
        <v>0</v>
      </c>
      <c r="AH611">
        <v>0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3</v>
      </c>
      <c r="AT611">
        <v>4.0000000000000002E-4</v>
      </c>
      <c r="AU611" t="s">
        <v>3</v>
      </c>
      <c r="AV611">
        <v>0</v>
      </c>
      <c r="AW611">
        <v>2</v>
      </c>
      <c r="AX611">
        <v>39502319</v>
      </c>
      <c r="AY611">
        <v>1</v>
      </c>
      <c r="AZ611">
        <v>0</v>
      </c>
      <c r="BA611">
        <v>600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Y611*Source!I267</f>
        <v>4.0000000000000003E-5</v>
      </c>
      <c r="CY611">
        <f t="shared" si="60"/>
        <v>15119</v>
      </c>
      <c r="CZ611">
        <f t="shared" si="61"/>
        <v>15119</v>
      </c>
      <c r="DA611">
        <f t="shared" si="62"/>
        <v>1</v>
      </c>
      <c r="DB611">
        <v>0</v>
      </c>
    </row>
    <row r="612" spans="1:106" x14ac:dyDescent="0.2">
      <c r="A612">
        <f>ROW(Source!A267)</f>
        <v>267</v>
      </c>
      <c r="B612">
        <v>39500385</v>
      </c>
      <c r="C612">
        <v>39502296</v>
      </c>
      <c r="D612">
        <v>36838951</v>
      </c>
      <c r="E612">
        <v>1</v>
      </c>
      <c r="F612">
        <v>1</v>
      </c>
      <c r="G612">
        <v>1</v>
      </c>
      <c r="H612">
        <v>3</v>
      </c>
      <c r="I612" t="s">
        <v>1339</v>
      </c>
      <c r="J612" t="s">
        <v>1340</v>
      </c>
      <c r="K612" t="s">
        <v>1341</v>
      </c>
      <c r="L612">
        <v>1348</v>
      </c>
      <c r="N612">
        <v>1009</v>
      </c>
      <c r="O612" t="s">
        <v>57</v>
      </c>
      <c r="P612" t="s">
        <v>57</v>
      </c>
      <c r="Q612">
        <v>1000</v>
      </c>
      <c r="W612">
        <v>0</v>
      </c>
      <c r="X612">
        <v>-909021926</v>
      </c>
      <c r="Y612">
        <v>2.0000000000000001E-4</v>
      </c>
      <c r="AA612">
        <v>16950</v>
      </c>
      <c r="AB612">
        <v>0</v>
      </c>
      <c r="AC612">
        <v>0</v>
      </c>
      <c r="AD612">
        <v>0</v>
      </c>
      <c r="AE612">
        <v>16950</v>
      </c>
      <c r="AF612">
        <v>0</v>
      </c>
      <c r="AG612">
        <v>0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3</v>
      </c>
      <c r="AT612">
        <v>2.0000000000000001E-4</v>
      </c>
      <c r="AU612" t="s">
        <v>3</v>
      </c>
      <c r="AV612">
        <v>0</v>
      </c>
      <c r="AW612">
        <v>2</v>
      </c>
      <c r="AX612">
        <v>39502321</v>
      </c>
      <c r="AY612">
        <v>1</v>
      </c>
      <c r="AZ612">
        <v>0</v>
      </c>
      <c r="BA612">
        <v>602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Y612*Source!I267</f>
        <v>2.0000000000000002E-5</v>
      </c>
      <c r="CY612">
        <f t="shared" si="60"/>
        <v>16950</v>
      </c>
      <c r="CZ612">
        <f t="shared" si="61"/>
        <v>16950</v>
      </c>
      <c r="DA612">
        <f t="shared" si="62"/>
        <v>1</v>
      </c>
      <c r="DB612">
        <v>0</v>
      </c>
    </row>
    <row r="613" spans="1:106" x14ac:dyDescent="0.2">
      <c r="A613">
        <f>ROW(Source!A267)</f>
        <v>267</v>
      </c>
      <c r="B613">
        <v>39500385</v>
      </c>
      <c r="C613">
        <v>39502296</v>
      </c>
      <c r="D613">
        <v>36846263</v>
      </c>
      <c r="E613">
        <v>1</v>
      </c>
      <c r="F613">
        <v>1</v>
      </c>
      <c r="G613">
        <v>1</v>
      </c>
      <c r="H613">
        <v>3</v>
      </c>
      <c r="I613" t="s">
        <v>495</v>
      </c>
      <c r="J613" t="s">
        <v>498</v>
      </c>
      <c r="K613" t="s">
        <v>496</v>
      </c>
      <c r="L613">
        <v>1035</v>
      </c>
      <c r="N613">
        <v>1013</v>
      </c>
      <c r="O613" t="s">
        <v>497</v>
      </c>
      <c r="P613" t="s">
        <v>497</v>
      </c>
      <c r="Q613">
        <v>1</v>
      </c>
      <c r="W613">
        <v>0</v>
      </c>
      <c r="X613">
        <v>596368426</v>
      </c>
      <c r="Y613">
        <v>10</v>
      </c>
      <c r="AA613">
        <v>101.7</v>
      </c>
      <c r="AB613">
        <v>0</v>
      </c>
      <c r="AC613">
        <v>0</v>
      </c>
      <c r="AD613">
        <v>0</v>
      </c>
      <c r="AE613">
        <v>101.7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3</v>
      </c>
      <c r="AT613">
        <v>10</v>
      </c>
      <c r="AU613" t="s">
        <v>3</v>
      </c>
      <c r="AV613">
        <v>0</v>
      </c>
      <c r="AW613">
        <v>1</v>
      </c>
      <c r="AX613">
        <v>-1</v>
      </c>
      <c r="AY613">
        <v>0</v>
      </c>
      <c r="AZ613">
        <v>0</v>
      </c>
      <c r="BA613" t="s">
        <v>3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Y613*Source!I267</f>
        <v>1</v>
      </c>
      <c r="CY613">
        <f t="shared" si="60"/>
        <v>101.7</v>
      </c>
      <c r="CZ613">
        <f t="shared" si="61"/>
        <v>101.7</v>
      </c>
      <c r="DA613">
        <f t="shared" si="62"/>
        <v>1</v>
      </c>
      <c r="DB613">
        <v>0</v>
      </c>
    </row>
    <row r="614" spans="1:106" x14ac:dyDescent="0.2">
      <c r="A614">
        <f>ROW(Source!A267)</f>
        <v>267</v>
      </c>
      <c r="B614">
        <v>39500385</v>
      </c>
      <c r="C614">
        <v>39502296</v>
      </c>
      <c r="D614">
        <v>36846457</v>
      </c>
      <c r="E614">
        <v>1</v>
      </c>
      <c r="F614">
        <v>1</v>
      </c>
      <c r="G614">
        <v>1</v>
      </c>
      <c r="H614">
        <v>3</v>
      </c>
      <c r="I614" t="s">
        <v>500</v>
      </c>
      <c r="J614" t="s">
        <v>502</v>
      </c>
      <c r="K614" t="s">
        <v>501</v>
      </c>
      <c r="L614">
        <v>1035</v>
      </c>
      <c r="N614">
        <v>1013</v>
      </c>
      <c r="O614" t="s">
        <v>497</v>
      </c>
      <c r="P614" t="s">
        <v>497</v>
      </c>
      <c r="Q614">
        <v>1</v>
      </c>
      <c r="W614">
        <v>0</v>
      </c>
      <c r="X614">
        <v>-2063439716</v>
      </c>
      <c r="Y614">
        <v>10</v>
      </c>
      <c r="AA614">
        <v>20.95</v>
      </c>
      <c r="AB614">
        <v>0</v>
      </c>
      <c r="AC614">
        <v>0</v>
      </c>
      <c r="AD614">
        <v>0</v>
      </c>
      <c r="AE614">
        <v>20.95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0</v>
      </c>
      <c r="AP614">
        <v>0</v>
      </c>
      <c r="AQ614">
        <v>0</v>
      </c>
      <c r="AR614">
        <v>0</v>
      </c>
      <c r="AS614" t="s">
        <v>3</v>
      </c>
      <c r="AT614">
        <v>10</v>
      </c>
      <c r="AU614" t="s">
        <v>3</v>
      </c>
      <c r="AV614">
        <v>0</v>
      </c>
      <c r="AW614">
        <v>1</v>
      </c>
      <c r="AX614">
        <v>-1</v>
      </c>
      <c r="AY614">
        <v>0</v>
      </c>
      <c r="AZ614">
        <v>0</v>
      </c>
      <c r="BA614" t="s">
        <v>3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Y614*Source!I267</f>
        <v>1</v>
      </c>
      <c r="CY614">
        <f t="shared" si="60"/>
        <v>20.95</v>
      </c>
      <c r="CZ614">
        <f t="shared" si="61"/>
        <v>20.95</v>
      </c>
      <c r="DA614">
        <f t="shared" si="62"/>
        <v>1</v>
      </c>
      <c r="DB614">
        <v>0</v>
      </c>
    </row>
    <row r="615" spans="1:106" x14ac:dyDescent="0.2">
      <c r="A615">
        <f>ROW(Source!A267)</f>
        <v>267</v>
      </c>
      <c r="B615">
        <v>39500385</v>
      </c>
      <c r="C615">
        <v>39502296</v>
      </c>
      <c r="D615">
        <v>36796229</v>
      </c>
      <c r="E615">
        <v>17</v>
      </c>
      <c r="F615">
        <v>1</v>
      </c>
      <c r="G615">
        <v>1</v>
      </c>
      <c r="H615">
        <v>3</v>
      </c>
      <c r="I615" t="s">
        <v>504</v>
      </c>
      <c r="J615" t="s">
        <v>3</v>
      </c>
      <c r="K615" t="s">
        <v>505</v>
      </c>
      <c r="L615">
        <v>1035</v>
      </c>
      <c r="N615">
        <v>1013</v>
      </c>
      <c r="O615" t="s">
        <v>497</v>
      </c>
      <c r="P615" t="s">
        <v>497</v>
      </c>
      <c r="Q615">
        <v>1</v>
      </c>
      <c r="W615">
        <v>0</v>
      </c>
      <c r="X615">
        <v>195171381</v>
      </c>
      <c r="Y615">
        <v>10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0</v>
      </c>
      <c r="AP615">
        <v>0</v>
      </c>
      <c r="AQ615">
        <v>0</v>
      </c>
      <c r="AR615">
        <v>0</v>
      </c>
      <c r="AS615" t="s">
        <v>3</v>
      </c>
      <c r="AT615">
        <v>10</v>
      </c>
      <c r="AU615" t="s">
        <v>3</v>
      </c>
      <c r="AV615">
        <v>0</v>
      </c>
      <c r="AW615">
        <v>2</v>
      </c>
      <c r="AX615">
        <v>39502322</v>
      </c>
      <c r="AY615">
        <v>1</v>
      </c>
      <c r="AZ615">
        <v>0</v>
      </c>
      <c r="BA615">
        <v>603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Y615*Source!I267</f>
        <v>1</v>
      </c>
      <c r="CY615">
        <f t="shared" si="60"/>
        <v>0</v>
      </c>
      <c r="CZ615">
        <f t="shared" si="61"/>
        <v>0</v>
      </c>
      <c r="DA615">
        <f t="shared" si="62"/>
        <v>1</v>
      </c>
      <c r="DB615">
        <v>0</v>
      </c>
    </row>
    <row r="616" spans="1:106" x14ac:dyDescent="0.2">
      <c r="A616">
        <f>ROW(Source!A268)</f>
        <v>268</v>
      </c>
      <c r="B616">
        <v>39500386</v>
      </c>
      <c r="C616">
        <v>39502296</v>
      </c>
      <c r="D616">
        <v>37071037</v>
      </c>
      <c r="E616">
        <v>1</v>
      </c>
      <c r="F616">
        <v>1</v>
      </c>
      <c r="G616">
        <v>1</v>
      </c>
      <c r="H616">
        <v>1</v>
      </c>
      <c r="I616" t="s">
        <v>1217</v>
      </c>
      <c r="J616" t="s">
        <v>3</v>
      </c>
      <c r="K616" t="s">
        <v>1218</v>
      </c>
      <c r="L616">
        <v>1191</v>
      </c>
      <c r="N616">
        <v>1013</v>
      </c>
      <c r="O616" t="s">
        <v>1028</v>
      </c>
      <c r="P616" t="s">
        <v>1028</v>
      </c>
      <c r="Q616">
        <v>1</v>
      </c>
      <c r="W616">
        <v>0</v>
      </c>
      <c r="X616">
        <v>1069510174</v>
      </c>
      <c r="Y616">
        <v>10.3385</v>
      </c>
      <c r="AA616">
        <v>0</v>
      </c>
      <c r="AB616">
        <v>0</v>
      </c>
      <c r="AC616">
        <v>0</v>
      </c>
      <c r="AD616">
        <v>64.069999999999993</v>
      </c>
      <c r="AE616">
        <v>0</v>
      </c>
      <c r="AF616">
        <v>0</v>
      </c>
      <c r="AG616">
        <v>0</v>
      </c>
      <c r="AH616">
        <v>9.6199999999999992</v>
      </c>
      <c r="AI616">
        <v>1</v>
      </c>
      <c r="AJ616">
        <v>1</v>
      </c>
      <c r="AK616">
        <v>1</v>
      </c>
      <c r="AL616">
        <v>6.66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3</v>
      </c>
      <c r="AT616">
        <v>8.99</v>
      </c>
      <c r="AU616" t="s">
        <v>33</v>
      </c>
      <c r="AV616">
        <v>1</v>
      </c>
      <c r="AW616">
        <v>2</v>
      </c>
      <c r="AX616">
        <v>39502310</v>
      </c>
      <c r="AY616">
        <v>1</v>
      </c>
      <c r="AZ616">
        <v>0</v>
      </c>
      <c r="BA616">
        <v>604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Y616*Source!I268</f>
        <v>1.0338499999999999</v>
      </c>
      <c r="CY616">
        <f>AD616</f>
        <v>64.069999999999993</v>
      </c>
      <c r="CZ616">
        <f>AH616</f>
        <v>9.6199999999999992</v>
      </c>
      <c r="DA616">
        <f>AL616</f>
        <v>6.66</v>
      </c>
      <c r="DB616">
        <v>0</v>
      </c>
    </row>
    <row r="617" spans="1:106" x14ac:dyDescent="0.2">
      <c r="A617">
        <f>ROW(Source!A268)</f>
        <v>268</v>
      </c>
      <c r="B617">
        <v>39500386</v>
      </c>
      <c r="C617">
        <v>39502296</v>
      </c>
      <c r="D617">
        <v>37064876</v>
      </c>
      <c r="E617">
        <v>1</v>
      </c>
      <c r="F617">
        <v>1</v>
      </c>
      <c r="G617">
        <v>1</v>
      </c>
      <c r="H617">
        <v>1</v>
      </c>
      <c r="I617" t="s">
        <v>1029</v>
      </c>
      <c r="J617" t="s">
        <v>3</v>
      </c>
      <c r="K617" t="s">
        <v>1030</v>
      </c>
      <c r="L617">
        <v>1191</v>
      </c>
      <c r="N617">
        <v>1013</v>
      </c>
      <c r="O617" t="s">
        <v>1028</v>
      </c>
      <c r="P617" t="s">
        <v>1028</v>
      </c>
      <c r="Q617">
        <v>1</v>
      </c>
      <c r="W617">
        <v>0</v>
      </c>
      <c r="X617">
        <v>-1417349443</v>
      </c>
      <c r="Y617">
        <v>0.21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6.66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3</v>
      </c>
      <c r="AT617">
        <v>0.21</v>
      </c>
      <c r="AU617" t="s">
        <v>3</v>
      </c>
      <c r="AV617">
        <v>2</v>
      </c>
      <c r="AW617">
        <v>2</v>
      </c>
      <c r="AX617">
        <v>39502311</v>
      </c>
      <c r="AY617">
        <v>1</v>
      </c>
      <c r="AZ617">
        <v>2048</v>
      </c>
      <c r="BA617">
        <v>605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Y617*Source!I268</f>
        <v>2.1000000000000001E-2</v>
      </c>
      <c r="CY617">
        <f>AD617</f>
        <v>0</v>
      </c>
      <c r="CZ617">
        <f>AH617</f>
        <v>0</v>
      </c>
      <c r="DA617">
        <f>AL617</f>
        <v>1</v>
      </c>
      <c r="DB617">
        <v>0</v>
      </c>
    </row>
    <row r="618" spans="1:106" x14ac:dyDescent="0.2">
      <c r="A618">
        <f>ROW(Source!A268)</f>
        <v>268</v>
      </c>
      <c r="B618">
        <v>39500386</v>
      </c>
      <c r="C618">
        <v>39502296</v>
      </c>
      <c r="D618">
        <v>36882452</v>
      </c>
      <c r="E618">
        <v>1</v>
      </c>
      <c r="F618">
        <v>1</v>
      </c>
      <c r="G618">
        <v>1</v>
      </c>
      <c r="H618">
        <v>2</v>
      </c>
      <c r="I618" t="s">
        <v>1031</v>
      </c>
      <c r="J618" t="s">
        <v>1032</v>
      </c>
      <c r="K618" t="s">
        <v>1033</v>
      </c>
      <c r="L618">
        <v>1368</v>
      </c>
      <c r="N618">
        <v>1011</v>
      </c>
      <c r="O618" t="s">
        <v>1034</v>
      </c>
      <c r="P618" t="s">
        <v>1034</v>
      </c>
      <c r="Q618">
        <v>1</v>
      </c>
      <c r="W618">
        <v>0</v>
      </c>
      <c r="X618">
        <v>1188625873</v>
      </c>
      <c r="Y618">
        <v>8.7500000000000008E-2</v>
      </c>
      <c r="AA618">
        <v>0</v>
      </c>
      <c r="AB618">
        <v>208.19</v>
      </c>
      <c r="AC618">
        <v>13.5</v>
      </c>
      <c r="AD618">
        <v>0</v>
      </c>
      <c r="AE618">
        <v>0</v>
      </c>
      <c r="AF618">
        <v>31.26</v>
      </c>
      <c r="AG618">
        <v>13.5</v>
      </c>
      <c r="AH618">
        <v>0</v>
      </c>
      <c r="AI618">
        <v>1</v>
      </c>
      <c r="AJ618">
        <v>6.66</v>
      </c>
      <c r="AK618">
        <v>1</v>
      </c>
      <c r="AL618">
        <v>1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3</v>
      </c>
      <c r="AT618">
        <v>7.0000000000000007E-2</v>
      </c>
      <c r="AU618" t="s">
        <v>32</v>
      </c>
      <c r="AV618">
        <v>0</v>
      </c>
      <c r="AW618">
        <v>2</v>
      </c>
      <c r="AX618">
        <v>39502312</v>
      </c>
      <c r="AY618">
        <v>1</v>
      </c>
      <c r="AZ618">
        <v>0</v>
      </c>
      <c r="BA618">
        <v>606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Y618*Source!I268</f>
        <v>8.7500000000000008E-3</v>
      </c>
      <c r="CY618">
        <f>AB618</f>
        <v>208.19</v>
      </c>
      <c r="CZ618">
        <f>AF618</f>
        <v>31.26</v>
      </c>
      <c r="DA618">
        <f>AJ618</f>
        <v>6.66</v>
      </c>
      <c r="DB618">
        <v>0</v>
      </c>
    </row>
    <row r="619" spans="1:106" x14ac:dyDescent="0.2">
      <c r="A619">
        <f>ROW(Source!A268)</f>
        <v>268</v>
      </c>
      <c r="B619">
        <v>39500386</v>
      </c>
      <c r="C619">
        <v>39502296</v>
      </c>
      <c r="D619">
        <v>36883554</v>
      </c>
      <c r="E619">
        <v>1</v>
      </c>
      <c r="F619">
        <v>1</v>
      </c>
      <c r="G619">
        <v>1</v>
      </c>
      <c r="H619">
        <v>2</v>
      </c>
      <c r="I619" t="s">
        <v>1037</v>
      </c>
      <c r="J619" t="s">
        <v>1038</v>
      </c>
      <c r="K619" t="s">
        <v>1039</v>
      </c>
      <c r="L619">
        <v>1368</v>
      </c>
      <c r="N619">
        <v>1011</v>
      </c>
      <c r="O619" t="s">
        <v>1034</v>
      </c>
      <c r="P619" t="s">
        <v>1034</v>
      </c>
      <c r="Q619">
        <v>1</v>
      </c>
      <c r="W619">
        <v>0</v>
      </c>
      <c r="X619">
        <v>1372534845</v>
      </c>
      <c r="Y619">
        <v>0.17500000000000002</v>
      </c>
      <c r="AA619">
        <v>0</v>
      </c>
      <c r="AB619">
        <v>437.63</v>
      </c>
      <c r="AC619">
        <v>11.6</v>
      </c>
      <c r="AD619">
        <v>0</v>
      </c>
      <c r="AE619">
        <v>0</v>
      </c>
      <c r="AF619">
        <v>65.709999999999994</v>
      </c>
      <c r="AG619">
        <v>11.6</v>
      </c>
      <c r="AH619">
        <v>0</v>
      </c>
      <c r="AI619">
        <v>1</v>
      </c>
      <c r="AJ619">
        <v>6.66</v>
      </c>
      <c r="AK619">
        <v>1</v>
      </c>
      <c r="AL619">
        <v>1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3</v>
      </c>
      <c r="AT619">
        <v>0.14000000000000001</v>
      </c>
      <c r="AU619" t="s">
        <v>32</v>
      </c>
      <c r="AV619">
        <v>0</v>
      </c>
      <c r="AW619">
        <v>2</v>
      </c>
      <c r="AX619">
        <v>39502313</v>
      </c>
      <c r="AY619">
        <v>1</v>
      </c>
      <c r="AZ619">
        <v>0</v>
      </c>
      <c r="BA619">
        <v>607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Y619*Source!I268</f>
        <v>1.7500000000000002E-2</v>
      </c>
      <c r="CY619">
        <f>AB619</f>
        <v>437.63</v>
      </c>
      <c r="CZ619">
        <f>AF619</f>
        <v>65.709999999999994</v>
      </c>
      <c r="DA619">
        <f>AJ619</f>
        <v>6.66</v>
      </c>
      <c r="DB619">
        <v>0</v>
      </c>
    </row>
    <row r="620" spans="1:106" x14ac:dyDescent="0.2">
      <c r="A620">
        <f>ROW(Source!A268)</f>
        <v>268</v>
      </c>
      <c r="B620">
        <v>39500386</v>
      </c>
      <c r="C620">
        <v>39502296</v>
      </c>
      <c r="D620">
        <v>36802461</v>
      </c>
      <c r="E620">
        <v>1</v>
      </c>
      <c r="F620">
        <v>1</v>
      </c>
      <c r="G620">
        <v>1</v>
      </c>
      <c r="H620">
        <v>3</v>
      </c>
      <c r="I620" t="s">
        <v>1327</v>
      </c>
      <c r="J620" t="s">
        <v>1328</v>
      </c>
      <c r="K620" t="s">
        <v>1329</v>
      </c>
      <c r="L620">
        <v>1348</v>
      </c>
      <c r="N620">
        <v>1009</v>
      </c>
      <c r="O620" t="s">
        <v>57</v>
      </c>
      <c r="P620" t="s">
        <v>57</v>
      </c>
      <c r="Q620">
        <v>1000</v>
      </c>
      <c r="W620">
        <v>0</v>
      </c>
      <c r="X620">
        <v>-1699345571</v>
      </c>
      <c r="Y620">
        <v>1.4E-3</v>
      </c>
      <c r="AA620">
        <v>199999.8</v>
      </c>
      <c r="AB620">
        <v>0</v>
      </c>
      <c r="AC620">
        <v>0</v>
      </c>
      <c r="AD620">
        <v>0</v>
      </c>
      <c r="AE620">
        <v>30030</v>
      </c>
      <c r="AF620">
        <v>0</v>
      </c>
      <c r="AG620">
        <v>0</v>
      </c>
      <c r="AH620">
        <v>0</v>
      </c>
      <c r="AI620">
        <v>6.66</v>
      </c>
      <c r="AJ620">
        <v>1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3</v>
      </c>
      <c r="AT620">
        <v>1.4E-3</v>
      </c>
      <c r="AU620" t="s">
        <v>3</v>
      </c>
      <c r="AV620">
        <v>0</v>
      </c>
      <c r="AW620">
        <v>2</v>
      </c>
      <c r="AX620">
        <v>39502314</v>
      </c>
      <c r="AY620">
        <v>1</v>
      </c>
      <c r="AZ620">
        <v>0</v>
      </c>
      <c r="BA620">
        <v>608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Y620*Source!I268</f>
        <v>1.4000000000000001E-4</v>
      </c>
      <c r="CY620">
        <f t="shared" ref="CY620:CY628" si="63">AA620</f>
        <v>199999.8</v>
      </c>
      <c r="CZ620">
        <f t="shared" ref="CZ620:CZ628" si="64">AE620</f>
        <v>30030</v>
      </c>
      <c r="DA620">
        <f t="shared" ref="DA620:DA628" si="65">AI620</f>
        <v>6.66</v>
      </c>
      <c r="DB620">
        <v>0</v>
      </c>
    </row>
    <row r="621" spans="1:106" x14ac:dyDescent="0.2">
      <c r="A621">
        <f>ROW(Source!A268)</f>
        <v>268</v>
      </c>
      <c r="B621">
        <v>39500386</v>
      </c>
      <c r="C621">
        <v>39502296</v>
      </c>
      <c r="D621">
        <v>36802469</v>
      </c>
      <c r="E621">
        <v>1</v>
      </c>
      <c r="F621">
        <v>1</v>
      </c>
      <c r="G621">
        <v>1</v>
      </c>
      <c r="H621">
        <v>3</v>
      </c>
      <c r="I621" t="s">
        <v>1330</v>
      </c>
      <c r="J621" t="s">
        <v>1331</v>
      </c>
      <c r="K621" t="s">
        <v>1332</v>
      </c>
      <c r="L621">
        <v>1346</v>
      </c>
      <c r="N621">
        <v>1009</v>
      </c>
      <c r="O621" t="s">
        <v>52</v>
      </c>
      <c r="P621" t="s">
        <v>52</v>
      </c>
      <c r="Q621">
        <v>1</v>
      </c>
      <c r="W621">
        <v>0</v>
      </c>
      <c r="X621">
        <v>-490687590</v>
      </c>
      <c r="Y621">
        <v>0.02</v>
      </c>
      <c r="AA621">
        <v>248.35</v>
      </c>
      <c r="AB621">
        <v>0</v>
      </c>
      <c r="AC621">
        <v>0</v>
      </c>
      <c r="AD621">
        <v>0</v>
      </c>
      <c r="AE621">
        <v>37.29</v>
      </c>
      <c r="AF621">
        <v>0</v>
      </c>
      <c r="AG621">
        <v>0</v>
      </c>
      <c r="AH621">
        <v>0</v>
      </c>
      <c r="AI621">
        <v>6.66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3</v>
      </c>
      <c r="AT621">
        <v>0.02</v>
      </c>
      <c r="AU621" t="s">
        <v>3</v>
      </c>
      <c r="AV621">
        <v>0</v>
      </c>
      <c r="AW621">
        <v>2</v>
      </c>
      <c r="AX621">
        <v>39502315</v>
      </c>
      <c r="AY621">
        <v>1</v>
      </c>
      <c r="AZ621">
        <v>0</v>
      </c>
      <c r="BA621">
        <v>609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Y621*Source!I268</f>
        <v>2E-3</v>
      </c>
      <c r="CY621">
        <f t="shared" si="63"/>
        <v>248.35</v>
      </c>
      <c r="CZ621">
        <f t="shared" si="64"/>
        <v>37.29</v>
      </c>
      <c r="DA621">
        <f t="shared" si="65"/>
        <v>6.66</v>
      </c>
      <c r="DB621">
        <v>0</v>
      </c>
    </row>
    <row r="622" spans="1:106" x14ac:dyDescent="0.2">
      <c r="A622">
        <f>ROW(Source!A268)</f>
        <v>268</v>
      </c>
      <c r="B622">
        <v>39500386</v>
      </c>
      <c r="C622">
        <v>39502296</v>
      </c>
      <c r="D622">
        <v>36804578</v>
      </c>
      <c r="E622">
        <v>1</v>
      </c>
      <c r="F622">
        <v>1</v>
      </c>
      <c r="G622">
        <v>1</v>
      </c>
      <c r="H622">
        <v>3</v>
      </c>
      <c r="I622" t="s">
        <v>491</v>
      </c>
      <c r="J622" t="s">
        <v>493</v>
      </c>
      <c r="K622" t="s">
        <v>492</v>
      </c>
      <c r="L622">
        <v>1355</v>
      </c>
      <c r="N622">
        <v>1010</v>
      </c>
      <c r="O622" t="s">
        <v>390</v>
      </c>
      <c r="P622" t="s">
        <v>390</v>
      </c>
      <c r="Q622">
        <v>100</v>
      </c>
      <c r="W622">
        <v>0</v>
      </c>
      <c r="X622">
        <v>-66531260</v>
      </c>
      <c r="Y622">
        <v>0.4</v>
      </c>
      <c r="AA622">
        <v>552.78</v>
      </c>
      <c r="AB622">
        <v>0</v>
      </c>
      <c r="AC622">
        <v>0</v>
      </c>
      <c r="AD622">
        <v>0</v>
      </c>
      <c r="AE622">
        <v>83</v>
      </c>
      <c r="AF622">
        <v>0</v>
      </c>
      <c r="AG622">
        <v>0</v>
      </c>
      <c r="AH622">
        <v>0</v>
      </c>
      <c r="AI622">
        <v>6.66</v>
      </c>
      <c r="AJ622">
        <v>1</v>
      </c>
      <c r="AK622">
        <v>1</v>
      </c>
      <c r="AL622">
        <v>1</v>
      </c>
      <c r="AN622">
        <v>0</v>
      </c>
      <c r="AO622">
        <v>0</v>
      </c>
      <c r="AP622">
        <v>0</v>
      </c>
      <c r="AQ622">
        <v>0</v>
      </c>
      <c r="AR622">
        <v>0</v>
      </c>
      <c r="AS622" t="s">
        <v>3</v>
      </c>
      <c r="AT622">
        <v>0.4</v>
      </c>
      <c r="AU622" t="s">
        <v>3</v>
      </c>
      <c r="AV622">
        <v>0</v>
      </c>
      <c r="AW622">
        <v>1</v>
      </c>
      <c r="AX622">
        <v>-1</v>
      </c>
      <c r="AY622">
        <v>0</v>
      </c>
      <c r="AZ622">
        <v>0</v>
      </c>
      <c r="BA622" t="s">
        <v>3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Y622*Source!I268</f>
        <v>4.0000000000000008E-2</v>
      </c>
      <c r="CY622">
        <f t="shared" si="63"/>
        <v>552.78</v>
      </c>
      <c r="CZ622">
        <f t="shared" si="64"/>
        <v>83</v>
      </c>
      <c r="DA622">
        <f t="shared" si="65"/>
        <v>6.66</v>
      </c>
      <c r="DB622">
        <v>0</v>
      </c>
    </row>
    <row r="623" spans="1:106" x14ac:dyDescent="0.2">
      <c r="A623">
        <f>ROW(Source!A268)</f>
        <v>268</v>
      </c>
      <c r="B623">
        <v>39500386</v>
      </c>
      <c r="C623">
        <v>39502296</v>
      </c>
      <c r="D623">
        <v>36806623</v>
      </c>
      <c r="E623">
        <v>1</v>
      </c>
      <c r="F623">
        <v>1</v>
      </c>
      <c r="G623">
        <v>1</v>
      </c>
      <c r="H623">
        <v>3</v>
      </c>
      <c r="I623" t="s">
        <v>1333</v>
      </c>
      <c r="J623" t="s">
        <v>1334</v>
      </c>
      <c r="K623" t="s">
        <v>1335</v>
      </c>
      <c r="L623">
        <v>1348</v>
      </c>
      <c r="N623">
        <v>1009</v>
      </c>
      <c r="O623" t="s">
        <v>57</v>
      </c>
      <c r="P623" t="s">
        <v>57</v>
      </c>
      <c r="Q623">
        <v>1000</v>
      </c>
      <c r="W623">
        <v>0</v>
      </c>
      <c r="X623">
        <v>1529337430</v>
      </c>
      <c r="Y623">
        <v>2E-3</v>
      </c>
      <c r="AA623">
        <v>12227.76</v>
      </c>
      <c r="AB623">
        <v>0</v>
      </c>
      <c r="AC623">
        <v>0</v>
      </c>
      <c r="AD623">
        <v>0</v>
      </c>
      <c r="AE623">
        <v>1836</v>
      </c>
      <c r="AF623">
        <v>0</v>
      </c>
      <c r="AG623">
        <v>0</v>
      </c>
      <c r="AH623">
        <v>0</v>
      </c>
      <c r="AI623">
        <v>6.66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3</v>
      </c>
      <c r="AT623">
        <v>2E-3</v>
      </c>
      <c r="AU623" t="s">
        <v>3</v>
      </c>
      <c r="AV623">
        <v>0</v>
      </c>
      <c r="AW623">
        <v>2</v>
      </c>
      <c r="AX623">
        <v>39502318</v>
      </c>
      <c r="AY623">
        <v>1</v>
      </c>
      <c r="AZ623">
        <v>0</v>
      </c>
      <c r="BA623">
        <v>612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Y623*Source!I268</f>
        <v>2.0000000000000001E-4</v>
      </c>
      <c r="CY623">
        <f t="shared" si="63"/>
        <v>12227.76</v>
      </c>
      <c r="CZ623">
        <f t="shared" si="64"/>
        <v>1836</v>
      </c>
      <c r="DA623">
        <f t="shared" si="65"/>
        <v>6.66</v>
      </c>
      <c r="DB623">
        <v>0</v>
      </c>
    </row>
    <row r="624" spans="1:106" x14ac:dyDescent="0.2">
      <c r="A624">
        <f>ROW(Source!A268)</f>
        <v>268</v>
      </c>
      <c r="B624">
        <v>39500386</v>
      </c>
      <c r="C624">
        <v>39502296</v>
      </c>
      <c r="D624">
        <v>36838223</v>
      </c>
      <c r="E624">
        <v>1</v>
      </c>
      <c r="F624">
        <v>1</v>
      </c>
      <c r="G624">
        <v>1</v>
      </c>
      <c r="H624">
        <v>3</v>
      </c>
      <c r="I624" t="s">
        <v>1336</v>
      </c>
      <c r="J624" t="s">
        <v>1337</v>
      </c>
      <c r="K624" t="s">
        <v>1338</v>
      </c>
      <c r="L624">
        <v>1348</v>
      </c>
      <c r="N624">
        <v>1009</v>
      </c>
      <c r="O624" t="s">
        <v>57</v>
      </c>
      <c r="P624" t="s">
        <v>57</v>
      </c>
      <c r="Q624">
        <v>1000</v>
      </c>
      <c r="W624">
        <v>0</v>
      </c>
      <c r="X624">
        <v>570223526</v>
      </c>
      <c r="Y624">
        <v>4.0000000000000002E-4</v>
      </c>
      <c r="AA624">
        <v>100692.54</v>
      </c>
      <c r="AB624">
        <v>0</v>
      </c>
      <c r="AC624">
        <v>0</v>
      </c>
      <c r="AD624">
        <v>0</v>
      </c>
      <c r="AE624">
        <v>15119</v>
      </c>
      <c r="AF624">
        <v>0</v>
      </c>
      <c r="AG624">
        <v>0</v>
      </c>
      <c r="AH624">
        <v>0</v>
      </c>
      <c r="AI624">
        <v>6.66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3</v>
      </c>
      <c r="AT624">
        <v>4.0000000000000002E-4</v>
      </c>
      <c r="AU624" t="s">
        <v>3</v>
      </c>
      <c r="AV624">
        <v>0</v>
      </c>
      <c r="AW624">
        <v>2</v>
      </c>
      <c r="AX624">
        <v>39502319</v>
      </c>
      <c r="AY624">
        <v>1</v>
      </c>
      <c r="AZ624">
        <v>0</v>
      </c>
      <c r="BA624">
        <v>613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Y624*Source!I268</f>
        <v>4.0000000000000003E-5</v>
      </c>
      <c r="CY624">
        <f t="shared" si="63"/>
        <v>100692.54</v>
      </c>
      <c r="CZ624">
        <f t="shared" si="64"/>
        <v>15119</v>
      </c>
      <c r="DA624">
        <f t="shared" si="65"/>
        <v>6.66</v>
      </c>
      <c r="DB624">
        <v>0</v>
      </c>
    </row>
    <row r="625" spans="1:106" x14ac:dyDescent="0.2">
      <c r="A625">
        <f>ROW(Source!A268)</f>
        <v>268</v>
      </c>
      <c r="B625">
        <v>39500386</v>
      </c>
      <c r="C625">
        <v>39502296</v>
      </c>
      <c r="D625">
        <v>36838951</v>
      </c>
      <c r="E625">
        <v>1</v>
      </c>
      <c r="F625">
        <v>1</v>
      </c>
      <c r="G625">
        <v>1</v>
      </c>
      <c r="H625">
        <v>3</v>
      </c>
      <c r="I625" t="s">
        <v>1339</v>
      </c>
      <c r="J625" t="s">
        <v>1340</v>
      </c>
      <c r="K625" t="s">
        <v>1341</v>
      </c>
      <c r="L625">
        <v>1348</v>
      </c>
      <c r="N625">
        <v>1009</v>
      </c>
      <c r="O625" t="s">
        <v>57</v>
      </c>
      <c r="P625" t="s">
        <v>57</v>
      </c>
      <c r="Q625">
        <v>1000</v>
      </c>
      <c r="W625">
        <v>0</v>
      </c>
      <c r="X625">
        <v>-909021926</v>
      </c>
      <c r="Y625">
        <v>2.0000000000000001E-4</v>
      </c>
      <c r="AA625">
        <v>112887</v>
      </c>
      <c r="AB625">
        <v>0</v>
      </c>
      <c r="AC625">
        <v>0</v>
      </c>
      <c r="AD625">
        <v>0</v>
      </c>
      <c r="AE625">
        <v>16950</v>
      </c>
      <c r="AF625">
        <v>0</v>
      </c>
      <c r="AG625">
        <v>0</v>
      </c>
      <c r="AH625">
        <v>0</v>
      </c>
      <c r="AI625">
        <v>6.66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3</v>
      </c>
      <c r="AT625">
        <v>2.0000000000000001E-4</v>
      </c>
      <c r="AU625" t="s">
        <v>3</v>
      </c>
      <c r="AV625">
        <v>0</v>
      </c>
      <c r="AW625">
        <v>2</v>
      </c>
      <c r="AX625">
        <v>39502321</v>
      </c>
      <c r="AY625">
        <v>1</v>
      </c>
      <c r="AZ625">
        <v>0</v>
      </c>
      <c r="BA625">
        <v>615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Y625*Source!I268</f>
        <v>2.0000000000000002E-5</v>
      </c>
      <c r="CY625">
        <f t="shared" si="63"/>
        <v>112887</v>
      </c>
      <c r="CZ625">
        <f t="shared" si="64"/>
        <v>16950</v>
      </c>
      <c r="DA625">
        <f t="shared" si="65"/>
        <v>6.66</v>
      </c>
      <c r="DB625">
        <v>0</v>
      </c>
    </row>
    <row r="626" spans="1:106" x14ac:dyDescent="0.2">
      <c r="A626">
        <f>ROW(Source!A268)</f>
        <v>268</v>
      </c>
      <c r="B626">
        <v>39500386</v>
      </c>
      <c r="C626">
        <v>39502296</v>
      </c>
      <c r="D626">
        <v>36846263</v>
      </c>
      <c r="E626">
        <v>1</v>
      </c>
      <c r="F626">
        <v>1</v>
      </c>
      <c r="G626">
        <v>1</v>
      </c>
      <c r="H626">
        <v>3</v>
      </c>
      <c r="I626" t="s">
        <v>495</v>
      </c>
      <c r="J626" t="s">
        <v>498</v>
      </c>
      <c r="K626" t="s">
        <v>496</v>
      </c>
      <c r="L626">
        <v>1035</v>
      </c>
      <c r="N626">
        <v>1013</v>
      </c>
      <c r="O626" t="s">
        <v>497</v>
      </c>
      <c r="P626" t="s">
        <v>497</v>
      </c>
      <c r="Q626">
        <v>1</v>
      </c>
      <c r="W626">
        <v>0</v>
      </c>
      <c r="X626">
        <v>596368426</v>
      </c>
      <c r="Y626">
        <v>10</v>
      </c>
      <c r="AA626">
        <v>677.32</v>
      </c>
      <c r="AB626">
        <v>0</v>
      </c>
      <c r="AC626">
        <v>0</v>
      </c>
      <c r="AD626">
        <v>0</v>
      </c>
      <c r="AE626">
        <v>101.7</v>
      </c>
      <c r="AF626">
        <v>0</v>
      </c>
      <c r="AG626">
        <v>0</v>
      </c>
      <c r="AH626">
        <v>0</v>
      </c>
      <c r="AI626">
        <v>6.66</v>
      </c>
      <c r="AJ626">
        <v>1</v>
      </c>
      <c r="AK626">
        <v>1</v>
      </c>
      <c r="AL626">
        <v>1</v>
      </c>
      <c r="AN626">
        <v>0</v>
      </c>
      <c r="AO626">
        <v>0</v>
      </c>
      <c r="AP626">
        <v>0</v>
      </c>
      <c r="AQ626">
        <v>0</v>
      </c>
      <c r="AR626">
        <v>0</v>
      </c>
      <c r="AS626" t="s">
        <v>3</v>
      </c>
      <c r="AT626">
        <v>10</v>
      </c>
      <c r="AU626" t="s">
        <v>3</v>
      </c>
      <c r="AV626">
        <v>0</v>
      </c>
      <c r="AW626">
        <v>1</v>
      </c>
      <c r="AX626">
        <v>-1</v>
      </c>
      <c r="AY626">
        <v>0</v>
      </c>
      <c r="AZ626">
        <v>0</v>
      </c>
      <c r="BA626" t="s">
        <v>3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Y626*Source!I268</f>
        <v>1</v>
      </c>
      <c r="CY626">
        <f t="shared" si="63"/>
        <v>677.32</v>
      </c>
      <c r="CZ626">
        <f t="shared" si="64"/>
        <v>101.7</v>
      </c>
      <c r="DA626">
        <f t="shared" si="65"/>
        <v>6.66</v>
      </c>
      <c r="DB626">
        <v>0</v>
      </c>
    </row>
    <row r="627" spans="1:106" x14ac:dyDescent="0.2">
      <c r="A627">
        <f>ROW(Source!A268)</f>
        <v>268</v>
      </c>
      <c r="B627">
        <v>39500386</v>
      </c>
      <c r="C627">
        <v>39502296</v>
      </c>
      <c r="D627">
        <v>36846457</v>
      </c>
      <c r="E627">
        <v>1</v>
      </c>
      <c r="F627">
        <v>1</v>
      </c>
      <c r="G627">
        <v>1</v>
      </c>
      <c r="H627">
        <v>3</v>
      </c>
      <c r="I627" t="s">
        <v>500</v>
      </c>
      <c r="J627" t="s">
        <v>502</v>
      </c>
      <c r="K627" t="s">
        <v>501</v>
      </c>
      <c r="L627">
        <v>1035</v>
      </c>
      <c r="N627">
        <v>1013</v>
      </c>
      <c r="O627" t="s">
        <v>497</v>
      </c>
      <c r="P627" t="s">
        <v>497</v>
      </c>
      <c r="Q627">
        <v>1</v>
      </c>
      <c r="W627">
        <v>0</v>
      </c>
      <c r="X627">
        <v>-2063439716</v>
      </c>
      <c r="Y627">
        <v>10</v>
      </c>
      <c r="AA627">
        <v>139.53</v>
      </c>
      <c r="AB627">
        <v>0</v>
      </c>
      <c r="AC627">
        <v>0</v>
      </c>
      <c r="AD627">
        <v>0</v>
      </c>
      <c r="AE627">
        <v>20.95</v>
      </c>
      <c r="AF627">
        <v>0</v>
      </c>
      <c r="AG627">
        <v>0</v>
      </c>
      <c r="AH627">
        <v>0</v>
      </c>
      <c r="AI627">
        <v>6.66</v>
      </c>
      <c r="AJ627">
        <v>1</v>
      </c>
      <c r="AK627">
        <v>1</v>
      </c>
      <c r="AL627">
        <v>1</v>
      </c>
      <c r="AN627">
        <v>0</v>
      </c>
      <c r="AO627">
        <v>0</v>
      </c>
      <c r="AP627">
        <v>0</v>
      </c>
      <c r="AQ627">
        <v>0</v>
      </c>
      <c r="AR627">
        <v>0</v>
      </c>
      <c r="AS627" t="s">
        <v>3</v>
      </c>
      <c r="AT627">
        <v>10</v>
      </c>
      <c r="AU627" t="s">
        <v>3</v>
      </c>
      <c r="AV627">
        <v>0</v>
      </c>
      <c r="AW627">
        <v>1</v>
      </c>
      <c r="AX627">
        <v>-1</v>
      </c>
      <c r="AY627">
        <v>0</v>
      </c>
      <c r="AZ627">
        <v>0</v>
      </c>
      <c r="BA627" t="s">
        <v>3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Y627*Source!I268</f>
        <v>1</v>
      </c>
      <c r="CY627">
        <f t="shared" si="63"/>
        <v>139.53</v>
      </c>
      <c r="CZ627">
        <f t="shared" si="64"/>
        <v>20.95</v>
      </c>
      <c r="DA627">
        <f t="shared" si="65"/>
        <v>6.66</v>
      </c>
      <c r="DB627">
        <v>0</v>
      </c>
    </row>
    <row r="628" spans="1:106" x14ac:dyDescent="0.2">
      <c r="A628">
        <f>ROW(Source!A268)</f>
        <v>268</v>
      </c>
      <c r="B628">
        <v>39500386</v>
      </c>
      <c r="C628">
        <v>39502296</v>
      </c>
      <c r="D628">
        <v>36796229</v>
      </c>
      <c r="E628">
        <v>17</v>
      </c>
      <c r="F628">
        <v>1</v>
      </c>
      <c r="G628">
        <v>1</v>
      </c>
      <c r="H628">
        <v>3</v>
      </c>
      <c r="I628" t="s">
        <v>504</v>
      </c>
      <c r="J628" t="s">
        <v>3</v>
      </c>
      <c r="K628" t="s">
        <v>505</v>
      </c>
      <c r="L628">
        <v>1035</v>
      </c>
      <c r="N628">
        <v>1013</v>
      </c>
      <c r="O628" t="s">
        <v>497</v>
      </c>
      <c r="P628" t="s">
        <v>497</v>
      </c>
      <c r="Q628">
        <v>1</v>
      </c>
      <c r="W628">
        <v>0</v>
      </c>
      <c r="X628">
        <v>195171381</v>
      </c>
      <c r="Y628">
        <v>10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6.66</v>
      </c>
      <c r="AJ628">
        <v>1</v>
      </c>
      <c r="AK628">
        <v>1</v>
      </c>
      <c r="AL628">
        <v>1</v>
      </c>
      <c r="AN628">
        <v>0</v>
      </c>
      <c r="AO628">
        <v>0</v>
      </c>
      <c r="AP628">
        <v>0</v>
      </c>
      <c r="AQ628">
        <v>0</v>
      </c>
      <c r="AR628">
        <v>0</v>
      </c>
      <c r="AS628" t="s">
        <v>3</v>
      </c>
      <c r="AT628">
        <v>10</v>
      </c>
      <c r="AU628" t="s">
        <v>3</v>
      </c>
      <c r="AV628">
        <v>0</v>
      </c>
      <c r="AW628">
        <v>2</v>
      </c>
      <c r="AX628">
        <v>39502322</v>
      </c>
      <c r="AY628">
        <v>1</v>
      </c>
      <c r="AZ628">
        <v>0</v>
      </c>
      <c r="BA628">
        <v>616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Y628*Source!I268</f>
        <v>1</v>
      </c>
      <c r="CY628">
        <f t="shared" si="63"/>
        <v>0</v>
      </c>
      <c r="CZ628">
        <f t="shared" si="64"/>
        <v>0</v>
      </c>
      <c r="DA628">
        <f t="shared" si="65"/>
        <v>6.66</v>
      </c>
      <c r="DB628">
        <v>0</v>
      </c>
    </row>
    <row r="629" spans="1:106" x14ac:dyDescent="0.2">
      <c r="A629">
        <f>ROW(Source!A277)</f>
        <v>277</v>
      </c>
      <c r="B629">
        <v>39500385</v>
      </c>
      <c r="C629">
        <v>39502327</v>
      </c>
      <c r="D629">
        <v>37071037</v>
      </c>
      <c r="E629">
        <v>1</v>
      </c>
      <c r="F629">
        <v>1</v>
      </c>
      <c r="G629">
        <v>1</v>
      </c>
      <c r="H629">
        <v>1</v>
      </c>
      <c r="I629" t="s">
        <v>1217</v>
      </c>
      <c r="J629" t="s">
        <v>3</v>
      </c>
      <c r="K629" t="s">
        <v>1218</v>
      </c>
      <c r="L629">
        <v>1191</v>
      </c>
      <c r="N629">
        <v>1013</v>
      </c>
      <c r="O629" t="s">
        <v>1028</v>
      </c>
      <c r="P629" t="s">
        <v>1028</v>
      </c>
      <c r="Q629">
        <v>1</v>
      </c>
      <c r="W629">
        <v>0</v>
      </c>
      <c r="X629">
        <v>1069510174</v>
      </c>
      <c r="Y629">
        <v>8.0499999999999989</v>
      </c>
      <c r="AA629">
        <v>0</v>
      </c>
      <c r="AB629">
        <v>0</v>
      </c>
      <c r="AC629">
        <v>0</v>
      </c>
      <c r="AD629">
        <v>9.6199999999999992</v>
      </c>
      <c r="AE629">
        <v>0</v>
      </c>
      <c r="AF629">
        <v>0</v>
      </c>
      <c r="AG629">
        <v>0</v>
      </c>
      <c r="AH629">
        <v>9.6199999999999992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3</v>
      </c>
      <c r="AT629">
        <v>7</v>
      </c>
      <c r="AU629" t="s">
        <v>33</v>
      </c>
      <c r="AV629">
        <v>1</v>
      </c>
      <c r="AW629">
        <v>2</v>
      </c>
      <c r="AX629">
        <v>39502334</v>
      </c>
      <c r="AY629">
        <v>1</v>
      </c>
      <c r="AZ629">
        <v>0</v>
      </c>
      <c r="BA629">
        <v>617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Y629*Source!I277</f>
        <v>0.80499999999999994</v>
      </c>
      <c r="CY629">
        <f>AD629</f>
        <v>9.6199999999999992</v>
      </c>
      <c r="CZ629">
        <f>AH629</f>
        <v>9.6199999999999992</v>
      </c>
      <c r="DA629">
        <f>AL629</f>
        <v>1</v>
      </c>
      <c r="DB629">
        <v>0</v>
      </c>
    </row>
    <row r="630" spans="1:106" x14ac:dyDescent="0.2">
      <c r="A630">
        <f>ROW(Source!A277)</f>
        <v>277</v>
      </c>
      <c r="B630">
        <v>39500385</v>
      </c>
      <c r="C630">
        <v>39502327</v>
      </c>
      <c r="D630">
        <v>36802469</v>
      </c>
      <c r="E630">
        <v>1</v>
      </c>
      <c r="F630">
        <v>1</v>
      </c>
      <c r="G630">
        <v>1</v>
      </c>
      <c r="H630">
        <v>3</v>
      </c>
      <c r="I630" t="s">
        <v>1330</v>
      </c>
      <c r="J630" t="s">
        <v>1331</v>
      </c>
      <c r="K630" t="s">
        <v>1332</v>
      </c>
      <c r="L630">
        <v>1346</v>
      </c>
      <c r="N630">
        <v>1009</v>
      </c>
      <c r="O630" t="s">
        <v>52</v>
      </c>
      <c r="P630" t="s">
        <v>52</v>
      </c>
      <c r="Q630">
        <v>1</v>
      </c>
      <c r="W630">
        <v>0</v>
      </c>
      <c r="X630">
        <v>-490687590</v>
      </c>
      <c r="Y630">
        <v>0.13</v>
      </c>
      <c r="AA630">
        <v>37.29</v>
      </c>
      <c r="AB630">
        <v>0</v>
      </c>
      <c r="AC630">
        <v>0</v>
      </c>
      <c r="AD630">
        <v>0</v>
      </c>
      <c r="AE630">
        <v>37.29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3</v>
      </c>
      <c r="AT630">
        <v>0.13</v>
      </c>
      <c r="AU630" t="s">
        <v>3</v>
      </c>
      <c r="AV630">
        <v>0</v>
      </c>
      <c r="AW630">
        <v>2</v>
      </c>
      <c r="AX630">
        <v>39502335</v>
      </c>
      <c r="AY630">
        <v>1</v>
      </c>
      <c r="AZ630">
        <v>0</v>
      </c>
      <c r="BA630">
        <v>618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Y630*Source!I277</f>
        <v>1.3000000000000001E-2</v>
      </c>
      <c r="CY630">
        <f>AA630</f>
        <v>37.29</v>
      </c>
      <c r="CZ630">
        <f>AE630</f>
        <v>37.29</v>
      </c>
      <c r="DA630">
        <f>AI630</f>
        <v>1</v>
      </c>
      <c r="DB630">
        <v>0</v>
      </c>
    </row>
    <row r="631" spans="1:106" x14ac:dyDescent="0.2">
      <c r="A631">
        <f>ROW(Source!A277)</f>
        <v>277</v>
      </c>
      <c r="B631">
        <v>39500385</v>
      </c>
      <c r="C631">
        <v>39502327</v>
      </c>
      <c r="D631">
        <v>36838223</v>
      </c>
      <c r="E631">
        <v>1</v>
      </c>
      <c r="F631">
        <v>1</v>
      </c>
      <c r="G631">
        <v>1</v>
      </c>
      <c r="H631">
        <v>3</v>
      </c>
      <c r="I631" t="s">
        <v>1336</v>
      </c>
      <c r="J631" t="s">
        <v>1337</v>
      </c>
      <c r="K631" t="s">
        <v>1338</v>
      </c>
      <c r="L631">
        <v>1348</v>
      </c>
      <c r="N631">
        <v>1009</v>
      </c>
      <c r="O631" t="s">
        <v>57</v>
      </c>
      <c r="P631" t="s">
        <v>57</v>
      </c>
      <c r="Q631">
        <v>1000</v>
      </c>
      <c r="W631">
        <v>0</v>
      </c>
      <c r="X631">
        <v>570223526</v>
      </c>
      <c r="Y631">
        <v>2.5999999999999998E-4</v>
      </c>
      <c r="AA631">
        <v>15119</v>
      </c>
      <c r="AB631">
        <v>0</v>
      </c>
      <c r="AC631">
        <v>0</v>
      </c>
      <c r="AD631">
        <v>0</v>
      </c>
      <c r="AE631">
        <v>15119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3</v>
      </c>
      <c r="AT631">
        <v>2.5999999999999998E-4</v>
      </c>
      <c r="AU631" t="s">
        <v>3</v>
      </c>
      <c r="AV631">
        <v>0</v>
      </c>
      <c r="AW631">
        <v>2</v>
      </c>
      <c r="AX631">
        <v>39502338</v>
      </c>
      <c r="AY631">
        <v>1</v>
      </c>
      <c r="AZ631">
        <v>0</v>
      </c>
      <c r="BA631">
        <v>621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Y631*Source!I277</f>
        <v>2.5999999999999998E-5</v>
      </c>
      <c r="CY631">
        <f>AA631</f>
        <v>15119</v>
      </c>
      <c r="CZ631">
        <f>AE631</f>
        <v>15119</v>
      </c>
      <c r="DA631">
        <f>AI631</f>
        <v>1</v>
      </c>
      <c r="DB631">
        <v>0</v>
      </c>
    </row>
    <row r="632" spans="1:106" x14ac:dyDescent="0.2">
      <c r="A632">
        <f>ROW(Source!A277)</f>
        <v>277</v>
      </c>
      <c r="B632">
        <v>39500385</v>
      </c>
      <c r="C632">
        <v>39502327</v>
      </c>
      <c r="D632">
        <v>36838951</v>
      </c>
      <c r="E632">
        <v>1</v>
      </c>
      <c r="F632">
        <v>1</v>
      </c>
      <c r="G632">
        <v>1</v>
      </c>
      <c r="H632">
        <v>3</v>
      </c>
      <c r="I632" t="s">
        <v>1339</v>
      </c>
      <c r="J632" t="s">
        <v>1340</v>
      </c>
      <c r="K632" t="s">
        <v>1341</v>
      </c>
      <c r="L632">
        <v>1348</v>
      </c>
      <c r="N632">
        <v>1009</v>
      </c>
      <c r="O632" t="s">
        <v>57</v>
      </c>
      <c r="P632" t="s">
        <v>57</v>
      </c>
      <c r="Q632">
        <v>1000</v>
      </c>
      <c r="W632">
        <v>0</v>
      </c>
      <c r="X632">
        <v>-909021926</v>
      </c>
      <c r="Y632">
        <v>1.2999999999999999E-4</v>
      </c>
      <c r="AA632">
        <v>16950</v>
      </c>
      <c r="AB632">
        <v>0</v>
      </c>
      <c r="AC632">
        <v>0</v>
      </c>
      <c r="AD632">
        <v>0</v>
      </c>
      <c r="AE632">
        <v>16950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3</v>
      </c>
      <c r="AT632">
        <v>1.2999999999999999E-4</v>
      </c>
      <c r="AU632" t="s">
        <v>3</v>
      </c>
      <c r="AV632">
        <v>0</v>
      </c>
      <c r="AW632">
        <v>2</v>
      </c>
      <c r="AX632">
        <v>39502339</v>
      </c>
      <c r="AY632">
        <v>1</v>
      </c>
      <c r="AZ632">
        <v>0</v>
      </c>
      <c r="BA632">
        <v>622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Y632*Source!I277</f>
        <v>1.2999999999999999E-5</v>
      </c>
      <c r="CY632">
        <f>AA632</f>
        <v>16950</v>
      </c>
      <c r="CZ632">
        <f>AE632</f>
        <v>16950</v>
      </c>
      <c r="DA632">
        <f>AI632</f>
        <v>1</v>
      </c>
      <c r="DB632">
        <v>0</v>
      </c>
    </row>
    <row r="633" spans="1:106" x14ac:dyDescent="0.2">
      <c r="A633">
        <f>ROW(Source!A277)</f>
        <v>277</v>
      </c>
      <c r="B633">
        <v>39500385</v>
      </c>
      <c r="C633">
        <v>39502327</v>
      </c>
      <c r="D633">
        <v>36797714</v>
      </c>
      <c r="E633">
        <v>17</v>
      </c>
      <c r="F633">
        <v>1</v>
      </c>
      <c r="G633">
        <v>1</v>
      </c>
      <c r="H633">
        <v>3</v>
      </c>
      <c r="I633" t="s">
        <v>516</v>
      </c>
      <c r="J633" t="s">
        <v>3</v>
      </c>
      <c r="K633" t="s">
        <v>517</v>
      </c>
      <c r="L633">
        <v>1354</v>
      </c>
      <c r="N633">
        <v>1010</v>
      </c>
      <c r="O633" t="s">
        <v>132</v>
      </c>
      <c r="P633" t="s">
        <v>132</v>
      </c>
      <c r="Q633">
        <v>1</v>
      </c>
      <c r="W633">
        <v>0</v>
      </c>
      <c r="X633">
        <v>-1335221296</v>
      </c>
      <c r="Y633">
        <v>10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0</v>
      </c>
      <c r="AP633">
        <v>0</v>
      </c>
      <c r="AQ633">
        <v>0</v>
      </c>
      <c r="AR633">
        <v>0</v>
      </c>
      <c r="AS633" t="s">
        <v>3</v>
      </c>
      <c r="AT633">
        <v>10</v>
      </c>
      <c r="AU633" t="s">
        <v>3</v>
      </c>
      <c r="AV633">
        <v>0</v>
      </c>
      <c r="AW633">
        <v>2</v>
      </c>
      <c r="AX633">
        <v>39502340</v>
      </c>
      <c r="AY633">
        <v>1</v>
      </c>
      <c r="AZ633">
        <v>0</v>
      </c>
      <c r="BA633">
        <v>623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Y633*Source!I277</f>
        <v>1</v>
      </c>
      <c r="CY633">
        <f>AA633</f>
        <v>0</v>
      </c>
      <c r="CZ633">
        <f>AE633</f>
        <v>0</v>
      </c>
      <c r="DA633">
        <f>AI633</f>
        <v>1</v>
      </c>
      <c r="DB633">
        <v>0</v>
      </c>
    </row>
    <row r="634" spans="1:106" x14ac:dyDescent="0.2">
      <c r="A634">
        <f>ROW(Source!A277)</f>
        <v>277</v>
      </c>
      <c r="B634">
        <v>39500385</v>
      </c>
      <c r="C634">
        <v>39502327</v>
      </c>
      <c r="D634">
        <v>36845801</v>
      </c>
      <c r="E634">
        <v>1</v>
      </c>
      <c r="F634">
        <v>1</v>
      </c>
      <c r="G634">
        <v>1</v>
      </c>
      <c r="H634">
        <v>3</v>
      </c>
      <c r="I634" t="s">
        <v>512</v>
      </c>
      <c r="J634" t="s">
        <v>514</v>
      </c>
      <c r="K634" t="s">
        <v>513</v>
      </c>
      <c r="L634">
        <v>1035</v>
      </c>
      <c r="N634">
        <v>1013</v>
      </c>
      <c r="O634" t="s">
        <v>497</v>
      </c>
      <c r="P634" t="s">
        <v>497</v>
      </c>
      <c r="Q634">
        <v>1</v>
      </c>
      <c r="W634">
        <v>0</v>
      </c>
      <c r="X634">
        <v>-518659730</v>
      </c>
      <c r="Y634">
        <v>10</v>
      </c>
      <c r="AA634">
        <v>87.17</v>
      </c>
      <c r="AB634">
        <v>0</v>
      </c>
      <c r="AC634">
        <v>0</v>
      </c>
      <c r="AD634">
        <v>0</v>
      </c>
      <c r="AE634">
        <v>87.17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0</v>
      </c>
      <c r="AP634">
        <v>0</v>
      </c>
      <c r="AQ634">
        <v>0</v>
      </c>
      <c r="AR634">
        <v>0</v>
      </c>
      <c r="AS634" t="s">
        <v>3</v>
      </c>
      <c r="AT634">
        <v>10</v>
      </c>
      <c r="AU634" t="s">
        <v>3</v>
      </c>
      <c r="AV634">
        <v>0</v>
      </c>
      <c r="AW634">
        <v>1</v>
      </c>
      <c r="AX634">
        <v>-1</v>
      </c>
      <c r="AY634">
        <v>0</v>
      </c>
      <c r="AZ634">
        <v>0</v>
      </c>
      <c r="BA634" t="s">
        <v>3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Y634*Source!I277</f>
        <v>1</v>
      </c>
      <c r="CY634">
        <f>AA634</f>
        <v>87.17</v>
      </c>
      <c r="CZ634">
        <f>AE634</f>
        <v>87.17</v>
      </c>
      <c r="DA634">
        <f>AI634</f>
        <v>1</v>
      </c>
      <c r="DB634">
        <v>0</v>
      </c>
    </row>
    <row r="635" spans="1:106" x14ac:dyDescent="0.2">
      <c r="A635">
        <f>ROW(Source!A278)</f>
        <v>278</v>
      </c>
      <c r="B635">
        <v>39500386</v>
      </c>
      <c r="C635">
        <v>39502327</v>
      </c>
      <c r="D635">
        <v>37071037</v>
      </c>
      <c r="E635">
        <v>1</v>
      </c>
      <c r="F635">
        <v>1</v>
      </c>
      <c r="G635">
        <v>1</v>
      </c>
      <c r="H635">
        <v>1</v>
      </c>
      <c r="I635" t="s">
        <v>1217</v>
      </c>
      <c r="J635" t="s">
        <v>3</v>
      </c>
      <c r="K635" t="s">
        <v>1218</v>
      </c>
      <c r="L635">
        <v>1191</v>
      </c>
      <c r="N635">
        <v>1013</v>
      </c>
      <c r="O635" t="s">
        <v>1028</v>
      </c>
      <c r="P635" t="s">
        <v>1028</v>
      </c>
      <c r="Q635">
        <v>1</v>
      </c>
      <c r="W635">
        <v>0</v>
      </c>
      <c r="X635">
        <v>1069510174</v>
      </c>
      <c r="Y635">
        <v>8.0499999999999989</v>
      </c>
      <c r="AA635">
        <v>0</v>
      </c>
      <c r="AB635">
        <v>0</v>
      </c>
      <c r="AC635">
        <v>0</v>
      </c>
      <c r="AD635">
        <v>64.069999999999993</v>
      </c>
      <c r="AE635">
        <v>0</v>
      </c>
      <c r="AF635">
        <v>0</v>
      </c>
      <c r="AG635">
        <v>0</v>
      </c>
      <c r="AH635">
        <v>9.6199999999999992</v>
      </c>
      <c r="AI635">
        <v>1</v>
      </c>
      <c r="AJ635">
        <v>1</v>
      </c>
      <c r="AK635">
        <v>1</v>
      </c>
      <c r="AL635">
        <v>6.66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3</v>
      </c>
      <c r="AT635">
        <v>7</v>
      </c>
      <c r="AU635" t="s">
        <v>33</v>
      </c>
      <c r="AV635">
        <v>1</v>
      </c>
      <c r="AW635">
        <v>2</v>
      </c>
      <c r="AX635">
        <v>39502334</v>
      </c>
      <c r="AY635">
        <v>1</v>
      </c>
      <c r="AZ635">
        <v>0</v>
      </c>
      <c r="BA635">
        <v>624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Y635*Source!I278</f>
        <v>0.80499999999999994</v>
      </c>
      <c r="CY635">
        <f>AD635</f>
        <v>64.069999999999993</v>
      </c>
      <c r="CZ635">
        <f>AH635</f>
        <v>9.6199999999999992</v>
      </c>
      <c r="DA635">
        <f>AL635</f>
        <v>6.66</v>
      </c>
      <c r="DB635">
        <v>0</v>
      </c>
    </row>
    <row r="636" spans="1:106" x14ac:dyDescent="0.2">
      <c r="A636">
        <f>ROW(Source!A278)</f>
        <v>278</v>
      </c>
      <c r="B636">
        <v>39500386</v>
      </c>
      <c r="C636">
        <v>39502327</v>
      </c>
      <c r="D636">
        <v>36802469</v>
      </c>
      <c r="E636">
        <v>1</v>
      </c>
      <c r="F636">
        <v>1</v>
      </c>
      <c r="G636">
        <v>1</v>
      </c>
      <c r="H636">
        <v>3</v>
      </c>
      <c r="I636" t="s">
        <v>1330</v>
      </c>
      <c r="J636" t="s">
        <v>1331</v>
      </c>
      <c r="K636" t="s">
        <v>1332</v>
      </c>
      <c r="L636">
        <v>1346</v>
      </c>
      <c r="N636">
        <v>1009</v>
      </c>
      <c r="O636" t="s">
        <v>52</v>
      </c>
      <c r="P636" t="s">
        <v>52</v>
      </c>
      <c r="Q636">
        <v>1</v>
      </c>
      <c r="W636">
        <v>0</v>
      </c>
      <c r="X636">
        <v>-490687590</v>
      </c>
      <c r="Y636">
        <v>0.13</v>
      </c>
      <c r="AA636">
        <v>248.35</v>
      </c>
      <c r="AB636">
        <v>0</v>
      </c>
      <c r="AC636">
        <v>0</v>
      </c>
      <c r="AD636">
        <v>0</v>
      </c>
      <c r="AE636">
        <v>37.29</v>
      </c>
      <c r="AF636">
        <v>0</v>
      </c>
      <c r="AG636">
        <v>0</v>
      </c>
      <c r="AH636">
        <v>0</v>
      </c>
      <c r="AI636">
        <v>6.66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0.13</v>
      </c>
      <c r="AU636" t="s">
        <v>3</v>
      </c>
      <c r="AV636">
        <v>0</v>
      </c>
      <c r="AW636">
        <v>2</v>
      </c>
      <c r="AX636">
        <v>39502335</v>
      </c>
      <c r="AY636">
        <v>1</v>
      </c>
      <c r="AZ636">
        <v>0</v>
      </c>
      <c r="BA636">
        <v>625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Y636*Source!I278</f>
        <v>1.3000000000000001E-2</v>
      </c>
      <c r="CY636">
        <f>AA636</f>
        <v>248.35</v>
      </c>
      <c r="CZ636">
        <f>AE636</f>
        <v>37.29</v>
      </c>
      <c r="DA636">
        <f>AI636</f>
        <v>6.66</v>
      </c>
      <c r="DB636">
        <v>0</v>
      </c>
    </row>
    <row r="637" spans="1:106" x14ac:dyDescent="0.2">
      <c r="A637">
        <f>ROW(Source!A278)</f>
        <v>278</v>
      </c>
      <c r="B637">
        <v>39500386</v>
      </c>
      <c r="C637">
        <v>39502327</v>
      </c>
      <c r="D637">
        <v>36838223</v>
      </c>
      <c r="E637">
        <v>1</v>
      </c>
      <c r="F637">
        <v>1</v>
      </c>
      <c r="G637">
        <v>1</v>
      </c>
      <c r="H637">
        <v>3</v>
      </c>
      <c r="I637" t="s">
        <v>1336</v>
      </c>
      <c r="J637" t="s">
        <v>1337</v>
      </c>
      <c r="K637" t="s">
        <v>1338</v>
      </c>
      <c r="L637">
        <v>1348</v>
      </c>
      <c r="N637">
        <v>1009</v>
      </c>
      <c r="O637" t="s">
        <v>57</v>
      </c>
      <c r="P637" t="s">
        <v>57</v>
      </c>
      <c r="Q637">
        <v>1000</v>
      </c>
      <c r="W637">
        <v>0</v>
      </c>
      <c r="X637">
        <v>570223526</v>
      </c>
      <c r="Y637">
        <v>2.5999999999999998E-4</v>
      </c>
      <c r="AA637">
        <v>100692.54</v>
      </c>
      <c r="AB637">
        <v>0</v>
      </c>
      <c r="AC637">
        <v>0</v>
      </c>
      <c r="AD637">
        <v>0</v>
      </c>
      <c r="AE637">
        <v>15119</v>
      </c>
      <c r="AF637">
        <v>0</v>
      </c>
      <c r="AG637">
        <v>0</v>
      </c>
      <c r="AH637">
        <v>0</v>
      </c>
      <c r="AI637">
        <v>6.66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2.5999999999999998E-4</v>
      </c>
      <c r="AU637" t="s">
        <v>3</v>
      </c>
      <c r="AV637">
        <v>0</v>
      </c>
      <c r="AW637">
        <v>2</v>
      </c>
      <c r="AX637">
        <v>39502338</v>
      </c>
      <c r="AY637">
        <v>1</v>
      </c>
      <c r="AZ637">
        <v>0</v>
      </c>
      <c r="BA637">
        <v>628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Y637*Source!I278</f>
        <v>2.5999999999999998E-5</v>
      </c>
      <c r="CY637">
        <f>AA637</f>
        <v>100692.54</v>
      </c>
      <c r="CZ637">
        <f>AE637</f>
        <v>15119</v>
      </c>
      <c r="DA637">
        <f>AI637</f>
        <v>6.66</v>
      </c>
      <c r="DB637">
        <v>0</v>
      </c>
    </row>
    <row r="638" spans="1:106" x14ac:dyDescent="0.2">
      <c r="A638">
        <f>ROW(Source!A278)</f>
        <v>278</v>
      </c>
      <c r="B638">
        <v>39500386</v>
      </c>
      <c r="C638">
        <v>39502327</v>
      </c>
      <c r="D638">
        <v>36838951</v>
      </c>
      <c r="E638">
        <v>1</v>
      </c>
      <c r="F638">
        <v>1</v>
      </c>
      <c r="G638">
        <v>1</v>
      </c>
      <c r="H638">
        <v>3</v>
      </c>
      <c r="I638" t="s">
        <v>1339</v>
      </c>
      <c r="J638" t="s">
        <v>1340</v>
      </c>
      <c r="K638" t="s">
        <v>1341</v>
      </c>
      <c r="L638">
        <v>1348</v>
      </c>
      <c r="N638">
        <v>1009</v>
      </c>
      <c r="O638" t="s">
        <v>57</v>
      </c>
      <c r="P638" t="s">
        <v>57</v>
      </c>
      <c r="Q638">
        <v>1000</v>
      </c>
      <c r="W638">
        <v>0</v>
      </c>
      <c r="X638">
        <v>-909021926</v>
      </c>
      <c r="Y638">
        <v>1.2999999999999999E-4</v>
      </c>
      <c r="AA638">
        <v>112887</v>
      </c>
      <c r="AB638">
        <v>0</v>
      </c>
      <c r="AC638">
        <v>0</v>
      </c>
      <c r="AD638">
        <v>0</v>
      </c>
      <c r="AE638">
        <v>16950</v>
      </c>
      <c r="AF638">
        <v>0</v>
      </c>
      <c r="AG638">
        <v>0</v>
      </c>
      <c r="AH638">
        <v>0</v>
      </c>
      <c r="AI638">
        <v>6.66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3</v>
      </c>
      <c r="AT638">
        <v>1.2999999999999999E-4</v>
      </c>
      <c r="AU638" t="s">
        <v>3</v>
      </c>
      <c r="AV638">
        <v>0</v>
      </c>
      <c r="AW638">
        <v>2</v>
      </c>
      <c r="AX638">
        <v>39502339</v>
      </c>
      <c r="AY638">
        <v>1</v>
      </c>
      <c r="AZ638">
        <v>0</v>
      </c>
      <c r="BA638">
        <v>629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Y638*Source!I278</f>
        <v>1.2999999999999999E-5</v>
      </c>
      <c r="CY638">
        <f>AA638</f>
        <v>112887</v>
      </c>
      <c r="CZ638">
        <f>AE638</f>
        <v>16950</v>
      </c>
      <c r="DA638">
        <f>AI638</f>
        <v>6.66</v>
      </c>
      <c r="DB638">
        <v>0</v>
      </c>
    </row>
    <row r="639" spans="1:106" x14ac:dyDescent="0.2">
      <c r="A639">
        <f>ROW(Source!A278)</f>
        <v>278</v>
      </c>
      <c r="B639">
        <v>39500386</v>
      </c>
      <c r="C639">
        <v>39502327</v>
      </c>
      <c r="D639">
        <v>36797714</v>
      </c>
      <c r="E639">
        <v>17</v>
      </c>
      <c r="F639">
        <v>1</v>
      </c>
      <c r="G639">
        <v>1</v>
      </c>
      <c r="H639">
        <v>3</v>
      </c>
      <c r="I639" t="s">
        <v>516</v>
      </c>
      <c r="J639" t="s">
        <v>3</v>
      </c>
      <c r="K639" t="s">
        <v>517</v>
      </c>
      <c r="L639">
        <v>1354</v>
      </c>
      <c r="N639">
        <v>1010</v>
      </c>
      <c r="O639" t="s">
        <v>132</v>
      </c>
      <c r="P639" t="s">
        <v>132</v>
      </c>
      <c r="Q639">
        <v>1</v>
      </c>
      <c r="W639">
        <v>0</v>
      </c>
      <c r="X639">
        <v>-1335221296</v>
      </c>
      <c r="Y639">
        <v>10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6.66</v>
      </c>
      <c r="AJ639">
        <v>1</v>
      </c>
      <c r="AK639">
        <v>1</v>
      </c>
      <c r="AL639">
        <v>1</v>
      </c>
      <c r="AN639">
        <v>0</v>
      </c>
      <c r="AO639">
        <v>0</v>
      </c>
      <c r="AP639">
        <v>0</v>
      </c>
      <c r="AQ639">
        <v>0</v>
      </c>
      <c r="AR639">
        <v>0</v>
      </c>
      <c r="AS639" t="s">
        <v>3</v>
      </c>
      <c r="AT639">
        <v>10</v>
      </c>
      <c r="AU639" t="s">
        <v>3</v>
      </c>
      <c r="AV639">
        <v>0</v>
      </c>
      <c r="AW639">
        <v>2</v>
      </c>
      <c r="AX639">
        <v>39502340</v>
      </c>
      <c r="AY639">
        <v>1</v>
      </c>
      <c r="AZ639">
        <v>0</v>
      </c>
      <c r="BA639">
        <v>630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Y639*Source!I278</f>
        <v>1</v>
      </c>
      <c r="CY639">
        <f>AA639</f>
        <v>0</v>
      </c>
      <c r="CZ639">
        <f>AE639</f>
        <v>0</v>
      </c>
      <c r="DA639">
        <f>AI639</f>
        <v>6.66</v>
      </c>
      <c r="DB639">
        <v>0</v>
      </c>
    </row>
    <row r="640" spans="1:106" x14ac:dyDescent="0.2">
      <c r="A640">
        <f>ROW(Source!A278)</f>
        <v>278</v>
      </c>
      <c r="B640">
        <v>39500386</v>
      </c>
      <c r="C640">
        <v>39502327</v>
      </c>
      <c r="D640">
        <v>36845801</v>
      </c>
      <c r="E640">
        <v>1</v>
      </c>
      <c r="F640">
        <v>1</v>
      </c>
      <c r="G640">
        <v>1</v>
      </c>
      <c r="H640">
        <v>3</v>
      </c>
      <c r="I640" t="s">
        <v>512</v>
      </c>
      <c r="J640" t="s">
        <v>514</v>
      </c>
      <c r="K640" t="s">
        <v>513</v>
      </c>
      <c r="L640">
        <v>1035</v>
      </c>
      <c r="N640">
        <v>1013</v>
      </c>
      <c r="O640" t="s">
        <v>497</v>
      </c>
      <c r="P640" t="s">
        <v>497</v>
      </c>
      <c r="Q640">
        <v>1</v>
      </c>
      <c r="W640">
        <v>0</v>
      </c>
      <c r="X640">
        <v>-518659730</v>
      </c>
      <c r="Y640">
        <v>10</v>
      </c>
      <c r="AA640">
        <v>580.54999999999995</v>
      </c>
      <c r="AB640">
        <v>0</v>
      </c>
      <c r="AC640">
        <v>0</v>
      </c>
      <c r="AD640">
        <v>0</v>
      </c>
      <c r="AE640">
        <v>87.17</v>
      </c>
      <c r="AF640">
        <v>0</v>
      </c>
      <c r="AG640">
        <v>0</v>
      </c>
      <c r="AH640">
        <v>0</v>
      </c>
      <c r="AI640">
        <v>6.66</v>
      </c>
      <c r="AJ640">
        <v>1</v>
      </c>
      <c r="AK640">
        <v>1</v>
      </c>
      <c r="AL640">
        <v>1</v>
      </c>
      <c r="AN640">
        <v>0</v>
      </c>
      <c r="AO640">
        <v>0</v>
      </c>
      <c r="AP640">
        <v>0</v>
      </c>
      <c r="AQ640">
        <v>0</v>
      </c>
      <c r="AR640">
        <v>0</v>
      </c>
      <c r="AS640" t="s">
        <v>3</v>
      </c>
      <c r="AT640">
        <v>10</v>
      </c>
      <c r="AU640" t="s">
        <v>3</v>
      </c>
      <c r="AV640">
        <v>0</v>
      </c>
      <c r="AW640">
        <v>1</v>
      </c>
      <c r="AX640">
        <v>-1</v>
      </c>
      <c r="AY640">
        <v>0</v>
      </c>
      <c r="AZ640">
        <v>0</v>
      </c>
      <c r="BA640" t="s">
        <v>3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Y640*Source!I278</f>
        <v>1</v>
      </c>
      <c r="CY640">
        <f>AA640</f>
        <v>580.54999999999995</v>
      </c>
      <c r="CZ640">
        <f>AE640</f>
        <v>87.17</v>
      </c>
      <c r="DA640">
        <f>AI640</f>
        <v>6.66</v>
      </c>
      <c r="DB640">
        <v>0</v>
      </c>
    </row>
    <row r="641" spans="1:106" x14ac:dyDescent="0.2">
      <c r="A641">
        <f>ROW(Source!A283)</f>
        <v>283</v>
      </c>
      <c r="B641">
        <v>39500385</v>
      </c>
      <c r="C641">
        <v>39502343</v>
      </c>
      <c r="D641">
        <v>37070202</v>
      </c>
      <c r="E641">
        <v>1</v>
      </c>
      <c r="F641">
        <v>1</v>
      </c>
      <c r="G641">
        <v>1</v>
      </c>
      <c r="H641">
        <v>1</v>
      </c>
      <c r="I641" t="s">
        <v>1342</v>
      </c>
      <c r="J641" t="s">
        <v>3</v>
      </c>
      <c r="K641" t="s">
        <v>1343</v>
      </c>
      <c r="L641">
        <v>1191</v>
      </c>
      <c r="N641">
        <v>1013</v>
      </c>
      <c r="O641" t="s">
        <v>1028</v>
      </c>
      <c r="P641" t="s">
        <v>1028</v>
      </c>
      <c r="Q641">
        <v>1</v>
      </c>
      <c r="W641">
        <v>0</v>
      </c>
      <c r="X641">
        <v>1983201532</v>
      </c>
      <c r="Y641">
        <v>111.49249999999999</v>
      </c>
      <c r="AA641">
        <v>0</v>
      </c>
      <c r="AB641">
        <v>0</v>
      </c>
      <c r="AC641">
        <v>0</v>
      </c>
      <c r="AD641">
        <v>9.51</v>
      </c>
      <c r="AE641">
        <v>0</v>
      </c>
      <c r="AF641">
        <v>0</v>
      </c>
      <c r="AG641">
        <v>0</v>
      </c>
      <c r="AH641">
        <v>9.51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3</v>
      </c>
      <c r="AT641">
        <v>96.95</v>
      </c>
      <c r="AU641" t="s">
        <v>33</v>
      </c>
      <c r="AV641">
        <v>1</v>
      </c>
      <c r="AW641">
        <v>2</v>
      </c>
      <c r="AX641">
        <v>39502357</v>
      </c>
      <c r="AY641">
        <v>1</v>
      </c>
      <c r="AZ641">
        <v>0</v>
      </c>
      <c r="BA641">
        <v>631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Y641*Source!I283</f>
        <v>4.4596999999999998</v>
      </c>
      <c r="CY641">
        <f>AD641</f>
        <v>9.51</v>
      </c>
      <c r="CZ641">
        <f>AH641</f>
        <v>9.51</v>
      </c>
      <c r="DA641">
        <f>AL641</f>
        <v>1</v>
      </c>
      <c r="DB641">
        <v>0</v>
      </c>
    </row>
    <row r="642" spans="1:106" x14ac:dyDescent="0.2">
      <c r="A642">
        <f>ROW(Source!A283)</f>
        <v>283</v>
      </c>
      <c r="B642">
        <v>39500385</v>
      </c>
      <c r="C642">
        <v>39502343</v>
      </c>
      <c r="D642">
        <v>37064876</v>
      </c>
      <c r="E642">
        <v>1</v>
      </c>
      <c r="F642">
        <v>1</v>
      </c>
      <c r="G642">
        <v>1</v>
      </c>
      <c r="H642">
        <v>1</v>
      </c>
      <c r="I642" t="s">
        <v>1029</v>
      </c>
      <c r="J642" t="s">
        <v>3</v>
      </c>
      <c r="K642" t="s">
        <v>1030</v>
      </c>
      <c r="L642">
        <v>1191</v>
      </c>
      <c r="N642">
        <v>1013</v>
      </c>
      <c r="O642" t="s">
        <v>1028</v>
      </c>
      <c r="P642" t="s">
        <v>1028</v>
      </c>
      <c r="Q642">
        <v>1</v>
      </c>
      <c r="W642">
        <v>0</v>
      </c>
      <c r="X642">
        <v>-1417349443</v>
      </c>
      <c r="Y642">
        <v>0.01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3</v>
      </c>
      <c r="AT642">
        <v>0.01</v>
      </c>
      <c r="AU642" t="s">
        <v>3</v>
      </c>
      <c r="AV642">
        <v>2</v>
      </c>
      <c r="AW642">
        <v>2</v>
      </c>
      <c r="AX642">
        <v>39502358</v>
      </c>
      <c r="AY642">
        <v>1</v>
      </c>
      <c r="AZ642">
        <v>2048</v>
      </c>
      <c r="BA642">
        <v>632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Y642*Source!I283</f>
        <v>4.0000000000000002E-4</v>
      </c>
      <c r="CY642">
        <f>AD642</f>
        <v>0</v>
      </c>
      <c r="CZ642">
        <f>AH642</f>
        <v>0</v>
      </c>
      <c r="DA642">
        <f>AL642</f>
        <v>1</v>
      </c>
      <c r="DB642">
        <v>0</v>
      </c>
    </row>
    <row r="643" spans="1:106" x14ac:dyDescent="0.2">
      <c r="A643">
        <f>ROW(Source!A283)</f>
        <v>283</v>
      </c>
      <c r="B643">
        <v>39500385</v>
      </c>
      <c r="C643">
        <v>39502343</v>
      </c>
      <c r="D643">
        <v>36882055</v>
      </c>
      <c r="E643">
        <v>1</v>
      </c>
      <c r="F643">
        <v>1</v>
      </c>
      <c r="G643">
        <v>1</v>
      </c>
      <c r="H643">
        <v>2</v>
      </c>
      <c r="I643" t="s">
        <v>1298</v>
      </c>
      <c r="J643" t="s">
        <v>1299</v>
      </c>
      <c r="K643" t="s">
        <v>1300</v>
      </c>
      <c r="L643">
        <v>1368</v>
      </c>
      <c r="N643">
        <v>1011</v>
      </c>
      <c r="O643" t="s">
        <v>1034</v>
      </c>
      <c r="P643" t="s">
        <v>1034</v>
      </c>
      <c r="Q643">
        <v>1</v>
      </c>
      <c r="W643">
        <v>0</v>
      </c>
      <c r="X643">
        <v>257150282</v>
      </c>
      <c r="Y643">
        <v>3.7499999999999999E-3</v>
      </c>
      <c r="AA643">
        <v>0</v>
      </c>
      <c r="AB643">
        <v>83.43</v>
      </c>
      <c r="AC643">
        <v>13.5</v>
      </c>
      <c r="AD643">
        <v>0</v>
      </c>
      <c r="AE643">
        <v>0</v>
      </c>
      <c r="AF643">
        <v>83.43</v>
      </c>
      <c r="AG643">
        <v>13.5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3</v>
      </c>
      <c r="AT643">
        <v>3.0000000000000001E-3</v>
      </c>
      <c r="AU643" t="s">
        <v>32</v>
      </c>
      <c r="AV643">
        <v>0</v>
      </c>
      <c r="AW643">
        <v>2</v>
      </c>
      <c r="AX643">
        <v>39502359</v>
      </c>
      <c r="AY643">
        <v>1</v>
      </c>
      <c r="AZ643">
        <v>0</v>
      </c>
      <c r="BA643">
        <v>633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Y643*Source!I283</f>
        <v>1.4999999999999999E-4</v>
      </c>
      <c r="CY643">
        <f>AB643</f>
        <v>83.43</v>
      </c>
      <c r="CZ643">
        <f>AF643</f>
        <v>83.43</v>
      </c>
      <c r="DA643">
        <f>AJ643</f>
        <v>1</v>
      </c>
      <c r="DB643">
        <v>0</v>
      </c>
    </row>
    <row r="644" spans="1:106" x14ac:dyDescent="0.2">
      <c r="A644">
        <f>ROW(Source!A283)</f>
        <v>283</v>
      </c>
      <c r="B644">
        <v>39500385</v>
      </c>
      <c r="C644">
        <v>39502343</v>
      </c>
      <c r="D644">
        <v>36882157</v>
      </c>
      <c r="E644">
        <v>1</v>
      </c>
      <c r="F644">
        <v>1</v>
      </c>
      <c r="G644">
        <v>1</v>
      </c>
      <c r="H644">
        <v>2</v>
      </c>
      <c r="I644" t="s">
        <v>1301</v>
      </c>
      <c r="J644" t="s">
        <v>1302</v>
      </c>
      <c r="K644" t="s">
        <v>1303</v>
      </c>
      <c r="L644">
        <v>1368</v>
      </c>
      <c r="N644">
        <v>1011</v>
      </c>
      <c r="O644" t="s">
        <v>1034</v>
      </c>
      <c r="P644" t="s">
        <v>1034</v>
      </c>
      <c r="Q644">
        <v>1</v>
      </c>
      <c r="W644">
        <v>0</v>
      </c>
      <c r="X644">
        <v>1330025190</v>
      </c>
      <c r="Y644">
        <v>5.0000000000000001E-3</v>
      </c>
      <c r="AA644">
        <v>0</v>
      </c>
      <c r="AB644">
        <v>88.01</v>
      </c>
      <c r="AC644">
        <v>11.6</v>
      </c>
      <c r="AD644">
        <v>0</v>
      </c>
      <c r="AE644">
        <v>0</v>
      </c>
      <c r="AF644">
        <v>88.01</v>
      </c>
      <c r="AG644">
        <v>11.6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3</v>
      </c>
      <c r="AT644">
        <v>4.0000000000000001E-3</v>
      </c>
      <c r="AU644" t="s">
        <v>32</v>
      </c>
      <c r="AV644">
        <v>0</v>
      </c>
      <c r="AW644">
        <v>2</v>
      </c>
      <c r="AX644">
        <v>39502360</v>
      </c>
      <c r="AY644">
        <v>1</v>
      </c>
      <c r="AZ644">
        <v>0</v>
      </c>
      <c r="BA644">
        <v>634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Y644*Source!I283</f>
        <v>2.0000000000000001E-4</v>
      </c>
      <c r="CY644">
        <f>AB644</f>
        <v>88.01</v>
      </c>
      <c r="CZ644">
        <f>AF644</f>
        <v>88.01</v>
      </c>
      <c r="DA644">
        <f>AJ644</f>
        <v>1</v>
      </c>
      <c r="DB644">
        <v>0</v>
      </c>
    </row>
    <row r="645" spans="1:106" x14ac:dyDescent="0.2">
      <c r="A645">
        <f>ROW(Source!A283)</f>
        <v>283</v>
      </c>
      <c r="B645">
        <v>39500385</v>
      </c>
      <c r="C645">
        <v>39502343</v>
      </c>
      <c r="D645">
        <v>36883274</v>
      </c>
      <c r="E645">
        <v>1</v>
      </c>
      <c r="F645">
        <v>1</v>
      </c>
      <c r="G645">
        <v>1</v>
      </c>
      <c r="H645">
        <v>2</v>
      </c>
      <c r="I645" t="s">
        <v>1344</v>
      </c>
      <c r="J645" t="s">
        <v>1345</v>
      </c>
      <c r="K645" t="s">
        <v>1346</v>
      </c>
      <c r="L645">
        <v>1368</v>
      </c>
      <c r="N645">
        <v>1011</v>
      </c>
      <c r="O645" t="s">
        <v>1034</v>
      </c>
      <c r="P645" t="s">
        <v>1034</v>
      </c>
      <c r="Q645">
        <v>1</v>
      </c>
      <c r="W645">
        <v>0</v>
      </c>
      <c r="X645">
        <v>-1347092713</v>
      </c>
      <c r="Y645">
        <v>1.5874999999999999</v>
      </c>
      <c r="AA645">
        <v>0</v>
      </c>
      <c r="AB645">
        <v>29.67</v>
      </c>
      <c r="AC645">
        <v>0</v>
      </c>
      <c r="AD645">
        <v>0</v>
      </c>
      <c r="AE645">
        <v>0</v>
      </c>
      <c r="AF645">
        <v>29.67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3</v>
      </c>
      <c r="AT645">
        <v>1.27</v>
      </c>
      <c r="AU645" t="s">
        <v>32</v>
      </c>
      <c r="AV645">
        <v>0</v>
      </c>
      <c r="AW645">
        <v>2</v>
      </c>
      <c r="AX645">
        <v>39502361</v>
      </c>
      <c r="AY645">
        <v>1</v>
      </c>
      <c r="AZ645">
        <v>0</v>
      </c>
      <c r="BA645">
        <v>635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Y645*Source!I283</f>
        <v>6.3500000000000001E-2</v>
      </c>
      <c r="CY645">
        <f>AB645</f>
        <v>29.67</v>
      </c>
      <c r="CZ645">
        <f>AF645</f>
        <v>29.67</v>
      </c>
      <c r="DA645">
        <f>AJ645</f>
        <v>1</v>
      </c>
      <c r="DB645">
        <v>0</v>
      </c>
    </row>
    <row r="646" spans="1:106" x14ac:dyDescent="0.2">
      <c r="A646">
        <f>ROW(Source!A283)</f>
        <v>283</v>
      </c>
      <c r="B646">
        <v>39500385</v>
      </c>
      <c r="C646">
        <v>39502343</v>
      </c>
      <c r="D646">
        <v>36883791</v>
      </c>
      <c r="E646">
        <v>1</v>
      </c>
      <c r="F646">
        <v>1</v>
      </c>
      <c r="G646">
        <v>1</v>
      </c>
      <c r="H646">
        <v>2</v>
      </c>
      <c r="I646" t="s">
        <v>1347</v>
      </c>
      <c r="J646" t="s">
        <v>1348</v>
      </c>
      <c r="K646" t="s">
        <v>1349</v>
      </c>
      <c r="L646">
        <v>1368</v>
      </c>
      <c r="N646">
        <v>1011</v>
      </c>
      <c r="O646" t="s">
        <v>1034</v>
      </c>
      <c r="P646" t="s">
        <v>1034</v>
      </c>
      <c r="Q646">
        <v>1</v>
      </c>
      <c r="W646">
        <v>0</v>
      </c>
      <c r="X646">
        <v>1489131384</v>
      </c>
      <c r="Y646">
        <v>20.474999999999998</v>
      </c>
      <c r="AA646">
        <v>0</v>
      </c>
      <c r="AB646">
        <v>26.25</v>
      </c>
      <c r="AC646">
        <v>0</v>
      </c>
      <c r="AD646">
        <v>0</v>
      </c>
      <c r="AE646">
        <v>0</v>
      </c>
      <c r="AF646">
        <v>26.25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3</v>
      </c>
      <c r="AT646">
        <v>16.38</v>
      </c>
      <c r="AU646" t="s">
        <v>32</v>
      </c>
      <c r="AV646">
        <v>0</v>
      </c>
      <c r="AW646">
        <v>2</v>
      </c>
      <c r="AX646">
        <v>39502362</v>
      </c>
      <c r="AY646">
        <v>1</v>
      </c>
      <c r="AZ646">
        <v>0</v>
      </c>
      <c r="BA646">
        <v>636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Y646*Source!I283</f>
        <v>0.81899999999999995</v>
      </c>
      <c r="CY646">
        <f>AB646</f>
        <v>26.25</v>
      </c>
      <c r="CZ646">
        <f>AF646</f>
        <v>26.25</v>
      </c>
      <c r="DA646">
        <f>AJ646</f>
        <v>1</v>
      </c>
      <c r="DB646">
        <v>0</v>
      </c>
    </row>
    <row r="647" spans="1:106" x14ac:dyDescent="0.2">
      <c r="A647">
        <f>ROW(Source!A283)</f>
        <v>283</v>
      </c>
      <c r="B647">
        <v>39500385</v>
      </c>
      <c r="C647">
        <v>39502343</v>
      </c>
      <c r="D647">
        <v>36801792</v>
      </c>
      <c r="E647">
        <v>1</v>
      </c>
      <c r="F647">
        <v>1</v>
      </c>
      <c r="G647">
        <v>1</v>
      </c>
      <c r="H647">
        <v>3</v>
      </c>
      <c r="I647" t="s">
        <v>1066</v>
      </c>
      <c r="J647" t="s">
        <v>1067</v>
      </c>
      <c r="K647" t="s">
        <v>1068</v>
      </c>
      <c r="L647">
        <v>1339</v>
      </c>
      <c r="N647">
        <v>1007</v>
      </c>
      <c r="O647" t="s">
        <v>179</v>
      </c>
      <c r="P647" t="s">
        <v>179</v>
      </c>
      <c r="Q647">
        <v>1</v>
      </c>
      <c r="W647">
        <v>0</v>
      </c>
      <c r="X647">
        <v>-1660354250</v>
      </c>
      <c r="Y647">
        <v>0.14399999999999999</v>
      </c>
      <c r="AA647">
        <v>2.44</v>
      </c>
      <c r="AB647">
        <v>0</v>
      </c>
      <c r="AC647">
        <v>0</v>
      </c>
      <c r="AD647">
        <v>0</v>
      </c>
      <c r="AE647">
        <v>2.44</v>
      </c>
      <c r="AF647">
        <v>0</v>
      </c>
      <c r="AG647">
        <v>0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3</v>
      </c>
      <c r="AT647">
        <v>0.14399999999999999</v>
      </c>
      <c r="AU647" t="s">
        <v>3</v>
      </c>
      <c r="AV647">
        <v>0</v>
      </c>
      <c r="AW647">
        <v>2</v>
      </c>
      <c r="AX647">
        <v>39502363</v>
      </c>
      <c r="AY647">
        <v>1</v>
      </c>
      <c r="AZ647">
        <v>0</v>
      </c>
      <c r="BA647">
        <v>637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Y647*Source!I283</f>
        <v>5.7599999999999995E-3</v>
      </c>
      <c r="CY647">
        <f t="shared" ref="CY647:CY653" si="66">AA647</f>
        <v>2.44</v>
      </c>
      <c r="CZ647">
        <f t="shared" ref="CZ647:CZ653" si="67">AE647</f>
        <v>2.44</v>
      </c>
      <c r="DA647">
        <f t="shared" ref="DA647:DA653" si="68">AI647</f>
        <v>1</v>
      </c>
      <c r="DB647">
        <v>0</v>
      </c>
    </row>
    <row r="648" spans="1:106" x14ac:dyDescent="0.2">
      <c r="A648">
        <f>ROW(Source!A283)</f>
        <v>283</v>
      </c>
      <c r="B648">
        <v>39500385</v>
      </c>
      <c r="C648">
        <v>39502343</v>
      </c>
      <c r="D648">
        <v>36804463</v>
      </c>
      <c r="E648">
        <v>1</v>
      </c>
      <c r="F648">
        <v>1</v>
      </c>
      <c r="G648">
        <v>1</v>
      </c>
      <c r="H648">
        <v>3</v>
      </c>
      <c r="I648" t="s">
        <v>1350</v>
      </c>
      <c r="J648" t="s">
        <v>1351</v>
      </c>
      <c r="K648" t="s">
        <v>1352</v>
      </c>
      <c r="L648">
        <v>1348</v>
      </c>
      <c r="N648">
        <v>1009</v>
      </c>
      <c r="O648" t="s">
        <v>57</v>
      </c>
      <c r="P648" t="s">
        <v>57</v>
      </c>
      <c r="Q648">
        <v>1000</v>
      </c>
      <c r="W648">
        <v>0</v>
      </c>
      <c r="X648">
        <v>-172112227</v>
      </c>
      <c r="Y648">
        <v>8.9999999999999998E-4</v>
      </c>
      <c r="AA648">
        <v>13186.74</v>
      </c>
      <c r="AB648">
        <v>0</v>
      </c>
      <c r="AC648">
        <v>0</v>
      </c>
      <c r="AD648">
        <v>0</v>
      </c>
      <c r="AE648">
        <v>13186.74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3</v>
      </c>
      <c r="AT648">
        <v>8.9999999999999998E-4</v>
      </c>
      <c r="AU648" t="s">
        <v>3</v>
      </c>
      <c r="AV648">
        <v>0</v>
      </c>
      <c r="AW648">
        <v>2</v>
      </c>
      <c r="AX648">
        <v>39502364</v>
      </c>
      <c r="AY648">
        <v>1</v>
      </c>
      <c r="AZ648">
        <v>0</v>
      </c>
      <c r="BA648">
        <v>638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Y648*Source!I283</f>
        <v>3.6000000000000001E-5</v>
      </c>
      <c r="CY648">
        <f t="shared" si="66"/>
        <v>13186.74</v>
      </c>
      <c r="CZ648">
        <f t="shared" si="67"/>
        <v>13186.74</v>
      </c>
      <c r="DA648">
        <f t="shared" si="68"/>
        <v>1</v>
      </c>
      <c r="DB648">
        <v>0</v>
      </c>
    </row>
    <row r="649" spans="1:106" x14ac:dyDescent="0.2">
      <c r="A649">
        <f>ROW(Source!A283)</f>
        <v>283</v>
      </c>
      <c r="B649">
        <v>39500385</v>
      </c>
      <c r="C649">
        <v>39502343</v>
      </c>
      <c r="D649">
        <v>36804582</v>
      </c>
      <c r="E649">
        <v>1</v>
      </c>
      <c r="F649">
        <v>1</v>
      </c>
      <c r="G649">
        <v>1</v>
      </c>
      <c r="H649">
        <v>3</v>
      </c>
      <c r="I649" t="s">
        <v>1353</v>
      </c>
      <c r="J649" t="s">
        <v>1354</v>
      </c>
      <c r="K649" t="s">
        <v>1355</v>
      </c>
      <c r="L649">
        <v>1356</v>
      </c>
      <c r="N649">
        <v>1010</v>
      </c>
      <c r="O649" t="s">
        <v>1128</v>
      </c>
      <c r="P649" t="s">
        <v>1128</v>
      </c>
      <c r="Q649">
        <v>1000</v>
      </c>
      <c r="W649">
        <v>0</v>
      </c>
      <c r="X649">
        <v>1975348994</v>
      </c>
      <c r="Y649">
        <v>0.14299999999999999</v>
      </c>
      <c r="AA649">
        <v>180</v>
      </c>
      <c r="AB649">
        <v>0</v>
      </c>
      <c r="AC649">
        <v>0</v>
      </c>
      <c r="AD649">
        <v>0</v>
      </c>
      <c r="AE649">
        <v>180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3</v>
      </c>
      <c r="AT649">
        <v>0.14299999999999999</v>
      </c>
      <c r="AU649" t="s">
        <v>3</v>
      </c>
      <c r="AV649">
        <v>0</v>
      </c>
      <c r="AW649">
        <v>2</v>
      </c>
      <c r="AX649">
        <v>39502365</v>
      </c>
      <c r="AY649">
        <v>1</v>
      </c>
      <c r="AZ649">
        <v>0</v>
      </c>
      <c r="BA649">
        <v>639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Y649*Source!I283</f>
        <v>5.7199999999999994E-3</v>
      </c>
      <c r="CY649">
        <f t="shared" si="66"/>
        <v>180</v>
      </c>
      <c r="CZ649">
        <f t="shared" si="67"/>
        <v>180</v>
      </c>
      <c r="DA649">
        <f t="shared" si="68"/>
        <v>1</v>
      </c>
      <c r="DB649">
        <v>0</v>
      </c>
    </row>
    <row r="650" spans="1:106" x14ac:dyDescent="0.2">
      <c r="A650">
        <f>ROW(Source!A283)</f>
        <v>283</v>
      </c>
      <c r="B650">
        <v>39500385</v>
      </c>
      <c r="C650">
        <v>39502343</v>
      </c>
      <c r="D650">
        <v>36806524</v>
      </c>
      <c r="E650">
        <v>1</v>
      </c>
      <c r="F650">
        <v>1</v>
      </c>
      <c r="G650">
        <v>1</v>
      </c>
      <c r="H650">
        <v>3</v>
      </c>
      <c r="I650" t="s">
        <v>1356</v>
      </c>
      <c r="J650" t="s">
        <v>1357</v>
      </c>
      <c r="K650" t="s">
        <v>1358</v>
      </c>
      <c r="L650">
        <v>1346</v>
      </c>
      <c r="N650">
        <v>1009</v>
      </c>
      <c r="O650" t="s">
        <v>52</v>
      </c>
      <c r="P650" t="s">
        <v>52</v>
      </c>
      <c r="Q650">
        <v>1</v>
      </c>
      <c r="W650">
        <v>0</v>
      </c>
      <c r="X650">
        <v>450790165</v>
      </c>
      <c r="Y650">
        <v>1.6000000000000001E-3</v>
      </c>
      <c r="AA650">
        <v>2.15</v>
      </c>
      <c r="AB650">
        <v>0</v>
      </c>
      <c r="AC650">
        <v>0</v>
      </c>
      <c r="AD650">
        <v>0</v>
      </c>
      <c r="AE650">
        <v>2.15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3</v>
      </c>
      <c r="AT650">
        <v>1.6000000000000001E-3</v>
      </c>
      <c r="AU650" t="s">
        <v>3</v>
      </c>
      <c r="AV650">
        <v>0</v>
      </c>
      <c r="AW650">
        <v>2</v>
      </c>
      <c r="AX650">
        <v>39502366</v>
      </c>
      <c r="AY650">
        <v>1</v>
      </c>
      <c r="AZ650">
        <v>0</v>
      </c>
      <c r="BA650">
        <v>640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Y650*Source!I283</f>
        <v>6.4000000000000011E-5</v>
      </c>
      <c r="CY650">
        <f t="shared" si="66"/>
        <v>2.15</v>
      </c>
      <c r="CZ650">
        <f t="shared" si="67"/>
        <v>2.15</v>
      </c>
      <c r="DA650">
        <f t="shared" si="68"/>
        <v>1</v>
      </c>
      <c r="DB650">
        <v>0</v>
      </c>
    </row>
    <row r="651" spans="1:106" x14ac:dyDescent="0.2">
      <c r="A651">
        <f>ROW(Source!A283)</f>
        <v>283</v>
      </c>
      <c r="B651">
        <v>39500385</v>
      </c>
      <c r="C651">
        <v>39502343</v>
      </c>
      <c r="D651">
        <v>36845024</v>
      </c>
      <c r="E651">
        <v>1</v>
      </c>
      <c r="F651">
        <v>1</v>
      </c>
      <c r="G651">
        <v>1</v>
      </c>
      <c r="H651">
        <v>3</v>
      </c>
      <c r="I651" t="s">
        <v>525</v>
      </c>
      <c r="J651" t="s">
        <v>527</v>
      </c>
      <c r="K651" t="s">
        <v>526</v>
      </c>
      <c r="L651">
        <v>1354</v>
      </c>
      <c r="N651">
        <v>1010</v>
      </c>
      <c r="O651" t="s">
        <v>132</v>
      </c>
      <c r="P651" t="s">
        <v>132</v>
      </c>
      <c r="Q651">
        <v>1</v>
      </c>
      <c r="W651">
        <v>0</v>
      </c>
      <c r="X651">
        <v>-1159073890</v>
      </c>
      <c r="Y651">
        <v>50</v>
      </c>
      <c r="AA651">
        <v>15.71</v>
      </c>
      <c r="AB651">
        <v>0</v>
      </c>
      <c r="AC651">
        <v>0</v>
      </c>
      <c r="AD651">
        <v>0</v>
      </c>
      <c r="AE651">
        <v>15.71</v>
      </c>
      <c r="AF651">
        <v>0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3</v>
      </c>
      <c r="AT651">
        <v>50</v>
      </c>
      <c r="AU651" t="s">
        <v>3</v>
      </c>
      <c r="AV651">
        <v>0</v>
      </c>
      <c r="AW651">
        <v>1</v>
      </c>
      <c r="AX651">
        <v>-1</v>
      </c>
      <c r="AY651">
        <v>0</v>
      </c>
      <c r="AZ651">
        <v>0</v>
      </c>
      <c r="BA651" t="s">
        <v>3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Y651*Source!I283</f>
        <v>2</v>
      </c>
      <c r="CY651">
        <f t="shared" si="66"/>
        <v>15.71</v>
      </c>
      <c r="CZ651">
        <f t="shared" si="67"/>
        <v>15.71</v>
      </c>
      <c r="DA651">
        <f t="shared" si="68"/>
        <v>1</v>
      </c>
      <c r="DB651">
        <v>0</v>
      </c>
    </row>
    <row r="652" spans="1:106" x14ac:dyDescent="0.2">
      <c r="A652">
        <f>ROW(Source!A283)</f>
        <v>283</v>
      </c>
      <c r="B652">
        <v>39500385</v>
      </c>
      <c r="C652">
        <v>39502343</v>
      </c>
      <c r="D652">
        <v>39169940</v>
      </c>
      <c r="E652">
        <v>17</v>
      </c>
      <c r="F652">
        <v>1</v>
      </c>
      <c r="G652">
        <v>1</v>
      </c>
      <c r="H652">
        <v>3</v>
      </c>
      <c r="I652" t="s">
        <v>533</v>
      </c>
      <c r="J652" t="s">
        <v>3</v>
      </c>
      <c r="K652" t="s">
        <v>534</v>
      </c>
      <c r="L652">
        <v>1398</v>
      </c>
      <c r="N652">
        <v>1013</v>
      </c>
      <c r="O652" t="s">
        <v>535</v>
      </c>
      <c r="P652" t="s">
        <v>535</v>
      </c>
      <c r="Q652">
        <v>1</v>
      </c>
      <c r="W652">
        <v>0</v>
      </c>
      <c r="X652">
        <v>-748842798</v>
      </c>
      <c r="Y652">
        <v>10.050000000000001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0</v>
      </c>
      <c r="AP652">
        <v>0</v>
      </c>
      <c r="AQ652">
        <v>0</v>
      </c>
      <c r="AR652">
        <v>0</v>
      </c>
      <c r="AS652" t="s">
        <v>3</v>
      </c>
      <c r="AT652">
        <v>10.050000000000001</v>
      </c>
      <c r="AU652" t="s">
        <v>3</v>
      </c>
      <c r="AV652">
        <v>0</v>
      </c>
      <c r="AW652">
        <v>2</v>
      </c>
      <c r="AX652">
        <v>39502369</v>
      </c>
      <c r="AY652">
        <v>1</v>
      </c>
      <c r="AZ652">
        <v>0</v>
      </c>
      <c r="BA652">
        <v>643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Y652*Source!I283</f>
        <v>0.40200000000000002</v>
      </c>
      <c r="CY652">
        <f t="shared" si="66"/>
        <v>0</v>
      </c>
      <c r="CZ652">
        <f t="shared" si="67"/>
        <v>0</v>
      </c>
      <c r="DA652">
        <f t="shared" si="68"/>
        <v>1</v>
      </c>
      <c r="DB652">
        <v>0</v>
      </c>
    </row>
    <row r="653" spans="1:106" x14ac:dyDescent="0.2">
      <c r="A653">
        <f>ROW(Source!A283)</f>
        <v>283</v>
      </c>
      <c r="B653">
        <v>39500385</v>
      </c>
      <c r="C653">
        <v>39502343</v>
      </c>
      <c r="D653">
        <v>36867965</v>
      </c>
      <c r="E653">
        <v>1</v>
      </c>
      <c r="F653">
        <v>1</v>
      </c>
      <c r="G653">
        <v>1</v>
      </c>
      <c r="H653">
        <v>3</v>
      </c>
      <c r="I653" t="s">
        <v>529</v>
      </c>
      <c r="J653" t="s">
        <v>531</v>
      </c>
      <c r="K653" t="s">
        <v>530</v>
      </c>
      <c r="L653">
        <v>1301</v>
      </c>
      <c r="N653">
        <v>1003</v>
      </c>
      <c r="O653" t="s">
        <v>66</v>
      </c>
      <c r="P653" t="s">
        <v>66</v>
      </c>
      <c r="Q653">
        <v>1</v>
      </c>
      <c r="W653">
        <v>0</v>
      </c>
      <c r="X653">
        <v>810245137</v>
      </c>
      <c r="Y653">
        <v>100.5</v>
      </c>
      <c r="AA653">
        <v>3.49</v>
      </c>
      <c r="AB653">
        <v>0</v>
      </c>
      <c r="AC653">
        <v>0</v>
      </c>
      <c r="AD653">
        <v>0</v>
      </c>
      <c r="AE653">
        <v>3.49</v>
      </c>
      <c r="AF653">
        <v>0</v>
      </c>
      <c r="AG653">
        <v>0</v>
      </c>
      <c r="AH653">
        <v>0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0</v>
      </c>
      <c r="AP653">
        <v>0</v>
      </c>
      <c r="AQ653">
        <v>0</v>
      </c>
      <c r="AR653">
        <v>0</v>
      </c>
      <c r="AS653" t="s">
        <v>3</v>
      </c>
      <c r="AT653">
        <v>100.5</v>
      </c>
      <c r="AU653" t="s">
        <v>3</v>
      </c>
      <c r="AV653">
        <v>0</v>
      </c>
      <c r="AW653">
        <v>1</v>
      </c>
      <c r="AX653">
        <v>-1</v>
      </c>
      <c r="AY653">
        <v>0</v>
      </c>
      <c r="AZ653">
        <v>0</v>
      </c>
      <c r="BA653" t="s">
        <v>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Y653*Source!I283</f>
        <v>4.0200000000000005</v>
      </c>
      <c r="CY653">
        <f t="shared" si="66"/>
        <v>3.49</v>
      </c>
      <c r="CZ653">
        <f t="shared" si="67"/>
        <v>3.49</v>
      </c>
      <c r="DA653">
        <f t="shared" si="68"/>
        <v>1</v>
      </c>
      <c r="DB653">
        <v>0</v>
      </c>
    </row>
    <row r="654" spans="1:106" x14ac:dyDescent="0.2">
      <c r="A654">
        <f>ROW(Source!A284)</f>
        <v>284</v>
      </c>
      <c r="B654">
        <v>39500386</v>
      </c>
      <c r="C654">
        <v>39502343</v>
      </c>
      <c r="D654">
        <v>37070202</v>
      </c>
      <c r="E654">
        <v>1</v>
      </c>
      <c r="F654">
        <v>1</v>
      </c>
      <c r="G654">
        <v>1</v>
      </c>
      <c r="H654">
        <v>1</v>
      </c>
      <c r="I654" t="s">
        <v>1342</v>
      </c>
      <c r="J654" t="s">
        <v>3</v>
      </c>
      <c r="K654" t="s">
        <v>1343</v>
      </c>
      <c r="L654">
        <v>1191</v>
      </c>
      <c r="N654">
        <v>1013</v>
      </c>
      <c r="O654" t="s">
        <v>1028</v>
      </c>
      <c r="P654" t="s">
        <v>1028</v>
      </c>
      <c r="Q654">
        <v>1</v>
      </c>
      <c r="W654">
        <v>0</v>
      </c>
      <c r="X654">
        <v>1983201532</v>
      </c>
      <c r="Y654">
        <v>111.49249999999999</v>
      </c>
      <c r="AA654">
        <v>0</v>
      </c>
      <c r="AB654">
        <v>0</v>
      </c>
      <c r="AC654">
        <v>0</v>
      </c>
      <c r="AD654">
        <v>63.34</v>
      </c>
      <c r="AE654">
        <v>0</v>
      </c>
      <c r="AF654">
        <v>0</v>
      </c>
      <c r="AG654">
        <v>0</v>
      </c>
      <c r="AH654">
        <v>9.51</v>
      </c>
      <c r="AI654">
        <v>1</v>
      </c>
      <c r="AJ654">
        <v>1</v>
      </c>
      <c r="AK654">
        <v>1</v>
      </c>
      <c r="AL654">
        <v>6.66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3</v>
      </c>
      <c r="AT654">
        <v>96.95</v>
      </c>
      <c r="AU654" t="s">
        <v>33</v>
      </c>
      <c r="AV654">
        <v>1</v>
      </c>
      <c r="AW654">
        <v>2</v>
      </c>
      <c r="AX654">
        <v>39502357</v>
      </c>
      <c r="AY654">
        <v>1</v>
      </c>
      <c r="AZ654">
        <v>0</v>
      </c>
      <c r="BA654">
        <v>645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Y654*Source!I284</f>
        <v>4.4596999999999998</v>
      </c>
      <c r="CY654">
        <f>AD654</f>
        <v>63.34</v>
      </c>
      <c r="CZ654">
        <f>AH654</f>
        <v>9.51</v>
      </c>
      <c r="DA654">
        <f>AL654</f>
        <v>6.66</v>
      </c>
      <c r="DB654">
        <v>0</v>
      </c>
    </row>
    <row r="655" spans="1:106" x14ac:dyDescent="0.2">
      <c r="A655">
        <f>ROW(Source!A284)</f>
        <v>284</v>
      </c>
      <c r="B655">
        <v>39500386</v>
      </c>
      <c r="C655">
        <v>39502343</v>
      </c>
      <c r="D655">
        <v>37064876</v>
      </c>
      <c r="E655">
        <v>1</v>
      </c>
      <c r="F655">
        <v>1</v>
      </c>
      <c r="G655">
        <v>1</v>
      </c>
      <c r="H655">
        <v>1</v>
      </c>
      <c r="I655" t="s">
        <v>1029</v>
      </c>
      <c r="J655" t="s">
        <v>3</v>
      </c>
      <c r="K655" t="s">
        <v>1030</v>
      </c>
      <c r="L655">
        <v>1191</v>
      </c>
      <c r="N655">
        <v>1013</v>
      </c>
      <c r="O655" t="s">
        <v>1028</v>
      </c>
      <c r="P655" t="s">
        <v>1028</v>
      </c>
      <c r="Q655">
        <v>1</v>
      </c>
      <c r="W655">
        <v>0</v>
      </c>
      <c r="X655">
        <v>-1417349443</v>
      </c>
      <c r="Y655">
        <v>0.01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1</v>
      </c>
      <c r="AJ655">
        <v>1</v>
      </c>
      <c r="AK655">
        <v>6.66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3</v>
      </c>
      <c r="AT655">
        <v>0.01</v>
      </c>
      <c r="AU655" t="s">
        <v>3</v>
      </c>
      <c r="AV655">
        <v>2</v>
      </c>
      <c r="AW655">
        <v>2</v>
      </c>
      <c r="AX655">
        <v>39502358</v>
      </c>
      <c r="AY655">
        <v>1</v>
      </c>
      <c r="AZ655">
        <v>2048</v>
      </c>
      <c r="BA655">
        <v>646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Y655*Source!I284</f>
        <v>4.0000000000000002E-4</v>
      </c>
      <c r="CY655">
        <f>AD655</f>
        <v>0</v>
      </c>
      <c r="CZ655">
        <f>AH655</f>
        <v>0</v>
      </c>
      <c r="DA655">
        <f>AL655</f>
        <v>1</v>
      </c>
      <c r="DB655">
        <v>0</v>
      </c>
    </row>
    <row r="656" spans="1:106" x14ac:dyDescent="0.2">
      <c r="A656">
        <f>ROW(Source!A284)</f>
        <v>284</v>
      </c>
      <c r="B656">
        <v>39500386</v>
      </c>
      <c r="C656">
        <v>39502343</v>
      </c>
      <c r="D656">
        <v>36882055</v>
      </c>
      <c r="E656">
        <v>1</v>
      </c>
      <c r="F656">
        <v>1</v>
      </c>
      <c r="G656">
        <v>1</v>
      </c>
      <c r="H656">
        <v>2</v>
      </c>
      <c r="I656" t="s">
        <v>1298</v>
      </c>
      <c r="J656" t="s">
        <v>1299</v>
      </c>
      <c r="K656" t="s">
        <v>1300</v>
      </c>
      <c r="L656">
        <v>1368</v>
      </c>
      <c r="N656">
        <v>1011</v>
      </c>
      <c r="O656" t="s">
        <v>1034</v>
      </c>
      <c r="P656" t="s">
        <v>1034</v>
      </c>
      <c r="Q656">
        <v>1</v>
      </c>
      <c r="W656">
        <v>0</v>
      </c>
      <c r="X656">
        <v>257150282</v>
      </c>
      <c r="Y656">
        <v>3.7499999999999999E-3</v>
      </c>
      <c r="AA656">
        <v>0</v>
      </c>
      <c r="AB656">
        <v>555.64</v>
      </c>
      <c r="AC656">
        <v>13.5</v>
      </c>
      <c r="AD656">
        <v>0</v>
      </c>
      <c r="AE656">
        <v>0</v>
      </c>
      <c r="AF656">
        <v>83.43</v>
      </c>
      <c r="AG656">
        <v>13.5</v>
      </c>
      <c r="AH656">
        <v>0</v>
      </c>
      <c r="AI656">
        <v>1</v>
      </c>
      <c r="AJ656">
        <v>6.66</v>
      </c>
      <c r="AK656">
        <v>1</v>
      </c>
      <c r="AL656">
        <v>1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3</v>
      </c>
      <c r="AT656">
        <v>3.0000000000000001E-3</v>
      </c>
      <c r="AU656" t="s">
        <v>32</v>
      </c>
      <c r="AV656">
        <v>0</v>
      </c>
      <c r="AW656">
        <v>2</v>
      </c>
      <c r="AX656">
        <v>39502359</v>
      </c>
      <c r="AY656">
        <v>1</v>
      </c>
      <c r="AZ656">
        <v>0</v>
      </c>
      <c r="BA656">
        <v>647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Y656*Source!I284</f>
        <v>1.4999999999999999E-4</v>
      </c>
      <c r="CY656">
        <f>AB656</f>
        <v>555.64</v>
      </c>
      <c r="CZ656">
        <f>AF656</f>
        <v>83.43</v>
      </c>
      <c r="DA656">
        <f>AJ656</f>
        <v>6.66</v>
      </c>
      <c r="DB656">
        <v>0</v>
      </c>
    </row>
    <row r="657" spans="1:106" x14ac:dyDescent="0.2">
      <c r="A657">
        <f>ROW(Source!A284)</f>
        <v>284</v>
      </c>
      <c r="B657">
        <v>39500386</v>
      </c>
      <c r="C657">
        <v>39502343</v>
      </c>
      <c r="D657">
        <v>36882157</v>
      </c>
      <c r="E657">
        <v>1</v>
      </c>
      <c r="F657">
        <v>1</v>
      </c>
      <c r="G657">
        <v>1</v>
      </c>
      <c r="H657">
        <v>2</v>
      </c>
      <c r="I657" t="s">
        <v>1301</v>
      </c>
      <c r="J657" t="s">
        <v>1302</v>
      </c>
      <c r="K657" t="s">
        <v>1303</v>
      </c>
      <c r="L657">
        <v>1368</v>
      </c>
      <c r="N657">
        <v>1011</v>
      </c>
      <c r="O657" t="s">
        <v>1034</v>
      </c>
      <c r="P657" t="s">
        <v>1034</v>
      </c>
      <c r="Q657">
        <v>1</v>
      </c>
      <c r="W657">
        <v>0</v>
      </c>
      <c r="X657">
        <v>1330025190</v>
      </c>
      <c r="Y657">
        <v>5.0000000000000001E-3</v>
      </c>
      <c r="AA657">
        <v>0</v>
      </c>
      <c r="AB657">
        <v>586.15</v>
      </c>
      <c r="AC657">
        <v>11.6</v>
      </c>
      <c r="AD657">
        <v>0</v>
      </c>
      <c r="AE657">
        <v>0</v>
      </c>
      <c r="AF657">
        <v>88.01</v>
      </c>
      <c r="AG657">
        <v>11.6</v>
      </c>
      <c r="AH657">
        <v>0</v>
      </c>
      <c r="AI657">
        <v>1</v>
      </c>
      <c r="AJ657">
        <v>6.66</v>
      </c>
      <c r="AK657">
        <v>1</v>
      </c>
      <c r="AL657">
        <v>1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3</v>
      </c>
      <c r="AT657">
        <v>4.0000000000000001E-3</v>
      </c>
      <c r="AU657" t="s">
        <v>32</v>
      </c>
      <c r="AV657">
        <v>0</v>
      </c>
      <c r="AW657">
        <v>2</v>
      </c>
      <c r="AX657">
        <v>39502360</v>
      </c>
      <c r="AY657">
        <v>1</v>
      </c>
      <c r="AZ657">
        <v>0</v>
      </c>
      <c r="BA657">
        <v>648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Y657*Source!I284</f>
        <v>2.0000000000000001E-4</v>
      </c>
      <c r="CY657">
        <f>AB657</f>
        <v>586.15</v>
      </c>
      <c r="CZ657">
        <f>AF657</f>
        <v>88.01</v>
      </c>
      <c r="DA657">
        <f>AJ657</f>
        <v>6.66</v>
      </c>
      <c r="DB657">
        <v>0</v>
      </c>
    </row>
    <row r="658" spans="1:106" x14ac:dyDescent="0.2">
      <c r="A658">
        <f>ROW(Source!A284)</f>
        <v>284</v>
      </c>
      <c r="B658">
        <v>39500386</v>
      </c>
      <c r="C658">
        <v>39502343</v>
      </c>
      <c r="D658">
        <v>36883274</v>
      </c>
      <c r="E658">
        <v>1</v>
      </c>
      <c r="F658">
        <v>1</v>
      </c>
      <c r="G658">
        <v>1</v>
      </c>
      <c r="H658">
        <v>2</v>
      </c>
      <c r="I658" t="s">
        <v>1344</v>
      </c>
      <c r="J658" t="s">
        <v>1345</v>
      </c>
      <c r="K658" t="s">
        <v>1346</v>
      </c>
      <c r="L658">
        <v>1368</v>
      </c>
      <c r="N658">
        <v>1011</v>
      </c>
      <c r="O658" t="s">
        <v>1034</v>
      </c>
      <c r="P658" t="s">
        <v>1034</v>
      </c>
      <c r="Q658">
        <v>1</v>
      </c>
      <c r="W658">
        <v>0</v>
      </c>
      <c r="X658">
        <v>-1347092713</v>
      </c>
      <c r="Y658">
        <v>1.5874999999999999</v>
      </c>
      <c r="AA658">
        <v>0</v>
      </c>
      <c r="AB658">
        <v>197.6</v>
      </c>
      <c r="AC658">
        <v>0</v>
      </c>
      <c r="AD658">
        <v>0</v>
      </c>
      <c r="AE658">
        <v>0</v>
      </c>
      <c r="AF658">
        <v>29.67</v>
      </c>
      <c r="AG658">
        <v>0</v>
      </c>
      <c r="AH658">
        <v>0</v>
      </c>
      <c r="AI658">
        <v>1</v>
      </c>
      <c r="AJ658">
        <v>6.66</v>
      </c>
      <c r="AK658">
        <v>1</v>
      </c>
      <c r="AL658">
        <v>1</v>
      </c>
      <c r="AN658">
        <v>0</v>
      </c>
      <c r="AO658">
        <v>1</v>
      </c>
      <c r="AP658">
        <v>1</v>
      </c>
      <c r="AQ658">
        <v>0</v>
      </c>
      <c r="AR658">
        <v>0</v>
      </c>
      <c r="AS658" t="s">
        <v>3</v>
      </c>
      <c r="AT658">
        <v>1.27</v>
      </c>
      <c r="AU658" t="s">
        <v>32</v>
      </c>
      <c r="AV658">
        <v>0</v>
      </c>
      <c r="AW658">
        <v>2</v>
      </c>
      <c r="AX658">
        <v>39502361</v>
      </c>
      <c r="AY658">
        <v>1</v>
      </c>
      <c r="AZ658">
        <v>0</v>
      </c>
      <c r="BA658">
        <v>649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Y658*Source!I284</f>
        <v>6.3500000000000001E-2</v>
      </c>
      <c r="CY658">
        <f>AB658</f>
        <v>197.6</v>
      </c>
      <c r="CZ658">
        <f>AF658</f>
        <v>29.67</v>
      </c>
      <c r="DA658">
        <f>AJ658</f>
        <v>6.66</v>
      </c>
      <c r="DB658">
        <v>0</v>
      </c>
    </row>
    <row r="659" spans="1:106" x14ac:dyDescent="0.2">
      <c r="A659">
        <f>ROW(Source!A284)</f>
        <v>284</v>
      </c>
      <c r="B659">
        <v>39500386</v>
      </c>
      <c r="C659">
        <v>39502343</v>
      </c>
      <c r="D659">
        <v>36883791</v>
      </c>
      <c r="E659">
        <v>1</v>
      </c>
      <c r="F659">
        <v>1</v>
      </c>
      <c r="G659">
        <v>1</v>
      </c>
      <c r="H659">
        <v>2</v>
      </c>
      <c r="I659" t="s">
        <v>1347</v>
      </c>
      <c r="J659" t="s">
        <v>1348</v>
      </c>
      <c r="K659" t="s">
        <v>1349</v>
      </c>
      <c r="L659">
        <v>1368</v>
      </c>
      <c r="N659">
        <v>1011</v>
      </c>
      <c r="O659" t="s">
        <v>1034</v>
      </c>
      <c r="P659" t="s">
        <v>1034</v>
      </c>
      <c r="Q659">
        <v>1</v>
      </c>
      <c r="W659">
        <v>0</v>
      </c>
      <c r="X659">
        <v>1489131384</v>
      </c>
      <c r="Y659">
        <v>20.474999999999998</v>
      </c>
      <c r="AA659">
        <v>0</v>
      </c>
      <c r="AB659">
        <v>174.83</v>
      </c>
      <c r="AC659">
        <v>0</v>
      </c>
      <c r="AD659">
        <v>0</v>
      </c>
      <c r="AE659">
        <v>0</v>
      </c>
      <c r="AF659">
        <v>26.25</v>
      </c>
      <c r="AG659">
        <v>0</v>
      </c>
      <c r="AH659">
        <v>0</v>
      </c>
      <c r="AI659">
        <v>1</v>
      </c>
      <c r="AJ659">
        <v>6.66</v>
      </c>
      <c r="AK659">
        <v>1</v>
      </c>
      <c r="AL659">
        <v>1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3</v>
      </c>
      <c r="AT659">
        <v>16.38</v>
      </c>
      <c r="AU659" t="s">
        <v>32</v>
      </c>
      <c r="AV659">
        <v>0</v>
      </c>
      <c r="AW659">
        <v>2</v>
      </c>
      <c r="AX659">
        <v>39502362</v>
      </c>
      <c r="AY659">
        <v>1</v>
      </c>
      <c r="AZ659">
        <v>0</v>
      </c>
      <c r="BA659">
        <v>650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Y659*Source!I284</f>
        <v>0.81899999999999995</v>
      </c>
      <c r="CY659">
        <f>AB659</f>
        <v>174.83</v>
      </c>
      <c r="CZ659">
        <f>AF659</f>
        <v>26.25</v>
      </c>
      <c r="DA659">
        <f>AJ659</f>
        <v>6.66</v>
      </c>
      <c r="DB659">
        <v>0</v>
      </c>
    </row>
    <row r="660" spans="1:106" x14ac:dyDescent="0.2">
      <c r="A660">
        <f>ROW(Source!A284)</f>
        <v>284</v>
      </c>
      <c r="B660">
        <v>39500386</v>
      </c>
      <c r="C660">
        <v>39502343</v>
      </c>
      <c r="D660">
        <v>36801792</v>
      </c>
      <c r="E660">
        <v>1</v>
      </c>
      <c r="F660">
        <v>1</v>
      </c>
      <c r="G660">
        <v>1</v>
      </c>
      <c r="H660">
        <v>3</v>
      </c>
      <c r="I660" t="s">
        <v>1066</v>
      </c>
      <c r="J660" t="s">
        <v>1067</v>
      </c>
      <c r="K660" t="s">
        <v>1068</v>
      </c>
      <c r="L660">
        <v>1339</v>
      </c>
      <c r="N660">
        <v>1007</v>
      </c>
      <c r="O660" t="s">
        <v>179</v>
      </c>
      <c r="P660" t="s">
        <v>179</v>
      </c>
      <c r="Q660">
        <v>1</v>
      </c>
      <c r="W660">
        <v>0</v>
      </c>
      <c r="X660">
        <v>-1660354250</v>
      </c>
      <c r="Y660">
        <v>0.14399999999999999</v>
      </c>
      <c r="AA660">
        <v>16.25</v>
      </c>
      <c r="AB660">
        <v>0</v>
      </c>
      <c r="AC660">
        <v>0</v>
      </c>
      <c r="AD660">
        <v>0</v>
      </c>
      <c r="AE660">
        <v>2.44</v>
      </c>
      <c r="AF660">
        <v>0</v>
      </c>
      <c r="AG660">
        <v>0</v>
      </c>
      <c r="AH660">
        <v>0</v>
      </c>
      <c r="AI660">
        <v>6.66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3</v>
      </c>
      <c r="AT660">
        <v>0.14399999999999999</v>
      </c>
      <c r="AU660" t="s">
        <v>3</v>
      </c>
      <c r="AV660">
        <v>0</v>
      </c>
      <c r="AW660">
        <v>2</v>
      </c>
      <c r="AX660">
        <v>39502363</v>
      </c>
      <c r="AY660">
        <v>1</v>
      </c>
      <c r="AZ660">
        <v>0</v>
      </c>
      <c r="BA660">
        <v>651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Y660*Source!I284</f>
        <v>5.7599999999999995E-3</v>
      </c>
      <c r="CY660">
        <f t="shared" ref="CY660:CY666" si="69">AA660</f>
        <v>16.25</v>
      </c>
      <c r="CZ660">
        <f t="shared" ref="CZ660:CZ666" si="70">AE660</f>
        <v>2.44</v>
      </c>
      <c r="DA660">
        <f t="shared" ref="DA660:DA666" si="71">AI660</f>
        <v>6.66</v>
      </c>
      <c r="DB660">
        <v>0</v>
      </c>
    </row>
    <row r="661" spans="1:106" x14ac:dyDescent="0.2">
      <c r="A661">
        <f>ROW(Source!A284)</f>
        <v>284</v>
      </c>
      <c r="B661">
        <v>39500386</v>
      </c>
      <c r="C661">
        <v>39502343</v>
      </c>
      <c r="D661">
        <v>36804463</v>
      </c>
      <c r="E661">
        <v>1</v>
      </c>
      <c r="F661">
        <v>1</v>
      </c>
      <c r="G661">
        <v>1</v>
      </c>
      <c r="H661">
        <v>3</v>
      </c>
      <c r="I661" t="s">
        <v>1350</v>
      </c>
      <c r="J661" t="s">
        <v>1351</v>
      </c>
      <c r="K661" t="s">
        <v>1352</v>
      </c>
      <c r="L661">
        <v>1348</v>
      </c>
      <c r="N661">
        <v>1009</v>
      </c>
      <c r="O661" t="s">
        <v>57</v>
      </c>
      <c r="P661" t="s">
        <v>57</v>
      </c>
      <c r="Q661">
        <v>1000</v>
      </c>
      <c r="W661">
        <v>0</v>
      </c>
      <c r="X661">
        <v>-172112227</v>
      </c>
      <c r="Y661">
        <v>8.9999999999999998E-4</v>
      </c>
      <c r="AA661">
        <v>87823.69</v>
      </c>
      <c r="AB661">
        <v>0</v>
      </c>
      <c r="AC661">
        <v>0</v>
      </c>
      <c r="AD661">
        <v>0</v>
      </c>
      <c r="AE661">
        <v>13186.74</v>
      </c>
      <c r="AF661">
        <v>0</v>
      </c>
      <c r="AG661">
        <v>0</v>
      </c>
      <c r="AH661">
        <v>0</v>
      </c>
      <c r="AI661">
        <v>6.66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3</v>
      </c>
      <c r="AT661">
        <v>8.9999999999999998E-4</v>
      </c>
      <c r="AU661" t="s">
        <v>3</v>
      </c>
      <c r="AV661">
        <v>0</v>
      </c>
      <c r="AW661">
        <v>2</v>
      </c>
      <c r="AX661">
        <v>39502364</v>
      </c>
      <c r="AY661">
        <v>1</v>
      </c>
      <c r="AZ661">
        <v>0</v>
      </c>
      <c r="BA661">
        <v>652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Y661*Source!I284</f>
        <v>3.6000000000000001E-5</v>
      </c>
      <c r="CY661">
        <f t="shared" si="69"/>
        <v>87823.69</v>
      </c>
      <c r="CZ661">
        <f t="shared" si="70"/>
        <v>13186.74</v>
      </c>
      <c r="DA661">
        <f t="shared" si="71"/>
        <v>6.66</v>
      </c>
      <c r="DB661">
        <v>0</v>
      </c>
    </row>
    <row r="662" spans="1:106" x14ac:dyDescent="0.2">
      <c r="A662">
        <f>ROW(Source!A284)</f>
        <v>284</v>
      </c>
      <c r="B662">
        <v>39500386</v>
      </c>
      <c r="C662">
        <v>39502343</v>
      </c>
      <c r="D662">
        <v>36804582</v>
      </c>
      <c r="E662">
        <v>1</v>
      </c>
      <c r="F662">
        <v>1</v>
      </c>
      <c r="G662">
        <v>1</v>
      </c>
      <c r="H662">
        <v>3</v>
      </c>
      <c r="I662" t="s">
        <v>1353</v>
      </c>
      <c r="J662" t="s">
        <v>1354</v>
      </c>
      <c r="K662" t="s">
        <v>1355</v>
      </c>
      <c r="L662">
        <v>1356</v>
      </c>
      <c r="N662">
        <v>1010</v>
      </c>
      <c r="O662" t="s">
        <v>1128</v>
      </c>
      <c r="P662" t="s">
        <v>1128</v>
      </c>
      <c r="Q662">
        <v>1000</v>
      </c>
      <c r="W662">
        <v>0</v>
      </c>
      <c r="X662">
        <v>1975348994</v>
      </c>
      <c r="Y662">
        <v>0.14299999999999999</v>
      </c>
      <c r="AA662">
        <v>1198.8</v>
      </c>
      <c r="AB662">
        <v>0</v>
      </c>
      <c r="AC662">
        <v>0</v>
      </c>
      <c r="AD662">
        <v>0</v>
      </c>
      <c r="AE662">
        <v>180</v>
      </c>
      <c r="AF662">
        <v>0</v>
      </c>
      <c r="AG662">
        <v>0</v>
      </c>
      <c r="AH662">
        <v>0</v>
      </c>
      <c r="AI662">
        <v>6.66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3</v>
      </c>
      <c r="AT662">
        <v>0.14299999999999999</v>
      </c>
      <c r="AU662" t="s">
        <v>3</v>
      </c>
      <c r="AV662">
        <v>0</v>
      </c>
      <c r="AW662">
        <v>2</v>
      </c>
      <c r="AX662">
        <v>39502365</v>
      </c>
      <c r="AY662">
        <v>1</v>
      </c>
      <c r="AZ662">
        <v>0</v>
      </c>
      <c r="BA662">
        <v>653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Y662*Source!I284</f>
        <v>5.7199999999999994E-3</v>
      </c>
      <c r="CY662">
        <f t="shared" si="69"/>
        <v>1198.8</v>
      </c>
      <c r="CZ662">
        <f t="shared" si="70"/>
        <v>180</v>
      </c>
      <c r="DA662">
        <f t="shared" si="71"/>
        <v>6.66</v>
      </c>
      <c r="DB662">
        <v>0</v>
      </c>
    </row>
    <row r="663" spans="1:106" x14ac:dyDescent="0.2">
      <c r="A663">
        <f>ROW(Source!A284)</f>
        <v>284</v>
      </c>
      <c r="B663">
        <v>39500386</v>
      </c>
      <c r="C663">
        <v>39502343</v>
      </c>
      <c r="D663">
        <v>36806524</v>
      </c>
      <c r="E663">
        <v>1</v>
      </c>
      <c r="F663">
        <v>1</v>
      </c>
      <c r="G663">
        <v>1</v>
      </c>
      <c r="H663">
        <v>3</v>
      </c>
      <c r="I663" t="s">
        <v>1356</v>
      </c>
      <c r="J663" t="s">
        <v>1357</v>
      </c>
      <c r="K663" t="s">
        <v>1358</v>
      </c>
      <c r="L663">
        <v>1346</v>
      </c>
      <c r="N663">
        <v>1009</v>
      </c>
      <c r="O663" t="s">
        <v>52</v>
      </c>
      <c r="P663" t="s">
        <v>52</v>
      </c>
      <c r="Q663">
        <v>1</v>
      </c>
      <c r="W663">
        <v>0</v>
      </c>
      <c r="X663">
        <v>450790165</v>
      </c>
      <c r="Y663">
        <v>1.6000000000000001E-3</v>
      </c>
      <c r="AA663">
        <v>14.32</v>
      </c>
      <c r="AB663">
        <v>0</v>
      </c>
      <c r="AC663">
        <v>0</v>
      </c>
      <c r="AD663">
        <v>0</v>
      </c>
      <c r="AE663">
        <v>2.15</v>
      </c>
      <c r="AF663">
        <v>0</v>
      </c>
      <c r="AG663">
        <v>0</v>
      </c>
      <c r="AH663">
        <v>0</v>
      </c>
      <c r="AI663">
        <v>6.66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3</v>
      </c>
      <c r="AT663">
        <v>1.6000000000000001E-3</v>
      </c>
      <c r="AU663" t="s">
        <v>3</v>
      </c>
      <c r="AV663">
        <v>0</v>
      </c>
      <c r="AW663">
        <v>2</v>
      </c>
      <c r="AX663">
        <v>39502366</v>
      </c>
      <c r="AY663">
        <v>1</v>
      </c>
      <c r="AZ663">
        <v>0</v>
      </c>
      <c r="BA663">
        <v>654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Y663*Source!I284</f>
        <v>6.4000000000000011E-5</v>
      </c>
      <c r="CY663">
        <f t="shared" si="69"/>
        <v>14.32</v>
      </c>
      <c r="CZ663">
        <f t="shared" si="70"/>
        <v>2.15</v>
      </c>
      <c r="DA663">
        <f t="shared" si="71"/>
        <v>6.66</v>
      </c>
      <c r="DB663">
        <v>0</v>
      </c>
    </row>
    <row r="664" spans="1:106" x14ac:dyDescent="0.2">
      <c r="A664">
        <f>ROW(Source!A284)</f>
        <v>284</v>
      </c>
      <c r="B664">
        <v>39500386</v>
      </c>
      <c r="C664">
        <v>39502343</v>
      </c>
      <c r="D664">
        <v>36845024</v>
      </c>
      <c r="E664">
        <v>1</v>
      </c>
      <c r="F664">
        <v>1</v>
      </c>
      <c r="G664">
        <v>1</v>
      </c>
      <c r="H664">
        <v>3</v>
      </c>
      <c r="I664" t="s">
        <v>525</v>
      </c>
      <c r="J664" t="s">
        <v>527</v>
      </c>
      <c r="K664" t="s">
        <v>526</v>
      </c>
      <c r="L664">
        <v>1354</v>
      </c>
      <c r="N664">
        <v>1010</v>
      </c>
      <c r="O664" t="s">
        <v>132</v>
      </c>
      <c r="P664" t="s">
        <v>132</v>
      </c>
      <c r="Q664">
        <v>1</v>
      </c>
      <c r="W664">
        <v>0</v>
      </c>
      <c r="X664">
        <v>-1159073890</v>
      </c>
      <c r="Y664">
        <v>50</v>
      </c>
      <c r="AA664">
        <v>104.63</v>
      </c>
      <c r="AB664">
        <v>0</v>
      </c>
      <c r="AC664">
        <v>0</v>
      </c>
      <c r="AD664">
        <v>0</v>
      </c>
      <c r="AE664">
        <v>15.71</v>
      </c>
      <c r="AF664">
        <v>0</v>
      </c>
      <c r="AG664">
        <v>0</v>
      </c>
      <c r="AH664">
        <v>0</v>
      </c>
      <c r="AI664">
        <v>6.66</v>
      </c>
      <c r="AJ664">
        <v>1</v>
      </c>
      <c r="AK664">
        <v>1</v>
      </c>
      <c r="AL664">
        <v>1</v>
      </c>
      <c r="AN664">
        <v>0</v>
      </c>
      <c r="AO664">
        <v>0</v>
      </c>
      <c r="AP664">
        <v>0</v>
      </c>
      <c r="AQ664">
        <v>0</v>
      </c>
      <c r="AR664">
        <v>0</v>
      </c>
      <c r="AS664" t="s">
        <v>3</v>
      </c>
      <c r="AT664">
        <v>50</v>
      </c>
      <c r="AU664" t="s">
        <v>3</v>
      </c>
      <c r="AV664">
        <v>0</v>
      </c>
      <c r="AW664">
        <v>1</v>
      </c>
      <c r="AX664">
        <v>-1</v>
      </c>
      <c r="AY664">
        <v>0</v>
      </c>
      <c r="AZ664">
        <v>0</v>
      </c>
      <c r="BA664" t="s">
        <v>3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Y664*Source!I284</f>
        <v>2</v>
      </c>
      <c r="CY664">
        <f t="shared" si="69"/>
        <v>104.63</v>
      </c>
      <c r="CZ664">
        <f t="shared" si="70"/>
        <v>15.71</v>
      </c>
      <c r="DA664">
        <f t="shared" si="71"/>
        <v>6.66</v>
      </c>
      <c r="DB664">
        <v>0</v>
      </c>
    </row>
    <row r="665" spans="1:106" x14ac:dyDescent="0.2">
      <c r="A665">
        <f>ROW(Source!A284)</f>
        <v>284</v>
      </c>
      <c r="B665">
        <v>39500386</v>
      </c>
      <c r="C665">
        <v>39502343</v>
      </c>
      <c r="D665">
        <v>39169940</v>
      </c>
      <c r="E665">
        <v>17</v>
      </c>
      <c r="F665">
        <v>1</v>
      </c>
      <c r="G665">
        <v>1</v>
      </c>
      <c r="H665">
        <v>3</v>
      </c>
      <c r="I665" t="s">
        <v>533</v>
      </c>
      <c r="J665" t="s">
        <v>3</v>
      </c>
      <c r="K665" t="s">
        <v>534</v>
      </c>
      <c r="L665">
        <v>1398</v>
      </c>
      <c r="N665">
        <v>1013</v>
      </c>
      <c r="O665" t="s">
        <v>535</v>
      </c>
      <c r="P665" t="s">
        <v>535</v>
      </c>
      <c r="Q665">
        <v>1</v>
      </c>
      <c r="W665">
        <v>0</v>
      </c>
      <c r="X665">
        <v>-748842798</v>
      </c>
      <c r="Y665">
        <v>10.050000000000001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6.66</v>
      </c>
      <c r="AJ665">
        <v>1</v>
      </c>
      <c r="AK665">
        <v>1</v>
      </c>
      <c r="AL665">
        <v>1</v>
      </c>
      <c r="AN665">
        <v>0</v>
      </c>
      <c r="AO665">
        <v>0</v>
      </c>
      <c r="AP665">
        <v>0</v>
      </c>
      <c r="AQ665">
        <v>0</v>
      </c>
      <c r="AR665">
        <v>0</v>
      </c>
      <c r="AS665" t="s">
        <v>3</v>
      </c>
      <c r="AT665">
        <v>10.050000000000001</v>
      </c>
      <c r="AU665" t="s">
        <v>3</v>
      </c>
      <c r="AV665">
        <v>0</v>
      </c>
      <c r="AW665">
        <v>2</v>
      </c>
      <c r="AX665">
        <v>39502369</v>
      </c>
      <c r="AY665">
        <v>1</v>
      </c>
      <c r="AZ665">
        <v>0</v>
      </c>
      <c r="BA665">
        <v>657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Y665*Source!I284</f>
        <v>0.40200000000000002</v>
      </c>
      <c r="CY665">
        <f t="shared" si="69"/>
        <v>0</v>
      </c>
      <c r="CZ665">
        <f t="shared" si="70"/>
        <v>0</v>
      </c>
      <c r="DA665">
        <f t="shared" si="71"/>
        <v>6.66</v>
      </c>
      <c r="DB665">
        <v>0</v>
      </c>
    </row>
    <row r="666" spans="1:106" x14ac:dyDescent="0.2">
      <c r="A666">
        <f>ROW(Source!A284)</f>
        <v>284</v>
      </c>
      <c r="B666">
        <v>39500386</v>
      </c>
      <c r="C666">
        <v>39502343</v>
      </c>
      <c r="D666">
        <v>36867965</v>
      </c>
      <c r="E666">
        <v>1</v>
      </c>
      <c r="F666">
        <v>1</v>
      </c>
      <c r="G666">
        <v>1</v>
      </c>
      <c r="H666">
        <v>3</v>
      </c>
      <c r="I666" t="s">
        <v>529</v>
      </c>
      <c r="J666" t="s">
        <v>531</v>
      </c>
      <c r="K666" t="s">
        <v>530</v>
      </c>
      <c r="L666">
        <v>1301</v>
      </c>
      <c r="N666">
        <v>1003</v>
      </c>
      <c r="O666" t="s">
        <v>66</v>
      </c>
      <c r="P666" t="s">
        <v>66</v>
      </c>
      <c r="Q666">
        <v>1</v>
      </c>
      <c r="W666">
        <v>0</v>
      </c>
      <c r="X666">
        <v>810245137</v>
      </c>
      <c r="Y666">
        <v>100.5</v>
      </c>
      <c r="AA666">
        <v>23.24</v>
      </c>
      <c r="AB666">
        <v>0</v>
      </c>
      <c r="AC666">
        <v>0</v>
      </c>
      <c r="AD666">
        <v>0</v>
      </c>
      <c r="AE666">
        <v>3.49</v>
      </c>
      <c r="AF666">
        <v>0</v>
      </c>
      <c r="AG666">
        <v>0</v>
      </c>
      <c r="AH666">
        <v>0</v>
      </c>
      <c r="AI666">
        <v>6.66</v>
      </c>
      <c r="AJ666">
        <v>1</v>
      </c>
      <c r="AK666">
        <v>1</v>
      </c>
      <c r="AL666">
        <v>1</v>
      </c>
      <c r="AN666">
        <v>0</v>
      </c>
      <c r="AO666">
        <v>0</v>
      </c>
      <c r="AP666">
        <v>0</v>
      </c>
      <c r="AQ666">
        <v>0</v>
      </c>
      <c r="AR666">
        <v>0</v>
      </c>
      <c r="AS666" t="s">
        <v>3</v>
      </c>
      <c r="AT666">
        <v>100.5</v>
      </c>
      <c r="AU666" t="s">
        <v>3</v>
      </c>
      <c r="AV666">
        <v>0</v>
      </c>
      <c r="AW666">
        <v>1</v>
      </c>
      <c r="AX666">
        <v>-1</v>
      </c>
      <c r="AY666">
        <v>0</v>
      </c>
      <c r="AZ666">
        <v>0</v>
      </c>
      <c r="BA666" t="s">
        <v>3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Y666*Source!I284</f>
        <v>4.0200000000000005</v>
      </c>
      <c r="CY666">
        <f t="shared" si="69"/>
        <v>23.24</v>
      </c>
      <c r="CZ666">
        <f t="shared" si="70"/>
        <v>3.49</v>
      </c>
      <c r="DA666">
        <f t="shared" si="71"/>
        <v>6.66</v>
      </c>
      <c r="DB666">
        <v>0</v>
      </c>
    </row>
    <row r="667" spans="1:106" x14ac:dyDescent="0.2">
      <c r="A667">
        <f>ROW(Source!A291)</f>
        <v>291</v>
      </c>
      <c r="B667">
        <v>39500385</v>
      </c>
      <c r="C667">
        <v>39502374</v>
      </c>
      <c r="D667">
        <v>37113312</v>
      </c>
      <c r="E667">
        <v>1</v>
      </c>
      <c r="F667">
        <v>1</v>
      </c>
      <c r="G667">
        <v>1</v>
      </c>
      <c r="H667">
        <v>1</v>
      </c>
      <c r="I667" t="s">
        <v>1359</v>
      </c>
      <c r="J667" t="s">
        <v>3</v>
      </c>
      <c r="K667" t="s">
        <v>1360</v>
      </c>
      <c r="L667">
        <v>1191</v>
      </c>
      <c r="N667">
        <v>1013</v>
      </c>
      <c r="O667" t="s">
        <v>1028</v>
      </c>
      <c r="P667" t="s">
        <v>1028</v>
      </c>
      <c r="Q667">
        <v>1</v>
      </c>
      <c r="W667">
        <v>0</v>
      </c>
      <c r="X667">
        <v>-1658069037</v>
      </c>
      <c r="Y667">
        <v>5.761499999999999</v>
      </c>
      <c r="AA667">
        <v>0</v>
      </c>
      <c r="AB667">
        <v>0</v>
      </c>
      <c r="AC667">
        <v>0</v>
      </c>
      <c r="AD667">
        <v>11.64</v>
      </c>
      <c r="AE667">
        <v>0</v>
      </c>
      <c r="AF667">
        <v>0</v>
      </c>
      <c r="AG667">
        <v>0</v>
      </c>
      <c r="AH667">
        <v>11.64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1</v>
      </c>
      <c r="AQ667">
        <v>0</v>
      </c>
      <c r="AR667">
        <v>0</v>
      </c>
      <c r="AS667" t="s">
        <v>3</v>
      </c>
      <c r="AT667">
        <v>5.01</v>
      </c>
      <c r="AU667" t="s">
        <v>33</v>
      </c>
      <c r="AV667">
        <v>1</v>
      </c>
      <c r="AW667">
        <v>2</v>
      </c>
      <c r="AX667">
        <v>39502381</v>
      </c>
      <c r="AY667">
        <v>1</v>
      </c>
      <c r="AZ667">
        <v>0</v>
      </c>
      <c r="BA667">
        <v>659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Y667*Source!I291</f>
        <v>0.23045999999999997</v>
      </c>
      <c r="CY667">
        <f>AD667</f>
        <v>11.64</v>
      </c>
      <c r="CZ667">
        <f>AH667</f>
        <v>11.64</v>
      </c>
      <c r="DA667">
        <f>AL667</f>
        <v>1</v>
      </c>
      <c r="DB667">
        <v>0</v>
      </c>
    </row>
    <row r="668" spans="1:106" x14ac:dyDescent="0.2">
      <c r="A668">
        <f>ROW(Source!A291)</f>
        <v>291</v>
      </c>
      <c r="B668">
        <v>39500385</v>
      </c>
      <c r="C668">
        <v>39502374</v>
      </c>
      <c r="D668">
        <v>36883274</v>
      </c>
      <c r="E668">
        <v>1</v>
      </c>
      <c r="F668">
        <v>1</v>
      </c>
      <c r="G668">
        <v>1</v>
      </c>
      <c r="H668">
        <v>2</v>
      </c>
      <c r="I668" t="s">
        <v>1344</v>
      </c>
      <c r="J668" t="s">
        <v>1345</v>
      </c>
      <c r="K668" t="s">
        <v>1346</v>
      </c>
      <c r="L668">
        <v>1368</v>
      </c>
      <c r="N668">
        <v>1011</v>
      </c>
      <c r="O668" t="s">
        <v>1034</v>
      </c>
      <c r="P668" t="s">
        <v>1034</v>
      </c>
      <c r="Q668">
        <v>1</v>
      </c>
      <c r="W668">
        <v>0</v>
      </c>
      <c r="X668">
        <v>-1347092713</v>
      </c>
      <c r="Y668">
        <v>1.875</v>
      </c>
      <c r="AA668">
        <v>0</v>
      </c>
      <c r="AB668">
        <v>29.67</v>
      </c>
      <c r="AC668">
        <v>0</v>
      </c>
      <c r="AD668">
        <v>0</v>
      </c>
      <c r="AE668">
        <v>0</v>
      </c>
      <c r="AF668">
        <v>29.67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1</v>
      </c>
      <c r="AQ668">
        <v>0</v>
      </c>
      <c r="AR668">
        <v>0</v>
      </c>
      <c r="AS668" t="s">
        <v>3</v>
      </c>
      <c r="AT668">
        <v>1.5</v>
      </c>
      <c r="AU668" t="s">
        <v>32</v>
      </c>
      <c r="AV668">
        <v>0</v>
      </c>
      <c r="AW668">
        <v>2</v>
      </c>
      <c r="AX668">
        <v>39502382</v>
      </c>
      <c r="AY668">
        <v>1</v>
      </c>
      <c r="AZ668">
        <v>0</v>
      </c>
      <c r="BA668">
        <v>660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Y668*Source!I291</f>
        <v>7.4999999999999997E-2</v>
      </c>
      <c r="CY668">
        <f>AB668</f>
        <v>29.67</v>
      </c>
      <c r="CZ668">
        <f>AF668</f>
        <v>29.67</v>
      </c>
      <c r="DA668">
        <f>AJ668</f>
        <v>1</v>
      </c>
      <c r="DB668">
        <v>0</v>
      </c>
    </row>
    <row r="669" spans="1:106" x14ac:dyDescent="0.2">
      <c r="A669">
        <f>ROW(Source!A291)</f>
        <v>291</v>
      </c>
      <c r="B669">
        <v>39500385</v>
      </c>
      <c r="C669">
        <v>39502374</v>
      </c>
      <c r="D669">
        <v>36801792</v>
      </c>
      <c r="E669">
        <v>1</v>
      </c>
      <c r="F669">
        <v>1</v>
      </c>
      <c r="G669">
        <v>1</v>
      </c>
      <c r="H669">
        <v>3</v>
      </c>
      <c r="I669" t="s">
        <v>1066</v>
      </c>
      <c r="J669" t="s">
        <v>1067</v>
      </c>
      <c r="K669" t="s">
        <v>1068</v>
      </c>
      <c r="L669">
        <v>1339</v>
      </c>
      <c r="N669">
        <v>1007</v>
      </c>
      <c r="O669" t="s">
        <v>179</v>
      </c>
      <c r="P669" t="s">
        <v>179</v>
      </c>
      <c r="Q669">
        <v>1</v>
      </c>
      <c r="W669">
        <v>0</v>
      </c>
      <c r="X669">
        <v>-1660354250</v>
      </c>
      <c r="Y669">
        <v>1</v>
      </c>
      <c r="AA669">
        <v>2.44</v>
      </c>
      <c r="AB669">
        <v>0</v>
      </c>
      <c r="AC669">
        <v>0</v>
      </c>
      <c r="AD669">
        <v>0</v>
      </c>
      <c r="AE669">
        <v>2.44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3</v>
      </c>
      <c r="AT669">
        <v>1</v>
      </c>
      <c r="AU669" t="s">
        <v>3</v>
      </c>
      <c r="AV669">
        <v>0</v>
      </c>
      <c r="AW669">
        <v>2</v>
      </c>
      <c r="AX669">
        <v>39502383</v>
      </c>
      <c r="AY669">
        <v>1</v>
      </c>
      <c r="AZ669">
        <v>0</v>
      </c>
      <c r="BA669">
        <v>661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Y669*Source!I291</f>
        <v>0.04</v>
      </c>
      <c r="CY669">
        <f>AA669</f>
        <v>2.44</v>
      </c>
      <c r="CZ669">
        <f>AE669</f>
        <v>2.44</v>
      </c>
      <c r="DA669">
        <f>AI669</f>
        <v>1</v>
      </c>
      <c r="DB669">
        <v>0</v>
      </c>
    </row>
    <row r="670" spans="1:106" x14ac:dyDescent="0.2">
      <c r="A670">
        <f>ROW(Source!A291)</f>
        <v>291</v>
      </c>
      <c r="B670">
        <v>39500385</v>
      </c>
      <c r="C670">
        <v>39502374</v>
      </c>
      <c r="D670">
        <v>36802469</v>
      </c>
      <c r="E670">
        <v>1</v>
      </c>
      <c r="F670">
        <v>1</v>
      </c>
      <c r="G670">
        <v>1</v>
      </c>
      <c r="H670">
        <v>3</v>
      </c>
      <c r="I670" t="s">
        <v>1330</v>
      </c>
      <c r="J670" t="s">
        <v>1331</v>
      </c>
      <c r="K670" t="s">
        <v>1332</v>
      </c>
      <c r="L670">
        <v>1346</v>
      </c>
      <c r="N670">
        <v>1009</v>
      </c>
      <c r="O670" t="s">
        <v>52</v>
      </c>
      <c r="P670" t="s">
        <v>52</v>
      </c>
      <c r="Q670">
        <v>1</v>
      </c>
      <c r="W670">
        <v>0</v>
      </c>
      <c r="X670">
        <v>-490687590</v>
      </c>
      <c r="Y670">
        <v>0.02</v>
      </c>
      <c r="AA670">
        <v>37.29</v>
      </c>
      <c r="AB670">
        <v>0</v>
      </c>
      <c r="AC670">
        <v>0</v>
      </c>
      <c r="AD670">
        <v>0</v>
      </c>
      <c r="AE670">
        <v>37.29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3</v>
      </c>
      <c r="AT670">
        <v>0.02</v>
      </c>
      <c r="AU670" t="s">
        <v>3</v>
      </c>
      <c r="AV670">
        <v>0</v>
      </c>
      <c r="AW670">
        <v>2</v>
      </c>
      <c r="AX670">
        <v>39502384</v>
      </c>
      <c r="AY670">
        <v>1</v>
      </c>
      <c r="AZ670">
        <v>0</v>
      </c>
      <c r="BA670">
        <v>662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Y670*Source!I291</f>
        <v>8.0000000000000004E-4</v>
      </c>
      <c r="CY670">
        <f>AA670</f>
        <v>37.29</v>
      </c>
      <c r="CZ670">
        <f>AE670</f>
        <v>37.29</v>
      </c>
      <c r="DA670">
        <f>AI670</f>
        <v>1</v>
      </c>
      <c r="DB670">
        <v>0</v>
      </c>
    </row>
    <row r="671" spans="1:106" x14ac:dyDescent="0.2">
      <c r="A671">
        <f>ROW(Source!A291)</f>
        <v>291</v>
      </c>
      <c r="B671">
        <v>39500385</v>
      </c>
      <c r="C671">
        <v>39502374</v>
      </c>
      <c r="D671">
        <v>36838223</v>
      </c>
      <c r="E671">
        <v>1</v>
      </c>
      <c r="F671">
        <v>1</v>
      </c>
      <c r="G671">
        <v>1</v>
      </c>
      <c r="H671">
        <v>3</v>
      </c>
      <c r="I671" t="s">
        <v>1336</v>
      </c>
      <c r="J671" t="s">
        <v>1337</v>
      </c>
      <c r="K671" t="s">
        <v>1338</v>
      </c>
      <c r="L671">
        <v>1348</v>
      </c>
      <c r="N671">
        <v>1009</v>
      </c>
      <c r="O671" t="s">
        <v>57</v>
      </c>
      <c r="P671" t="s">
        <v>57</v>
      </c>
      <c r="Q671">
        <v>1000</v>
      </c>
      <c r="W671">
        <v>0</v>
      </c>
      <c r="X671">
        <v>570223526</v>
      </c>
      <c r="Y671">
        <v>5.0000000000000002E-5</v>
      </c>
      <c r="AA671">
        <v>15119</v>
      </c>
      <c r="AB671">
        <v>0</v>
      </c>
      <c r="AC671">
        <v>0</v>
      </c>
      <c r="AD671">
        <v>0</v>
      </c>
      <c r="AE671">
        <v>15119</v>
      </c>
      <c r="AF671">
        <v>0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3</v>
      </c>
      <c r="AT671">
        <v>5.0000000000000002E-5</v>
      </c>
      <c r="AU671" t="s">
        <v>3</v>
      </c>
      <c r="AV671">
        <v>0</v>
      </c>
      <c r="AW671">
        <v>2</v>
      </c>
      <c r="AX671">
        <v>39502385</v>
      </c>
      <c r="AY671">
        <v>1</v>
      </c>
      <c r="AZ671">
        <v>0</v>
      </c>
      <c r="BA671">
        <v>663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Y671*Source!I291</f>
        <v>2.0000000000000003E-6</v>
      </c>
      <c r="CY671">
        <f>AA671</f>
        <v>15119</v>
      </c>
      <c r="CZ671">
        <f>AE671</f>
        <v>15119</v>
      </c>
      <c r="DA671">
        <f>AI671</f>
        <v>1</v>
      </c>
      <c r="DB671">
        <v>0</v>
      </c>
    </row>
    <row r="672" spans="1:106" x14ac:dyDescent="0.2">
      <c r="A672">
        <f>ROW(Source!A291)</f>
        <v>291</v>
      </c>
      <c r="B672">
        <v>39500385</v>
      </c>
      <c r="C672">
        <v>39502374</v>
      </c>
      <c r="D672">
        <v>36838951</v>
      </c>
      <c r="E672">
        <v>1</v>
      </c>
      <c r="F672">
        <v>1</v>
      </c>
      <c r="G672">
        <v>1</v>
      </c>
      <c r="H672">
        <v>3</v>
      </c>
      <c r="I672" t="s">
        <v>1339</v>
      </c>
      <c r="J672" t="s">
        <v>1340</v>
      </c>
      <c r="K672" t="s">
        <v>1341</v>
      </c>
      <c r="L672">
        <v>1348</v>
      </c>
      <c r="N672">
        <v>1009</v>
      </c>
      <c r="O672" t="s">
        <v>57</v>
      </c>
      <c r="P672" t="s">
        <v>57</v>
      </c>
      <c r="Q672">
        <v>1000</v>
      </c>
      <c r="W672">
        <v>0</v>
      </c>
      <c r="X672">
        <v>-909021926</v>
      </c>
      <c r="Y672">
        <v>2.0000000000000002E-5</v>
      </c>
      <c r="AA672">
        <v>16950</v>
      </c>
      <c r="AB672">
        <v>0</v>
      </c>
      <c r="AC672">
        <v>0</v>
      </c>
      <c r="AD672">
        <v>0</v>
      </c>
      <c r="AE672">
        <v>16950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3</v>
      </c>
      <c r="AT672">
        <v>2.0000000000000002E-5</v>
      </c>
      <c r="AU672" t="s">
        <v>3</v>
      </c>
      <c r="AV672">
        <v>0</v>
      </c>
      <c r="AW672">
        <v>2</v>
      </c>
      <c r="AX672">
        <v>39502386</v>
      </c>
      <c r="AY672">
        <v>1</v>
      </c>
      <c r="AZ672">
        <v>0</v>
      </c>
      <c r="BA672">
        <v>664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Y672*Source!I291</f>
        <v>8.0000000000000007E-7</v>
      </c>
      <c r="CY672">
        <f>AA672</f>
        <v>16950</v>
      </c>
      <c r="CZ672">
        <f>AE672</f>
        <v>16950</v>
      </c>
      <c r="DA672">
        <f>AI672</f>
        <v>1</v>
      </c>
      <c r="DB672">
        <v>0</v>
      </c>
    </row>
    <row r="673" spans="1:106" x14ac:dyDescent="0.2">
      <c r="A673">
        <f>ROW(Source!A292)</f>
        <v>292</v>
      </c>
      <c r="B673">
        <v>39500386</v>
      </c>
      <c r="C673">
        <v>39502374</v>
      </c>
      <c r="D673">
        <v>37113312</v>
      </c>
      <c r="E673">
        <v>1</v>
      </c>
      <c r="F673">
        <v>1</v>
      </c>
      <c r="G673">
        <v>1</v>
      </c>
      <c r="H673">
        <v>1</v>
      </c>
      <c r="I673" t="s">
        <v>1359</v>
      </c>
      <c r="J673" t="s">
        <v>3</v>
      </c>
      <c r="K673" t="s">
        <v>1360</v>
      </c>
      <c r="L673">
        <v>1191</v>
      </c>
      <c r="N673">
        <v>1013</v>
      </c>
      <c r="O673" t="s">
        <v>1028</v>
      </c>
      <c r="P673" t="s">
        <v>1028</v>
      </c>
      <c r="Q673">
        <v>1</v>
      </c>
      <c r="W673">
        <v>0</v>
      </c>
      <c r="X673">
        <v>-1658069037</v>
      </c>
      <c r="Y673">
        <v>5.761499999999999</v>
      </c>
      <c r="AA673">
        <v>0</v>
      </c>
      <c r="AB673">
        <v>0</v>
      </c>
      <c r="AC673">
        <v>0</v>
      </c>
      <c r="AD673">
        <v>77.52</v>
      </c>
      <c r="AE673">
        <v>0</v>
      </c>
      <c r="AF673">
        <v>0</v>
      </c>
      <c r="AG673">
        <v>0</v>
      </c>
      <c r="AH673">
        <v>11.64</v>
      </c>
      <c r="AI673">
        <v>1</v>
      </c>
      <c r="AJ673">
        <v>1</v>
      </c>
      <c r="AK673">
        <v>1</v>
      </c>
      <c r="AL673">
        <v>6.66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3</v>
      </c>
      <c r="AT673">
        <v>5.01</v>
      </c>
      <c r="AU673" t="s">
        <v>33</v>
      </c>
      <c r="AV673">
        <v>1</v>
      </c>
      <c r="AW673">
        <v>2</v>
      </c>
      <c r="AX673">
        <v>39502381</v>
      </c>
      <c r="AY673">
        <v>1</v>
      </c>
      <c r="AZ673">
        <v>0</v>
      </c>
      <c r="BA673">
        <v>665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Y673*Source!I292</f>
        <v>0.23045999999999997</v>
      </c>
      <c r="CY673">
        <f>AD673</f>
        <v>77.52</v>
      </c>
      <c r="CZ673">
        <f>AH673</f>
        <v>11.64</v>
      </c>
      <c r="DA673">
        <f>AL673</f>
        <v>6.66</v>
      </c>
      <c r="DB673">
        <v>0</v>
      </c>
    </row>
    <row r="674" spans="1:106" x14ac:dyDescent="0.2">
      <c r="A674">
        <f>ROW(Source!A292)</f>
        <v>292</v>
      </c>
      <c r="B674">
        <v>39500386</v>
      </c>
      <c r="C674">
        <v>39502374</v>
      </c>
      <c r="D674">
        <v>36883274</v>
      </c>
      <c r="E674">
        <v>1</v>
      </c>
      <c r="F674">
        <v>1</v>
      </c>
      <c r="G674">
        <v>1</v>
      </c>
      <c r="H674">
        <v>2</v>
      </c>
      <c r="I674" t="s">
        <v>1344</v>
      </c>
      <c r="J674" t="s">
        <v>1345</v>
      </c>
      <c r="K674" t="s">
        <v>1346</v>
      </c>
      <c r="L674">
        <v>1368</v>
      </c>
      <c r="N674">
        <v>1011</v>
      </c>
      <c r="O674" t="s">
        <v>1034</v>
      </c>
      <c r="P674" t="s">
        <v>1034</v>
      </c>
      <c r="Q674">
        <v>1</v>
      </c>
      <c r="W674">
        <v>0</v>
      </c>
      <c r="X674">
        <v>-1347092713</v>
      </c>
      <c r="Y674">
        <v>1.875</v>
      </c>
      <c r="AA674">
        <v>0</v>
      </c>
      <c r="AB674">
        <v>197.6</v>
      </c>
      <c r="AC674">
        <v>0</v>
      </c>
      <c r="AD674">
        <v>0</v>
      </c>
      <c r="AE674">
        <v>0</v>
      </c>
      <c r="AF674">
        <v>29.67</v>
      </c>
      <c r="AG674">
        <v>0</v>
      </c>
      <c r="AH674">
        <v>0</v>
      </c>
      <c r="AI674">
        <v>1</v>
      </c>
      <c r="AJ674">
        <v>6.66</v>
      </c>
      <c r="AK674">
        <v>1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3</v>
      </c>
      <c r="AT674">
        <v>1.5</v>
      </c>
      <c r="AU674" t="s">
        <v>32</v>
      </c>
      <c r="AV674">
        <v>0</v>
      </c>
      <c r="AW674">
        <v>2</v>
      </c>
      <c r="AX674">
        <v>39502382</v>
      </c>
      <c r="AY674">
        <v>1</v>
      </c>
      <c r="AZ674">
        <v>0</v>
      </c>
      <c r="BA674">
        <v>666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Y674*Source!I292</f>
        <v>7.4999999999999997E-2</v>
      </c>
      <c r="CY674">
        <f>AB674</f>
        <v>197.6</v>
      </c>
      <c r="CZ674">
        <f>AF674</f>
        <v>29.67</v>
      </c>
      <c r="DA674">
        <f>AJ674</f>
        <v>6.66</v>
      </c>
      <c r="DB674">
        <v>0</v>
      </c>
    </row>
    <row r="675" spans="1:106" x14ac:dyDescent="0.2">
      <c r="A675">
        <f>ROW(Source!A292)</f>
        <v>292</v>
      </c>
      <c r="B675">
        <v>39500386</v>
      </c>
      <c r="C675">
        <v>39502374</v>
      </c>
      <c r="D675">
        <v>36801792</v>
      </c>
      <c r="E675">
        <v>1</v>
      </c>
      <c r="F675">
        <v>1</v>
      </c>
      <c r="G675">
        <v>1</v>
      </c>
      <c r="H675">
        <v>3</v>
      </c>
      <c r="I675" t="s">
        <v>1066</v>
      </c>
      <c r="J675" t="s">
        <v>1067</v>
      </c>
      <c r="K675" t="s">
        <v>1068</v>
      </c>
      <c r="L675">
        <v>1339</v>
      </c>
      <c r="N675">
        <v>1007</v>
      </c>
      <c r="O675" t="s">
        <v>179</v>
      </c>
      <c r="P675" t="s">
        <v>179</v>
      </c>
      <c r="Q675">
        <v>1</v>
      </c>
      <c r="W675">
        <v>0</v>
      </c>
      <c r="X675">
        <v>-1660354250</v>
      </c>
      <c r="Y675">
        <v>1</v>
      </c>
      <c r="AA675">
        <v>16.25</v>
      </c>
      <c r="AB675">
        <v>0</v>
      </c>
      <c r="AC675">
        <v>0</v>
      </c>
      <c r="AD675">
        <v>0</v>
      </c>
      <c r="AE675">
        <v>2.44</v>
      </c>
      <c r="AF675">
        <v>0</v>
      </c>
      <c r="AG675">
        <v>0</v>
      </c>
      <c r="AH675">
        <v>0</v>
      </c>
      <c r="AI675">
        <v>6.66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3</v>
      </c>
      <c r="AT675">
        <v>1</v>
      </c>
      <c r="AU675" t="s">
        <v>3</v>
      </c>
      <c r="AV675">
        <v>0</v>
      </c>
      <c r="AW675">
        <v>2</v>
      </c>
      <c r="AX675">
        <v>39502383</v>
      </c>
      <c r="AY675">
        <v>1</v>
      </c>
      <c r="AZ675">
        <v>0</v>
      </c>
      <c r="BA675">
        <v>667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Y675*Source!I292</f>
        <v>0.04</v>
      </c>
      <c r="CY675">
        <f>AA675</f>
        <v>16.25</v>
      </c>
      <c r="CZ675">
        <f>AE675</f>
        <v>2.44</v>
      </c>
      <c r="DA675">
        <f>AI675</f>
        <v>6.66</v>
      </c>
      <c r="DB675">
        <v>0</v>
      </c>
    </row>
    <row r="676" spans="1:106" x14ac:dyDescent="0.2">
      <c r="A676">
        <f>ROW(Source!A292)</f>
        <v>292</v>
      </c>
      <c r="B676">
        <v>39500386</v>
      </c>
      <c r="C676">
        <v>39502374</v>
      </c>
      <c r="D676">
        <v>36802469</v>
      </c>
      <c r="E676">
        <v>1</v>
      </c>
      <c r="F676">
        <v>1</v>
      </c>
      <c r="G676">
        <v>1</v>
      </c>
      <c r="H676">
        <v>3</v>
      </c>
      <c r="I676" t="s">
        <v>1330</v>
      </c>
      <c r="J676" t="s">
        <v>1331</v>
      </c>
      <c r="K676" t="s">
        <v>1332</v>
      </c>
      <c r="L676">
        <v>1346</v>
      </c>
      <c r="N676">
        <v>1009</v>
      </c>
      <c r="O676" t="s">
        <v>52</v>
      </c>
      <c r="P676" t="s">
        <v>52</v>
      </c>
      <c r="Q676">
        <v>1</v>
      </c>
      <c r="W676">
        <v>0</v>
      </c>
      <c r="X676">
        <v>-490687590</v>
      </c>
      <c r="Y676">
        <v>0.02</v>
      </c>
      <c r="AA676">
        <v>248.35</v>
      </c>
      <c r="AB676">
        <v>0</v>
      </c>
      <c r="AC676">
        <v>0</v>
      </c>
      <c r="AD676">
        <v>0</v>
      </c>
      <c r="AE676">
        <v>37.29</v>
      </c>
      <c r="AF676">
        <v>0</v>
      </c>
      <c r="AG676">
        <v>0</v>
      </c>
      <c r="AH676">
        <v>0</v>
      </c>
      <c r="AI676">
        <v>6.66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3</v>
      </c>
      <c r="AT676">
        <v>0.02</v>
      </c>
      <c r="AU676" t="s">
        <v>3</v>
      </c>
      <c r="AV676">
        <v>0</v>
      </c>
      <c r="AW676">
        <v>2</v>
      </c>
      <c r="AX676">
        <v>39502384</v>
      </c>
      <c r="AY676">
        <v>1</v>
      </c>
      <c r="AZ676">
        <v>0</v>
      </c>
      <c r="BA676">
        <v>668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Y676*Source!I292</f>
        <v>8.0000000000000004E-4</v>
      </c>
      <c r="CY676">
        <f>AA676</f>
        <v>248.35</v>
      </c>
      <c r="CZ676">
        <f>AE676</f>
        <v>37.29</v>
      </c>
      <c r="DA676">
        <f>AI676</f>
        <v>6.66</v>
      </c>
      <c r="DB676">
        <v>0</v>
      </c>
    </row>
    <row r="677" spans="1:106" x14ac:dyDescent="0.2">
      <c r="A677">
        <f>ROW(Source!A292)</f>
        <v>292</v>
      </c>
      <c r="B677">
        <v>39500386</v>
      </c>
      <c r="C677">
        <v>39502374</v>
      </c>
      <c r="D677">
        <v>36838223</v>
      </c>
      <c r="E677">
        <v>1</v>
      </c>
      <c r="F677">
        <v>1</v>
      </c>
      <c r="G677">
        <v>1</v>
      </c>
      <c r="H677">
        <v>3</v>
      </c>
      <c r="I677" t="s">
        <v>1336</v>
      </c>
      <c r="J677" t="s">
        <v>1337</v>
      </c>
      <c r="K677" t="s">
        <v>1338</v>
      </c>
      <c r="L677">
        <v>1348</v>
      </c>
      <c r="N677">
        <v>1009</v>
      </c>
      <c r="O677" t="s">
        <v>57</v>
      </c>
      <c r="P677" t="s">
        <v>57</v>
      </c>
      <c r="Q677">
        <v>1000</v>
      </c>
      <c r="W677">
        <v>0</v>
      </c>
      <c r="X677">
        <v>570223526</v>
      </c>
      <c r="Y677">
        <v>5.0000000000000002E-5</v>
      </c>
      <c r="AA677">
        <v>100692.54</v>
      </c>
      <c r="AB677">
        <v>0</v>
      </c>
      <c r="AC677">
        <v>0</v>
      </c>
      <c r="AD677">
        <v>0</v>
      </c>
      <c r="AE677">
        <v>15119</v>
      </c>
      <c r="AF677">
        <v>0</v>
      </c>
      <c r="AG677">
        <v>0</v>
      </c>
      <c r="AH677">
        <v>0</v>
      </c>
      <c r="AI677">
        <v>6.66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3</v>
      </c>
      <c r="AT677">
        <v>5.0000000000000002E-5</v>
      </c>
      <c r="AU677" t="s">
        <v>3</v>
      </c>
      <c r="AV677">
        <v>0</v>
      </c>
      <c r="AW677">
        <v>2</v>
      </c>
      <c r="AX677">
        <v>39502385</v>
      </c>
      <c r="AY677">
        <v>1</v>
      </c>
      <c r="AZ677">
        <v>0</v>
      </c>
      <c r="BA677">
        <v>669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Y677*Source!I292</f>
        <v>2.0000000000000003E-6</v>
      </c>
      <c r="CY677">
        <f>AA677</f>
        <v>100692.54</v>
      </c>
      <c r="CZ677">
        <f>AE677</f>
        <v>15119</v>
      </c>
      <c r="DA677">
        <f>AI677</f>
        <v>6.66</v>
      </c>
      <c r="DB677">
        <v>0</v>
      </c>
    </row>
    <row r="678" spans="1:106" x14ac:dyDescent="0.2">
      <c r="A678">
        <f>ROW(Source!A292)</f>
        <v>292</v>
      </c>
      <c r="B678">
        <v>39500386</v>
      </c>
      <c r="C678">
        <v>39502374</v>
      </c>
      <c r="D678">
        <v>36838951</v>
      </c>
      <c r="E678">
        <v>1</v>
      </c>
      <c r="F678">
        <v>1</v>
      </c>
      <c r="G678">
        <v>1</v>
      </c>
      <c r="H678">
        <v>3</v>
      </c>
      <c r="I678" t="s">
        <v>1339</v>
      </c>
      <c r="J678" t="s">
        <v>1340</v>
      </c>
      <c r="K678" t="s">
        <v>1341</v>
      </c>
      <c r="L678">
        <v>1348</v>
      </c>
      <c r="N678">
        <v>1009</v>
      </c>
      <c r="O678" t="s">
        <v>57</v>
      </c>
      <c r="P678" t="s">
        <v>57</v>
      </c>
      <c r="Q678">
        <v>1000</v>
      </c>
      <c r="W678">
        <v>0</v>
      </c>
      <c r="X678">
        <v>-909021926</v>
      </c>
      <c r="Y678">
        <v>2.0000000000000002E-5</v>
      </c>
      <c r="AA678">
        <v>112887</v>
      </c>
      <c r="AB678">
        <v>0</v>
      </c>
      <c r="AC678">
        <v>0</v>
      </c>
      <c r="AD678">
        <v>0</v>
      </c>
      <c r="AE678">
        <v>16950</v>
      </c>
      <c r="AF678">
        <v>0</v>
      </c>
      <c r="AG678">
        <v>0</v>
      </c>
      <c r="AH678">
        <v>0</v>
      </c>
      <c r="AI678">
        <v>6.66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3</v>
      </c>
      <c r="AT678">
        <v>2.0000000000000002E-5</v>
      </c>
      <c r="AU678" t="s">
        <v>3</v>
      </c>
      <c r="AV678">
        <v>0</v>
      </c>
      <c r="AW678">
        <v>2</v>
      </c>
      <c r="AX678">
        <v>39502386</v>
      </c>
      <c r="AY678">
        <v>1</v>
      </c>
      <c r="AZ678">
        <v>0</v>
      </c>
      <c r="BA678">
        <v>670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Y678*Source!I292</f>
        <v>8.0000000000000007E-7</v>
      </c>
      <c r="CY678">
        <f>AA678</f>
        <v>112887</v>
      </c>
      <c r="CZ678">
        <f>AE678</f>
        <v>16950</v>
      </c>
      <c r="DA678">
        <f>AI678</f>
        <v>6.66</v>
      </c>
      <c r="DB678">
        <v>0</v>
      </c>
    </row>
    <row r="679" spans="1:106" x14ac:dyDescent="0.2">
      <c r="A679">
        <f>ROW(Source!A293)</f>
        <v>293</v>
      </c>
      <c r="B679">
        <v>39500385</v>
      </c>
      <c r="C679">
        <v>39502387</v>
      </c>
      <c r="D679">
        <v>37064878</v>
      </c>
      <c r="E679">
        <v>1</v>
      </c>
      <c r="F679">
        <v>1</v>
      </c>
      <c r="G679">
        <v>1</v>
      </c>
      <c r="H679">
        <v>1</v>
      </c>
      <c r="I679" t="s">
        <v>1219</v>
      </c>
      <c r="J679" t="s">
        <v>3</v>
      </c>
      <c r="K679" t="s">
        <v>1220</v>
      </c>
      <c r="L679">
        <v>1191</v>
      </c>
      <c r="N679">
        <v>1013</v>
      </c>
      <c r="O679" t="s">
        <v>1028</v>
      </c>
      <c r="P679" t="s">
        <v>1028</v>
      </c>
      <c r="Q679">
        <v>1</v>
      </c>
      <c r="W679">
        <v>0</v>
      </c>
      <c r="X679">
        <v>-1081351934</v>
      </c>
      <c r="Y679">
        <v>68.908000000000001</v>
      </c>
      <c r="AA679">
        <v>0</v>
      </c>
      <c r="AB679">
        <v>0</v>
      </c>
      <c r="AC679">
        <v>0</v>
      </c>
      <c r="AD679">
        <v>9.4</v>
      </c>
      <c r="AE679">
        <v>0</v>
      </c>
      <c r="AF679">
        <v>0</v>
      </c>
      <c r="AG679">
        <v>0</v>
      </c>
      <c r="AH679">
        <v>9.4</v>
      </c>
      <c r="AI679">
        <v>1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3</v>
      </c>
      <c r="AT679">
        <v>59.92</v>
      </c>
      <c r="AU679" t="s">
        <v>33</v>
      </c>
      <c r="AV679">
        <v>1</v>
      </c>
      <c r="AW679">
        <v>2</v>
      </c>
      <c r="AX679">
        <v>39502399</v>
      </c>
      <c r="AY679">
        <v>1</v>
      </c>
      <c r="AZ679">
        <v>0</v>
      </c>
      <c r="BA679">
        <v>671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Y679*Source!I293</f>
        <v>2.06724</v>
      </c>
      <c r="CY679">
        <f>AD679</f>
        <v>9.4</v>
      </c>
      <c r="CZ679">
        <f>AH679</f>
        <v>9.4</v>
      </c>
      <c r="DA679">
        <f>AL679</f>
        <v>1</v>
      </c>
      <c r="DB679">
        <v>0</v>
      </c>
    </row>
    <row r="680" spans="1:106" x14ac:dyDescent="0.2">
      <c r="A680">
        <f>ROW(Source!A293)</f>
        <v>293</v>
      </c>
      <c r="B680">
        <v>39500385</v>
      </c>
      <c r="C680">
        <v>39502387</v>
      </c>
      <c r="D680">
        <v>37064876</v>
      </c>
      <c r="E680">
        <v>1</v>
      </c>
      <c r="F680">
        <v>1</v>
      </c>
      <c r="G680">
        <v>1</v>
      </c>
      <c r="H680">
        <v>1</v>
      </c>
      <c r="I680" t="s">
        <v>1029</v>
      </c>
      <c r="J680" t="s">
        <v>3</v>
      </c>
      <c r="K680" t="s">
        <v>1030</v>
      </c>
      <c r="L680">
        <v>1191</v>
      </c>
      <c r="N680">
        <v>1013</v>
      </c>
      <c r="O680" t="s">
        <v>1028</v>
      </c>
      <c r="P680" t="s">
        <v>1028</v>
      </c>
      <c r="Q680">
        <v>1</v>
      </c>
      <c r="W680">
        <v>0</v>
      </c>
      <c r="X680">
        <v>-1417349443</v>
      </c>
      <c r="Y680">
        <v>0.1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1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3</v>
      </c>
      <c r="AT680">
        <v>0.1</v>
      </c>
      <c r="AU680" t="s">
        <v>3</v>
      </c>
      <c r="AV680">
        <v>2</v>
      </c>
      <c r="AW680">
        <v>2</v>
      </c>
      <c r="AX680">
        <v>39502400</v>
      </c>
      <c r="AY680">
        <v>1</v>
      </c>
      <c r="AZ680">
        <v>2048</v>
      </c>
      <c r="BA680">
        <v>672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Y680*Source!I293</f>
        <v>3.0000000000000001E-3</v>
      </c>
      <c r="CY680">
        <f>AD680</f>
        <v>0</v>
      </c>
      <c r="CZ680">
        <f>AH680</f>
        <v>0</v>
      </c>
      <c r="DA680">
        <f>AL680</f>
        <v>1</v>
      </c>
      <c r="DB680">
        <v>0</v>
      </c>
    </row>
    <row r="681" spans="1:106" x14ac:dyDescent="0.2">
      <c r="A681">
        <f>ROW(Source!A293)</f>
        <v>293</v>
      </c>
      <c r="B681">
        <v>39500385</v>
      </c>
      <c r="C681">
        <v>39502387</v>
      </c>
      <c r="D681">
        <v>36882057</v>
      </c>
      <c r="E681">
        <v>1</v>
      </c>
      <c r="F681">
        <v>1</v>
      </c>
      <c r="G681">
        <v>1</v>
      </c>
      <c r="H681">
        <v>2</v>
      </c>
      <c r="I681" t="s">
        <v>1074</v>
      </c>
      <c r="J681" t="s">
        <v>1075</v>
      </c>
      <c r="K681" t="s">
        <v>1076</v>
      </c>
      <c r="L681">
        <v>1368</v>
      </c>
      <c r="N681">
        <v>1011</v>
      </c>
      <c r="O681" t="s">
        <v>1034</v>
      </c>
      <c r="P681" t="s">
        <v>1034</v>
      </c>
      <c r="Q681">
        <v>1</v>
      </c>
      <c r="W681">
        <v>0</v>
      </c>
      <c r="X681">
        <v>-1460065968</v>
      </c>
      <c r="Y681">
        <v>2.5000000000000001E-2</v>
      </c>
      <c r="AA681">
        <v>0</v>
      </c>
      <c r="AB681">
        <v>86.4</v>
      </c>
      <c r="AC681">
        <v>13.5</v>
      </c>
      <c r="AD681">
        <v>0</v>
      </c>
      <c r="AE681">
        <v>0</v>
      </c>
      <c r="AF681">
        <v>86.4</v>
      </c>
      <c r="AG681">
        <v>13.5</v>
      </c>
      <c r="AH681">
        <v>0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3</v>
      </c>
      <c r="AT681">
        <v>0.02</v>
      </c>
      <c r="AU681" t="s">
        <v>32</v>
      </c>
      <c r="AV681">
        <v>0</v>
      </c>
      <c r="AW681">
        <v>2</v>
      </c>
      <c r="AX681">
        <v>39502401</v>
      </c>
      <c r="AY681">
        <v>1</v>
      </c>
      <c r="AZ681">
        <v>0</v>
      </c>
      <c r="BA681">
        <v>673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Y681*Source!I293</f>
        <v>7.5000000000000002E-4</v>
      </c>
      <c r="CY681">
        <f>AB681</f>
        <v>86.4</v>
      </c>
      <c r="CZ681">
        <f>AF681</f>
        <v>86.4</v>
      </c>
      <c r="DA681">
        <f>AJ681</f>
        <v>1</v>
      </c>
      <c r="DB681">
        <v>0</v>
      </c>
    </row>
    <row r="682" spans="1:106" x14ac:dyDescent="0.2">
      <c r="A682">
        <f>ROW(Source!A293)</f>
        <v>293</v>
      </c>
      <c r="B682">
        <v>39500385</v>
      </c>
      <c r="C682">
        <v>39502387</v>
      </c>
      <c r="D682">
        <v>36882157</v>
      </c>
      <c r="E682">
        <v>1</v>
      </c>
      <c r="F682">
        <v>1</v>
      </c>
      <c r="G682">
        <v>1</v>
      </c>
      <c r="H682">
        <v>2</v>
      </c>
      <c r="I682" t="s">
        <v>1301</v>
      </c>
      <c r="J682" t="s">
        <v>1302</v>
      </c>
      <c r="K682" t="s">
        <v>1303</v>
      </c>
      <c r="L682">
        <v>1368</v>
      </c>
      <c r="N682">
        <v>1011</v>
      </c>
      <c r="O682" t="s">
        <v>1034</v>
      </c>
      <c r="P682" t="s">
        <v>1034</v>
      </c>
      <c r="Q682">
        <v>1</v>
      </c>
      <c r="W682">
        <v>0</v>
      </c>
      <c r="X682">
        <v>1330025190</v>
      </c>
      <c r="Y682">
        <v>0.05</v>
      </c>
      <c r="AA682">
        <v>0</v>
      </c>
      <c r="AB682">
        <v>88.01</v>
      </c>
      <c r="AC682">
        <v>11.6</v>
      </c>
      <c r="AD682">
        <v>0</v>
      </c>
      <c r="AE682">
        <v>0</v>
      </c>
      <c r="AF682">
        <v>88.01</v>
      </c>
      <c r="AG682">
        <v>11.6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3</v>
      </c>
      <c r="AT682">
        <v>0.04</v>
      </c>
      <c r="AU682" t="s">
        <v>32</v>
      </c>
      <c r="AV682">
        <v>0</v>
      </c>
      <c r="AW682">
        <v>2</v>
      </c>
      <c r="AX682">
        <v>39502402</v>
      </c>
      <c r="AY682">
        <v>1</v>
      </c>
      <c r="AZ682">
        <v>0</v>
      </c>
      <c r="BA682">
        <v>674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Y682*Source!I293</f>
        <v>1.5E-3</v>
      </c>
      <c r="CY682">
        <f>AB682</f>
        <v>88.01</v>
      </c>
      <c r="CZ682">
        <f>AF682</f>
        <v>88.01</v>
      </c>
      <c r="DA682">
        <f>AJ682</f>
        <v>1</v>
      </c>
      <c r="DB682">
        <v>0</v>
      </c>
    </row>
    <row r="683" spans="1:106" x14ac:dyDescent="0.2">
      <c r="A683">
        <f>ROW(Source!A293)</f>
        <v>293</v>
      </c>
      <c r="B683">
        <v>39500385</v>
      </c>
      <c r="C683">
        <v>39502387</v>
      </c>
      <c r="D683">
        <v>36883554</v>
      </c>
      <c r="E683">
        <v>1</v>
      </c>
      <c r="F683">
        <v>1</v>
      </c>
      <c r="G683">
        <v>1</v>
      </c>
      <c r="H683">
        <v>2</v>
      </c>
      <c r="I683" t="s">
        <v>1037</v>
      </c>
      <c r="J683" t="s">
        <v>1038</v>
      </c>
      <c r="K683" t="s">
        <v>1039</v>
      </c>
      <c r="L683">
        <v>1368</v>
      </c>
      <c r="N683">
        <v>1011</v>
      </c>
      <c r="O683" t="s">
        <v>1034</v>
      </c>
      <c r="P683" t="s">
        <v>1034</v>
      </c>
      <c r="Q683">
        <v>1</v>
      </c>
      <c r="W683">
        <v>0</v>
      </c>
      <c r="X683">
        <v>1372534845</v>
      </c>
      <c r="Y683">
        <v>0.05</v>
      </c>
      <c r="AA683">
        <v>0</v>
      </c>
      <c r="AB683">
        <v>65.709999999999994</v>
      </c>
      <c r="AC683">
        <v>11.6</v>
      </c>
      <c r="AD683">
        <v>0</v>
      </c>
      <c r="AE683">
        <v>0</v>
      </c>
      <c r="AF683">
        <v>65.709999999999994</v>
      </c>
      <c r="AG683">
        <v>11.6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3</v>
      </c>
      <c r="AT683">
        <v>0.04</v>
      </c>
      <c r="AU683" t="s">
        <v>32</v>
      </c>
      <c r="AV683">
        <v>0</v>
      </c>
      <c r="AW683">
        <v>2</v>
      </c>
      <c r="AX683">
        <v>39502403</v>
      </c>
      <c r="AY683">
        <v>1</v>
      </c>
      <c r="AZ683">
        <v>0</v>
      </c>
      <c r="BA683">
        <v>675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Y683*Source!I293</f>
        <v>1.5E-3</v>
      </c>
      <c r="CY683">
        <f>AB683</f>
        <v>65.709999999999994</v>
      </c>
      <c r="CZ683">
        <f>AF683</f>
        <v>65.709999999999994</v>
      </c>
      <c r="DA683">
        <f>AJ683</f>
        <v>1</v>
      </c>
      <c r="DB683">
        <v>0</v>
      </c>
    </row>
    <row r="684" spans="1:106" x14ac:dyDescent="0.2">
      <c r="A684">
        <f>ROW(Source!A293)</f>
        <v>293</v>
      </c>
      <c r="B684">
        <v>39500385</v>
      </c>
      <c r="C684">
        <v>39502387</v>
      </c>
      <c r="D684">
        <v>36801792</v>
      </c>
      <c r="E684">
        <v>1</v>
      </c>
      <c r="F684">
        <v>1</v>
      </c>
      <c r="G684">
        <v>1</v>
      </c>
      <c r="H684">
        <v>3</v>
      </c>
      <c r="I684" t="s">
        <v>1066</v>
      </c>
      <c r="J684" t="s">
        <v>1067</v>
      </c>
      <c r="K684" t="s">
        <v>1068</v>
      </c>
      <c r="L684">
        <v>1339</v>
      </c>
      <c r="N684">
        <v>1007</v>
      </c>
      <c r="O684" t="s">
        <v>179</v>
      </c>
      <c r="P684" t="s">
        <v>179</v>
      </c>
      <c r="Q684">
        <v>1</v>
      </c>
      <c r="W684">
        <v>0</v>
      </c>
      <c r="X684">
        <v>-1660354250</v>
      </c>
      <c r="Y684">
        <v>0.19700000000000001</v>
      </c>
      <c r="AA684">
        <v>2.44</v>
      </c>
      <c r="AB684">
        <v>0</v>
      </c>
      <c r="AC684">
        <v>0</v>
      </c>
      <c r="AD684">
        <v>0</v>
      </c>
      <c r="AE684">
        <v>2.44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3</v>
      </c>
      <c r="AT684">
        <v>0.19700000000000001</v>
      </c>
      <c r="AU684" t="s">
        <v>3</v>
      </c>
      <c r="AV684">
        <v>0</v>
      </c>
      <c r="AW684">
        <v>2</v>
      </c>
      <c r="AX684">
        <v>39502404</v>
      </c>
      <c r="AY684">
        <v>1</v>
      </c>
      <c r="AZ684">
        <v>0</v>
      </c>
      <c r="BA684">
        <v>676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Y684*Source!I293</f>
        <v>5.9100000000000003E-3</v>
      </c>
      <c r="CY684">
        <f t="shared" ref="CY684:CY689" si="72">AA684</f>
        <v>2.44</v>
      </c>
      <c r="CZ684">
        <f t="shared" ref="CZ684:CZ689" si="73">AE684</f>
        <v>2.44</v>
      </c>
      <c r="DA684">
        <f t="shared" ref="DA684:DA689" si="74">AI684</f>
        <v>1</v>
      </c>
      <c r="DB684">
        <v>0</v>
      </c>
    </row>
    <row r="685" spans="1:106" x14ac:dyDescent="0.2">
      <c r="A685">
        <f>ROW(Source!A293)</f>
        <v>293</v>
      </c>
      <c r="B685">
        <v>39500385</v>
      </c>
      <c r="C685">
        <v>39502387</v>
      </c>
      <c r="D685">
        <v>36804430</v>
      </c>
      <c r="E685">
        <v>1</v>
      </c>
      <c r="F685">
        <v>1</v>
      </c>
      <c r="G685">
        <v>1</v>
      </c>
      <c r="H685">
        <v>3</v>
      </c>
      <c r="I685" t="s">
        <v>1361</v>
      </c>
      <c r="J685" t="s">
        <v>1362</v>
      </c>
      <c r="K685" t="s">
        <v>1363</v>
      </c>
      <c r="L685">
        <v>1348</v>
      </c>
      <c r="N685">
        <v>1009</v>
      </c>
      <c r="O685" t="s">
        <v>57</v>
      </c>
      <c r="P685" t="s">
        <v>57</v>
      </c>
      <c r="Q685">
        <v>1000</v>
      </c>
      <c r="W685">
        <v>0</v>
      </c>
      <c r="X685">
        <v>-405065451</v>
      </c>
      <c r="Y685">
        <v>1.1999999999999999E-3</v>
      </c>
      <c r="AA685">
        <v>14830</v>
      </c>
      <c r="AB685">
        <v>0</v>
      </c>
      <c r="AC685">
        <v>0</v>
      </c>
      <c r="AD685">
        <v>0</v>
      </c>
      <c r="AE685">
        <v>14830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3</v>
      </c>
      <c r="AT685">
        <v>1.1999999999999999E-3</v>
      </c>
      <c r="AU685" t="s">
        <v>3</v>
      </c>
      <c r="AV685">
        <v>0</v>
      </c>
      <c r="AW685">
        <v>2</v>
      </c>
      <c r="AX685">
        <v>39502405</v>
      </c>
      <c r="AY685">
        <v>1</v>
      </c>
      <c r="AZ685">
        <v>0</v>
      </c>
      <c r="BA685">
        <v>677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Y685*Source!I293</f>
        <v>3.5999999999999994E-5</v>
      </c>
      <c r="CY685">
        <f t="shared" si="72"/>
        <v>14830</v>
      </c>
      <c r="CZ685">
        <f t="shared" si="73"/>
        <v>14830</v>
      </c>
      <c r="DA685">
        <f t="shared" si="74"/>
        <v>1</v>
      </c>
      <c r="DB685">
        <v>0</v>
      </c>
    </row>
    <row r="686" spans="1:106" x14ac:dyDescent="0.2">
      <c r="A686">
        <f>ROW(Source!A293)</f>
        <v>293</v>
      </c>
      <c r="B686">
        <v>39500385</v>
      </c>
      <c r="C686">
        <v>39502387</v>
      </c>
      <c r="D686">
        <v>36797681</v>
      </c>
      <c r="E686">
        <v>17</v>
      </c>
      <c r="F686">
        <v>1</v>
      </c>
      <c r="G686">
        <v>1</v>
      </c>
      <c r="H686">
        <v>3</v>
      </c>
      <c r="I686" t="s">
        <v>553</v>
      </c>
      <c r="J686" t="s">
        <v>3</v>
      </c>
      <c r="K686" t="s">
        <v>554</v>
      </c>
      <c r="L686">
        <v>1354</v>
      </c>
      <c r="N686">
        <v>1010</v>
      </c>
      <c r="O686" t="s">
        <v>132</v>
      </c>
      <c r="P686" t="s">
        <v>132</v>
      </c>
      <c r="Q686">
        <v>1</v>
      </c>
      <c r="W686">
        <v>0</v>
      </c>
      <c r="X686">
        <v>1807565466</v>
      </c>
      <c r="Y686">
        <v>33.333333000000003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0</v>
      </c>
      <c r="AP686">
        <v>0</v>
      </c>
      <c r="AQ686">
        <v>0</v>
      </c>
      <c r="AR686">
        <v>0</v>
      </c>
      <c r="AS686" t="s">
        <v>3</v>
      </c>
      <c r="AT686">
        <v>33.333333000000003</v>
      </c>
      <c r="AU686" t="s">
        <v>3</v>
      </c>
      <c r="AV686">
        <v>0</v>
      </c>
      <c r="AW686">
        <v>2</v>
      </c>
      <c r="AX686">
        <v>39502406</v>
      </c>
      <c r="AY686">
        <v>1</v>
      </c>
      <c r="AZ686">
        <v>6144</v>
      </c>
      <c r="BA686">
        <v>678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Y686*Source!I293</f>
        <v>0.99999999000000006</v>
      </c>
      <c r="CY686">
        <f t="shared" si="72"/>
        <v>0</v>
      </c>
      <c r="CZ686">
        <f t="shared" si="73"/>
        <v>0</v>
      </c>
      <c r="DA686">
        <f t="shared" si="74"/>
        <v>1</v>
      </c>
      <c r="DB686">
        <v>0</v>
      </c>
    </row>
    <row r="687" spans="1:106" x14ac:dyDescent="0.2">
      <c r="A687">
        <f>ROW(Source!A293)</f>
        <v>293</v>
      </c>
      <c r="B687">
        <v>39500385</v>
      </c>
      <c r="C687">
        <v>39502387</v>
      </c>
      <c r="D687">
        <v>36805290</v>
      </c>
      <c r="E687">
        <v>1</v>
      </c>
      <c r="F687">
        <v>1</v>
      </c>
      <c r="G687">
        <v>1</v>
      </c>
      <c r="H687">
        <v>3</v>
      </c>
      <c r="I687" t="s">
        <v>545</v>
      </c>
      <c r="J687" t="s">
        <v>547</v>
      </c>
      <c r="K687" t="s">
        <v>546</v>
      </c>
      <c r="L687">
        <v>1355</v>
      </c>
      <c r="N687">
        <v>1010</v>
      </c>
      <c r="O687" t="s">
        <v>390</v>
      </c>
      <c r="P687" t="s">
        <v>390</v>
      </c>
      <c r="Q687">
        <v>100</v>
      </c>
      <c r="W687">
        <v>0</v>
      </c>
      <c r="X687">
        <v>376969252</v>
      </c>
      <c r="Y687">
        <v>0.33333299999999999</v>
      </c>
      <c r="AA687">
        <v>169</v>
      </c>
      <c r="AB687">
        <v>0</v>
      </c>
      <c r="AC687">
        <v>0</v>
      </c>
      <c r="AD687">
        <v>0</v>
      </c>
      <c r="AE687">
        <v>169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0</v>
      </c>
      <c r="AP687">
        <v>0</v>
      </c>
      <c r="AQ687">
        <v>0</v>
      </c>
      <c r="AR687">
        <v>0</v>
      </c>
      <c r="AS687" t="s">
        <v>3</v>
      </c>
      <c r="AT687">
        <v>0.33333299999999999</v>
      </c>
      <c r="AU687" t="s">
        <v>3</v>
      </c>
      <c r="AV687">
        <v>0</v>
      </c>
      <c r="AW687">
        <v>1</v>
      </c>
      <c r="AX687">
        <v>-1</v>
      </c>
      <c r="AY687">
        <v>0</v>
      </c>
      <c r="AZ687">
        <v>0</v>
      </c>
      <c r="BA687" t="s">
        <v>3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Y687*Source!I293</f>
        <v>9.9999899999999985E-3</v>
      </c>
      <c r="CY687">
        <f t="shared" si="72"/>
        <v>169</v>
      </c>
      <c r="CZ687">
        <f t="shared" si="73"/>
        <v>169</v>
      </c>
      <c r="DA687">
        <f t="shared" si="74"/>
        <v>1</v>
      </c>
      <c r="DB687">
        <v>0</v>
      </c>
    </row>
    <row r="688" spans="1:106" x14ac:dyDescent="0.2">
      <c r="A688">
        <f>ROW(Source!A293)</f>
        <v>293</v>
      </c>
      <c r="B688">
        <v>39500385</v>
      </c>
      <c r="C688">
        <v>39502387</v>
      </c>
      <c r="D688">
        <v>36797686</v>
      </c>
      <c r="E688">
        <v>17</v>
      </c>
      <c r="F688">
        <v>1</v>
      </c>
      <c r="G688">
        <v>1</v>
      </c>
      <c r="H688">
        <v>3</v>
      </c>
      <c r="I688" t="s">
        <v>556</v>
      </c>
      <c r="J688" t="s">
        <v>3</v>
      </c>
      <c r="K688" t="s">
        <v>557</v>
      </c>
      <c r="L688">
        <v>1301</v>
      </c>
      <c r="N688">
        <v>1003</v>
      </c>
      <c r="O688" t="s">
        <v>66</v>
      </c>
      <c r="P688" t="s">
        <v>66</v>
      </c>
      <c r="Q688">
        <v>1</v>
      </c>
      <c r="W688">
        <v>0</v>
      </c>
      <c r="X688">
        <v>812714132</v>
      </c>
      <c r="Y688">
        <v>100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0</v>
      </c>
      <c r="AP688">
        <v>0</v>
      </c>
      <c r="AQ688">
        <v>0</v>
      </c>
      <c r="AR688">
        <v>0</v>
      </c>
      <c r="AS688" t="s">
        <v>3</v>
      </c>
      <c r="AT688">
        <v>100</v>
      </c>
      <c r="AU688" t="s">
        <v>3</v>
      </c>
      <c r="AV688">
        <v>0</v>
      </c>
      <c r="AW688">
        <v>2</v>
      </c>
      <c r="AX688">
        <v>39502409</v>
      </c>
      <c r="AY688">
        <v>1</v>
      </c>
      <c r="AZ688">
        <v>6144</v>
      </c>
      <c r="BA688">
        <v>681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Y688*Source!I293</f>
        <v>3</v>
      </c>
      <c r="CY688">
        <f t="shared" si="72"/>
        <v>0</v>
      </c>
      <c r="CZ688">
        <f t="shared" si="73"/>
        <v>0</v>
      </c>
      <c r="DA688">
        <f t="shared" si="74"/>
        <v>1</v>
      </c>
      <c r="DB688">
        <v>0</v>
      </c>
    </row>
    <row r="689" spans="1:106" x14ac:dyDescent="0.2">
      <c r="A689">
        <f>ROW(Source!A293)</f>
        <v>293</v>
      </c>
      <c r="B689">
        <v>39500385</v>
      </c>
      <c r="C689">
        <v>39502387</v>
      </c>
      <c r="D689">
        <v>36867987</v>
      </c>
      <c r="E689">
        <v>1</v>
      </c>
      <c r="F689">
        <v>1</v>
      </c>
      <c r="G689">
        <v>1</v>
      </c>
      <c r="H689">
        <v>3</v>
      </c>
      <c r="I689" t="s">
        <v>549</v>
      </c>
      <c r="J689" t="s">
        <v>551</v>
      </c>
      <c r="K689" t="s">
        <v>550</v>
      </c>
      <c r="L689">
        <v>1301</v>
      </c>
      <c r="N689">
        <v>1003</v>
      </c>
      <c r="O689" t="s">
        <v>66</v>
      </c>
      <c r="P689" t="s">
        <v>66</v>
      </c>
      <c r="Q689">
        <v>1</v>
      </c>
      <c r="W689">
        <v>0</v>
      </c>
      <c r="X689">
        <v>555726028</v>
      </c>
      <c r="Y689">
        <v>100</v>
      </c>
      <c r="AA689">
        <v>10.38</v>
      </c>
      <c r="AB689">
        <v>0</v>
      </c>
      <c r="AC689">
        <v>0</v>
      </c>
      <c r="AD689">
        <v>0</v>
      </c>
      <c r="AE689">
        <v>10.38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0</v>
      </c>
      <c r="AP689">
        <v>0</v>
      </c>
      <c r="AQ689">
        <v>0</v>
      </c>
      <c r="AR689">
        <v>0</v>
      </c>
      <c r="AS689" t="s">
        <v>3</v>
      </c>
      <c r="AT689">
        <v>100</v>
      </c>
      <c r="AU689" t="s">
        <v>3</v>
      </c>
      <c r="AV689">
        <v>0</v>
      </c>
      <c r="AW689">
        <v>1</v>
      </c>
      <c r="AX689">
        <v>-1</v>
      </c>
      <c r="AY689">
        <v>0</v>
      </c>
      <c r="AZ689">
        <v>0</v>
      </c>
      <c r="BA689" t="s">
        <v>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Y689*Source!I293</f>
        <v>3</v>
      </c>
      <c r="CY689">
        <f t="shared" si="72"/>
        <v>10.38</v>
      </c>
      <c r="CZ689">
        <f t="shared" si="73"/>
        <v>10.38</v>
      </c>
      <c r="DA689">
        <f t="shared" si="74"/>
        <v>1</v>
      </c>
      <c r="DB689">
        <v>0</v>
      </c>
    </row>
    <row r="690" spans="1:106" x14ac:dyDescent="0.2">
      <c r="A690">
        <f>ROW(Source!A294)</f>
        <v>294</v>
      </c>
      <c r="B690">
        <v>39500386</v>
      </c>
      <c r="C690">
        <v>39502387</v>
      </c>
      <c r="D690">
        <v>37064878</v>
      </c>
      <c r="E690">
        <v>1</v>
      </c>
      <c r="F690">
        <v>1</v>
      </c>
      <c r="G690">
        <v>1</v>
      </c>
      <c r="H690">
        <v>1</v>
      </c>
      <c r="I690" t="s">
        <v>1219</v>
      </c>
      <c r="J690" t="s">
        <v>3</v>
      </c>
      <c r="K690" t="s">
        <v>1220</v>
      </c>
      <c r="L690">
        <v>1191</v>
      </c>
      <c r="N690">
        <v>1013</v>
      </c>
      <c r="O690" t="s">
        <v>1028</v>
      </c>
      <c r="P690" t="s">
        <v>1028</v>
      </c>
      <c r="Q690">
        <v>1</v>
      </c>
      <c r="W690">
        <v>0</v>
      </c>
      <c r="X690">
        <v>-1081351934</v>
      </c>
      <c r="Y690">
        <v>68.908000000000001</v>
      </c>
      <c r="AA690">
        <v>0</v>
      </c>
      <c r="AB690">
        <v>0</v>
      </c>
      <c r="AC690">
        <v>0</v>
      </c>
      <c r="AD690">
        <v>62.6</v>
      </c>
      <c r="AE690">
        <v>0</v>
      </c>
      <c r="AF690">
        <v>0</v>
      </c>
      <c r="AG690">
        <v>0</v>
      </c>
      <c r="AH690">
        <v>9.4</v>
      </c>
      <c r="AI690">
        <v>1</v>
      </c>
      <c r="AJ690">
        <v>1</v>
      </c>
      <c r="AK690">
        <v>1</v>
      </c>
      <c r="AL690">
        <v>6.66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3</v>
      </c>
      <c r="AT690">
        <v>59.92</v>
      </c>
      <c r="AU690" t="s">
        <v>33</v>
      </c>
      <c r="AV690">
        <v>1</v>
      </c>
      <c r="AW690">
        <v>2</v>
      </c>
      <c r="AX690">
        <v>39502399</v>
      </c>
      <c r="AY690">
        <v>1</v>
      </c>
      <c r="AZ690">
        <v>0</v>
      </c>
      <c r="BA690">
        <v>683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Y690*Source!I294</f>
        <v>2.06724</v>
      </c>
      <c r="CY690">
        <f>AD690</f>
        <v>62.6</v>
      </c>
      <c r="CZ690">
        <f>AH690</f>
        <v>9.4</v>
      </c>
      <c r="DA690">
        <f>AL690</f>
        <v>6.66</v>
      </c>
      <c r="DB690">
        <v>0</v>
      </c>
    </row>
    <row r="691" spans="1:106" x14ac:dyDescent="0.2">
      <c r="A691">
        <f>ROW(Source!A294)</f>
        <v>294</v>
      </c>
      <c r="B691">
        <v>39500386</v>
      </c>
      <c r="C691">
        <v>39502387</v>
      </c>
      <c r="D691">
        <v>37064876</v>
      </c>
      <c r="E691">
        <v>1</v>
      </c>
      <c r="F691">
        <v>1</v>
      </c>
      <c r="G691">
        <v>1</v>
      </c>
      <c r="H691">
        <v>1</v>
      </c>
      <c r="I691" t="s">
        <v>1029</v>
      </c>
      <c r="J691" t="s">
        <v>3</v>
      </c>
      <c r="K691" t="s">
        <v>1030</v>
      </c>
      <c r="L691">
        <v>1191</v>
      </c>
      <c r="N691">
        <v>1013</v>
      </c>
      <c r="O691" t="s">
        <v>1028</v>
      </c>
      <c r="P691" t="s">
        <v>1028</v>
      </c>
      <c r="Q691">
        <v>1</v>
      </c>
      <c r="W691">
        <v>0</v>
      </c>
      <c r="X691">
        <v>-1417349443</v>
      </c>
      <c r="Y691">
        <v>0.1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6.66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0.1</v>
      </c>
      <c r="AU691" t="s">
        <v>3</v>
      </c>
      <c r="AV691">
        <v>2</v>
      </c>
      <c r="AW691">
        <v>2</v>
      </c>
      <c r="AX691">
        <v>39502400</v>
      </c>
      <c r="AY691">
        <v>1</v>
      </c>
      <c r="AZ691">
        <v>2048</v>
      </c>
      <c r="BA691">
        <v>684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Y691*Source!I294</f>
        <v>3.0000000000000001E-3</v>
      </c>
      <c r="CY691">
        <f>AD691</f>
        <v>0</v>
      </c>
      <c r="CZ691">
        <f>AH691</f>
        <v>0</v>
      </c>
      <c r="DA691">
        <f>AL691</f>
        <v>1</v>
      </c>
      <c r="DB691">
        <v>0</v>
      </c>
    </row>
    <row r="692" spans="1:106" x14ac:dyDescent="0.2">
      <c r="A692">
        <f>ROW(Source!A294)</f>
        <v>294</v>
      </c>
      <c r="B692">
        <v>39500386</v>
      </c>
      <c r="C692">
        <v>39502387</v>
      </c>
      <c r="D692">
        <v>36882057</v>
      </c>
      <c r="E692">
        <v>1</v>
      </c>
      <c r="F692">
        <v>1</v>
      </c>
      <c r="G692">
        <v>1</v>
      </c>
      <c r="H692">
        <v>2</v>
      </c>
      <c r="I692" t="s">
        <v>1074</v>
      </c>
      <c r="J692" t="s">
        <v>1075</v>
      </c>
      <c r="K692" t="s">
        <v>1076</v>
      </c>
      <c r="L692">
        <v>1368</v>
      </c>
      <c r="N692">
        <v>1011</v>
      </c>
      <c r="O692" t="s">
        <v>1034</v>
      </c>
      <c r="P692" t="s">
        <v>1034</v>
      </c>
      <c r="Q692">
        <v>1</v>
      </c>
      <c r="W692">
        <v>0</v>
      </c>
      <c r="X692">
        <v>-1460065968</v>
      </c>
      <c r="Y692">
        <v>2.5000000000000001E-2</v>
      </c>
      <c r="AA692">
        <v>0</v>
      </c>
      <c r="AB692">
        <v>575.41999999999996</v>
      </c>
      <c r="AC692">
        <v>13.5</v>
      </c>
      <c r="AD692">
        <v>0</v>
      </c>
      <c r="AE692">
        <v>0</v>
      </c>
      <c r="AF692">
        <v>86.4</v>
      </c>
      <c r="AG692">
        <v>13.5</v>
      </c>
      <c r="AH692">
        <v>0</v>
      </c>
      <c r="AI692">
        <v>1</v>
      </c>
      <c r="AJ692">
        <v>6.66</v>
      </c>
      <c r="AK692">
        <v>1</v>
      </c>
      <c r="AL692">
        <v>1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3</v>
      </c>
      <c r="AT692">
        <v>0.02</v>
      </c>
      <c r="AU692" t="s">
        <v>32</v>
      </c>
      <c r="AV692">
        <v>0</v>
      </c>
      <c r="AW692">
        <v>2</v>
      </c>
      <c r="AX692">
        <v>39502401</v>
      </c>
      <c r="AY692">
        <v>1</v>
      </c>
      <c r="AZ692">
        <v>0</v>
      </c>
      <c r="BA692">
        <v>685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Y692*Source!I294</f>
        <v>7.5000000000000002E-4</v>
      </c>
      <c r="CY692">
        <f>AB692</f>
        <v>575.41999999999996</v>
      </c>
      <c r="CZ692">
        <f>AF692</f>
        <v>86.4</v>
      </c>
      <c r="DA692">
        <f>AJ692</f>
        <v>6.66</v>
      </c>
      <c r="DB692">
        <v>0</v>
      </c>
    </row>
    <row r="693" spans="1:106" x14ac:dyDescent="0.2">
      <c r="A693">
        <f>ROW(Source!A294)</f>
        <v>294</v>
      </c>
      <c r="B693">
        <v>39500386</v>
      </c>
      <c r="C693">
        <v>39502387</v>
      </c>
      <c r="D693">
        <v>36882157</v>
      </c>
      <c r="E693">
        <v>1</v>
      </c>
      <c r="F693">
        <v>1</v>
      </c>
      <c r="G693">
        <v>1</v>
      </c>
      <c r="H693">
        <v>2</v>
      </c>
      <c r="I693" t="s">
        <v>1301</v>
      </c>
      <c r="J693" t="s">
        <v>1302</v>
      </c>
      <c r="K693" t="s">
        <v>1303</v>
      </c>
      <c r="L693">
        <v>1368</v>
      </c>
      <c r="N693">
        <v>1011</v>
      </c>
      <c r="O693" t="s">
        <v>1034</v>
      </c>
      <c r="P693" t="s">
        <v>1034</v>
      </c>
      <c r="Q693">
        <v>1</v>
      </c>
      <c r="W693">
        <v>0</v>
      </c>
      <c r="X693">
        <v>1330025190</v>
      </c>
      <c r="Y693">
        <v>0.05</v>
      </c>
      <c r="AA693">
        <v>0</v>
      </c>
      <c r="AB693">
        <v>586.15</v>
      </c>
      <c r="AC693">
        <v>11.6</v>
      </c>
      <c r="AD693">
        <v>0</v>
      </c>
      <c r="AE693">
        <v>0</v>
      </c>
      <c r="AF693">
        <v>88.01</v>
      </c>
      <c r="AG693">
        <v>11.6</v>
      </c>
      <c r="AH693">
        <v>0</v>
      </c>
      <c r="AI693">
        <v>1</v>
      </c>
      <c r="AJ693">
        <v>6.66</v>
      </c>
      <c r="AK693">
        <v>1</v>
      </c>
      <c r="AL693">
        <v>1</v>
      </c>
      <c r="AN693">
        <v>0</v>
      </c>
      <c r="AO693">
        <v>1</v>
      </c>
      <c r="AP693">
        <v>1</v>
      </c>
      <c r="AQ693">
        <v>0</v>
      </c>
      <c r="AR693">
        <v>0</v>
      </c>
      <c r="AS693" t="s">
        <v>3</v>
      </c>
      <c r="AT693">
        <v>0.04</v>
      </c>
      <c r="AU693" t="s">
        <v>32</v>
      </c>
      <c r="AV693">
        <v>0</v>
      </c>
      <c r="AW693">
        <v>2</v>
      </c>
      <c r="AX693">
        <v>39502402</v>
      </c>
      <c r="AY693">
        <v>1</v>
      </c>
      <c r="AZ693">
        <v>0</v>
      </c>
      <c r="BA693">
        <v>686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Y693*Source!I294</f>
        <v>1.5E-3</v>
      </c>
      <c r="CY693">
        <f>AB693</f>
        <v>586.15</v>
      </c>
      <c r="CZ693">
        <f>AF693</f>
        <v>88.01</v>
      </c>
      <c r="DA693">
        <f>AJ693</f>
        <v>6.66</v>
      </c>
      <c r="DB693">
        <v>0</v>
      </c>
    </row>
    <row r="694" spans="1:106" x14ac:dyDescent="0.2">
      <c r="A694">
        <f>ROW(Source!A294)</f>
        <v>294</v>
      </c>
      <c r="B694">
        <v>39500386</v>
      </c>
      <c r="C694">
        <v>39502387</v>
      </c>
      <c r="D694">
        <v>36883554</v>
      </c>
      <c r="E694">
        <v>1</v>
      </c>
      <c r="F694">
        <v>1</v>
      </c>
      <c r="G694">
        <v>1</v>
      </c>
      <c r="H694">
        <v>2</v>
      </c>
      <c r="I694" t="s">
        <v>1037</v>
      </c>
      <c r="J694" t="s">
        <v>1038</v>
      </c>
      <c r="K694" t="s">
        <v>1039</v>
      </c>
      <c r="L694">
        <v>1368</v>
      </c>
      <c r="N694">
        <v>1011</v>
      </c>
      <c r="O694" t="s">
        <v>1034</v>
      </c>
      <c r="P694" t="s">
        <v>1034</v>
      </c>
      <c r="Q694">
        <v>1</v>
      </c>
      <c r="W694">
        <v>0</v>
      </c>
      <c r="X694">
        <v>1372534845</v>
      </c>
      <c r="Y694">
        <v>0.05</v>
      </c>
      <c r="AA694">
        <v>0</v>
      </c>
      <c r="AB694">
        <v>437.63</v>
      </c>
      <c r="AC694">
        <v>11.6</v>
      </c>
      <c r="AD694">
        <v>0</v>
      </c>
      <c r="AE694">
        <v>0</v>
      </c>
      <c r="AF694">
        <v>65.709999999999994</v>
      </c>
      <c r="AG694">
        <v>11.6</v>
      </c>
      <c r="AH694">
        <v>0</v>
      </c>
      <c r="AI694">
        <v>1</v>
      </c>
      <c r="AJ694">
        <v>6.66</v>
      </c>
      <c r="AK694">
        <v>1</v>
      </c>
      <c r="AL694">
        <v>1</v>
      </c>
      <c r="AN694">
        <v>0</v>
      </c>
      <c r="AO694">
        <v>1</v>
      </c>
      <c r="AP694">
        <v>1</v>
      </c>
      <c r="AQ694">
        <v>0</v>
      </c>
      <c r="AR694">
        <v>0</v>
      </c>
      <c r="AS694" t="s">
        <v>3</v>
      </c>
      <c r="AT694">
        <v>0.04</v>
      </c>
      <c r="AU694" t="s">
        <v>32</v>
      </c>
      <c r="AV694">
        <v>0</v>
      </c>
      <c r="AW694">
        <v>2</v>
      </c>
      <c r="AX694">
        <v>39502403</v>
      </c>
      <c r="AY694">
        <v>1</v>
      </c>
      <c r="AZ694">
        <v>0</v>
      </c>
      <c r="BA694">
        <v>687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Y694*Source!I294</f>
        <v>1.5E-3</v>
      </c>
      <c r="CY694">
        <f>AB694</f>
        <v>437.63</v>
      </c>
      <c r="CZ694">
        <f>AF694</f>
        <v>65.709999999999994</v>
      </c>
      <c r="DA694">
        <f>AJ694</f>
        <v>6.66</v>
      </c>
      <c r="DB694">
        <v>0</v>
      </c>
    </row>
    <row r="695" spans="1:106" x14ac:dyDescent="0.2">
      <c r="A695">
        <f>ROW(Source!A294)</f>
        <v>294</v>
      </c>
      <c r="B695">
        <v>39500386</v>
      </c>
      <c r="C695">
        <v>39502387</v>
      </c>
      <c r="D695">
        <v>36801792</v>
      </c>
      <c r="E695">
        <v>1</v>
      </c>
      <c r="F695">
        <v>1</v>
      </c>
      <c r="G695">
        <v>1</v>
      </c>
      <c r="H695">
        <v>3</v>
      </c>
      <c r="I695" t="s">
        <v>1066</v>
      </c>
      <c r="J695" t="s">
        <v>1067</v>
      </c>
      <c r="K695" t="s">
        <v>1068</v>
      </c>
      <c r="L695">
        <v>1339</v>
      </c>
      <c r="N695">
        <v>1007</v>
      </c>
      <c r="O695" t="s">
        <v>179</v>
      </c>
      <c r="P695" t="s">
        <v>179</v>
      </c>
      <c r="Q695">
        <v>1</v>
      </c>
      <c r="W695">
        <v>0</v>
      </c>
      <c r="X695">
        <v>-1660354250</v>
      </c>
      <c r="Y695">
        <v>0.19700000000000001</v>
      </c>
      <c r="AA695">
        <v>16.25</v>
      </c>
      <c r="AB695">
        <v>0</v>
      </c>
      <c r="AC695">
        <v>0</v>
      </c>
      <c r="AD695">
        <v>0</v>
      </c>
      <c r="AE695">
        <v>2.44</v>
      </c>
      <c r="AF695">
        <v>0</v>
      </c>
      <c r="AG695">
        <v>0</v>
      </c>
      <c r="AH695">
        <v>0</v>
      </c>
      <c r="AI695">
        <v>6.66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3</v>
      </c>
      <c r="AT695">
        <v>0.19700000000000001</v>
      </c>
      <c r="AU695" t="s">
        <v>3</v>
      </c>
      <c r="AV695">
        <v>0</v>
      </c>
      <c r="AW695">
        <v>2</v>
      </c>
      <c r="AX695">
        <v>39502404</v>
      </c>
      <c r="AY695">
        <v>1</v>
      </c>
      <c r="AZ695">
        <v>0</v>
      </c>
      <c r="BA695">
        <v>688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Y695*Source!I294</f>
        <v>5.9100000000000003E-3</v>
      </c>
      <c r="CY695">
        <f t="shared" ref="CY695:CY700" si="75">AA695</f>
        <v>16.25</v>
      </c>
      <c r="CZ695">
        <f t="shared" ref="CZ695:CZ700" si="76">AE695</f>
        <v>2.44</v>
      </c>
      <c r="DA695">
        <f t="shared" ref="DA695:DA700" si="77">AI695</f>
        <v>6.66</v>
      </c>
      <c r="DB695">
        <v>0</v>
      </c>
    </row>
    <row r="696" spans="1:106" x14ac:dyDescent="0.2">
      <c r="A696">
        <f>ROW(Source!A294)</f>
        <v>294</v>
      </c>
      <c r="B696">
        <v>39500386</v>
      </c>
      <c r="C696">
        <v>39502387</v>
      </c>
      <c r="D696">
        <v>36804430</v>
      </c>
      <c r="E696">
        <v>1</v>
      </c>
      <c r="F696">
        <v>1</v>
      </c>
      <c r="G696">
        <v>1</v>
      </c>
      <c r="H696">
        <v>3</v>
      </c>
      <c r="I696" t="s">
        <v>1361</v>
      </c>
      <c r="J696" t="s">
        <v>1362</v>
      </c>
      <c r="K696" t="s">
        <v>1363</v>
      </c>
      <c r="L696">
        <v>1348</v>
      </c>
      <c r="N696">
        <v>1009</v>
      </c>
      <c r="O696" t="s">
        <v>57</v>
      </c>
      <c r="P696" t="s">
        <v>57</v>
      </c>
      <c r="Q696">
        <v>1000</v>
      </c>
      <c r="W696">
        <v>0</v>
      </c>
      <c r="X696">
        <v>-405065451</v>
      </c>
      <c r="Y696">
        <v>1.1999999999999999E-3</v>
      </c>
      <c r="AA696">
        <v>98767.8</v>
      </c>
      <c r="AB696">
        <v>0</v>
      </c>
      <c r="AC696">
        <v>0</v>
      </c>
      <c r="AD696">
        <v>0</v>
      </c>
      <c r="AE696">
        <v>14830</v>
      </c>
      <c r="AF696">
        <v>0</v>
      </c>
      <c r="AG696">
        <v>0</v>
      </c>
      <c r="AH696">
        <v>0</v>
      </c>
      <c r="AI696">
        <v>6.66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1.1999999999999999E-3</v>
      </c>
      <c r="AU696" t="s">
        <v>3</v>
      </c>
      <c r="AV696">
        <v>0</v>
      </c>
      <c r="AW696">
        <v>2</v>
      </c>
      <c r="AX696">
        <v>39502405</v>
      </c>
      <c r="AY696">
        <v>1</v>
      </c>
      <c r="AZ696">
        <v>0</v>
      </c>
      <c r="BA696">
        <v>689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Y696*Source!I294</f>
        <v>3.5999999999999994E-5</v>
      </c>
      <c r="CY696">
        <f t="shared" si="75"/>
        <v>98767.8</v>
      </c>
      <c r="CZ696">
        <f t="shared" si="76"/>
        <v>14830</v>
      </c>
      <c r="DA696">
        <f t="shared" si="77"/>
        <v>6.66</v>
      </c>
      <c r="DB696">
        <v>0</v>
      </c>
    </row>
    <row r="697" spans="1:106" x14ac:dyDescent="0.2">
      <c r="A697">
        <f>ROW(Source!A294)</f>
        <v>294</v>
      </c>
      <c r="B697">
        <v>39500386</v>
      </c>
      <c r="C697">
        <v>39502387</v>
      </c>
      <c r="D697">
        <v>36797681</v>
      </c>
      <c r="E697">
        <v>17</v>
      </c>
      <c r="F697">
        <v>1</v>
      </c>
      <c r="G697">
        <v>1</v>
      </c>
      <c r="H697">
        <v>3</v>
      </c>
      <c r="I697" t="s">
        <v>553</v>
      </c>
      <c r="J697" t="s">
        <v>3</v>
      </c>
      <c r="K697" t="s">
        <v>554</v>
      </c>
      <c r="L697">
        <v>1354</v>
      </c>
      <c r="N697">
        <v>1010</v>
      </c>
      <c r="O697" t="s">
        <v>132</v>
      </c>
      <c r="P697" t="s">
        <v>132</v>
      </c>
      <c r="Q697">
        <v>1</v>
      </c>
      <c r="W697">
        <v>0</v>
      </c>
      <c r="X697">
        <v>1807565466</v>
      </c>
      <c r="Y697">
        <v>33.333333000000003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6.66</v>
      </c>
      <c r="AJ697">
        <v>1</v>
      </c>
      <c r="AK697">
        <v>1</v>
      </c>
      <c r="AL697">
        <v>1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3</v>
      </c>
      <c r="AT697">
        <v>33.333333000000003</v>
      </c>
      <c r="AU697" t="s">
        <v>3</v>
      </c>
      <c r="AV697">
        <v>0</v>
      </c>
      <c r="AW697">
        <v>2</v>
      </c>
      <c r="AX697">
        <v>39502406</v>
      </c>
      <c r="AY697">
        <v>1</v>
      </c>
      <c r="AZ697">
        <v>6144</v>
      </c>
      <c r="BA697">
        <v>690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Y697*Source!I294</f>
        <v>0.99999999000000006</v>
      </c>
      <c r="CY697">
        <f t="shared" si="75"/>
        <v>0</v>
      </c>
      <c r="CZ697">
        <f t="shared" si="76"/>
        <v>0</v>
      </c>
      <c r="DA697">
        <f t="shared" si="77"/>
        <v>6.66</v>
      </c>
      <c r="DB697">
        <v>0</v>
      </c>
    </row>
    <row r="698" spans="1:106" x14ac:dyDescent="0.2">
      <c r="A698">
        <f>ROW(Source!A294)</f>
        <v>294</v>
      </c>
      <c r="B698">
        <v>39500386</v>
      </c>
      <c r="C698">
        <v>39502387</v>
      </c>
      <c r="D698">
        <v>36805290</v>
      </c>
      <c r="E698">
        <v>1</v>
      </c>
      <c r="F698">
        <v>1</v>
      </c>
      <c r="G698">
        <v>1</v>
      </c>
      <c r="H698">
        <v>3</v>
      </c>
      <c r="I698" t="s">
        <v>545</v>
      </c>
      <c r="J698" t="s">
        <v>547</v>
      </c>
      <c r="K698" t="s">
        <v>546</v>
      </c>
      <c r="L698">
        <v>1355</v>
      </c>
      <c r="N698">
        <v>1010</v>
      </c>
      <c r="O698" t="s">
        <v>390</v>
      </c>
      <c r="P698" t="s">
        <v>390</v>
      </c>
      <c r="Q698">
        <v>100</v>
      </c>
      <c r="W698">
        <v>0</v>
      </c>
      <c r="X698">
        <v>376969252</v>
      </c>
      <c r="Y698">
        <v>0.33333299999999999</v>
      </c>
      <c r="AA698">
        <v>1125.54</v>
      </c>
      <c r="AB698">
        <v>0</v>
      </c>
      <c r="AC698">
        <v>0</v>
      </c>
      <c r="AD698">
        <v>0</v>
      </c>
      <c r="AE698">
        <v>169</v>
      </c>
      <c r="AF698">
        <v>0</v>
      </c>
      <c r="AG698">
        <v>0</v>
      </c>
      <c r="AH698">
        <v>0</v>
      </c>
      <c r="AI698">
        <v>6.66</v>
      </c>
      <c r="AJ698">
        <v>1</v>
      </c>
      <c r="AK698">
        <v>1</v>
      </c>
      <c r="AL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3</v>
      </c>
      <c r="AT698">
        <v>0.33333299999999999</v>
      </c>
      <c r="AU698" t="s">
        <v>3</v>
      </c>
      <c r="AV698">
        <v>0</v>
      </c>
      <c r="AW698">
        <v>1</v>
      </c>
      <c r="AX698">
        <v>-1</v>
      </c>
      <c r="AY698">
        <v>0</v>
      </c>
      <c r="AZ698">
        <v>0</v>
      </c>
      <c r="BA698" t="s">
        <v>3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Y698*Source!I294</f>
        <v>9.9999899999999985E-3</v>
      </c>
      <c r="CY698">
        <f t="shared" si="75"/>
        <v>1125.54</v>
      </c>
      <c r="CZ698">
        <f t="shared" si="76"/>
        <v>169</v>
      </c>
      <c r="DA698">
        <f t="shared" si="77"/>
        <v>6.66</v>
      </c>
      <c r="DB698">
        <v>0</v>
      </c>
    </row>
    <row r="699" spans="1:106" x14ac:dyDescent="0.2">
      <c r="A699">
        <f>ROW(Source!A294)</f>
        <v>294</v>
      </c>
      <c r="B699">
        <v>39500386</v>
      </c>
      <c r="C699">
        <v>39502387</v>
      </c>
      <c r="D699">
        <v>36797686</v>
      </c>
      <c r="E699">
        <v>17</v>
      </c>
      <c r="F699">
        <v>1</v>
      </c>
      <c r="G699">
        <v>1</v>
      </c>
      <c r="H699">
        <v>3</v>
      </c>
      <c r="I699" t="s">
        <v>556</v>
      </c>
      <c r="J699" t="s">
        <v>3</v>
      </c>
      <c r="K699" t="s">
        <v>557</v>
      </c>
      <c r="L699">
        <v>1301</v>
      </c>
      <c r="N699">
        <v>1003</v>
      </c>
      <c r="O699" t="s">
        <v>66</v>
      </c>
      <c r="P699" t="s">
        <v>66</v>
      </c>
      <c r="Q699">
        <v>1</v>
      </c>
      <c r="W699">
        <v>0</v>
      </c>
      <c r="X699">
        <v>812714132</v>
      </c>
      <c r="Y699">
        <v>100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6.66</v>
      </c>
      <c r="AJ699">
        <v>1</v>
      </c>
      <c r="AK699">
        <v>1</v>
      </c>
      <c r="AL699">
        <v>1</v>
      </c>
      <c r="AN699">
        <v>0</v>
      </c>
      <c r="AO699">
        <v>0</v>
      </c>
      <c r="AP699">
        <v>0</v>
      </c>
      <c r="AQ699">
        <v>0</v>
      </c>
      <c r="AR699">
        <v>0</v>
      </c>
      <c r="AS699" t="s">
        <v>3</v>
      </c>
      <c r="AT699">
        <v>100</v>
      </c>
      <c r="AU699" t="s">
        <v>3</v>
      </c>
      <c r="AV699">
        <v>0</v>
      </c>
      <c r="AW699">
        <v>2</v>
      </c>
      <c r="AX699">
        <v>39502409</v>
      </c>
      <c r="AY699">
        <v>1</v>
      </c>
      <c r="AZ699">
        <v>6144</v>
      </c>
      <c r="BA699">
        <v>693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Y699*Source!I294</f>
        <v>3</v>
      </c>
      <c r="CY699">
        <f t="shared" si="75"/>
        <v>0</v>
      </c>
      <c r="CZ699">
        <f t="shared" si="76"/>
        <v>0</v>
      </c>
      <c r="DA699">
        <f t="shared" si="77"/>
        <v>6.66</v>
      </c>
      <c r="DB699">
        <v>0</v>
      </c>
    </row>
    <row r="700" spans="1:106" x14ac:dyDescent="0.2">
      <c r="A700">
        <f>ROW(Source!A294)</f>
        <v>294</v>
      </c>
      <c r="B700">
        <v>39500386</v>
      </c>
      <c r="C700">
        <v>39502387</v>
      </c>
      <c r="D700">
        <v>36867987</v>
      </c>
      <c r="E700">
        <v>1</v>
      </c>
      <c r="F700">
        <v>1</v>
      </c>
      <c r="G700">
        <v>1</v>
      </c>
      <c r="H700">
        <v>3</v>
      </c>
      <c r="I700" t="s">
        <v>549</v>
      </c>
      <c r="J700" t="s">
        <v>551</v>
      </c>
      <c r="K700" t="s">
        <v>550</v>
      </c>
      <c r="L700">
        <v>1301</v>
      </c>
      <c r="N700">
        <v>1003</v>
      </c>
      <c r="O700" t="s">
        <v>66</v>
      </c>
      <c r="P700" t="s">
        <v>66</v>
      </c>
      <c r="Q700">
        <v>1</v>
      </c>
      <c r="W700">
        <v>0</v>
      </c>
      <c r="X700">
        <v>555726028</v>
      </c>
      <c r="Y700">
        <v>100</v>
      </c>
      <c r="AA700">
        <v>69.13</v>
      </c>
      <c r="AB700">
        <v>0</v>
      </c>
      <c r="AC700">
        <v>0</v>
      </c>
      <c r="AD700">
        <v>0</v>
      </c>
      <c r="AE700">
        <v>10.38</v>
      </c>
      <c r="AF700">
        <v>0</v>
      </c>
      <c r="AG700">
        <v>0</v>
      </c>
      <c r="AH700">
        <v>0</v>
      </c>
      <c r="AI700">
        <v>6.66</v>
      </c>
      <c r="AJ700">
        <v>1</v>
      </c>
      <c r="AK700">
        <v>1</v>
      </c>
      <c r="AL700">
        <v>1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3</v>
      </c>
      <c r="AT700">
        <v>100</v>
      </c>
      <c r="AU700" t="s">
        <v>3</v>
      </c>
      <c r="AV700">
        <v>0</v>
      </c>
      <c r="AW700">
        <v>1</v>
      </c>
      <c r="AX700">
        <v>-1</v>
      </c>
      <c r="AY700">
        <v>0</v>
      </c>
      <c r="AZ700">
        <v>0</v>
      </c>
      <c r="BA700" t="s">
        <v>3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Y700*Source!I294</f>
        <v>3</v>
      </c>
      <c r="CY700">
        <f t="shared" si="75"/>
        <v>69.13</v>
      </c>
      <c r="CZ700">
        <f t="shared" si="76"/>
        <v>10.38</v>
      </c>
      <c r="DA700">
        <f t="shared" si="77"/>
        <v>6.66</v>
      </c>
      <c r="DB700">
        <v>0</v>
      </c>
    </row>
    <row r="701" spans="1:106" x14ac:dyDescent="0.2">
      <c r="A701">
        <f>ROW(Source!A303)</f>
        <v>303</v>
      </c>
      <c r="B701">
        <v>39500385</v>
      </c>
      <c r="C701">
        <v>39502415</v>
      </c>
      <c r="D701">
        <v>37065248</v>
      </c>
      <c r="E701">
        <v>1</v>
      </c>
      <c r="F701">
        <v>1</v>
      </c>
      <c r="G701">
        <v>1</v>
      </c>
      <c r="H701">
        <v>1</v>
      </c>
      <c r="I701" t="s">
        <v>1058</v>
      </c>
      <c r="J701" t="s">
        <v>3</v>
      </c>
      <c r="K701" t="s">
        <v>1059</v>
      </c>
      <c r="L701">
        <v>1191</v>
      </c>
      <c r="N701">
        <v>1013</v>
      </c>
      <c r="O701" t="s">
        <v>1028</v>
      </c>
      <c r="P701" t="s">
        <v>1028</v>
      </c>
      <c r="Q701">
        <v>1</v>
      </c>
      <c r="W701">
        <v>0</v>
      </c>
      <c r="X701">
        <v>-400197608</v>
      </c>
      <c r="Y701">
        <v>8.1074999999999999</v>
      </c>
      <c r="AA701">
        <v>0</v>
      </c>
      <c r="AB701">
        <v>0</v>
      </c>
      <c r="AC701">
        <v>0</v>
      </c>
      <c r="AD701">
        <v>8.5299999999999994</v>
      </c>
      <c r="AE701">
        <v>0</v>
      </c>
      <c r="AF701">
        <v>0</v>
      </c>
      <c r="AG701">
        <v>0</v>
      </c>
      <c r="AH701">
        <v>8.5299999999999994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3</v>
      </c>
      <c r="AT701">
        <v>7.05</v>
      </c>
      <c r="AU701" t="s">
        <v>33</v>
      </c>
      <c r="AV701">
        <v>1</v>
      </c>
      <c r="AW701">
        <v>2</v>
      </c>
      <c r="AX701">
        <v>39502425</v>
      </c>
      <c r="AY701">
        <v>1</v>
      </c>
      <c r="AZ701">
        <v>0</v>
      </c>
      <c r="BA701">
        <v>695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Y701*Source!I303</f>
        <v>8.1074999999999999</v>
      </c>
      <c r="CY701">
        <f>AD701</f>
        <v>8.5299999999999994</v>
      </c>
      <c r="CZ701">
        <f>AH701</f>
        <v>8.5299999999999994</v>
      </c>
      <c r="DA701">
        <f>AL701</f>
        <v>1</v>
      </c>
      <c r="DB701">
        <v>0</v>
      </c>
    </row>
    <row r="702" spans="1:106" x14ac:dyDescent="0.2">
      <c r="A702">
        <f>ROW(Source!A303)</f>
        <v>303</v>
      </c>
      <c r="B702">
        <v>39500385</v>
      </c>
      <c r="C702">
        <v>39502415</v>
      </c>
      <c r="D702">
        <v>37064876</v>
      </c>
      <c r="E702">
        <v>1</v>
      </c>
      <c r="F702">
        <v>1</v>
      </c>
      <c r="G702">
        <v>1</v>
      </c>
      <c r="H702">
        <v>1</v>
      </c>
      <c r="I702" t="s">
        <v>1029</v>
      </c>
      <c r="J702" t="s">
        <v>3</v>
      </c>
      <c r="K702" t="s">
        <v>1030</v>
      </c>
      <c r="L702">
        <v>1191</v>
      </c>
      <c r="N702">
        <v>1013</v>
      </c>
      <c r="O702" t="s">
        <v>1028</v>
      </c>
      <c r="P702" t="s">
        <v>1028</v>
      </c>
      <c r="Q702">
        <v>1</v>
      </c>
      <c r="W702">
        <v>0</v>
      </c>
      <c r="X702">
        <v>-1417349443</v>
      </c>
      <c r="Y702">
        <v>0.01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3</v>
      </c>
      <c r="AT702">
        <v>0.01</v>
      </c>
      <c r="AU702" t="s">
        <v>3</v>
      </c>
      <c r="AV702">
        <v>2</v>
      </c>
      <c r="AW702">
        <v>2</v>
      </c>
      <c r="AX702">
        <v>39502426</v>
      </c>
      <c r="AY702">
        <v>1</v>
      </c>
      <c r="AZ702">
        <v>2048</v>
      </c>
      <c r="BA702">
        <v>696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Y702*Source!I303</f>
        <v>0.01</v>
      </c>
      <c r="CY702">
        <f>AD702</f>
        <v>0</v>
      </c>
      <c r="CZ702">
        <f>AH702</f>
        <v>0</v>
      </c>
      <c r="DA702">
        <f>AL702</f>
        <v>1</v>
      </c>
      <c r="DB702">
        <v>0</v>
      </c>
    </row>
    <row r="703" spans="1:106" x14ac:dyDescent="0.2">
      <c r="A703">
        <f>ROW(Source!A303)</f>
        <v>303</v>
      </c>
      <c r="B703">
        <v>39500385</v>
      </c>
      <c r="C703">
        <v>39502415</v>
      </c>
      <c r="D703">
        <v>36883554</v>
      </c>
      <c r="E703">
        <v>1</v>
      </c>
      <c r="F703">
        <v>1</v>
      </c>
      <c r="G703">
        <v>1</v>
      </c>
      <c r="H703">
        <v>2</v>
      </c>
      <c r="I703" t="s">
        <v>1037</v>
      </c>
      <c r="J703" t="s">
        <v>1038</v>
      </c>
      <c r="K703" t="s">
        <v>1039</v>
      </c>
      <c r="L703">
        <v>1368</v>
      </c>
      <c r="N703">
        <v>1011</v>
      </c>
      <c r="O703" t="s">
        <v>1034</v>
      </c>
      <c r="P703" t="s">
        <v>1034</v>
      </c>
      <c r="Q703">
        <v>1</v>
      </c>
      <c r="W703">
        <v>0</v>
      </c>
      <c r="X703">
        <v>1372534845</v>
      </c>
      <c r="Y703">
        <v>1.2500000000000001E-2</v>
      </c>
      <c r="AA703">
        <v>0</v>
      </c>
      <c r="AB703">
        <v>65.709999999999994</v>
      </c>
      <c r="AC703">
        <v>11.6</v>
      </c>
      <c r="AD703">
        <v>0</v>
      </c>
      <c r="AE703">
        <v>0</v>
      </c>
      <c r="AF703">
        <v>65.709999999999994</v>
      </c>
      <c r="AG703">
        <v>11.6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3</v>
      </c>
      <c r="AT703">
        <v>0.01</v>
      </c>
      <c r="AU703" t="s">
        <v>32</v>
      </c>
      <c r="AV703">
        <v>0</v>
      </c>
      <c r="AW703">
        <v>2</v>
      </c>
      <c r="AX703">
        <v>39502427</v>
      </c>
      <c r="AY703">
        <v>1</v>
      </c>
      <c r="AZ703">
        <v>0</v>
      </c>
      <c r="BA703">
        <v>697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Y703*Source!I303</f>
        <v>1.2500000000000001E-2</v>
      </c>
      <c r="CY703">
        <f>AB703</f>
        <v>65.709999999999994</v>
      </c>
      <c r="CZ703">
        <f>AF703</f>
        <v>65.709999999999994</v>
      </c>
      <c r="DA703">
        <f>AJ703</f>
        <v>1</v>
      </c>
      <c r="DB703">
        <v>0</v>
      </c>
    </row>
    <row r="704" spans="1:106" x14ac:dyDescent="0.2">
      <c r="A704">
        <f>ROW(Source!A303)</f>
        <v>303</v>
      </c>
      <c r="B704">
        <v>39500385</v>
      </c>
      <c r="C704">
        <v>39502415</v>
      </c>
      <c r="D704">
        <v>36802470</v>
      </c>
      <c r="E704">
        <v>1</v>
      </c>
      <c r="F704">
        <v>1</v>
      </c>
      <c r="G704">
        <v>1</v>
      </c>
      <c r="H704">
        <v>3</v>
      </c>
      <c r="I704" t="s">
        <v>1364</v>
      </c>
      <c r="J704" t="s">
        <v>1365</v>
      </c>
      <c r="K704" t="s">
        <v>1366</v>
      </c>
      <c r="L704">
        <v>1346</v>
      </c>
      <c r="N704">
        <v>1009</v>
      </c>
      <c r="O704" t="s">
        <v>52</v>
      </c>
      <c r="P704" t="s">
        <v>52</v>
      </c>
      <c r="Q704">
        <v>1</v>
      </c>
      <c r="W704">
        <v>0</v>
      </c>
      <c r="X704">
        <v>382130935</v>
      </c>
      <c r="Y704">
        <v>4.2000000000000002E-4</v>
      </c>
      <c r="AA704">
        <v>9.0399999999999991</v>
      </c>
      <c r="AB704">
        <v>0</v>
      </c>
      <c r="AC704">
        <v>0</v>
      </c>
      <c r="AD704">
        <v>0</v>
      </c>
      <c r="AE704">
        <v>9.0399999999999991</v>
      </c>
      <c r="AF704">
        <v>0</v>
      </c>
      <c r="AG704">
        <v>0</v>
      </c>
      <c r="AH704">
        <v>0</v>
      </c>
      <c r="AI704">
        <v>1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3</v>
      </c>
      <c r="AT704">
        <v>4.2000000000000002E-4</v>
      </c>
      <c r="AU704" t="s">
        <v>3</v>
      </c>
      <c r="AV704">
        <v>0</v>
      </c>
      <c r="AW704">
        <v>2</v>
      </c>
      <c r="AX704">
        <v>39502428</v>
      </c>
      <c r="AY704">
        <v>1</v>
      </c>
      <c r="AZ704">
        <v>0</v>
      </c>
      <c r="BA704">
        <v>698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Y704*Source!I303</f>
        <v>4.2000000000000002E-4</v>
      </c>
      <c r="CY704">
        <f t="shared" ref="CY704:CY709" si="78">AA704</f>
        <v>9.0399999999999991</v>
      </c>
      <c r="CZ704">
        <f t="shared" ref="CZ704:CZ709" si="79">AE704</f>
        <v>9.0399999999999991</v>
      </c>
      <c r="DA704">
        <f t="shared" ref="DA704:DA709" si="80">AI704</f>
        <v>1</v>
      </c>
      <c r="DB704">
        <v>0</v>
      </c>
    </row>
    <row r="705" spans="1:106" x14ac:dyDescent="0.2">
      <c r="A705">
        <f>ROW(Source!A303)</f>
        <v>303</v>
      </c>
      <c r="B705">
        <v>39500385</v>
      </c>
      <c r="C705">
        <v>39502415</v>
      </c>
      <c r="D705">
        <v>36806623</v>
      </c>
      <c r="E705">
        <v>1</v>
      </c>
      <c r="F705">
        <v>1</v>
      </c>
      <c r="G705">
        <v>1</v>
      </c>
      <c r="H705">
        <v>3</v>
      </c>
      <c r="I705" t="s">
        <v>1333</v>
      </c>
      <c r="J705" t="s">
        <v>1334</v>
      </c>
      <c r="K705" t="s">
        <v>1335</v>
      </c>
      <c r="L705">
        <v>1348</v>
      </c>
      <c r="N705">
        <v>1009</v>
      </c>
      <c r="O705" t="s">
        <v>57</v>
      </c>
      <c r="P705" t="s">
        <v>57</v>
      </c>
      <c r="Q705">
        <v>1000</v>
      </c>
      <c r="W705">
        <v>0</v>
      </c>
      <c r="X705">
        <v>1529337430</v>
      </c>
      <c r="Y705">
        <v>1.1999999999999999E-3</v>
      </c>
      <c r="AA705">
        <v>1836</v>
      </c>
      <c r="AB705">
        <v>0</v>
      </c>
      <c r="AC705">
        <v>0</v>
      </c>
      <c r="AD705">
        <v>0</v>
      </c>
      <c r="AE705">
        <v>1836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3</v>
      </c>
      <c r="AT705">
        <v>1.1999999999999999E-3</v>
      </c>
      <c r="AU705" t="s">
        <v>3</v>
      </c>
      <c r="AV705">
        <v>0</v>
      </c>
      <c r="AW705">
        <v>2</v>
      </c>
      <c r="AX705">
        <v>39502429</v>
      </c>
      <c r="AY705">
        <v>1</v>
      </c>
      <c r="AZ705">
        <v>0</v>
      </c>
      <c r="BA705">
        <v>699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Y705*Source!I303</f>
        <v>1.1999999999999999E-3</v>
      </c>
      <c r="CY705">
        <f t="shared" si="78"/>
        <v>1836</v>
      </c>
      <c r="CZ705">
        <f t="shared" si="79"/>
        <v>1836</v>
      </c>
      <c r="DA705">
        <f t="shared" si="80"/>
        <v>1</v>
      </c>
      <c r="DB705">
        <v>0</v>
      </c>
    </row>
    <row r="706" spans="1:106" x14ac:dyDescent="0.2">
      <c r="A706">
        <f>ROW(Source!A303)</f>
        <v>303</v>
      </c>
      <c r="B706">
        <v>39500385</v>
      </c>
      <c r="C706">
        <v>39502415</v>
      </c>
      <c r="D706">
        <v>36866788</v>
      </c>
      <c r="E706">
        <v>1</v>
      </c>
      <c r="F706">
        <v>1</v>
      </c>
      <c r="G706">
        <v>1</v>
      </c>
      <c r="H706">
        <v>3</v>
      </c>
      <c r="I706" t="s">
        <v>577</v>
      </c>
      <c r="J706" t="s">
        <v>579</v>
      </c>
      <c r="K706" t="s">
        <v>578</v>
      </c>
      <c r="L706">
        <v>1354</v>
      </c>
      <c r="N706">
        <v>1010</v>
      </c>
      <c r="O706" t="s">
        <v>132</v>
      </c>
      <c r="P706" t="s">
        <v>132</v>
      </c>
      <c r="Q706">
        <v>1</v>
      </c>
      <c r="W706">
        <v>1</v>
      </c>
      <c r="X706">
        <v>-1005374742</v>
      </c>
      <c r="Y706">
        <v>-1</v>
      </c>
      <c r="AA706">
        <v>33.6</v>
      </c>
      <c r="AB706">
        <v>0</v>
      </c>
      <c r="AC706">
        <v>0</v>
      </c>
      <c r="AD706">
        <v>0</v>
      </c>
      <c r="AE706">
        <v>33.6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3</v>
      </c>
      <c r="AT706">
        <v>-1</v>
      </c>
      <c r="AU706" t="s">
        <v>3</v>
      </c>
      <c r="AV706">
        <v>0</v>
      </c>
      <c r="AW706">
        <v>2</v>
      </c>
      <c r="AX706">
        <v>39502430</v>
      </c>
      <c r="AY706">
        <v>1</v>
      </c>
      <c r="AZ706">
        <v>6144</v>
      </c>
      <c r="BA706">
        <v>700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Y706*Source!I303</f>
        <v>-1</v>
      </c>
      <c r="CY706">
        <f t="shared" si="78"/>
        <v>33.6</v>
      </c>
      <c r="CZ706">
        <f t="shared" si="79"/>
        <v>33.6</v>
      </c>
      <c r="DA706">
        <f t="shared" si="80"/>
        <v>1</v>
      </c>
      <c r="DB706">
        <v>0</v>
      </c>
    </row>
    <row r="707" spans="1:106" x14ac:dyDescent="0.2">
      <c r="A707">
        <f>ROW(Source!A303)</f>
        <v>303</v>
      </c>
      <c r="B707">
        <v>39500385</v>
      </c>
      <c r="C707">
        <v>39502415</v>
      </c>
      <c r="D707">
        <v>36866927</v>
      </c>
      <c r="E707">
        <v>1</v>
      </c>
      <c r="F707">
        <v>1</v>
      </c>
      <c r="G707">
        <v>1</v>
      </c>
      <c r="H707">
        <v>3</v>
      </c>
      <c r="I707" t="s">
        <v>573</v>
      </c>
      <c r="J707" t="s">
        <v>575</v>
      </c>
      <c r="K707" t="s">
        <v>574</v>
      </c>
      <c r="L707">
        <v>1354</v>
      </c>
      <c r="N707">
        <v>1010</v>
      </c>
      <c r="O707" t="s">
        <v>132</v>
      </c>
      <c r="P707" t="s">
        <v>132</v>
      </c>
      <c r="Q707">
        <v>1</v>
      </c>
      <c r="W707">
        <v>1</v>
      </c>
      <c r="X707">
        <v>-2073882562</v>
      </c>
      <c r="Y707">
        <v>-1</v>
      </c>
      <c r="AA707">
        <v>10</v>
      </c>
      <c r="AB707">
        <v>0</v>
      </c>
      <c r="AC707">
        <v>0</v>
      </c>
      <c r="AD707">
        <v>0</v>
      </c>
      <c r="AE707">
        <v>10</v>
      </c>
      <c r="AF707">
        <v>0</v>
      </c>
      <c r="AG707">
        <v>0</v>
      </c>
      <c r="AH707">
        <v>0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-1</v>
      </c>
      <c r="AU707" t="s">
        <v>3</v>
      </c>
      <c r="AV707">
        <v>0</v>
      </c>
      <c r="AW707">
        <v>2</v>
      </c>
      <c r="AX707">
        <v>39502431</v>
      </c>
      <c r="AY707">
        <v>1</v>
      </c>
      <c r="AZ707">
        <v>6144</v>
      </c>
      <c r="BA707">
        <v>701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Y707*Source!I303</f>
        <v>-1</v>
      </c>
      <c r="CY707">
        <f t="shared" si="78"/>
        <v>10</v>
      </c>
      <c r="CZ707">
        <f t="shared" si="79"/>
        <v>10</v>
      </c>
      <c r="DA707">
        <f t="shared" si="80"/>
        <v>1</v>
      </c>
      <c r="DB707">
        <v>0</v>
      </c>
    </row>
    <row r="708" spans="1:106" x14ac:dyDescent="0.2">
      <c r="A708">
        <f>ROW(Source!A303)</f>
        <v>303</v>
      </c>
      <c r="B708">
        <v>39500385</v>
      </c>
      <c r="C708">
        <v>39502415</v>
      </c>
      <c r="D708">
        <v>36867177</v>
      </c>
      <c r="E708">
        <v>1</v>
      </c>
      <c r="F708">
        <v>1</v>
      </c>
      <c r="G708">
        <v>1</v>
      </c>
      <c r="H708">
        <v>3</v>
      </c>
      <c r="I708" t="s">
        <v>569</v>
      </c>
      <c r="J708" t="s">
        <v>571</v>
      </c>
      <c r="K708" t="s">
        <v>570</v>
      </c>
      <c r="L708">
        <v>1354</v>
      </c>
      <c r="N708">
        <v>1010</v>
      </c>
      <c r="O708" t="s">
        <v>132</v>
      </c>
      <c r="P708" t="s">
        <v>132</v>
      </c>
      <c r="Q708">
        <v>1</v>
      </c>
      <c r="W708">
        <v>1</v>
      </c>
      <c r="X708">
        <v>-201822490</v>
      </c>
      <c r="Y708">
        <v>-1</v>
      </c>
      <c r="AA708">
        <v>24.3</v>
      </c>
      <c r="AB708">
        <v>0</v>
      </c>
      <c r="AC708">
        <v>0</v>
      </c>
      <c r="AD708">
        <v>0</v>
      </c>
      <c r="AE708">
        <v>24.3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3</v>
      </c>
      <c r="AT708">
        <v>-1</v>
      </c>
      <c r="AU708" t="s">
        <v>3</v>
      </c>
      <c r="AV708">
        <v>0</v>
      </c>
      <c r="AW708">
        <v>2</v>
      </c>
      <c r="AX708">
        <v>39502432</v>
      </c>
      <c r="AY708">
        <v>1</v>
      </c>
      <c r="AZ708">
        <v>6144</v>
      </c>
      <c r="BA708">
        <v>702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Y708*Source!I303</f>
        <v>-1</v>
      </c>
      <c r="CY708">
        <f t="shared" si="78"/>
        <v>24.3</v>
      </c>
      <c r="CZ708">
        <f t="shared" si="79"/>
        <v>24.3</v>
      </c>
      <c r="DA708">
        <f t="shared" si="80"/>
        <v>1</v>
      </c>
      <c r="DB708">
        <v>0</v>
      </c>
    </row>
    <row r="709" spans="1:106" x14ac:dyDescent="0.2">
      <c r="A709">
        <f>ROW(Source!A303)</f>
        <v>303</v>
      </c>
      <c r="B709">
        <v>39500385</v>
      </c>
      <c r="C709">
        <v>39502415</v>
      </c>
      <c r="D709">
        <v>36869338</v>
      </c>
      <c r="E709">
        <v>1</v>
      </c>
      <c r="F709">
        <v>1</v>
      </c>
      <c r="G709">
        <v>1</v>
      </c>
      <c r="H709">
        <v>3</v>
      </c>
      <c r="I709" t="s">
        <v>564</v>
      </c>
      <c r="J709" t="s">
        <v>567</v>
      </c>
      <c r="K709" t="s">
        <v>565</v>
      </c>
      <c r="L709">
        <v>1358</v>
      </c>
      <c r="N709">
        <v>1010</v>
      </c>
      <c r="O709" t="s">
        <v>566</v>
      </c>
      <c r="P709" t="s">
        <v>566</v>
      </c>
      <c r="Q709">
        <v>10</v>
      </c>
      <c r="W709">
        <v>0</v>
      </c>
      <c r="X709">
        <v>-1653706331</v>
      </c>
      <c r="Y709">
        <v>0.1</v>
      </c>
      <c r="AA709">
        <v>28.7</v>
      </c>
      <c r="AB709">
        <v>0</v>
      </c>
      <c r="AC709">
        <v>0</v>
      </c>
      <c r="AD709">
        <v>0</v>
      </c>
      <c r="AE709">
        <v>28.7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0</v>
      </c>
      <c r="AP709">
        <v>0</v>
      </c>
      <c r="AQ709">
        <v>0</v>
      </c>
      <c r="AR709">
        <v>0</v>
      </c>
      <c r="AS709" t="s">
        <v>3</v>
      </c>
      <c r="AT709">
        <v>0.1</v>
      </c>
      <c r="AU709" t="s">
        <v>3</v>
      </c>
      <c r="AV709">
        <v>0</v>
      </c>
      <c r="AW709">
        <v>1</v>
      </c>
      <c r="AX709">
        <v>-1</v>
      </c>
      <c r="AY709">
        <v>0</v>
      </c>
      <c r="AZ709">
        <v>0</v>
      </c>
      <c r="BA709" t="s">
        <v>3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Y709*Source!I303</f>
        <v>0.1</v>
      </c>
      <c r="CY709">
        <f t="shared" si="78"/>
        <v>28.7</v>
      </c>
      <c r="CZ709">
        <f t="shared" si="79"/>
        <v>28.7</v>
      </c>
      <c r="DA709">
        <f t="shared" si="80"/>
        <v>1</v>
      </c>
      <c r="DB709">
        <v>0</v>
      </c>
    </row>
    <row r="710" spans="1:106" x14ac:dyDescent="0.2">
      <c r="A710">
        <f>ROW(Source!A304)</f>
        <v>304</v>
      </c>
      <c r="B710">
        <v>39500386</v>
      </c>
      <c r="C710">
        <v>39502415</v>
      </c>
      <c r="D710">
        <v>37065248</v>
      </c>
      <c r="E710">
        <v>1</v>
      </c>
      <c r="F710">
        <v>1</v>
      </c>
      <c r="G710">
        <v>1</v>
      </c>
      <c r="H710">
        <v>1</v>
      </c>
      <c r="I710" t="s">
        <v>1058</v>
      </c>
      <c r="J710" t="s">
        <v>3</v>
      </c>
      <c r="K710" t="s">
        <v>1059</v>
      </c>
      <c r="L710">
        <v>1191</v>
      </c>
      <c r="N710">
        <v>1013</v>
      </c>
      <c r="O710" t="s">
        <v>1028</v>
      </c>
      <c r="P710" t="s">
        <v>1028</v>
      </c>
      <c r="Q710">
        <v>1</v>
      </c>
      <c r="W710">
        <v>0</v>
      </c>
      <c r="X710">
        <v>-400197608</v>
      </c>
      <c r="Y710">
        <v>8.1074999999999999</v>
      </c>
      <c r="AA710">
        <v>0</v>
      </c>
      <c r="AB710">
        <v>0</v>
      </c>
      <c r="AC710">
        <v>0</v>
      </c>
      <c r="AD710">
        <v>56.81</v>
      </c>
      <c r="AE710">
        <v>0</v>
      </c>
      <c r="AF710">
        <v>0</v>
      </c>
      <c r="AG710">
        <v>0</v>
      </c>
      <c r="AH710">
        <v>8.5299999999999994</v>
      </c>
      <c r="AI710">
        <v>1</v>
      </c>
      <c r="AJ710">
        <v>1</v>
      </c>
      <c r="AK710">
        <v>1</v>
      </c>
      <c r="AL710">
        <v>6.66</v>
      </c>
      <c r="AN710">
        <v>0</v>
      </c>
      <c r="AO710">
        <v>1</v>
      </c>
      <c r="AP710">
        <v>1</v>
      </c>
      <c r="AQ710">
        <v>0</v>
      </c>
      <c r="AR710">
        <v>0</v>
      </c>
      <c r="AS710" t="s">
        <v>3</v>
      </c>
      <c r="AT710">
        <v>7.05</v>
      </c>
      <c r="AU710" t="s">
        <v>33</v>
      </c>
      <c r="AV710">
        <v>1</v>
      </c>
      <c r="AW710">
        <v>2</v>
      </c>
      <c r="AX710">
        <v>39502425</v>
      </c>
      <c r="AY710">
        <v>1</v>
      </c>
      <c r="AZ710">
        <v>0</v>
      </c>
      <c r="BA710">
        <v>703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Y710*Source!I304</f>
        <v>8.1074999999999999</v>
      </c>
      <c r="CY710">
        <f>AD710</f>
        <v>56.81</v>
      </c>
      <c r="CZ710">
        <f>AH710</f>
        <v>8.5299999999999994</v>
      </c>
      <c r="DA710">
        <f>AL710</f>
        <v>6.66</v>
      </c>
      <c r="DB710">
        <v>0</v>
      </c>
    </row>
    <row r="711" spans="1:106" x14ac:dyDescent="0.2">
      <c r="A711">
        <f>ROW(Source!A304)</f>
        <v>304</v>
      </c>
      <c r="B711">
        <v>39500386</v>
      </c>
      <c r="C711">
        <v>39502415</v>
      </c>
      <c r="D711">
        <v>37064876</v>
      </c>
      <c r="E711">
        <v>1</v>
      </c>
      <c r="F711">
        <v>1</v>
      </c>
      <c r="G711">
        <v>1</v>
      </c>
      <c r="H711">
        <v>1</v>
      </c>
      <c r="I711" t="s">
        <v>1029</v>
      </c>
      <c r="J711" t="s">
        <v>3</v>
      </c>
      <c r="K711" t="s">
        <v>1030</v>
      </c>
      <c r="L711">
        <v>1191</v>
      </c>
      <c r="N711">
        <v>1013</v>
      </c>
      <c r="O711" t="s">
        <v>1028</v>
      </c>
      <c r="P711" t="s">
        <v>1028</v>
      </c>
      <c r="Q711">
        <v>1</v>
      </c>
      <c r="W711">
        <v>0</v>
      </c>
      <c r="X711">
        <v>-1417349443</v>
      </c>
      <c r="Y711">
        <v>0.01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6.66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3</v>
      </c>
      <c r="AT711">
        <v>0.01</v>
      </c>
      <c r="AU711" t="s">
        <v>3</v>
      </c>
      <c r="AV711">
        <v>2</v>
      </c>
      <c r="AW711">
        <v>2</v>
      </c>
      <c r="AX711">
        <v>39502426</v>
      </c>
      <c r="AY711">
        <v>1</v>
      </c>
      <c r="AZ711">
        <v>2048</v>
      </c>
      <c r="BA711">
        <v>704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Y711*Source!I304</f>
        <v>0.01</v>
      </c>
      <c r="CY711">
        <f>AD711</f>
        <v>0</v>
      </c>
      <c r="CZ711">
        <f>AH711</f>
        <v>0</v>
      </c>
      <c r="DA711">
        <f>AL711</f>
        <v>1</v>
      </c>
      <c r="DB711">
        <v>0</v>
      </c>
    </row>
    <row r="712" spans="1:106" x14ac:dyDescent="0.2">
      <c r="A712">
        <f>ROW(Source!A304)</f>
        <v>304</v>
      </c>
      <c r="B712">
        <v>39500386</v>
      </c>
      <c r="C712">
        <v>39502415</v>
      </c>
      <c r="D712">
        <v>36883554</v>
      </c>
      <c r="E712">
        <v>1</v>
      </c>
      <c r="F712">
        <v>1</v>
      </c>
      <c r="G712">
        <v>1</v>
      </c>
      <c r="H712">
        <v>2</v>
      </c>
      <c r="I712" t="s">
        <v>1037</v>
      </c>
      <c r="J712" t="s">
        <v>1038</v>
      </c>
      <c r="K712" t="s">
        <v>1039</v>
      </c>
      <c r="L712">
        <v>1368</v>
      </c>
      <c r="N712">
        <v>1011</v>
      </c>
      <c r="O712" t="s">
        <v>1034</v>
      </c>
      <c r="P712" t="s">
        <v>1034</v>
      </c>
      <c r="Q712">
        <v>1</v>
      </c>
      <c r="W712">
        <v>0</v>
      </c>
      <c r="X712">
        <v>1372534845</v>
      </c>
      <c r="Y712">
        <v>1.2500000000000001E-2</v>
      </c>
      <c r="AA712">
        <v>0</v>
      </c>
      <c r="AB712">
        <v>437.63</v>
      </c>
      <c r="AC712">
        <v>11.6</v>
      </c>
      <c r="AD712">
        <v>0</v>
      </c>
      <c r="AE712">
        <v>0</v>
      </c>
      <c r="AF712">
        <v>65.709999999999994</v>
      </c>
      <c r="AG712">
        <v>11.6</v>
      </c>
      <c r="AH712">
        <v>0</v>
      </c>
      <c r="AI712">
        <v>1</v>
      </c>
      <c r="AJ712">
        <v>6.66</v>
      </c>
      <c r="AK712">
        <v>1</v>
      </c>
      <c r="AL712">
        <v>1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3</v>
      </c>
      <c r="AT712">
        <v>0.01</v>
      </c>
      <c r="AU712" t="s">
        <v>32</v>
      </c>
      <c r="AV712">
        <v>0</v>
      </c>
      <c r="AW712">
        <v>2</v>
      </c>
      <c r="AX712">
        <v>39502427</v>
      </c>
      <c r="AY712">
        <v>1</v>
      </c>
      <c r="AZ712">
        <v>0</v>
      </c>
      <c r="BA712">
        <v>705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Y712*Source!I304</f>
        <v>1.2500000000000001E-2</v>
      </c>
      <c r="CY712">
        <f>AB712</f>
        <v>437.63</v>
      </c>
      <c r="CZ712">
        <f>AF712</f>
        <v>65.709999999999994</v>
      </c>
      <c r="DA712">
        <f>AJ712</f>
        <v>6.66</v>
      </c>
      <c r="DB712">
        <v>0</v>
      </c>
    </row>
    <row r="713" spans="1:106" x14ac:dyDescent="0.2">
      <c r="A713">
        <f>ROW(Source!A304)</f>
        <v>304</v>
      </c>
      <c r="B713">
        <v>39500386</v>
      </c>
      <c r="C713">
        <v>39502415</v>
      </c>
      <c r="D713">
        <v>36802470</v>
      </c>
      <c r="E713">
        <v>1</v>
      </c>
      <c r="F713">
        <v>1</v>
      </c>
      <c r="G713">
        <v>1</v>
      </c>
      <c r="H713">
        <v>3</v>
      </c>
      <c r="I713" t="s">
        <v>1364</v>
      </c>
      <c r="J713" t="s">
        <v>1365</v>
      </c>
      <c r="K713" t="s">
        <v>1366</v>
      </c>
      <c r="L713">
        <v>1346</v>
      </c>
      <c r="N713">
        <v>1009</v>
      </c>
      <c r="O713" t="s">
        <v>52</v>
      </c>
      <c r="P713" t="s">
        <v>52</v>
      </c>
      <c r="Q713">
        <v>1</v>
      </c>
      <c r="W713">
        <v>0</v>
      </c>
      <c r="X713">
        <v>382130935</v>
      </c>
      <c r="Y713">
        <v>4.2000000000000002E-4</v>
      </c>
      <c r="AA713">
        <v>60.21</v>
      </c>
      <c r="AB713">
        <v>0</v>
      </c>
      <c r="AC713">
        <v>0</v>
      </c>
      <c r="AD713">
        <v>0</v>
      </c>
      <c r="AE713">
        <v>9.0399999999999991</v>
      </c>
      <c r="AF713">
        <v>0</v>
      </c>
      <c r="AG713">
        <v>0</v>
      </c>
      <c r="AH713">
        <v>0</v>
      </c>
      <c r="AI713">
        <v>6.66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3</v>
      </c>
      <c r="AT713">
        <v>4.2000000000000002E-4</v>
      </c>
      <c r="AU713" t="s">
        <v>3</v>
      </c>
      <c r="AV713">
        <v>0</v>
      </c>
      <c r="AW713">
        <v>2</v>
      </c>
      <c r="AX713">
        <v>39502428</v>
      </c>
      <c r="AY713">
        <v>1</v>
      </c>
      <c r="AZ713">
        <v>0</v>
      </c>
      <c r="BA713">
        <v>706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Y713*Source!I304</f>
        <v>4.2000000000000002E-4</v>
      </c>
      <c r="CY713">
        <f t="shared" ref="CY713:CY718" si="81">AA713</f>
        <v>60.21</v>
      </c>
      <c r="CZ713">
        <f t="shared" ref="CZ713:CZ718" si="82">AE713</f>
        <v>9.0399999999999991</v>
      </c>
      <c r="DA713">
        <f t="shared" ref="DA713:DA718" si="83">AI713</f>
        <v>6.66</v>
      </c>
      <c r="DB713">
        <v>0</v>
      </c>
    </row>
    <row r="714" spans="1:106" x14ac:dyDescent="0.2">
      <c r="A714">
        <f>ROW(Source!A304)</f>
        <v>304</v>
      </c>
      <c r="B714">
        <v>39500386</v>
      </c>
      <c r="C714">
        <v>39502415</v>
      </c>
      <c r="D714">
        <v>36806623</v>
      </c>
      <c r="E714">
        <v>1</v>
      </c>
      <c r="F714">
        <v>1</v>
      </c>
      <c r="G714">
        <v>1</v>
      </c>
      <c r="H714">
        <v>3</v>
      </c>
      <c r="I714" t="s">
        <v>1333</v>
      </c>
      <c r="J714" t="s">
        <v>1334</v>
      </c>
      <c r="K714" t="s">
        <v>1335</v>
      </c>
      <c r="L714">
        <v>1348</v>
      </c>
      <c r="N714">
        <v>1009</v>
      </c>
      <c r="O714" t="s">
        <v>57</v>
      </c>
      <c r="P714" t="s">
        <v>57</v>
      </c>
      <c r="Q714">
        <v>1000</v>
      </c>
      <c r="W714">
        <v>0</v>
      </c>
      <c r="X714">
        <v>1529337430</v>
      </c>
      <c r="Y714">
        <v>1.1999999999999999E-3</v>
      </c>
      <c r="AA714">
        <v>12227.76</v>
      </c>
      <c r="AB714">
        <v>0</v>
      </c>
      <c r="AC714">
        <v>0</v>
      </c>
      <c r="AD714">
        <v>0</v>
      </c>
      <c r="AE714">
        <v>1836</v>
      </c>
      <c r="AF714">
        <v>0</v>
      </c>
      <c r="AG714">
        <v>0</v>
      </c>
      <c r="AH714">
        <v>0</v>
      </c>
      <c r="AI714">
        <v>6.66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3</v>
      </c>
      <c r="AT714">
        <v>1.1999999999999999E-3</v>
      </c>
      <c r="AU714" t="s">
        <v>3</v>
      </c>
      <c r="AV714">
        <v>0</v>
      </c>
      <c r="AW714">
        <v>2</v>
      </c>
      <c r="AX714">
        <v>39502429</v>
      </c>
      <c r="AY714">
        <v>1</v>
      </c>
      <c r="AZ714">
        <v>0</v>
      </c>
      <c r="BA714">
        <v>707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Y714*Source!I304</f>
        <v>1.1999999999999999E-3</v>
      </c>
      <c r="CY714">
        <f t="shared" si="81"/>
        <v>12227.76</v>
      </c>
      <c r="CZ714">
        <f t="shared" si="82"/>
        <v>1836</v>
      </c>
      <c r="DA714">
        <f t="shared" si="83"/>
        <v>6.66</v>
      </c>
      <c r="DB714">
        <v>0</v>
      </c>
    </row>
    <row r="715" spans="1:106" x14ac:dyDescent="0.2">
      <c r="A715">
        <f>ROW(Source!A304)</f>
        <v>304</v>
      </c>
      <c r="B715">
        <v>39500386</v>
      </c>
      <c r="C715">
        <v>39502415</v>
      </c>
      <c r="D715">
        <v>36866788</v>
      </c>
      <c r="E715">
        <v>1</v>
      </c>
      <c r="F715">
        <v>1</v>
      </c>
      <c r="G715">
        <v>1</v>
      </c>
      <c r="H715">
        <v>3</v>
      </c>
      <c r="I715" t="s">
        <v>577</v>
      </c>
      <c r="J715" t="s">
        <v>579</v>
      </c>
      <c r="K715" t="s">
        <v>578</v>
      </c>
      <c r="L715">
        <v>1354</v>
      </c>
      <c r="N715">
        <v>1010</v>
      </c>
      <c r="O715" t="s">
        <v>132</v>
      </c>
      <c r="P715" t="s">
        <v>132</v>
      </c>
      <c r="Q715">
        <v>1</v>
      </c>
      <c r="W715">
        <v>1</v>
      </c>
      <c r="X715">
        <v>-1005374742</v>
      </c>
      <c r="Y715">
        <v>-1</v>
      </c>
      <c r="AA715">
        <v>223.78</v>
      </c>
      <c r="AB715">
        <v>0</v>
      </c>
      <c r="AC715">
        <v>0</v>
      </c>
      <c r="AD715">
        <v>0</v>
      </c>
      <c r="AE715">
        <v>33.6</v>
      </c>
      <c r="AF715">
        <v>0</v>
      </c>
      <c r="AG715">
        <v>0</v>
      </c>
      <c r="AH715">
        <v>0</v>
      </c>
      <c r="AI715">
        <v>6.66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3</v>
      </c>
      <c r="AT715">
        <v>-1</v>
      </c>
      <c r="AU715" t="s">
        <v>3</v>
      </c>
      <c r="AV715">
        <v>0</v>
      </c>
      <c r="AW715">
        <v>2</v>
      </c>
      <c r="AX715">
        <v>39502430</v>
      </c>
      <c r="AY715">
        <v>1</v>
      </c>
      <c r="AZ715">
        <v>6144</v>
      </c>
      <c r="BA715">
        <v>708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Y715*Source!I304</f>
        <v>-1</v>
      </c>
      <c r="CY715">
        <f t="shared" si="81"/>
        <v>223.78</v>
      </c>
      <c r="CZ715">
        <f t="shared" si="82"/>
        <v>33.6</v>
      </c>
      <c r="DA715">
        <f t="shared" si="83"/>
        <v>6.66</v>
      </c>
      <c r="DB715">
        <v>0</v>
      </c>
    </row>
    <row r="716" spans="1:106" x14ac:dyDescent="0.2">
      <c r="A716">
        <f>ROW(Source!A304)</f>
        <v>304</v>
      </c>
      <c r="B716">
        <v>39500386</v>
      </c>
      <c r="C716">
        <v>39502415</v>
      </c>
      <c r="D716">
        <v>36866927</v>
      </c>
      <c r="E716">
        <v>1</v>
      </c>
      <c r="F716">
        <v>1</v>
      </c>
      <c r="G716">
        <v>1</v>
      </c>
      <c r="H716">
        <v>3</v>
      </c>
      <c r="I716" t="s">
        <v>573</v>
      </c>
      <c r="J716" t="s">
        <v>575</v>
      </c>
      <c r="K716" t="s">
        <v>574</v>
      </c>
      <c r="L716">
        <v>1354</v>
      </c>
      <c r="N716">
        <v>1010</v>
      </c>
      <c r="O716" t="s">
        <v>132</v>
      </c>
      <c r="P716" t="s">
        <v>132</v>
      </c>
      <c r="Q716">
        <v>1</v>
      </c>
      <c r="W716">
        <v>1</v>
      </c>
      <c r="X716">
        <v>-2073882562</v>
      </c>
      <c r="Y716">
        <v>-1</v>
      </c>
      <c r="AA716">
        <v>66.599999999999994</v>
      </c>
      <c r="AB716">
        <v>0</v>
      </c>
      <c r="AC716">
        <v>0</v>
      </c>
      <c r="AD716">
        <v>0</v>
      </c>
      <c r="AE716">
        <v>10</v>
      </c>
      <c r="AF716">
        <v>0</v>
      </c>
      <c r="AG716">
        <v>0</v>
      </c>
      <c r="AH716">
        <v>0</v>
      </c>
      <c r="AI716">
        <v>6.66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3</v>
      </c>
      <c r="AT716">
        <v>-1</v>
      </c>
      <c r="AU716" t="s">
        <v>3</v>
      </c>
      <c r="AV716">
        <v>0</v>
      </c>
      <c r="AW716">
        <v>2</v>
      </c>
      <c r="AX716">
        <v>39502431</v>
      </c>
      <c r="AY716">
        <v>1</v>
      </c>
      <c r="AZ716">
        <v>6144</v>
      </c>
      <c r="BA716">
        <v>709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Y716*Source!I304</f>
        <v>-1</v>
      </c>
      <c r="CY716">
        <f t="shared" si="81"/>
        <v>66.599999999999994</v>
      </c>
      <c r="CZ716">
        <f t="shared" si="82"/>
        <v>10</v>
      </c>
      <c r="DA716">
        <f t="shared" si="83"/>
        <v>6.66</v>
      </c>
      <c r="DB716">
        <v>0</v>
      </c>
    </row>
    <row r="717" spans="1:106" x14ac:dyDescent="0.2">
      <c r="A717">
        <f>ROW(Source!A304)</f>
        <v>304</v>
      </c>
      <c r="B717">
        <v>39500386</v>
      </c>
      <c r="C717">
        <v>39502415</v>
      </c>
      <c r="D717">
        <v>36867177</v>
      </c>
      <c r="E717">
        <v>1</v>
      </c>
      <c r="F717">
        <v>1</v>
      </c>
      <c r="G717">
        <v>1</v>
      </c>
      <c r="H717">
        <v>3</v>
      </c>
      <c r="I717" t="s">
        <v>569</v>
      </c>
      <c r="J717" t="s">
        <v>571</v>
      </c>
      <c r="K717" t="s">
        <v>570</v>
      </c>
      <c r="L717">
        <v>1354</v>
      </c>
      <c r="N717">
        <v>1010</v>
      </c>
      <c r="O717" t="s">
        <v>132</v>
      </c>
      <c r="P717" t="s">
        <v>132</v>
      </c>
      <c r="Q717">
        <v>1</v>
      </c>
      <c r="W717">
        <v>1</v>
      </c>
      <c r="X717">
        <v>-201822490</v>
      </c>
      <c r="Y717">
        <v>-1</v>
      </c>
      <c r="AA717">
        <v>161.84</v>
      </c>
      <c r="AB717">
        <v>0</v>
      </c>
      <c r="AC717">
        <v>0</v>
      </c>
      <c r="AD717">
        <v>0</v>
      </c>
      <c r="AE717">
        <v>24.3</v>
      </c>
      <c r="AF717">
        <v>0</v>
      </c>
      <c r="AG717">
        <v>0</v>
      </c>
      <c r="AH717">
        <v>0</v>
      </c>
      <c r="AI717">
        <v>6.66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3</v>
      </c>
      <c r="AT717">
        <v>-1</v>
      </c>
      <c r="AU717" t="s">
        <v>3</v>
      </c>
      <c r="AV717">
        <v>0</v>
      </c>
      <c r="AW717">
        <v>2</v>
      </c>
      <c r="AX717">
        <v>39502432</v>
      </c>
      <c r="AY717">
        <v>1</v>
      </c>
      <c r="AZ717">
        <v>6144</v>
      </c>
      <c r="BA717">
        <v>710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Y717*Source!I304</f>
        <v>-1</v>
      </c>
      <c r="CY717">
        <f t="shared" si="81"/>
        <v>161.84</v>
      </c>
      <c r="CZ717">
        <f t="shared" si="82"/>
        <v>24.3</v>
      </c>
      <c r="DA717">
        <f t="shared" si="83"/>
        <v>6.66</v>
      </c>
      <c r="DB717">
        <v>0</v>
      </c>
    </row>
    <row r="718" spans="1:106" x14ac:dyDescent="0.2">
      <c r="A718">
        <f>ROW(Source!A304)</f>
        <v>304</v>
      </c>
      <c r="B718">
        <v>39500386</v>
      </c>
      <c r="C718">
        <v>39502415</v>
      </c>
      <c r="D718">
        <v>36869338</v>
      </c>
      <c r="E718">
        <v>1</v>
      </c>
      <c r="F718">
        <v>1</v>
      </c>
      <c r="G718">
        <v>1</v>
      </c>
      <c r="H718">
        <v>3</v>
      </c>
      <c r="I718" t="s">
        <v>564</v>
      </c>
      <c r="J718" t="s">
        <v>567</v>
      </c>
      <c r="K718" t="s">
        <v>565</v>
      </c>
      <c r="L718">
        <v>1358</v>
      </c>
      <c r="N718">
        <v>1010</v>
      </c>
      <c r="O718" t="s">
        <v>566</v>
      </c>
      <c r="P718" t="s">
        <v>566</v>
      </c>
      <c r="Q718">
        <v>10</v>
      </c>
      <c r="W718">
        <v>0</v>
      </c>
      <c r="X718">
        <v>-1653706331</v>
      </c>
      <c r="Y718">
        <v>0.1</v>
      </c>
      <c r="AA718">
        <v>191.14</v>
      </c>
      <c r="AB718">
        <v>0</v>
      </c>
      <c r="AC718">
        <v>0</v>
      </c>
      <c r="AD718">
        <v>0</v>
      </c>
      <c r="AE718">
        <v>28.7</v>
      </c>
      <c r="AF718">
        <v>0</v>
      </c>
      <c r="AG718">
        <v>0</v>
      </c>
      <c r="AH718">
        <v>0</v>
      </c>
      <c r="AI718">
        <v>6.66</v>
      </c>
      <c r="AJ718">
        <v>1</v>
      </c>
      <c r="AK718">
        <v>1</v>
      </c>
      <c r="AL718">
        <v>1</v>
      </c>
      <c r="AN718">
        <v>0</v>
      </c>
      <c r="AO718">
        <v>0</v>
      </c>
      <c r="AP718">
        <v>0</v>
      </c>
      <c r="AQ718">
        <v>0</v>
      </c>
      <c r="AR718">
        <v>0</v>
      </c>
      <c r="AS718" t="s">
        <v>3</v>
      </c>
      <c r="AT718">
        <v>0.1</v>
      </c>
      <c r="AU718" t="s">
        <v>3</v>
      </c>
      <c r="AV718">
        <v>0</v>
      </c>
      <c r="AW718">
        <v>1</v>
      </c>
      <c r="AX718">
        <v>-1</v>
      </c>
      <c r="AY718">
        <v>0</v>
      </c>
      <c r="AZ718">
        <v>0</v>
      </c>
      <c r="BA718" t="s">
        <v>3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Y718*Source!I304</f>
        <v>0.1</v>
      </c>
      <c r="CY718">
        <f t="shared" si="81"/>
        <v>191.14</v>
      </c>
      <c r="CZ718">
        <f t="shared" si="82"/>
        <v>28.7</v>
      </c>
      <c r="DA718">
        <f t="shared" si="83"/>
        <v>6.66</v>
      </c>
      <c r="DB718">
        <v>0</v>
      </c>
    </row>
    <row r="719" spans="1:106" x14ac:dyDescent="0.2">
      <c r="A719">
        <f>ROW(Source!A347)</f>
        <v>347</v>
      </c>
      <c r="B719">
        <v>39500385</v>
      </c>
      <c r="C719">
        <v>39501557</v>
      </c>
      <c r="D719">
        <v>37066837</v>
      </c>
      <c r="E719">
        <v>1</v>
      </c>
      <c r="F719">
        <v>1</v>
      </c>
      <c r="G719">
        <v>1</v>
      </c>
      <c r="H719">
        <v>1</v>
      </c>
      <c r="I719" t="s">
        <v>1316</v>
      </c>
      <c r="J719" t="s">
        <v>3</v>
      </c>
      <c r="K719" t="s">
        <v>1317</v>
      </c>
      <c r="L719">
        <v>1191</v>
      </c>
      <c r="N719">
        <v>1013</v>
      </c>
      <c r="O719" t="s">
        <v>1028</v>
      </c>
      <c r="P719" t="s">
        <v>1028</v>
      </c>
      <c r="Q719">
        <v>1</v>
      </c>
      <c r="W719">
        <v>0</v>
      </c>
      <c r="X719">
        <v>1850719656</v>
      </c>
      <c r="Y719">
        <v>34.659999999999997</v>
      </c>
      <c r="AA719">
        <v>0</v>
      </c>
      <c r="AB719">
        <v>0</v>
      </c>
      <c r="AC719">
        <v>0</v>
      </c>
      <c r="AD719">
        <v>8.31</v>
      </c>
      <c r="AE719">
        <v>0</v>
      </c>
      <c r="AF719">
        <v>0</v>
      </c>
      <c r="AG719">
        <v>0</v>
      </c>
      <c r="AH719">
        <v>8.31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3</v>
      </c>
      <c r="AT719">
        <v>34.659999999999997</v>
      </c>
      <c r="AU719" t="s">
        <v>3</v>
      </c>
      <c r="AV719">
        <v>1</v>
      </c>
      <c r="AW719">
        <v>2</v>
      </c>
      <c r="AX719">
        <v>39501564</v>
      </c>
      <c r="AY719">
        <v>1</v>
      </c>
      <c r="AZ719">
        <v>0</v>
      </c>
      <c r="BA719">
        <v>711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Y719*Source!I347</f>
        <v>16.9834</v>
      </c>
      <c r="CY719">
        <f>AD719</f>
        <v>8.31</v>
      </c>
      <c r="CZ719">
        <f>AH719</f>
        <v>8.31</v>
      </c>
      <c r="DA719">
        <f>AL719</f>
        <v>1</v>
      </c>
      <c r="DB719">
        <v>0</v>
      </c>
    </row>
    <row r="720" spans="1:106" x14ac:dyDescent="0.2">
      <c r="A720">
        <f>ROW(Source!A347)</f>
        <v>347</v>
      </c>
      <c r="B720">
        <v>39500385</v>
      </c>
      <c r="C720">
        <v>39501557</v>
      </c>
      <c r="D720">
        <v>37064876</v>
      </c>
      <c r="E720">
        <v>1</v>
      </c>
      <c r="F720">
        <v>1</v>
      </c>
      <c r="G720">
        <v>1</v>
      </c>
      <c r="H720">
        <v>1</v>
      </c>
      <c r="I720" t="s">
        <v>1029</v>
      </c>
      <c r="J720" t="s">
        <v>3</v>
      </c>
      <c r="K720" t="s">
        <v>1030</v>
      </c>
      <c r="L720">
        <v>1191</v>
      </c>
      <c r="N720">
        <v>1013</v>
      </c>
      <c r="O720" t="s">
        <v>1028</v>
      </c>
      <c r="P720" t="s">
        <v>1028</v>
      </c>
      <c r="Q720">
        <v>1</v>
      </c>
      <c r="W720">
        <v>0</v>
      </c>
      <c r="X720">
        <v>-1417349443</v>
      </c>
      <c r="Y720">
        <v>0.1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3</v>
      </c>
      <c r="AT720">
        <v>0.1</v>
      </c>
      <c r="AU720" t="s">
        <v>3</v>
      </c>
      <c r="AV720">
        <v>2</v>
      </c>
      <c r="AW720">
        <v>2</v>
      </c>
      <c r="AX720">
        <v>39501565</v>
      </c>
      <c r="AY720">
        <v>1</v>
      </c>
      <c r="AZ720">
        <v>0</v>
      </c>
      <c r="BA720">
        <v>712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Y720*Source!I347</f>
        <v>4.9000000000000002E-2</v>
      </c>
      <c r="CY720">
        <f>AD720</f>
        <v>0</v>
      </c>
      <c r="CZ720">
        <f>AH720</f>
        <v>0</v>
      </c>
      <c r="DA720">
        <f>AL720</f>
        <v>1</v>
      </c>
      <c r="DB720">
        <v>0</v>
      </c>
    </row>
    <row r="721" spans="1:106" x14ac:dyDescent="0.2">
      <c r="A721">
        <f>ROW(Source!A347)</f>
        <v>347</v>
      </c>
      <c r="B721">
        <v>39500385</v>
      </c>
      <c r="C721">
        <v>39501557</v>
      </c>
      <c r="D721">
        <v>36882452</v>
      </c>
      <c r="E721">
        <v>1</v>
      </c>
      <c r="F721">
        <v>1</v>
      </c>
      <c r="G721">
        <v>1</v>
      </c>
      <c r="H721">
        <v>2</v>
      </c>
      <c r="I721" t="s">
        <v>1031</v>
      </c>
      <c r="J721" t="s">
        <v>1032</v>
      </c>
      <c r="K721" t="s">
        <v>1033</v>
      </c>
      <c r="L721">
        <v>1368</v>
      </c>
      <c r="N721">
        <v>1011</v>
      </c>
      <c r="O721" t="s">
        <v>1034</v>
      </c>
      <c r="P721" t="s">
        <v>1034</v>
      </c>
      <c r="Q721">
        <v>1</v>
      </c>
      <c r="W721">
        <v>0</v>
      </c>
      <c r="X721">
        <v>1188625873</v>
      </c>
      <c r="Y721">
        <v>0.1</v>
      </c>
      <c r="AA721">
        <v>0</v>
      </c>
      <c r="AB721">
        <v>31.26</v>
      </c>
      <c r="AC721">
        <v>13.5</v>
      </c>
      <c r="AD721">
        <v>0</v>
      </c>
      <c r="AE721">
        <v>0</v>
      </c>
      <c r="AF721">
        <v>31.26</v>
      </c>
      <c r="AG721">
        <v>13.5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3</v>
      </c>
      <c r="AT721">
        <v>0.1</v>
      </c>
      <c r="AU721" t="s">
        <v>3</v>
      </c>
      <c r="AV721">
        <v>0</v>
      </c>
      <c r="AW721">
        <v>2</v>
      </c>
      <c r="AX721">
        <v>39501566</v>
      </c>
      <c r="AY721">
        <v>1</v>
      </c>
      <c r="AZ721">
        <v>0</v>
      </c>
      <c r="BA721">
        <v>713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Y721*Source!I347</f>
        <v>4.9000000000000002E-2</v>
      </c>
      <c r="CY721">
        <f>AB721</f>
        <v>31.26</v>
      </c>
      <c r="CZ721">
        <f>AF721</f>
        <v>31.26</v>
      </c>
      <c r="DA721">
        <f>AJ721</f>
        <v>1</v>
      </c>
      <c r="DB721">
        <v>0</v>
      </c>
    </row>
    <row r="722" spans="1:106" x14ac:dyDescent="0.2">
      <c r="A722">
        <f>ROW(Source!A347)</f>
        <v>347</v>
      </c>
      <c r="B722">
        <v>39500385</v>
      </c>
      <c r="C722">
        <v>39501557</v>
      </c>
      <c r="D722">
        <v>36883789</v>
      </c>
      <c r="E722">
        <v>1</v>
      </c>
      <c r="F722">
        <v>1</v>
      </c>
      <c r="G722">
        <v>1</v>
      </c>
      <c r="H722">
        <v>2</v>
      </c>
      <c r="I722" t="s">
        <v>1318</v>
      </c>
      <c r="J722" t="s">
        <v>1319</v>
      </c>
      <c r="K722" t="s">
        <v>1320</v>
      </c>
      <c r="L722">
        <v>1368</v>
      </c>
      <c r="N722">
        <v>1011</v>
      </c>
      <c r="O722" t="s">
        <v>1034</v>
      </c>
      <c r="P722" t="s">
        <v>1034</v>
      </c>
      <c r="Q722">
        <v>1</v>
      </c>
      <c r="W722">
        <v>0</v>
      </c>
      <c r="X722">
        <v>792402865</v>
      </c>
      <c r="Y722">
        <v>3.3</v>
      </c>
      <c r="AA722">
        <v>0</v>
      </c>
      <c r="AB722">
        <v>1.2</v>
      </c>
      <c r="AC722">
        <v>0</v>
      </c>
      <c r="AD722">
        <v>0</v>
      </c>
      <c r="AE722">
        <v>0</v>
      </c>
      <c r="AF722">
        <v>1.2</v>
      </c>
      <c r="AG722">
        <v>0</v>
      </c>
      <c r="AH722">
        <v>0</v>
      </c>
      <c r="AI722">
        <v>1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3</v>
      </c>
      <c r="AT722">
        <v>3.3</v>
      </c>
      <c r="AU722" t="s">
        <v>3</v>
      </c>
      <c r="AV722">
        <v>0</v>
      </c>
      <c r="AW722">
        <v>2</v>
      </c>
      <c r="AX722">
        <v>39501567</v>
      </c>
      <c r="AY722">
        <v>1</v>
      </c>
      <c r="AZ722">
        <v>0</v>
      </c>
      <c r="BA722">
        <v>714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Y722*Source!I347</f>
        <v>1.617</v>
      </c>
      <c r="CY722">
        <f>AB722</f>
        <v>1.2</v>
      </c>
      <c r="CZ722">
        <f>AF722</f>
        <v>1.2</v>
      </c>
      <c r="DA722">
        <f>AJ722</f>
        <v>1</v>
      </c>
      <c r="DB722">
        <v>0</v>
      </c>
    </row>
    <row r="723" spans="1:106" x14ac:dyDescent="0.2">
      <c r="A723">
        <f>ROW(Source!A347)</f>
        <v>347</v>
      </c>
      <c r="B723">
        <v>39500385</v>
      </c>
      <c r="C723">
        <v>39501557</v>
      </c>
      <c r="D723">
        <v>36800140</v>
      </c>
      <c r="E723">
        <v>1</v>
      </c>
      <c r="F723">
        <v>1</v>
      </c>
      <c r="G723">
        <v>1</v>
      </c>
      <c r="H723">
        <v>3</v>
      </c>
      <c r="I723" t="s">
        <v>1321</v>
      </c>
      <c r="J723" t="s">
        <v>1322</v>
      </c>
      <c r="K723" t="s">
        <v>1323</v>
      </c>
      <c r="L723">
        <v>1339</v>
      </c>
      <c r="N723">
        <v>1007</v>
      </c>
      <c r="O723" t="s">
        <v>179</v>
      </c>
      <c r="P723" t="s">
        <v>179</v>
      </c>
      <c r="Q723">
        <v>1</v>
      </c>
      <c r="W723">
        <v>0</v>
      </c>
      <c r="X723">
        <v>1706747518</v>
      </c>
      <c r="Y723">
        <v>0.43</v>
      </c>
      <c r="AA723">
        <v>38.51</v>
      </c>
      <c r="AB723">
        <v>0</v>
      </c>
      <c r="AC723">
        <v>0</v>
      </c>
      <c r="AD723">
        <v>0</v>
      </c>
      <c r="AE723">
        <v>38.51</v>
      </c>
      <c r="AF723">
        <v>0</v>
      </c>
      <c r="AG723">
        <v>0</v>
      </c>
      <c r="AH723">
        <v>0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3</v>
      </c>
      <c r="AT723">
        <v>0.43</v>
      </c>
      <c r="AU723" t="s">
        <v>3</v>
      </c>
      <c r="AV723">
        <v>0</v>
      </c>
      <c r="AW723">
        <v>2</v>
      </c>
      <c r="AX723">
        <v>39501568</v>
      </c>
      <c r="AY723">
        <v>1</v>
      </c>
      <c r="AZ723">
        <v>0</v>
      </c>
      <c r="BA723">
        <v>715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Y723*Source!I347</f>
        <v>0.2107</v>
      </c>
      <c r="CY723">
        <f>AA723</f>
        <v>38.51</v>
      </c>
      <c r="CZ723">
        <f>AE723</f>
        <v>38.51</v>
      </c>
      <c r="DA723">
        <f>AI723</f>
        <v>1</v>
      </c>
      <c r="DB723">
        <v>0</v>
      </c>
    </row>
    <row r="724" spans="1:106" x14ac:dyDescent="0.2">
      <c r="A724">
        <f>ROW(Source!A347)</f>
        <v>347</v>
      </c>
      <c r="B724">
        <v>39500385</v>
      </c>
      <c r="C724">
        <v>39501557</v>
      </c>
      <c r="D724">
        <v>36800159</v>
      </c>
      <c r="E724">
        <v>1</v>
      </c>
      <c r="F724">
        <v>1</v>
      </c>
      <c r="G724">
        <v>1</v>
      </c>
      <c r="H724">
        <v>3</v>
      </c>
      <c r="I724" t="s">
        <v>1324</v>
      </c>
      <c r="J724" t="s">
        <v>1325</v>
      </c>
      <c r="K724" t="s">
        <v>1326</v>
      </c>
      <c r="L724">
        <v>1339</v>
      </c>
      <c r="N724">
        <v>1007</v>
      </c>
      <c r="O724" t="s">
        <v>179</v>
      </c>
      <c r="P724" t="s">
        <v>179</v>
      </c>
      <c r="Q724">
        <v>1</v>
      </c>
      <c r="W724">
        <v>0</v>
      </c>
      <c r="X724">
        <v>1262771840</v>
      </c>
      <c r="Y724">
        <v>2.74</v>
      </c>
      <c r="AA724">
        <v>6.22</v>
      </c>
      <c r="AB724">
        <v>0</v>
      </c>
      <c r="AC724">
        <v>0</v>
      </c>
      <c r="AD724">
        <v>0</v>
      </c>
      <c r="AE724">
        <v>6.22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3</v>
      </c>
      <c r="AT724">
        <v>2.74</v>
      </c>
      <c r="AU724" t="s">
        <v>3</v>
      </c>
      <c r="AV724">
        <v>0</v>
      </c>
      <c r="AW724">
        <v>2</v>
      </c>
      <c r="AX724">
        <v>39501569</v>
      </c>
      <c r="AY724">
        <v>1</v>
      </c>
      <c r="AZ724">
        <v>0</v>
      </c>
      <c r="BA724">
        <v>716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Y724*Source!I347</f>
        <v>1.3426</v>
      </c>
      <c r="CY724">
        <f>AA724</f>
        <v>6.22</v>
      </c>
      <c r="CZ724">
        <f>AE724</f>
        <v>6.22</v>
      </c>
      <c r="DA724">
        <f>AI724</f>
        <v>1</v>
      </c>
      <c r="DB724">
        <v>0</v>
      </c>
    </row>
    <row r="725" spans="1:106" x14ac:dyDescent="0.2">
      <c r="A725">
        <f>ROW(Source!A348)</f>
        <v>348</v>
      </c>
      <c r="B725">
        <v>39500386</v>
      </c>
      <c r="C725">
        <v>39501557</v>
      </c>
      <c r="D725">
        <v>37066837</v>
      </c>
      <c r="E725">
        <v>1</v>
      </c>
      <c r="F725">
        <v>1</v>
      </c>
      <c r="G725">
        <v>1</v>
      </c>
      <c r="H725">
        <v>1</v>
      </c>
      <c r="I725" t="s">
        <v>1316</v>
      </c>
      <c r="J725" t="s">
        <v>3</v>
      </c>
      <c r="K725" t="s">
        <v>1317</v>
      </c>
      <c r="L725">
        <v>1191</v>
      </c>
      <c r="N725">
        <v>1013</v>
      </c>
      <c r="O725" t="s">
        <v>1028</v>
      </c>
      <c r="P725" t="s">
        <v>1028</v>
      </c>
      <c r="Q725">
        <v>1</v>
      </c>
      <c r="W725">
        <v>0</v>
      </c>
      <c r="X725">
        <v>1850719656</v>
      </c>
      <c r="Y725">
        <v>34.659999999999997</v>
      </c>
      <c r="AA725">
        <v>0</v>
      </c>
      <c r="AB725">
        <v>0</v>
      </c>
      <c r="AC725">
        <v>0</v>
      </c>
      <c r="AD725">
        <v>55.34</v>
      </c>
      <c r="AE725">
        <v>0</v>
      </c>
      <c r="AF725">
        <v>0</v>
      </c>
      <c r="AG725">
        <v>0</v>
      </c>
      <c r="AH725">
        <v>8.31</v>
      </c>
      <c r="AI725">
        <v>1</v>
      </c>
      <c r="AJ725">
        <v>1</v>
      </c>
      <c r="AK725">
        <v>1</v>
      </c>
      <c r="AL725">
        <v>6.66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3</v>
      </c>
      <c r="AT725">
        <v>34.659999999999997</v>
      </c>
      <c r="AU725" t="s">
        <v>3</v>
      </c>
      <c r="AV725">
        <v>1</v>
      </c>
      <c r="AW725">
        <v>2</v>
      </c>
      <c r="AX725">
        <v>39501564</v>
      </c>
      <c r="AY725">
        <v>1</v>
      </c>
      <c r="AZ725">
        <v>0</v>
      </c>
      <c r="BA725">
        <v>718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Y725*Source!I348</f>
        <v>16.9834</v>
      </c>
      <c r="CY725">
        <f>AD725</f>
        <v>55.34</v>
      </c>
      <c r="CZ725">
        <f>AH725</f>
        <v>8.31</v>
      </c>
      <c r="DA725">
        <f>AL725</f>
        <v>6.66</v>
      </c>
      <c r="DB725">
        <v>0</v>
      </c>
    </row>
    <row r="726" spans="1:106" x14ac:dyDescent="0.2">
      <c r="A726">
        <f>ROW(Source!A348)</f>
        <v>348</v>
      </c>
      <c r="B726">
        <v>39500386</v>
      </c>
      <c r="C726">
        <v>39501557</v>
      </c>
      <c r="D726">
        <v>37064876</v>
      </c>
      <c r="E726">
        <v>1</v>
      </c>
      <c r="F726">
        <v>1</v>
      </c>
      <c r="G726">
        <v>1</v>
      </c>
      <c r="H726">
        <v>1</v>
      </c>
      <c r="I726" t="s">
        <v>1029</v>
      </c>
      <c r="J726" t="s">
        <v>3</v>
      </c>
      <c r="K726" t="s">
        <v>1030</v>
      </c>
      <c r="L726">
        <v>1191</v>
      </c>
      <c r="N726">
        <v>1013</v>
      </c>
      <c r="O726" t="s">
        <v>1028</v>
      </c>
      <c r="P726" t="s">
        <v>1028</v>
      </c>
      <c r="Q726">
        <v>1</v>
      </c>
      <c r="W726">
        <v>0</v>
      </c>
      <c r="X726">
        <v>-1417349443</v>
      </c>
      <c r="Y726">
        <v>0.1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6.66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3</v>
      </c>
      <c r="AT726">
        <v>0.1</v>
      </c>
      <c r="AU726" t="s">
        <v>3</v>
      </c>
      <c r="AV726">
        <v>2</v>
      </c>
      <c r="AW726">
        <v>2</v>
      </c>
      <c r="AX726">
        <v>39501565</v>
      </c>
      <c r="AY726">
        <v>1</v>
      </c>
      <c r="AZ726">
        <v>0</v>
      </c>
      <c r="BA726">
        <v>719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Y726*Source!I348</f>
        <v>4.9000000000000002E-2</v>
      </c>
      <c r="CY726">
        <f>AD726</f>
        <v>0</v>
      </c>
      <c r="CZ726">
        <f>AH726</f>
        <v>0</v>
      </c>
      <c r="DA726">
        <f>AL726</f>
        <v>1</v>
      </c>
      <c r="DB726">
        <v>0</v>
      </c>
    </row>
    <row r="727" spans="1:106" x14ac:dyDescent="0.2">
      <c r="A727">
        <f>ROW(Source!A348)</f>
        <v>348</v>
      </c>
      <c r="B727">
        <v>39500386</v>
      </c>
      <c r="C727">
        <v>39501557</v>
      </c>
      <c r="D727">
        <v>36882452</v>
      </c>
      <c r="E727">
        <v>1</v>
      </c>
      <c r="F727">
        <v>1</v>
      </c>
      <c r="G727">
        <v>1</v>
      </c>
      <c r="H727">
        <v>2</v>
      </c>
      <c r="I727" t="s">
        <v>1031</v>
      </c>
      <c r="J727" t="s">
        <v>1032</v>
      </c>
      <c r="K727" t="s">
        <v>1033</v>
      </c>
      <c r="L727">
        <v>1368</v>
      </c>
      <c r="N727">
        <v>1011</v>
      </c>
      <c r="O727" t="s">
        <v>1034</v>
      </c>
      <c r="P727" t="s">
        <v>1034</v>
      </c>
      <c r="Q727">
        <v>1</v>
      </c>
      <c r="W727">
        <v>0</v>
      </c>
      <c r="X727">
        <v>1188625873</v>
      </c>
      <c r="Y727">
        <v>0.1</v>
      </c>
      <c r="AA727">
        <v>0</v>
      </c>
      <c r="AB727">
        <v>208.19</v>
      </c>
      <c r="AC727">
        <v>13.5</v>
      </c>
      <c r="AD727">
        <v>0</v>
      </c>
      <c r="AE727">
        <v>0</v>
      </c>
      <c r="AF727">
        <v>31.26</v>
      </c>
      <c r="AG727">
        <v>13.5</v>
      </c>
      <c r="AH727">
        <v>0</v>
      </c>
      <c r="AI727">
        <v>1</v>
      </c>
      <c r="AJ727">
        <v>6.66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3</v>
      </c>
      <c r="AT727">
        <v>0.1</v>
      </c>
      <c r="AU727" t="s">
        <v>3</v>
      </c>
      <c r="AV727">
        <v>0</v>
      </c>
      <c r="AW727">
        <v>2</v>
      </c>
      <c r="AX727">
        <v>39501566</v>
      </c>
      <c r="AY727">
        <v>1</v>
      </c>
      <c r="AZ727">
        <v>0</v>
      </c>
      <c r="BA727">
        <v>720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Y727*Source!I348</f>
        <v>4.9000000000000002E-2</v>
      </c>
      <c r="CY727">
        <f>AB727</f>
        <v>208.19</v>
      </c>
      <c r="CZ727">
        <f>AF727</f>
        <v>31.26</v>
      </c>
      <c r="DA727">
        <f>AJ727</f>
        <v>6.66</v>
      </c>
      <c r="DB727">
        <v>0</v>
      </c>
    </row>
    <row r="728" spans="1:106" x14ac:dyDescent="0.2">
      <c r="A728">
        <f>ROW(Source!A348)</f>
        <v>348</v>
      </c>
      <c r="B728">
        <v>39500386</v>
      </c>
      <c r="C728">
        <v>39501557</v>
      </c>
      <c r="D728">
        <v>36883789</v>
      </c>
      <c r="E728">
        <v>1</v>
      </c>
      <c r="F728">
        <v>1</v>
      </c>
      <c r="G728">
        <v>1</v>
      </c>
      <c r="H728">
        <v>2</v>
      </c>
      <c r="I728" t="s">
        <v>1318</v>
      </c>
      <c r="J728" t="s">
        <v>1319</v>
      </c>
      <c r="K728" t="s">
        <v>1320</v>
      </c>
      <c r="L728">
        <v>1368</v>
      </c>
      <c r="N728">
        <v>1011</v>
      </c>
      <c r="O728" t="s">
        <v>1034</v>
      </c>
      <c r="P728" t="s">
        <v>1034</v>
      </c>
      <c r="Q728">
        <v>1</v>
      </c>
      <c r="W728">
        <v>0</v>
      </c>
      <c r="X728">
        <v>792402865</v>
      </c>
      <c r="Y728">
        <v>3.3</v>
      </c>
      <c r="AA728">
        <v>0</v>
      </c>
      <c r="AB728">
        <v>7.99</v>
      </c>
      <c r="AC728">
        <v>0</v>
      </c>
      <c r="AD728">
        <v>0</v>
      </c>
      <c r="AE728">
        <v>0</v>
      </c>
      <c r="AF728">
        <v>1.2</v>
      </c>
      <c r="AG728">
        <v>0</v>
      </c>
      <c r="AH728">
        <v>0</v>
      </c>
      <c r="AI728">
        <v>1</v>
      </c>
      <c r="AJ728">
        <v>6.66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3</v>
      </c>
      <c r="AT728">
        <v>3.3</v>
      </c>
      <c r="AU728" t="s">
        <v>3</v>
      </c>
      <c r="AV728">
        <v>0</v>
      </c>
      <c r="AW728">
        <v>2</v>
      </c>
      <c r="AX728">
        <v>39501567</v>
      </c>
      <c r="AY728">
        <v>1</v>
      </c>
      <c r="AZ728">
        <v>0</v>
      </c>
      <c r="BA728">
        <v>721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Y728*Source!I348</f>
        <v>1.617</v>
      </c>
      <c r="CY728">
        <f>AB728</f>
        <v>7.99</v>
      </c>
      <c r="CZ728">
        <f>AF728</f>
        <v>1.2</v>
      </c>
      <c r="DA728">
        <f>AJ728</f>
        <v>6.66</v>
      </c>
      <c r="DB728">
        <v>0</v>
      </c>
    </row>
    <row r="729" spans="1:106" x14ac:dyDescent="0.2">
      <c r="A729">
        <f>ROW(Source!A348)</f>
        <v>348</v>
      </c>
      <c r="B729">
        <v>39500386</v>
      </c>
      <c r="C729">
        <v>39501557</v>
      </c>
      <c r="D729">
        <v>36800140</v>
      </c>
      <c r="E729">
        <v>1</v>
      </c>
      <c r="F729">
        <v>1</v>
      </c>
      <c r="G729">
        <v>1</v>
      </c>
      <c r="H729">
        <v>3</v>
      </c>
      <c r="I729" t="s">
        <v>1321</v>
      </c>
      <c r="J729" t="s">
        <v>1322</v>
      </c>
      <c r="K729" t="s">
        <v>1323</v>
      </c>
      <c r="L729">
        <v>1339</v>
      </c>
      <c r="N729">
        <v>1007</v>
      </c>
      <c r="O729" t="s">
        <v>179</v>
      </c>
      <c r="P729" t="s">
        <v>179</v>
      </c>
      <c r="Q729">
        <v>1</v>
      </c>
      <c r="W729">
        <v>0</v>
      </c>
      <c r="X729">
        <v>1706747518</v>
      </c>
      <c r="Y729">
        <v>0.43</v>
      </c>
      <c r="AA729">
        <v>256.48</v>
      </c>
      <c r="AB729">
        <v>0</v>
      </c>
      <c r="AC729">
        <v>0</v>
      </c>
      <c r="AD729">
        <v>0</v>
      </c>
      <c r="AE729">
        <v>38.51</v>
      </c>
      <c r="AF729">
        <v>0</v>
      </c>
      <c r="AG729">
        <v>0</v>
      </c>
      <c r="AH729">
        <v>0</v>
      </c>
      <c r="AI729">
        <v>6.66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3</v>
      </c>
      <c r="AT729">
        <v>0.43</v>
      </c>
      <c r="AU729" t="s">
        <v>3</v>
      </c>
      <c r="AV729">
        <v>0</v>
      </c>
      <c r="AW729">
        <v>2</v>
      </c>
      <c r="AX729">
        <v>39501568</v>
      </c>
      <c r="AY729">
        <v>1</v>
      </c>
      <c r="AZ729">
        <v>0</v>
      </c>
      <c r="BA729">
        <v>722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Y729*Source!I348</f>
        <v>0.2107</v>
      </c>
      <c r="CY729">
        <f>AA729</f>
        <v>256.48</v>
      </c>
      <c r="CZ729">
        <f>AE729</f>
        <v>38.51</v>
      </c>
      <c r="DA729">
        <f>AI729</f>
        <v>6.66</v>
      </c>
      <c r="DB729">
        <v>0</v>
      </c>
    </row>
    <row r="730" spans="1:106" x14ac:dyDescent="0.2">
      <c r="A730">
        <f>ROW(Source!A348)</f>
        <v>348</v>
      </c>
      <c r="B730">
        <v>39500386</v>
      </c>
      <c r="C730">
        <v>39501557</v>
      </c>
      <c r="D730">
        <v>36800159</v>
      </c>
      <c r="E730">
        <v>1</v>
      </c>
      <c r="F730">
        <v>1</v>
      </c>
      <c r="G730">
        <v>1</v>
      </c>
      <c r="H730">
        <v>3</v>
      </c>
      <c r="I730" t="s">
        <v>1324</v>
      </c>
      <c r="J730" t="s">
        <v>1325</v>
      </c>
      <c r="K730" t="s">
        <v>1326</v>
      </c>
      <c r="L730">
        <v>1339</v>
      </c>
      <c r="N730">
        <v>1007</v>
      </c>
      <c r="O730" t="s">
        <v>179</v>
      </c>
      <c r="P730" t="s">
        <v>179</v>
      </c>
      <c r="Q730">
        <v>1</v>
      </c>
      <c r="W730">
        <v>0</v>
      </c>
      <c r="X730">
        <v>1262771840</v>
      </c>
      <c r="Y730">
        <v>2.74</v>
      </c>
      <c r="AA730">
        <v>41.43</v>
      </c>
      <c r="AB730">
        <v>0</v>
      </c>
      <c r="AC730">
        <v>0</v>
      </c>
      <c r="AD730">
        <v>0</v>
      </c>
      <c r="AE730">
        <v>6.22</v>
      </c>
      <c r="AF730">
        <v>0</v>
      </c>
      <c r="AG730">
        <v>0</v>
      </c>
      <c r="AH730">
        <v>0</v>
      </c>
      <c r="AI730">
        <v>6.66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3</v>
      </c>
      <c r="AT730">
        <v>2.74</v>
      </c>
      <c r="AU730" t="s">
        <v>3</v>
      </c>
      <c r="AV730">
        <v>0</v>
      </c>
      <c r="AW730">
        <v>2</v>
      </c>
      <c r="AX730">
        <v>39501569</v>
      </c>
      <c r="AY730">
        <v>1</v>
      </c>
      <c r="AZ730">
        <v>0</v>
      </c>
      <c r="BA730">
        <v>723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Y730*Source!I348</f>
        <v>1.3426</v>
      </c>
      <c r="CY730">
        <f>AA730</f>
        <v>41.43</v>
      </c>
      <c r="CZ730">
        <f>AE730</f>
        <v>6.22</v>
      </c>
      <c r="DA730">
        <f>AI730</f>
        <v>6.66</v>
      </c>
      <c r="DB730">
        <v>0</v>
      </c>
    </row>
    <row r="731" spans="1:106" x14ac:dyDescent="0.2">
      <c r="A731">
        <f>ROW(Source!A349)</f>
        <v>349</v>
      </c>
      <c r="B731">
        <v>39500385</v>
      </c>
      <c r="C731">
        <v>39501571</v>
      </c>
      <c r="D731">
        <v>37065946</v>
      </c>
      <c r="E731">
        <v>1</v>
      </c>
      <c r="F731">
        <v>1</v>
      </c>
      <c r="G731">
        <v>1</v>
      </c>
      <c r="H731">
        <v>1</v>
      </c>
      <c r="I731" t="s">
        <v>1367</v>
      </c>
      <c r="J731" t="s">
        <v>3</v>
      </c>
      <c r="K731" t="s">
        <v>1368</v>
      </c>
      <c r="L731">
        <v>1191</v>
      </c>
      <c r="N731">
        <v>1013</v>
      </c>
      <c r="O731" t="s">
        <v>1028</v>
      </c>
      <c r="P731" t="s">
        <v>1028</v>
      </c>
      <c r="Q731">
        <v>1</v>
      </c>
      <c r="W731">
        <v>0</v>
      </c>
      <c r="X731">
        <v>152375061</v>
      </c>
      <c r="Y731">
        <v>110</v>
      </c>
      <c r="AA731">
        <v>0</v>
      </c>
      <c r="AB731">
        <v>0</v>
      </c>
      <c r="AC731">
        <v>0</v>
      </c>
      <c r="AD731">
        <v>7.87</v>
      </c>
      <c r="AE731">
        <v>0</v>
      </c>
      <c r="AF731">
        <v>0</v>
      </c>
      <c r="AG731">
        <v>0</v>
      </c>
      <c r="AH731">
        <v>7.87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3</v>
      </c>
      <c r="AT731">
        <v>110</v>
      </c>
      <c r="AU731" t="s">
        <v>3</v>
      </c>
      <c r="AV731">
        <v>1</v>
      </c>
      <c r="AW731">
        <v>2</v>
      </c>
      <c r="AX731">
        <v>39501575</v>
      </c>
      <c r="AY731">
        <v>1</v>
      </c>
      <c r="AZ731">
        <v>0</v>
      </c>
      <c r="BA731">
        <v>725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Y731*Source!I349</f>
        <v>7.7000000000000011</v>
      </c>
      <c r="CY731">
        <f>AD731</f>
        <v>7.87</v>
      </c>
      <c r="CZ731">
        <f>AH731</f>
        <v>7.87</v>
      </c>
      <c r="DA731">
        <f>AL731</f>
        <v>1</v>
      </c>
      <c r="DB731">
        <v>0</v>
      </c>
    </row>
    <row r="732" spans="1:106" x14ac:dyDescent="0.2">
      <c r="A732">
        <f>ROW(Source!A349)</f>
        <v>349</v>
      </c>
      <c r="B732">
        <v>39500385</v>
      </c>
      <c r="C732">
        <v>39501571</v>
      </c>
      <c r="D732">
        <v>37064876</v>
      </c>
      <c r="E732">
        <v>1</v>
      </c>
      <c r="F732">
        <v>1</v>
      </c>
      <c r="G732">
        <v>1</v>
      </c>
      <c r="H732">
        <v>1</v>
      </c>
      <c r="I732" t="s">
        <v>1029</v>
      </c>
      <c r="J732" t="s">
        <v>3</v>
      </c>
      <c r="K732" t="s">
        <v>1030</v>
      </c>
      <c r="L732">
        <v>1191</v>
      </c>
      <c r="N732">
        <v>1013</v>
      </c>
      <c r="O732" t="s">
        <v>1028</v>
      </c>
      <c r="P732" t="s">
        <v>1028</v>
      </c>
      <c r="Q732">
        <v>1</v>
      </c>
      <c r="W732">
        <v>0</v>
      </c>
      <c r="X732">
        <v>-1417349443</v>
      </c>
      <c r="Y732">
        <v>2.2400000000000002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3</v>
      </c>
      <c r="AT732">
        <v>2.2400000000000002</v>
      </c>
      <c r="AU732" t="s">
        <v>3</v>
      </c>
      <c r="AV732">
        <v>2</v>
      </c>
      <c r="AW732">
        <v>2</v>
      </c>
      <c r="AX732">
        <v>39501576</v>
      </c>
      <c r="AY732">
        <v>1</v>
      </c>
      <c r="AZ732">
        <v>0</v>
      </c>
      <c r="BA732">
        <v>726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Y732*Source!I349</f>
        <v>0.15680000000000002</v>
      </c>
      <c r="CY732">
        <f>AD732</f>
        <v>0</v>
      </c>
      <c r="CZ732">
        <f>AH732</f>
        <v>0</v>
      </c>
      <c r="DA732">
        <f>AL732</f>
        <v>1</v>
      </c>
      <c r="DB732">
        <v>0</v>
      </c>
    </row>
    <row r="733" spans="1:106" x14ac:dyDescent="0.2">
      <c r="A733">
        <f>ROW(Source!A349)</f>
        <v>349</v>
      </c>
      <c r="B733">
        <v>39500385</v>
      </c>
      <c r="C733">
        <v>39501571</v>
      </c>
      <c r="D733">
        <v>36882452</v>
      </c>
      <c r="E733">
        <v>1</v>
      </c>
      <c r="F733">
        <v>1</v>
      </c>
      <c r="G733">
        <v>1</v>
      </c>
      <c r="H733">
        <v>2</v>
      </c>
      <c r="I733" t="s">
        <v>1031</v>
      </c>
      <c r="J733" t="s">
        <v>1032</v>
      </c>
      <c r="K733" t="s">
        <v>1033</v>
      </c>
      <c r="L733">
        <v>1368</v>
      </c>
      <c r="N733">
        <v>1011</v>
      </c>
      <c r="O733" t="s">
        <v>1034</v>
      </c>
      <c r="P733" t="s">
        <v>1034</v>
      </c>
      <c r="Q733">
        <v>1</v>
      </c>
      <c r="W733">
        <v>0</v>
      </c>
      <c r="X733">
        <v>1188625873</v>
      </c>
      <c r="Y733">
        <v>2.2400000000000002</v>
      </c>
      <c r="AA733">
        <v>0</v>
      </c>
      <c r="AB733">
        <v>31.26</v>
      </c>
      <c r="AC733">
        <v>13.5</v>
      </c>
      <c r="AD733">
        <v>0</v>
      </c>
      <c r="AE733">
        <v>0</v>
      </c>
      <c r="AF733">
        <v>31.26</v>
      </c>
      <c r="AG733">
        <v>13.5</v>
      </c>
      <c r="AH733">
        <v>0</v>
      </c>
      <c r="AI733">
        <v>1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3</v>
      </c>
      <c r="AT733">
        <v>2.2400000000000002</v>
      </c>
      <c r="AU733" t="s">
        <v>3</v>
      </c>
      <c r="AV733">
        <v>0</v>
      </c>
      <c r="AW733">
        <v>2</v>
      </c>
      <c r="AX733">
        <v>39501577</v>
      </c>
      <c r="AY733">
        <v>1</v>
      </c>
      <c r="AZ733">
        <v>0</v>
      </c>
      <c r="BA733">
        <v>727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Y733*Source!I349</f>
        <v>0.15680000000000002</v>
      </c>
      <c r="CY733">
        <f>AB733</f>
        <v>31.26</v>
      </c>
      <c r="CZ733">
        <f>AF733</f>
        <v>31.26</v>
      </c>
      <c r="DA733">
        <f>AJ733</f>
        <v>1</v>
      </c>
      <c r="DB733">
        <v>0</v>
      </c>
    </row>
    <row r="734" spans="1:106" x14ac:dyDescent="0.2">
      <c r="A734">
        <f>ROW(Source!A350)</f>
        <v>350</v>
      </c>
      <c r="B734">
        <v>39500386</v>
      </c>
      <c r="C734">
        <v>39501571</v>
      </c>
      <c r="D734">
        <v>37065946</v>
      </c>
      <c r="E734">
        <v>1</v>
      </c>
      <c r="F734">
        <v>1</v>
      </c>
      <c r="G734">
        <v>1</v>
      </c>
      <c r="H734">
        <v>1</v>
      </c>
      <c r="I734" t="s">
        <v>1367</v>
      </c>
      <c r="J734" t="s">
        <v>3</v>
      </c>
      <c r="K734" t="s">
        <v>1368</v>
      </c>
      <c r="L734">
        <v>1191</v>
      </c>
      <c r="N734">
        <v>1013</v>
      </c>
      <c r="O734" t="s">
        <v>1028</v>
      </c>
      <c r="P734" t="s">
        <v>1028</v>
      </c>
      <c r="Q734">
        <v>1</v>
      </c>
      <c r="W734">
        <v>0</v>
      </c>
      <c r="X734">
        <v>152375061</v>
      </c>
      <c r="Y734">
        <v>110</v>
      </c>
      <c r="AA734">
        <v>0</v>
      </c>
      <c r="AB734">
        <v>0</v>
      </c>
      <c r="AC734">
        <v>0</v>
      </c>
      <c r="AD734">
        <v>52.41</v>
      </c>
      <c r="AE734">
        <v>0</v>
      </c>
      <c r="AF734">
        <v>0</v>
      </c>
      <c r="AG734">
        <v>0</v>
      </c>
      <c r="AH734">
        <v>7.87</v>
      </c>
      <c r="AI734">
        <v>1</v>
      </c>
      <c r="AJ734">
        <v>1</v>
      </c>
      <c r="AK734">
        <v>1</v>
      </c>
      <c r="AL734">
        <v>6.66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3</v>
      </c>
      <c r="AT734">
        <v>110</v>
      </c>
      <c r="AU734" t="s">
        <v>3</v>
      </c>
      <c r="AV734">
        <v>1</v>
      </c>
      <c r="AW734">
        <v>2</v>
      </c>
      <c r="AX734">
        <v>39501575</v>
      </c>
      <c r="AY734">
        <v>1</v>
      </c>
      <c r="AZ734">
        <v>0</v>
      </c>
      <c r="BA734">
        <v>728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Y734*Source!I350</f>
        <v>7.7000000000000011</v>
      </c>
      <c r="CY734">
        <f>AD734</f>
        <v>52.41</v>
      </c>
      <c r="CZ734">
        <f>AH734</f>
        <v>7.87</v>
      </c>
      <c r="DA734">
        <f>AL734</f>
        <v>6.66</v>
      </c>
      <c r="DB734">
        <v>0</v>
      </c>
    </row>
    <row r="735" spans="1:106" x14ac:dyDescent="0.2">
      <c r="A735">
        <f>ROW(Source!A350)</f>
        <v>350</v>
      </c>
      <c r="B735">
        <v>39500386</v>
      </c>
      <c r="C735">
        <v>39501571</v>
      </c>
      <c r="D735">
        <v>37064876</v>
      </c>
      <c r="E735">
        <v>1</v>
      </c>
      <c r="F735">
        <v>1</v>
      </c>
      <c r="G735">
        <v>1</v>
      </c>
      <c r="H735">
        <v>1</v>
      </c>
      <c r="I735" t="s">
        <v>1029</v>
      </c>
      <c r="J735" t="s">
        <v>3</v>
      </c>
      <c r="K735" t="s">
        <v>1030</v>
      </c>
      <c r="L735">
        <v>1191</v>
      </c>
      <c r="N735">
        <v>1013</v>
      </c>
      <c r="O735" t="s">
        <v>1028</v>
      </c>
      <c r="P735" t="s">
        <v>1028</v>
      </c>
      <c r="Q735">
        <v>1</v>
      </c>
      <c r="W735">
        <v>0</v>
      </c>
      <c r="X735">
        <v>-1417349443</v>
      </c>
      <c r="Y735">
        <v>2.2400000000000002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1</v>
      </c>
      <c r="AJ735">
        <v>1</v>
      </c>
      <c r="AK735">
        <v>6.66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3</v>
      </c>
      <c r="AT735">
        <v>2.2400000000000002</v>
      </c>
      <c r="AU735" t="s">
        <v>3</v>
      </c>
      <c r="AV735">
        <v>2</v>
      </c>
      <c r="AW735">
        <v>2</v>
      </c>
      <c r="AX735">
        <v>39501576</v>
      </c>
      <c r="AY735">
        <v>1</v>
      </c>
      <c r="AZ735">
        <v>0</v>
      </c>
      <c r="BA735">
        <v>729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Y735*Source!I350</f>
        <v>0.15680000000000002</v>
      </c>
      <c r="CY735">
        <f>AD735</f>
        <v>0</v>
      </c>
      <c r="CZ735">
        <f>AH735</f>
        <v>0</v>
      </c>
      <c r="DA735">
        <f>AL735</f>
        <v>1</v>
      </c>
      <c r="DB735">
        <v>0</v>
      </c>
    </row>
    <row r="736" spans="1:106" x14ac:dyDescent="0.2">
      <c r="A736">
        <f>ROW(Source!A350)</f>
        <v>350</v>
      </c>
      <c r="B736">
        <v>39500386</v>
      </c>
      <c r="C736">
        <v>39501571</v>
      </c>
      <c r="D736">
        <v>36882452</v>
      </c>
      <c r="E736">
        <v>1</v>
      </c>
      <c r="F736">
        <v>1</v>
      </c>
      <c r="G736">
        <v>1</v>
      </c>
      <c r="H736">
        <v>2</v>
      </c>
      <c r="I736" t="s">
        <v>1031</v>
      </c>
      <c r="J736" t="s">
        <v>1032</v>
      </c>
      <c r="K736" t="s">
        <v>1033</v>
      </c>
      <c r="L736">
        <v>1368</v>
      </c>
      <c r="N736">
        <v>1011</v>
      </c>
      <c r="O736" t="s">
        <v>1034</v>
      </c>
      <c r="P736" t="s">
        <v>1034</v>
      </c>
      <c r="Q736">
        <v>1</v>
      </c>
      <c r="W736">
        <v>0</v>
      </c>
      <c r="X736">
        <v>1188625873</v>
      </c>
      <c r="Y736">
        <v>2.2400000000000002</v>
      </c>
      <c r="AA736">
        <v>0</v>
      </c>
      <c r="AB736">
        <v>208.19</v>
      </c>
      <c r="AC736">
        <v>13.5</v>
      </c>
      <c r="AD736">
        <v>0</v>
      </c>
      <c r="AE736">
        <v>0</v>
      </c>
      <c r="AF736">
        <v>31.26</v>
      </c>
      <c r="AG736">
        <v>13.5</v>
      </c>
      <c r="AH736">
        <v>0</v>
      </c>
      <c r="AI736">
        <v>1</v>
      </c>
      <c r="AJ736">
        <v>6.66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3</v>
      </c>
      <c r="AT736">
        <v>2.2400000000000002</v>
      </c>
      <c r="AU736" t="s">
        <v>3</v>
      </c>
      <c r="AV736">
        <v>0</v>
      </c>
      <c r="AW736">
        <v>2</v>
      </c>
      <c r="AX736">
        <v>39501577</v>
      </c>
      <c r="AY736">
        <v>1</v>
      </c>
      <c r="AZ736">
        <v>0</v>
      </c>
      <c r="BA736">
        <v>730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Y736*Source!I350</f>
        <v>0.15680000000000002</v>
      </c>
      <c r="CY736">
        <f>AB736</f>
        <v>208.19</v>
      </c>
      <c r="CZ736">
        <f>AF736</f>
        <v>31.26</v>
      </c>
      <c r="DA736">
        <f>AJ736</f>
        <v>6.66</v>
      </c>
      <c r="DB736">
        <v>0</v>
      </c>
    </row>
    <row r="737" spans="1:106" x14ac:dyDescent="0.2">
      <c r="A737">
        <f>ROW(Source!A351)</f>
        <v>351</v>
      </c>
      <c r="B737">
        <v>39500385</v>
      </c>
      <c r="C737">
        <v>39501578</v>
      </c>
      <c r="D737">
        <v>37064928</v>
      </c>
      <c r="E737">
        <v>1</v>
      </c>
      <c r="F737">
        <v>1</v>
      </c>
      <c r="G737">
        <v>1</v>
      </c>
      <c r="H737">
        <v>1</v>
      </c>
      <c r="I737" t="s">
        <v>1091</v>
      </c>
      <c r="J737" t="s">
        <v>3</v>
      </c>
      <c r="K737" t="s">
        <v>1092</v>
      </c>
      <c r="L737">
        <v>1191</v>
      </c>
      <c r="N737">
        <v>1013</v>
      </c>
      <c r="O737" t="s">
        <v>1028</v>
      </c>
      <c r="P737" t="s">
        <v>1028</v>
      </c>
      <c r="Q737">
        <v>1</v>
      </c>
      <c r="W737">
        <v>0</v>
      </c>
      <c r="X737">
        <v>145020957</v>
      </c>
      <c r="Y737">
        <v>10.420000000000002</v>
      </c>
      <c r="AA737">
        <v>0</v>
      </c>
      <c r="AB737">
        <v>0</v>
      </c>
      <c r="AC737">
        <v>0</v>
      </c>
      <c r="AD737">
        <v>9.07</v>
      </c>
      <c r="AE737">
        <v>0</v>
      </c>
      <c r="AF737">
        <v>0</v>
      </c>
      <c r="AG737">
        <v>0</v>
      </c>
      <c r="AH737">
        <v>9.07</v>
      </c>
      <c r="AI737">
        <v>1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3</v>
      </c>
      <c r="AT737">
        <v>26.05</v>
      </c>
      <c r="AU737" t="s">
        <v>590</v>
      </c>
      <c r="AV737">
        <v>1</v>
      </c>
      <c r="AW737">
        <v>2</v>
      </c>
      <c r="AX737">
        <v>39501592</v>
      </c>
      <c r="AY737">
        <v>1</v>
      </c>
      <c r="AZ737">
        <v>0</v>
      </c>
      <c r="BA737">
        <v>731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Y737*Source!I351</f>
        <v>0.83360000000000012</v>
      </c>
      <c r="CY737">
        <f>AD737</f>
        <v>9.07</v>
      </c>
      <c r="CZ737">
        <f>AH737</f>
        <v>9.07</v>
      </c>
      <c r="DA737">
        <f>AL737</f>
        <v>1</v>
      </c>
      <c r="DB737">
        <v>0</v>
      </c>
    </row>
    <row r="738" spans="1:106" x14ac:dyDescent="0.2">
      <c r="A738">
        <f>ROW(Source!A351)</f>
        <v>351</v>
      </c>
      <c r="B738">
        <v>39500385</v>
      </c>
      <c r="C738">
        <v>39501578</v>
      </c>
      <c r="D738">
        <v>37064876</v>
      </c>
      <c r="E738">
        <v>1</v>
      </c>
      <c r="F738">
        <v>1</v>
      </c>
      <c r="G738">
        <v>1</v>
      </c>
      <c r="H738">
        <v>1</v>
      </c>
      <c r="I738" t="s">
        <v>1029</v>
      </c>
      <c r="J738" t="s">
        <v>3</v>
      </c>
      <c r="K738" t="s">
        <v>1030</v>
      </c>
      <c r="L738">
        <v>1191</v>
      </c>
      <c r="N738">
        <v>1013</v>
      </c>
      <c r="O738" t="s">
        <v>1028</v>
      </c>
      <c r="P738" t="s">
        <v>1028</v>
      </c>
      <c r="Q738">
        <v>1</v>
      </c>
      <c r="W738">
        <v>0</v>
      </c>
      <c r="X738">
        <v>-1417349443</v>
      </c>
      <c r="Y738">
        <v>0.98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3</v>
      </c>
      <c r="AT738">
        <v>0.98</v>
      </c>
      <c r="AU738" t="s">
        <v>3</v>
      </c>
      <c r="AV738">
        <v>2</v>
      </c>
      <c r="AW738">
        <v>2</v>
      </c>
      <c r="AX738">
        <v>39501593</v>
      </c>
      <c r="AY738">
        <v>1</v>
      </c>
      <c r="AZ738">
        <v>2048</v>
      </c>
      <c r="BA738">
        <v>732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Y738*Source!I351</f>
        <v>7.8399999999999997E-2</v>
      </c>
      <c r="CY738">
        <f>AD738</f>
        <v>0</v>
      </c>
      <c r="CZ738">
        <f>AH738</f>
        <v>0</v>
      </c>
      <c r="DA738">
        <f>AL738</f>
        <v>1</v>
      </c>
      <c r="DB738">
        <v>0</v>
      </c>
    </row>
    <row r="739" spans="1:106" x14ac:dyDescent="0.2">
      <c r="A739">
        <f>ROW(Source!A351)</f>
        <v>351</v>
      </c>
      <c r="B739">
        <v>39500385</v>
      </c>
      <c r="C739">
        <v>39501578</v>
      </c>
      <c r="D739">
        <v>36882057</v>
      </c>
      <c r="E739">
        <v>1</v>
      </c>
      <c r="F739">
        <v>1</v>
      </c>
      <c r="G739">
        <v>1</v>
      </c>
      <c r="H739">
        <v>2</v>
      </c>
      <c r="I739" t="s">
        <v>1074</v>
      </c>
      <c r="J739" t="s">
        <v>1075</v>
      </c>
      <c r="K739" t="s">
        <v>1076</v>
      </c>
      <c r="L739">
        <v>1368</v>
      </c>
      <c r="N739">
        <v>1011</v>
      </c>
      <c r="O739" t="s">
        <v>1034</v>
      </c>
      <c r="P739" t="s">
        <v>1034</v>
      </c>
      <c r="Q739">
        <v>1</v>
      </c>
      <c r="W739">
        <v>0</v>
      </c>
      <c r="X739">
        <v>-1460065968</v>
      </c>
      <c r="Y739">
        <v>8.0000000000000002E-3</v>
      </c>
      <c r="AA739">
        <v>0</v>
      </c>
      <c r="AB739">
        <v>86.4</v>
      </c>
      <c r="AC739">
        <v>13.5</v>
      </c>
      <c r="AD739">
        <v>0</v>
      </c>
      <c r="AE739">
        <v>0</v>
      </c>
      <c r="AF739">
        <v>86.4</v>
      </c>
      <c r="AG739">
        <v>13.5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3</v>
      </c>
      <c r="AT739">
        <v>0.02</v>
      </c>
      <c r="AU739" t="s">
        <v>590</v>
      </c>
      <c r="AV739">
        <v>0</v>
      </c>
      <c r="AW739">
        <v>2</v>
      </c>
      <c r="AX739">
        <v>39501594</v>
      </c>
      <c r="AY739">
        <v>1</v>
      </c>
      <c r="AZ739">
        <v>0</v>
      </c>
      <c r="BA739">
        <v>733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Y739*Source!I351</f>
        <v>6.4000000000000005E-4</v>
      </c>
      <c r="CY739">
        <f>AB739</f>
        <v>86.4</v>
      </c>
      <c r="CZ739">
        <f>AF739</f>
        <v>86.4</v>
      </c>
      <c r="DA739">
        <f>AJ739</f>
        <v>1</v>
      </c>
      <c r="DB739">
        <v>0</v>
      </c>
    </row>
    <row r="740" spans="1:106" x14ac:dyDescent="0.2">
      <c r="A740">
        <f>ROW(Source!A351)</f>
        <v>351</v>
      </c>
      <c r="B740">
        <v>39500385</v>
      </c>
      <c r="C740">
        <v>39501578</v>
      </c>
      <c r="D740">
        <v>36882159</v>
      </c>
      <c r="E740">
        <v>1</v>
      </c>
      <c r="F740">
        <v>1</v>
      </c>
      <c r="G740">
        <v>1</v>
      </c>
      <c r="H740">
        <v>2</v>
      </c>
      <c r="I740" t="s">
        <v>1119</v>
      </c>
      <c r="J740" t="s">
        <v>1120</v>
      </c>
      <c r="K740" t="s">
        <v>1121</v>
      </c>
      <c r="L740">
        <v>1368</v>
      </c>
      <c r="N740">
        <v>1011</v>
      </c>
      <c r="O740" t="s">
        <v>1034</v>
      </c>
      <c r="P740" t="s">
        <v>1034</v>
      </c>
      <c r="Q740">
        <v>1</v>
      </c>
      <c r="W740">
        <v>0</v>
      </c>
      <c r="X740">
        <v>-1718674368</v>
      </c>
      <c r="Y740">
        <v>4.8000000000000001E-2</v>
      </c>
      <c r="AA740">
        <v>0</v>
      </c>
      <c r="AB740">
        <v>111.99</v>
      </c>
      <c r="AC740">
        <v>13.5</v>
      </c>
      <c r="AD740">
        <v>0</v>
      </c>
      <c r="AE740">
        <v>0</v>
      </c>
      <c r="AF740">
        <v>111.99</v>
      </c>
      <c r="AG740">
        <v>13.5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3</v>
      </c>
      <c r="AT740">
        <v>0.12</v>
      </c>
      <c r="AU740" t="s">
        <v>590</v>
      </c>
      <c r="AV740">
        <v>0</v>
      </c>
      <c r="AW740">
        <v>2</v>
      </c>
      <c r="AX740">
        <v>39501595</v>
      </c>
      <c r="AY740">
        <v>1</v>
      </c>
      <c r="AZ740">
        <v>0</v>
      </c>
      <c r="BA740">
        <v>734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Y740*Source!I351</f>
        <v>3.8400000000000001E-3</v>
      </c>
      <c r="CY740">
        <f>AB740</f>
        <v>111.99</v>
      </c>
      <c r="CZ740">
        <f>AF740</f>
        <v>111.99</v>
      </c>
      <c r="DA740">
        <f>AJ740</f>
        <v>1</v>
      </c>
      <c r="DB740">
        <v>0</v>
      </c>
    </row>
    <row r="741" spans="1:106" x14ac:dyDescent="0.2">
      <c r="A741">
        <f>ROW(Source!A351)</f>
        <v>351</v>
      </c>
      <c r="B741">
        <v>39500385</v>
      </c>
      <c r="C741">
        <v>39501578</v>
      </c>
      <c r="D741">
        <v>36883554</v>
      </c>
      <c r="E741">
        <v>1</v>
      </c>
      <c r="F741">
        <v>1</v>
      </c>
      <c r="G741">
        <v>1</v>
      </c>
      <c r="H741">
        <v>2</v>
      </c>
      <c r="I741" t="s">
        <v>1037</v>
      </c>
      <c r="J741" t="s">
        <v>1038</v>
      </c>
      <c r="K741" t="s">
        <v>1039</v>
      </c>
      <c r="L741">
        <v>1368</v>
      </c>
      <c r="N741">
        <v>1011</v>
      </c>
      <c r="O741" t="s">
        <v>1034</v>
      </c>
      <c r="P741" t="s">
        <v>1034</v>
      </c>
      <c r="Q741">
        <v>1</v>
      </c>
      <c r="W741">
        <v>0</v>
      </c>
      <c r="X741">
        <v>1372534845</v>
      </c>
      <c r="Y741">
        <v>0.33600000000000002</v>
      </c>
      <c r="AA741">
        <v>0</v>
      </c>
      <c r="AB741">
        <v>65.709999999999994</v>
      </c>
      <c r="AC741">
        <v>11.6</v>
      </c>
      <c r="AD741">
        <v>0</v>
      </c>
      <c r="AE741">
        <v>0</v>
      </c>
      <c r="AF741">
        <v>65.709999999999994</v>
      </c>
      <c r="AG741">
        <v>11.6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3</v>
      </c>
      <c r="AT741">
        <v>0.84</v>
      </c>
      <c r="AU741" t="s">
        <v>590</v>
      </c>
      <c r="AV741">
        <v>0</v>
      </c>
      <c r="AW741">
        <v>2</v>
      </c>
      <c r="AX741">
        <v>39501596</v>
      </c>
      <c r="AY741">
        <v>1</v>
      </c>
      <c r="AZ741">
        <v>0</v>
      </c>
      <c r="BA741">
        <v>735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Y741*Source!I351</f>
        <v>2.6880000000000001E-2</v>
      </c>
      <c r="CY741">
        <f>AB741</f>
        <v>65.709999999999994</v>
      </c>
      <c r="CZ741">
        <f>AF741</f>
        <v>65.709999999999994</v>
      </c>
      <c r="DA741">
        <f>AJ741</f>
        <v>1</v>
      </c>
      <c r="DB741">
        <v>0</v>
      </c>
    </row>
    <row r="742" spans="1:106" x14ac:dyDescent="0.2">
      <c r="A742">
        <f>ROW(Source!A351)</f>
        <v>351</v>
      </c>
      <c r="B742">
        <v>39500385</v>
      </c>
      <c r="C742">
        <v>39501578</v>
      </c>
      <c r="D742">
        <v>36802469</v>
      </c>
      <c r="E742">
        <v>1</v>
      </c>
      <c r="F742">
        <v>1</v>
      </c>
      <c r="G742">
        <v>1</v>
      </c>
      <c r="H742">
        <v>3</v>
      </c>
      <c r="I742" t="s">
        <v>1330</v>
      </c>
      <c r="J742" t="s">
        <v>1331</v>
      </c>
      <c r="K742" t="s">
        <v>1332</v>
      </c>
      <c r="L742">
        <v>1346</v>
      </c>
      <c r="N742">
        <v>1009</v>
      </c>
      <c r="O742" t="s">
        <v>52</v>
      </c>
      <c r="P742" t="s">
        <v>52</v>
      </c>
      <c r="Q742">
        <v>1</v>
      </c>
      <c r="W742">
        <v>0</v>
      </c>
      <c r="X742">
        <v>-490687590</v>
      </c>
      <c r="Y742">
        <v>0</v>
      </c>
      <c r="AA742">
        <v>37.29</v>
      </c>
      <c r="AB742">
        <v>0</v>
      </c>
      <c r="AC742">
        <v>0</v>
      </c>
      <c r="AD742">
        <v>0</v>
      </c>
      <c r="AE742">
        <v>37.29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3</v>
      </c>
      <c r="AT742">
        <v>0.11</v>
      </c>
      <c r="AU742" t="s">
        <v>319</v>
      </c>
      <c r="AV742">
        <v>0</v>
      </c>
      <c r="AW742">
        <v>2</v>
      </c>
      <c r="AX742">
        <v>39501597</v>
      </c>
      <c r="AY742">
        <v>1</v>
      </c>
      <c r="AZ742">
        <v>0</v>
      </c>
      <c r="BA742">
        <v>736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Y742*Source!I351</f>
        <v>0</v>
      </c>
      <c r="CY742">
        <f t="shared" ref="CY742:CY749" si="84">AA742</f>
        <v>37.29</v>
      </c>
      <c r="CZ742">
        <f t="shared" ref="CZ742:CZ749" si="85">AE742</f>
        <v>37.29</v>
      </c>
      <c r="DA742">
        <f t="shared" ref="DA742:DA749" si="86">AI742</f>
        <v>1</v>
      </c>
      <c r="DB742">
        <v>0</v>
      </c>
    </row>
    <row r="743" spans="1:106" x14ac:dyDescent="0.2">
      <c r="A743">
        <f>ROW(Source!A351)</f>
        <v>351</v>
      </c>
      <c r="B743">
        <v>39500385</v>
      </c>
      <c r="C743">
        <v>39501578</v>
      </c>
      <c r="D743">
        <v>36804607</v>
      </c>
      <c r="E743">
        <v>1</v>
      </c>
      <c r="F743">
        <v>1</v>
      </c>
      <c r="G743">
        <v>1</v>
      </c>
      <c r="H743">
        <v>3</v>
      </c>
      <c r="I743" t="s">
        <v>1369</v>
      </c>
      <c r="J743" t="s">
        <v>1370</v>
      </c>
      <c r="K743" t="s">
        <v>1371</v>
      </c>
      <c r="L743">
        <v>1348</v>
      </c>
      <c r="N743">
        <v>1009</v>
      </c>
      <c r="O743" t="s">
        <v>57</v>
      </c>
      <c r="P743" t="s">
        <v>57</v>
      </c>
      <c r="Q743">
        <v>1000</v>
      </c>
      <c r="W743">
        <v>0</v>
      </c>
      <c r="X743">
        <v>-1198405679</v>
      </c>
      <c r="Y743">
        <v>0</v>
      </c>
      <c r="AA743">
        <v>25425</v>
      </c>
      <c r="AB743">
        <v>0</v>
      </c>
      <c r="AC743">
        <v>0</v>
      </c>
      <c r="AD743">
        <v>0</v>
      </c>
      <c r="AE743">
        <v>25425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3</v>
      </c>
      <c r="AT743">
        <v>2.7499999999999998E-3</v>
      </c>
      <c r="AU743" t="s">
        <v>319</v>
      </c>
      <c r="AV743">
        <v>0</v>
      </c>
      <c r="AW743">
        <v>2</v>
      </c>
      <c r="AX743">
        <v>39501598</v>
      </c>
      <c r="AY743">
        <v>1</v>
      </c>
      <c r="AZ743">
        <v>0</v>
      </c>
      <c r="BA743">
        <v>737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Y743*Source!I351</f>
        <v>0</v>
      </c>
      <c r="CY743">
        <f t="shared" si="84"/>
        <v>25425</v>
      </c>
      <c r="CZ743">
        <f t="shared" si="85"/>
        <v>25425</v>
      </c>
      <c r="DA743">
        <f t="shared" si="86"/>
        <v>1</v>
      </c>
      <c r="DB743">
        <v>0</v>
      </c>
    </row>
    <row r="744" spans="1:106" x14ac:dyDescent="0.2">
      <c r="A744">
        <f>ROW(Source!A351)</f>
        <v>351</v>
      </c>
      <c r="B744">
        <v>39500385</v>
      </c>
      <c r="C744">
        <v>39501578</v>
      </c>
      <c r="D744">
        <v>36807340</v>
      </c>
      <c r="E744">
        <v>1</v>
      </c>
      <c r="F744">
        <v>1</v>
      </c>
      <c r="G744">
        <v>1</v>
      </c>
      <c r="H744">
        <v>3</v>
      </c>
      <c r="I744" t="s">
        <v>1372</v>
      </c>
      <c r="J744" t="s">
        <v>1373</v>
      </c>
      <c r="K744" t="s">
        <v>1374</v>
      </c>
      <c r="L744">
        <v>1339</v>
      </c>
      <c r="N744">
        <v>1007</v>
      </c>
      <c r="O744" t="s">
        <v>179</v>
      </c>
      <c r="P744" t="s">
        <v>179</v>
      </c>
      <c r="Q744">
        <v>1</v>
      </c>
      <c r="W744">
        <v>0</v>
      </c>
      <c r="X744">
        <v>-1019936957</v>
      </c>
      <c r="Y744">
        <v>0</v>
      </c>
      <c r="AA744">
        <v>485.9</v>
      </c>
      <c r="AB744">
        <v>0</v>
      </c>
      <c r="AC744">
        <v>0</v>
      </c>
      <c r="AD744">
        <v>0</v>
      </c>
      <c r="AE744">
        <v>485.9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1</v>
      </c>
      <c r="AQ744">
        <v>0</v>
      </c>
      <c r="AR744">
        <v>0</v>
      </c>
      <c r="AS744" t="s">
        <v>3</v>
      </c>
      <c r="AT744">
        <v>6.7000000000000002E-3</v>
      </c>
      <c r="AU744" t="s">
        <v>319</v>
      </c>
      <c r="AV744">
        <v>0</v>
      </c>
      <c r="AW744">
        <v>2</v>
      </c>
      <c r="AX744">
        <v>39501599</v>
      </c>
      <c r="AY744">
        <v>1</v>
      </c>
      <c r="AZ744">
        <v>0</v>
      </c>
      <c r="BA744">
        <v>738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Y744*Source!I351</f>
        <v>0</v>
      </c>
      <c r="CY744">
        <f t="shared" si="84"/>
        <v>485.9</v>
      </c>
      <c r="CZ744">
        <f t="shared" si="85"/>
        <v>485.9</v>
      </c>
      <c r="DA744">
        <f t="shared" si="86"/>
        <v>1</v>
      </c>
      <c r="DB744">
        <v>0</v>
      </c>
    </row>
    <row r="745" spans="1:106" x14ac:dyDescent="0.2">
      <c r="A745">
        <f>ROW(Source!A351)</f>
        <v>351</v>
      </c>
      <c r="B745">
        <v>39500385</v>
      </c>
      <c r="C745">
        <v>39501578</v>
      </c>
      <c r="D745">
        <v>36838223</v>
      </c>
      <c r="E745">
        <v>1</v>
      </c>
      <c r="F745">
        <v>1</v>
      </c>
      <c r="G745">
        <v>1</v>
      </c>
      <c r="H745">
        <v>3</v>
      </c>
      <c r="I745" t="s">
        <v>1336</v>
      </c>
      <c r="J745" t="s">
        <v>1337</v>
      </c>
      <c r="K745" t="s">
        <v>1338</v>
      </c>
      <c r="L745">
        <v>1348</v>
      </c>
      <c r="N745">
        <v>1009</v>
      </c>
      <c r="O745" t="s">
        <v>57</v>
      </c>
      <c r="P745" t="s">
        <v>57</v>
      </c>
      <c r="Q745">
        <v>1000</v>
      </c>
      <c r="W745">
        <v>0</v>
      </c>
      <c r="X745">
        <v>570223526</v>
      </c>
      <c r="Y745">
        <v>0</v>
      </c>
      <c r="AA745">
        <v>15119</v>
      </c>
      <c r="AB745">
        <v>0</v>
      </c>
      <c r="AC745">
        <v>0</v>
      </c>
      <c r="AD745">
        <v>0</v>
      </c>
      <c r="AE745">
        <v>15119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1</v>
      </c>
      <c r="AQ745">
        <v>0</v>
      </c>
      <c r="AR745">
        <v>0</v>
      </c>
      <c r="AS745" t="s">
        <v>3</v>
      </c>
      <c r="AT745">
        <v>2.7E-4</v>
      </c>
      <c r="AU745" t="s">
        <v>319</v>
      </c>
      <c r="AV745">
        <v>0</v>
      </c>
      <c r="AW745">
        <v>2</v>
      </c>
      <c r="AX745">
        <v>39501600</v>
      </c>
      <c r="AY745">
        <v>1</v>
      </c>
      <c r="AZ745">
        <v>0</v>
      </c>
      <c r="BA745">
        <v>739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Y745*Source!I351</f>
        <v>0</v>
      </c>
      <c r="CY745">
        <f t="shared" si="84"/>
        <v>15119</v>
      </c>
      <c r="CZ745">
        <f t="shared" si="85"/>
        <v>15119</v>
      </c>
      <c r="DA745">
        <f t="shared" si="86"/>
        <v>1</v>
      </c>
      <c r="DB745">
        <v>0</v>
      </c>
    </row>
    <row r="746" spans="1:106" x14ac:dyDescent="0.2">
      <c r="A746">
        <f>ROW(Source!A351)</f>
        <v>351</v>
      </c>
      <c r="B746">
        <v>39500385</v>
      </c>
      <c r="C746">
        <v>39501578</v>
      </c>
      <c r="D746">
        <v>36838951</v>
      </c>
      <c r="E746">
        <v>1</v>
      </c>
      <c r="F746">
        <v>1</v>
      </c>
      <c r="G746">
        <v>1</v>
      </c>
      <c r="H746">
        <v>3</v>
      </c>
      <c r="I746" t="s">
        <v>1339</v>
      </c>
      <c r="J746" t="s">
        <v>1340</v>
      </c>
      <c r="K746" t="s">
        <v>1341</v>
      </c>
      <c r="L746">
        <v>1348</v>
      </c>
      <c r="N746">
        <v>1009</v>
      </c>
      <c r="O746" t="s">
        <v>57</v>
      </c>
      <c r="P746" t="s">
        <v>57</v>
      </c>
      <c r="Q746">
        <v>1000</v>
      </c>
      <c r="W746">
        <v>0</v>
      </c>
      <c r="X746">
        <v>-909021926</v>
      </c>
      <c r="Y746">
        <v>0</v>
      </c>
      <c r="AA746">
        <v>16950</v>
      </c>
      <c r="AB746">
        <v>0</v>
      </c>
      <c r="AC746">
        <v>0</v>
      </c>
      <c r="AD746">
        <v>0</v>
      </c>
      <c r="AE746">
        <v>16950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3</v>
      </c>
      <c r="AT746">
        <v>1.2999999999999999E-4</v>
      </c>
      <c r="AU746" t="s">
        <v>319</v>
      </c>
      <c r="AV746">
        <v>0</v>
      </c>
      <c r="AW746">
        <v>2</v>
      </c>
      <c r="AX746">
        <v>39501601</v>
      </c>
      <c r="AY746">
        <v>1</v>
      </c>
      <c r="AZ746">
        <v>0</v>
      </c>
      <c r="BA746">
        <v>740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Y746*Source!I351</f>
        <v>0</v>
      </c>
      <c r="CY746">
        <f t="shared" si="84"/>
        <v>16950</v>
      </c>
      <c r="CZ746">
        <f t="shared" si="85"/>
        <v>16950</v>
      </c>
      <c r="DA746">
        <f t="shared" si="86"/>
        <v>1</v>
      </c>
      <c r="DB746">
        <v>0</v>
      </c>
    </row>
    <row r="747" spans="1:106" x14ac:dyDescent="0.2">
      <c r="A747">
        <f>ROW(Source!A351)</f>
        <v>351</v>
      </c>
      <c r="B747">
        <v>39500385</v>
      </c>
      <c r="C747">
        <v>39501578</v>
      </c>
      <c r="D747">
        <v>36847307</v>
      </c>
      <c r="E747">
        <v>1</v>
      </c>
      <c r="F747">
        <v>1</v>
      </c>
      <c r="G747">
        <v>1</v>
      </c>
      <c r="H747">
        <v>3</v>
      </c>
      <c r="I747" t="s">
        <v>1375</v>
      </c>
      <c r="J747" t="s">
        <v>1376</v>
      </c>
      <c r="K747" t="s">
        <v>1377</v>
      </c>
      <c r="L747">
        <v>1355</v>
      </c>
      <c r="N747">
        <v>1010</v>
      </c>
      <c r="O747" t="s">
        <v>390</v>
      </c>
      <c r="P747" t="s">
        <v>390</v>
      </c>
      <c r="Q747">
        <v>100</v>
      </c>
      <c r="W747">
        <v>0</v>
      </c>
      <c r="X747">
        <v>2088476946</v>
      </c>
      <c r="Y747">
        <v>0</v>
      </c>
      <c r="AA747">
        <v>180.69</v>
      </c>
      <c r="AB747">
        <v>0</v>
      </c>
      <c r="AC747">
        <v>0</v>
      </c>
      <c r="AD747">
        <v>0</v>
      </c>
      <c r="AE747">
        <v>180.69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3</v>
      </c>
      <c r="AT747">
        <v>0.33500000000000002</v>
      </c>
      <c r="AU747" t="s">
        <v>319</v>
      </c>
      <c r="AV747">
        <v>0</v>
      </c>
      <c r="AW747">
        <v>2</v>
      </c>
      <c r="AX747">
        <v>39501602</v>
      </c>
      <c r="AY747">
        <v>1</v>
      </c>
      <c r="AZ747">
        <v>0</v>
      </c>
      <c r="BA747">
        <v>741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Y747*Source!I351</f>
        <v>0</v>
      </c>
      <c r="CY747">
        <f t="shared" si="84"/>
        <v>180.69</v>
      </c>
      <c r="CZ747">
        <f t="shared" si="85"/>
        <v>180.69</v>
      </c>
      <c r="DA747">
        <f t="shared" si="86"/>
        <v>1</v>
      </c>
      <c r="DB747">
        <v>0</v>
      </c>
    </row>
    <row r="748" spans="1:106" x14ac:dyDescent="0.2">
      <c r="A748">
        <f>ROW(Source!A351)</f>
        <v>351</v>
      </c>
      <c r="B748">
        <v>39500385</v>
      </c>
      <c r="C748">
        <v>39501578</v>
      </c>
      <c r="D748">
        <v>36847308</v>
      </c>
      <c r="E748">
        <v>1</v>
      </c>
      <c r="F748">
        <v>1</v>
      </c>
      <c r="G748">
        <v>1</v>
      </c>
      <c r="H748">
        <v>3</v>
      </c>
      <c r="I748" t="s">
        <v>1378</v>
      </c>
      <c r="J748" t="s">
        <v>1379</v>
      </c>
      <c r="K748" t="s">
        <v>1380</v>
      </c>
      <c r="L748">
        <v>1355</v>
      </c>
      <c r="N748">
        <v>1010</v>
      </c>
      <c r="O748" t="s">
        <v>390</v>
      </c>
      <c r="P748" t="s">
        <v>390</v>
      </c>
      <c r="Q748">
        <v>100</v>
      </c>
      <c r="W748">
        <v>0</v>
      </c>
      <c r="X748">
        <v>-1866122579</v>
      </c>
      <c r="Y748">
        <v>0</v>
      </c>
      <c r="AA748">
        <v>187.47</v>
      </c>
      <c r="AB748">
        <v>0</v>
      </c>
      <c r="AC748">
        <v>0</v>
      </c>
      <c r="AD748">
        <v>0</v>
      </c>
      <c r="AE748">
        <v>187.47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3</v>
      </c>
      <c r="AT748">
        <v>0.33500000000000002</v>
      </c>
      <c r="AU748" t="s">
        <v>319</v>
      </c>
      <c r="AV748">
        <v>0</v>
      </c>
      <c r="AW748">
        <v>2</v>
      </c>
      <c r="AX748">
        <v>39501603</v>
      </c>
      <c r="AY748">
        <v>1</v>
      </c>
      <c r="AZ748">
        <v>0</v>
      </c>
      <c r="BA748">
        <v>742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Y748*Source!I351</f>
        <v>0</v>
      </c>
      <c r="CY748">
        <f t="shared" si="84"/>
        <v>187.47</v>
      </c>
      <c r="CZ748">
        <f t="shared" si="85"/>
        <v>187.47</v>
      </c>
      <c r="DA748">
        <f t="shared" si="86"/>
        <v>1</v>
      </c>
      <c r="DB748">
        <v>0</v>
      </c>
    </row>
    <row r="749" spans="1:106" x14ac:dyDescent="0.2">
      <c r="A749">
        <f>ROW(Source!A351)</f>
        <v>351</v>
      </c>
      <c r="B749">
        <v>39500385</v>
      </c>
      <c r="C749">
        <v>39501578</v>
      </c>
      <c r="D749">
        <v>36847944</v>
      </c>
      <c r="E749">
        <v>1</v>
      </c>
      <c r="F749">
        <v>1</v>
      </c>
      <c r="G749">
        <v>1</v>
      </c>
      <c r="H749">
        <v>3</v>
      </c>
      <c r="I749" t="s">
        <v>1381</v>
      </c>
      <c r="J749" t="s">
        <v>1382</v>
      </c>
      <c r="K749" t="s">
        <v>1383</v>
      </c>
      <c r="L749">
        <v>1301</v>
      </c>
      <c r="N749">
        <v>1003</v>
      </c>
      <c r="O749" t="s">
        <v>66</v>
      </c>
      <c r="P749" t="s">
        <v>66</v>
      </c>
      <c r="Q749">
        <v>1</v>
      </c>
      <c r="W749">
        <v>0</v>
      </c>
      <c r="X749">
        <v>-839646052</v>
      </c>
      <c r="Y749">
        <v>0</v>
      </c>
      <c r="AA749">
        <v>68</v>
      </c>
      <c r="AB749">
        <v>0</v>
      </c>
      <c r="AC749">
        <v>0</v>
      </c>
      <c r="AD749">
        <v>0</v>
      </c>
      <c r="AE749">
        <v>68</v>
      </c>
      <c r="AF749">
        <v>0</v>
      </c>
      <c r="AG749">
        <v>0</v>
      </c>
      <c r="AH749">
        <v>0</v>
      </c>
      <c r="AI749">
        <v>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3</v>
      </c>
      <c r="AT749">
        <v>100</v>
      </c>
      <c r="AU749" t="s">
        <v>319</v>
      </c>
      <c r="AV749">
        <v>0</v>
      </c>
      <c r="AW749">
        <v>2</v>
      </c>
      <c r="AX749">
        <v>39501604</v>
      </c>
      <c r="AY749">
        <v>1</v>
      </c>
      <c r="AZ749">
        <v>0</v>
      </c>
      <c r="BA749">
        <v>743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Y749*Source!I351</f>
        <v>0</v>
      </c>
      <c r="CY749">
        <f t="shared" si="84"/>
        <v>68</v>
      </c>
      <c r="CZ749">
        <f t="shared" si="85"/>
        <v>68</v>
      </c>
      <c r="DA749">
        <f t="shared" si="86"/>
        <v>1</v>
      </c>
      <c r="DB749">
        <v>0</v>
      </c>
    </row>
    <row r="750" spans="1:106" x14ac:dyDescent="0.2">
      <c r="A750">
        <f>ROW(Source!A352)</f>
        <v>352</v>
      </c>
      <c r="B750">
        <v>39500386</v>
      </c>
      <c r="C750">
        <v>39501578</v>
      </c>
      <c r="D750">
        <v>37064928</v>
      </c>
      <c r="E750">
        <v>1</v>
      </c>
      <c r="F750">
        <v>1</v>
      </c>
      <c r="G750">
        <v>1</v>
      </c>
      <c r="H750">
        <v>1</v>
      </c>
      <c r="I750" t="s">
        <v>1091</v>
      </c>
      <c r="J750" t="s">
        <v>3</v>
      </c>
      <c r="K750" t="s">
        <v>1092</v>
      </c>
      <c r="L750">
        <v>1191</v>
      </c>
      <c r="N750">
        <v>1013</v>
      </c>
      <c r="O750" t="s">
        <v>1028</v>
      </c>
      <c r="P750" t="s">
        <v>1028</v>
      </c>
      <c r="Q750">
        <v>1</v>
      </c>
      <c r="W750">
        <v>0</v>
      </c>
      <c r="X750">
        <v>145020957</v>
      </c>
      <c r="Y750">
        <v>10.420000000000002</v>
      </c>
      <c r="AA750">
        <v>0</v>
      </c>
      <c r="AB750">
        <v>0</v>
      </c>
      <c r="AC750">
        <v>0</v>
      </c>
      <c r="AD750">
        <v>60.41</v>
      </c>
      <c r="AE750">
        <v>0</v>
      </c>
      <c r="AF750">
        <v>0</v>
      </c>
      <c r="AG750">
        <v>0</v>
      </c>
      <c r="AH750">
        <v>9.07</v>
      </c>
      <c r="AI750">
        <v>1</v>
      </c>
      <c r="AJ750">
        <v>1</v>
      </c>
      <c r="AK750">
        <v>1</v>
      </c>
      <c r="AL750">
        <v>6.66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3</v>
      </c>
      <c r="AT750">
        <v>26.05</v>
      </c>
      <c r="AU750" t="s">
        <v>590</v>
      </c>
      <c r="AV750">
        <v>1</v>
      </c>
      <c r="AW750">
        <v>2</v>
      </c>
      <c r="AX750">
        <v>39501592</v>
      </c>
      <c r="AY750">
        <v>1</v>
      </c>
      <c r="AZ750">
        <v>0</v>
      </c>
      <c r="BA750">
        <v>744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Y750*Source!I352</f>
        <v>0.83360000000000012</v>
      </c>
      <c r="CY750">
        <f>AD750</f>
        <v>60.41</v>
      </c>
      <c r="CZ750">
        <f>AH750</f>
        <v>9.07</v>
      </c>
      <c r="DA750">
        <f>AL750</f>
        <v>6.66</v>
      </c>
      <c r="DB750">
        <v>0</v>
      </c>
    </row>
    <row r="751" spans="1:106" x14ac:dyDescent="0.2">
      <c r="A751">
        <f>ROW(Source!A352)</f>
        <v>352</v>
      </c>
      <c r="B751">
        <v>39500386</v>
      </c>
      <c r="C751">
        <v>39501578</v>
      </c>
      <c r="D751">
        <v>37064876</v>
      </c>
      <c r="E751">
        <v>1</v>
      </c>
      <c r="F751">
        <v>1</v>
      </c>
      <c r="G751">
        <v>1</v>
      </c>
      <c r="H751">
        <v>1</v>
      </c>
      <c r="I751" t="s">
        <v>1029</v>
      </c>
      <c r="J751" t="s">
        <v>3</v>
      </c>
      <c r="K751" t="s">
        <v>1030</v>
      </c>
      <c r="L751">
        <v>1191</v>
      </c>
      <c r="N751">
        <v>1013</v>
      </c>
      <c r="O751" t="s">
        <v>1028</v>
      </c>
      <c r="P751" t="s">
        <v>1028</v>
      </c>
      <c r="Q751">
        <v>1</v>
      </c>
      <c r="W751">
        <v>0</v>
      </c>
      <c r="X751">
        <v>-1417349443</v>
      </c>
      <c r="Y751">
        <v>0.98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1</v>
      </c>
      <c r="AJ751">
        <v>1</v>
      </c>
      <c r="AK751">
        <v>6.66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3</v>
      </c>
      <c r="AT751">
        <v>0.98</v>
      </c>
      <c r="AU751" t="s">
        <v>3</v>
      </c>
      <c r="AV751">
        <v>2</v>
      </c>
      <c r="AW751">
        <v>2</v>
      </c>
      <c r="AX751">
        <v>39501593</v>
      </c>
      <c r="AY751">
        <v>1</v>
      </c>
      <c r="AZ751">
        <v>2048</v>
      </c>
      <c r="BA751">
        <v>745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Y751*Source!I352</f>
        <v>7.8399999999999997E-2</v>
      </c>
      <c r="CY751">
        <f>AD751</f>
        <v>0</v>
      </c>
      <c r="CZ751">
        <f>AH751</f>
        <v>0</v>
      </c>
      <c r="DA751">
        <f>AL751</f>
        <v>1</v>
      </c>
      <c r="DB751">
        <v>0</v>
      </c>
    </row>
    <row r="752" spans="1:106" x14ac:dyDescent="0.2">
      <c r="A752">
        <f>ROW(Source!A352)</f>
        <v>352</v>
      </c>
      <c r="B752">
        <v>39500386</v>
      </c>
      <c r="C752">
        <v>39501578</v>
      </c>
      <c r="D752">
        <v>36882057</v>
      </c>
      <c r="E752">
        <v>1</v>
      </c>
      <c r="F752">
        <v>1</v>
      </c>
      <c r="G752">
        <v>1</v>
      </c>
      <c r="H752">
        <v>2</v>
      </c>
      <c r="I752" t="s">
        <v>1074</v>
      </c>
      <c r="J752" t="s">
        <v>1075</v>
      </c>
      <c r="K752" t="s">
        <v>1076</v>
      </c>
      <c r="L752">
        <v>1368</v>
      </c>
      <c r="N752">
        <v>1011</v>
      </c>
      <c r="O752" t="s">
        <v>1034</v>
      </c>
      <c r="P752" t="s">
        <v>1034</v>
      </c>
      <c r="Q752">
        <v>1</v>
      </c>
      <c r="W752">
        <v>0</v>
      </c>
      <c r="X752">
        <v>-1460065968</v>
      </c>
      <c r="Y752">
        <v>8.0000000000000002E-3</v>
      </c>
      <c r="AA752">
        <v>0</v>
      </c>
      <c r="AB752">
        <v>575.41999999999996</v>
      </c>
      <c r="AC752">
        <v>13.5</v>
      </c>
      <c r="AD752">
        <v>0</v>
      </c>
      <c r="AE752">
        <v>0</v>
      </c>
      <c r="AF752">
        <v>86.4</v>
      </c>
      <c r="AG752">
        <v>13.5</v>
      </c>
      <c r="AH752">
        <v>0</v>
      </c>
      <c r="AI752">
        <v>1</v>
      </c>
      <c r="AJ752">
        <v>6.66</v>
      </c>
      <c r="AK752">
        <v>1</v>
      </c>
      <c r="AL752">
        <v>1</v>
      </c>
      <c r="AN752">
        <v>0</v>
      </c>
      <c r="AO752">
        <v>1</v>
      </c>
      <c r="AP752">
        <v>1</v>
      </c>
      <c r="AQ752">
        <v>0</v>
      </c>
      <c r="AR752">
        <v>0</v>
      </c>
      <c r="AS752" t="s">
        <v>3</v>
      </c>
      <c r="AT752">
        <v>0.02</v>
      </c>
      <c r="AU752" t="s">
        <v>590</v>
      </c>
      <c r="AV752">
        <v>0</v>
      </c>
      <c r="AW752">
        <v>2</v>
      </c>
      <c r="AX752">
        <v>39501594</v>
      </c>
      <c r="AY752">
        <v>1</v>
      </c>
      <c r="AZ752">
        <v>0</v>
      </c>
      <c r="BA752">
        <v>746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Y752*Source!I352</f>
        <v>6.4000000000000005E-4</v>
      </c>
      <c r="CY752">
        <f>AB752</f>
        <v>575.41999999999996</v>
      </c>
      <c r="CZ752">
        <f>AF752</f>
        <v>86.4</v>
      </c>
      <c r="DA752">
        <f>AJ752</f>
        <v>6.66</v>
      </c>
      <c r="DB752">
        <v>0</v>
      </c>
    </row>
    <row r="753" spans="1:106" x14ac:dyDescent="0.2">
      <c r="A753">
        <f>ROW(Source!A352)</f>
        <v>352</v>
      </c>
      <c r="B753">
        <v>39500386</v>
      </c>
      <c r="C753">
        <v>39501578</v>
      </c>
      <c r="D753">
        <v>36882159</v>
      </c>
      <c r="E753">
        <v>1</v>
      </c>
      <c r="F753">
        <v>1</v>
      </c>
      <c r="G753">
        <v>1</v>
      </c>
      <c r="H753">
        <v>2</v>
      </c>
      <c r="I753" t="s">
        <v>1119</v>
      </c>
      <c r="J753" t="s">
        <v>1120</v>
      </c>
      <c r="K753" t="s">
        <v>1121</v>
      </c>
      <c r="L753">
        <v>1368</v>
      </c>
      <c r="N753">
        <v>1011</v>
      </c>
      <c r="O753" t="s">
        <v>1034</v>
      </c>
      <c r="P753" t="s">
        <v>1034</v>
      </c>
      <c r="Q753">
        <v>1</v>
      </c>
      <c r="W753">
        <v>0</v>
      </c>
      <c r="X753">
        <v>-1718674368</v>
      </c>
      <c r="Y753">
        <v>4.8000000000000001E-2</v>
      </c>
      <c r="AA753">
        <v>0</v>
      </c>
      <c r="AB753">
        <v>745.85</v>
      </c>
      <c r="AC753">
        <v>13.5</v>
      </c>
      <c r="AD753">
        <v>0</v>
      </c>
      <c r="AE753">
        <v>0</v>
      </c>
      <c r="AF753">
        <v>111.99</v>
      </c>
      <c r="AG753">
        <v>13.5</v>
      </c>
      <c r="AH753">
        <v>0</v>
      </c>
      <c r="AI753">
        <v>1</v>
      </c>
      <c r="AJ753">
        <v>6.66</v>
      </c>
      <c r="AK753">
        <v>1</v>
      </c>
      <c r="AL753">
        <v>1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3</v>
      </c>
      <c r="AT753">
        <v>0.12</v>
      </c>
      <c r="AU753" t="s">
        <v>590</v>
      </c>
      <c r="AV753">
        <v>0</v>
      </c>
      <c r="AW753">
        <v>2</v>
      </c>
      <c r="AX753">
        <v>39501595</v>
      </c>
      <c r="AY753">
        <v>1</v>
      </c>
      <c r="AZ753">
        <v>0</v>
      </c>
      <c r="BA753">
        <v>747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Y753*Source!I352</f>
        <v>3.8400000000000001E-3</v>
      </c>
      <c r="CY753">
        <f>AB753</f>
        <v>745.85</v>
      </c>
      <c r="CZ753">
        <f>AF753</f>
        <v>111.99</v>
      </c>
      <c r="DA753">
        <f>AJ753</f>
        <v>6.66</v>
      </c>
      <c r="DB753">
        <v>0</v>
      </c>
    </row>
    <row r="754" spans="1:106" x14ac:dyDescent="0.2">
      <c r="A754">
        <f>ROW(Source!A352)</f>
        <v>352</v>
      </c>
      <c r="B754">
        <v>39500386</v>
      </c>
      <c r="C754">
        <v>39501578</v>
      </c>
      <c r="D754">
        <v>36883554</v>
      </c>
      <c r="E754">
        <v>1</v>
      </c>
      <c r="F754">
        <v>1</v>
      </c>
      <c r="G754">
        <v>1</v>
      </c>
      <c r="H754">
        <v>2</v>
      </c>
      <c r="I754" t="s">
        <v>1037</v>
      </c>
      <c r="J754" t="s">
        <v>1038</v>
      </c>
      <c r="K754" t="s">
        <v>1039</v>
      </c>
      <c r="L754">
        <v>1368</v>
      </c>
      <c r="N754">
        <v>1011</v>
      </c>
      <c r="O754" t="s">
        <v>1034</v>
      </c>
      <c r="P754" t="s">
        <v>1034</v>
      </c>
      <c r="Q754">
        <v>1</v>
      </c>
      <c r="W754">
        <v>0</v>
      </c>
      <c r="X754">
        <v>1372534845</v>
      </c>
      <c r="Y754">
        <v>0.33600000000000002</v>
      </c>
      <c r="AA754">
        <v>0</v>
      </c>
      <c r="AB754">
        <v>437.63</v>
      </c>
      <c r="AC754">
        <v>11.6</v>
      </c>
      <c r="AD754">
        <v>0</v>
      </c>
      <c r="AE754">
        <v>0</v>
      </c>
      <c r="AF754">
        <v>65.709999999999994</v>
      </c>
      <c r="AG754">
        <v>11.6</v>
      </c>
      <c r="AH754">
        <v>0</v>
      </c>
      <c r="AI754">
        <v>1</v>
      </c>
      <c r="AJ754">
        <v>6.66</v>
      </c>
      <c r="AK754">
        <v>1</v>
      </c>
      <c r="AL754">
        <v>1</v>
      </c>
      <c r="AN754">
        <v>0</v>
      </c>
      <c r="AO754">
        <v>1</v>
      </c>
      <c r="AP754">
        <v>1</v>
      </c>
      <c r="AQ754">
        <v>0</v>
      </c>
      <c r="AR754">
        <v>0</v>
      </c>
      <c r="AS754" t="s">
        <v>3</v>
      </c>
      <c r="AT754">
        <v>0.84</v>
      </c>
      <c r="AU754" t="s">
        <v>590</v>
      </c>
      <c r="AV754">
        <v>0</v>
      </c>
      <c r="AW754">
        <v>2</v>
      </c>
      <c r="AX754">
        <v>39501596</v>
      </c>
      <c r="AY754">
        <v>1</v>
      </c>
      <c r="AZ754">
        <v>0</v>
      </c>
      <c r="BA754">
        <v>748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Y754*Source!I352</f>
        <v>2.6880000000000001E-2</v>
      </c>
      <c r="CY754">
        <f>AB754</f>
        <v>437.63</v>
      </c>
      <c r="CZ754">
        <f>AF754</f>
        <v>65.709999999999994</v>
      </c>
      <c r="DA754">
        <f>AJ754</f>
        <v>6.66</v>
      </c>
      <c r="DB754">
        <v>0</v>
      </c>
    </row>
    <row r="755" spans="1:106" x14ac:dyDescent="0.2">
      <c r="A755">
        <f>ROW(Source!A352)</f>
        <v>352</v>
      </c>
      <c r="B755">
        <v>39500386</v>
      </c>
      <c r="C755">
        <v>39501578</v>
      </c>
      <c r="D755">
        <v>36802469</v>
      </c>
      <c r="E755">
        <v>1</v>
      </c>
      <c r="F755">
        <v>1</v>
      </c>
      <c r="G755">
        <v>1</v>
      </c>
      <c r="H755">
        <v>3</v>
      </c>
      <c r="I755" t="s">
        <v>1330</v>
      </c>
      <c r="J755" t="s">
        <v>1331</v>
      </c>
      <c r="K755" t="s">
        <v>1332</v>
      </c>
      <c r="L755">
        <v>1346</v>
      </c>
      <c r="N755">
        <v>1009</v>
      </c>
      <c r="O755" t="s">
        <v>52</v>
      </c>
      <c r="P755" t="s">
        <v>52</v>
      </c>
      <c r="Q755">
        <v>1</v>
      </c>
      <c r="W755">
        <v>0</v>
      </c>
      <c r="X755">
        <v>-490687590</v>
      </c>
      <c r="Y755">
        <v>0</v>
      </c>
      <c r="AA755">
        <v>248.35</v>
      </c>
      <c r="AB755">
        <v>0</v>
      </c>
      <c r="AC755">
        <v>0</v>
      </c>
      <c r="AD755">
        <v>0</v>
      </c>
      <c r="AE755">
        <v>37.29</v>
      </c>
      <c r="AF755">
        <v>0</v>
      </c>
      <c r="AG755">
        <v>0</v>
      </c>
      <c r="AH755">
        <v>0</v>
      </c>
      <c r="AI755">
        <v>6.66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3</v>
      </c>
      <c r="AT755">
        <v>0.11</v>
      </c>
      <c r="AU755" t="s">
        <v>319</v>
      </c>
      <c r="AV755">
        <v>0</v>
      </c>
      <c r="AW755">
        <v>2</v>
      </c>
      <c r="AX755">
        <v>39501597</v>
      </c>
      <c r="AY755">
        <v>1</v>
      </c>
      <c r="AZ755">
        <v>0</v>
      </c>
      <c r="BA755">
        <v>749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Y755*Source!I352</f>
        <v>0</v>
      </c>
      <c r="CY755">
        <f t="shared" ref="CY755:CY762" si="87">AA755</f>
        <v>248.35</v>
      </c>
      <c r="CZ755">
        <f t="shared" ref="CZ755:CZ762" si="88">AE755</f>
        <v>37.29</v>
      </c>
      <c r="DA755">
        <f t="shared" ref="DA755:DA762" si="89">AI755</f>
        <v>6.66</v>
      </c>
      <c r="DB755">
        <v>0</v>
      </c>
    </row>
    <row r="756" spans="1:106" x14ac:dyDescent="0.2">
      <c r="A756">
        <f>ROW(Source!A352)</f>
        <v>352</v>
      </c>
      <c r="B756">
        <v>39500386</v>
      </c>
      <c r="C756">
        <v>39501578</v>
      </c>
      <c r="D756">
        <v>36804607</v>
      </c>
      <c r="E756">
        <v>1</v>
      </c>
      <c r="F756">
        <v>1</v>
      </c>
      <c r="G756">
        <v>1</v>
      </c>
      <c r="H756">
        <v>3</v>
      </c>
      <c r="I756" t="s">
        <v>1369</v>
      </c>
      <c r="J756" t="s">
        <v>1370</v>
      </c>
      <c r="K756" t="s">
        <v>1371</v>
      </c>
      <c r="L756">
        <v>1348</v>
      </c>
      <c r="N756">
        <v>1009</v>
      </c>
      <c r="O756" t="s">
        <v>57</v>
      </c>
      <c r="P756" t="s">
        <v>57</v>
      </c>
      <c r="Q756">
        <v>1000</v>
      </c>
      <c r="W756">
        <v>0</v>
      </c>
      <c r="X756">
        <v>-1198405679</v>
      </c>
      <c r="Y756">
        <v>0</v>
      </c>
      <c r="AA756">
        <v>169330.5</v>
      </c>
      <c r="AB756">
        <v>0</v>
      </c>
      <c r="AC756">
        <v>0</v>
      </c>
      <c r="AD756">
        <v>0</v>
      </c>
      <c r="AE756">
        <v>25425</v>
      </c>
      <c r="AF756">
        <v>0</v>
      </c>
      <c r="AG756">
        <v>0</v>
      </c>
      <c r="AH756">
        <v>0</v>
      </c>
      <c r="AI756">
        <v>6.66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1</v>
      </c>
      <c r="AQ756">
        <v>0</v>
      </c>
      <c r="AR756">
        <v>0</v>
      </c>
      <c r="AS756" t="s">
        <v>3</v>
      </c>
      <c r="AT756">
        <v>2.7499999999999998E-3</v>
      </c>
      <c r="AU756" t="s">
        <v>319</v>
      </c>
      <c r="AV756">
        <v>0</v>
      </c>
      <c r="AW756">
        <v>2</v>
      </c>
      <c r="AX756">
        <v>39501598</v>
      </c>
      <c r="AY756">
        <v>1</v>
      </c>
      <c r="AZ756">
        <v>0</v>
      </c>
      <c r="BA756">
        <v>750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Y756*Source!I352</f>
        <v>0</v>
      </c>
      <c r="CY756">
        <f t="shared" si="87"/>
        <v>169330.5</v>
      </c>
      <c r="CZ756">
        <f t="shared" si="88"/>
        <v>25425</v>
      </c>
      <c r="DA756">
        <f t="shared" si="89"/>
        <v>6.66</v>
      </c>
      <c r="DB756">
        <v>0</v>
      </c>
    </row>
    <row r="757" spans="1:106" x14ac:dyDescent="0.2">
      <c r="A757">
        <f>ROW(Source!A352)</f>
        <v>352</v>
      </c>
      <c r="B757">
        <v>39500386</v>
      </c>
      <c r="C757">
        <v>39501578</v>
      </c>
      <c r="D757">
        <v>36807340</v>
      </c>
      <c r="E757">
        <v>1</v>
      </c>
      <c r="F757">
        <v>1</v>
      </c>
      <c r="G757">
        <v>1</v>
      </c>
      <c r="H757">
        <v>3</v>
      </c>
      <c r="I757" t="s">
        <v>1372</v>
      </c>
      <c r="J757" t="s">
        <v>1373</v>
      </c>
      <c r="K757" t="s">
        <v>1374</v>
      </c>
      <c r="L757">
        <v>1339</v>
      </c>
      <c r="N757">
        <v>1007</v>
      </c>
      <c r="O757" t="s">
        <v>179</v>
      </c>
      <c r="P757" t="s">
        <v>179</v>
      </c>
      <c r="Q757">
        <v>1</v>
      </c>
      <c r="W757">
        <v>0</v>
      </c>
      <c r="X757">
        <v>-1019936957</v>
      </c>
      <c r="Y757">
        <v>0</v>
      </c>
      <c r="AA757">
        <v>3236.09</v>
      </c>
      <c r="AB757">
        <v>0</v>
      </c>
      <c r="AC757">
        <v>0</v>
      </c>
      <c r="AD757">
        <v>0</v>
      </c>
      <c r="AE757">
        <v>485.9</v>
      </c>
      <c r="AF757">
        <v>0</v>
      </c>
      <c r="AG757">
        <v>0</v>
      </c>
      <c r="AH757">
        <v>0</v>
      </c>
      <c r="AI757">
        <v>6.66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3</v>
      </c>
      <c r="AT757">
        <v>6.7000000000000002E-3</v>
      </c>
      <c r="AU757" t="s">
        <v>319</v>
      </c>
      <c r="AV757">
        <v>0</v>
      </c>
      <c r="AW757">
        <v>2</v>
      </c>
      <c r="AX757">
        <v>39501599</v>
      </c>
      <c r="AY757">
        <v>1</v>
      </c>
      <c r="AZ757">
        <v>0</v>
      </c>
      <c r="BA757">
        <v>751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Y757*Source!I352</f>
        <v>0</v>
      </c>
      <c r="CY757">
        <f t="shared" si="87"/>
        <v>3236.09</v>
      </c>
      <c r="CZ757">
        <f t="shared" si="88"/>
        <v>485.9</v>
      </c>
      <c r="DA757">
        <f t="shared" si="89"/>
        <v>6.66</v>
      </c>
      <c r="DB757">
        <v>0</v>
      </c>
    </row>
    <row r="758" spans="1:106" x14ac:dyDescent="0.2">
      <c r="A758">
        <f>ROW(Source!A352)</f>
        <v>352</v>
      </c>
      <c r="B758">
        <v>39500386</v>
      </c>
      <c r="C758">
        <v>39501578</v>
      </c>
      <c r="D758">
        <v>36838223</v>
      </c>
      <c r="E758">
        <v>1</v>
      </c>
      <c r="F758">
        <v>1</v>
      </c>
      <c r="G758">
        <v>1</v>
      </c>
      <c r="H758">
        <v>3</v>
      </c>
      <c r="I758" t="s">
        <v>1336</v>
      </c>
      <c r="J758" t="s">
        <v>1337</v>
      </c>
      <c r="K758" t="s">
        <v>1338</v>
      </c>
      <c r="L758">
        <v>1348</v>
      </c>
      <c r="N758">
        <v>1009</v>
      </c>
      <c r="O758" t="s">
        <v>57</v>
      </c>
      <c r="P758" t="s">
        <v>57</v>
      </c>
      <c r="Q758">
        <v>1000</v>
      </c>
      <c r="W758">
        <v>0</v>
      </c>
      <c r="X758">
        <v>570223526</v>
      </c>
      <c r="Y758">
        <v>0</v>
      </c>
      <c r="AA758">
        <v>100692.54</v>
      </c>
      <c r="AB758">
        <v>0</v>
      </c>
      <c r="AC758">
        <v>0</v>
      </c>
      <c r="AD758">
        <v>0</v>
      </c>
      <c r="AE758">
        <v>15119</v>
      </c>
      <c r="AF758">
        <v>0</v>
      </c>
      <c r="AG758">
        <v>0</v>
      </c>
      <c r="AH758">
        <v>0</v>
      </c>
      <c r="AI758">
        <v>6.66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3</v>
      </c>
      <c r="AT758">
        <v>2.7E-4</v>
      </c>
      <c r="AU758" t="s">
        <v>319</v>
      </c>
      <c r="AV758">
        <v>0</v>
      </c>
      <c r="AW758">
        <v>2</v>
      </c>
      <c r="AX758">
        <v>39501600</v>
      </c>
      <c r="AY758">
        <v>1</v>
      </c>
      <c r="AZ758">
        <v>0</v>
      </c>
      <c r="BA758">
        <v>752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Y758*Source!I352</f>
        <v>0</v>
      </c>
      <c r="CY758">
        <f t="shared" si="87"/>
        <v>100692.54</v>
      </c>
      <c r="CZ758">
        <f t="shared" si="88"/>
        <v>15119</v>
      </c>
      <c r="DA758">
        <f t="shared" si="89"/>
        <v>6.66</v>
      </c>
      <c r="DB758">
        <v>0</v>
      </c>
    </row>
    <row r="759" spans="1:106" x14ac:dyDescent="0.2">
      <c r="A759">
        <f>ROW(Source!A352)</f>
        <v>352</v>
      </c>
      <c r="B759">
        <v>39500386</v>
      </c>
      <c r="C759">
        <v>39501578</v>
      </c>
      <c r="D759">
        <v>36838951</v>
      </c>
      <c r="E759">
        <v>1</v>
      </c>
      <c r="F759">
        <v>1</v>
      </c>
      <c r="G759">
        <v>1</v>
      </c>
      <c r="H759">
        <v>3</v>
      </c>
      <c r="I759" t="s">
        <v>1339</v>
      </c>
      <c r="J759" t="s">
        <v>1340</v>
      </c>
      <c r="K759" t="s">
        <v>1341</v>
      </c>
      <c r="L759">
        <v>1348</v>
      </c>
      <c r="N759">
        <v>1009</v>
      </c>
      <c r="O759" t="s">
        <v>57</v>
      </c>
      <c r="P759" t="s">
        <v>57</v>
      </c>
      <c r="Q759">
        <v>1000</v>
      </c>
      <c r="W759">
        <v>0</v>
      </c>
      <c r="X759">
        <v>-909021926</v>
      </c>
      <c r="Y759">
        <v>0</v>
      </c>
      <c r="AA759">
        <v>112887</v>
      </c>
      <c r="AB759">
        <v>0</v>
      </c>
      <c r="AC759">
        <v>0</v>
      </c>
      <c r="AD759">
        <v>0</v>
      </c>
      <c r="AE759">
        <v>16950</v>
      </c>
      <c r="AF759">
        <v>0</v>
      </c>
      <c r="AG759">
        <v>0</v>
      </c>
      <c r="AH759">
        <v>0</v>
      </c>
      <c r="AI759">
        <v>6.66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3</v>
      </c>
      <c r="AT759">
        <v>1.2999999999999999E-4</v>
      </c>
      <c r="AU759" t="s">
        <v>319</v>
      </c>
      <c r="AV759">
        <v>0</v>
      </c>
      <c r="AW759">
        <v>2</v>
      </c>
      <c r="AX759">
        <v>39501601</v>
      </c>
      <c r="AY759">
        <v>1</v>
      </c>
      <c r="AZ759">
        <v>0</v>
      </c>
      <c r="BA759">
        <v>753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Y759*Source!I352</f>
        <v>0</v>
      </c>
      <c r="CY759">
        <f t="shared" si="87"/>
        <v>112887</v>
      </c>
      <c r="CZ759">
        <f t="shared" si="88"/>
        <v>16950</v>
      </c>
      <c r="DA759">
        <f t="shared" si="89"/>
        <v>6.66</v>
      </c>
      <c r="DB759">
        <v>0</v>
      </c>
    </row>
    <row r="760" spans="1:106" x14ac:dyDescent="0.2">
      <c r="A760">
        <f>ROW(Source!A352)</f>
        <v>352</v>
      </c>
      <c r="B760">
        <v>39500386</v>
      </c>
      <c r="C760">
        <v>39501578</v>
      </c>
      <c r="D760">
        <v>36847307</v>
      </c>
      <c r="E760">
        <v>1</v>
      </c>
      <c r="F760">
        <v>1</v>
      </c>
      <c r="G760">
        <v>1</v>
      </c>
      <c r="H760">
        <v>3</v>
      </c>
      <c r="I760" t="s">
        <v>1375</v>
      </c>
      <c r="J760" t="s">
        <v>1376</v>
      </c>
      <c r="K760" t="s">
        <v>1377</v>
      </c>
      <c r="L760">
        <v>1355</v>
      </c>
      <c r="N760">
        <v>1010</v>
      </c>
      <c r="O760" t="s">
        <v>390</v>
      </c>
      <c r="P760" t="s">
        <v>390</v>
      </c>
      <c r="Q760">
        <v>100</v>
      </c>
      <c r="W760">
        <v>0</v>
      </c>
      <c r="X760">
        <v>2088476946</v>
      </c>
      <c r="Y760">
        <v>0</v>
      </c>
      <c r="AA760">
        <v>1203.4000000000001</v>
      </c>
      <c r="AB760">
        <v>0</v>
      </c>
      <c r="AC760">
        <v>0</v>
      </c>
      <c r="AD760">
        <v>0</v>
      </c>
      <c r="AE760">
        <v>180.69</v>
      </c>
      <c r="AF760">
        <v>0</v>
      </c>
      <c r="AG760">
        <v>0</v>
      </c>
      <c r="AH760">
        <v>0</v>
      </c>
      <c r="AI760">
        <v>6.66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3</v>
      </c>
      <c r="AT760">
        <v>0.33500000000000002</v>
      </c>
      <c r="AU760" t="s">
        <v>319</v>
      </c>
      <c r="AV760">
        <v>0</v>
      </c>
      <c r="AW760">
        <v>2</v>
      </c>
      <c r="AX760">
        <v>39501602</v>
      </c>
      <c r="AY760">
        <v>1</v>
      </c>
      <c r="AZ760">
        <v>0</v>
      </c>
      <c r="BA760">
        <v>754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Y760*Source!I352</f>
        <v>0</v>
      </c>
      <c r="CY760">
        <f t="shared" si="87"/>
        <v>1203.4000000000001</v>
      </c>
      <c r="CZ760">
        <f t="shared" si="88"/>
        <v>180.69</v>
      </c>
      <c r="DA760">
        <f t="shared" si="89"/>
        <v>6.66</v>
      </c>
      <c r="DB760">
        <v>0</v>
      </c>
    </row>
    <row r="761" spans="1:106" x14ac:dyDescent="0.2">
      <c r="A761">
        <f>ROW(Source!A352)</f>
        <v>352</v>
      </c>
      <c r="B761">
        <v>39500386</v>
      </c>
      <c r="C761">
        <v>39501578</v>
      </c>
      <c r="D761">
        <v>36847308</v>
      </c>
      <c r="E761">
        <v>1</v>
      </c>
      <c r="F761">
        <v>1</v>
      </c>
      <c r="G761">
        <v>1</v>
      </c>
      <c r="H761">
        <v>3</v>
      </c>
      <c r="I761" t="s">
        <v>1378</v>
      </c>
      <c r="J761" t="s">
        <v>1379</v>
      </c>
      <c r="K761" t="s">
        <v>1380</v>
      </c>
      <c r="L761">
        <v>1355</v>
      </c>
      <c r="N761">
        <v>1010</v>
      </c>
      <c r="O761" t="s">
        <v>390</v>
      </c>
      <c r="P761" t="s">
        <v>390</v>
      </c>
      <c r="Q761">
        <v>100</v>
      </c>
      <c r="W761">
        <v>0</v>
      </c>
      <c r="X761">
        <v>-1866122579</v>
      </c>
      <c r="Y761">
        <v>0</v>
      </c>
      <c r="AA761">
        <v>1248.55</v>
      </c>
      <c r="AB761">
        <v>0</v>
      </c>
      <c r="AC761">
        <v>0</v>
      </c>
      <c r="AD761">
        <v>0</v>
      </c>
      <c r="AE761">
        <v>187.47</v>
      </c>
      <c r="AF761">
        <v>0</v>
      </c>
      <c r="AG761">
        <v>0</v>
      </c>
      <c r="AH761">
        <v>0</v>
      </c>
      <c r="AI761">
        <v>6.66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3</v>
      </c>
      <c r="AT761">
        <v>0.33500000000000002</v>
      </c>
      <c r="AU761" t="s">
        <v>319</v>
      </c>
      <c r="AV761">
        <v>0</v>
      </c>
      <c r="AW761">
        <v>2</v>
      </c>
      <c r="AX761">
        <v>39501603</v>
      </c>
      <c r="AY761">
        <v>1</v>
      </c>
      <c r="AZ761">
        <v>0</v>
      </c>
      <c r="BA761">
        <v>755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Y761*Source!I352</f>
        <v>0</v>
      </c>
      <c r="CY761">
        <f t="shared" si="87"/>
        <v>1248.55</v>
      </c>
      <c r="CZ761">
        <f t="shared" si="88"/>
        <v>187.47</v>
      </c>
      <c r="DA761">
        <f t="shared" si="89"/>
        <v>6.66</v>
      </c>
      <c r="DB761">
        <v>0</v>
      </c>
    </row>
    <row r="762" spans="1:106" x14ac:dyDescent="0.2">
      <c r="A762">
        <f>ROW(Source!A352)</f>
        <v>352</v>
      </c>
      <c r="B762">
        <v>39500386</v>
      </c>
      <c r="C762">
        <v>39501578</v>
      </c>
      <c r="D762">
        <v>36847944</v>
      </c>
      <c r="E762">
        <v>1</v>
      </c>
      <c r="F762">
        <v>1</v>
      </c>
      <c r="G762">
        <v>1</v>
      </c>
      <c r="H762">
        <v>3</v>
      </c>
      <c r="I762" t="s">
        <v>1381</v>
      </c>
      <c r="J762" t="s">
        <v>1382</v>
      </c>
      <c r="K762" t="s">
        <v>1383</v>
      </c>
      <c r="L762">
        <v>1301</v>
      </c>
      <c r="N762">
        <v>1003</v>
      </c>
      <c r="O762" t="s">
        <v>66</v>
      </c>
      <c r="P762" t="s">
        <v>66</v>
      </c>
      <c r="Q762">
        <v>1</v>
      </c>
      <c r="W762">
        <v>0</v>
      </c>
      <c r="X762">
        <v>-839646052</v>
      </c>
      <c r="Y762">
        <v>0</v>
      </c>
      <c r="AA762">
        <v>452.88</v>
      </c>
      <c r="AB762">
        <v>0</v>
      </c>
      <c r="AC762">
        <v>0</v>
      </c>
      <c r="AD762">
        <v>0</v>
      </c>
      <c r="AE762">
        <v>68</v>
      </c>
      <c r="AF762">
        <v>0</v>
      </c>
      <c r="AG762">
        <v>0</v>
      </c>
      <c r="AH762">
        <v>0</v>
      </c>
      <c r="AI762">
        <v>6.66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3</v>
      </c>
      <c r="AT762">
        <v>100</v>
      </c>
      <c r="AU762" t="s">
        <v>319</v>
      </c>
      <c r="AV762">
        <v>0</v>
      </c>
      <c r="AW762">
        <v>2</v>
      </c>
      <c r="AX762">
        <v>39501604</v>
      </c>
      <c r="AY762">
        <v>1</v>
      </c>
      <c r="AZ762">
        <v>0</v>
      </c>
      <c r="BA762">
        <v>756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Y762*Source!I352</f>
        <v>0</v>
      </c>
      <c r="CY762">
        <f t="shared" si="87"/>
        <v>452.88</v>
      </c>
      <c r="CZ762">
        <f t="shared" si="88"/>
        <v>68</v>
      </c>
      <c r="DA762">
        <f t="shared" si="89"/>
        <v>6.66</v>
      </c>
      <c r="DB762">
        <v>0</v>
      </c>
    </row>
    <row r="763" spans="1:106" x14ac:dyDescent="0.2">
      <c r="A763">
        <f>ROW(Source!A353)</f>
        <v>353</v>
      </c>
      <c r="B763">
        <v>39500385</v>
      </c>
      <c r="C763">
        <v>39501605</v>
      </c>
      <c r="D763">
        <v>37080781</v>
      </c>
      <c r="E763">
        <v>1</v>
      </c>
      <c r="F763">
        <v>1</v>
      </c>
      <c r="G763">
        <v>1</v>
      </c>
      <c r="H763">
        <v>1</v>
      </c>
      <c r="I763" t="s">
        <v>1099</v>
      </c>
      <c r="J763" t="s">
        <v>3</v>
      </c>
      <c r="K763" t="s">
        <v>1100</v>
      </c>
      <c r="L763">
        <v>1191</v>
      </c>
      <c r="N763">
        <v>1013</v>
      </c>
      <c r="O763" t="s">
        <v>1028</v>
      </c>
      <c r="P763" t="s">
        <v>1028</v>
      </c>
      <c r="Q763">
        <v>1</v>
      </c>
      <c r="W763">
        <v>0</v>
      </c>
      <c r="X763">
        <v>912892513</v>
      </c>
      <c r="Y763">
        <v>5.1289999999999996</v>
      </c>
      <c r="AA763">
        <v>0</v>
      </c>
      <c r="AB763">
        <v>0</v>
      </c>
      <c r="AC763">
        <v>0</v>
      </c>
      <c r="AD763">
        <v>9.92</v>
      </c>
      <c r="AE763">
        <v>0</v>
      </c>
      <c r="AF763">
        <v>0</v>
      </c>
      <c r="AG763">
        <v>0</v>
      </c>
      <c r="AH763">
        <v>9.92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3</v>
      </c>
      <c r="AT763">
        <v>4.46</v>
      </c>
      <c r="AU763" t="s">
        <v>33</v>
      </c>
      <c r="AV763">
        <v>1</v>
      </c>
      <c r="AW763">
        <v>2</v>
      </c>
      <c r="AX763">
        <v>39501617</v>
      </c>
      <c r="AY763">
        <v>1</v>
      </c>
      <c r="AZ763">
        <v>0</v>
      </c>
      <c r="BA763">
        <v>757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Y763*Source!I353</f>
        <v>10.257999999999999</v>
      </c>
      <c r="CY763">
        <f>AD763</f>
        <v>9.92</v>
      </c>
      <c r="CZ763">
        <f>AH763</f>
        <v>9.92</v>
      </c>
      <c r="DA763">
        <f>AL763</f>
        <v>1</v>
      </c>
      <c r="DB763">
        <v>0</v>
      </c>
    </row>
    <row r="764" spans="1:106" x14ac:dyDescent="0.2">
      <c r="A764">
        <f>ROW(Source!A353)</f>
        <v>353</v>
      </c>
      <c r="B764">
        <v>39500385</v>
      </c>
      <c r="C764">
        <v>39501605</v>
      </c>
      <c r="D764">
        <v>37064876</v>
      </c>
      <c r="E764">
        <v>1</v>
      </c>
      <c r="F764">
        <v>1</v>
      </c>
      <c r="G764">
        <v>1</v>
      </c>
      <c r="H764">
        <v>1</v>
      </c>
      <c r="I764" t="s">
        <v>1029</v>
      </c>
      <c r="J764" t="s">
        <v>3</v>
      </c>
      <c r="K764" t="s">
        <v>1030</v>
      </c>
      <c r="L764">
        <v>1191</v>
      </c>
      <c r="N764">
        <v>1013</v>
      </c>
      <c r="O764" t="s">
        <v>1028</v>
      </c>
      <c r="P764" t="s">
        <v>1028</v>
      </c>
      <c r="Q764">
        <v>1</v>
      </c>
      <c r="W764">
        <v>0</v>
      </c>
      <c r="X764">
        <v>-1417349443</v>
      </c>
      <c r="Y764">
        <v>0.01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3</v>
      </c>
      <c r="AT764">
        <v>0.01</v>
      </c>
      <c r="AU764" t="s">
        <v>3</v>
      </c>
      <c r="AV764">
        <v>2</v>
      </c>
      <c r="AW764">
        <v>2</v>
      </c>
      <c r="AX764">
        <v>39501618</v>
      </c>
      <c r="AY764">
        <v>1</v>
      </c>
      <c r="AZ764">
        <v>2048</v>
      </c>
      <c r="BA764">
        <v>758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Y764*Source!I353</f>
        <v>0.02</v>
      </c>
      <c r="CY764">
        <f>AD764</f>
        <v>0</v>
      </c>
      <c r="CZ764">
        <f>AH764</f>
        <v>0</v>
      </c>
      <c r="DA764">
        <f>AL764</f>
        <v>1</v>
      </c>
      <c r="DB764">
        <v>0</v>
      </c>
    </row>
    <row r="765" spans="1:106" x14ac:dyDescent="0.2">
      <c r="A765">
        <f>ROW(Source!A353)</f>
        <v>353</v>
      </c>
      <c r="B765">
        <v>39500385</v>
      </c>
      <c r="C765">
        <v>39501605</v>
      </c>
      <c r="D765">
        <v>36883554</v>
      </c>
      <c r="E765">
        <v>1</v>
      </c>
      <c r="F765">
        <v>1</v>
      </c>
      <c r="G765">
        <v>1</v>
      </c>
      <c r="H765">
        <v>2</v>
      </c>
      <c r="I765" t="s">
        <v>1037</v>
      </c>
      <c r="J765" t="s">
        <v>1038</v>
      </c>
      <c r="K765" t="s">
        <v>1039</v>
      </c>
      <c r="L765">
        <v>1368</v>
      </c>
      <c r="N765">
        <v>1011</v>
      </c>
      <c r="O765" t="s">
        <v>1034</v>
      </c>
      <c r="P765" t="s">
        <v>1034</v>
      </c>
      <c r="Q765">
        <v>1</v>
      </c>
      <c r="W765">
        <v>0</v>
      </c>
      <c r="X765">
        <v>1372534845</v>
      </c>
      <c r="Y765">
        <v>1.2500000000000001E-2</v>
      </c>
      <c r="AA765">
        <v>0</v>
      </c>
      <c r="AB765">
        <v>65.709999999999994</v>
      </c>
      <c r="AC765">
        <v>11.6</v>
      </c>
      <c r="AD765">
        <v>0</v>
      </c>
      <c r="AE765">
        <v>0</v>
      </c>
      <c r="AF765">
        <v>65.709999999999994</v>
      </c>
      <c r="AG765">
        <v>11.6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3</v>
      </c>
      <c r="AT765">
        <v>0.01</v>
      </c>
      <c r="AU765" t="s">
        <v>32</v>
      </c>
      <c r="AV765">
        <v>0</v>
      </c>
      <c r="AW765">
        <v>2</v>
      </c>
      <c r="AX765">
        <v>39501619</v>
      </c>
      <c r="AY765">
        <v>1</v>
      </c>
      <c r="AZ765">
        <v>0</v>
      </c>
      <c r="BA765">
        <v>759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Y765*Source!I353</f>
        <v>2.5000000000000001E-2</v>
      </c>
      <c r="CY765">
        <f>AB765</f>
        <v>65.709999999999994</v>
      </c>
      <c r="CZ765">
        <f>AF765</f>
        <v>65.709999999999994</v>
      </c>
      <c r="DA765">
        <f>AJ765</f>
        <v>1</v>
      </c>
      <c r="DB765">
        <v>0</v>
      </c>
    </row>
    <row r="766" spans="1:106" x14ac:dyDescent="0.2">
      <c r="A766">
        <f>ROW(Source!A353)</f>
        <v>353</v>
      </c>
      <c r="B766">
        <v>39500385</v>
      </c>
      <c r="C766">
        <v>39501605</v>
      </c>
      <c r="D766">
        <v>36883789</v>
      </c>
      <c r="E766">
        <v>1</v>
      </c>
      <c r="F766">
        <v>1</v>
      </c>
      <c r="G766">
        <v>1</v>
      </c>
      <c r="H766">
        <v>2</v>
      </c>
      <c r="I766" t="s">
        <v>1318</v>
      </c>
      <c r="J766" t="s">
        <v>1319</v>
      </c>
      <c r="K766" t="s">
        <v>1320</v>
      </c>
      <c r="L766">
        <v>1368</v>
      </c>
      <c r="N766">
        <v>1011</v>
      </c>
      <c r="O766" t="s">
        <v>1034</v>
      </c>
      <c r="P766" t="s">
        <v>1034</v>
      </c>
      <c r="Q766">
        <v>1</v>
      </c>
      <c r="W766">
        <v>0</v>
      </c>
      <c r="X766">
        <v>-624296059</v>
      </c>
      <c r="Y766">
        <v>0.61250000000000004</v>
      </c>
      <c r="AA766">
        <v>0</v>
      </c>
      <c r="AB766">
        <v>1.2</v>
      </c>
      <c r="AC766">
        <v>0</v>
      </c>
      <c r="AD766">
        <v>0</v>
      </c>
      <c r="AE766">
        <v>0</v>
      </c>
      <c r="AF766">
        <v>1.2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1</v>
      </c>
      <c r="AQ766">
        <v>0</v>
      </c>
      <c r="AR766">
        <v>0</v>
      </c>
      <c r="AS766" t="s">
        <v>3</v>
      </c>
      <c r="AT766">
        <v>0.49</v>
      </c>
      <c r="AU766" t="s">
        <v>32</v>
      </c>
      <c r="AV766">
        <v>0</v>
      </c>
      <c r="AW766">
        <v>2</v>
      </c>
      <c r="AX766">
        <v>39501620</v>
      </c>
      <c r="AY766">
        <v>1</v>
      </c>
      <c r="AZ766">
        <v>0</v>
      </c>
      <c r="BA766">
        <v>760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Y766*Source!I353</f>
        <v>1.2250000000000001</v>
      </c>
      <c r="CY766">
        <f>AB766</f>
        <v>1.2</v>
      </c>
      <c r="CZ766">
        <f>AF766</f>
        <v>1.2</v>
      </c>
      <c r="DA766">
        <f>AJ766</f>
        <v>1</v>
      </c>
      <c r="DB766">
        <v>0</v>
      </c>
    </row>
    <row r="767" spans="1:106" x14ac:dyDescent="0.2">
      <c r="A767">
        <f>ROW(Source!A353)</f>
        <v>353</v>
      </c>
      <c r="B767">
        <v>39500385</v>
      </c>
      <c r="C767">
        <v>39501605</v>
      </c>
      <c r="D767">
        <v>36883858</v>
      </c>
      <c r="E767">
        <v>1</v>
      </c>
      <c r="F767">
        <v>1</v>
      </c>
      <c r="G767">
        <v>1</v>
      </c>
      <c r="H767">
        <v>2</v>
      </c>
      <c r="I767" t="s">
        <v>1101</v>
      </c>
      <c r="J767" t="s">
        <v>1102</v>
      </c>
      <c r="K767" t="s">
        <v>1103</v>
      </c>
      <c r="L767">
        <v>1368</v>
      </c>
      <c r="N767">
        <v>1011</v>
      </c>
      <c r="O767" t="s">
        <v>1034</v>
      </c>
      <c r="P767" t="s">
        <v>1034</v>
      </c>
      <c r="Q767">
        <v>1</v>
      </c>
      <c r="W767">
        <v>0</v>
      </c>
      <c r="X767">
        <v>-353815937</v>
      </c>
      <c r="Y767">
        <v>0.53749999999999998</v>
      </c>
      <c r="AA767">
        <v>0</v>
      </c>
      <c r="AB767">
        <v>8.1</v>
      </c>
      <c r="AC767">
        <v>0</v>
      </c>
      <c r="AD767">
        <v>0</v>
      </c>
      <c r="AE767">
        <v>0</v>
      </c>
      <c r="AF767">
        <v>8.1</v>
      </c>
      <c r="AG767">
        <v>0</v>
      </c>
      <c r="AH767">
        <v>0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3</v>
      </c>
      <c r="AT767">
        <v>0.43</v>
      </c>
      <c r="AU767" t="s">
        <v>32</v>
      </c>
      <c r="AV767">
        <v>0</v>
      </c>
      <c r="AW767">
        <v>2</v>
      </c>
      <c r="AX767">
        <v>39501621</v>
      </c>
      <c r="AY767">
        <v>1</v>
      </c>
      <c r="AZ767">
        <v>0</v>
      </c>
      <c r="BA767">
        <v>761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Y767*Source!I353</f>
        <v>1.075</v>
      </c>
      <c r="CY767">
        <f>AB767</f>
        <v>8.1</v>
      </c>
      <c r="CZ767">
        <f>AF767</f>
        <v>8.1</v>
      </c>
      <c r="DA767">
        <f>AJ767</f>
        <v>1</v>
      </c>
      <c r="DB767">
        <v>0</v>
      </c>
    </row>
    <row r="768" spans="1:106" x14ac:dyDescent="0.2">
      <c r="A768">
        <f>ROW(Source!A353)</f>
        <v>353</v>
      </c>
      <c r="B768">
        <v>39500385</v>
      </c>
      <c r="C768">
        <v>39501605</v>
      </c>
      <c r="D768">
        <v>36800140</v>
      </c>
      <c r="E768">
        <v>1</v>
      </c>
      <c r="F768">
        <v>1</v>
      </c>
      <c r="G768">
        <v>1</v>
      </c>
      <c r="H768">
        <v>3</v>
      </c>
      <c r="I768" t="s">
        <v>1321</v>
      </c>
      <c r="J768" t="s">
        <v>1322</v>
      </c>
      <c r="K768" t="s">
        <v>1323</v>
      </c>
      <c r="L768">
        <v>1339</v>
      </c>
      <c r="N768">
        <v>1007</v>
      </c>
      <c r="O768" t="s">
        <v>179</v>
      </c>
      <c r="P768" t="s">
        <v>179</v>
      </c>
      <c r="Q768">
        <v>1</v>
      </c>
      <c r="W768">
        <v>0</v>
      </c>
      <c r="X768">
        <v>1706747518</v>
      </c>
      <c r="Y768">
        <v>8.3999999999999995E-3</v>
      </c>
      <c r="AA768">
        <v>38.51</v>
      </c>
      <c r="AB768">
        <v>0</v>
      </c>
      <c r="AC768">
        <v>0</v>
      </c>
      <c r="AD768">
        <v>0</v>
      </c>
      <c r="AE768">
        <v>38.51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3</v>
      </c>
      <c r="AT768">
        <v>8.3999999999999995E-3</v>
      </c>
      <c r="AU768" t="s">
        <v>3</v>
      </c>
      <c r="AV768">
        <v>0</v>
      </c>
      <c r="AW768">
        <v>2</v>
      </c>
      <c r="AX768">
        <v>39501622</v>
      </c>
      <c r="AY768">
        <v>1</v>
      </c>
      <c r="AZ768">
        <v>0</v>
      </c>
      <c r="BA768">
        <v>762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Y768*Source!I353</f>
        <v>1.6799999999999999E-2</v>
      </c>
      <c r="CY768">
        <f t="shared" ref="CY768:CY773" si="90">AA768</f>
        <v>38.51</v>
      </c>
      <c r="CZ768">
        <f t="shared" ref="CZ768:CZ773" si="91">AE768</f>
        <v>38.51</v>
      </c>
      <c r="DA768">
        <f t="shared" ref="DA768:DA773" si="92">AI768</f>
        <v>1</v>
      </c>
      <c r="DB768">
        <v>0</v>
      </c>
    </row>
    <row r="769" spans="1:106" x14ac:dyDescent="0.2">
      <c r="A769">
        <f>ROW(Source!A353)</f>
        <v>353</v>
      </c>
      <c r="B769">
        <v>39500385</v>
      </c>
      <c r="C769">
        <v>39501605</v>
      </c>
      <c r="D769">
        <v>36800159</v>
      </c>
      <c r="E769">
        <v>1</v>
      </c>
      <c r="F769">
        <v>1</v>
      </c>
      <c r="G769">
        <v>1</v>
      </c>
      <c r="H769">
        <v>3</v>
      </c>
      <c r="I769" t="s">
        <v>1324</v>
      </c>
      <c r="J769" t="s">
        <v>1325</v>
      </c>
      <c r="K769" t="s">
        <v>1326</v>
      </c>
      <c r="L769">
        <v>1339</v>
      </c>
      <c r="N769">
        <v>1007</v>
      </c>
      <c r="O769" t="s">
        <v>179</v>
      </c>
      <c r="P769" t="s">
        <v>179</v>
      </c>
      <c r="Q769">
        <v>1</v>
      </c>
      <c r="W769">
        <v>0</v>
      </c>
      <c r="X769">
        <v>1262771840</v>
      </c>
      <c r="Y769">
        <v>3.6999999999999998E-2</v>
      </c>
      <c r="AA769">
        <v>6.22</v>
      </c>
      <c r="AB769">
        <v>0</v>
      </c>
      <c r="AC769">
        <v>0</v>
      </c>
      <c r="AD769">
        <v>0</v>
      </c>
      <c r="AE769">
        <v>6.22</v>
      </c>
      <c r="AF769">
        <v>0</v>
      </c>
      <c r="AG769">
        <v>0</v>
      </c>
      <c r="AH769">
        <v>0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3</v>
      </c>
      <c r="AT769">
        <v>3.6999999999999998E-2</v>
      </c>
      <c r="AU769" t="s">
        <v>3</v>
      </c>
      <c r="AV769">
        <v>0</v>
      </c>
      <c r="AW769">
        <v>2</v>
      </c>
      <c r="AX769">
        <v>39501623</v>
      </c>
      <c r="AY769">
        <v>1</v>
      </c>
      <c r="AZ769">
        <v>0</v>
      </c>
      <c r="BA769">
        <v>763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Y769*Source!I353</f>
        <v>7.3999999999999996E-2</v>
      </c>
      <c r="CY769">
        <f t="shared" si="90"/>
        <v>6.22</v>
      </c>
      <c r="CZ769">
        <f t="shared" si="91"/>
        <v>6.22</v>
      </c>
      <c r="DA769">
        <f t="shared" si="92"/>
        <v>1</v>
      </c>
      <c r="DB769">
        <v>0</v>
      </c>
    </row>
    <row r="770" spans="1:106" x14ac:dyDescent="0.2">
      <c r="A770">
        <f>ROW(Source!A353)</f>
        <v>353</v>
      </c>
      <c r="B770">
        <v>39500385</v>
      </c>
      <c r="C770">
        <v>39501605</v>
      </c>
      <c r="D770">
        <v>36803269</v>
      </c>
      <c r="E770">
        <v>1</v>
      </c>
      <c r="F770">
        <v>1</v>
      </c>
      <c r="G770">
        <v>1</v>
      </c>
      <c r="H770">
        <v>3</v>
      </c>
      <c r="I770" t="s">
        <v>1384</v>
      </c>
      <c r="J770" t="s">
        <v>1385</v>
      </c>
      <c r="K770" t="s">
        <v>1386</v>
      </c>
      <c r="L770">
        <v>1348</v>
      </c>
      <c r="N770">
        <v>1009</v>
      </c>
      <c r="O770" t="s">
        <v>57</v>
      </c>
      <c r="P770" t="s">
        <v>57</v>
      </c>
      <c r="Q770">
        <v>1000</v>
      </c>
      <c r="W770">
        <v>0</v>
      </c>
      <c r="X770">
        <v>-1068056325</v>
      </c>
      <c r="Y770">
        <v>1.4999999999999999E-4</v>
      </c>
      <c r="AA770">
        <v>10362</v>
      </c>
      <c r="AB770">
        <v>0</v>
      </c>
      <c r="AC770">
        <v>0</v>
      </c>
      <c r="AD770">
        <v>0</v>
      </c>
      <c r="AE770">
        <v>10362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3</v>
      </c>
      <c r="AT770">
        <v>1.4999999999999999E-4</v>
      </c>
      <c r="AU770" t="s">
        <v>3</v>
      </c>
      <c r="AV770">
        <v>0</v>
      </c>
      <c r="AW770">
        <v>2</v>
      </c>
      <c r="AX770">
        <v>39501624</v>
      </c>
      <c r="AY770">
        <v>1</v>
      </c>
      <c r="AZ770">
        <v>0</v>
      </c>
      <c r="BA770">
        <v>764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Y770*Source!I353</f>
        <v>2.9999999999999997E-4</v>
      </c>
      <c r="CY770">
        <f t="shared" si="90"/>
        <v>10362</v>
      </c>
      <c r="CZ770">
        <f t="shared" si="91"/>
        <v>10362</v>
      </c>
      <c r="DA770">
        <f t="shared" si="92"/>
        <v>1</v>
      </c>
      <c r="DB770">
        <v>0</v>
      </c>
    </row>
    <row r="771" spans="1:106" x14ac:dyDescent="0.2">
      <c r="A771">
        <f>ROW(Source!A353)</f>
        <v>353</v>
      </c>
      <c r="B771">
        <v>39500385</v>
      </c>
      <c r="C771">
        <v>39501605</v>
      </c>
      <c r="D771">
        <v>36797390</v>
      </c>
      <c r="E771">
        <v>17</v>
      </c>
      <c r="F771">
        <v>1</v>
      </c>
      <c r="G771">
        <v>1</v>
      </c>
      <c r="H771">
        <v>3</v>
      </c>
      <c r="I771" t="s">
        <v>599</v>
      </c>
      <c r="J771" t="s">
        <v>3</v>
      </c>
      <c r="K771" t="s">
        <v>600</v>
      </c>
      <c r="L771">
        <v>1354</v>
      </c>
      <c r="N771">
        <v>1010</v>
      </c>
      <c r="O771" t="s">
        <v>132</v>
      </c>
      <c r="P771" t="s">
        <v>132</v>
      </c>
      <c r="Q771">
        <v>1</v>
      </c>
      <c r="W771">
        <v>0</v>
      </c>
      <c r="X771">
        <v>2108028053</v>
      </c>
      <c r="Y771">
        <v>1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0</v>
      </c>
      <c r="AP771">
        <v>0</v>
      </c>
      <c r="AQ771">
        <v>0</v>
      </c>
      <c r="AR771">
        <v>0</v>
      </c>
      <c r="AS771" t="s">
        <v>3</v>
      </c>
      <c r="AT771">
        <v>1</v>
      </c>
      <c r="AU771" t="s">
        <v>3</v>
      </c>
      <c r="AV771">
        <v>0</v>
      </c>
      <c r="AW771">
        <v>2</v>
      </c>
      <c r="AX771">
        <v>39501625</v>
      </c>
      <c r="AY771">
        <v>1</v>
      </c>
      <c r="AZ771">
        <v>0</v>
      </c>
      <c r="BA771">
        <v>765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Y771*Source!I353</f>
        <v>2</v>
      </c>
      <c r="CY771">
        <f t="shared" si="90"/>
        <v>0</v>
      </c>
      <c r="CZ771">
        <f t="shared" si="91"/>
        <v>0</v>
      </c>
      <c r="DA771">
        <f t="shared" si="92"/>
        <v>1</v>
      </c>
      <c r="DB771">
        <v>0</v>
      </c>
    </row>
    <row r="772" spans="1:106" x14ac:dyDescent="0.2">
      <c r="A772">
        <f>ROW(Source!A353)</f>
        <v>353</v>
      </c>
      <c r="B772">
        <v>39500385</v>
      </c>
      <c r="C772">
        <v>39501605</v>
      </c>
      <c r="D772">
        <v>36845058</v>
      </c>
      <c r="E772">
        <v>1</v>
      </c>
      <c r="F772">
        <v>1</v>
      </c>
      <c r="G772">
        <v>1</v>
      </c>
      <c r="H772">
        <v>3</v>
      </c>
      <c r="I772" t="s">
        <v>602</v>
      </c>
      <c r="J772" t="s">
        <v>604</v>
      </c>
      <c r="K772" t="s">
        <v>603</v>
      </c>
      <c r="L772">
        <v>1354</v>
      </c>
      <c r="N772">
        <v>1010</v>
      </c>
      <c r="O772" t="s">
        <v>132</v>
      </c>
      <c r="P772" t="s">
        <v>132</v>
      </c>
      <c r="Q772">
        <v>1</v>
      </c>
      <c r="W772">
        <v>0</v>
      </c>
      <c r="X772">
        <v>-907213264</v>
      </c>
      <c r="Y772">
        <v>1</v>
      </c>
      <c r="AA772">
        <v>148.38</v>
      </c>
      <c r="AB772">
        <v>0</v>
      </c>
      <c r="AC772">
        <v>0</v>
      </c>
      <c r="AD772">
        <v>0</v>
      </c>
      <c r="AE772">
        <v>148.38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0</v>
      </c>
      <c r="AP772">
        <v>0</v>
      </c>
      <c r="AQ772">
        <v>0</v>
      </c>
      <c r="AR772">
        <v>0</v>
      </c>
      <c r="AS772" t="s">
        <v>3</v>
      </c>
      <c r="AT772">
        <v>1</v>
      </c>
      <c r="AU772" t="s">
        <v>3</v>
      </c>
      <c r="AV772">
        <v>0</v>
      </c>
      <c r="AW772">
        <v>1</v>
      </c>
      <c r="AX772">
        <v>-1</v>
      </c>
      <c r="AY772">
        <v>0</v>
      </c>
      <c r="AZ772">
        <v>0</v>
      </c>
      <c r="BA772" t="s">
        <v>3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Y772*Source!I353</f>
        <v>2</v>
      </c>
      <c r="CY772">
        <f t="shared" si="90"/>
        <v>148.38</v>
      </c>
      <c r="CZ772">
        <f t="shared" si="91"/>
        <v>148.38</v>
      </c>
      <c r="DA772">
        <f t="shared" si="92"/>
        <v>1</v>
      </c>
      <c r="DB772">
        <v>0</v>
      </c>
    </row>
    <row r="773" spans="1:106" x14ac:dyDescent="0.2">
      <c r="A773">
        <f>ROW(Source!A353)</f>
        <v>353</v>
      </c>
      <c r="B773">
        <v>39500385</v>
      </c>
      <c r="C773">
        <v>39501605</v>
      </c>
      <c r="D773">
        <v>36862085</v>
      </c>
      <c r="E773">
        <v>1</v>
      </c>
      <c r="F773">
        <v>1</v>
      </c>
      <c r="G773">
        <v>1</v>
      </c>
      <c r="H773">
        <v>3</v>
      </c>
      <c r="I773" t="s">
        <v>1387</v>
      </c>
      <c r="J773" t="s">
        <v>1388</v>
      </c>
      <c r="K773" t="s">
        <v>1389</v>
      </c>
      <c r="L773">
        <v>1301</v>
      </c>
      <c r="N773">
        <v>1003</v>
      </c>
      <c r="O773" t="s">
        <v>66</v>
      </c>
      <c r="P773" t="s">
        <v>66</v>
      </c>
      <c r="Q773">
        <v>1</v>
      </c>
      <c r="W773">
        <v>0</v>
      </c>
      <c r="X773">
        <v>1526288398</v>
      </c>
      <c r="Y773">
        <v>0.4</v>
      </c>
      <c r="AA773">
        <v>40.5</v>
      </c>
      <c r="AB773">
        <v>0</v>
      </c>
      <c r="AC773">
        <v>0</v>
      </c>
      <c r="AD773">
        <v>0</v>
      </c>
      <c r="AE773">
        <v>40.5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3</v>
      </c>
      <c r="AT773">
        <v>0.4</v>
      </c>
      <c r="AU773" t="s">
        <v>3</v>
      </c>
      <c r="AV773">
        <v>0</v>
      </c>
      <c r="AW773">
        <v>2</v>
      </c>
      <c r="AX773">
        <v>39501626</v>
      </c>
      <c r="AY773">
        <v>1</v>
      </c>
      <c r="AZ773">
        <v>0</v>
      </c>
      <c r="BA773">
        <v>766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Y773*Source!I353</f>
        <v>0.8</v>
      </c>
      <c r="CY773">
        <f t="shared" si="90"/>
        <v>40.5</v>
      </c>
      <c r="CZ773">
        <f t="shared" si="91"/>
        <v>40.5</v>
      </c>
      <c r="DA773">
        <f t="shared" si="92"/>
        <v>1</v>
      </c>
      <c r="DB773">
        <v>0</v>
      </c>
    </row>
    <row r="774" spans="1:106" x14ac:dyDescent="0.2">
      <c r="A774">
        <f>ROW(Source!A354)</f>
        <v>354</v>
      </c>
      <c r="B774">
        <v>39500386</v>
      </c>
      <c r="C774">
        <v>39501605</v>
      </c>
      <c r="D774">
        <v>37080781</v>
      </c>
      <c r="E774">
        <v>1</v>
      </c>
      <c r="F774">
        <v>1</v>
      </c>
      <c r="G774">
        <v>1</v>
      </c>
      <c r="H774">
        <v>1</v>
      </c>
      <c r="I774" t="s">
        <v>1099</v>
      </c>
      <c r="J774" t="s">
        <v>3</v>
      </c>
      <c r="K774" t="s">
        <v>1100</v>
      </c>
      <c r="L774">
        <v>1191</v>
      </c>
      <c r="N774">
        <v>1013</v>
      </c>
      <c r="O774" t="s">
        <v>1028</v>
      </c>
      <c r="P774" t="s">
        <v>1028</v>
      </c>
      <c r="Q774">
        <v>1</v>
      </c>
      <c r="W774">
        <v>0</v>
      </c>
      <c r="X774">
        <v>912892513</v>
      </c>
      <c r="Y774">
        <v>5.1289999999999996</v>
      </c>
      <c r="AA774">
        <v>0</v>
      </c>
      <c r="AB774">
        <v>0</v>
      </c>
      <c r="AC774">
        <v>0</v>
      </c>
      <c r="AD774">
        <v>66.069999999999993</v>
      </c>
      <c r="AE774">
        <v>0</v>
      </c>
      <c r="AF774">
        <v>0</v>
      </c>
      <c r="AG774">
        <v>0</v>
      </c>
      <c r="AH774">
        <v>9.92</v>
      </c>
      <c r="AI774">
        <v>1</v>
      </c>
      <c r="AJ774">
        <v>1</v>
      </c>
      <c r="AK774">
        <v>1</v>
      </c>
      <c r="AL774">
        <v>6.66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3</v>
      </c>
      <c r="AT774">
        <v>4.46</v>
      </c>
      <c r="AU774" t="s">
        <v>33</v>
      </c>
      <c r="AV774">
        <v>1</v>
      </c>
      <c r="AW774">
        <v>2</v>
      </c>
      <c r="AX774">
        <v>39501617</v>
      </c>
      <c r="AY774">
        <v>1</v>
      </c>
      <c r="AZ774">
        <v>0</v>
      </c>
      <c r="BA774">
        <v>767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Y774*Source!I354</f>
        <v>10.257999999999999</v>
      </c>
      <c r="CY774">
        <f>AD774</f>
        <v>66.069999999999993</v>
      </c>
      <c r="CZ774">
        <f>AH774</f>
        <v>9.92</v>
      </c>
      <c r="DA774">
        <f>AL774</f>
        <v>6.66</v>
      </c>
      <c r="DB774">
        <v>0</v>
      </c>
    </row>
    <row r="775" spans="1:106" x14ac:dyDescent="0.2">
      <c r="A775">
        <f>ROW(Source!A354)</f>
        <v>354</v>
      </c>
      <c r="B775">
        <v>39500386</v>
      </c>
      <c r="C775">
        <v>39501605</v>
      </c>
      <c r="D775">
        <v>37064876</v>
      </c>
      <c r="E775">
        <v>1</v>
      </c>
      <c r="F775">
        <v>1</v>
      </c>
      <c r="G775">
        <v>1</v>
      </c>
      <c r="H775">
        <v>1</v>
      </c>
      <c r="I775" t="s">
        <v>1029</v>
      </c>
      <c r="J775" t="s">
        <v>3</v>
      </c>
      <c r="K775" t="s">
        <v>1030</v>
      </c>
      <c r="L775">
        <v>1191</v>
      </c>
      <c r="N775">
        <v>1013</v>
      </c>
      <c r="O775" t="s">
        <v>1028</v>
      </c>
      <c r="P775" t="s">
        <v>1028</v>
      </c>
      <c r="Q775">
        <v>1</v>
      </c>
      <c r="W775">
        <v>0</v>
      </c>
      <c r="X775">
        <v>-1417349443</v>
      </c>
      <c r="Y775">
        <v>0.01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1</v>
      </c>
      <c r="AJ775">
        <v>1</v>
      </c>
      <c r="AK775">
        <v>6.66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3</v>
      </c>
      <c r="AT775">
        <v>0.01</v>
      </c>
      <c r="AU775" t="s">
        <v>3</v>
      </c>
      <c r="AV775">
        <v>2</v>
      </c>
      <c r="AW775">
        <v>2</v>
      </c>
      <c r="AX775">
        <v>39501618</v>
      </c>
      <c r="AY775">
        <v>1</v>
      </c>
      <c r="AZ775">
        <v>2048</v>
      </c>
      <c r="BA775">
        <v>768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Y775*Source!I354</f>
        <v>0.02</v>
      </c>
      <c r="CY775">
        <f>AD775</f>
        <v>0</v>
      </c>
      <c r="CZ775">
        <f>AH775</f>
        <v>0</v>
      </c>
      <c r="DA775">
        <f>AL775</f>
        <v>1</v>
      </c>
      <c r="DB775">
        <v>0</v>
      </c>
    </row>
    <row r="776" spans="1:106" x14ac:dyDescent="0.2">
      <c r="A776">
        <f>ROW(Source!A354)</f>
        <v>354</v>
      </c>
      <c r="B776">
        <v>39500386</v>
      </c>
      <c r="C776">
        <v>39501605</v>
      </c>
      <c r="D776">
        <v>36883554</v>
      </c>
      <c r="E776">
        <v>1</v>
      </c>
      <c r="F776">
        <v>1</v>
      </c>
      <c r="G776">
        <v>1</v>
      </c>
      <c r="H776">
        <v>2</v>
      </c>
      <c r="I776" t="s">
        <v>1037</v>
      </c>
      <c r="J776" t="s">
        <v>1038</v>
      </c>
      <c r="K776" t="s">
        <v>1039</v>
      </c>
      <c r="L776">
        <v>1368</v>
      </c>
      <c r="N776">
        <v>1011</v>
      </c>
      <c r="O776" t="s">
        <v>1034</v>
      </c>
      <c r="P776" t="s">
        <v>1034</v>
      </c>
      <c r="Q776">
        <v>1</v>
      </c>
      <c r="W776">
        <v>0</v>
      </c>
      <c r="X776">
        <v>1372534845</v>
      </c>
      <c r="Y776">
        <v>1.2500000000000001E-2</v>
      </c>
      <c r="AA776">
        <v>0</v>
      </c>
      <c r="AB776">
        <v>437.63</v>
      </c>
      <c r="AC776">
        <v>11.6</v>
      </c>
      <c r="AD776">
        <v>0</v>
      </c>
      <c r="AE776">
        <v>0</v>
      </c>
      <c r="AF776">
        <v>65.709999999999994</v>
      </c>
      <c r="AG776">
        <v>11.6</v>
      </c>
      <c r="AH776">
        <v>0</v>
      </c>
      <c r="AI776">
        <v>1</v>
      </c>
      <c r="AJ776">
        <v>6.66</v>
      </c>
      <c r="AK776">
        <v>1</v>
      </c>
      <c r="AL776">
        <v>1</v>
      </c>
      <c r="AN776">
        <v>0</v>
      </c>
      <c r="AO776">
        <v>1</v>
      </c>
      <c r="AP776">
        <v>1</v>
      </c>
      <c r="AQ776">
        <v>0</v>
      </c>
      <c r="AR776">
        <v>0</v>
      </c>
      <c r="AS776" t="s">
        <v>3</v>
      </c>
      <c r="AT776">
        <v>0.01</v>
      </c>
      <c r="AU776" t="s">
        <v>32</v>
      </c>
      <c r="AV776">
        <v>0</v>
      </c>
      <c r="AW776">
        <v>2</v>
      </c>
      <c r="AX776">
        <v>39501619</v>
      </c>
      <c r="AY776">
        <v>1</v>
      </c>
      <c r="AZ776">
        <v>0</v>
      </c>
      <c r="BA776">
        <v>769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Y776*Source!I354</f>
        <v>2.5000000000000001E-2</v>
      </c>
      <c r="CY776">
        <f>AB776</f>
        <v>437.63</v>
      </c>
      <c r="CZ776">
        <f>AF776</f>
        <v>65.709999999999994</v>
      </c>
      <c r="DA776">
        <f>AJ776</f>
        <v>6.66</v>
      </c>
      <c r="DB776">
        <v>0</v>
      </c>
    </row>
    <row r="777" spans="1:106" x14ac:dyDescent="0.2">
      <c r="A777">
        <f>ROW(Source!A354)</f>
        <v>354</v>
      </c>
      <c r="B777">
        <v>39500386</v>
      </c>
      <c r="C777">
        <v>39501605</v>
      </c>
      <c r="D777">
        <v>36883789</v>
      </c>
      <c r="E777">
        <v>1</v>
      </c>
      <c r="F777">
        <v>1</v>
      </c>
      <c r="G777">
        <v>1</v>
      </c>
      <c r="H777">
        <v>2</v>
      </c>
      <c r="I777" t="s">
        <v>1318</v>
      </c>
      <c r="J777" t="s">
        <v>1319</v>
      </c>
      <c r="K777" t="s">
        <v>1320</v>
      </c>
      <c r="L777">
        <v>1368</v>
      </c>
      <c r="N777">
        <v>1011</v>
      </c>
      <c r="O777" t="s">
        <v>1034</v>
      </c>
      <c r="P777" t="s">
        <v>1034</v>
      </c>
      <c r="Q777">
        <v>1</v>
      </c>
      <c r="W777">
        <v>0</v>
      </c>
      <c r="X777">
        <v>-624296059</v>
      </c>
      <c r="Y777">
        <v>0.61250000000000004</v>
      </c>
      <c r="AA777">
        <v>0</v>
      </c>
      <c r="AB777">
        <v>7.99</v>
      </c>
      <c r="AC777">
        <v>0</v>
      </c>
      <c r="AD777">
        <v>0</v>
      </c>
      <c r="AE777">
        <v>0</v>
      </c>
      <c r="AF777">
        <v>1.2</v>
      </c>
      <c r="AG777">
        <v>0</v>
      </c>
      <c r="AH777">
        <v>0</v>
      </c>
      <c r="AI777">
        <v>1</v>
      </c>
      <c r="AJ777">
        <v>6.66</v>
      </c>
      <c r="AK777">
        <v>1</v>
      </c>
      <c r="AL777">
        <v>1</v>
      </c>
      <c r="AN777">
        <v>0</v>
      </c>
      <c r="AO777">
        <v>1</v>
      </c>
      <c r="AP777">
        <v>1</v>
      </c>
      <c r="AQ777">
        <v>0</v>
      </c>
      <c r="AR777">
        <v>0</v>
      </c>
      <c r="AS777" t="s">
        <v>3</v>
      </c>
      <c r="AT777">
        <v>0.49</v>
      </c>
      <c r="AU777" t="s">
        <v>32</v>
      </c>
      <c r="AV777">
        <v>0</v>
      </c>
      <c r="AW777">
        <v>2</v>
      </c>
      <c r="AX777">
        <v>39501620</v>
      </c>
      <c r="AY777">
        <v>1</v>
      </c>
      <c r="AZ777">
        <v>0</v>
      </c>
      <c r="BA777">
        <v>770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Y777*Source!I354</f>
        <v>1.2250000000000001</v>
      </c>
      <c r="CY777">
        <f>AB777</f>
        <v>7.99</v>
      </c>
      <c r="CZ777">
        <f>AF777</f>
        <v>1.2</v>
      </c>
      <c r="DA777">
        <f>AJ777</f>
        <v>6.66</v>
      </c>
      <c r="DB777">
        <v>0</v>
      </c>
    </row>
    <row r="778" spans="1:106" x14ac:dyDescent="0.2">
      <c r="A778">
        <f>ROW(Source!A354)</f>
        <v>354</v>
      </c>
      <c r="B778">
        <v>39500386</v>
      </c>
      <c r="C778">
        <v>39501605</v>
      </c>
      <c r="D778">
        <v>36883858</v>
      </c>
      <c r="E778">
        <v>1</v>
      </c>
      <c r="F778">
        <v>1</v>
      </c>
      <c r="G778">
        <v>1</v>
      </c>
      <c r="H778">
        <v>2</v>
      </c>
      <c r="I778" t="s">
        <v>1101</v>
      </c>
      <c r="J778" t="s">
        <v>1102</v>
      </c>
      <c r="K778" t="s">
        <v>1103</v>
      </c>
      <c r="L778">
        <v>1368</v>
      </c>
      <c r="N778">
        <v>1011</v>
      </c>
      <c r="O778" t="s">
        <v>1034</v>
      </c>
      <c r="P778" t="s">
        <v>1034</v>
      </c>
      <c r="Q778">
        <v>1</v>
      </c>
      <c r="W778">
        <v>0</v>
      </c>
      <c r="X778">
        <v>-353815937</v>
      </c>
      <c r="Y778">
        <v>0.53749999999999998</v>
      </c>
      <c r="AA778">
        <v>0</v>
      </c>
      <c r="AB778">
        <v>53.95</v>
      </c>
      <c r="AC778">
        <v>0</v>
      </c>
      <c r="AD778">
        <v>0</v>
      </c>
      <c r="AE778">
        <v>0</v>
      </c>
      <c r="AF778">
        <v>8.1</v>
      </c>
      <c r="AG778">
        <v>0</v>
      </c>
      <c r="AH778">
        <v>0</v>
      </c>
      <c r="AI778">
        <v>1</v>
      </c>
      <c r="AJ778">
        <v>6.66</v>
      </c>
      <c r="AK778">
        <v>1</v>
      </c>
      <c r="AL778">
        <v>1</v>
      </c>
      <c r="AN778">
        <v>0</v>
      </c>
      <c r="AO778">
        <v>1</v>
      </c>
      <c r="AP778">
        <v>1</v>
      </c>
      <c r="AQ778">
        <v>0</v>
      </c>
      <c r="AR778">
        <v>0</v>
      </c>
      <c r="AS778" t="s">
        <v>3</v>
      </c>
      <c r="AT778">
        <v>0.43</v>
      </c>
      <c r="AU778" t="s">
        <v>32</v>
      </c>
      <c r="AV778">
        <v>0</v>
      </c>
      <c r="AW778">
        <v>2</v>
      </c>
      <c r="AX778">
        <v>39501621</v>
      </c>
      <c r="AY778">
        <v>1</v>
      </c>
      <c r="AZ778">
        <v>0</v>
      </c>
      <c r="BA778">
        <v>771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Y778*Source!I354</f>
        <v>1.075</v>
      </c>
      <c r="CY778">
        <f>AB778</f>
        <v>53.95</v>
      </c>
      <c r="CZ778">
        <f>AF778</f>
        <v>8.1</v>
      </c>
      <c r="DA778">
        <f>AJ778</f>
        <v>6.66</v>
      </c>
      <c r="DB778">
        <v>0</v>
      </c>
    </row>
    <row r="779" spans="1:106" x14ac:dyDescent="0.2">
      <c r="A779">
        <f>ROW(Source!A354)</f>
        <v>354</v>
      </c>
      <c r="B779">
        <v>39500386</v>
      </c>
      <c r="C779">
        <v>39501605</v>
      </c>
      <c r="D779">
        <v>36800140</v>
      </c>
      <c r="E779">
        <v>1</v>
      </c>
      <c r="F779">
        <v>1</v>
      </c>
      <c r="G779">
        <v>1</v>
      </c>
      <c r="H779">
        <v>3</v>
      </c>
      <c r="I779" t="s">
        <v>1321</v>
      </c>
      <c r="J779" t="s">
        <v>1322</v>
      </c>
      <c r="K779" t="s">
        <v>1323</v>
      </c>
      <c r="L779">
        <v>1339</v>
      </c>
      <c r="N779">
        <v>1007</v>
      </c>
      <c r="O779" t="s">
        <v>179</v>
      </c>
      <c r="P779" t="s">
        <v>179</v>
      </c>
      <c r="Q779">
        <v>1</v>
      </c>
      <c r="W779">
        <v>0</v>
      </c>
      <c r="X779">
        <v>1706747518</v>
      </c>
      <c r="Y779">
        <v>8.3999999999999995E-3</v>
      </c>
      <c r="AA779">
        <v>256.48</v>
      </c>
      <c r="AB779">
        <v>0</v>
      </c>
      <c r="AC779">
        <v>0</v>
      </c>
      <c r="AD779">
        <v>0</v>
      </c>
      <c r="AE779">
        <v>38.51</v>
      </c>
      <c r="AF779">
        <v>0</v>
      </c>
      <c r="AG779">
        <v>0</v>
      </c>
      <c r="AH779">
        <v>0</v>
      </c>
      <c r="AI779">
        <v>6.66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3</v>
      </c>
      <c r="AT779">
        <v>8.3999999999999995E-3</v>
      </c>
      <c r="AU779" t="s">
        <v>3</v>
      </c>
      <c r="AV779">
        <v>0</v>
      </c>
      <c r="AW779">
        <v>2</v>
      </c>
      <c r="AX779">
        <v>39501622</v>
      </c>
      <c r="AY779">
        <v>1</v>
      </c>
      <c r="AZ779">
        <v>0</v>
      </c>
      <c r="BA779">
        <v>772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Y779*Source!I354</f>
        <v>1.6799999999999999E-2</v>
      </c>
      <c r="CY779">
        <f t="shared" ref="CY779:CY784" si="93">AA779</f>
        <v>256.48</v>
      </c>
      <c r="CZ779">
        <f t="shared" ref="CZ779:CZ784" si="94">AE779</f>
        <v>38.51</v>
      </c>
      <c r="DA779">
        <f t="shared" ref="DA779:DA784" si="95">AI779</f>
        <v>6.66</v>
      </c>
      <c r="DB779">
        <v>0</v>
      </c>
    </row>
    <row r="780" spans="1:106" x14ac:dyDescent="0.2">
      <c r="A780">
        <f>ROW(Source!A354)</f>
        <v>354</v>
      </c>
      <c r="B780">
        <v>39500386</v>
      </c>
      <c r="C780">
        <v>39501605</v>
      </c>
      <c r="D780">
        <v>36800159</v>
      </c>
      <c r="E780">
        <v>1</v>
      </c>
      <c r="F780">
        <v>1</v>
      </c>
      <c r="G780">
        <v>1</v>
      </c>
      <c r="H780">
        <v>3</v>
      </c>
      <c r="I780" t="s">
        <v>1324</v>
      </c>
      <c r="J780" t="s">
        <v>1325</v>
      </c>
      <c r="K780" t="s">
        <v>1326</v>
      </c>
      <c r="L780">
        <v>1339</v>
      </c>
      <c r="N780">
        <v>1007</v>
      </c>
      <c r="O780" t="s">
        <v>179</v>
      </c>
      <c r="P780" t="s">
        <v>179</v>
      </c>
      <c r="Q780">
        <v>1</v>
      </c>
      <c r="W780">
        <v>0</v>
      </c>
      <c r="X780">
        <v>1262771840</v>
      </c>
      <c r="Y780">
        <v>3.6999999999999998E-2</v>
      </c>
      <c r="AA780">
        <v>41.43</v>
      </c>
      <c r="AB780">
        <v>0</v>
      </c>
      <c r="AC780">
        <v>0</v>
      </c>
      <c r="AD780">
        <v>0</v>
      </c>
      <c r="AE780">
        <v>6.22</v>
      </c>
      <c r="AF780">
        <v>0</v>
      </c>
      <c r="AG780">
        <v>0</v>
      </c>
      <c r="AH780">
        <v>0</v>
      </c>
      <c r="AI780">
        <v>6.66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3</v>
      </c>
      <c r="AT780">
        <v>3.6999999999999998E-2</v>
      </c>
      <c r="AU780" t="s">
        <v>3</v>
      </c>
      <c r="AV780">
        <v>0</v>
      </c>
      <c r="AW780">
        <v>2</v>
      </c>
      <c r="AX780">
        <v>39501623</v>
      </c>
      <c r="AY780">
        <v>1</v>
      </c>
      <c r="AZ780">
        <v>0</v>
      </c>
      <c r="BA780">
        <v>773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Y780*Source!I354</f>
        <v>7.3999999999999996E-2</v>
      </c>
      <c r="CY780">
        <f t="shared" si="93"/>
        <v>41.43</v>
      </c>
      <c r="CZ780">
        <f t="shared" si="94"/>
        <v>6.22</v>
      </c>
      <c r="DA780">
        <f t="shared" si="95"/>
        <v>6.66</v>
      </c>
      <c r="DB780">
        <v>0</v>
      </c>
    </row>
    <row r="781" spans="1:106" x14ac:dyDescent="0.2">
      <c r="A781">
        <f>ROW(Source!A354)</f>
        <v>354</v>
      </c>
      <c r="B781">
        <v>39500386</v>
      </c>
      <c r="C781">
        <v>39501605</v>
      </c>
      <c r="D781">
        <v>36803269</v>
      </c>
      <c r="E781">
        <v>1</v>
      </c>
      <c r="F781">
        <v>1</v>
      </c>
      <c r="G781">
        <v>1</v>
      </c>
      <c r="H781">
        <v>3</v>
      </c>
      <c r="I781" t="s">
        <v>1384</v>
      </c>
      <c r="J781" t="s">
        <v>1385</v>
      </c>
      <c r="K781" t="s">
        <v>1386</v>
      </c>
      <c r="L781">
        <v>1348</v>
      </c>
      <c r="N781">
        <v>1009</v>
      </c>
      <c r="O781" t="s">
        <v>57</v>
      </c>
      <c r="P781" t="s">
        <v>57</v>
      </c>
      <c r="Q781">
        <v>1000</v>
      </c>
      <c r="W781">
        <v>0</v>
      </c>
      <c r="X781">
        <v>-1068056325</v>
      </c>
      <c r="Y781">
        <v>1.4999999999999999E-4</v>
      </c>
      <c r="AA781">
        <v>69010.92</v>
      </c>
      <c r="AB781">
        <v>0</v>
      </c>
      <c r="AC781">
        <v>0</v>
      </c>
      <c r="AD781">
        <v>0</v>
      </c>
      <c r="AE781">
        <v>10362</v>
      </c>
      <c r="AF781">
        <v>0</v>
      </c>
      <c r="AG781">
        <v>0</v>
      </c>
      <c r="AH781">
        <v>0</v>
      </c>
      <c r="AI781">
        <v>6.66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3</v>
      </c>
      <c r="AT781">
        <v>1.4999999999999999E-4</v>
      </c>
      <c r="AU781" t="s">
        <v>3</v>
      </c>
      <c r="AV781">
        <v>0</v>
      </c>
      <c r="AW781">
        <v>2</v>
      </c>
      <c r="AX781">
        <v>39501624</v>
      </c>
      <c r="AY781">
        <v>1</v>
      </c>
      <c r="AZ781">
        <v>0</v>
      </c>
      <c r="BA781">
        <v>774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Y781*Source!I354</f>
        <v>2.9999999999999997E-4</v>
      </c>
      <c r="CY781">
        <f t="shared" si="93"/>
        <v>69010.92</v>
      </c>
      <c r="CZ781">
        <f t="shared" si="94"/>
        <v>10362</v>
      </c>
      <c r="DA781">
        <f t="shared" si="95"/>
        <v>6.66</v>
      </c>
      <c r="DB781">
        <v>0</v>
      </c>
    </row>
    <row r="782" spans="1:106" x14ac:dyDescent="0.2">
      <c r="A782">
        <f>ROW(Source!A354)</f>
        <v>354</v>
      </c>
      <c r="B782">
        <v>39500386</v>
      </c>
      <c r="C782">
        <v>39501605</v>
      </c>
      <c r="D782">
        <v>36797390</v>
      </c>
      <c r="E782">
        <v>17</v>
      </c>
      <c r="F782">
        <v>1</v>
      </c>
      <c r="G782">
        <v>1</v>
      </c>
      <c r="H782">
        <v>3</v>
      </c>
      <c r="I782" t="s">
        <v>599</v>
      </c>
      <c r="J782" t="s">
        <v>3</v>
      </c>
      <c r="K782" t="s">
        <v>600</v>
      </c>
      <c r="L782">
        <v>1354</v>
      </c>
      <c r="N782">
        <v>1010</v>
      </c>
      <c r="O782" t="s">
        <v>132</v>
      </c>
      <c r="P782" t="s">
        <v>132</v>
      </c>
      <c r="Q782">
        <v>1</v>
      </c>
      <c r="W782">
        <v>0</v>
      </c>
      <c r="X782">
        <v>2108028053</v>
      </c>
      <c r="Y782">
        <v>1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6.66</v>
      </c>
      <c r="AJ782">
        <v>1</v>
      </c>
      <c r="AK782">
        <v>1</v>
      </c>
      <c r="AL782">
        <v>1</v>
      </c>
      <c r="AN782">
        <v>0</v>
      </c>
      <c r="AO782">
        <v>0</v>
      </c>
      <c r="AP782">
        <v>0</v>
      </c>
      <c r="AQ782">
        <v>0</v>
      </c>
      <c r="AR782">
        <v>0</v>
      </c>
      <c r="AS782" t="s">
        <v>3</v>
      </c>
      <c r="AT782">
        <v>1</v>
      </c>
      <c r="AU782" t="s">
        <v>3</v>
      </c>
      <c r="AV782">
        <v>0</v>
      </c>
      <c r="AW782">
        <v>2</v>
      </c>
      <c r="AX782">
        <v>39501625</v>
      </c>
      <c r="AY782">
        <v>1</v>
      </c>
      <c r="AZ782">
        <v>0</v>
      </c>
      <c r="BA782">
        <v>775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Y782*Source!I354</f>
        <v>2</v>
      </c>
      <c r="CY782">
        <f t="shared" si="93"/>
        <v>0</v>
      </c>
      <c r="CZ782">
        <f t="shared" si="94"/>
        <v>0</v>
      </c>
      <c r="DA782">
        <f t="shared" si="95"/>
        <v>6.66</v>
      </c>
      <c r="DB782">
        <v>0</v>
      </c>
    </row>
    <row r="783" spans="1:106" x14ac:dyDescent="0.2">
      <c r="A783">
        <f>ROW(Source!A354)</f>
        <v>354</v>
      </c>
      <c r="B783">
        <v>39500386</v>
      </c>
      <c r="C783">
        <v>39501605</v>
      </c>
      <c r="D783">
        <v>36845058</v>
      </c>
      <c r="E783">
        <v>1</v>
      </c>
      <c r="F783">
        <v>1</v>
      </c>
      <c r="G783">
        <v>1</v>
      </c>
      <c r="H783">
        <v>3</v>
      </c>
      <c r="I783" t="s">
        <v>602</v>
      </c>
      <c r="J783" t="s">
        <v>604</v>
      </c>
      <c r="K783" t="s">
        <v>603</v>
      </c>
      <c r="L783">
        <v>1354</v>
      </c>
      <c r="N783">
        <v>1010</v>
      </c>
      <c r="O783" t="s">
        <v>132</v>
      </c>
      <c r="P783" t="s">
        <v>132</v>
      </c>
      <c r="Q783">
        <v>1</v>
      </c>
      <c r="W783">
        <v>0</v>
      </c>
      <c r="X783">
        <v>-907213264</v>
      </c>
      <c r="Y783">
        <v>1</v>
      </c>
      <c r="AA783">
        <v>988.21</v>
      </c>
      <c r="AB783">
        <v>0</v>
      </c>
      <c r="AC783">
        <v>0</v>
      </c>
      <c r="AD783">
        <v>0</v>
      </c>
      <c r="AE783">
        <v>148.38</v>
      </c>
      <c r="AF783">
        <v>0</v>
      </c>
      <c r="AG783">
        <v>0</v>
      </c>
      <c r="AH783">
        <v>0</v>
      </c>
      <c r="AI783">
        <v>6.66</v>
      </c>
      <c r="AJ783">
        <v>1</v>
      </c>
      <c r="AK783">
        <v>1</v>
      </c>
      <c r="AL783">
        <v>1</v>
      </c>
      <c r="AN783">
        <v>0</v>
      </c>
      <c r="AO783">
        <v>0</v>
      </c>
      <c r="AP783">
        <v>0</v>
      </c>
      <c r="AQ783">
        <v>0</v>
      </c>
      <c r="AR783">
        <v>0</v>
      </c>
      <c r="AS783" t="s">
        <v>3</v>
      </c>
      <c r="AT783">
        <v>1</v>
      </c>
      <c r="AU783" t="s">
        <v>3</v>
      </c>
      <c r="AV783">
        <v>0</v>
      </c>
      <c r="AW783">
        <v>1</v>
      </c>
      <c r="AX783">
        <v>-1</v>
      </c>
      <c r="AY783">
        <v>0</v>
      </c>
      <c r="AZ783">
        <v>0</v>
      </c>
      <c r="BA783" t="s">
        <v>3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Y783*Source!I354</f>
        <v>2</v>
      </c>
      <c r="CY783">
        <f t="shared" si="93"/>
        <v>988.21</v>
      </c>
      <c r="CZ783">
        <f t="shared" si="94"/>
        <v>148.38</v>
      </c>
      <c r="DA783">
        <f t="shared" si="95"/>
        <v>6.66</v>
      </c>
      <c r="DB783">
        <v>0</v>
      </c>
    </row>
    <row r="784" spans="1:106" x14ac:dyDescent="0.2">
      <c r="A784">
        <f>ROW(Source!A354)</f>
        <v>354</v>
      </c>
      <c r="B784">
        <v>39500386</v>
      </c>
      <c r="C784">
        <v>39501605</v>
      </c>
      <c r="D784">
        <v>36862085</v>
      </c>
      <c r="E784">
        <v>1</v>
      </c>
      <c r="F784">
        <v>1</v>
      </c>
      <c r="G784">
        <v>1</v>
      </c>
      <c r="H784">
        <v>3</v>
      </c>
      <c r="I784" t="s">
        <v>1387</v>
      </c>
      <c r="J784" t="s">
        <v>1388</v>
      </c>
      <c r="K784" t="s">
        <v>1389</v>
      </c>
      <c r="L784">
        <v>1301</v>
      </c>
      <c r="N784">
        <v>1003</v>
      </c>
      <c r="O784" t="s">
        <v>66</v>
      </c>
      <c r="P784" t="s">
        <v>66</v>
      </c>
      <c r="Q784">
        <v>1</v>
      </c>
      <c r="W784">
        <v>0</v>
      </c>
      <c r="X784">
        <v>1526288398</v>
      </c>
      <c r="Y784">
        <v>0.4</v>
      </c>
      <c r="AA784">
        <v>269.73</v>
      </c>
      <c r="AB784">
        <v>0</v>
      </c>
      <c r="AC784">
        <v>0</v>
      </c>
      <c r="AD784">
        <v>0</v>
      </c>
      <c r="AE784">
        <v>40.5</v>
      </c>
      <c r="AF784">
        <v>0</v>
      </c>
      <c r="AG784">
        <v>0</v>
      </c>
      <c r="AH784">
        <v>0</v>
      </c>
      <c r="AI784">
        <v>6.66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3</v>
      </c>
      <c r="AT784">
        <v>0.4</v>
      </c>
      <c r="AU784" t="s">
        <v>3</v>
      </c>
      <c r="AV784">
        <v>0</v>
      </c>
      <c r="AW784">
        <v>2</v>
      </c>
      <c r="AX784">
        <v>39501626</v>
      </c>
      <c r="AY784">
        <v>1</v>
      </c>
      <c r="AZ784">
        <v>0</v>
      </c>
      <c r="BA784">
        <v>776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Y784*Source!I354</f>
        <v>0.8</v>
      </c>
      <c r="CY784">
        <f t="shared" si="93"/>
        <v>269.73</v>
      </c>
      <c r="CZ784">
        <f t="shared" si="94"/>
        <v>40.5</v>
      </c>
      <c r="DA784">
        <f t="shared" si="95"/>
        <v>6.66</v>
      </c>
      <c r="DB784">
        <v>0</v>
      </c>
    </row>
    <row r="785" spans="1:106" x14ac:dyDescent="0.2">
      <c r="A785">
        <f>ROW(Source!A359)</f>
        <v>359</v>
      </c>
      <c r="B785">
        <v>39500385</v>
      </c>
      <c r="C785">
        <v>39501629</v>
      </c>
      <c r="D785">
        <v>37070202</v>
      </c>
      <c r="E785">
        <v>1</v>
      </c>
      <c r="F785">
        <v>1</v>
      </c>
      <c r="G785">
        <v>1</v>
      </c>
      <c r="H785">
        <v>1</v>
      </c>
      <c r="I785" t="s">
        <v>1342</v>
      </c>
      <c r="J785" t="s">
        <v>3</v>
      </c>
      <c r="K785" t="s">
        <v>1343</v>
      </c>
      <c r="L785">
        <v>1191</v>
      </c>
      <c r="N785">
        <v>1013</v>
      </c>
      <c r="O785" t="s">
        <v>1028</v>
      </c>
      <c r="P785" t="s">
        <v>1028</v>
      </c>
      <c r="Q785">
        <v>1</v>
      </c>
      <c r="W785">
        <v>0</v>
      </c>
      <c r="X785">
        <v>1983201532</v>
      </c>
      <c r="Y785">
        <v>93.66749999999999</v>
      </c>
      <c r="AA785">
        <v>0</v>
      </c>
      <c r="AB785">
        <v>0</v>
      </c>
      <c r="AC785">
        <v>0</v>
      </c>
      <c r="AD785">
        <v>9.51</v>
      </c>
      <c r="AE785">
        <v>0</v>
      </c>
      <c r="AF785">
        <v>0</v>
      </c>
      <c r="AG785">
        <v>0</v>
      </c>
      <c r="AH785">
        <v>9.51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3</v>
      </c>
      <c r="AT785">
        <v>81.45</v>
      </c>
      <c r="AU785" t="s">
        <v>33</v>
      </c>
      <c r="AV785">
        <v>1</v>
      </c>
      <c r="AW785">
        <v>2</v>
      </c>
      <c r="AX785">
        <v>39501642</v>
      </c>
      <c r="AY785">
        <v>1</v>
      </c>
      <c r="AZ785">
        <v>0</v>
      </c>
      <c r="BA785">
        <v>777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Y785*Source!I359</f>
        <v>45.897074999999994</v>
      </c>
      <c r="CY785">
        <f>AD785</f>
        <v>9.51</v>
      </c>
      <c r="CZ785">
        <f>AH785</f>
        <v>9.51</v>
      </c>
      <c r="DA785">
        <f>AL785</f>
        <v>1</v>
      </c>
      <c r="DB785">
        <v>0</v>
      </c>
    </row>
    <row r="786" spans="1:106" x14ac:dyDescent="0.2">
      <c r="A786">
        <f>ROW(Source!A359)</f>
        <v>359</v>
      </c>
      <c r="B786">
        <v>39500385</v>
      </c>
      <c r="C786">
        <v>39501629</v>
      </c>
      <c r="D786">
        <v>37064876</v>
      </c>
      <c r="E786">
        <v>1</v>
      </c>
      <c r="F786">
        <v>1</v>
      </c>
      <c r="G786">
        <v>1</v>
      </c>
      <c r="H786">
        <v>1</v>
      </c>
      <c r="I786" t="s">
        <v>1029</v>
      </c>
      <c r="J786" t="s">
        <v>3</v>
      </c>
      <c r="K786" t="s">
        <v>1030</v>
      </c>
      <c r="L786">
        <v>1191</v>
      </c>
      <c r="N786">
        <v>1013</v>
      </c>
      <c r="O786" t="s">
        <v>1028</v>
      </c>
      <c r="P786" t="s">
        <v>1028</v>
      </c>
      <c r="Q786">
        <v>1</v>
      </c>
      <c r="W786">
        <v>0</v>
      </c>
      <c r="X786">
        <v>-1417349443</v>
      </c>
      <c r="Y786">
        <v>0.01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3</v>
      </c>
      <c r="AT786">
        <v>0.01</v>
      </c>
      <c r="AU786" t="s">
        <v>3</v>
      </c>
      <c r="AV786">
        <v>2</v>
      </c>
      <c r="AW786">
        <v>2</v>
      </c>
      <c r="AX786">
        <v>39501643</v>
      </c>
      <c r="AY786">
        <v>1</v>
      </c>
      <c r="AZ786">
        <v>2048</v>
      </c>
      <c r="BA786">
        <v>778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Y786*Source!I359</f>
        <v>4.8999999999999998E-3</v>
      </c>
      <c r="CY786">
        <f>AD786</f>
        <v>0</v>
      </c>
      <c r="CZ786">
        <f>AH786</f>
        <v>0</v>
      </c>
      <c r="DA786">
        <f>AL786</f>
        <v>1</v>
      </c>
      <c r="DB786">
        <v>0</v>
      </c>
    </row>
    <row r="787" spans="1:106" x14ac:dyDescent="0.2">
      <c r="A787">
        <f>ROW(Source!A359)</f>
        <v>359</v>
      </c>
      <c r="B787">
        <v>39500385</v>
      </c>
      <c r="C787">
        <v>39501629</v>
      </c>
      <c r="D787">
        <v>36882055</v>
      </c>
      <c r="E787">
        <v>1</v>
      </c>
      <c r="F787">
        <v>1</v>
      </c>
      <c r="G787">
        <v>1</v>
      </c>
      <c r="H787">
        <v>2</v>
      </c>
      <c r="I787" t="s">
        <v>1298</v>
      </c>
      <c r="J787" t="s">
        <v>1299</v>
      </c>
      <c r="K787" t="s">
        <v>1300</v>
      </c>
      <c r="L787">
        <v>1368</v>
      </c>
      <c r="N787">
        <v>1011</v>
      </c>
      <c r="O787" t="s">
        <v>1034</v>
      </c>
      <c r="P787" t="s">
        <v>1034</v>
      </c>
      <c r="Q787">
        <v>1</v>
      </c>
      <c r="W787">
        <v>0</v>
      </c>
      <c r="X787">
        <v>257150282</v>
      </c>
      <c r="Y787">
        <v>5.0000000000000001E-3</v>
      </c>
      <c r="AA787">
        <v>0</v>
      </c>
      <c r="AB787">
        <v>83.43</v>
      </c>
      <c r="AC787">
        <v>13.5</v>
      </c>
      <c r="AD787">
        <v>0</v>
      </c>
      <c r="AE787">
        <v>0</v>
      </c>
      <c r="AF787">
        <v>83.43</v>
      </c>
      <c r="AG787">
        <v>13.5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1</v>
      </c>
      <c r="AQ787">
        <v>0</v>
      </c>
      <c r="AR787">
        <v>0</v>
      </c>
      <c r="AS787" t="s">
        <v>3</v>
      </c>
      <c r="AT787">
        <v>4.0000000000000001E-3</v>
      </c>
      <c r="AU787" t="s">
        <v>32</v>
      </c>
      <c r="AV787">
        <v>0</v>
      </c>
      <c r="AW787">
        <v>2</v>
      </c>
      <c r="AX787">
        <v>39501644</v>
      </c>
      <c r="AY787">
        <v>1</v>
      </c>
      <c r="AZ787">
        <v>0</v>
      </c>
      <c r="BA787">
        <v>779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Y787*Source!I359</f>
        <v>2.4499999999999999E-3</v>
      </c>
      <c r="CY787">
        <f>AB787</f>
        <v>83.43</v>
      </c>
      <c r="CZ787">
        <f>AF787</f>
        <v>83.43</v>
      </c>
      <c r="DA787">
        <f>AJ787</f>
        <v>1</v>
      </c>
      <c r="DB787">
        <v>0</v>
      </c>
    </row>
    <row r="788" spans="1:106" x14ac:dyDescent="0.2">
      <c r="A788">
        <f>ROW(Source!A359)</f>
        <v>359</v>
      </c>
      <c r="B788">
        <v>39500385</v>
      </c>
      <c r="C788">
        <v>39501629</v>
      </c>
      <c r="D788">
        <v>36882157</v>
      </c>
      <c r="E788">
        <v>1</v>
      </c>
      <c r="F788">
        <v>1</v>
      </c>
      <c r="G788">
        <v>1</v>
      </c>
      <c r="H788">
        <v>2</v>
      </c>
      <c r="I788" t="s">
        <v>1301</v>
      </c>
      <c r="J788" t="s">
        <v>1302</v>
      </c>
      <c r="K788" t="s">
        <v>1303</v>
      </c>
      <c r="L788">
        <v>1368</v>
      </c>
      <c r="N788">
        <v>1011</v>
      </c>
      <c r="O788" t="s">
        <v>1034</v>
      </c>
      <c r="P788" t="s">
        <v>1034</v>
      </c>
      <c r="Q788">
        <v>1</v>
      </c>
      <c r="W788">
        <v>0</v>
      </c>
      <c r="X788">
        <v>1330025190</v>
      </c>
      <c r="Y788">
        <v>7.4999999999999997E-3</v>
      </c>
      <c r="AA788">
        <v>0</v>
      </c>
      <c r="AB788">
        <v>88.01</v>
      </c>
      <c r="AC788">
        <v>11.6</v>
      </c>
      <c r="AD788">
        <v>0</v>
      </c>
      <c r="AE788">
        <v>0</v>
      </c>
      <c r="AF788">
        <v>88.01</v>
      </c>
      <c r="AG788">
        <v>11.6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1</v>
      </c>
      <c r="AQ788">
        <v>0</v>
      </c>
      <c r="AR788">
        <v>0</v>
      </c>
      <c r="AS788" t="s">
        <v>3</v>
      </c>
      <c r="AT788">
        <v>6.0000000000000001E-3</v>
      </c>
      <c r="AU788" t="s">
        <v>32</v>
      </c>
      <c r="AV788">
        <v>0</v>
      </c>
      <c r="AW788">
        <v>2</v>
      </c>
      <c r="AX788">
        <v>39501645</v>
      </c>
      <c r="AY788">
        <v>1</v>
      </c>
      <c r="AZ788">
        <v>0</v>
      </c>
      <c r="BA788">
        <v>780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Y788*Source!I359</f>
        <v>3.6749999999999999E-3</v>
      </c>
      <c r="CY788">
        <f>AB788</f>
        <v>88.01</v>
      </c>
      <c r="CZ788">
        <f>AF788</f>
        <v>88.01</v>
      </c>
      <c r="DA788">
        <f>AJ788</f>
        <v>1</v>
      </c>
      <c r="DB788">
        <v>0</v>
      </c>
    </row>
    <row r="789" spans="1:106" x14ac:dyDescent="0.2">
      <c r="A789">
        <f>ROW(Source!A359)</f>
        <v>359</v>
      </c>
      <c r="B789">
        <v>39500385</v>
      </c>
      <c r="C789">
        <v>39501629</v>
      </c>
      <c r="D789">
        <v>36883274</v>
      </c>
      <c r="E789">
        <v>1</v>
      </c>
      <c r="F789">
        <v>1</v>
      </c>
      <c r="G789">
        <v>1</v>
      </c>
      <c r="H789">
        <v>2</v>
      </c>
      <c r="I789" t="s">
        <v>1344</v>
      </c>
      <c r="J789" t="s">
        <v>1345</v>
      </c>
      <c r="K789" t="s">
        <v>1346</v>
      </c>
      <c r="L789">
        <v>1368</v>
      </c>
      <c r="N789">
        <v>1011</v>
      </c>
      <c r="O789" t="s">
        <v>1034</v>
      </c>
      <c r="P789" t="s">
        <v>1034</v>
      </c>
      <c r="Q789">
        <v>1</v>
      </c>
      <c r="W789">
        <v>0</v>
      </c>
      <c r="X789">
        <v>-1347092713</v>
      </c>
      <c r="Y789">
        <v>1.5874999999999999</v>
      </c>
      <c r="AA789">
        <v>0</v>
      </c>
      <c r="AB789">
        <v>29.67</v>
      </c>
      <c r="AC789">
        <v>0</v>
      </c>
      <c r="AD789">
        <v>0</v>
      </c>
      <c r="AE789">
        <v>0</v>
      </c>
      <c r="AF789">
        <v>29.67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3</v>
      </c>
      <c r="AT789">
        <v>1.27</v>
      </c>
      <c r="AU789" t="s">
        <v>32</v>
      </c>
      <c r="AV789">
        <v>0</v>
      </c>
      <c r="AW789">
        <v>2</v>
      </c>
      <c r="AX789">
        <v>39501646</v>
      </c>
      <c r="AY789">
        <v>1</v>
      </c>
      <c r="AZ789">
        <v>0</v>
      </c>
      <c r="BA789">
        <v>781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Y789*Source!I359</f>
        <v>0.77787499999999998</v>
      </c>
      <c r="CY789">
        <f>AB789</f>
        <v>29.67</v>
      </c>
      <c r="CZ789">
        <f>AF789</f>
        <v>29.67</v>
      </c>
      <c r="DA789">
        <f>AJ789</f>
        <v>1</v>
      </c>
      <c r="DB789">
        <v>0</v>
      </c>
    </row>
    <row r="790" spans="1:106" x14ac:dyDescent="0.2">
      <c r="A790">
        <f>ROW(Source!A359)</f>
        <v>359</v>
      </c>
      <c r="B790">
        <v>39500385</v>
      </c>
      <c r="C790">
        <v>39501629</v>
      </c>
      <c r="D790">
        <v>36883791</v>
      </c>
      <c r="E790">
        <v>1</v>
      </c>
      <c r="F790">
        <v>1</v>
      </c>
      <c r="G790">
        <v>1</v>
      </c>
      <c r="H790">
        <v>2</v>
      </c>
      <c r="I790" t="s">
        <v>1347</v>
      </c>
      <c r="J790" t="s">
        <v>1348</v>
      </c>
      <c r="K790" t="s">
        <v>1349</v>
      </c>
      <c r="L790">
        <v>1368</v>
      </c>
      <c r="N790">
        <v>1011</v>
      </c>
      <c r="O790" t="s">
        <v>1034</v>
      </c>
      <c r="P790" t="s">
        <v>1034</v>
      </c>
      <c r="Q790">
        <v>1</v>
      </c>
      <c r="W790">
        <v>0</v>
      </c>
      <c r="X790">
        <v>1489131384</v>
      </c>
      <c r="Y790">
        <v>16</v>
      </c>
      <c r="AA790">
        <v>0</v>
      </c>
      <c r="AB790">
        <v>26.25</v>
      </c>
      <c r="AC790">
        <v>0</v>
      </c>
      <c r="AD790">
        <v>0</v>
      </c>
      <c r="AE790">
        <v>0</v>
      </c>
      <c r="AF790">
        <v>26.25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3</v>
      </c>
      <c r="AT790">
        <v>12.8</v>
      </c>
      <c r="AU790" t="s">
        <v>32</v>
      </c>
      <c r="AV790">
        <v>0</v>
      </c>
      <c r="AW790">
        <v>2</v>
      </c>
      <c r="AX790">
        <v>39501647</v>
      </c>
      <c r="AY790">
        <v>1</v>
      </c>
      <c r="AZ790">
        <v>0</v>
      </c>
      <c r="BA790">
        <v>782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Y790*Source!I359</f>
        <v>7.84</v>
      </c>
      <c r="CY790">
        <f>AB790</f>
        <v>26.25</v>
      </c>
      <c r="CZ790">
        <f>AF790</f>
        <v>26.25</v>
      </c>
      <c r="DA790">
        <f>AJ790</f>
        <v>1</v>
      </c>
      <c r="DB790">
        <v>0</v>
      </c>
    </row>
    <row r="791" spans="1:106" x14ac:dyDescent="0.2">
      <c r="A791">
        <f>ROW(Source!A359)</f>
        <v>359</v>
      </c>
      <c r="B791">
        <v>39500385</v>
      </c>
      <c r="C791">
        <v>39501629</v>
      </c>
      <c r="D791">
        <v>36801792</v>
      </c>
      <c r="E791">
        <v>1</v>
      </c>
      <c r="F791">
        <v>1</v>
      </c>
      <c r="G791">
        <v>1</v>
      </c>
      <c r="H791">
        <v>3</v>
      </c>
      <c r="I791" t="s">
        <v>1066</v>
      </c>
      <c r="J791" t="s">
        <v>1067</v>
      </c>
      <c r="K791" t="s">
        <v>1068</v>
      </c>
      <c r="L791">
        <v>1339</v>
      </c>
      <c r="N791">
        <v>1007</v>
      </c>
      <c r="O791" t="s">
        <v>179</v>
      </c>
      <c r="P791" t="s">
        <v>179</v>
      </c>
      <c r="Q791">
        <v>1</v>
      </c>
      <c r="W791">
        <v>0</v>
      </c>
      <c r="X791">
        <v>-1660354250</v>
      </c>
      <c r="Y791">
        <v>0.22600000000000001</v>
      </c>
      <c r="AA791">
        <v>2.44</v>
      </c>
      <c r="AB791">
        <v>0</v>
      </c>
      <c r="AC791">
        <v>0</v>
      </c>
      <c r="AD791">
        <v>0</v>
      </c>
      <c r="AE791">
        <v>2.44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3</v>
      </c>
      <c r="AT791">
        <v>0.22600000000000001</v>
      </c>
      <c r="AU791" t="s">
        <v>3</v>
      </c>
      <c r="AV791">
        <v>0</v>
      </c>
      <c r="AW791">
        <v>2</v>
      </c>
      <c r="AX791">
        <v>39501648</v>
      </c>
      <c r="AY791">
        <v>1</v>
      </c>
      <c r="AZ791">
        <v>0</v>
      </c>
      <c r="BA791">
        <v>783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Y791*Source!I359</f>
        <v>0.11074000000000001</v>
      </c>
      <c r="CY791">
        <f t="shared" ref="CY791:CY796" si="96">AA791</f>
        <v>2.44</v>
      </c>
      <c r="CZ791">
        <f t="shared" ref="CZ791:CZ796" si="97">AE791</f>
        <v>2.44</v>
      </c>
      <c r="DA791">
        <f t="shared" ref="DA791:DA796" si="98">AI791</f>
        <v>1</v>
      </c>
      <c r="DB791">
        <v>0</v>
      </c>
    </row>
    <row r="792" spans="1:106" x14ac:dyDescent="0.2">
      <c r="A792">
        <f>ROW(Source!A359)</f>
        <v>359</v>
      </c>
      <c r="B792">
        <v>39500385</v>
      </c>
      <c r="C792">
        <v>39501629</v>
      </c>
      <c r="D792">
        <v>36804463</v>
      </c>
      <c r="E792">
        <v>1</v>
      </c>
      <c r="F792">
        <v>1</v>
      </c>
      <c r="G792">
        <v>1</v>
      </c>
      <c r="H792">
        <v>3</v>
      </c>
      <c r="I792" t="s">
        <v>1350</v>
      </c>
      <c r="J792" t="s">
        <v>1351</v>
      </c>
      <c r="K792" t="s">
        <v>1352</v>
      </c>
      <c r="L792">
        <v>1348</v>
      </c>
      <c r="N792">
        <v>1009</v>
      </c>
      <c r="O792" t="s">
        <v>57</v>
      </c>
      <c r="P792" t="s">
        <v>57</v>
      </c>
      <c r="Q792">
        <v>1000</v>
      </c>
      <c r="W792">
        <v>0</v>
      </c>
      <c r="X792">
        <v>-172112227</v>
      </c>
      <c r="Y792">
        <v>8.0000000000000004E-4</v>
      </c>
      <c r="AA792">
        <v>13186.74</v>
      </c>
      <c r="AB792">
        <v>0</v>
      </c>
      <c r="AC792">
        <v>0</v>
      </c>
      <c r="AD792">
        <v>0</v>
      </c>
      <c r="AE792">
        <v>13186.74</v>
      </c>
      <c r="AF792">
        <v>0</v>
      </c>
      <c r="AG792">
        <v>0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3</v>
      </c>
      <c r="AT792">
        <v>8.0000000000000004E-4</v>
      </c>
      <c r="AU792" t="s">
        <v>3</v>
      </c>
      <c r="AV792">
        <v>0</v>
      </c>
      <c r="AW792">
        <v>2</v>
      </c>
      <c r="AX792">
        <v>39501649</v>
      </c>
      <c r="AY792">
        <v>1</v>
      </c>
      <c r="AZ792">
        <v>0</v>
      </c>
      <c r="BA792">
        <v>784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Y792*Source!I359</f>
        <v>3.9199999999999999E-4</v>
      </c>
      <c r="CY792">
        <f t="shared" si="96"/>
        <v>13186.74</v>
      </c>
      <c r="CZ792">
        <f t="shared" si="97"/>
        <v>13186.74</v>
      </c>
      <c r="DA792">
        <f t="shared" si="98"/>
        <v>1</v>
      </c>
      <c r="DB792">
        <v>0</v>
      </c>
    </row>
    <row r="793" spans="1:106" x14ac:dyDescent="0.2">
      <c r="A793">
        <f>ROW(Source!A359)</f>
        <v>359</v>
      </c>
      <c r="B793">
        <v>39500385</v>
      </c>
      <c r="C793">
        <v>39501629</v>
      </c>
      <c r="D793">
        <v>36804582</v>
      </c>
      <c r="E793">
        <v>1</v>
      </c>
      <c r="F793">
        <v>1</v>
      </c>
      <c r="G793">
        <v>1</v>
      </c>
      <c r="H793">
        <v>3</v>
      </c>
      <c r="I793" t="s">
        <v>1353</v>
      </c>
      <c r="J793" t="s">
        <v>1354</v>
      </c>
      <c r="K793" t="s">
        <v>1355</v>
      </c>
      <c r="L793">
        <v>1356</v>
      </c>
      <c r="N793">
        <v>1010</v>
      </c>
      <c r="O793" t="s">
        <v>1128</v>
      </c>
      <c r="P793" t="s">
        <v>1128</v>
      </c>
      <c r="Q793">
        <v>1000</v>
      </c>
      <c r="W793">
        <v>0</v>
      </c>
      <c r="X793">
        <v>1975348994</v>
      </c>
      <c r="Y793">
        <v>0.125</v>
      </c>
      <c r="AA793">
        <v>180</v>
      </c>
      <c r="AB793">
        <v>0</v>
      </c>
      <c r="AC793">
        <v>0</v>
      </c>
      <c r="AD793">
        <v>0</v>
      </c>
      <c r="AE793">
        <v>180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3</v>
      </c>
      <c r="AT793">
        <v>0.125</v>
      </c>
      <c r="AU793" t="s">
        <v>3</v>
      </c>
      <c r="AV793">
        <v>0</v>
      </c>
      <c r="AW793">
        <v>2</v>
      </c>
      <c r="AX793">
        <v>39501650</v>
      </c>
      <c r="AY793">
        <v>1</v>
      </c>
      <c r="AZ793">
        <v>0</v>
      </c>
      <c r="BA793">
        <v>785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Y793*Source!I359</f>
        <v>6.1249999999999999E-2</v>
      </c>
      <c r="CY793">
        <f t="shared" si="96"/>
        <v>180</v>
      </c>
      <c r="CZ793">
        <f t="shared" si="97"/>
        <v>180</v>
      </c>
      <c r="DA793">
        <f t="shared" si="98"/>
        <v>1</v>
      </c>
      <c r="DB793">
        <v>0</v>
      </c>
    </row>
    <row r="794" spans="1:106" x14ac:dyDescent="0.2">
      <c r="A794">
        <f>ROW(Source!A359)</f>
        <v>359</v>
      </c>
      <c r="B794">
        <v>39500385</v>
      </c>
      <c r="C794">
        <v>39501629</v>
      </c>
      <c r="D794">
        <v>36806524</v>
      </c>
      <c r="E794">
        <v>1</v>
      </c>
      <c r="F794">
        <v>1</v>
      </c>
      <c r="G794">
        <v>1</v>
      </c>
      <c r="H794">
        <v>3</v>
      </c>
      <c r="I794" t="s">
        <v>1356</v>
      </c>
      <c r="J794" t="s">
        <v>1357</v>
      </c>
      <c r="K794" t="s">
        <v>1358</v>
      </c>
      <c r="L794">
        <v>1346</v>
      </c>
      <c r="N794">
        <v>1009</v>
      </c>
      <c r="O794" t="s">
        <v>52</v>
      </c>
      <c r="P794" t="s">
        <v>52</v>
      </c>
      <c r="Q794">
        <v>1</v>
      </c>
      <c r="W794">
        <v>0</v>
      </c>
      <c r="X794">
        <v>450790165</v>
      </c>
      <c r="Y794">
        <v>2.5000000000000001E-3</v>
      </c>
      <c r="AA794">
        <v>2.15</v>
      </c>
      <c r="AB794">
        <v>0</v>
      </c>
      <c r="AC794">
        <v>0</v>
      </c>
      <c r="AD794">
        <v>0</v>
      </c>
      <c r="AE794">
        <v>2.15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3</v>
      </c>
      <c r="AT794">
        <v>2.5000000000000001E-3</v>
      </c>
      <c r="AU794" t="s">
        <v>3</v>
      </c>
      <c r="AV794">
        <v>0</v>
      </c>
      <c r="AW794">
        <v>2</v>
      </c>
      <c r="AX794">
        <v>39501651</v>
      </c>
      <c r="AY794">
        <v>1</v>
      </c>
      <c r="AZ794">
        <v>0</v>
      </c>
      <c r="BA794">
        <v>786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Y794*Source!I359</f>
        <v>1.225E-3</v>
      </c>
      <c r="CY794">
        <f t="shared" si="96"/>
        <v>2.15</v>
      </c>
      <c r="CZ794">
        <f t="shared" si="97"/>
        <v>2.15</v>
      </c>
      <c r="DA794">
        <f t="shared" si="98"/>
        <v>1</v>
      </c>
      <c r="DB794">
        <v>0</v>
      </c>
    </row>
    <row r="795" spans="1:106" x14ac:dyDescent="0.2">
      <c r="A795">
        <f>ROW(Source!A359)</f>
        <v>359</v>
      </c>
      <c r="B795">
        <v>39500385</v>
      </c>
      <c r="C795">
        <v>39501629</v>
      </c>
      <c r="D795">
        <v>39169940</v>
      </c>
      <c r="E795">
        <v>17</v>
      </c>
      <c r="F795">
        <v>1</v>
      </c>
      <c r="G795">
        <v>1</v>
      </c>
      <c r="H795">
        <v>3</v>
      </c>
      <c r="I795" t="s">
        <v>533</v>
      </c>
      <c r="J795" t="s">
        <v>3</v>
      </c>
      <c r="K795" t="s">
        <v>534</v>
      </c>
      <c r="L795">
        <v>1302</v>
      </c>
      <c r="N795">
        <v>1003</v>
      </c>
      <c r="O795" t="s">
        <v>282</v>
      </c>
      <c r="P795" t="s">
        <v>282</v>
      </c>
      <c r="Q795">
        <v>10</v>
      </c>
      <c r="W795">
        <v>0</v>
      </c>
      <c r="X795">
        <v>-1309666617</v>
      </c>
      <c r="Y795">
        <v>10.08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0</v>
      </c>
      <c r="AP795">
        <v>0</v>
      </c>
      <c r="AQ795">
        <v>0</v>
      </c>
      <c r="AR795">
        <v>0</v>
      </c>
      <c r="AS795" t="s">
        <v>3</v>
      </c>
      <c r="AT795">
        <v>10.08</v>
      </c>
      <c r="AU795" t="s">
        <v>3</v>
      </c>
      <c r="AV795">
        <v>0</v>
      </c>
      <c r="AW795">
        <v>2</v>
      </c>
      <c r="AX795">
        <v>39501654</v>
      </c>
      <c r="AY795">
        <v>1</v>
      </c>
      <c r="AZ795">
        <v>0</v>
      </c>
      <c r="BA795">
        <v>789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Y795*Source!I359</f>
        <v>4.9391999999999996</v>
      </c>
      <c r="CY795">
        <f t="shared" si="96"/>
        <v>0</v>
      </c>
      <c r="CZ795">
        <f t="shared" si="97"/>
        <v>0</v>
      </c>
      <c r="DA795">
        <f t="shared" si="98"/>
        <v>1</v>
      </c>
      <c r="DB795">
        <v>0</v>
      </c>
    </row>
    <row r="796" spans="1:106" x14ac:dyDescent="0.2">
      <c r="A796">
        <f>ROW(Source!A359)</f>
        <v>359</v>
      </c>
      <c r="B796">
        <v>39500385</v>
      </c>
      <c r="C796">
        <v>39501629</v>
      </c>
      <c r="D796">
        <v>36867967</v>
      </c>
      <c r="E796">
        <v>1</v>
      </c>
      <c r="F796">
        <v>1</v>
      </c>
      <c r="G796">
        <v>1</v>
      </c>
      <c r="H796">
        <v>3</v>
      </c>
      <c r="I796" t="s">
        <v>611</v>
      </c>
      <c r="J796" t="s">
        <v>613</v>
      </c>
      <c r="K796" t="s">
        <v>612</v>
      </c>
      <c r="L796">
        <v>1301</v>
      </c>
      <c r="N796">
        <v>1003</v>
      </c>
      <c r="O796" t="s">
        <v>66</v>
      </c>
      <c r="P796" t="s">
        <v>66</v>
      </c>
      <c r="Q796">
        <v>1</v>
      </c>
      <c r="W796">
        <v>0</v>
      </c>
      <c r="X796">
        <v>-324416518</v>
      </c>
      <c r="Y796">
        <v>100.8</v>
      </c>
      <c r="AA796">
        <v>6.18</v>
      </c>
      <c r="AB796">
        <v>0</v>
      </c>
      <c r="AC796">
        <v>0</v>
      </c>
      <c r="AD796">
        <v>0</v>
      </c>
      <c r="AE796">
        <v>6.18</v>
      </c>
      <c r="AF796">
        <v>0</v>
      </c>
      <c r="AG796">
        <v>0</v>
      </c>
      <c r="AH796">
        <v>0</v>
      </c>
      <c r="AI796">
        <v>1</v>
      </c>
      <c r="AJ796">
        <v>1</v>
      </c>
      <c r="AK796">
        <v>1</v>
      </c>
      <c r="AL796">
        <v>1</v>
      </c>
      <c r="AN796">
        <v>0</v>
      </c>
      <c r="AO796">
        <v>0</v>
      </c>
      <c r="AP796">
        <v>0</v>
      </c>
      <c r="AQ796">
        <v>0</v>
      </c>
      <c r="AR796">
        <v>0</v>
      </c>
      <c r="AS796" t="s">
        <v>3</v>
      </c>
      <c r="AT796">
        <v>100.8</v>
      </c>
      <c r="AU796" t="s">
        <v>3</v>
      </c>
      <c r="AV796">
        <v>0</v>
      </c>
      <c r="AW796">
        <v>1</v>
      </c>
      <c r="AX796">
        <v>-1</v>
      </c>
      <c r="AY796">
        <v>0</v>
      </c>
      <c r="AZ796">
        <v>0</v>
      </c>
      <c r="BA796" t="s">
        <v>3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Y796*Source!I359</f>
        <v>49.391999999999996</v>
      </c>
      <c r="CY796">
        <f t="shared" si="96"/>
        <v>6.18</v>
      </c>
      <c r="CZ796">
        <f t="shared" si="97"/>
        <v>6.18</v>
      </c>
      <c r="DA796">
        <f t="shared" si="98"/>
        <v>1</v>
      </c>
      <c r="DB796">
        <v>0</v>
      </c>
    </row>
    <row r="797" spans="1:106" x14ac:dyDescent="0.2">
      <c r="A797">
        <f>ROW(Source!A360)</f>
        <v>360</v>
      </c>
      <c r="B797">
        <v>39500386</v>
      </c>
      <c r="C797">
        <v>39501629</v>
      </c>
      <c r="D797">
        <v>37070202</v>
      </c>
      <c r="E797">
        <v>1</v>
      </c>
      <c r="F797">
        <v>1</v>
      </c>
      <c r="G797">
        <v>1</v>
      </c>
      <c r="H797">
        <v>1</v>
      </c>
      <c r="I797" t="s">
        <v>1342</v>
      </c>
      <c r="J797" t="s">
        <v>3</v>
      </c>
      <c r="K797" t="s">
        <v>1343</v>
      </c>
      <c r="L797">
        <v>1191</v>
      </c>
      <c r="N797">
        <v>1013</v>
      </c>
      <c r="O797" t="s">
        <v>1028</v>
      </c>
      <c r="P797" t="s">
        <v>1028</v>
      </c>
      <c r="Q797">
        <v>1</v>
      </c>
      <c r="W797">
        <v>0</v>
      </c>
      <c r="X797">
        <v>1983201532</v>
      </c>
      <c r="Y797">
        <v>93.66749999999999</v>
      </c>
      <c r="AA797">
        <v>0</v>
      </c>
      <c r="AB797">
        <v>0</v>
      </c>
      <c r="AC797">
        <v>0</v>
      </c>
      <c r="AD797">
        <v>63.34</v>
      </c>
      <c r="AE797">
        <v>0</v>
      </c>
      <c r="AF797">
        <v>0</v>
      </c>
      <c r="AG797">
        <v>0</v>
      </c>
      <c r="AH797">
        <v>9.51</v>
      </c>
      <c r="AI797">
        <v>1</v>
      </c>
      <c r="AJ797">
        <v>1</v>
      </c>
      <c r="AK797">
        <v>1</v>
      </c>
      <c r="AL797">
        <v>6.66</v>
      </c>
      <c r="AN797">
        <v>0</v>
      </c>
      <c r="AO797">
        <v>1</v>
      </c>
      <c r="AP797">
        <v>1</v>
      </c>
      <c r="AQ797">
        <v>0</v>
      </c>
      <c r="AR797">
        <v>0</v>
      </c>
      <c r="AS797" t="s">
        <v>3</v>
      </c>
      <c r="AT797">
        <v>81.45</v>
      </c>
      <c r="AU797" t="s">
        <v>33</v>
      </c>
      <c r="AV797">
        <v>1</v>
      </c>
      <c r="AW797">
        <v>2</v>
      </c>
      <c r="AX797">
        <v>39501642</v>
      </c>
      <c r="AY797">
        <v>1</v>
      </c>
      <c r="AZ797">
        <v>0</v>
      </c>
      <c r="BA797">
        <v>791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Y797*Source!I360</f>
        <v>45.897074999999994</v>
      </c>
      <c r="CY797">
        <f>AD797</f>
        <v>63.34</v>
      </c>
      <c r="CZ797">
        <f>AH797</f>
        <v>9.51</v>
      </c>
      <c r="DA797">
        <f>AL797</f>
        <v>6.66</v>
      </c>
      <c r="DB797">
        <v>0</v>
      </c>
    </row>
    <row r="798" spans="1:106" x14ac:dyDescent="0.2">
      <c r="A798">
        <f>ROW(Source!A360)</f>
        <v>360</v>
      </c>
      <c r="B798">
        <v>39500386</v>
      </c>
      <c r="C798">
        <v>39501629</v>
      </c>
      <c r="D798">
        <v>37064876</v>
      </c>
      <c r="E798">
        <v>1</v>
      </c>
      <c r="F798">
        <v>1</v>
      </c>
      <c r="G798">
        <v>1</v>
      </c>
      <c r="H798">
        <v>1</v>
      </c>
      <c r="I798" t="s">
        <v>1029</v>
      </c>
      <c r="J798" t="s">
        <v>3</v>
      </c>
      <c r="K798" t="s">
        <v>1030</v>
      </c>
      <c r="L798">
        <v>1191</v>
      </c>
      <c r="N798">
        <v>1013</v>
      </c>
      <c r="O798" t="s">
        <v>1028</v>
      </c>
      <c r="P798" t="s">
        <v>1028</v>
      </c>
      <c r="Q798">
        <v>1</v>
      </c>
      <c r="W798">
        <v>0</v>
      </c>
      <c r="X798">
        <v>-1417349443</v>
      </c>
      <c r="Y798">
        <v>0.01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6.66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3</v>
      </c>
      <c r="AT798">
        <v>0.01</v>
      </c>
      <c r="AU798" t="s">
        <v>3</v>
      </c>
      <c r="AV798">
        <v>2</v>
      </c>
      <c r="AW798">
        <v>2</v>
      </c>
      <c r="AX798">
        <v>39501643</v>
      </c>
      <c r="AY798">
        <v>1</v>
      </c>
      <c r="AZ798">
        <v>2048</v>
      </c>
      <c r="BA798">
        <v>792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Y798*Source!I360</f>
        <v>4.8999999999999998E-3</v>
      </c>
      <c r="CY798">
        <f>AD798</f>
        <v>0</v>
      </c>
      <c r="CZ798">
        <f>AH798</f>
        <v>0</v>
      </c>
      <c r="DA798">
        <f>AL798</f>
        <v>1</v>
      </c>
      <c r="DB798">
        <v>0</v>
      </c>
    </row>
    <row r="799" spans="1:106" x14ac:dyDescent="0.2">
      <c r="A799">
        <f>ROW(Source!A360)</f>
        <v>360</v>
      </c>
      <c r="B799">
        <v>39500386</v>
      </c>
      <c r="C799">
        <v>39501629</v>
      </c>
      <c r="D799">
        <v>36882055</v>
      </c>
      <c r="E799">
        <v>1</v>
      </c>
      <c r="F799">
        <v>1</v>
      </c>
      <c r="G799">
        <v>1</v>
      </c>
      <c r="H799">
        <v>2</v>
      </c>
      <c r="I799" t="s">
        <v>1298</v>
      </c>
      <c r="J799" t="s">
        <v>1299</v>
      </c>
      <c r="K799" t="s">
        <v>1300</v>
      </c>
      <c r="L799">
        <v>1368</v>
      </c>
      <c r="N799">
        <v>1011</v>
      </c>
      <c r="O799" t="s">
        <v>1034</v>
      </c>
      <c r="P799" t="s">
        <v>1034</v>
      </c>
      <c r="Q799">
        <v>1</v>
      </c>
      <c r="W799">
        <v>0</v>
      </c>
      <c r="X799">
        <v>257150282</v>
      </c>
      <c r="Y799">
        <v>5.0000000000000001E-3</v>
      </c>
      <c r="AA799">
        <v>0</v>
      </c>
      <c r="AB799">
        <v>555.64</v>
      </c>
      <c r="AC799">
        <v>13.5</v>
      </c>
      <c r="AD799">
        <v>0</v>
      </c>
      <c r="AE799">
        <v>0</v>
      </c>
      <c r="AF799">
        <v>83.43</v>
      </c>
      <c r="AG799">
        <v>13.5</v>
      </c>
      <c r="AH799">
        <v>0</v>
      </c>
      <c r="AI799">
        <v>1</v>
      </c>
      <c r="AJ799">
        <v>6.66</v>
      </c>
      <c r="AK799">
        <v>1</v>
      </c>
      <c r="AL799">
        <v>1</v>
      </c>
      <c r="AN799">
        <v>0</v>
      </c>
      <c r="AO799">
        <v>1</v>
      </c>
      <c r="AP799">
        <v>1</v>
      </c>
      <c r="AQ799">
        <v>0</v>
      </c>
      <c r="AR799">
        <v>0</v>
      </c>
      <c r="AS799" t="s">
        <v>3</v>
      </c>
      <c r="AT799">
        <v>4.0000000000000001E-3</v>
      </c>
      <c r="AU799" t="s">
        <v>32</v>
      </c>
      <c r="AV799">
        <v>0</v>
      </c>
      <c r="AW799">
        <v>2</v>
      </c>
      <c r="AX799">
        <v>39501644</v>
      </c>
      <c r="AY799">
        <v>1</v>
      </c>
      <c r="AZ799">
        <v>0</v>
      </c>
      <c r="BA799">
        <v>793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Y799*Source!I360</f>
        <v>2.4499999999999999E-3</v>
      </c>
      <c r="CY799">
        <f>AB799</f>
        <v>555.64</v>
      </c>
      <c r="CZ799">
        <f>AF799</f>
        <v>83.43</v>
      </c>
      <c r="DA799">
        <f>AJ799</f>
        <v>6.66</v>
      </c>
      <c r="DB799">
        <v>0</v>
      </c>
    </row>
    <row r="800" spans="1:106" x14ac:dyDescent="0.2">
      <c r="A800">
        <f>ROW(Source!A360)</f>
        <v>360</v>
      </c>
      <c r="B800">
        <v>39500386</v>
      </c>
      <c r="C800">
        <v>39501629</v>
      </c>
      <c r="D800">
        <v>36882157</v>
      </c>
      <c r="E800">
        <v>1</v>
      </c>
      <c r="F800">
        <v>1</v>
      </c>
      <c r="G800">
        <v>1</v>
      </c>
      <c r="H800">
        <v>2</v>
      </c>
      <c r="I800" t="s">
        <v>1301</v>
      </c>
      <c r="J800" t="s">
        <v>1302</v>
      </c>
      <c r="K800" t="s">
        <v>1303</v>
      </c>
      <c r="L800">
        <v>1368</v>
      </c>
      <c r="N800">
        <v>1011</v>
      </c>
      <c r="O800" t="s">
        <v>1034</v>
      </c>
      <c r="P800" t="s">
        <v>1034</v>
      </c>
      <c r="Q800">
        <v>1</v>
      </c>
      <c r="W800">
        <v>0</v>
      </c>
      <c r="X800">
        <v>1330025190</v>
      </c>
      <c r="Y800">
        <v>7.4999999999999997E-3</v>
      </c>
      <c r="AA800">
        <v>0</v>
      </c>
      <c r="AB800">
        <v>586.15</v>
      </c>
      <c r="AC800">
        <v>11.6</v>
      </c>
      <c r="AD800">
        <v>0</v>
      </c>
      <c r="AE800">
        <v>0</v>
      </c>
      <c r="AF800">
        <v>88.01</v>
      </c>
      <c r="AG800">
        <v>11.6</v>
      </c>
      <c r="AH800">
        <v>0</v>
      </c>
      <c r="AI800">
        <v>1</v>
      </c>
      <c r="AJ800">
        <v>6.66</v>
      </c>
      <c r="AK800">
        <v>1</v>
      </c>
      <c r="AL800">
        <v>1</v>
      </c>
      <c r="AN800">
        <v>0</v>
      </c>
      <c r="AO800">
        <v>1</v>
      </c>
      <c r="AP800">
        <v>1</v>
      </c>
      <c r="AQ800">
        <v>0</v>
      </c>
      <c r="AR800">
        <v>0</v>
      </c>
      <c r="AS800" t="s">
        <v>3</v>
      </c>
      <c r="AT800">
        <v>6.0000000000000001E-3</v>
      </c>
      <c r="AU800" t="s">
        <v>32</v>
      </c>
      <c r="AV800">
        <v>0</v>
      </c>
      <c r="AW800">
        <v>2</v>
      </c>
      <c r="AX800">
        <v>39501645</v>
      </c>
      <c r="AY800">
        <v>1</v>
      </c>
      <c r="AZ800">
        <v>0</v>
      </c>
      <c r="BA800">
        <v>794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Y800*Source!I360</f>
        <v>3.6749999999999999E-3</v>
      </c>
      <c r="CY800">
        <f>AB800</f>
        <v>586.15</v>
      </c>
      <c r="CZ800">
        <f>AF800</f>
        <v>88.01</v>
      </c>
      <c r="DA800">
        <f>AJ800</f>
        <v>6.66</v>
      </c>
      <c r="DB800">
        <v>0</v>
      </c>
    </row>
    <row r="801" spans="1:106" x14ac:dyDescent="0.2">
      <c r="A801">
        <f>ROW(Source!A360)</f>
        <v>360</v>
      </c>
      <c r="B801">
        <v>39500386</v>
      </c>
      <c r="C801">
        <v>39501629</v>
      </c>
      <c r="D801">
        <v>36883274</v>
      </c>
      <c r="E801">
        <v>1</v>
      </c>
      <c r="F801">
        <v>1</v>
      </c>
      <c r="G801">
        <v>1</v>
      </c>
      <c r="H801">
        <v>2</v>
      </c>
      <c r="I801" t="s">
        <v>1344</v>
      </c>
      <c r="J801" t="s">
        <v>1345</v>
      </c>
      <c r="K801" t="s">
        <v>1346</v>
      </c>
      <c r="L801">
        <v>1368</v>
      </c>
      <c r="N801">
        <v>1011</v>
      </c>
      <c r="O801" t="s">
        <v>1034</v>
      </c>
      <c r="P801" t="s">
        <v>1034</v>
      </c>
      <c r="Q801">
        <v>1</v>
      </c>
      <c r="W801">
        <v>0</v>
      </c>
      <c r="X801">
        <v>-1347092713</v>
      </c>
      <c r="Y801">
        <v>1.5874999999999999</v>
      </c>
      <c r="AA801">
        <v>0</v>
      </c>
      <c r="AB801">
        <v>197.6</v>
      </c>
      <c r="AC801">
        <v>0</v>
      </c>
      <c r="AD801">
        <v>0</v>
      </c>
      <c r="AE801">
        <v>0</v>
      </c>
      <c r="AF801">
        <v>29.67</v>
      </c>
      <c r="AG801">
        <v>0</v>
      </c>
      <c r="AH801">
        <v>0</v>
      </c>
      <c r="AI801">
        <v>1</v>
      </c>
      <c r="AJ801">
        <v>6.66</v>
      </c>
      <c r="AK801">
        <v>1</v>
      </c>
      <c r="AL801">
        <v>1</v>
      </c>
      <c r="AN801">
        <v>0</v>
      </c>
      <c r="AO801">
        <v>1</v>
      </c>
      <c r="AP801">
        <v>1</v>
      </c>
      <c r="AQ801">
        <v>0</v>
      </c>
      <c r="AR801">
        <v>0</v>
      </c>
      <c r="AS801" t="s">
        <v>3</v>
      </c>
      <c r="AT801">
        <v>1.27</v>
      </c>
      <c r="AU801" t="s">
        <v>32</v>
      </c>
      <c r="AV801">
        <v>0</v>
      </c>
      <c r="AW801">
        <v>2</v>
      </c>
      <c r="AX801">
        <v>39501646</v>
      </c>
      <c r="AY801">
        <v>1</v>
      </c>
      <c r="AZ801">
        <v>0</v>
      </c>
      <c r="BA801">
        <v>795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Y801*Source!I360</f>
        <v>0.77787499999999998</v>
      </c>
      <c r="CY801">
        <f>AB801</f>
        <v>197.6</v>
      </c>
      <c r="CZ801">
        <f>AF801</f>
        <v>29.67</v>
      </c>
      <c r="DA801">
        <f>AJ801</f>
        <v>6.66</v>
      </c>
      <c r="DB801">
        <v>0</v>
      </c>
    </row>
    <row r="802" spans="1:106" x14ac:dyDescent="0.2">
      <c r="A802">
        <f>ROW(Source!A360)</f>
        <v>360</v>
      </c>
      <c r="B802">
        <v>39500386</v>
      </c>
      <c r="C802">
        <v>39501629</v>
      </c>
      <c r="D802">
        <v>36883791</v>
      </c>
      <c r="E802">
        <v>1</v>
      </c>
      <c r="F802">
        <v>1</v>
      </c>
      <c r="G802">
        <v>1</v>
      </c>
      <c r="H802">
        <v>2</v>
      </c>
      <c r="I802" t="s">
        <v>1347</v>
      </c>
      <c r="J802" t="s">
        <v>1348</v>
      </c>
      <c r="K802" t="s">
        <v>1349</v>
      </c>
      <c r="L802">
        <v>1368</v>
      </c>
      <c r="N802">
        <v>1011</v>
      </c>
      <c r="O802" t="s">
        <v>1034</v>
      </c>
      <c r="P802" t="s">
        <v>1034</v>
      </c>
      <c r="Q802">
        <v>1</v>
      </c>
      <c r="W802">
        <v>0</v>
      </c>
      <c r="X802">
        <v>1489131384</v>
      </c>
      <c r="Y802">
        <v>16</v>
      </c>
      <c r="AA802">
        <v>0</v>
      </c>
      <c r="AB802">
        <v>174.83</v>
      </c>
      <c r="AC802">
        <v>0</v>
      </c>
      <c r="AD802">
        <v>0</v>
      </c>
      <c r="AE802">
        <v>0</v>
      </c>
      <c r="AF802">
        <v>26.25</v>
      </c>
      <c r="AG802">
        <v>0</v>
      </c>
      <c r="AH802">
        <v>0</v>
      </c>
      <c r="AI802">
        <v>1</v>
      </c>
      <c r="AJ802">
        <v>6.66</v>
      </c>
      <c r="AK802">
        <v>1</v>
      </c>
      <c r="AL802">
        <v>1</v>
      </c>
      <c r="AN802">
        <v>0</v>
      </c>
      <c r="AO802">
        <v>1</v>
      </c>
      <c r="AP802">
        <v>1</v>
      </c>
      <c r="AQ802">
        <v>0</v>
      </c>
      <c r="AR802">
        <v>0</v>
      </c>
      <c r="AS802" t="s">
        <v>3</v>
      </c>
      <c r="AT802">
        <v>12.8</v>
      </c>
      <c r="AU802" t="s">
        <v>32</v>
      </c>
      <c r="AV802">
        <v>0</v>
      </c>
      <c r="AW802">
        <v>2</v>
      </c>
      <c r="AX802">
        <v>39501647</v>
      </c>
      <c r="AY802">
        <v>1</v>
      </c>
      <c r="AZ802">
        <v>0</v>
      </c>
      <c r="BA802">
        <v>796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Y802*Source!I360</f>
        <v>7.84</v>
      </c>
      <c r="CY802">
        <f>AB802</f>
        <v>174.83</v>
      </c>
      <c r="CZ802">
        <f>AF802</f>
        <v>26.25</v>
      </c>
      <c r="DA802">
        <f>AJ802</f>
        <v>6.66</v>
      </c>
      <c r="DB802">
        <v>0</v>
      </c>
    </row>
    <row r="803" spans="1:106" x14ac:dyDescent="0.2">
      <c r="A803">
        <f>ROW(Source!A360)</f>
        <v>360</v>
      </c>
      <c r="B803">
        <v>39500386</v>
      </c>
      <c r="C803">
        <v>39501629</v>
      </c>
      <c r="D803">
        <v>36801792</v>
      </c>
      <c r="E803">
        <v>1</v>
      </c>
      <c r="F803">
        <v>1</v>
      </c>
      <c r="G803">
        <v>1</v>
      </c>
      <c r="H803">
        <v>3</v>
      </c>
      <c r="I803" t="s">
        <v>1066</v>
      </c>
      <c r="J803" t="s">
        <v>1067</v>
      </c>
      <c r="K803" t="s">
        <v>1068</v>
      </c>
      <c r="L803">
        <v>1339</v>
      </c>
      <c r="N803">
        <v>1007</v>
      </c>
      <c r="O803" t="s">
        <v>179</v>
      </c>
      <c r="P803" t="s">
        <v>179</v>
      </c>
      <c r="Q803">
        <v>1</v>
      </c>
      <c r="W803">
        <v>0</v>
      </c>
      <c r="X803">
        <v>-1660354250</v>
      </c>
      <c r="Y803">
        <v>0.22600000000000001</v>
      </c>
      <c r="AA803">
        <v>16.25</v>
      </c>
      <c r="AB803">
        <v>0</v>
      </c>
      <c r="AC803">
        <v>0</v>
      </c>
      <c r="AD803">
        <v>0</v>
      </c>
      <c r="AE803">
        <v>2.44</v>
      </c>
      <c r="AF803">
        <v>0</v>
      </c>
      <c r="AG803">
        <v>0</v>
      </c>
      <c r="AH803">
        <v>0</v>
      </c>
      <c r="AI803">
        <v>6.66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3</v>
      </c>
      <c r="AT803">
        <v>0.22600000000000001</v>
      </c>
      <c r="AU803" t="s">
        <v>3</v>
      </c>
      <c r="AV803">
        <v>0</v>
      </c>
      <c r="AW803">
        <v>2</v>
      </c>
      <c r="AX803">
        <v>39501648</v>
      </c>
      <c r="AY803">
        <v>1</v>
      </c>
      <c r="AZ803">
        <v>0</v>
      </c>
      <c r="BA803">
        <v>797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Y803*Source!I360</f>
        <v>0.11074000000000001</v>
      </c>
      <c r="CY803">
        <f t="shared" ref="CY803:CY808" si="99">AA803</f>
        <v>16.25</v>
      </c>
      <c r="CZ803">
        <f t="shared" ref="CZ803:CZ808" si="100">AE803</f>
        <v>2.44</v>
      </c>
      <c r="DA803">
        <f t="shared" ref="DA803:DA808" si="101">AI803</f>
        <v>6.66</v>
      </c>
      <c r="DB803">
        <v>0</v>
      </c>
    </row>
    <row r="804" spans="1:106" x14ac:dyDescent="0.2">
      <c r="A804">
        <f>ROW(Source!A360)</f>
        <v>360</v>
      </c>
      <c r="B804">
        <v>39500386</v>
      </c>
      <c r="C804">
        <v>39501629</v>
      </c>
      <c r="D804">
        <v>36804463</v>
      </c>
      <c r="E804">
        <v>1</v>
      </c>
      <c r="F804">
        <v>1</v>
      </c>
      <c r="G804">
        <v>1</v>
      </c>
      <c r="H804">
        <v>3</v>
      </c>
      <c r="I804" t="s">
        <v>1350</v>
      </c>
      <c r="J804" t="s">
        <v>1351</v>
      </c>
      <c r="K804" t="s">
        <v>1352</v>
      </c>
      <c r="L804">
        <v>1348</v>
      </c>
      <c r="N804">
        <v>1009</v>
      </c>
      <c r="O804" t="s">
        <v>57</v>
      </c>
      <c r="P804" t="s">
        <v>57</v>
      </c>
      <c r="Q804">
        <v>1000</v>
      </c>
      <c r="W804">
        <v>0</v>
      </c>
      <c r="X804">
        <v>-172112227</v>
      </c>
      <c r="Y804">
        <v>8.0000000000000004E-4</v>
      </c>
      <c r="AA804">
        <v>87823.69</v>
      </c>
      <c r="AB804">
        <v>0</v>
      </c>
      <c r="AC804">
        <v>0</v>
      </c>
      <c r="AD804">
        <v>0</v>
      </c>
      <c r="AE804">
        <v>13186.74</v>
      </c>
      <c r="AF804">
        <v>0</v>
      </c>
      <c r="AG804">
        <v>0</v>
      </c>
      <c r="AH804">
        <v>0</v>
      </c>
      <c r="AI804">
        <v>6.66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3</v>
      </c>
      <c r="AT804">
        <v>8.0000000000000004E-4</v>
      </c>
      <c r="AU804" t="s">
        <v>3</v>
      </c>
      <c r="AV804">
        <v>0</v>
      </c>
      <c r="AW804">
        <v>2</v>
      </c>
      <c r="AX804">
        <v>39501649</v>
      </c>
      <c r="AY804">
        <v>1</v>
      </c>
      <c r="AZ804">
        <v>0</v>
      </c>
      <c r="BA804">
        <v>798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Y804*Source!I360</f>
        <v>3.9199999999999999E-4</v>
      </c>
      <c r="CY804">
        <f t="shared" si="99"/>
        <v>87823.69</v>
      </c>
      <c r="CZ804">
        <f t="shared" si="100"/>
        <v>13186.74</v>
      </c>
      <c r="DA804">
        <f t="shared" si="101"/>
        <v>6.66</v>
      </c>
      <c r="DB804">
        <v>0</v>
      </c>
    </row>
    <row r="805" spans="1:106" x14ac:dyDescent="0.2">
      <c r="A805">
        <f>ROW(Source!A360)</f>
        <v>360</v>
      </c>
      <c r="B805">
        <v>39500386</v>
      </c>
      <c r="C805">
        <v>39501629</v>
      </c>
      <c r="D805">
        <v>36804582</v>
      </c>
      <c r="E805">
        <v>1</v>
      </c>
      <c r="F805">
        <v>1</v>
      </c>
      <c r="G805">
        <v>1</v>
      </c>
      <c r="H805">
        <v>3</v>
      </c>
      <c r="I805" t="s">
        <v>1353</v>
      </c>
      <c r="J805" t="s">
        <v>1354</v>
      </c>
      <c r="K805" t="s">
        <v>1355</v>
      </c>
      <c r="L805">
        <v>1356</v>
      </c>
      <c r="N805">
        <v>1010</v>
      </c>
      <c r="O805" t="s">
        <v>1128</v>
      </c>
      <c r="P805" t="s">
        <v>1128</v>
      </c>
      <c r="Q805">
        <v>1000</v>
      </c>
      <c r="W805">
        <v>0</v>
      </c>
      <c r="X805">
        <v>1975348994</v>
      </c>
      <c r="Y805">
        <v>0.125</v>
      </c>
      <c r="AA805">
        <v>1198.8</v>
      </c>
      <c r="AB805">
        <v>0</v>
      </c>
      <c r="AC805">
        <v>0</v>
      </c>
      <c r="AD805">
        <v>0</v>
      </c>
      <c r="AE805">
        <v>180</v>
      </c>
      <c r="AF805">
        <v>0</v>
      </c>
      <c r="AG805">
        <v>0</v>
      </c>
      <c r="AH805">
        <v>0</v>
      </c>
      <c r="AI805">
        <v>6.66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3</v>
      </c>
      <c r="AT805">
        <v>0.125</v>
      </c>
      <c r="AU805" t="s">
        <v>3</v>
      </c>
      <c r="AV805">
        <v>0</v>
      </c>
      <c r="AW805">
        <v>2</v>
      </c>
      <c r="AX805">
        <v>39501650</v>
      </c>
      <c r="AY805">
        <v>1</v>
      </c>
      <c r="AZ805">
        <v>0</v>
      </c>
      <c r="BA805">
        <v>799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Y805*Source!I360</f>
        <v>6.1249999999999999E-2</v>
      </c>
      <c r="CY805">
        <f t="shared" si="99"/>
        <v>1198.8</v>
      </c>
      <c r="CZ805">
        <f t="shared" si="100"/>
        <v>180</v>
      </c>
      <c r="DA805">
        <f t="shared" si="101"/>
        <v>6.66</v>
      </c>
      <c r="DB805">
        <v>0</v>
      </c>
    </row>
    <row r="806" spans="1:106" x14ac:dyDescent="0.2">
      <c r="A806">
        <f>ROW(Source!A360)</f>
        <v>360</v>
      </c>
      <c r="B806">
        <v>39500386</v>
      </c>
      <c r="C806">
        <v>39501629</v>
      </c>
      <c r="D806">
        <v>36806524</v>
      </c>
      <c r="E806">
        <v>1</v>
      </c>
      <c r="F806">
        <v>1</v>
      </c>
      <c r="G806">
        <v>1</v>
      </c>
      <c r="H806">
        <v>3</v>
      </c>
      <c r="I806" t="s">
        <v>1356</v>
      </c>
      <c r="J806" t="s">
        <v>1357</v>
      </c>
      <c r="K806" t="s">
        <v>1358</v>
      </c>
      <c r="L806">
        <v>1346</v>
      </c>
      <c r="N806">
        <v>1009</v>
      </c>
      <c r="O806" t="s">
        <v>52</v>
      </c>
      <c r="P806" t="s">
        <v>52</v>
      </c>
      <c r="Q806">
        <v>1</v>
      </c>
      <c r="W806">
        <v>0</v>
      </c>
      <c r="X806">
        <v>450790165</v>
      </c>
      <c r="Y806">
        <v>2.5000000000000001E-3</v>
      </c>
      <c r="AA806">
        <v>14.32</v>
      </c>
      <c r="AB806">
        <v>0</v>
      </c>
      <c r="AC806">
        <v>0</v>
      </c>
      <c r="AD806">
        <v>0</v>
      </c>
      <c r="AE806">
        <v>2.15</v>
      </c>
      <c r="AF806">
        <v>0</v>
      </c>
      <c r="AG806">
        <v>0</v>
      </c>
      <c r="AH806">
        <v>0</v>
      </c>
      <c r="AI806">
        <v>6.66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3</v>
      </c>
      <c r="AT806">
        <v>2.5000000000000001E-3</v>
      </c>
      <c r="AU806" t="s">
        <v>3</v>
      </c>
      <c r="AV806">
        <v>0</v>
      </c>
      <c r="AW806">
        <v>2</v>
      </c>
      <c r="AX806">
        <v>39501651</v>
      </c>
      <c r="AY806">
        <v>1</v>
      </c>
      <c r="AZ806">
        <v>0</v>
      </c>
      <c r="BA806">
        <v>800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Y806*Source!I360</f>
        <v>1.225E-3</v>
      </c>
      <c r="CY806">
        <f t="shared" si="99"/>
        <v>14.32</v>
      </c>
      <c r="CZ806">
        <f t="shared" si="100"/>
        <v>2.15</v>
      </c>
      <c r="DA806">
        <f t="shared" si="101"/>
        <v>6.66</v>
      </c>
      <c r="DB806">
        <v>0</v>
      </c>
    </row>
    <row r="807" spans="1:106" x14ac:dyDescent="0.2">
      <c r="A807">
        <f>ROW(Source!A360)</f>
        <v>360</v>
      </c>
      <c r="B807">
        <v>39500386</v>
      </c>
      <c r="C807">
        <v>39501629</v>
      </c>
      <c r="D807">
        <v>39169940</v>
      </c>
      <c r="E807">
        <v>17</v>
      </c>
      <c r="F807">
        <v>1</v>
      </c>
      <c r="G807">
        <v>1</v>
      </c>
      <c r="H807">
        <v>3</v>
      </c>
      <c r="I807" t="s">
        <v>533</v>
      </c>
      <c r="J807" t="s">
        <v>3</v>
      </c>
      <c r="K807" t="s">
        <v>534</v>
      </c>
      <c r="L807">
        <v>1302</v>
      </c>
      <c r="N807">
        <v>1003</v>
      </c>
      <c r="O807" t="s">
        <v>282</v>
      </c>
      <c r="P807" t="s">
        <v>282</v>
      </c>
      <c r="Q807">
        <v>10</v>
      </c>
      <c r="W807">
        <v>0</v>
      </c>
      <c r="X807">
        <v>-1309666617</v>
      </c>
      <c r="Y807">
        <v>10.08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6.66</v>
      </c>
      <c r="AJ807">
        <v>1</v>
      </c>
      <c r="AK807">
        <v>1</v>
      </c>
      <c r="AL807">
        <v>1</v>
      </c>
      <c r="AN807">
        <v>0</v>
      </c>
      <c r="AO807">
        <v>0</v>
      </c>
      <c r="AP807">
        <v>0</v>
      </c>
      <c r="AQ807">
        <v>0</v>
      </c>
      <c r="AR807">
        <v>0</v>
      </c>
      <c r="AS807" t="s">
        <v>3</v>
      </c>
      <c r="AT807">
        <v>10.08</v>
      </c>
      <c r="AU807" t="s">
        <v>3</v>
      </c>
      <c r="AV807">
        <v>0</v>
      </c>
      <c r="AW807">
        <v>2</v>
      </c>
      <c r="AX807">
        <v>39501654</v>
      </c>
      <c r="AY807">
        <v>1</v>
      </c>
      <c r="AZ807">
        <v>0</v>
      </c>
      <c r="BA807">
        <v>803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Y807*Source!I360</f>
        <v>4.9391999999999996</v>
      </c>
      <c r="CY807">
        <f t="shared" si="99"/>
        <v>0</v>
      </c>
      <c r="CZ807">
        <f t="shared" si="100"/>
        <v>0</v>
      </c>
      <c r="DA807">
        <f t="shared" si="101"/>
        <v>6.66</v>
      </c>
      <c r="DB807">
        <v>0</v>
      </c>
    </row>
    <row r="808" spans="1:106" x14ac:dyDescent="0.2">
      <c r="A808">
        <f>ROW(Source!A360)</f>
        <v>360</v>
      </c>
      <c r="B808">
        <v>39500386</v>
      </c>
      <c r="C808">
        <v>39501629</v>
      </c>
      <c r="D808">
        <v>36867967</v>
      </c>
      <c r="E808">
        <v>1</v>
      </c>
      <c r="F808">
        <v>1</v>
      </c>
      <c r="G808">
        <v>1</v>
      </c>
      <c r="H808">
        <v>3</v>
      </c>
      <c r="I808" t="s">
        <v>611</v>
      </c>
      <c r="J808" t="s">
        <v>613</v>
      </c>
      <c r="K808" t="s">
        <v>612</v>
      </c>
      <c r="L808">
        <v>1301</v>
      </c>
      <c r="N808">
        <v>1003</v>
      </c>
      <c r="O808" t="s">
        <v>66</v>
      </c>
      <c r="P808" t="s">
        <v>66</v>
      </c>
      <c r="Q808">
        <v>1</v>
      </c>
      <c r="W808">
        <v>0</v>
      </c>
      <c r="X808">
        <v>-324416518</v>
      </c>
      <c r="Y808">
        <v>100.8</v>
      </c>
      <c r="AA808">
        <v>41.16</v>
      </c>
      <c r="AB808">
        <v>0</v>
      </c>
      <c r="AC808">
        <v>0</v>
      </c>
      <c r="AD808">
        <v>0</v>
      </c>
      <c r="AE808">
        <v>6.18</v>
      </c>
      <c r="AF808">
        <v>0</v>
      </c>
      <c r="AG808">
        <v>0</v>
      </c>
      <c r="AH808">
        <v>0</v>
      </c>
      <c r="AI808">
        <v>6.66</v>
      </c>
      <c r="AJ808">
        <v>1</v>
      </c>
      <c r="AK808">
        <v>1</v>
      </c>
      <c r="AL808">
        <v>1</v>
      </c>
      <c r="AN808">
        <v>0</v>
      </c>
      <c r="AO808">
        <v>0</v>
      </c>
      <c r="AP808">
        <v>0</v>
      </c>
      <c r="AQ808">
        <v>0</v>
      </c>
      <c r="AR808">
        <v>0</v>
      </c>
      <c r="AS808" t="s">
        <v>3</v>
      </c>
      <c r="AT808">
        <v>100.8</v>
      </c>
      <c r="AU808" t="s">
        <v>3</v>
      </c>
      <c r="AV808">
        <v>0</v>
      </c>
      <c r="AW808">
        <v>1</v>
      </c>
      <c r="AX808">
        <v>-1</v>
      </c>
      <c r="AY808">
        <v>0</v>
      </c>
      <c r="AZ808">
        <v>0</v>
      </c>
      <c r="BA808" t="s">
        <v>3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Y808*Source!I360</f>
        <v>49.391999999999996</v>
      </c>
      <c r="CY808">
        <f t="shared" si="99"/>
        <v>41.16</v>
      </c>
      <c r="CZ808">
        <f t="shared" si="100"/>
        <v>6.18</v>
      </c>
      <c r="DA808">
        <f t="shared" si="101"/>
        <v>6.66</v>
      </c>
      <c r="DB808">
        <v>0</v>
      </c>
    </row>
    <row r="809" spans="1:106" x14ac:dyDescent="0.2">
      <c r="A809">
        <f>ROW(Source!A365)</f>
        <v>365</v>
      </c>
      <c r="B809">
        <v>39500385</v>
      </c>
      <c r="C809">
        <v>39501658</v>
      </c>
      <c r="D809">
        <v>37064928</v>
      </c>
      <c r="E809">
        <v>1</v>
      </c>
      <c r="F809">
        <v>1</v>
      </c>
      <c r="G809">
        <v>1</v>
      </c>
      <c r="H809">
        <v>1</v>
      </c>
      <c r="I809" t="s">
        <v>1091</v>
      </c>
      <c r="J809" t="s">
        <v>3</v>
      </c>
      <c r="K809" t="s">
        <v>1092</v>
      </c>
      <c r="L809">
        <v>1191</v>
      </c>
      <c r="N809">
        <v>1013</v>
      </c>
      <c r="O809" t="s">
        <v>1028</v>
      </c>
      <c r="P809" t="s">
        <v>1028</v>
      </c>
      <c r="Q809">
        <v>1</v>
      </c>
      <c r="W809">
        <v>0</v>
      </c>
      <c r="X809">
        <v>145020957</v>
      </c>
      <c r="Y809">
        <v>1.6904999999999999</v>
      </c>
      <c r="AA809">
        <v>0</v>
      </c>
      <c r="AB809">
        <v>0</v>
      </c>
      <c r="AC809">
        <v>0</v>
      </c>
      <c r="AD809">
        <v>9.07</v>
      </c>
      <c r="AE809">
        <v>0</v>
      </c>
      <c r="AF809">
        <v>0</v>
      </c>
      <c r="AG809">
        <v>0</v>
      </c>
      <c r="AH809">
        <v>9.07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1</v>
      </c>
      <c r="AQ809">
        <v>0</v>
      </c>
      <c r="AR809">
        <v>0</v>
      </c>
      <c r="AS809" t="s">
        <v>3</v>
      </c>
      <c r="AT809">
        <v>1.47</v>
      </c>
      <c r="AU809" t="s">
        <v>33</v>
      </c>
      <c r="AV809">
        <v>1</v>
      </c>
      <c r="AW809">
        <v>2</v>
      </c>
      <c r="AX809">
        <v>39501667</v>
      </c>
      <c r="AY809">
        <v>1</v>
      </c>
      <c r="AZ809">
        <v>0</v>
      </c>
      <c r="BA809">
        <v>805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Y809*Source!I365</f>
        <v>23.666999999999998</v>
      </c>
      <c r="CY809">
        <f>AD809</f>
        <v>9.07</v>
      </c>
      <c r="CZ809">
        <f>AH809</f>
        <v>9.07</v>
      </c>
      <c r="DA809">
        <f>AL809</f>
        <v>1</v>
      </c>
      <c r="DB809">
        <v>0</v>
      </c>
    </row>
    <row r="810" spans="1:106" x14ac:dyDescent="0.2">
      <c r="A810">
        <f>ROW(Source!A365)</f>
        <v>365</v>
      </c>
      <c r="B810">
        <v>39500385</v>
      </c>
      <c r="C810">
        <v>39501658</v>
      </c>
      <c r="D810">
        <v>37064876</v>
      </c>
      <c r="E810">
        <v>1</v>
      </c>
      <c r="F810">
        <v>1</v>
      </c>
      <c r="G810">
        <v>1</v>
      </c>
      <c r="H810">
        <v>1</v>
      </c>
      <c r="I810" t="s">
        <v>1029</v>
      </c>
      <c r="J810" t="s">
        <v>3</v>
      </c>
      <c r="K810" t="s">
        <v>1030</v>
      </c>
      <c r="L810">
        <v>1191</v>
      </c>
      <c r="N810">
        <v>1013</v>
      </c>
      <c r="O810" t="s">
        <v>1028</v>
      </c>
      <c r="P810" t="s">
        <v>1028</v>
      </c>
      <c r="Q810">
        <v>1</v>
      </c>
      <c r="W810">
        <v>0</v>
      </c>
      <c r="X810">
        <v>-1417349443</v>
      </c>
      <c r="Y810">
        <v>0.02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3</v>
      </c>
      <c r="AT810">
        <v>0.02</v>
      </c>
      <c r="AU810" t="s">
        <v>3</v>
      </c>
      <c r="AV810">
        <v>2</v>
      </c>
      <c r="AW810">
        <v>2</v>
      </c>
      <c r="AX810">
        <v>39501668</v>
      </c>
      <c r="AY810">
        <v>1</v>
      </c>
      <c r="AZ810">
        <v>2048</v>
      </c>
      <c r="BA810">
        <v>806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Y810*Source!I365</f>
        <v>0.28000000000000003</v>
      </c>
      <c r="CY810">
        <f>AD810</f>
        <v>0</v>
      </c>
      <c r="CZ810">
        <f>AH810</f>
        <v>0</v>
      </c>
      <c r="DA810">
        <f>AL810</f>
        <v>1</v>
      </c>
      <c r="DB810">
        <v>0</v>
      </c>
    </row>
    <row r="811" spans="1:106" x14ac:dyDescent="0.2">
      <c r="A811">
        <f>ROW(Source!A365)</f>
        <v>365</v>
      </c>
      <c r="B811">
        <v>39500385</v>
      </c>
      <c r="C811">
        <v>39501658</v>
      </c>
      <c r="D811">
        <v>36883554</v>
      </c>
      <c r="E811">
        <v>1</v>
      </c>
      <c r="F811">
        <v>1</v>
      </c>
      <c r="G811">
        <v>1</v>
      </c>
      <c r="H811">
        <v>2</v>
      </c>
      <c r="I811" t="s">
        <v>1037</v>
      </c>
      <c r="J811" t="s">
        <v>1038</v>
      </c>
      <c r="K811" t="s">
        <v>1039</v>
      </c>
      <c r="L811">
        <v>1368</v>
      </c>
      <c r="N811">
        <v>1011</v>
      </c>
      <c r="O811" t="s">
        <v>1034</v>
      </c>
      <c r="P811" t="s">
        <v>1034</v>
      </c>
      <c r="Q811">
        <v>1</v>
      </c>
      <c r="W811">
        <v>0</v>
      </c>
      <c r="X811">
        <v>1372534845</v>
      </c>
      <c r="Y811">
        <v>2.5000000000000001E-2</v>
      </c>
      <c r="AA811">
        <v>0</v>
      </c>
      <c r="AB811">
        <v>65.709999999999994</v>
      </c>
      <c r="AC811">
        <v>11.6</v>
      </c>
      <c r="AD811">
        <v>0</v>
      </c>
      <c r="AE811">
        <v>0</v>
      </c>
      <c r="AF811">
        <v>65.709999999999994</v>
      </c>
      <c r="AG811">
        <v>11.6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1</v>
      </c>
      <c r="AQ811">
        <v>0</v>
      </c>
      <c r="AR811">
        <v>0</v>
      </c>
      <c r="AS811" t="s">
        <v>3</v>
      </c>
      <c r="AT811">
        <v>0.02</v>
      </c>
      <c r="AU811" t="s">
        <v>32</v>
      </c>
      <c r="AV811">
        <v>0</v>
      </c>
      <c r="AW811">
        <v>2</v>
      </c>
      <c r="AX811">
        <v>39501669</v>
      </c>
      <c r="AY811">
        <v>1</v>
      </c>
      <c r="AZ811">
        <v>0</v>
      </c>
      <c r="BA811">
        <v>807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Y811*Source!I365</f>
        <v>0.35000000000000003</v>
      </c>
      <c r="CY811">
        <f>AB811</f>
        <v>65.709999999999994</v>
      </c>
      <c r="CZ811">
        <f>AF811</f>
        <v>65.709999999999994</v>
      </c>
      <c r="DA811">
        <f>AJ811</f>
        <v>1</v>
      </c>
      <c r="DB811">
        <v>0</v>
      </c>
    </row>
    <row r="812" spans="1:106" x14ac:dyDescent="0.2">
      <c r="A812">
        <f>ROW(Source!A365)</f>
        <v>365</v>
      </c>
      <c r="B812">
        <v>39500385</v>
      </c>
      <c r="C812">
        <v>39501658</v>
      </c>
      <c r="D812">
        <v>36883858</v>
      </c>
      <c r="E812">
        <v>1</v>
      </c>
      <c r="F812">
        <v>1</v>
      </c>
      <c r="G812">
        <v>1</v>
      </c>
      <c r="H812">
        <v>2</v>
      </c>
      <c r="I812" t="s">
        <v>1101</v>
      </c>
      <c r="J812" t="s">
        <v>1102</v>
      </c>
      <c r="K812" t="s">
        <v>1103</v>
      </c>
      <c r="L812">
        <v>1368</v>
      </c>
      <c r="N812">
        <v>1011</v>
      </c>
      <c r="O812" t="s">
        <v>1034</v>
      </c>
      <c r="P812" t="s">
        <v>1034</v>
      </c>
      <c r="Q812">
        <v>1</v>
      </c>
      <c r="W812">
        <v>0</v>
      </c>
      <c r="X812">
        <v>-353815937</v>
      </c>
      <c r="Y812">
        <v>0.4375</v>
      </c>
      <c r="AA812">
        <v>0</v>
      </c>
      <c r="AB812">
        <v>8.1</v>
      </c>
      <c r="AC812">
        <v>0</v>
      </c>
      <c r="AD812">
        <v>0</v>
      </c>
      <c r="AE812">
        <v>0</v>
      </c>
      <c r="AF812">
        <v>8.1</v>
      </c>
      <c r="AG812">
        <v>0</v>
      </c>
      <c r="AH812">
        <v>0</v>
      </c>
      <c r="AI812">
        <v>1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1</v>
      </c>
      <c r="AQ812">
        <v>0</v>
      </c>
      <c r="AR812">
        <v>0</v>
      </c>
      <c r="AS812" t="s">
        <v>3</v>
      </c>
      <c r="AT812">
        <v>0.35</v>
      </c>
      <c r="AU812" t="s">
        <v>32</v>
      </c>
      <c r="AV812">
        <v>0</v>
      </c>
      <c r="AW812">
        <v>2</v>
      </c>
      <c r="AX812">
        <v>39501670</v>
      </c>
      <c r="AY812">
        <v>1</v>
      </c>
      <c r="AZ812">
        <v>0</v>
      </c>
      <c r="BA812">
        <v>808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Y812*Source!I365</f>
        <v>6.125</v>
      </c>
      <c r="CY812">
        <f>AB812</f>
        <v>8.1</v>
      </c>
      <c r="CZ812">
        <f>AF812</f>
        <v>8.1</v>
      </c>
      <c r="DA812">
        <f>AJ812</f>
        <v>1</v>
      </c>
      <c r="DB812">
        <v>0</v>
      </c>
    </row>
    <row r="813" spans="1:106" x14ac:dyDescent="0.2">
      <c r="A813">
        <f>ROW(Source!A365)</f>
        <v>365</v>
      </c>
      <c r="B813">
        <v>39500385</v>
      </c>
      <c r="C813">
        <v>39501658</v>
      </c>
      <c r="D813">
        <v>36799773</v>
      </c>
      <c r="E813">
        <v>1</v>
      </c>
      <c r="F813">
        <v>1</v>
      </c>
      <c r="G813">
        <v>1</v>
      </c>
      <c r="H813">
        <v>3</v>
      </c>
      <c r="I813" t="s">
        <v>1390</v>
      </c>
      <c r="J813" t="s">
        <v>1391</v>
      </c>
      <c r="K813" t="s">
        <v>1392</v>
      </c>
      <c r="L813">
        <v>1356</v>
      </c>
      <c r="N813">
        <v>1010</v>
      </c>
      <c r="O813" t="s">
        <v>1128</v>
      </c>
      <c r="P813" t="s">
        <v>1128</v>
      </c>
      <c r="Q813">
        <v>1000</v>
      </c>
      <c r="W813">
        <v>0</v>
      </c>
      <c r="X813">
        <v>-1705143825</v>
      </c>
      <c r="Y813">
        <v>2E-3</v>
      </c>
      <c r="AA813">
        <v>3450</v>
      </c>
      <c r="AB813">
        <v>0</v>
      </c>
      <c r="AC813">
        <v>0</v>
      </c>
      <c r="AD813">
        <v>0</v>
      </c>
      <c r="AE813">
        <v>3450</v>
      </c>
      <c r="AF813">
        <v>0</v>
      </c>
      <c r="AG813">
        <v>0</v>
      </c>
      <c r="AH813">
        <v>0</v>
      </c>
      <c r="AI813">
        <v>1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3</v>
      </c>
      <c r="AT813">
        <v>2E-3</v>
      </c>
      <c r="AU813" t="s">
        <v>3</v>
      </c>
      <c r="AV813">
        <v>0</v>
      </c>
      <c r="AW813">
        <v>2</v>
      </c>
      <c r="AX813">
        <v>39501671</v>
      </c>
      <c r="AY813">
        <v>1</v>
      </c>
      <c r="AZ813">
        <v>0</v>
      </c>
      <c r="BA813">
        <v>809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Y813*Source!I365</f>
        <v>2.8000000000000001E-2</v>
      </c>
      <c r="CY813">
        <f>AA813</f>
        <v>3450</v>
      </c>
      <c r="CZ813">
        <f>AE813</f>
        <v>3450</v>
      </c>
      <c r="DA813">
        <f>AI813</f>
        <v>1</v>
      </c>
      <c r="DB813">
        <v>0</v>
      </c>
    </row>
    <row r="814" spans="1:106" x14ac:dyDescent="0.2">
      <c r="A814">
        <f>ROW(Source!A365)</f>
        <v>365</v>
      </c>
      <c r="B814">
        <v>39500385</v>
      </c>
      <c r="C814">
        <v>39501658</v>
      </c>
      <c r="D814">
        <v>36803269</v>
      </c>
      <c r="E814">
        <v>1</v>
      </c>
      <c r="F814">
        <v>1</v>
      </c>
      <c r="G814">
        <v>1</v>
      </c>
      <c r="H814">
        <v>3</v>
      </c>
      <c r="I814" t="s">
        <v>1384</v>
      </c>
      <c r="J814" t="s">
        <v>1385</v>
      </c>
      <c r="K814" t="s">
        <v>1386</v>
      </c>
      <c r="L814">
        <v>1348</v>
      </c>
      <c r="N814">
        <v>1009</v>
      </c>
      <c r="O814" t="s">
        <v>57</v>
      </c>
      <c r="P814" t="s">
        <v>57</v>
      </c>
      <c r="Q814">
        <v>1000</v>
      </c>
      <c r="W814">
        <v>0</v>
      </c>
      <c r="X814">
        <v>-1068056325</v>
      </c>
      <c r="Y814">
        <v>1.3999999999999999E-4</v>
      </c>
      <c r="AA814">
        <v>10362</v>
      </c>
      <c r="AB814">
        <v>0</v>
      </c>
      <c r="AC814">
        <v>0</v>
      </c>
      <c r="AD814">
        <v>0</v>
      </c>
      <c r="AE814">
        <v>10362</v>
      </c>
      <c r="AF814">
        <v>0</v>
      </c>
      <c r="AG814">
        <v>0</v>
      </c>
      <c r="AH814">
        <v>0</v>
      </c>
      <c r="AI814">
        <v>1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3</v>
      </c>
      <c r="AT814">
        <v>1.3999999999999999E-4</v>
      </c>
      <c r="AU814" t="s">
        <v>3</v>
      </c>
      <c r="AV814">
        <v>0</v>
      </c>
      <c r="AW814">
        <v>2</v>
      </c>
      <c r="AX814">
        <v>39501672</v>
      </c>
      <c r="AY814">
        <v>1</v>
      </c>
      <c r="AZ814">
        <v>0</v>
      </c>
      <c r="BA814">
        <v>810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Y814*Source!I365</f>
        <v>1.9599999999999999E-3</v>
      </c>
      <c r="CY814">
        <f>AA814</f>
        <v>10362</v>
      </c>
      <c r="CZ814">
        <f>AE814</f>
        <v>10362</v>
      </c>
      <c r="DA814">
        <f>AI814</f>
        <v>1</v>
      </c>
      <c r="DB814">
        <v>0</v>
      </c>
    </row>
    <row r="815" spans="1:106" x14ac:dyDescent="0.2">
      <c r="A815">
        <f>ROW(Source!A365)</f>
        <v>365</v>
      </c>
      <c r="B815">
        <v>39500385</v>
      </c>
      <c r="C815">
        <v>39501658</v>
      </c>
      <c r="D815">
        <v>36804430</v>
      </c>
      <c r="E815">
        <v>1</v>
      </c>
      <c r="F815">
        <v>1</v>
      </c>
      <c r="G815">
        <v>1</v>
      </c>
      <c r="H815">
        <v>3</v>
      </c>
      <c r="I815" t="s">
        <v>1361</v>
      </c>
      <c r="J815" t="s">
        <v>1362</v>
      </c>
      <c r="K815" t="s">
        <v>1363</v>
      </c>
      <c r="L815">
        <v>1348</v>
      </c>
      <c r="N815">
        <v>1009</v>
      </c>
      <c r="O815" t="s">
        <v>57</v>
      </c>
      <c r="P815" t="s">
        <v>57</v>
      </c>
      <c r="Q815">
        <v>1000</v>
      </c>
      <c r="W815">
        <v>0</v>
      </c>
      <c r="X815">
        <v>-405065451</v>
      </c>
      <c r="Y815">
        <v>1.1000000000000001E-3</v>
      </c>
      <c r="AA815">
        <v>14830</v>
      </c>
      <c r="AB815">
        <v>0</v>
      </c>
      <c r="AC815">
        <v>0</v>
      </c>
      <c r="AD815">
        <v>0</v>
      </c>
      <c r="AE815">
        <v>14830</v>
      </c>
      <c r="AF815">
        <v>0</v>
      </c>
      <c r="AG815">
        <v>0</v>
      </c>
      <c r="AH815">
        <v>0</v>
      </c>
      <c r="AI815">
        <v>1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3</v>
      </c>
      <c r="AT815">
        <v>1.1000000000000001E-3</v>
      </c>
      <c r="AU815" t="s">
        <v>3</v>
      </c>
      <c r="AV815">
        <v>0</v>
      </c>
      <c r="AW815">
        <v>2</v>
      </c>
      <c r="AX815">
        <v>39501673</v>
      </c>
      <c r="AY815">
        <v>1</v>
      </c>
      <c r="AZ815">
        <v>0</v>
      </c>
      <c r="BA815">
        <v>811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Y815*Source!I365</f>
        <v>1.54E-2</v>
      </c>
      <c r="CY815">
        <f>AA815</f>
        <v>14830</v>
      </c>
      <c r="CZ815">
        <f>AE815</f>
        <v>14830</v>
      </c>
      <c r="DA815">
        <f>AI815</f>
        <v>1</v>
      </c>
      <c r="DB815">
        <v>0</v>
      </c>
    </row>
    <row r="816" spans="1:106" x14ac:dyDescent="0.2">
      <c r="A816">
        <f>ROW(Source!A365)</f>
        <v>365</v>
      </c>
      <c r="B816">
        <v>39500385</v>
      </c>
      <c r="C816">
        <v>39501658</v>
      </c>
      <c r="D816">
        <v>36845049</v>
      </c>
      <c r="E816">
        <v>1</v>
      </c>
      <c r="F816">
        <v>1</v>
      </c>
      <c r="G816">
        <v>1</v>
      </c>
      <c r="H816">
        <v>3</v>
      </c>
      <c r="I816" t="s">
        <v>619</v>
      </c>
      <c r="J816" t="s">
        <v>621</v>
      </c>
      <c r="K816" t="s">
        <v>620</v>
      </c>
      <c r="L816">
        <v>1354</v>
      </c>
      <c r="N816">
        <v>1010</v>
      </c>
      <c r="O816" t="s">
        <v>132</v>
      </c>
      <c r="P816" t="s">
        <v>132</v>
      </c>
      <c r="Q816">
        <v>1</v>
      </c>
      <c r="W816">
        <v>0</v>
      </c>
      <c r="X816">
        <v>898688576</v>
      </c>
      <c r="Y816">
        <v>1</v>
      </c>
      <c r="AA816">
        <v>54.73</v>
      </c>
      <c r="AB816">
        <v>0</v>
      </c>
      <c r="AC816">
        <v>0</v>
      </c>
      <c r="AD816">
        <v>0</v>
      </c>
      <c r="AE816">
        <v>54.73</v>
      </c>
      <c r="AF816">
        <v>0</v>
      </c>
      <c r="AG816">
        <v>0</v>
      </c>
      <c r="AH816">
        <v>0</v>
      </c>
      <c r="AI816">
        <v>1</v>
      </c>
      <c r="AJ816">
        <v>1</v>
      </c>
      <c r="AK816">
        <v>1</v>
      </c>
      <c r="AL816">
        <v>1</v>
      </c>
      <c r="AN816">
        <v>0</v>
      </c>
      <c r="AO816">
        <v>0</v>
      </c>
      <c r="AP816">
        <v>0</v>
      </c>
      <c r="AQ816">
        <v>0</v>
      </c>
      <c r="AR816">
        <v>0</v>
      </c>
      <c r="AS816" t="s">
        <v>3</v>
      </c>
      <c r="AT816">
        <v>1</v>
      </c>
      <c r="AU816" t="s">
        <v>3</v>
      </c>
      <c r="AV816">
        <v>0</v>
      </c>
      <c r="AW816">
        <v>1</v>
      </c>
      <c r="AX816">
        <v>-1</v>
      </c>
      <c r="AY816">
        <v>0</v>
      </c>
      <c r="AZ816">
        <v>0</v>
      </c>
      <c r="BA816" t="s">
        <v>3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Y816*Source!I365</f>
        <v>14</v>
      </c>
      <c r="CY816">
        <f>AA816</f>
        <v>54.73</v>
      </c>
      <c r="CZ816">
        <f>AE816</f>
        <v>54.73</v>
      </c>
      <c r="DA816">
        <f>AI816</f>
        <v>1</v>
      </c>
      <c r="DB816">
        <v>0</v>
      </c>
    </row>
    <row r="817" spans="1:106" x14ac:dyDescent="0.2">
      <c r="A817">
        <f>ROW(Source!A366)</f>
        <v>366</v>
      </c>
      <c r="B817">
        <v>39500386</v>
      </c>
      <c r="C817">
        <v>39501658</v>
      </c>
      <c r="D817">
        <v>37064928</v>
      </c>
      <c r="E817">
        <v>1</v>
      </c>
      <c r="F817">
        <v>1</v>
      </c>
      <c r="G817">
        <v>1</v>
      </c>
      <c r="H817">
        <v>1</v>
      </c>
      <c r="I817" t="s">
        <v>1091</v>
      </c>
      <c r="J817" t="s">
        <v>3</v>
      </c>
      <c r="K817" t="s">
        <v>1092</v>
      </c>
      <c r="L817">
        <v>1191</v>
      </c>
      <c r="N817">
        <v>1013</v>
      </c>
      <c r="O817" t="s">
        <v>1028</v>
      </c>
      <c r="P817" t="s">
        <v>1028</v>
      </c>
      <c r="Q817">
        <v>1</v>
      </c>
      <c r="W817">
        <v>0</v>
      </c>
      <c r="X817">
        <v>145020957</v>
      </c>
      <c r="Y817">
        <v>1.6904999999999999</v>
      </c>
      <c r="AA817">
        <v>0</v>
      </c>
      <c r="AB817">
        <v>0</v>
      </c>
      <c r="AC817">
        <v>0</v>
      </c>
      <c r="AD817">
        <v>60.41</v>
      </c>
      <c r="AE817">
        <v>0</v>
      </c>
      <c r="AF817">
        <v>0</v>
      </c>
      <c r="AG817">
        <v>0</v>
      </c>
      <c r="AH817">
        <v>9.07</v>
      </c>
      <c r="AI817">
        <v>1</v>
      </c>
      <c r="AJ817">
        <v>1</v>
      </c>
      <c r="AK817">
        <v>1</v>
      </c>
      <c r="AL817">
        <v>6.66</v>
      </c>
      <c r="AN817">
        <v>0</v>
      </c>
      <c r="AO817">
        <v>1</v>
      </c>
      <c r="AP817">
        <v>1</v>
      </c>
      <c r="AQ817">
        <v>0</v>
      </c>
      <c r="AR817">
        <v>0</v>
      </c>
      <c r="AS817" t="s">
        <v>3</v>
      </c>
      <c r="AT817">
        <v>1.47</v>
      </c>
      <c r="AU817" t="s">
        <v>33</v>
      </c>
      <c r="AV817">
        <v>1</v>
      </c>
      <c r="AW817">
        <v>2</v>
      </c>
      <c r="AX817">
        <v>39501667</v>
      </c>
      <c r="AY817">
        <v>1</v>
      </c>
      <c r="AZ817">
        <v>0</v>
      </c>
      <c r="BA817">
        <v>814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Y817*Source!I366</f>
        <v>23.666999999999998</v>
      </c>
      <c r="CY817">
        <f>AD817</f>
        <v>60.41</v>
      </c>
      <c r="CZ817">
        <f>AH817</f>
        <v>9.07</v>
      </c>
      <c r="DA817">
        <f>AL817</f>
        <v>6.66</v>
      </c>
      <c r="DB817">
        <v>0</v>
      </c>
    </row>
    <row r="818" spans="1:106" x14ac:dyDescent="0.2">
      <c r="A818">
        <f>ROW(Source!A366)</f>
        <v>366</v>
      </c>
      <c r="B818">
        <v>39500386</v>
      </c>
      <c r="C818">
        <v>39501658</v>
      </c>
      <c r="D818">
        <v>37064876</v>
      </c>
      <c r="E818">
        <v>1</v>
      </c>
      <c r="F818">
        <v>1</v>
      </c>
      <c r="G818">
        <v>1</v>
      </c>
      <c r="H818">
        <v>1</v>
      </c>
      <c r="I818" t="s">
        <v>1029</v>
      </c>
      <c r="J818" t="s">
        <v>3</v>
      </c>
      <c r="K818" t="s">
        <v>1030</v>
      </c>
      <c r="L818">
        <v>1191</v>
      </c>
      <c r="N818">
        <v>1013</v>
      </c>
      <c r="O818" t="s">
        <v>1028</v>
      </c>
      <c r="P818" t="s">
        <v>1028</v>
      </c>
      <c r="Q818">
        <v>1</v>
      </c>
      <c r="W818">
        <v>0</v>
      </c>
      <c r="X818">
        <v>-1417349443</v>
      </c>
      <c r="Y818">
        <v>0.02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1</v>
      </c>
      <c r="AJ818">
        <v>1</v>
      </c>
      <c r="AK818">
        <v>6.66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3</v>
      </c>
      <c r="AT818">
        <v>0.02</v>
      </c>
      <c r="AU818" t="s">
        <v>3</v>
      </c>
      <c r="AV818">
        <v>2</v>
      </c>
      <c r="AW818">
        <v>2</v>
      </c>
      <c r="AX818">
        <v>39501668</v>
      </c>
      <c r="AY818">
        <v>1</v>
      </c>
      <c r="AZ818">
        <v>2048</v>
      </c>
      <c r="BA818">
        <v>815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Y818*Source!I366</f>
        <v>0.28000000000000003</v>
      </c>
      <c r="CY818">
        <f>AD818</f>
        <v>0</v>
      </c>
      <c r="CZ818">
        <f>AH818</f>
        <v>0</v>
      </c>
      <c r="DA818">
        <f>AL818</f>
        <v>1</v>
      </c>
      <c r="DB818">
        <v>0</v>
      </c>
    </row>
    <row r="819" spans="1:106" x14ac:dyDescent="0.2">
      <c r="A819">
        <f>ROW(Source!A366)</f>
        <v>366</v>
      </c>
      <c r="B819">
        <v>39500386</v>
      </c>
      <c r="C819">
        <v>39501658</v>
      </c>
      <c r="D819">
        <v>36883554</v>
      </c>
      <c r="E819">
        <v>1</v>
      </c>
      <c r="F819">
        <v>1</v>
      </c>
      <c r="G819">
        <v>1</v>
      </c>
      <c r="H819">
        <v>2</v>
      </c>
      <c r="I819" t="s">
        <v>1037</v>
      </c>
      <c r="J819" t="s">
        <v>1038</v>
      </c>
      <c r="K819" t="s">
        <v>1039</v>
      </c>
      <c r="L819">
        <v>1368</v>
      </c>
      <c r="N819">
        <v>1011</v>
      </c>
      <c r="O819" t="s">
        <v>1034</v>
      </c>
      <c r="P819" t="s">
        <v>1034</v>
      </c>
      <c r="Q819">
        <v>1</v>
      </c>
      <c r="W819">
        <v>0</v>
      </c>
      <c r="X819">
        <v>1372534845</v>
      </c>
      <c r="Y819">
        <v>2.5000000000000001E-2</v>
      </c>
      <c r="AA819">
        <v>0</v>
      </c>
      <c r="AB819">
        <v>437.63</v>
      </c>
      <c r="AC819">
        <v>11.6</v>
      </c>
      <c r="AD819">
        <v>0</v>
      </c>
      <c r="AE819">
        <v>0</v>
      </c>
      <c r="AF819">
        <v>65.709999999999994</v>
      </c>
      <c r="AG819">
        <v>11.6</v>
      </c>
      <c r="AH819">
        <v>0</v>
      </c>
      <c r="AI819">
        <v>1</v>
      </c>
      <c r="AJ819">
        <v>6.66</v>
      </c>
      <c r="AK819">
        <v>1</v>
      </c>
      <c r="AL819">
        <v>1</v>
      </c>
      <c r="AN819">
        <v>0</v>
      </c>
      <c r="AO819">
        <v>1</v>
      </c>
      <c r="AP819">
        <v>1</v>
      </c>
      <c r="AQ819">
        <v>0</v>
      </c>
      <c r="AR819">
        <v>0</v>
      </c>
      <c r="AS819" t="s">
        <v>3</v>
      </c>
      <c r="AT819">
        <v>0.02</v>
      </c>
      <c r="AU819" t="s">
        <v>32</v>
      </c>
      <c r="AV819">
        <v>0</v>
      </c>
      <c r="AW819">
        <v>2</v>
      </c>
      <c r="AX819">
        <v>39501669</v>
      </c>
      <c r="AY819">
        <v>1</v>
      </c>
      <c r="AZ819">
        <v>0</v>
      </c>
      <c r="BA819">
        <v>816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Y819*Source!I366</f>
        <v>0.35000000000000003</v>
      </c>
      <c r="CY819">
        <f>AB819</f>
        <v>437.63</v>
      </c>
      <c r="CZ819">
        <f>AF819</f>
        <v>65.709999999999994</v>
      </c>
      <c r="DA819">
        <f>AJ819</f>
        <v>6.66</v>
      </c>
      <c r="DB819">
        <v>0</v>
      </c>
    </row>
    <row r="820" spans="1:106" x14ac:dyDescent="0.2">
      <c r="A820">
        <f>ROW(Source!A366)</f>
        <v>366</v>
      </c>
      <c r="B820">
        <v>39500386</v>
      </c>
      <c r="C820">
        <v>39501658</v>
      </c>
      <c r="D820">
        <v>36883858</v>
      </c>
      <c r="E820">
        <v>1</v>
      </c>
      <c r="F820">
        <v>1</v>
      </c>
      <c r="G820">
        <v>1</v>
      </c>
      <c r="H820">
        <v>2</v>
      </c>
      <c r="I820" t="s">
        <v>1101</v>
      </c>
      <c r="J820" t="s">
        <v>1102</v>
      </c>
      <c r="K820" t="s">
        <v>1103</v>
      </c>
      <c r="L820">
        <v>1368</v>
      </c>
      <c r="N820">
        <v>1011</v>
      </c>
      <c r="O820" t="s">
        <v>1034</v>
      </c>
      <c r="P820" t="s">
        <v>1034</v>
      </c>
      <c r="Q820">
        <v>1</v>
      </c>
      <c r="W820">
        <v>0</v>
      </c>
      <c r="X820">
        <v>-353815937</v>
      </c>
      <c r="Y820">
        <v>0.4375</v>
      </c>
      <c r="AA820">
        <v>0</v>
      </c>
      <c r="AB820">
        <v>53.95</v>
      </c>
      <c r="AC820">
        <v>0</v>
      </c>
      <c r="AD820">
        <v>0</v>
      </c>
      <c r="AE820">
        <v>0</v>
      </c>
      <c r="AF820">
        <v>8.1</v>
      </c>
      <c r="AG820">
        <v>0</v>
      </c>
      <c r="AH820">
        <v>0</v>
      </c>
      <c r="AI820">
        <v>1</v>
      </c>
      <c r="AJ820">
        <v>6.66</v>
      </c>
      <c r="AK820">
        <v>1</v>
      </c>
      <c r="AL820">
        <v>1</v>
      </c>
      <c r="AN820">
        <v>0</v>
      </c>
      <c r="AO820">
        <v>1</v>
      </c>
      <c r="AP820">
        <v>1</v>
      </c>
      <c r="AQ820">
        <v>0</v>
      </c>
      <c r="AR820">
        <v>0</v>
      </c>
      <c r="AS820" t="s">
        <v>3</v>
      </c>
      <c r="AT820">
        <v>0.35</v>
      </c>
      <c r="AU820" t="s">
        <v>32</v>
      </c>
      <c r="AV820">
        <v>0</v>
      </c>
      <c r="AW820">
        <v>2</v>
      </c>
      <c r="AX820">
        <v>39501670</v>
      </c>
      <c r="AY820">
        <v>1</v>
      </c>
      <c r="AZ820">
        <v>0</v>
      </c>
      <c r="BA820">
        <v>817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Y820*Source!I366</f>
        <v>6.125</v>
      </c>
      <c r="CY820">
        <f>AB820</f>
        <v>53.95</v>
      </c>
      <c r="CZ820">
        <f>AF820</f>
        <v>8.1</v>
      </c>
      <c r="DA820">
        <f>AJ820</f>
        <v>6.66</v>
      </c>
      <c r="DB820">
        <v>0</v>
      </c>
    </row>
    <row r="821" spans="1:106" x14ac:dyDescent="0.2">
      <c r="A821">
        <f>ROW(Source!A366)</f>
        <v>366</v>
      </c>
      <c r="B821">
        <v>39500386</v>
      </c>
      <c r="C821">
        <v>39501658</v>
      </c>
      <c r="D821">
        <v>36799773</v>
      </c>
      <c r="E821">
        <v>1</v>
      </c>
      <c r="F821">
        <v>1</v>
      </c>
      <c r="G821">
        <v>1</v>
      </c>
      <c r="H821">
        <v>3</v>
      </c>
      <c r="I821" t="s">
        <v>1390</v>
      </c>
      <c r="J821" t="s">
        <v>1391</v>
      </c>
      <c r="K821" t="s">
        <v>1392</v>
      </c>
      <c r="L821">
        <v>1356</v>
      </c>
      <c r="N821">
        <v>1010</v>
      </c>
      <c r="O821" t="s">
        <v>1128</v>
      </c>
      <c r="P821" t="s">
        <v>1128</v>
      </c>
      <c r="Q821">
        <v>1000</v>
      </c>
      <c r="W821">
        <v>0</v>
      </c>
      <c r="X821">
        <v>-1705143825</v>
      </c>
      <c r="Y821">
        <v>2E-3</v>
      </c>
      <c r="AA821">
        <v>22977</v>
      </c>
      <c r="AB821">
        <v>0</v>
      </c>
      <c r="AC821">
        <v>0</v>
      </c>
      <c r="AD821">
        <v>0</v>
      </c>
      <c r="AE821">
        <v>3450</v>
      </c>
      <c r="AF821">
        <v>0</v>
      </c>
      <c r="AG821">
        <v>0</v>
      </c>
      <c r="AH821">
        <v>0</v>
      </c>
      <c r="AI821">
        <v>6.66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3</v>
      </c>
      <c r="AT821">
        <v>2E-3</v>
      </c>
      <c r="AU821" t="s">
        <v>3</v>
      </c>
      <c r="AV821">
        <v>0</v>
      </c>
      <c r="AW821">
        <v>2</v>
      </c>
      <c r="AX821">
        <v>39501671</v>
      </c>
      <c r="AY821">
        <v>1</v>
      </c>
      <c r="AZ821">
        <v>0</v>
      </c>
      <c r="BA821">
        <v>818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Y821*Source!I366</f>
        <v>2.8000000000000001E-2</v>
      </c>
      <c r="CY821">
        <f>AA821</f>
        <v>22977</v>
      </c>
      <c r="CZ821">
        <f>AE821</f>
        <v>3450</v>
      </c>
      <c r="DA821">
        <f>AI821</f>
        <v>6.66</v>
      </c>
      <c r="DB821">
        <v>0</v>
      </c>
    </row>
    <row r="822" spans="1:106" x14ac:dyDescent="0.2">
      <c r="A822">
        <f>ROW(Source!A366)</f>
        <v>366</v>
      </c>
      <c r="B822">
        <v>39500386</v>
      </c>
      <c r="C822">
        <v>39501658</v>
      </c>
      <c r="D822">
        <v>36803269</v>
      </c>
      <c r="E822">
        <v>1</v>
      </c>
      <c r="F822">
        <v>1</v>
      </c>
      <c r="G822">
        <v>1</v>
      </c>
      <c r="H822">
        <v>3</v>
      </c>
      <c r="I822" t="s">
        <v>1384</v>
      </c>
      <c r="J822" t="s">
        <v>1385</v>
      </c>
      <c r="K822" t="s">
        <v>1386</v>
      </c>
      <c r="L822">
        <v>1348</v>
      </c>
      <c r="N822">
        <v>1009</v>
      </c>
      <c r="O822" t="s">
        <v>57</v>
      </c>
      <c r="P822" t="s">
        <v>57</v>
      </c>
      <c r="Q822">
        <v>1000</v>
      </c>
      <c r="W822">
        <v>0</v>
      </c>
      <c r="X822">
        <v>-1068056325</v>
      </c>
      <c r="Y822">
        <v>1.3999999999999999E-4</v>
      </c>
      <c r="AA822">
        <v>69010.92</v>
      </c>
      <c r="AB822">
        <v>0</v>
      </c>
      <c r="AC822">
        <v>0</v>
      </c>
      <c r="AD822">
        <v>0</v>
      </c>
      <c r="AE822">
        <v>10362</v>
      </c>
      <c r="AF822">
        <v>0</v>
      </c>
      <c r="AG822">
        <v>0</v>
      </c>
      <c r="AH822">
        <v>0</v>
      </c>
      <c r="AI822">
        <v>6.66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3</v>
      </c>
      <c r="AT822">
        <v>1.3999999999999999E-4</v>
      </c>
      <c r="AU822" t="s">
        <v>3</v>
      </c>
      <c r="AV822">
        <v>0</v>
      </c>
      <c r="AW822">
        <v>2</v>
      </c>
      <c r="AX822">
        <v>39501672</v>
      </c>
      <c r="AY822">
        <v>1</v>
      </c>
      <c r="AZ822">
        <v>0</v>
      </c>
      <c r="BA822">
        <v>819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Y822*Source!I366</f>
        <v>1.9599999999999999E-3</v>
      </c>
      <c r="CY822">
        <f>AA822</f>
        <v>69010.92</v>
      </c>
      <c r="CZ822">
        <f>AE822</f>
        <v>10362</v>
      </c>
      <c r="DA822">
        <f>AI822</f>
        <v>6.66</v>
      </c>
      <c r="DB822">
        <v>0</v>
      </c>
    </row>
    <row r="823" spans="1:106" x14ac:dyDescent="0.2">
      <c r="A823">
        <f>ROW(Source!A366)</f>
        <v>366</v>
      </c>
      <c r="B823">
        <v>39500386</v>
      </c>
      <c r="C823">
        <v>39501658</v>
      </c>
      <c r="D823">
        <v>36804430</v>
      </c>
      <c r="E823">
        <v>1</v>
      </c>
      <c r="F823">
        <v>1</v>
      </c>
      <c r="G823">
        <v>1</v>
      </c>
      <c r="H823">
        <v>3</v>
      </c>
      <c r="I823" t="s">
        <v>1361</v>
      </c>
      <c r="J823" t="s">
        <v>1362</v>
      </c>
      <c r="K823" t="s">
        <v>1363</v>
      </c>
      <c r="L823">
        <v>1348</v>
      </c>
      <c r="N823">
        <v>1009</v>
      </c>
      <c r="O823" t="s">
        <v>57</v>
      </c>
      <c r="P823" t="s">
        <v>57</v>
      </c>
      <c r="Q823">
        <v>1000</v>
      </c>
      <c r="W823">
        <v>0</v>
      </c>
      <c r="X823">
        <v>-405065451</v>
      </c>
      <c r="Y823">
        <v>1.1000000000000001E-3</v>
      </c>
      <c r="AA823">
        <v>98767.8</v>
      </c>
      <c r="AB823">
        <v>0</v>
      </c>
      <c r="AC823">
        <v>0</v>
      </c>
      <c r="AD823">
        <v>0</v>
      </c>
      <c r="AE823">
        <v>14830</v>
      </c>
      <c r="AF823">
        <v>0</v>
      </c>
      <c r="AG823">
        <v>0</v>
      </c>
      <c r="AH823">
        <v>0</v>
      </c>
      <c r="AI823">
        <v>6.66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3</v>
      </c>
      <c r="AT823">
        <v>1.1000000000000001E-3</v>
      </c>
      <c r="AU823" t="s">
        <v>3</v>
      </c>
      <c r="AV823">
        <v>0</v>
      </c>
      <c r="AW823">
        <v>2</v>
      </c>
      <c r="AX823">
        <v>39501673</v>
      </c>
      <c r="AY823">
        <v>1</v>
      </c>
      <c r="AZ823">
        <v>0</v>
      </c>
      <c r="BA823">
        <v>820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Y823*Source!I366</f>
        <v>1.54E-2</v>
      </c>
      <c r="CY823">
        <f>AA823</f>
        <v>98767.8</v>
      </c>
      <c r="CZ823">
        <f>AE823</f>
        <v>14830</v>
      </c>
      <c r="DA823">
        <f>AI823</f>
        <v>6.66</v>
      </c>
      <c r="DB823">
        <v>0</v>
      </c>
    </row>
    <row r="824" spans="1:106" x14ac:dyDescent="0.2">
      <c r="A824">
        <f>ROW(Source!A366)</f>
        <v>366</v>
      </c>
      <c r="B824">
        <v>39500386</v>
      </c>
      <c r="C824">
        <v>39501658</v>
      </c>
      <c r="D824">
        <v>36845049</v>
      </c>
      <c r="E824">
        <v>1</v>
      </c>
      <c r="F824">
        <v>1</v>
      </c>
      <c r="G824">
        <v>1</v>
      </c>
      <c r="H824">
        <v>3</v>
      </c>
      <c r="I824" t="s">
        <v>619</v>
      </c>
      <c r="J824" t="s">
        <v>621</v>
      </c>
      <c r="K824" t="s">
        <v>620</v>
      </c>
      <c r="L824">
        <v>1354</v>
      </c>
      <c r="N824">
        <v>1010</v>
      </c>
      <c r="O824" t="s">
        <v>132</v>
      </c>
      <c r="P824" t="s">
        <v>132</v>
      </c>
      <c r="Q824">
        <v>1</v>
      </c>
      <c r="W824">
        <v>0</v>
      </c>
      <c r="X824">
        <v>898688576</v>
      </c>
      <c r="Y824">
        <v>1</v>
      </c>
      <c r="AA824">
        <v>364.5</v>
      </c>
      <c r="AB824">
        <v>0</v>
      </c>
      <c r="AC824">
        <v>0</v>
      </c>
      <c r="AD824">
        <v>0</v>
      </c>
      <c r="AE824">
        <v>54.73</v>
      </c>
      <c r="AF824">
        <v>0</v>
      </c>
      <c r="AG824">
        <v>0</v>
      </c>
      <c r="AH824">
        <v>0</v>
      </c>
      <c r="AI824">
        <v>6.66</v>
      </c>
      <c r="AJ824">
        <v>1</v>
      </c>
      <c r="AK824">
        <v>1</v>
      </c>
      <c r="AL824">
        <v>1</v>
      </c>
      <c r="AN824">
        <v>0</v>
      </c>
      <c r="AO824">
        <v>0</v>
      </c>
      <c r="AP824">
        <v>0</v>
      </c>
      <c r="AQ824">
        <v>0</v>
      </c>
      <c r="AR824">
        <v>0</v>
      </c>
      <c r="AS824" t="s">
        <v>3</v>
      </c>
      <c r="AT824">
        <v>1</v>
      </c>
      <c r="AU824" t="s">
        <v>3</v>
      </c>
      <c r="AV824">
        <v>0</v>
      </c>
      <c r="AW824">
        <v>1</v>
      </c>
      <c r="AX824">
        <v>-1</v>
      </c>
      <c r="AY824">
        <v>0</v>
      </c>
      <c r="AZ824">
        <v>0</v>
      </c>
      <c r="BA824" t="s">
        <v>3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Y824*Source!I366</f>
        <v>14</v>
      </c>
      <c r="CY824">
        <f>AA824</f>
        <v>364.5</v>
      </c>
      <c r="CZ824">
        <f>AE824</f>
        <v>54.73</v>
      </c>
      <c r="DA824">
        <f>AI824</f>
        <v>6.66</v>
      </c>
      <c r="DB824">
        <v>0</v>
      </c>
    </row>
    <row r="825" spans="1:106" x14ac:dyDescent="0.2">
      <c r="A825">
        <f>ROW(Source!A369)</f>
        <v>369</v>
      </c>
      <c r="B825">
        <v>39500385</v>
      </c>
      <c r="C825">
        <v>39501677</v>
      </c>
      <c r="D825">
        <v>37070090</v>
      </c>
      <c r="E825">
        <v>1</v>
      </c>
      <c r="F825">
        <v>1</v>
      </c>
      <c r="G825">
        <v>1</v>
      </c>
      <c r="H825">
        <v>1</v>
      </c>
      <c r="I825" t="s">
        <v>1230</v>
      </c>
      <c r="J825" t="s">
        <v>3</v>
      </c>
      <c r="K825" t="s">
        <v>1231</v>
      </c>
      <c r="L825">
        <v>1191</v>
      </c>
      <c r="N825">
        <v>1013</v>
      </c>
      <c r="O825" t="s">
        <v>1028</v>
      </c>
      <c r="P825" t="s">
        <v>1028</v>
      </c>
      <c r="Q825">
        <v>1</v>
      </c>
      <c r="W825">
        <v>0</v>
      </c>
      <c r="X825">
        <v>-814890593</v>
      </c>
      <c r="Y825">
        <v>75.439999999999984</v>
      </c>
      <c r="AA825">
        <v>0</v>
      </c>
      <c r="AB825">
        <v>0</v>
      </c>
      <c r="AC825">
        <v>0</v>
      </c>
      <c r="AD825">
        <v>8.9700000000000006</v>
      </c>
      <c r="AE825">
        <v>0</v>
      </c>
      <c r="AF825">
        <v>0</v>
      </c>
      <c r="AG825">
        <v>0</v>
      </c>
      <c r="AH825">
        <v>8.9700000000000006</v>
      </c>
      <c r="AI825">
        <v>1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1</v>
      </c>
      <c r="AQ825">
        <v>0</v>
      </c>
      <c r="AR825">
        <v>0</v>
      </c>
      <c r="AS825" t="s">
        <v>3</v>
      </c>
      <c r="AT825">
        <v>65.599999999999994</v>
      </c>
      <c r="AU825" t="s">
        <v>33</v>
      </c>
      <c r="AV825">
        <v>1</v>
      </c>
      <c r="AW825">
        <v>2</v>
      </c>
      <c r="AX825">
        <v>39501689</v>
      </c>
      <c r="AY825">
        <v>1</v>
      </c>
      <c r="AZ825">
        <v>0</v>
      </c>
      <c r="BA825">
        <v>823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Y825*Source!I369</f>
        <v>10.561599999999999</v>
      </c>
      <c r="CY825">
        <f>AD825</f>
        <v>8.9700000000000006</v>
      </c>
      <c r="CZ825">
        <f>AH825</f>
        <v>8.9700000000000006</v>
      </c>
      <c r="DA825">
        <f>AL825</f>
        <v>1</v>
      </c>
      <c r="DB825">
        <v>0</v>
      </c>
    </row>
    <row r="826" spans="1:106" x14ac:dyDescent="0.2">
      <c r="A826">
        <f>ROW(Source!A369)</f>
        <v>369</v>
      </c>
      <c r="B826">
        <v>39500385</v>
      </c>
      <c r="C826">
        <v>39501677</v>
      </c>
      <c r="D826">
        <v>37064876</v>
      </c>
      <c r="E826">
        <v>1</v>
      </c>
      <c r="F826">
        <v>1</v>
      </c>
      <c r="G826">
        <v>1</v>
      </c>
      <c r="H826">
        <v>1</v>
      </c>
      <c r="I826" t="s">
        <v>1029</v>
      </c>
      <c r="J826" t="s">
        <v>3</v>
      </c>
      <c r="K826" t="s">
        <v>1030</v>
      </c>
      <c r="L826">
        <v>1191</v>
      </c>
      <c r="N826">
        <v>1013</v>
      </c>
      <c r="O826" t="s">
        <v>1028</v>
      </c>
      <c r="P826" t="s">
        <v>1028</v>
      </c>
      <c r="Q826">
        <v>1</v>
      </c>
      <c r="W826">
        <v>0</v>
      </c>
      <c r="X826">
        <v>-1417349443</v>
      </c>
      <c r="Y826">
        <v>3.13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1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3</v>
      </c>
      <c r="AT826">
        <v>3.13</v>
      </c>
      <c r="AU826" t="s">
        <v>3</v>
      </c>
      <c r="AV826">
        <v>2</v>
      </c>
      <c r="AW826">
        <v>2</v>
      </c>
      <c r="AX826">
        <v>39501690</v>
      </c>
      <c r="AY826">
        <v>1</v>
      </c>
      <c r="AZ826">
        <v>2048</v>
      </c>
      <c r="BA826">
        <v>824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Y826*Source!I369</f>
        <v>0.43820000000000003</v>
      </c>
      <c r="CY826">
        <f>AD826</f>
        <v>0</v>
      </c>
      <c r="CZ826">
        <f>AH826</f>
        <v>0</v>
      </c>
      <c r="DA826">
        <f>AL826</f>
        <v>1</v>
      </c>
      <c r="DB826">
        <v>0</v>
      </c>
    </row>
    <row r="827" spans="1:106" x14ac:dyDescent="0.2">
      <c r="A827">
        <f>ROW(Source!A369)</f>
        <v>369</v>
      </c>
      <c r="B827">
        <v>39500385</v>
      </c>
      <c r="C827">
        <v>39501677</v>
      </c>
      <c r="D827">
        <v>36882159</v>
      </c>
      <c r="E827">
        <v>1</v>
      </c>
      <c r="F827">
        <v>1</v>
      </c>
      <c r="G827">
        <v>1</v>
      </c>
      <c r="H827">
        <v>2</v>
      </c>
      <c r="I827" t="s">
        <v>1119</v>
      </c>
      <c r="J827" t="s">
        <v>1120</v>
      </c>
      <c r="K827" t="s">
        <v>1121</v>
      </c>
      <c r="L827">
        <v>1368</v>
      </c>
      <c r="N827">
        <v>1011</v>
      </c>
      <c r="O827" t="s">
        <v>1034</v>
      </c>
      <c r="P827" t="s">
        <v>1034</v>
      </c>
      <c r="Q827">
        <v>1</v>
      </c>
      <c r="W827">
        <v>0</v>
      </c>
      <c r="X827">
        <v>-1718674368</v>
      </c>
      <c r="Y827">
        <v>0.11249999999999999</v>
      </c>
      <c r="AA827">
        <v>0</v>
      </c>
      <c r="AB827">
        <v>111.99</v>
      </c>
      <c r="AC827">
        <v>13.5</v>
      </c>
      <c r="AD827">
        <v>0</v>
      </c>
      <c r="AE827">
        <v>0</v>
      </c>
      <c r="AF827">
        <v>111.99</v>
      </c>
      <c r="AG827">
        <v>13.5</v>
      </c>
      <c r="AH827">
        <v>0</v>
      </c>
      <c r="AI827">
        <v>1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1</v>
      </c>
      <c r="AQ827">
        <v>0</v>
      </c>
      <c r="AR827">
        <v>0</v>
      </c>
      <c r="AS827" t="s">
        <v>3</v>
      </c>
      <c r="AT827">
        <v>0.09</v>
      </c>
      <c r="AU827" t="s">
        <v>32</v>
      </c>
      <c r="AV827">
        <v>0</v>
      </c>
      <c r="AW827">
        <v>2</v>
      </c>
      <c r="AX827">
        <v>39501691</v>
      </c>
      <c r="AY827">
        <v>1</v>
      </c>
      <c r="AZ827">
        <v>0</v>
      </c>
      <c r="BA827">
        <v>825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Y827*Source!I369</f>
        <v>1.575E-2</v>
      </c>
      <c r="CY827">
        <f>AB827</f>
        <v>111.99</v>
      </c>
      <c r="CZ827">
        <f>AF827</f>
        <v>111.99</v>
      </c>
      <c r="DA827">
        <f>AJ827</f>
        <v>1</v>
      </c>
      <c r="DB827">
        <v>0</v>
      </c>
    </row>
    <row r="828" spans="1:106" x14ac:dyDescent="0.2">
      <c r="A828">
        <f>ROW(Source!A369)</f>
        <v>369</v>
      </c>
      <c r="B828">
        <v>39500385</v>
      </c>
      <c r="C828">
        <v>39501677</v>
      </c>
      <c r="D828">
        <v>36882452</v>
      </c>
      <c r="E828">
        <v>1</v>
      </c>
      <c r="F828">
        <v>1</v>
      </c>
      <c r="G828">
        <v>1</v>
      </c>
      <c r="H828">
        <v>2</v>
      </c>
      <c r="I828" t="s">
        <v>1031</v>
      </c>
      <c r="J828" t="s">
        <v>1032</v>
      </c>
      <c r="K828" t="s">
        <v>1033</v>
      </c>
      <c r="L828">
        <v>1368</v>
      </c>
      <c r="N828">
        <v>1011</v>
      </c>
      <c r="O828" t="s">
        <v>1034</v>
      </c>
      <c r="P828" t="s">
        <v>1034</v>
      </c>
      <c r="Q828">
        <v>1</v>
      </c>
      <c r="W828">
        <v>0</v>
      </c>
      <c r="X828">
        <v>1188625873</v>
      </c>
      <c r="Y828">
        <v>1.4874999999999998</v>
      </c>
      <c r="AA828">
        <v>0</v>
      </c>
      <c r="AB828">
        <v>31.26</v>
      </c>
      <c r="AC828">
        <v>13.5</v>
      </c>
      <c r="AD828">
        <v>0</v>
      </c>
      <c r="AE828">
        <v>0</v>
      </c>
      <c r="AF828">
        <v>31.26</v>
      </c>
      <c r="AG828">
        <v>13.5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1</v>
      </c>
      <c r="AQ828">
        <v>0</v>
      </c>
      <c r="AR828">
        <v>0</v>
      </c>
      <c r="AS828" t="s">
        <v>3</v>
      </c>
      <c r="AT828">
        <v>1.19</v>
      </c>
      <c r="AU828" t="s">
        <v>32</v>
      </c>
      <c r="AV828">
        <v>0</v>
      </c>
      <c r="AW828">
        <v>2</v>
      </c>
      <c r="AX828">
        <v>39501692</v>
      </c>
      <c r="AY828">
        <v>1</v>
      </c>
      <c r="AZ828">
        <v>0</v>
      </c>
      <c r="BA828">
        <v>826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Y828*Source!I369</f>
        <v>0.20824999999999999</v>
      </c>
      <c r="CY828">
        <f>AB828</f>
        <v>31.26</v>
      </c>
      <c r="CZ828">
        <f>AF828</f>
        <v>31.26</v>
      </c>
      <c r="DA828">
        <f>AJ828</f>
        <v>1</v>
      </c>
      <c r="DB828">
        <v>0</v>
      </c>
    </row>
    <row r="829" spans="1:106" x14ac:dyDescent="0.2">
      <c r="A829">
        <f>ROW(Source!A369)</f>
        <v>369</v>
      </c>
      <c r="B829">
        <v>39500385</v>
      </c>
      <c r="C829">
        <v>39501677</v>
      </c>
      <c r="D829">
        <v>36883274</v>
      </c>
      <c r="E829">
        <v>1</v>
      </c>
      <c r="F829">
        <v>1</v>
      </c>
      <c r="G829">
        <v>1</v>
      </c>
      <c r="H829">
        <v>2</v>
      </c>
      <c r="I829" t="s">
        <v>1344</v>
      </c>
      <c r="J829" t="s">
        <v>1345</v>
      </c>
      <c r="K829" t="s">
        <v>1346</v>
      </c>
      <c r="L829">
        <v>1368</v>
      </c>
      <c r="N829">
        <v>1011</v>
      </c>
      <c r="O829" t="s">
        <v>1034</v>
      </c>
      <c r="P829" t="s">
        <v>1034</v>
      </c>
      <c r="Q829">
        <v>1</v>
      </c>
      <c r="W829">
        <v>0</v>
      </c>
      <c r="X829">
        <v>-1347092713</v>
      </c>
      <c r="Y829">
        <v>1</v>
      </c>
      <c r="AA829">
        <v>0</v>
      </c>
      <c r="AB829">
        <v>29.67</v>
      </c>
      <c r="AC829">
        <v>0</v>
      </c>
      <c r="AD829">
        <v>0</v>
      </c>
      <c r="AE829">
        <v>0</v>
      </c>
      <c r="AF829">
        <v>29.67</v>
      </c>
      <c r="AG829">
        <v>0</v>
      </c>
      <c r="AH829">
        <v>0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1</v>
      </c>
      <c r="AQ829">
        <v>0</v>
      </c>
      <c r="AR829">
        <v>0</v>
      </c>
      <c r="AS829" t="s">
        <v>3</v>
      </c>
      <c r="AT829">
        <v>0.8</v>
      </c>
      <c r="AU829" t="s">
        <v>32</v>
      </c>
      <c r="AV829">
        <v>0</v>
      </c>
      <c r="AW829">
        <v>2</v>
      </c>
      <c r="AX829">
        <v>39501693</v>
      </c>
      <c r="AY829">
        <v>1</v>
      </c>
      <c r="AZ829">
        <v>0</v>
      </c>
      <c r="BA829">
        <v>827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Y829*Source!I369</f>
        <v>0.14000000000000001</v>
      </c>
      <c r="CY829">
        <f>AB829</f>
        <v>29.67</v>
      </c>
      <c r="CZ829">
        <f>AF829</f>
        <v>29.67</v>
      </c>
      <c r="DA829">
        <f>AJ829</f>
        <v>1</v>
      </c>
      <c r="DB829">
        <v>0</v>
      </c>
    </row>
    <row r="830" spans="1:106" x14ac:dyDescent="0.2">
      <c r="A830">
        <f>ROW(Source!A369)</f>
        <v>369</v>
      </c>
      <c r="B830">
        <v>39500385</v>
      </c>
      <c r="C830">
        <v>39501677</v>
      </c>
      <c r="D830">
        <v>36883554</v>
      </c>
      <c r="E830">
        <v>1</v>
      </c>
      <c r="F830">
        <v>1</v>
      </c>
      <c r="G830">
        <v>1</v>
      </c>
      <c r="H830">
        <v>2</v>
      </c>
      <c r="I830" t="s">
        <v>1037</v>
      </c>
      <c r="J830" t="s">
        <v>1038</v>
      </c>
      <c r="K830" t="s">
        <v>1039</v>
      </c>
      <c r="L830">
        <v>1368</v>
      </c>
      <c r="N830">
        <v>1011</v>
      </c>
      <c r="O830" t="s">
        <v>1034</v>
      </c>
      <c r="P830" t="s">
        <v>1034</v>
      </c>
      <c r="Q830">
        <v>1</v>
      </c>
      <c r="W830">
        <v>0</v>
      </c>
      <c r="X830">
        <v>1372534845</v>
      </c>
      <c r="Y830">
        <v>2.3125</v>
      </c>
      <c r="AA830">
        <v>0</v>
      </c>
      <c r="AB830">
        <v>65.709999999999994</v>
      </c>
      <c r="AC830">
        <v>11.6</v>
      </c>
      <c r="AD830">
        <v>0</v>
      </c>
      <c r="AE830">
        <v>0</v>
      </c>
      <c r="AF830">
        <v>65.709999999999994</v>
      </c>
      <c r="AG830">
        <v>11.6</v>
      </c>
      <c r="AH830">
        <v>0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1</v>
      </c>
      <c r="AQ830">
        <v>0</v>
      </c>
      <c r="AR830">
        <v>0</v>
      </c>
      <c r="AS830" t="s">
        <v>3</v>
      </c>
      <c r="AT830">
        <v>1.85</v>
      </c>
      <c r="AU830" t="s">
        <v>32</v>
      </c>
      <c r="AV830">
        <v>0</v>
      </c>
      <c r="AW830">
        <v>2</v>
      </c>
      <c r="AX830">
        <v>39501694</v>
      </c>
      <c r="AY830">
        <v>1</v>
      </c>
      <c r="AZ830">
        <v>0</v>
      </c>
      <c r="BA830">
        <v>828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Y830*Source!I369</f>
        <v>0.32375000000000004</v>
      </c>
      <c r="CY830">
        <f>AB830</f>
        <v>65.709999999999994</v>
      </c>
      <c r="CZ830">
        <f>AF830</f>
        <v>65.709999999999994</v>
      </c>
      <c r="DA830">
        <f>AJ830</f>
        <v>1</v>
      </c>
      <c r="DB830">
        <v>0</v>
      </c>
    </row>
    <row r="831" spans="1:106" x14ac:dyDescent="0.2">
      <c r="A831">
        <f>ROW(Source!A369)</f>
        <v>369</v>
      </c>
      <c r="B831">
        <v>39500385</v>
      </c>
      <c r="C831">
        <v>39501677</v>
      </c>
      <c r="D831">
        <v>36800590</v>
      </c>
      <c r="E831">
        <v>1</v>
      </c>
      <c r="F831">
        <v>1</v>
      </c>
      <c r="G831">
        <v>1</v>
      </c>
      <c r="H831">
        <v>3</v>
      </c>
      <c r="I831" t="s">
        <v>1393</v>
      </c>
      <c r="J831" t="s">
        <v>1394</v>
      </c>
      <c r="K831" t="s">
        <v>1395</v>
      </c>
      <c r="L831">
        <v>1339</v>
      </c>
      <c r="N831">
        <v>1007</v>
      </c>
      <c r="O831" t="s">
        <v>179</v>
      </c>
      <c r="P831" t="s">
        <v>179</v>
      </c>
      <c r="Q831">
        <v>1</v>
      </c>
      <c r="W831">
        <v>0</v>
      </c>
      <c r="X831">
        <v>2048996427</v>
      </c>
      <c r="Y831">
        <v>0.67</v>
      </c>
      <c r="AA831">
        <v>45.83</v>
      </c>
      <c r="AB831">
        <v>0</v>
      </c>
      <c r="AC831">
        <v>0</v>
      </c>
      <c r="AD831">
        <v>0</v>
      </c>
      <c r="AE831">
        <v>45.83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3</v>
      </c>
      <c r="AT831">
        <v>0.67</v>
      </c>
      <c r="AU831" t="s">
        <v>3</v>
      </c>
      <c r="AV831">
        <v>0</v>
      </c>
      <c r="AW831">
        <v>2</v>
      </c>
      <c r="AX831">
        <v>39501695</v>
      </c>
      <c r="AY831">
        <v>1</v>
      </c>
      <c r="AZ831">
        <v>0</v>
      </c>
      <c r="BA831">
        <v>829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Y831*Source!I369</f>
        <v>9.3800000000000008E-2</v>
      </c>
      <c r="CY831">
        <f>AA831</f>
        <v>45.83</v>
      </c>
      <c r="CZ831">
        <f>AE831</f>
        <v>45.83</v>
      </c>
      <c r="DA831">
        <f>AI831</f>
        <v>1</v>
      </c>
      <c r="DB831">
        <v>0</v>
      </c>
    </row>
    <row r="832" spans="1:106" x14ac:dyDescent="0.2">
      <c r="A832">
        <f>ROW(Source!A369)</f>
        <v>369</v>
      </c>
      <c r="B832">
        <v>39500385</v>
      </c>
      <c r="C832">
        <v>39501677</v>
      </c>
      <c r="D832">
        <v>36801792</v>
      </c>
      <c r="E832">
        <v>1</v>
      </c>
      <c r="F832">
        <v>1</v>
      </c>
      <c r="G832">
        <v>1</v>
      </c>
      <c r="H832">
        <v>3</v>
      </c>
      <c r="I832" t="s">
        <v>1066</v>
      </c>
      <c r="J832" t="s">
        <v>1067</v>
      </c>
      <c r="K832" t="s">
        <v>1068</v>
      </c>
      <c r="L832">
        <v>1339</v>
      </c>
      <c r="N832">
        <v>1007</v>
      </c>
      <c r="O832" t="s">
        <v>179</v>
      </c>
      <c r="P832" t="s">
        <v>179</v>
      </c>
      <c r="Q832">
        <v>1</v>
      </c>
      <c r="W832">
        <v>0</v>
      </c>
      <c r="X832">
        <v>-1660354250</v>
      </c>
      <c r="Y832">
        <v>15</v>
      </c>
      <c r="AA832">
        <v>2.44</v>
      </c>
      <c r="AB832">
        <v>0</v>
      </c>
      <c r="AC832">
        <v>0</v>
      </c>
      <c r="AD832">
        <v>0</v>
      </c>
      <c r="AE832">
        <v>2.44</v>
      </c>
      <c r="AF832">
        <v>0</v>
      </c>
      <c r="AG832">
        <v>0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3</v>
      </c>
      <c r="AT832">
        <v>15</v>
      </c>
      <c r="AU832" t="s">
        <v>3</v>
      </c>
      <c r="AV832">
        <v>0</v>
      </c>
      <c r="AW832">
        <v>2</v>
      </c>
      <c r="AX832">
        <v>39501696</v>
      </c>
      <c r="AY832">
        <v>1</v>
      </c>
      <c r="AZ832">
        <v>0</v>
      </c>
      <c r="BA832">
        <v>830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Y832*Source!I369</f>
        <v>2.1</v>
      </c>
      <c r="CY832">
        <f>AA832</f>
        <v>2.44</v>
      </c>
      <c r="CZ832">
        <f>AE832</f>
        <v>2.44</v>
      </c>
      <c r="DA832">
        <f>AI832</f>
        <v>1</v>
      </c>
      <c r="DB832">
        <v>0</v>
      </c>
    </row>
    <row r="833" spans="1:106" x14ac:dyDescent="0.2">
      <c r="A833">
        <f>ROW(Source!A369)</f>
        <v>369</v>
      </c>
      <c r="B833">
        <v>39500385</v>
      </c>
      <c r="C833">
        <v>39501677</v>
      </c>
      <c r="D833">
        <v>36847310</v>
      </c>
      <c r="E833">
        <v>1</v>
      </c>
      <c r="F833">
        <v>1</v>
      </c>
      <c r="G833">
        <v>1</v>
      </c>
      <c r="H833">
        <v>3</v>
      </c>
      <c r="I833" t="s">
        <v>1396</v>
      </c>
      <c r="J833" t="s">
        <v>1397</v>
      </c>
      <c r="K833" t="s">
        <v>1398</v>
      </c>
      <c r="L833">
        <v>1035</v>
      </c>
      <c r="N833">
        <v>1013</v>
      </c>
      <c r="O833" t="s">
        <v>497</v>
      </c>
      <c r="P833" t="s">
        <v>497</v>
      </c>
      <c r="Q833">
        <v>1</v>
      </c>
      <c r="W833">
        <v>0</v>
      </c>
      <c r="X833">
        <v>-1223829238</v>
      </c>
      <c r="Y833">
        <v>44.2</v>
      </c>
      <c r="AA833">
        <v>24.75</v>
      </c>
      <c r="AB833">
        <v>0</v>
      </c>
      <c r="AC833">
        <v>0</v>
      </c>
      <c r="AD833">
        <v>0</v>
      </c>
      <c r="AE833">
        <v>24.75</v>
      </c>
      <c r="AF833">
        <v>0</v>
      </c>
      <c r="AG833">
        <v>0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3</v>
      </c>
      <c r="AT833">
        <v>44.2</v>
      </c>
      <c r="AU833" t="s">
        <v>3</v>
      </c>
      <c r="AV833">
        <v>0</v>
      </c>
      <c r="AW833">
        <v>2</v>
      </c>
      <c r="AX833">
        <v>39501699</v>
      </c>
      <c r="AY833">
        <v>1</v>
      </c>
      <c r="AZ833">
        <v>0</v>
      </c>
      <c r="BA833">
        <v>833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Y833*Source!I369</f>
        <v>6.1880000000000006</v>
      </c>
      <c r="CY833">
        <f>AA833</f>
        <v>24.75</v>
      </c>
      <c r="CZ833">
        <f>AE833</f>
        <v>24.75</v>
      </c>
      <c r="DA833">
        <f>AI833</f>
        <v>1</v>
      </c>
      <c r="DB833">
        <v>0</v>
      </c>
    </row>
    <row r="834" spans="1:106" x14ac:dyDescent="0.2">
      <c r="A834">
        <f>ROW(Source!A369)</f>
        <v>369</v>
      </c>
      <c r="B834">
        <v>39500385</v>
      </c>
      <c r="C834">
        <v>39501677</v>
      </c>
      <c r="D834">
        <v>36847645</v>
      </c>
      <c r="E834">
        <v>1</v>
      </c>
      <c r="F834">
        <v>1</v>
      </c>
      <c r="G834">
        <v>1</v>
      </c>
      <c r="H834">
        <v>3</v>
      </c>
      <c r="I834" t="s">
        <v>632</v>
      </c>
      <c r="J834" t="s">
        <v>634</v>
      </c>
      <c r="K834" t="s">
        <v>633</v>
      </c>
      <c r="L834">
        <v>1354</v>
      </c>
      <c r="N834">
        <v>1010</v>
      </c>
      <c r="O834" t="s">
        <v>132</v>
      </c>
      <c r="P834" t="s">
        <v>132</v>
      </c>
      <c r="Q834">
        <v>1</v>
      </c>
      <c r="W834">
        <v>0</v>
      </c>
      <c r="X834">
        <v>-1372100156</v>
      </c>
      <c r="Y834">
        <v>50</v>
      </c>
      <c r="AA834">
        <v>1093.5999999999999</v>
      </c>
      <c r="AB834">
        <v>0</v>
      </c>
      <c r="AC834">
        <v>0</v>
      </c>
      <c r="AD834">
        <v>0</v>
      </c>
      <c r="AE834">
        <v>1093.5999999999999</v>
      </c>
      <c r="AF834">
        <v>0</v>
      </c>
      <c r="AG834">
        <v>0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0</v>
      </c>
      <c r="AP834">
        <v>0</v>
      </c>
      <c r="AQ834">
        <v>0</v>
      </c>
      <c r="AR834">
        <v>0</v>
      </c>
      <c r="AS834" t="s">
        <v>3</v>
      </c>
      <c r="AT834">
        <v>50</v>
      </c>
      <c r="AU834" t="s">
        <v>3</v>
      </c>
      <c r="AV834">
        <v>0</v>
      </c>
      <c r="AW834">
        <v>1</v>
      </c>
      <c r="AX834">
        <v>-1</v>
      </c>
      <c r="AY834">
        <v>0</v>
      </c>
      <c r="AZ834">
        <v>0</v>
      </c>
      <c r="BA834" t="s">
        <v>3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Y834*Source!I369</f>
        <v>7.0000000000000009</v>
      </c>
      <c r="CY834">
        <f>AA834</f>
        <v>1093.5999999999999</v>
      </c>
      <c r="CZ834">
        <f>AE834</f>
        <v>1093.5999999999999</v>
      </c>
      <c r="DA834">
        <f>AI834</f>
        <v>1</v>
      </c>
      <c r="DB834">
        <v>0</v>
      </c>
    </row>
    <row r="835" spans="1:106" x14ac:dyDescent="0.2">
      <c r="A835">
        <f>ROW(Source!A369)</f>
        <v>369</v>
      </c>
      <c r="B835">
        <v>39500385</v>
      </c>
      <c r="C835">
        <v>39501677</v>
      </c>
      <c r="D835">
        <v>36797746</v>
      </c>
      <c r="E835">
        <v>17</v>
      </c>
      <c r="F835">
        <v>1</v>
      </c>
      <c r="G835">
        <v>1</v>
      </c>
      <c r="H835">
        <v>3</v>
      </c>
      <c r="I835" t="s">
        <v>628</v>
      </c>
      <c r="J835" t="s">
        <v>3</v>
      </c>
      <c r="K835" t="s">
        <v>629</v>
      </c>
      <c r="L835">
        <v>1033</v>
      </c>
      <c r="N835">
        <v>1013</v>
      </c>
      <c r="O835" t="s">
        <v>630</v>
      </c>
      <c r="P835" t="s">
        <v>630</v>
      </c>
      <c r="Q835">
        <v>1</v>
      </c>
      <c r="W835">
        <v>0</v>
      </c>
      <c r="X835">
        <v>704408924</v>
      </c>
      <c r="Y835">
        <v>100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0</v>
      </c>
      <c r="AP835">
        <v>0</v>
      </c>
      <c r="AQ835">
        <v>0</v>
      </c>
      <c r="AR835">
        <v>0</v>
      </c>
      <c r="AS835" t="s">
        <v>3</v>
      </c>
      <c r="AT835">
        <v>100</v>
      </c>
      <c r="AU835" t="s">
        <v>3</v>
      </c>
      <c r="AV835">
        <v>0</v>
      </c>
      <c r="AW835">
        <v>2</v>
      </c>
      <c r="AX835">
        <v>39501700</v>
      </c>
      <c r="AY835">
        <v>1</v>
      </c>
      <c r="AZ835">
        <v>0</v>
      </c>
      <c r="BA835">
        <v>834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Y835*Source!I369</f>
        <v>14.000000000000002</v>
      </c>
      <c r="CY835">
        <f>AA835</f>
        <v>0</v>
      </c>
      <c r="CZ835">
        <f>AE835</f>
        <v>0</v>
      </c>
      <c r="DA835">
        <f>AI835</f>
        <v>1</v>
      </c>
      <c r="DB835">
        <v>0</v>
      </c>
    </row>
    <row r="836" spans="1:106" x14ac:dyDescent="0.2">
      <c r="A836">
        <f>ROW(Source!A370)</f>
        <v>370</v>
      </c>
      <c r="B836">
        <v>39500386</v>
      </c>
      <c r="C836">
        <v>39501677</v>
      </c>
      <c r="D836">
        <v>37070090</v>
      </c>
      <c r="E836">
        <v>1</v>
      </c>
      <c r="F836">
        <v>1</v>
      </c>
      <c r="G836">
        <v>1</v>
      </c>
      <c r="H836">
        <v>1</v>
      </c>
      <c r="I836" t="s">
        <v>1230</v>
      </c>
      <c r="J836" t="s">
        <v>3</v>
      </c>
      <c r="K836" t="s">
        <v>1231</v>
      </c>
      <c r="L836">
        <v>1191</v>
      </c>
      <c r="N836">
        <v>1013</v>
      </c>
      <c r="O836" t="s">
        <v>1028</v>
      </c>
      <c r="P836" t="s">
        <v>1028</v>
      </c>
      <c r="Q836">
        <v>1</v>
      </c>
      <c r="W836">
        <v>0</v>
      </c>
      <c r="X836">
        <v>-814890593</v>
      </c>
      <c r="Y836">
        <v>75.439999999999984</v>
      </c>
      <c r="AA836">
        <v>0</v>
      </c>
      <c r="AB836">
        <v>0</v>
      </c>
      <c r="AC836">
        <v>0</v>
      </c>
      <c r="AD836">
        <v>59.74</v>
      </c>
      <c r="AE836">
        <v>0</v>
      </c>
      <c r="AF836">
        <v>0</v>
      </c>
      <c r="AG836">
        <v>0</v>
      </c>
      <c r="AH836">
        <v>8.9700000000000006</v>
      </c>
      <c r="AI836">
        <v>1</v>
      </c>
      <c r="AJ836">
        <v>1</v>
      </c>
      <c r="AK836">
        <v>1</v>
      </c>
      <c r="AL836">
        <v>6.66</v>
      </c>
      <c r="AN836">
        <v>0</v>
      </c>
      <c r="AO836">
        <v>1</v>
      </c>
      <c r="AP836">
        <v>1</v>
      </c>
      <c r="AQ836">
        <v>0</v>
      </c>
      <c r="AR836">
        <v>0</v>
      </c>
      <c r="AS836" t="s">
        <v>3</v>
      </c>
      <c r="AT836">
        <v>65.599999999999994</v>
      </c>
      <c r="AU836" t="s">
        <v>33</v>
      </c>
      <c r="AV836">
        <v>1</v>
      </c>
      <c r="AW836">
        <v>2</v>
      </c>
      <c r="AX836">
        <v>39501689</v>
      </c>
      <c r="AY836">
        <v>1</v>
      </c>
      <c r="AZ836">
        <v>0</v>
      </c>
      <c r="BA836">
        <v>835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Y836*Source!I370</f>
        <v>10.561599999999999</v>
      </c>
      <c r="CY836">
        <f>AD836</f>
        <v>59.74</v>
      </c>
      <c r="CZ836">
        <f>AH836</f>
        <v>8.9700000000000006</v>
      </c>
      <c r="DA836">
        <f>AL836</f>
        <v>6.66</v>
      </c>
      <c r="DB836">
        <v>0</v>
      </c>
    </row>
    <row r="837" spans="1:106" x14ac:dyDescent="0.2">
      <c r="A837">
        <f>ROW(Source!A370)</f>
        <v>370</v>
      </c>
      <c r="B837">
        <v>39500386</v>
      </c>
      <c r="C837">
        <v>39501677</v>
      </c>
      <c r="D837">
        <v>37064876</v>
      </c>
      <c r="E837">
        <v>1</v>
      </c>
      <c r="F837">
        <v>1</v>
      </c>
      <c r="G837">
        <v>1</v>
      </c>
      <c r="H837">
        <v>1</v>
      </c>
      <c r="I837" t="s">
        <v>1029</v>
      </c>
      <c r="J837" t="s">
        <v>3</v>
      </c>
      <c r="K837" t="s">
        <v>1030</v>
      </c>
      <c r="L837">
        <v>1191</v>
      </c>
      <c r="N837">
        <v>1013</v>
      </c>
      <c r="O837" t="s">
        <v>1028</v>
      </c>
      <c r="P837" t="s">
        <v>1028</v>
      </c>
      <c r="Q837">
        <v>1</v>
      </c>
      <c r="W837">
        <v>0</v>
      </c>
      <c r="X837">
        <v>-1417349443</v>
      </c>
      <c r="Y837">
        <v>3.13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6.66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3</v>
      </c>
      <c r="AT837">
        <v>3.13</v>
      </c>
      <c r="AU837" t="s">
        <v>3</v>
      </c>
      <c r="AV837">
        <v>2</v>
      </c>
      <c r="AW837">
        <v>2</v>
      </c>
      <c r="AX837">
        <v>39501690</v>
      </c>
      <c r="AY837">
        <v>1</v>
      </c>
      <c r="AZ837">
        <v>2048</v>
      </c>
      <c r="BA837">
        <v>836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Y837*Source!I370</f>
        <v>0.43820000000000003</v>
      </c>
      <c r="CY837">
        <f>AD837</f>
        <v>0</v>
      </c>
      <c r="CZ837">
        <f>AH837</f>
        <v>0</v>
      </c>
      <c r="DA837">
        <f>AL837</f>
        <v>1</v>
      </c>
      <c r="DB837">
        <v>0</v>
      </c>
    </row>
    <row r="838" spans="1:106" x14ac:dyDescent="0.2">
      <c r="A838">
        <f>ROW(Source!A370)</f>
        <v>370</v>
      </c>
      <c r="B838">
        <v>39500386</v>
      </c>
      <c r="C838">
        <v>39501677</v>
      </c>
      <c r="D838">
        <v>36882159</v>
      </c>
      <c r="E838">
        <v>1</v>
      </c>
      <c r="F838">
        <v>1</v>
      </c>
      <c r="G838">
        <v>1</v>
      </c>
      <c r="H838">
        <v>2</v>
      </c>
      <c r="I838" t="s">
        <v>1119</v>
      </c>
      <c r="J838" t="s">
        <v>1120</v>
      </c>
      <c r="K838" t="s">
        <v>1121</v>
      </c>
      <c r="L838">
        <v>1368</v>
      </c>
      <c r="N838">
        <v>1011</v>
      </c>
      <c r="O838" t="s">
        <v>1034</v>
      </c>
      <c r="P838" t="s">
        <v>1034</v>
      </c>
      <c r="Q838">
        <v>1</v>
      </c>
      <c r="W838">
        <v>0</v>
      </c>
      <c r="X838">
        <v>-1718674368</v>
      </c>
      <c r="Y838">
        <v>0.11249999999999999</v>
      </c>
      <c r="AA838">
        <v>0</v>
      </c>
      <c r="AB838">
        <v>745.85</v>
      </c>
      <c r="AC838">
        <v>13.5</v>
      </c>
      <c r="AD838">
        <v>0</v>
      </c>
      <c r="AE838">
        <v>0</v>
      </c>
      <c r="AF838">
        <v>111.99</v>
      </c>
      <c r="AG838">
        <v>13.5</v>
      </c>
      <c r="AH838">
        <v>0</v>
      </c>
      <c r="AI838">
        <v>1</v>
      </c>
      <c r="AJ838">
        <v>6.66</v>
      </c>
      <c r="AK838">
        <v>1</v>
      </c>
      <c r="AL838">
        <v>1</v>
      </c>
      <c r="AN838">
        <v>0</v>
      </c>
      <c r="AO838">
        <v>1</v>
      </c>
      <c r="AP838">
        <v>1</v>
      </c>
      <c r="AQ838">
        <v>0</v>
      </c>
      <c r="AR838">
        <v>0</v>
      </c>
      <c r="AS838" t="s">
        <v>3</v>
      </c>
      <c r="AT838">
        <v>0.09</v>
      </c>
      <c r="AU838" t="s">
        <v>32</v>
      </c>
      <c r="AV838">
        <v>0</v>
      </c>
      <c r="AW838">
        <v>2</v>
      </c>
      <c r="AX838">
        <v>39501691</v>
      </c>
      <c r="AY838">
        <v>1</v>
      </c>
      <c r="AZ838">
        <v>0</v>
      </c>
      <c r="BA838">
        <v>837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Y838*Source!I370</f>
        <v>1.575E-2</v>
      </c>
      <c r="CY838">
        <f>AB838</f>
        <v>745.85</v>
      </c>
      <c r="CZ838">
        <f>AF838</f>
        <v>111.99</v>
      </c>
      <c r="DA838">
        <f>AJ838</f>
        <v>6.66</v>
      </c>
      <c r="DB838">
        <v>0</v>
      </c>
    </row>
    <row r="839" spans="1:106" x14ac:dyDescent="0.2">
      <c r="A839">
        <f>ROW(Source!A370)</f>
        <v>370</v>
      </c>
      <c r="B839">
        <v>39500386</v>
      </c>
      <c r="C839">
        <v>39501677</v>
      </c>
      <c r="D839">
        <v>36882452</v>
      </c>
      <c r="E839">
        <v>1</v>
      </c>
      <c r="F839">
        <v>1</v>
      </c>
      <c r="G839">
        <v>1</v>
      </c>
      <c r="H839">
        <v>2</v>
      </c>
      <c r="I839" t="s">
        <v>1031</v>
      </c>
      <c r="J839" t="s">
        <v>1032</v>
      </c>
      <c r="K839" t="s">
        <v>1033</v>
      </c>
      <c r="L839">
        <v>1368</v>
      </c>
      <c r="N839">
        <v>1011</v>
      </c>
      <c r="O839" t="s">
        <v>1034</v>
      </c>
      <c r="P839" t="s">
        <v>1034</v>
      </c>
      <c r="Q839">
        <v>1</v>
      </c>
      <c r="W839">
        <v>0</v>
      </c>
      <c r="X839">
        <v>1188625873</v>
      </c>
      <c r="Y839">
        <v>1.4874999999999998</v>
      </c>
      <c r="AA839">
        <v>0</v>
      </c>
      <c r="AB839">
        <v>208.19</v>
      </c>
      <c r="AC839">
        <v>13.5</v>
      </c>
      <c r="AD839">
        <v>0</v>
      </c>
      <c r="AE839">
        <v>0</v>
      </c>
      <c r="AF839">
        <v>31.26</v>
      </c>
      <c r="AG839">
        <v>13.5</v>
      </c>
      <c r="AH839">
        <v>0</v>
      </c>
      <c r="AI839">
        <v>1</v>
      </c>
      <c r="AJ839">
        <v>6.66</v>
      </c>
      <c r="AK839">
        <v>1</v>
      </c>
      <c r="AL839">
        <v>1</v>
      </c>
      <c r="AN839">
        <v>0</v>
      </c>
      <c r="AO839">
        <v>1</v>
      </c>
      <c r="AP839">
        <v>1</v>
      </c>
      <c r="AQ839">
        <v>0</v>
      </c>
      <c r="AR839">
        <v>0</v>
      </c>
      <c r="AS839" t="s">
        <v>3</v>
      </c>
      <c r="AT839">
        <v>1.19</v>
      </c>
      <c r="AU839" t="s">
        <v>32</v>
      </c>
      <c r="AV839">
        <v>0</v>
      </c>
      <c r="AW839">
        <v>2</v>
      </c>
      <c r="AX839">
        <v>39501692</v>
      </c>
      <c r="AY839">
        <v>1</v>
      </c>
      <c r="AZ839">
        <v>0</v>
      </c>
      <c r="BA839">
        <v>838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Y839*Source!I370</f>
        <v>0.20824999999999999</v>
      </c>
      <c r="CY839">
        <f>AB839</f>
        <v>208.19</v>
      </c>
      <c r="CZ839">
        <f>AF839</f>
        <v>31.26</v>
      </c>
      <c r="DA839">
        <f>AJ839</f>
        <v>6.66</v>
      </c>
      <c r="DB839">
        <v>0</v>
      </c>
    </row>
    <row r="840" spans="1:106" x14ac:dyDescent="0.2">
      <c r="A840">
        <f>ROW(Source!A370)</f>
        <v>370</v>
      </c>
      <c r="B840">
        <v>39500386</v>
      </c>
      <c r="C840">
        <v>39501677</v>
      </c>
      <c r="D840">
        <v>36883274</v>
      </c>
      <c r="E840">
        <v>1</v>
      </c>
      <c r="F840">
        <v>1</v>
      </c>
      <c r="G840">
        <v>1</v>
      </c>
      <c r="H840">
        <v>2</v>
      </c>
      <c r="I840" t="s">
        <v>1344</v>
      </c>
      <c r="J840" t="s">
        <v>1345</v>
      </c>
      <c r="K840" t="s">
        <v>1346</v>
      </c>
      <c r="L840">
        <v>1368</v>
      </c>
      <c r="N840">
        <v>1011</v>
      </c>
      <c r="O840" t="s">
        <v>1034</v>
      </c>
      <c r="P840" t="s">
        <v>1034</v>
      </c>
      <c r="Q840">
        <v>1</v>
      </c>
      <c r="W840">
        <v>0</v>
      </c>
      <c r="X840">
        <v>-1347092713</v>
      </c>
      <c r="Y840">
        <v>1</v>
      </c>
      <c r="AA840">
        <v>0</v>
      </c>
      <c r="AB840">
        <v>197.6</v>
      </c>
      <c r="AC840">
        <v>0</v>
      </c>
      <c r="AD840">
        <v>0</v>
      </c>
      <c r="AE840">
        <v>0</v>
      </c>
      <c r="AF840">
        <v>29.67</v>
      </c>
      <c r="AG840">
        <v>0</v>
      </c>
      <c r="AH840">
        <v>0</v>
      </c>
      <c r="AI840">
        <v>1</v>
      </c>
      <c r="AJ840">
        <v>6.66</v>
      </c>
      <c r="AK840">
        <v>1</v>
      </c>
      <c r="AL840">
        <v>1</v>
      </c>
      <c r="AN840">
        <v>0</v>
      </c>
      <c r="AO840">
        <v>1</v>
      </c>
      <c r="AP840">
        <v>1</v>
      </c>
      <c r="AQ840">
        <v>0</v>
      </c>
      <c r="AR840">
        <v>0</v>
      </c>
      <c r="AS840" t="s">
        <v>3</v>
      </c>
      <c r="AT840">
        <v>0.8</v>
      </c>
      <c r="AU840" t="s">
        <v>32</v>
      </c>
      <c r="AV840">
        <v>0</v>
      </c>
      <c r="AW840">
        <v>2</v>
      </c>
      <c r="AX840">
        <v>39501693</v>
      </c>
      <c r="AY840">
        <v>1</v>
      </c>
      <c r="AZ840">
        <v>0</v>
      </c>
      <c r="BA840">
        <v>839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Y840*Source!I370</f>
        <v>0.14000000000000001</v>
      </c>
      <c r="CY840">
        <f>AB840</f>
        <v>197.6</v>
      </c>
      <c r="CZ840">
        <f>AF840</f>
        <v>29.67</v>
      </c>
      <c r="DA840">
        <f>AJ840</f>
        <v>6.66</v>
      </c>
      <c r="DB840">
        <v>0</v>
      </c>
    </row>
    <row r="841" spans="1:106" x14ac:dyDescent="0.2">
      <c r="A841">
        <f>ROW(Source!A370)</f>
        <v>370</v>
      </c>
      <c r="B841">
        <v>39500386</v>
      </c>
      <c r="C841">
        <v>39501677</v>
      </c>
      <c r="D841">
        <v>36883554</v>
      </c>
      <c r="E841">
        <v>1</v>
      </c>
      <c r="F841">
        <v>1</v>
      </c>
      <c r="G841">
        <v>1</v>
      </c>
      <c r="H841">
        <v>2</v>
      </c>
      <c r="I841" t="s">
        <v>1037</v>
      </c>
      <c r="J841" t="s">
        <v>1038</v>
      </c>
      <c r="K841" t="s">
        <v>1039</v>
      </c>
      <c r="L841">
        <v>1368</v>
      </c>
      <c r="N841">
        <v>1011</v>
      </c>
      <c r="O841" t="s">
        <v>1034</v>
      </c>
      <c r="P841" t="s">
        <v>1034</v>
      </c>
      <c r="Q841">
        <v>1</v>
      </c>
      <c r="W841">
        <v>0</v>
      </c>
      <c r="X841">
        <v>1372534845</v>
      </c>
      <c r="Y841">
        <v>2.3125</v>
      </c>
      <c r="AA841">
        <v>0</v>
      </c>
      <c r="AB841">
        <v>437.63</v>
      </c>
      <c r="AC841">
        <v>11.6</v>
      </c>
      <c r="AD841">
        <v>0</v>
      </c>
      <c r="AE841">
        <v>0</v>
      </c>
      <c r="AF841">
        <v>65.709999999999994</v>
      </c>
      <c r="AG841">
        <v>11.6</v>
      </c>
      <c r="AH841">
        <v>0</v>
      </c>
      <c r="AI841">
        <v>1</v>
      </c>
      <c r="AJ841">
        <v>6.66</v>
      </c>
      <c r="AK841">
        <v>1</v>
      </c>
      <c r="AL841">
        <v>1</v>
      </c>
      <c r="AN841">
        <v>0</v>
      </c>
      <c r="AO841">
        <v>1</v>
      </c>
      <c r="AP841">
        <v>1</v>
      </c>
      <c r="AQ841">
        <v>0</v>
      </c>
      <c r="AR841">
        <v>0</v>
      </c>
      <c r="AS841" t="s">
        <v>3</v>
      </c>
      <c r="AT841">
        <v>1.85</v>
      </c>
      <c r="AU841" t="s">
        <v>32</v>
      </c>
      <c r="AV841">
        <v>0</v>
      </c>
      <c r="AW841">
        <v>2</v>
      </c>
      <c r="AX841">
        <v>39501694</v>
      </c>
      <c r="AY841">
        <v>1</v>
      </c>
      <c r="AZ841">
        <v>0</v>
      </c>
      <c r="BA841">
        <v>840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Y841*Source!I370</f>
        <v>0.32375000000000004</v>
      </c>
      <c r="CY841">
        <f>AB841</f>
        <v>437.63</v>
      </c>
      <c r="CZ841">
        <f>AF841</f>
        <v>65.709999999999994</v>
      </c>
      <c r="DA841">
        <f>AJ841</f>
        <v>6.66</v>
      </c>
      <c r="DB841">
        <v>0</v>
      </c>
    </row>
    <row r="842" spans="1:106" x14ac:dyDescent="0.2">
      <c r="A842">
        <f>ROW(Source!A370)</f>
        <v>370</v>
      </c>
      <c r="B842">
        <v>39500386</v>
      </c>
      <c r="C842">
        <v>39501677</v>
      </c>
      <c r="D842">
        <v>36800590</v>
      </c>
      <c r="E842">
        <v>1</v>
      </c>
      <c r="F842">
        <v>1</v>
      </c>
      <c r="G842">
        <v>1</v>
      </c>
      <c r="H842">
        <v>3</v>
      </c>
      <c r="I842" t="s">
        <v>1393</v>
      </c>
      <c r="J842" t="s">
        <v>1394</v>
      </c>
      <c r="K842" t="s">
        <v>1395</v>
      </c>
      <c r="L842">
        <v>1339</v>
      </c>
      <c r="N842">
        <v>1007</v>
      </c>
      <c r="O842" t="s">
        <v>179</v>
      </c>
      <c r="P842" t="s">
        <v>179</v>
      </c>
      <c r="Q842">
        <v>1</v>
      </c>
      <c r="W842">
        <v>0</v>
      </c>
      <c r="X842">
        <v>2048996427</v>
      </c>
      <c r="Y842">
        <v>0.67</v>
      </c>
      <c r="AA842">
        <v>305.23</v>
      </c>
      <c r="AB842">
        <v>0</v>
      </c>
      <c r="AC842">
        <v>0</v>
      </c>
      <c r="AD842">
        <v>0</v>
      </c>
      <c r="AE842">
        <v>45.83</v>
      </c>
      <c r="AF842">
        <v>0</v>
      </c>
      <c r="AG842">
        <v>0</v>
      </c>
      <c r="AH842">
        <v>0</v>
      </c>
      <c r="AI842">
        <v>6.66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3</v>
      </c>
      <c r="AT842">
        <v>0.67</v>
      </c>
      <c r="AU842" t="s">
        <v>3</v>
      </c>
      <c r="AV842">
        <v>0</v>
      </c>
      <c r="AW842">
        <v>2</v>
      </c>
      <c r="AX842">
        <v>39501695</v>
      </c>
      <c r="AY842">
        <v>1</v>
      </c>
      <c r="AZ842">
        <v>0</v>
      </c>
      <c r="BA842">
        <v>841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Y842*Source!I370</f>
        <v>9.3800000000000008E-2</v>
      </c>
      <c r="CY842">
        <f>AA842</f>
        <v>305.23</v>
      </c>
      <c r="CZ842">
        <f>AE842</f>
        <v>45.83</v>
      </c>
      <c r="DA842">
        <f>AI842</f>
        <v>6.66</v>
      </c>
      <c r="DB842">
        <v>0</v>
      </c>
    </row>
    <row r="843" spans="1:106" x14ac:dyDescent="0.2">
      <c r="A843">
        <f>ROW(Source!A370)</f>
        <v>370</v>
      </c>
      <c r="B843">
        <v>39500386</v>
      </c>
      <c r="C843">
        <v>39501677</v>
      </c>
      <c r="D843">
        <v>36801792</v>
      </c>
      <c r="E843">
        <v>1</v>
      </c>
      <c r="F843">
        <v>1</v>
      </c>
      <c r="G843">
        <v>1</v>
      </c>
      <c r="H843">
        <v>3</v>
      </c>
      <c r="I843" t="s">
        <v>1066</v>
      </c>
      <c r="J843" t="s">
        <v>1067</v>
      </c>
      <c r="K843" t="s">
        <v>1068</v>
      </c>
      <c r="L843">
        <v>1339</v>
      </c>
      <c r="N843">
        <v>1007</v>
      </c>
      <c r="O843" t="s">
        <v>179</v>
      </c>
      <c r="P843" t="s">
        <v>179</v>
      </c>
      <c r="Q843">
        <v>1</v>
      </c>
      <c r="W843">
        <v>0</v>
      </c>
      <c r="X843">
        <v>-1660354250</v>
      </c>
      <c r="Y843">
        <v>15</v>
      </c>
      <c r="AA843">
        <v>16.25</v>
      </c>
      <c r="AB843">
        <v>0</v>
      </c>
      <c r="AC843">
        <v>0</v>
      </c>
      <c r="AD843">
        <v>0</v>
      </c>
      <c r="AE843">
        <v>2.44</v>
      </c>
      <c r="AF843">
        <v>0</v>
      </c>
      <c r="AG843">
        <v>0</v>
      </c>
      <c r="AH843">
        <v>0</v>
      </c>
      <c r="AI843">
        <v>6.66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3</v>
      </c>
      <c r="AT843">
        <v>15</v>
      </c>
      <c r="AU843" t="s">
        <v>3</v>
      </c>
      <c r="AV843">
        <v>0</v>
      </c>
      <c r="AW843">
        <v>2</v>
      </c>
      <c r="AX843">
        <v>39501696</v>
      </c>
      <c r="AY843">
        <v>1</v>
      </c>
      <c r="AZ843">
        <v>0</v>
      </c>
      <c r="BA843">
        <v>842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Y843*Source!I370</f>
        <v>2.1</v>
      </c>
      <c r="CY843">
        <f>AA843</f>
        <v>16.25</v>
      </c>
      <c r="CZ843">
        <f>AE843</f>
        <v>2.44</v>
      </c>
      <c r="DA843">
        <f>AI843</f>
        <v>6.66</v>
      </c>
      <c r="DB843">
        <v>0</v>
      </c>
    </row>
    <row r="844" spans="1:106" x14ac:dyDescent="0.2">
      <c r="A844">
        <f>ROW(Source!A370)</f>
        <v>370</v>
      </c>
      <c r="B844">
        <v>39500386</v>
      </c>
      <c r="C844">
        <v>39501677</v>
      </c>
      <c r="D844">
        <v>36847310</v>
      </c>
      <c r="E844">
        <v>1</v>
      </c>
      <c r="F844">
        <v>1</v>
      </c>
      <c r="G844">
        <v>1</v>
      </c>
      <c r="H844">
        <v>3</v>
      </c>
      <c r="I844" t="s">
        <v>1396</v>
      </c>
      <c r="J844" t="s">
        <v>1397</v>
      </c>
      <c r="K844" t="s">
        <v>1398</v>
      </c>
      <c r="L844">
        <v>1035</v>
      </c>
      <c r="N844">
        <v>1013</v>
      </c>
      <c r="O844" t="s">
        <v>497</v>
      </c>
      <c r="P844" t="s">
        <v>497</v>
      </c>
      <c r="Q844">
        <v>1</v>
      </c>
      <c r="W844">
        <v>0</v>
      </c>
      <c r="X844">
        <v>-1223829238</v>
      </c>
      <c r="Y844">
        <v>44.2</v>
      </c>
      <c r="AA844">
        <v>164.84</v>
      </c>
      <c r="AB844">
        <v>0</v>
      </c>
      <c r="AC844">
        <v>0</v>
      </c>
      <c r="AD844">
        <v>0</v>
      </c>
      <c r="AE844">
        <v>24.75</v>
      </c>
      <c r="AF844">
        <v>0</v>
      </c>
      <c r="AG844">
        <v>0</v>
      </c>
      <c r="AH844">
        <v>0</v>
      </c>
      <c r="AI844">
        <v>6.66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3</v>
      </c>
      <c r="AT844">
        <v>44.2</v>
      </c>
      <c r="AU844" t="s">
        <v>3</v>
      </c>
      <c r="AV844">
        <v>0</v>
      </c>
      <c r="AW844">
        <v>2</v>
      </c>
      <c r="AX844">
        <v>39501699</v>
      </c>
      <c r="AY844">
        <v>1</v>
      </c>
      <c r="AZ844">
        <v>0</v>
      </c>
      <c r="BA844">
        <v>845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Y844*Source!I370</f>
        <v>6.1880000000000006</v>
      </c>
      <c r="CY844">
        <f>AA844</f>
        <v>164.84</v>
      </c>
      <c r="CZ844">
        <f>AE844</f>
        <v>24.75</v>
      </c>
      <c r="DA844">
        <f>AI844</f>
        <v>6.66</v>
      </c>
      <c r="DB844">
        <v>0</v>
      </c>
    </row>
    <row r="845" spans="1:106" x14ac:dyDescent="0.2">
      <c r="A845">
        <f>ROW(Source!A370)</f>
        <v>370</v>
      </c>
      <c r="B845">
        <v>39500386</v>
      </c>
      <c r="C845">
        <v>39501677</v>
      </c>
      <c r="D845">
        <v>36847645</v>
      </c>
      <c r="E845">
        <v>1</v>
      </c>
      <c r="F845">
        <v>1</v>
      </c>
      <c r="G845">
        <v>1</v>
      </c>
      <c r="H845">
        <v>3</v>
      </c>
      <c r="I845" t="s">
        <v>632</v>
      </c>
      <c r="J845" t="s">
        <v>634</v>
      </c>
      <c r="K845" t="s">
        <v>633</v>
      </c>
      <c r="L845">
        <v>1354</v>
      </c>
      <c r="N845">
        <v>1010</v>
      </c>
      <c r="O845" t="s">
        <v>132</v>
      </c>
      <c r="P845" t="s">
        <v>132</v>
      </c>
      <c r="Q845">
        <v>1</v>
      </c>
      <c r="W845">
        <v>0</v>
      </c>
      <c r="X845">
        <v>-1372100156</v>
      </c>
      <c r="Y845">
        <v>50</v>
      </c>
      <c r="AA845">
        <v>7283.38</v>
      </c>
      <c r="AB845">
        <v>0</v>
      </c>
      <c r="AC845">
        <v>0</v>
      </c>
      <c r="AD845">
        <v>0</v>
      </c>
      <c r="AE845">
        <v>1093.5999999999999</v>
      </c>
      <c r="AF845">
        <v>0</v>
      </c>
      <c r="AG845">
        <v>0</v>
      </c>
      <c r="AH845">
        <v>0</v>
      </c>
      <c r="AI845">
        <v>6.66</v>
      </c>
      <c r="AJ845">
        <v>1</v>
      </c>
      <c r="AK845">
        <v>1</v>
      </c>
      <c r="AL845">
        <v>1</v>
      </c>
      <c r="AN845">
        <v>0</v>
      </c>
      <c r="AO845">
        <v>0</v>
      </c>
      <c r="AP845">
        <v>0</v>
      </c>
      <c r="AQ845">
        <v>0</v>
      </c>
      <c r="AR845">
        <v>0</v>
      </c>
      <c r="AS845" t="s">
        <v>3</v>
      </c>
      <c r="AT845">
        <v>50</v>
      </c>
      <c r="AU845" t="s">
        <v>3</v>
      </c>
      <c r="AV845">
        <v>0</v>
      </c>
      <c r="AW845">
        <v>1</v>
      </c>
      <c r="AX845">
        <v>-1</v>
      </c>
      <c r="AY845">
        <v>0</v>
      </c>
      <c r="AZ845">
        <v>0</v>
      </c>
      <c r="BA845" t="s">
        <v>3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Y845*Source!I370</f>
        <v>7.0000000000000009</v>
      </c>
      <c r="CY845">
        <f>AA845</f>
        <v>7283.38</v>
      </c>
      <c r="CZ845">
        <f>AE845</f>
        <v>1093.5999999999999</v>
      </c>
      <c r="DA845">
        <f>AI845</f>
        <v>6.66</v>
      </c>
      <c r="DB845">
        <v>0</v>
      </c>
    </row>
    <row r="846" spans="1:106" x14ac:dyDescent="0.2">
      <c r="A846">
        <f>ROW(Source!A370)</f>
        <v>370</v>
      </c>
      <c r="B846">
        <v>39500386</v>
      </c>
      <c r="C846">
        <v>39501677</v>
      </c>
      <c r="D846">
        <v>36797746</v>
      </c>
      <c r="E846">
        <v>17</v>
      </c>
      <c r="F846">
        <v>1</v>
      </c>
      <c r="G846">
        <v>1</v>
      </c>
      <c r="H846">
        <v>3</v>
      </c>
      <c r="I846" t="s">
        <v>628</v>
      </c>
      <c r="J846" t="s">
        <v>3</v>
      </c>
      <c r="K846" t="s">
        <v>629</v>
      </c>
      <c r="L846">
        <v>1033</v>
      </c>
      <c r="N846">
        <v>1013</v>
      </c>
      <c r="O846" t="s">
        <v>630</v>
      </c>
      <c r="P846" t="s">
        <v>630</v>
      </c>
      <c r="Q846">
        <v>1</v>
      </c>
      <c r="W846">
        <v>0</v>
      </c>
      <c r="X846">
        <v>704408924</v>
      </c>
      <c r="Y846">
        <v>100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6.66</v>
      </c>
      <c r="AJ846">
        <v>1</v>
      </c>
      <c r="AK846">
        <v>1</v>
      </c>
      <c r="AL846">
        <v>1</v>
      </c>
      <c r="AN846">
        <v>0</v>
      </c>
      <c r="AO846">
        <v>0</v>
      </c>
      <c r="AP846">
        <v>0</v>
      </c>
      <c r="AQ846">
        <v>0</v>
      </c>
      <c r="AR846">
        <v>0</v>
      </c>
      <c r="AS846" t="s">
        <v>3</v>
      </c>
      <c r="AT846">
        <v>100</v>
      </c>
      <c r="AU846" t="s">
        <v>3</v>
      </c>
      <c r="AV846">
        <v>0</v>
      </c>
      <c r="AW846">
        <v>2</v>
      </c>
      <c r="AX846">
        <v>39501700</v>
      </c>
      <c r="AY846">
        <v>1</v>
      </c>
      <c r="AZ846">
        <v>0</v>
      </c>
      <c r="BA846">
        <v>846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Y846*Source!I370</f>
        <v>14.000000000000002</v>
      </c>
      <c r="CY846">
        <f>AA846</f>
        <v>0</v>
      </c>
      <c r="CZ846">
        <f>AE846</f>
        <v>0</v>
      </c>
      <c r="DA846">
        <f>AI846</f>
        <v>6.66</v>
      </c>
      <c r="DB846">
        <v>0</v>
      </c>
    </row>
    <row r="847" spans="1:106" x14ac:dyDescent="0.2">
      <c r="A847">
        <f>ROW(Source!A375)</f>
        <v>375</v>
      </c>
      <c r="B847">
        <v>39500385</v>
      </c>
      <c r="C847">
        <v>39501703</v>
      </c>
      <c r="D847">
        <v>37113312</v>
      </c>
      <c r="E847">
        <v>1</v>
      </c>
      <c r="F847">
        <v>1</v>
      </c>
      <c r="G847">
        <v>1</v>
      </c>
      <c r="H847">
        <v>1</v>
      </c>
      <c r="I847" t="s">
        <v>1359</v>
      </c>
      <c r="J847" t="s">
        <v>3</v>
      </c>
      <c r="K847" t="s">
        <v>1360</v>
      </c>
      <c r="L847">
        <v>1191</v>
      </c>
      <c r="N847">
        <v>1013</v>
      </c>
      <c r="O847" t="s">
        <v>1028</v>
      </c>
      <c r="P847" t="s">
        <v>1028</v>
      </c>
      <c r="Q847">
        <v>1</v>
      </c>
      <c r="W847">
        <v>0</v>
      </c>
      <c r="X847">
        <v>-1658069037</v>
      </c>
      <c r="Y847">
        <v>5.761499999999999</v>
      </c>
      <c r="AA847">
        <v>0</v>
      </c>
      <c r="AB847">
        <v>0</v>
      </c>
      <c r="AC847">
        <v>0</v>
      </c>
      <c r="AD847">
        <v>11.64</v>
      </c>
      <c r="AE847">
        <v>0</v>
      </c>
      <c r="AF847">
        <v>0</v>
      </c>
      <c r="AG847">
        <v>0</v>
      </c>
      <c r="AH847">
        <v>11.64</v>
      </c>
      <c r="AI847">
        <v>1</v>
      </c>
      <c r="AJ847">
        <v>1</v>
      </c>
      <c r="AK847">
        <v>1</v>
      </c>
      <c r="AL847">
        <v>1</v>
      </c>
      <c r="AN847">
        <v>0</v>
      </c>
      <c r="AO847">
        <v>1</v>
      </c>
      <c r="AP847">
        <v>1</v>
      </c>
      <c r="AQ847">
        <v>0</v>
      </c>
      <c r="AR847">
        <v>0</v>
      </c>
      <c r="AS847" t="s">
        <v>3</v>
      </c>
      <c r="AT847">
        <v>5.01</v>
      </c>
      <c r="AU847" t="s">
        <v>33</v>
      </c>
      <c r="AV847">
        <v>1</v>
      </c>
      <c r="AW847">
        <v>2</v>
      </c>
      <c r="AX847">
        <v>39501710</v>
      </c>
      <c r="AY847">
        <v>1</v>
      </c>
      <c r="AZ847">
        <v>0</v>
      </c>
      <c r="BA847">
        <v>847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Y847*Source!I375</f>
        <v>2.8231349999999993</v>
      </c>
      <c r="CY847">
        <f>AD847</f>
        <v>11.64</v>
      </c>
      <c r="CZ847">
        <f>AH847</f>
        <v>11.64</v>
      </c>
      <c r="DA847">
        <f>AL847</f>
        <v>1</v>
      </c>
      <c r="DB847">
        <v>0</v>
      </c>
    </row>
    <row r="848" spans="1:106" x14ac:dyDescent="0.2">
      <c r="A848">
        <f>ROW(Source!A375)</f>
        <v>375</v>
      </c>
      <c r="B848">
        <v>39500385</v>
      </c>
      <c r="C848">
        <v>39501703</v>
      </c>
      <c r="D848">
        <v>36883274</v>
      </c>
      <c r="E848">
        <v>1</v>
      </c>
      <c r="F848">
        <v>1</v>
      </c>
      <c r="G848">
        <v>1</v>
      </c>
      <c r="H848">
        <v>2</v>
      </c>
      <c r="I848" t="s">
        <v>1344</v>
      </c>
      <c r="J848" t="s">
        <v>1345</v>
      </c>
      <c r="K848" t="s">
        <v>1346</v>
      </c>
      <c r="L848">
        <v>1368</v>
      </c>
      <c r="N848">
        <v>1011</v>
      </c>
      <c r="O848" t="s">
        <v>1034</v>
      </c>
      <c r="P848" t="s">
        <v>1034</v>
      </c>
      <c r="Q848">
        <v>1</v>
      </c>
      <c r="W848">
        <v>0</v>
      </c>
      <c r="X848">
        <v>-1347092713</v>
      </c>
      <c r="Y848">
        <v>1.875</v>
      </c>
      <c r="AA848">
        <v>0</v>
      </c>
      <c r="AB848">
        <v>29.67</v>
      </c>
      <c r="AC848">
        <v>0</v>
      </c>
      <c r="AD848">
        <v>0</v>
      </c>
      <c r="AE848">
        <v>0</v>
      </c>
      <c r="AF848">
        <v>29.67</v>
      </c>
      <c r="AG848">
        <v>0</v>
      </c>
      <c r="AH848">
        <v>0</v>
      </c>
      <c r="AI848">
        <v>1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3</v>
      </c>
      <c r="AT848">
        <v>1.5</v>
      </c>
      <c r="AU848" t="s">
        <v>32</v>
      </c>
      <c r="AV848">
        <v>0</v>
      </c>
      <c r="AW848">
        <v>2</v>
      </c>
      <c r="AX848">
        <v>39501711</v>
      </c>
      <c r="AY848">
        <v>1</v>
      </c>
      <c r="AZ848">
        <v>0</v>
      </c>
      <c r="BA848">
        <v>848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Y848*Source!I375</f>
        <v>0.91874999999999996</v>
      </c>
      <c r="CY848">
        <f>AB848</f>
        <v>29.67</v>
      </c>
      <c r="CZ848">
        <f>AF848</f>
        <v>29.67</v>
      </c>
      <c r="DA848">
        <f>AJ848</f>
        <v>1</v>
      </c>
      <c r="DB848">
        <v>0</v>
      </c>
    </row>
    <row r="849" spans="1:106" x14ac:dyDescent="0.2">
      <c r="A849">
        <f>ROW(Source!A375)</f>
        <v>375</v>
      </c>
      <c r="B849">
        <v>39500385</v>
      </c>
      <c r="C849">
        <v>39501703</v>
      </c>
      <c r="D849">
        <v>36801792</v>
      </c>
      <c r="E849">
        <v>1</v>
      </c>
      <c r="F849">
        <v>1</v>
      </c>
      <c r="G849">
        <v>1</v>
      </c>
      <c r="H849">
        <v>3</v>
      </c>
      <c r="I849" t="s">
        <v>1066</v>
      </c>
      <c r="J849" t="s">
        <v>1067</v>
      </c>
      <c r="K849" t="s">
        <v>1068</v>
      </c>
      <c r="L849">
        <v>1339</v>
      </c>
      <c r="N849">
        <v>1007</v>
      </c>
      <c r="O849" t="s">
        <v>179</v>
      </c>
      <c r="P849" t="s">
        <v>179</v>
      </c>
      <c r="Q849">
        <v>1</v>
      </c>
      <c r="W849">
        <v>0</v>
      </c>
      <c r="X849">
        <v>-1660354250</v>
      </c>
      <c r="Y849">
        <v>1</v>
      </c>
      <c r="AA849">
        <v>2.44</v>
      </c>
      <c r="AB849">
        <v>0</v>
      </c>
      <c r="AC849">
        <v>0</v>
      </c>
      <c r="AD849">
        <v>0</v>
      </c>
      <c r="AE849">
        <v>2.44</v>
      </c>
      <c r="AF849">
        <v>0</v>
      </c>
      <c r="AG849">
        <v>0</v>
      </c>
      <c r="AH849">
        <v>0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3</v>
      </c>
      <c r="AT849">
        <v>1</v>
      </c>
      <c r="AU849" t="s">
        <v>3</v>
      </c>
      <c r="AV849">
        <v>0</v>
      </c>
      <c r="AW849">
        <v>2</v>
      </c>
      <c r="AX849">
        <v>39501712</v>
      </c>
      <c r="AY849">
        <v>1</v>
      </c>
      <c r="AZ849">
        <v>0</v>
      </c>
      <c r="BA849">
        <v>849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Y849*Source!I375</f>
        <v>0.49</v>
      </c>
      <c r="CY849">
        <f>AA849</f>
        <v>2.44</v>
      </c>
      <c r="CZ849">
        <f>AE849</f>
        <v>2.44</v>
      </c>
      <c r="DA849">
        <f>AI849</f>
        <v>1</v>
      </c>
      <c r="DB849">
        <v>0</v>
      </c>
    </row>
    <row r="850" spans="1:106" x14ac:dyDescent="0.2">
      <c r="A850">
        <f>ROW(Source!A375)</f>
        <v>375</v>
      </c>
      <c r="B850">
        <v>39500385</v>
      </c>
      <c r="C850">
        <v>39501703</v>
      </c>
      <c r="D850">
        <v>36802469</v>
      </c>
      <c r="E850">
        <v>1</v>
      </c>
      <c r="F850">
        <v>1</v>
      </c>
      <c r="G850">
        <v>1</v>
      </c>
      <c r="H850">
        <v>3</v>
      </c>
      <c r="I850" t="s">
        <v>1330</v>
      </c>
      <c r="J850" t="s">
        <v>1331</v>
      </c>
      <c r="K850" t="s">
        <v>1332</v>
      </c>
      <c r="L850">
        <v>1346</v>
      </c>
      <c r="N850">
        <v>1009</v>
      </c>
      <c r="O850" t="s">
        <v>52</v>
      </c>
      <c r="P850" t="s">
        <v>52</v>
      </c>
      <c r="Q850">
        <v>1</v>
      </c>
      <c r="W850">
        <v>0</v>
      </c>
      <c r="X850">
        <v>-490687590</v>
      </c>
      <c r="Y850">
        <v>0.02</v>
      </c>
      <c r="AA850">
        <v>37.29</v>
      </c>
      <c r="AB850">
        <v>0</v>
      </c>
      <c r="AC850">
        <v>0</v>
      </c>
      <c r="AD850">
        <v>0</v>
      </c>
      <c r="AE850">
        <v>37.29</v>
      </c>
      <c r="AF850">
        <v>0</v>
      </c>
      <c r="AG850">
        <v>0</v>
      </c>
      <c r="AH850">
        <v>0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3</v>
      </c>
      <c r="AT850">
        <v>0.02</v>
      </c>
      <c r="AU850" t="s">
        <v>3</v>
      </c>
      <c r="AV850">
        <v>0</v>
      </c>
      <c r="AW850">
        <v>2</v>
      </c>
      <c r="AX850">
        <v>39501713</v>
      </c>
      <c r="AY850">
        <v>1</v>
      </c>
      <c r="AZ850">
        <v>0</v>
      </c>
      <c r="BA850">
        <v>850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Y850*Source!I375</f>
        <v>9.7999999999999997E-3</v>
      </c>
      <c r="CY850">
        <f>AA850</f>
        <v>37.29</v>
      </c>
      <c r="CZ850">
        <f>AE850</f>
        <v>37.29</v>
      </c>
      <c r="DA850">
        <f>AI850</f>
        <v>1</v>
      </c>
      <c r="DB850">
        <v>0</v>
      </c>
    </row>
    <row r="851" spans="1:106" x14ac:dyDescent="0.2">
      <c r="A851">
        <f>ROW(Source!A375)</f>
        <v>375</v>
      </c>
      <c r="B851">
        <v>39500385</v>
      </c>
      <c r="C851">
        <v>39501703</v>
      </c>
      <c r="D851">
        <v>36838223</v>
      </c>
      <c r="E851">
        <v>1</v>
      </c>
      <c r="F851">
        <v>1</v>
      </c>
      <c r="G851">
        <v>1</v>
      </c>
      <c r="H851">
        <v>3</v>
      </c>
      <c r="I851" t="s">
        <v>1336</v>
      </c>
      <c r="J851" t="s">
        <v>1337</v>
      </c>
      <c r="K851" t="s">
        <v>1338</v>
      </c>
      <c r="L851">
        <v>1348</v>
      </c>
      <c r="N851">
        <v>1009</v>
      </c>
      <c r="O851" t="s">
        <v>57</v>
      </c>
      <c r="P851" t="s">
        <v>57</v>
      </c>
      <c r="Q851">
        <v>1000</v>
      </c>
      <c r="W851">
        <v>0</v>
      </c>
      <c r="X851">
        <v>570223526</v>
      </c>
      <c r="Y851">
        <v>5.0000000000000002E-5</v>
      </c>
      <c r="AA851">
        <v>15119</v>
      </c>
      <c r="AB851">
        <v>0</v>
      </c>
      <c r="AC851">
        <v>0</v>
      </c>
      <c r="AD851">
        <v>0</v>
      </c>
      <c r="AE851">
        <v>15119</v>
      </c>
      <c r="AF851">
        <v>0</v>
      </c>
      <c r="AG851">
        <v>0</v>
      </c>
      <c r="AH851">
        <v>0</v>
      </c>
      <c r="AI851">
        <v>1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3</v>
      </c>
      <c r="AT851">
        <v>5.0000000000000002E-5</v>
      </c>
      <c r="AU851" t="s">
        <v>3</v>
      </c>
      <c r="AV851">
        <v>0</v>
      </c>
      <c r="AW851">
        <v>2</v>
      </c>
      <c r="AX851">
        <v>39501714</v>
      </c>
      <c r="AY851">
        <v>1</v>
      </c>
      <c r="AZ851">
        <v>0</v>
      </c>
      <c r="BA851">
        <v>851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Y851*Source!I375</f>
        <v>2.4499999999999999E-5</v>
      </c>
      <c r="CY851">
        <f>AA851</f>
        <v>15119</v>
      </c>
      <c r="CZ851">
        <f>AE851</f>
        <v>15119</v>
      </c>
      <c r="DA851">
        <f>AI851</f>
        <v>1</v>
      </c>
      <c r="DB851">
        <v>0</v>
      </c>
    </row>
    <row r="852" spans="1:106" x14ac:dyDescent="0.2">
      <c r="A852">
        <f>ROW(Source!A375)</f>
        <v>375</v>
      </c>
      <c r="B852">
        <v>39500385</v>
      </c>
      <c r="C852">
        <v>39501703</v>
      </c>
      <c r="D852">
        <v>36838951</v>
      </c>
      <c r="E852">
        <v>1</v>
      </c>
      <c r="F852">
        <v>1</v>
      </c>
      <c r="G852">
        <v>1</v>
      </c>
      <c r="H852">
        <v>3</v>
      </c>
      <c r="I852" t="s">
        <v>1339</v>
      </c>
      <c r="J852" t="s">
        <v>1340</v>
      </c>
      <c r="K852" t="s">
        <v>1341</v>
      </c>
      <c r="L852">
        <v>1348</v>
      </c>
      <c r="N852">
        <v>1009</v>
      </c>
      <c r="O852" t="s">
        <v>57</v>
      </c>
      <c r="P852" t="s">
        <v>57</v>
      </c>
      <c r="Q852">
        <v>1000</v>
      </c>
      <c r="W852">
        <v>0</v>
      </c>
      <c r="X852">
        <v>-909021926</v>
      </c>
      <c r="Y852">
        <v>2.0000000000000002E-5</v>
      </c>
      <c r="AA852">
        <v>16950</v>
      </c>
      <c r="AB852">
        <v>0</v>
      </c>
      <c r="AC852">
        <v>0</v>
      </c>
      <c r="AD852">
        <v>0</v>
      </c>
      <c r="AE852">
        <v>16950</v>
      </c>
      <c r="AF852">
        <v>0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3</v>
      </c>
      <c r="AT852">
        <v>2.0000000000000002E-5</v>
      </c>
      <c r="AU852" t="s">
        <v>3</v>
      </c>
      <c r="AV852">
        <v>0</v>
      </c>
      <c r="AW852">
        <v>2</v>
      </c>
      <c r="AX852">
        <v>39501715</v>
      </c>
      <c r="AY852">
        <v>1</v>
      </c>
      <c r="AZ852">
        <v>0</v>
      </c>
      <c r="BA852">
        <v>852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Y852*Source!I375</f>
        <v>9.800000000000001E-6</v>
      </c>
      <c r="CY852">
        <f>AA852</f>
        <v>16950</v>
      </c>
      <c r="CZ852">
        <f>AE852</f>
        <v>16950</v>
      </c>
      <c r="DA852">
        <f>AI852</f>
        <v>1</v>
      </c>
      <c r="DB852">
        <v>0</v>
      </c>
    </row>
    <row r="853" spans="1:106" x14ac:dyDescent="0.2">
      <c r="A853">
        <f>ROW(Source!A376)</f>
        <v>376</v>
      </c>
      <c r="B853">
        <v>39500386</v>
      </c>
      <c r="C853">
        <v>39501703</v>
      </c>
      <c r="D853">
        <v>37113312</v>
      </c>
      <c r="E853">
        <v>1</v>
      </c>
      <c r="F853">
        <v>1</v>
      </c>
      <c r="G853">
        <v>1</v>
      </c>
      <c r="H853">
        <v>1</v>
      </c>
      <c r="I853" t="s">
        <v>1359</v>
      </c>
      <c r="J853" t="s">
        <v>3</v>
      </c>
      <c r="K853" t="s">
        <v>1360</v>
      </c>
      <c r="L853">
        <v>1191</v>
      </c>
      <c r="N853">
        <v>1013</v>
      </c>
      <c r="O853" t="s">
        <v>1028</v>
      </c>
      <c r="P853" t="s">
        <v>1028</v>
      </c>
      <c r="Q853">
        <v>1</v>
      </c>
      <c r="W853">
        <v>0</v>
      </c>
      <c r="X853">
        <v>-1658069037</v>
      </c>
      <c r="Y853">
        <v>5.761499999999999</v>
      </c>
      <c r="AA853">
        <v>0</v>
      </c>
      <c r="AB853">
        <v>0</v>
      </c>
      <c r="AC853">
        <v>0</v>
      </c>
      <c r="AD853">
        <v>77.52</v>
      </c>
      <c r="AE853">
        <v>0</v>
      </c>
      <c r="AF853">
        <v>0</v>
      </c>
      <c r="AG853">
        <v>0</v>
      </c>
      <c r="AH853">
        <v>11.64</v>
      </c>
      <c r="AI853">
        <v>1</v>
      </c>
      <c r="AJ853">
        <v>1</v>
      </c>
      <c r="AK853">
        <v>1</v>
      </c>
      <c r="AL853">
        <v>6.66</v>
      </c>
      <c r="AN853">
        <v>0</v>
      </c>
      <c r="AO853">
        <v>1</v>
      </c>
      <c r="AP853">
        <v>1</v>
      </c>
      <c r="AQ853">
        <v>0</v>
      </c>
      <c r="AR853">
        <v>0</v>
      </c>
      <c r="AS853" t="s">
        <v>3</v>
      </c>
      <c r="AT853">
        <v>5.01</v>
      </c>
      <c r="AU853" t="s">
        <v>33</v>
      </c>
      <c r="AV853">
        <v>1</v>
      </c>
      <c r="AW853">
        <v>2</v>
      </c>
      <c r="AX853">
        <v>39501710</v>
      </c>
      <c r="AY853">
        <v>1</v>
      </c>
      <c r="AZ853">
        <v>0</v>
      </c>
      <c r="BA853">
        <v>853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Y853*Source!I376</f>
        <v>2.8231349999999993</v>
      </c>
      <c r="CY853">
        <f>AD853</f>
        <v>77.52</v>
      </c>
      <c r="CZ853">
        <f>AH853</f>
        <v>11.64</v>
      </c>
      <c r="DA853">
        <f>AL853</f>
        <v>6.66</v>
      </c>
      <c r="DB853">
        <v>0</v>
      </c>
    </row>
    <row r="854" spans="1:106" x14ac:dyDescent="0.2">
      <c r="A854">
        <f>ROW(Source!A376)</f>
        <v>376</v>
      </c>
      <c r="B854">
        <v>39500386</v>
      </c>
      <c r="C854">
        <v>39501703</v>
      </c>
      <c r="D854">
        <v>36883274</v>
      </c>
      <c r="E854">
        <v>1</v>
      </c>
      <c r="F854">
        <v>1</v>
      </c>
      <c r="G854">
        <v>1</v>
      </c>
      <c r="H854">
        <v>2</v>
      </c>
      <c r="I854" t="s">
        <v>1344</v>
      </c>
      <c r="J854" t="s">
        <v>1345</v>
      </c>
      <c r="K854" t="s">
        <v>1346</v>
      </c>
      <c r="L854">
        <v>1368</v>
      </c>
      <c r="N854">
        <v>1011</v>
      </c>
      <c r="O854" t="s">
        <v>1034</v>
      </c>
      <c r="P854" t="s">
        <v>1034</v>
      </c>
      <c r="Q854">
        <v>1</v>
      </c>
      <c r="W854">
        <v>0</v>
      </c>
      <c r="X854">
        <v>-1347092713</v>
      </c>
      <c r="Y854">
        <v>1.875</v>
      </c>
      <c r="AA854">
        <v>0</v>
      </c>
      <c r="AB854">
        <v>197.6</v>
      </c>
      <c r="AC854">
        <v>0</v>
      </c>
      <c r="AD854">
        <v>0</v>
      </c>
      <c r="AE854">
        <v>0</v>
      </c>
      <c r="AF854">
        <v>29.67</v>
      </c>
      <c r="AG854">
        <v>0</v>
      </c>
      <c r="AH854">
        <v>0</v>
      </c>
      <c r="AI854">
        <v>1</v>
      </c>
      <c r="AJ854">
        <v>6.66</v>
      </c>
      <c r="AK854">
        <v>1</v>
      </c>
      <c r="AL854">
        <v>1</v>
      </c>
      <c r="AN854">
        <v>0</v>
      </c>
      <c r="AO854">
        <v>1</v>
      </c>
      <c r="AP854">
        <v>1</v>
      </c>
      <c r="AQ854">
        <v>0</v>
      </c>
      <c r="AR854">
        <v>0</v>
      </c>
      <c r="AS854" t="s">
        <v>3</v>
      </c>
      <c r="AT854">
        <v>1.5</v>
      </c>
      <c r="AU854" t="s">
        <v>32</v>
      </c>
      <c r="AV854">
        <v>0</v>
      </c>
      <c r="AW854">
        <v>2</v>
      </c>
      <c r="AX854">
        <v>39501711</v>
      </c>
      <c r="AY854">
        <v>1</v>
      </c>
      <c r="AZ854">
        <v>0</v>
      </c>
      <c r="BA854">
        <v>854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Y854*Source!I376</f>
        <v>0.91874999999999996</v>
      </c>
      <c r="CY854">
        <f>AB854</f>
        <v>197.6</v>
      </c>
      <c r="CZ854">
        <f>AF854</f>
        <v>29.67</v>
      </c>
      <c r="DA854">
        <f>AJ854</f>
        <v>6.66</v>
      </c>
      <c r="DB854">
        <v>0</v>
      </c>
    </row>
    <row r="855" spans="1:106" x14ac:dyDescent="0.2">
      <c r="A855">
        <f>ROW(Source!A376)</f>
        <v>376</v>
      </c>
      <c r="B855">
        <v>39500386</v>
      </c>
      <c r="C855">
        <v>39501703</v>
      </c>
      <c r="D855">
        <v>36801792</v>
      </c>
      <c r="E855">
        <v>1</v>
      </c>
      <c r="F855">
        <v>1</v>
      </c>
      <c r="G855">
        <v>1</v>
      </c>
      <c r="H855">
        <v>3</v>
      </c>
      <c r="I855" t="s">
        <v>1066</v>
      </c>
      <c r="J855" t="s">
        <v>1067</v>
      </c>
      <c r="K855" t="s">
        <v>1068</v>
      </c>
      <c r="L855">
        <v>1339</v>
      </c>
      <c r="N855">
        <v>1007</v>
      </c>
      <c r="O855" t="s">
        <v>179</v>
      </c>
      <c r="P855" t="s">
        <v>179</v>
      </c>
      <c r="Q855">
        <v>1</v>
      </c>
      <c r="W855">
        <v>0</v>
      </c>
      <c r="X855">
        <v>-1660354250</v>
      </c>
      <c r="Y855">
        <v>1</v>
      </c>
      <c r="AA855">
        <v>16.25</v>
      </c>
      <c r="AB855">
        <v>0</v>
      </c>
      <c r="AC855">
        <v>0</v>
      </c>
      <c r="AD855">
        <v>0</v>
      </c>
      <c r="AE855">
        <v>2.44</v>
      </c>
      <c r="AF855">
        <v>0</v>
      </c>
      <c r="AG855">
        <v>0</v>
      </c>
      <c r="AH855">
        <v>0</v>
      </c>
      <c r="AI855">
        <v>6.66</v>
      </c>
      <c r="AJ855">
        <v>1</v>
      </c>
      <c r="AK855">
        <v>1</v>
      </c>
      <c r="AL855">
        <v>1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3</v>
      </c>
      <c r="AT855">
        <v>1</v>
      </c>
      <c r="AU855" t="s">
        <v>3</v>
      </c>
      <c r="AV855">
        <v>0</v>
      </c>
      <c r="AW855">
        <v>2</v>
      </c>
      <c r="AX855">
        <v>39501712</v>
      </c>
      <c r="AY855">
        <v>1</v>
      </c>
      <c r="AZ855">
        <v>0</v>
      </c>
      <c r="BA855">
        <v>855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Y855*Source!I376</f>
        <v>0.49</v>
      </c>
      <c r="CY855">
        <f>AA855</f>
        <v>16.25</v>
      </c>
      <c r="CZ855">
        <f>AE855</f>
        <v>2.44</v>
      </c>
      <c r="DA855">
        <f>AI855</f>
        <v>6.66</v>
      </c>
      <c r="DB855">
        <v>0</v>
      </c>
    </row>
    <row r="856" spans="1:106" x14ac:dyDescent="0.2">
      <c r="A856">
        <f>ROW(Source!A376)</f>
        <v>376</v>
      </c>
      <c r="B856">
        <v>39500386</v>
      </c>
      <c r="C856">
        <v>39501703</v>
      </c>
      <c r="D856">
        <v>36802469</v>
      </c>
      <c r="E856">
        <v>1</v>
      </c>
      <c r="F856">
        <v>1</v>
      </c>
      <c r="G856">
        <v>1</v>
      </c>
      <c r="H856">
        <v>3</v>
      </c>
      <c r="I856" t="s">
        <v>1330</v>
      </c>
      <c r="J856" t="s">
        <v>1331</v>
      </c>
      <c r="K856" t="s">
        <v>1332</v>
      </c>
      <c r="L856">
        <v>1346</v>
      </c>
      <c r="N856">
        <v>1009</v>
      </c>
      <c r="O856" t="s">
        <v>52</v>
      </c>
      <c r="P856" t="s">
        <v>52</v>
      </c>
      <c r="Q856">
        <v>1</v>
      </c>
      <c r="W856">
        <v>0</v>
      </c>
      <c r="X856">
        <v>-490687590</v>
      </c>
      <c r="Y856">
        <v>0.02</v>
      </c>
      <c r="AA856">
        <v>248.35</v>
      </c>
      <c r="AB856">
        <v>0</v>
      </c>
      <c r="AC856">
        <v>0</v>
      </c>
      <c r="AD856">
        <v>0</v>
      </c>
      <c r="AE856">
        <v>37.29</v>
      </c>
      <c r="AF856">
        <v>0</v>
      </c>
      <c r="AG856">
        <v>0</v>
      </c>
      <c r="AH856">
        <v>0</v>
      </c>
      <c r="AI856">
        <v>6.66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3</v>
      </c>
      <c r="AT856">
        <v>0.02</v>
      </c>
      <c r="AU856" t="s">
        <v>3</v>
      </c>
      <c r="AV856">
        <v>0</v>
      </c>
      <c r="AW856">
        <v>2</v>
      </c>
      <c r="AX856">
        <v>39501713</v>
      </c>
      <c r="AY856">
        <v>1</v>
      </c>
      <c r="AZ856">
        <v>0</v>
      </c>
      <c r="BA856">
        <v>856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Y856*Source!I376</f>
        <v>9.7999999999999997E-3</v>
      </c>
      <c r="CY856">
        <f>AA856</f>
        <v>248.35</v>
      </c>
      <c r="CZ856">
        <f>AE856</f>
        <v>37.29</v>
      </c>
      <c r="DA856">
        <f>AI856</f>
        <v>6.66</v>
      </c>
      <c r="DB856">
        <v>0</v>
      </c>
    </row>
    <row r="857" spans="1:106" x14ac:dyDescent="0.2">
      <c r="A857">
        <f>ROW(Source!A376)</f>
        <v>376</v>
      </c>
      <c r="B857">
        <v>39500386</v>
      </c>
      <c r="C857">
        <v>39501703</v>
      </c>
      <c r="D857">
        <v>36838223</v>
      </c>
      <c r="E857">
        <v>1</v>
      </c>
      <c r="F857">
        <v>1</v>
      </c>
      <c r="G857">
        <v>1</v>
      </c>
      <c r="H857">
        <v>3</v>
      </c>
      <c r="I857" t="s">
        <v>1336</v>
      </c>
      <c r="J857" t="s">
        <v>1337</v>
      </c>
      <c r="K857" t="s">
        <v>1338</v>
      </c>
      <c r="L857">
        <v>1348</v>
      </c>
      <c r="N857">
        <v>1009</v>
      </c>
      <c r="O857" t="s">
        <v>57</v>
      </c>
      <c r="P857" t="s">
        <v>57</v>
      </c>
      <c r="Q857">
        <v>1000</v>
      </c>
      <c r="W857">
        <v>0</v>
      </c>
      <c r="X857">
        <v>570223526</v>
      </c>
      <c r="Y857">
        <v>5.0000000000000002E-5</v>
      </c>
      <c r="AA857">
        <v>100692.54</v>
      </c>
      <c r="AB857">
        <v>0</v>
      </c>
      <c r="AC857">
        <v>0</v>
      </c>
      <c r="AD857">
        <v>0</v>
      </c>
      <c r="AE857">
        <v>15119</v>
      </c>
      <c r="AF857">
        <v>0</v>
      </c>
      <c r="AG857">
        <v>0</v>
      </c>
      <c r="AH857">
        <v>0</v>
      </c>
      <c r="AI857">
        <v>6.66</v>
      </c>
      <c r="AJ857">
        <v>1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3</v>
      </c>
      <c r="AT857">
        <v>5.0000000000000002E-5</v>
      </c>
      <c r="AU857" t="s">
        <v>3</v>
      </c>
      <c r="AV857">
        <v>0</v>
      </c>
      <c r="AW857">
        <v>2</v>
      </c>
      <c r="AX857">
        <v>39501714</v>
      </c>
      <c r="AY857">
        <v>1</v>
      </c>
      <c r="AZ857">
        <v>0</v>
      </c>
      <c r="BA857">
        <v>857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Y857*Source!I376</f>
        <v>2.4499999999999999E-5</v>
      </c>
      <c r="CY857">
        <f>AA857</f>
        <v>100692.54</v>
      </c>
      <c r="CZ857">
        <f>AE857</f>
        <v>15119</v>
      </c>
      <c r="DA857">
        <f>AI857</f>
        <v>6.66</v>
      </c>
      <c r="DB857">
        <v>0</v>
      </c>
    </row>
    <row r="858" spans="1:106" x14ac:dyDescent="0.2">
      <c r="A858">
        <f>ROW(Source!A376)</f>
        <v>376</v>
      </c>
      <c r="B858">
        <v>39500386</v>
      </c>
      <c r="C858">
        <v>39501703</v>
      </c>
      <c r="D858">
        <v>36838951</v>
      </c>
      <c r="E858">
        <v>1</v>
      </c>
      <c r="F858">
        <v>1</v>
      </c>
      <c r="G858">
        <v>1</v>
      </c>
      <c r="H858">
        <v>3</v>
      </c>
      <c r="I858" t="s">
        <v>1339</v>
      </c>
      <c r="J858" t="s">
        <v>1340</v>
      </c>
      <c r="K858" t="s">
        <v>1341</v>
      </c>
      <c r="L858">
        <v>1348</v>
      </c>
      <c r="N858">
        <v>1009</v>
      </c>
      <c r="O858" t="s">
        <v>57</v>
      </c>
      <c r="P858" t="s">
        <v>57</v>
      </c>
      <c r="Q858">
        <v>1000</v>
      </c>
      <c r="W858">
        <v>0</v>
      </c>
      <c r="X858">
        <v>-909021926</v>
      </c>
      <c r="Y858">
        <v>2.0000000000000002E-5</v>
      </c>
      <c r="AA858">
        <v>112887</v>
      </c>
      <c r="AB858">
        <v>0</v>
      </c>
      <c r="AC858">
        <v>0</v>
      </c>
      <c r="AD858">
        <v>0</v>
      </c>
      <c r="AE858">
        <v>16950</v>
      </c>
      <c r="AF858">
        <v>0</v>
      </c>
      <c r="AG858">
        <v>0</v>
      </c>
      <c r="AH858">
        <v>0</v>
      </c>
      <c r="AI858">
        <v>6.66</v>
      </c>
      <c r="AJ858">
        <v>1</v>
      </c>
      <c r="AK858">
        <v>1</v>
      </c>
      <c r="AL858">
        <v>1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3</v>
      </c>
      <c r="AT858">
        <v>2.0000000000000002E-5</v>
      </c>
      <c r="AU858" t="s">
        <v>3</v>
      </c>
      <c r="AV858">
        <v>0</v>
      </c>
      <c r="AW858">
        <v>2</v>
      </c>
      <c r="AX858">
        <v>39501715</v>
      </c>
      <c r="AY858">
        <v>1</v>
      </c>
      <c r="AZ858">
        <v>0</v>
      </c>
      <c r="BA858">
        <v>858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Y858*Source!I376</f>
        <v>9.800000000000001E-6</v>
      </c>
      <c r="CY858">
        <f>AA858</f>
        <v>112887</v>
      </c>
      <c r="CZ858">
        <f>AE858</f>
        <v>16950</v>
      </c>
      <c r="DA858">
        <f>AI858</f>
        <v>6.66</v>
      </c>
      <c r="DB858">
        <v>0</v>
      </c>
    </row>
    <row r="859" spans="1:106" x14ac:dyDescent="0.2">
      <c r="A859">
        <f>ROW(Source!A377)</f>
        <v>377</v>
      </c>
      <c r="B859">
        <v>39500385</v>
      </c>
      <c r="C859">
        <v>39501716</v>
      </c>
      <c r="D859">
        <v>37070202</v>
      </c>
      <c r="E859">
        <v>1</v>
      </c>
      <c r="F859">
        <v>1</v>
      </c>
      <c r="G859">
        <v>1</v>
      </c>
      <c r="H859">
        <v>1</v>
      </c>
      <c r="I859" t="s">
        <v>1342</v>
      </c>
      <c r="J859" t="s">
        <v>3</v>
      </c>
      <c r="K859" t="s">
        <v>1343</v>
      </c>
      <c r="L859">
        <v>1191</v>
      </c>
      <c r="N859">
        <v>1013</v>
      </c>
      <c r="O859" t="s">
        <v>1028</v>
      </c>
      <c r="P859" t="s">
        <v>1028</v>
      </c>
      <c r="Q859">
        <v>1</v>
      </c>
      <c r="W859">
        <v>0</v>
      </c>
      <c r="X859">
        <v>1983201532</v>
      </c>
      <c r="Y859">
        <v>35.43</v>
      </c>
      <c r="AA859">
        <v>0</v>
      </c>
      <c r="AB859">
        <v>0</v>
      </c>
      <c r="AC859">
        <v>0</v>
      </c>
      <c r="AD859">
        <v>9.51</v>
      </c>
      <c r="AE859">
        <v>0</v>
      </c>
      <c r="AF859">
        <v>0</v>
      </c>
      <c r="AG859">
        <v>0</v>
      </c>
      <c r="AH859">
        <v>9.51</v>
      </c>
      <c r="AI859">
        <v>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3</v>
      </c>
      <c r="AT859">
        <v>35.43</v>
      </c>
      <c r="AU859" t="s">
        <v>3</v>
      </c>
      <c r="AV859">
        <v>1</v>
      </c>
      <c r="AW859">
        <v>2</v>
      </c>
      <c r="AX859">
        <v>39501720</v>
      </c>
      <c r="AY859">
        <v>1</v>
      </c>
      <c r="AZ859">
        <v>0</v>
      </c>
      <c r="BA859">
        <v>859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Y859*Source!I377</f>
        <v>1.4172</v>
      </c>
      <c r="CY859">
        <f>AD859</f>
        <v>9.51</v>
      </c>
      <c r="CZ859">
        <f>AH859</f>
        <v>9.51</v>
      </c>
      <c r="DA859">
        <f>AL859</f>
        <v>1</v>
      </c>
      <c r="DB859">
        <v>0</v>
      </c>
    </row>
    <row r="860" spans="1:106" x14ac:dyDescent="0.2">
      <c r="A860">
        <f>ROW(Source!A377)</f>
        <v>377</v>
      </c>
      <c r="B860">
        <v>39500385</v>
      </c>
      <c r="C860">
        <v>39501716</v>
      </c>
      <c r="D860">
        <v>36883883</v>
      </c>
      <c r="E860">
        <v>1</v>
      </c>
      <c r="F860">
        <v>1</v>
      </c>
      <c r="G860">
        <v>1</v>
      </c>
      <c r="H860">
        <v>2</v>
      </c>
      <c r="I860" t="s">
        <v>1113</v>
      </c>
      <c r="J860" t="s">
        <v>1114</v>
      </c>
      <c r="K860" t="s">
        <v>1115</v>
      </c>
      <c r="L860">
        <v>1368</v>
      </c>
      <c r="N860">
        <v>1011</v>
      </c>
      <c r="O860" t="s">
        <v>1034</v>
      </c>
      <c r="P860" t="s">
        <v>1034</v>
      </c>
      <c r="Q860">
        <v>1</v>
      </c>
      <c r="W860">
        <v>0</v>
      </c>
      <c r="X860">
        <v>-2111251057</v>
      </c>
      <c r="Y860">
        <v>8.99</v>
      </c>
      <c r="AA860">
        <v>0</v>
      </c>
      <c r="AB860">
        <v>32.5</v>
      </c>
      <c r="AC860">
        <v>0</v>
      </c>
      <c r="AD860">
        <v>0</v>
      </c>
      <c r="AE860">
        <v>0</v>
      </c>
      <c r="AF860">
        <v>32.5</v>
      </c>
      <c r="AG860">
        <v>0</v>
      </c>
      <c r="AH860">
        <v>0</v>
      </c>
      <c r="AI860">
        <v>1</v>
      </c>
      <c r="AJ860">
        <v>1</v>
      </c>
      <c r="AK860">
        <v>1</v>
      </c>
      <c r="AL860">
        <v>1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3</v>
      </c>
      <c r="AT860">
        <v>8.99</v>
      </c>
      <c r="AU860" t="s">
        <v>3</v>
      </c>
      <c r="AV860">
        <v>0</v>
      </c>
      <c r="AW860">
        <v>2</v>
      </c>
      <c r="AX860">
        <v>39501721</v>
      </c>
      <c r="AY860">
        <v>1</v>
      </c>
      <c r="AZ860">
        <v>0</v>
      </c>
      <c r="BA860">
        <v>860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Y860*Source!I377</f>
        <v>0.35960000000000003</v>
      </c>
      <c r="CY860">
        <f>AB860</f>
        <v>32.5</v>
      </c>
      <c r="CZ860">
        <f>AF860</f>
        <v>32.5</v>
      </c>
      <c r="DA860">
        <f>AJ860</f>
        <v>1</v>
      </c>
      <c r="DB860">
        <v>0</v>
      </c>
    </row>
    <row r="861" spans="1:106" x14ac:dyDescent="0.2">
      <c r="A861">
        <f>ROW(Source!A377)</f>
        <v>377</v>
      </c>
      <c r="B861">
        <v>39500385</v>
      </c>
      <c r="C861">
        <v>39501716</v>
      </c>
      <c r="D861">
        <v>36884481</v>
      </c>
      <c r="E861">
        <v>1</v>
      </c>
      <c r="F861">
        <v>1</v>
      </c>
      <c r="G861">
        <v>1</v>
      </c>
      <c r="H861">
        <v>2</v>
      </c>
      <c r="I861" t="s">
        <v>1116</v>
      </c>
      <c r="J861" t="s">
        <v>1117</v>
      </c>
      <c r="K861" t="s">
        <v>1118</v>
      </c>
      <c r="L861">
        <v>1368</v>
      </c>
      <c r="N861">
        <v>1011</v>
      </c>
      <c r="O861" t="s">
        <v>1034</v>
      </c>
      <c r="P861" t="s">
        <v>1034</v>
      </c>
      <c r="Q861">
        <v>1</v>
      </c>
      <c r="W861">
        <v>0</v>
      </c>
      <c r="X861">
        <v>1518765163</v>
      </c>
      <c r="Y861">
        <v>17.98</v>
      </c>
      <c r="AA861">
        <v>0</v>
      </c>
      <c r="AB861">
        <v>1.53</v>
      </c>
      <c r="AC861">
        <v>0</v>
      </c>
      <c r="AD861">
        <v>0</v>
      </c>
      <c r="AE861">
        <v>0</v>
      </c>
      <c r="AF861">
        <v>1.53</v>
      </c>
      <c r="AG861">
        <v>0</v>
      </c>
      <c r="AH861">
        <v>0</v>
      </c>
      <c r="AI861">
        <v>1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3</v>
      </c>
      <c r="AT861">
        <v>17.98</v>
      </c>
      <c r="AU861" t="s">
        <v>3</v>
      </c>
      <c r="AV861">
        <v>0</v>
      </c>
      <c r="AW861">
        <v>2</v>
      </c>
      <c r="AX861">
        <v>39501722</v>
      </c>
      <c r="AY861">
        <v>1</v>
      </c>
      <c r="AZ861">
        <v>0</v>
      </c>
      <c r="BA861">
        <v>861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Y861*Source!I377</f>
        <v>0.71920000000000006</v>
      </c>
      <c r="CY861">
        <f>AB861</f>
        <v>1.53</v>
      </c>
      <c r="CZ861">
        <f>AF861</f>
        <v>1.53</v>
      </c>
      <c r="DA861">
        <f>AJ861</f>
        <v>1</v>
      </c>
      <c r="DB861">
        <v>0</v>
      </c>
    </row>
    <row r="862" spans="1:106" x14ac:dyDescent="0.2">
      <c r="A862">
        <f>ROW(Source!A378)</f>
        <v>378</v>
      </c>
      <c r="B862">
        <v>39500386</v>
      </c>
      <c r="C862">
        <v>39501716</v>
      </c>
      <c r="D862">
        <v>37070202</v>
      </c>
      <c r="E862">
        <v>1</v>
      </c>
      <c r="F862">
        <v>1</v>
      </c>
      <c r="G862">
        <v>1</v>
      </c>
      <c r="H862">
        <v>1</v>
      </c>
      <c r="I862" t="s">
        <v>1342</v>
      </c>
      <c r="J862" t="s">
        <v>3</v>
      </c>
      <c r="K862" t="s">
        <v>1343</v>
      </c>
      <c r="L862">
        <v>1191</v>
      </c>
      <c r="N862">
        <v>1013</v>
      </c>
      <c r="O862" t="s">
        <v>1028</v>
      </c>
      <c r="P862" t="s">
        <v>1028</v>
      </c>
      <c r="Q862">
        <v>1</v>
      </c>
      <c r="W862">
        <v>0</v>
      </c>
      <c r="X862">
        <v>1983201532</v>
      </c>
      <c r="Y862">
        <v>35.43</v>
      </c>
      <c r="AA862">
        <v>0</v>
      </c>
      <c r="AB862">
        <v>0</v>
      </c>
      <c r="AC862">
        <v>0</v>
      </c>
      <c r="AD862">
        <v>63.34</v>
      </c>
      <c r="AE862">
        <v>0</v>
      </c>
      <c r="AF862">
        <v>0</v>
      </c>
      <c r="AG862">
        <v>0</v>
      </c>
      <c r="AH862">
        <v>9.51</v>
      </c>
      <c r="AI862">
        <v>1</v>
      </c>
      <c r="AJ862">
        <v>1</v>
      </c>
      <c r="AK862">
        <v>1</v>
      </c>
      <c r="AL862">
        <v>6.66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3</v>
      </c>
      <c r="AT862">
        <v>35.43</v>
      </c>
      <c r="AU862" t="s">
        <v>3</v>
      </c>
      <c r="AV862">
        <v>1</v>
      </c>
      <c r="AW862">
        <v>2</v>
      </c>
      <c r="AX862">
        <v>39501720</v>
      </c>
      <c r="AY862">
        <v>1</v>
      </c>
      <c r="AZ862">
        <v>0</v>
      </c>
      <c r="BA862">
        <v>862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Y862*Source!I378</f>
        <v>1.4172</v>
      </c>
      <c r="CY862">
        <f>AD862</f>
        <v>63.34</v>
      </c>
      <c r="CZ862">
        <f>AH862</f>
        <v>9.51</v>
      </c>
      <c r="DA862">
        <f>AL862</f>
        <v>6.66</v>
      </c>
      <c r="DB862">
        <v>0</v>
      </c>
    </row>
    <row r="863" spans="1:106" x14ac:dyDescent="0.2">
      <c r="A863">
        <f>ROW(Source!A378)</f>
        <v>378</v>
      </c>
      <c r="B863">
        <v>39500386</v>
      </c>
      <c r="C863">
        <v>39501716</v>
      </c>
      <c r="D863">
        <v>36883883</v>
      </c>
      <c r="E863">
        <v>1</v>
      </c>
      <c r="F863">
        <v>1</v>
      </c>
      <c r="G863">
        <v>1</v>
      </c>
      <c r="H863">
        <v>2</v>
      </c>
      <c r="I863" t="s">
        <v>1113</v>
      </c>
      <c r="J863" t="s">
        <v>1114</v>
      </c>
      <c r="K863" t="s">
        <v>1115</v>
      </c>
      <c r="L863">
        <v>1368</v>
      </c>
      <c r="N863">
        <v>1011</v>
      </c>
      <c r="O863" t="s">
        <v>1034</v>
      </c>
      <c r="P863" t="s">
        <v>1034</v>
      </c>
      <c r="Q863">
        <v>1</v>
      </c>
      <c r="W863">
        <v>0</v>
      </c>
      <c r="X863">
        <v>-2111251057</v>
      </c>
      <c r="Y863">
        <v>8.99</v>
      </c>
      <c r="AA863">
        <v>0</v>
      </c>
      <c r="AB863">
        <v>216.45</v>
      </c>
      <c r="AC863">
        <v>0</v>
      </c>
      <c r="AD863">
        <v>0</v>
      </c>
      <c r="AE863">
        <v>0</v>
      </c>
      <c r="AF863">
        <v>32.5</v>
      </c>
      <c r="AG863">
        <v>0</v>
      </c>
      <c r="AH863">
        <v>0</v>
      </c>
      <c r="AI863">
        <v>1</v>
      </c>
      <c r="AJ863">
        <v>6.66</v>
      </c>
      <c r="AK863">
        <v>1</v>
      </c>
      <c r="AL863">
        <v>1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3</v>
      </c>
      <c r="AT863">
        <v>8.99</v>
      </c>
      <c r="AU863" t="s">
        <v>3</v>
      </c>
      <c r="AV863">
        <v>0</v>
      </c>
      <c r="AW863">
        <v>2</v>
      </c>
      <c r="AX863">
        <v>39501721</v>
      </c>
      <c r="AY863">
        <v>1</v>
      </c>
      <c r="AZ863">
        <v>0</v>
      </c>
      <c r="BA863">
        <v>863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Y863*Source!I378</f>
        <v>0.35960000000000003</v>
      </c>
      <c r="CY863">
        <f>AB863</f>
        <v>216.45</v>
      </c>
      <c r="CZ863">
        <f>AF863</f>
        <v>32.5</v>
      </c>
      <c r="DA863">
        <f>AJ863</f>
        <v>6.66</v>
      </c>
      <c r="DB863">
        <v>0</v>
      </c>
    </row>
    <row r="864" spans="1:106" x14ac:dyDescent="0.2">
      <c r="A864">
        <f>ROW(Source!A378)</f>
        <v>378</v>
      </c>
      <c r="B864">
        <v>39500386</v>
      </c>
      <c r="C864">
        <v>39501716</v>
      </c>
      <c r="D864">
        <v>36884481</v>
      </c>
      <c r="E864">
        <v>1</v>
      </c>
      <c r="F864">
        <v>1</v>
      </c>
      <c r="G864">
        <v>1</v>
      </c>
      <c r="H864">
        <v>2</v>
      </c>
      <c r="I864" t="s">
        <v>1116</v>
      </c>
      <c r="J864" t="s">
        <v>1117</v>
      </c>
      <c r="K864" t="s">
        <v>1118</v>
      </c>
      <c r="L864">
        <v>1368</v>
      </c>
      <c r="N864">
        <v>1011</v>
      </c>
      <c r="O864" t="s">
        <v>1034</v>
      </c>
      <c r="P864" t="s">
        <v>1034</v>
      </c>
      <c r="Q864">
        <v>1</v>
      </c>
      <c r="W864">
        <v>0</v>
      </c>
      <c r="X864">
        <v>1518765163</v>
      </c>
      <c r="Y864">
        <v>17.98</v>
      </c>
      <c r="AA864">
        <v>0</v>
      </c>
      <c r="AB864">
        <v>10.19</v>
      </c>
      <c r="AC864">
        <v>0</v>
      </c>
      <c r="AD864">
        <v>0</v>
      </c>
      <c r="AE864">
        <v>0</v>
      </c>
      <c r="AF864">
        <v>1.53</v>
      </c>
      <c r="AG864">
        <v>0</v>
      </c>
      <c r="AH864">
        <v>0</v>
      </c>
      <c r="AI864">
        <v>1</v>
      </c>
      <c r="AJ864">
        <v>6.66</v>
      </c>
      <c r="AK864">
        <v>1</v>
      </c>
      <c r="AL864">
        <v>1</v>
      </c>
      <c r="AN864">
        <v>0</v>
      </c>
      <c r="AO864">
        <v>1</v>
      </c>
      <c r="AP864">
        <v>0</v>
      </c>
      <c r="AQ864">
        <v>0</v>
      </c>
      <c r="AR864">
        <v>0</v>
      </c>
      <c r="AS864" t="s">
        <v>3</v>
      </c>
      <c r="AT864">
        <v>17.98</v>
      </c>
      <c r="AU864" t="s">
        <v>3</v>
      </c>
      <c r="AV864">
        <v>0</v>
      </c>
      <c r="AW864">
        <v>2</v>
      </c>
      <c r="AX864">
        <v>39501722</v>
      </c>
      <c r="AY864">
        <v>1</v>
      </c>
      <c r="AZ864">
        <v>0</v>
      </c>
      <c r="BA864">
        <v>864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Y864*Source!I378</f>
        <v>0.71920000000000006</v>
      </c>
      <c r="CY864">
        <f>AB864</f>
        <v>10.19</v>
      </c>
      <c r="CZ864">
        <f>AF864</f>
        <v>1.53</v>
      </c>
      <c r="DA864">
        <f>AJ864</f>
        <v>6.66</v>
      </c>
      <c r="DB864">
        <v>0</v>
      </c>
    </row>
    <row r="865" spans="1:106" x14ac:dyDescent="0.2">
      <c r="A865">
        <f>ROW(Source!A379)</f>
        <v>379</v>
      </c>
      <c r="B865">
        <v>39500385</v>
      </c>
      <c r="C865">
        <v>39501723</v>
      </c>
      <c r="D865">
        <v>37072767</v>
      </c>
      <c r="E865">
        <v>1</v>
      </c>
      <c r="F865">
        <v>1</v>
      </c>
      <c r="G865">
        <v>1</v>
      </c>
      <c r="H865">
        <v>1</v>
      </c>
      <c r="I865" t="s">
        <v>1069</v>
      </c>
      <c r="J865" t="s">
        <v>3</v>
      </c>
      <c r="K865" t="s">
        <v>1070</v>
      </c>
      <c r="L865">
        <v>1191</v>
      </c>
      <c r="N865">
        <v>1013</v>
      </c>
      <c r="O865" t="s">
        <v>1028</v>
      </c>
      <c r="P865" t="s">
        <v>1028</v>
      </c>
      <c r="Q865">
        <v>1</v>
      </c>
      <c r="W865">
        <v>0</v>
      </c>
      <c r="X865">
        <v>-1027537862</v>
      </c>
      <c r="Y865">
        <v>50.83</v>
      </c>
      <c r="AA865">
        <v>0</v>
      </c>
      <c r="AB865">
        <v>0</v>
      </c>
      <c r="AC865">
        <v>0</v>
      </c>
      <c r="AD865">
        <v>9.18</v>
      </c>
      <c r="AE865">
        <v>0</v>
      </c>
      <c r="AF865">
        <v>0</v>
      </c>
      <c r="AG865">
        <v>0</v>
      </c>
      <c r="AH865">
        <v>9.18</v>
      </c>
      <c r="AI865">
        <v>1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3</v>
      </c>
      <c r="AT865">
        <v>50.83</v>
      </c>
      <c r="AU865" t="s">
        <v>3</v>
      </c>
      <c r="AV865">
        <v>1</v>
      </c>
      <c r="AW865">
        <v>2</v>
      </c>
      <c r="AX865">
        <v>39501726</v>
      </c>
      <c r="AY865">
        <v>1</v>
      </c>
      <c r="AZ865">
        <v>0</v>
      </c>
      <c r="BA865">
        <v>865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Y865*Source!I379</f>
        <v>1.0165999999999999</v>
      </c>
      <c r="CY865">
        <f>AD865</f>
        <v>9.18</v>
      </c>
      <c r="CZ865">
        <f>AH865</f>
        <v>9.18</v>
      </c>
      <c r="DA865">
        <f>AL865</f>
        <v>1</v>
      </c>
      <c r="DB865">
        <v>0</v>
      </c>
    </row>
    <row r="866" spans="1:106" x14ac:dyDescent="0.2">
      <c r="A866">
        <f>ROW(Source!A379)</f>
        <v>379</v>
      </c>
      <c r="B866">
        <v>39500385</v>
      </c>
      <c r="C866">
        <v>39501723</v>
      </c>
      <c r="D866">
        <v>36883883</v>
      </c>
      <c r="E866">
        <v>1</v>
      </c>
      <c r="F866">
        <v>1</v>
      </c>
      <c r="G866">
        <v>1</v>
      </c>
      <c r="H866">
        <v>2</v>
      </c>
      <c r="I866" t="s">
        <v>1113</v>
      </c>
      <c r="J866" t="s">
        <v>1114</v>
      </c>
      <c r="K866" t="s">
        <v>1115</v>
      </c>
      <c r="L866">
        <v>1368</v>
      </c>
      <c r="N866">
        <v>1011</v>
      </c>
      <c r="O866" t="s">
        <v>1034</v>
      </c>
      <c r="P866" t="s">
        <v>1034</v>
      </c>
      <c r="Q866">
        <v>1</v>
      </c>
      <c r="W866">
        <v>0</v>
      </c>
      <c r="X866">
        <v>-2111251057</v>
      </c>
      <c r="Y866">
        <v>14.62</v>
      </c>
      <c r="AA866">
        <v>0</v>
      </c>
      <c r="AB866">
        <v>32.5</v>
      </c>
      <c r="AC866">
        <v>0</v>
      </c>
      <c r="AD866">
        <v>0</v>
      </c>
      <c r="AE866">
        <v>0</v>
      </c>
      <c r="AF866">
        <v>32.5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3</v>
      </c>
      <c r="AT866">
        <v>14.62</v>
      </c>
      <c r="AU866" t="s">
        <v>3</v>
      </c>
      <c r="AV866">
        <v>0</v>
      </c>
      <c r="AW866">
        <v>2</v>
      </c>
      <c r="AX866">
        <v>39501727</v>
      </c>
      <c r="AY866">
        <v>1</v>
      </c>
      <c r="AZ866">
        <v>0</v>
      </c>
      <c r="BA866">
        <v>866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Y866*Source!I379</f>
        <v>0.29239999999999999</v>
      </c>
      <c r="CY866">
        <f>AB866</f>
        <v>32.5</v>
      </c>
      <c r="CZ866">
        <f>AF866</f>
        <v>32.5</v>
      </c>
      <c r="DA866">
        <f>AJ866</f>
        <v>1</v>
      </c>
      <c r="DB866">
        <v>0</v>
      </c>
    </row>
    <row r="867" spans="1:106" x14ac:dyDescent="0.2">
      <c r="A867">
        <f>ROW(Source!A380)</f>
        <v>380</v>
      </c>
      <c r="B867">
        <v>39500386</v>
      </c>
      <c r="C867">
        <v>39501723</v>
      </c>
      <c r="D867">
        <v>37072767</v>
      </c>
      <c r="E867">
        <v>1</v>
      </c>
      <c r="F867">
        <v>1</v>
      </c>
      <c r="G867">
        <v>1</v>
      </c>
      <c r="H867">
        <v>1</v>
      </c>
      <c r="I867" t="s">
        <v>1069</v>
      </c>
      <c r="J867" t="s">
        <v>3</v>
      </c>
      <c r="K867" t="s">
        <v>1070</v>
      </c>
      <c r="L867">
        <v>1191</v>
      </c>
      <c r="N867">
        <v>1013</v>
      </c>
      <c r="O867" t="s">
        <v>1028</v>
      </c>
      <c r="P867" t="s">
        <v>1028</v>
      </c>
      <c r="Q867">
        <v>1</v>
      </c>
      <c r="W867">
        <v>0</v>
      </c>
      <c r="X867">
        <v>-1027537862</v>
      </c>
      <c r="Y867">
        <v>50.83</v>
      </c>
      <c r="AA867">
        <v>0</v>
      </c>
      <c r="AB867">
        <v>0</v>
      </c>
      <c r="AC867">
        <v>0</v>
      </c>
      <c r="AD867">
        <v>61.14</v>
      </c>
      <c r="AE867">
        <v>0</v>
      </c>
      <c r="AF867">
        <v>0</v>
      </c>
      <c r="AG867">
        <v>0</v>
      </c>
      <c r="AH867">
        <v>9.18</v>
      </c>
      <c r="AI867">
        <v>1</v>
      </c>
      <c r="AJ867">
        <v>1</v>
      </c>
      <c r="AK867">
        <v>1</v>
      </c>
      <c r="AL867">
        <v>6.66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3</v>
      </c>
      <c r="AT867">
        <v>50.83</v>
      </c>
      <c r="AU867" t="s">
        <v>3</v>
      </c>
      <c r="AV867">
        <v>1</v>
      </c>
      <c r="AW867">
        <v>2</v>
      </c>
      <c r="AX867">
        <v>39501726</v>
      </c>
      <c r="AY867">
        <v>1</v>
      </c>
      <c r="AZ867">
        <v>0</v>
      </c>
      <c r="BA867">
        <v>867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Y867*Source!I380</f>
        <v>1.0165999999999999</v>
      </c>
      <c r="CY867">
        <f>AD867</f>
        <v>61.14</v>
      </c>
      <c r="CZ867">
        <f>AH867</f>
        <v>9.18</v>
      </c>
      <c r="DA867">
        <f>AL867</f>
        <v>6.66</v>
      </c>
      <c r="DB867">
        <v>0</v>
      </c>
    </row>
    <row r="868" spans="1:106" x14ac:dyDescent="0.2">
      <c r="A868">
        <f>ROW(Source!A380)</f>
        <v>380</v>
      </c>
      <c r="B868">
        <v>39500386</v>
      </c>
      <c r="C868">
        <v>39501723</v>
      </c>
      <c r="D868">
        <v>36883883</v>
      </c>
      <c r="E868">
        <v>1</v>
      </c>
      <c r="F868">
        <v>1</v>
      </c>
      <c r="G868">
        <v>1</v>
      </c>
      <c r="H868">
        <v>2</v>
      </c>
      <c r="I868" t="s">
        <v>1113</v>
      </c>
      <c r="J868" t="s">
        <v>1114</v>
      </c>
      <c r="K868" t="s">
        <v>1115</v>
      </c>
      <c r="L868">
        <v>1368</v>
      </c>
      <c r="N868">
        <v>1011</v>
      </c>
      <c r="O868" t="s">
        <v>1034</v>
      </c>
      <c r="P868" t="s">
        <v>1034</v>
      </c>
      <c r="Q868">
        <v>1</v>
      </c>
      <c r="W868">
        <v>0</v>
      </c>
      <c r="X868">
        <v>-2111251057</v>
      </c>
      <c r="Y868">
        <v>14.62</v>
      </c>
      <c r="AA868">
        <v>0</v>
      </c>
      <c r="AB868">
        <v>216.45</v>
      </c>
      <c r="AC868">
        <v>0</v>
      </c>
      <c r="AD868">
        <v>0</v>
      </c>
      <c r="AE868">
        <v>0</v>
      </c>
      <c r="AF868">
        <v>32.5</v>
      </c>
      <c r="AG868">
        <v>0</v>
      </c>
      <c r="AH868">
        <v>0</v>
      </c>
      <c r="AI868">
        <v>1</v>
      </c>
      <c r="AJ868">
        <v>6.66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3</v>
      </c>
      <c r="AT868">
        <v>14.62</v>
      </c>
      <c r="AU868" t="s">
        <v>3</v>
      </c>
      <c r="AV868">
        <v>0</v>
      </c>
      <c r="AW868">
        <v>2</v>
      </c>
      <c r="AX868">
        <v>39501727</v>
      </c>
      <c r="AY868">
        <v>1</v>
      </c>
      <c r="AZ868">
        <v>0</v>
      </c>
      <c r="BA868">
        <v>868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Y868*Source!I380</f>
        <v>0.29239999999999999</v>
      </c>
      <c r="CY868">
        <f>AB868</f>
        <v>216.45</v>
      </c>
      <c r="CZ868">
        <f>AF868</f>
        <v>32.5</v>
      </c>
      <c r="DA868">
        <f>AJ868</f>
        <v>6.66</v>
      </c>
      <c r="DB868">
        <v>0</v>
      </c>
    </row>
    <row r="869" spans="1:106" x14ac:dyDescent="0.2">
      <c r="A869">
        <f>ROW(Source!A381)</f>
        <v>381</v>
      </c>
      <c r="B869">
        <v>39500385</v>
      </c>
      <c r="C869">
        <v>39501728</v>
      </c>
      <c r="D869">
        <v>37068148</v>
      </c>
      <c r="E869">
        <v>1</v>
      </c>
      <c r="F869">
        <v>1</v>
      </c>
      <c r="G869">
        <v>1</v>
      </c>
      <c r="H869">
        <v>1</v>
      </c>
      <c r="I869" t="s">
        <v>1026</v>
      </c>
      <c r="J869" t="s">
        <v>3</v>
      </c>
      <c r="K869" t="s">
        <v>1027</v>
      </c>
      <c r="L869">
        <v>1191</v>
      </c>
      <c r="N869">
        <v>1013</v>
      </c>
      <c r="O869" t="s">
        <v>1028</v>
      </c>
      <c r="P869" t="s">
        <v>1028</v>
      </c>
      <c r="Q869">
        <v>1</v>
      </c>
      <c r="W869">
        <v>0</v>
      </c>
      <c r="X869">
        <v>371339561</v>
      </c>
      <c r="Y869">
        <v>44.66</v>
      </c>
      <c r="AA869">
        <v>0</v>
      </c>
      <c r="AB869">
        <v>0</v>
      </c>
      <c r="AC869">
        <v>0</v>
      </c>
      <c r="AD869">
        <v>8.09</v>
      </c>
      <c r="AE869">
        <v>0</v>
      </c>
      <c r="AF869">
        <v>0</v>
      </c>
      <c r="AG869">
        <v>0</v>
      </c>
      <c r="AH869">
        <v>8.09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3</v>
      </c>
      <c r="AT869">
        <v>44.66</v>
      </c>
      <c r="AU869" t="s">
        <v>3</v>
      </c>
      <c r="AV869">
        <v>1</v>
      </c>
      <c r="AW869">
        <v>2</v>
      </c>
      <c r="AX869">
        <v>39501740</v>
      </c>
      <c r="AY869">
        <v>1</v>
      </c>
      <c r="AZ869">
        <v>0</v>
      </c>
      <c r="BA869">
        <v>869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Y869*Source!I381</f>
        <v>0.4466</v>
      </c>
      <c r="CY869">
        <f>AD869</f>
        <v>8.09</v>
      </c>
      <c r="CZ869">
        <f>AH869</f>
        <v>8.09</v>
      </c>
      <c r="DA869">
        <f>AL869</f>
        <v>1</v>
      </c>
      <c r="DB869">
        <v>0</v>
      </c>
    </row>
    <row r="870" spans="1:106" x14ac:dyDescent="0.2">
      <c r="A870">
        <f>ROW(Source!A381)</f>
        <v>381</v>
      </c>
      <c r="B870">
        <v>39500385</v>
      </c>
      <c r="C870">
        <v>39501728</v>
      </c>
      <c r="D870">
        <v>37064876</v>
      </c>
      <c r="E870">
        <v>1</v>
      </c>
      <c r="F870">
        <v>1</v>
      </c>
      <c r="G870">
        <v>1</v>
      </c>
      <c r="H870">
        <v>1</v>
      </c>
      <c r="I870" t="s">
        <v>1029</v>
      </c>
      <c r="J870" t="s">
        <v>3</v>
      </c>
      <c r="K870" t="s">
        <v>1030</v>
      </c>
      <c r="L870">
        <v>1191</v>
      </c>
      <c r="N870">
        <v>1013</v>
      </c>
      <c r="O870" t="s">
        <v>1028</v>
      </c>
      <c r="P870" t="s">
        <v>1028</v>
      </c>
      <c r="Q870">
        <v>1</v>
      </c>
      <c r="W870">
        <v>0</v>
      </c>
      <c r="X870">
        <v>-1417349443</v>
      </c>
      <c r="Y870">
        <v>0.24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3</v>
      </c>
      <c r="AT870">
        <v>0.24</v>
      </c>
      <c r="AU870" t="s">
        <v>3</v>
      </c>
      <c r="AV870">
        <v>2</v>
      </c>
      <c r="AW870">
        <v>2</v>
      </c>
      <c r="AX870">
        <v>39501741</v>
      </c>
      <c r="AY870">
        <v>1</v>
      </c>
      <c r="AZ870">
        <v>0</v>
      </c>
      <c r="BA870">
        <v>870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Y870*Source!I381</f>
        <v>2.3999999999999998E-3</v>
      </c>
      <c r="CY870">
        <f>AD870</f>
        <v>0</v>
      </c>
      <c r="CZ870">
        <f>AH870</f>
        <v>0</v>
      </c>
      <c r="DA870">
        <f>AL870</f>
        <v>1</v>
      </c>
      <c r="DB870">
        <v>0</v>
      </c>
    </row>
    <row r="871" spans="1:106" x14ac:dyDescent="0.2">
      <c r="A871">
        <f>ROW(Source!A381)</f>
        <v>381</v>
      </c>
      <c r="B871">
        <v>39500385</v>
      </c>
      <c r="C871">
        <v>39501728</v>
      </c>
      <c r="D871">
        <v>36882356</v>
      </c>
      <c r="E871">
        <v>1</v>
      </c>
      <c r="F871">
        <v>1</v>
      </c>
      <c r="G871">
        <v>1</v>
      </c>
      <c r="H871">
        <v>2</v>
      </c>
      <c r="I871" t="s">
        <v>1093</v>
      </c>
      <c r="J871" t="s">
        <v>1094</v>
      </c>
      <c r="K871" t="s">
        <v>1095</v>
      </c>
      <c r="L871">
        <v>1368</v>
      </c>
      <c r="N871">
        <v>1011</v>
      </c>
      <c r="O871" t="s">
        <v>1034</v>
      </c>
      <c r="P871" t="s">
        <v>1034</v>
      </c>
      <c r="Q871">
        <v>1</v>
      </c>
      <c r="W871">
        <v>0</v>
      </c>
      <c r="X871">
        <v>1047452784</v>
      </c>
      <c r="Y871">
        <v>0.49</v>
      </c>
      <c r="AA871">
        <v>0</v>
      </c>
      <c r="AB871">
        <v>1.7</v>
      </c>
      <c r="AC871">
        <v>0</v>
      </c>
      <c r="AD871">
        <v>0</v>
      </c>
      <c r="AE871">
        <v>0</v>
      </c>
      <c r="AF871">
        <v>1.7</v>
      </c>
      <c r="AG871">
        <v>0</v>
      </c>
      <c r="AH871">
        <v>0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3</v>
      </c>
      <c r="AT871">
        <v>0.49</v>
      </c>
      <c r="AU871" t="s">
        <v>3</v>
      </c>
      <c r="AV871">
        <v>0</v>
      </c>
      <c r="AW871">
        <v>2</v>
      </c>
      <c r="AX871">
        <v>39501742</v>
      </c>
      <c r="AY871">
        <v>1</v>
      </c>
      <c r="AZ871">
        <v>0</v>
      </c>
      <c r="BA871">
        <v>871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Y871*Source!I381</f>
        <v>4.8999999999999998E-3</v>
      </c>
      <c r="CY871">
        <f>AB871</f>
        <v>1.7</v>
      </c>
      <c r="CZ871">
        <f>AF871</f>
        <v>1.7</v>
      </c>
      <c r="DA871">
        <f>AJ871</f>
        <v>1</v>
      </c>
      <c r="DB871">
        <v>0</v>
      </c>
    </row>
    <row r="872" spans="1:106" x14ac:dyDescent="0.2">
      <c r="A872">
        <f>ROW(Source!A381)</f>
        <v>381</v>
      </c>
      <c r="B872">
        <v>39500385</v>
      </c>
      <c r="C872">
        <v>39501728</v>
      </c>
      <c r="D872">
        <v>36883554</v>
      </c>
      <c r="E872">
        <v>1</v>
      </c>
      <c r="F872">
        <v>1</v>
      </c>
      <c r="G872">
        <v>1</v>
      </c>
      <c r="H872">
        <v>2</v>
      </c>
      <c r="I872" t="s">
        <v>1037</v>
      </c>
      <c r="J872" t="s">
        <v>1038</v>
      </c>
      <c r="K872" t="s">
        <v>1039</v>
      </c>
      <c r="L872">
        <v>1368</v>
      </c>
      <c r="N872">
        <v>1011</v>
      </c>
      <c r="O872" t="s">
        <v>1034</v>
      </c>
      <c r="P872" t="s">
        <v>1034</v>
      </c>
      <c r="Q872">
        <v>1</v>
      </c>
      <c r="W872">
        <v>0</v>
      </c>
      <c r="X872">
        <v>1372534845</v>
      </c>
      <c r="Y872">
        <v>0.24</v>
      </c>
      <c r="AA872">
        <v>0</v>
      </c>
      <c r="AB872">
        <v>65.709999999999994</v>
      </c>
      <c r="AC872">
        <v>11.6</v>
      </c>
      <c r="AD872">
        <v>0</v>
      </c>
      <c r="AE872">
        <v>0</v>
      </c>
      <c r="AF872">
        <v>65.709999999999994</v>
      </c>
      <c r="AG872">
        <v>11.6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3</v>
      </c>
      <c r="AT872">
        <v>0.24</v>
      </c>
      <c r="AU872" t="s">
        <v>3</v>
      </c>
      <c r="AV872">
        <v>0</v>
      </c>
      <c r="AW872">
        <v>2</v>
      </c>
      <c r="AX872">
        <v>39501743</v>
      </c>
      <c r="AY872">
        <v>1</v>
      </c>
      <c r="AZ872">
        <v>0</v>
      </c>
      <c r="BA872">
        <v>872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Y872*Source!I381</f>
        <v>2.3999999999999998E-3</v>
      </c>
      <c r="CY872">
        <f>AB872</f>
        <v>65.709999999999994</v>
      </c>
      <c r="CZ872">
        <f>AF872</f>
        <v>65.709999999999994</v>
      </c>
      <c r="DA872">
        <f>AJ872</f>
        <v>1</v>
      </c>
      <c r="DB872">
        <v>0</v>
      </c>
    </row>
    <row r="873" spans="1:106" x14ac:dyDescent="0.2">
      <c r="A873">
        <f>ROW(Source!A381)</f>
        <v>381</v>
      </c>
      <c r="B873">
        <v>39500385</v>
      </c>
      <c r="C873">
        <v>39501728</v>
      </c>
      <c r="D873">
        <v>36801792</v>
      </c>
      <c r="E873">
        <v>1</v>
      </c>
      <c r="F873">
        <v>1</v>
      </c>
      <c r="G873">
        <v>1</v>
      </c>
      <c r="H873">
        <v>3</v>
      </c>
      <c r="I873" t="s">
        <v>1066</v>
      </c>
      <c r="J873" t="s">
        <v>1067</v>
      </c>
      <c r="K873" t="s">
        <v>1068</v>
      </c>
      <c r="L873">
        <v>1339</v>
      </c>
      <c r="N873">
        <v>1007</v>
      </c>
      <c r="O873" t="s">
        <v>179</v>
      </c>
      <c r="P873" t="s">
        <v>179</v>
      </c>
      <c r="Q873">
        <v>1</v>
      </c>
      <c r="W873">
        <v>0</v>
      </c>
      <c r="X873">
        <v>-1660354250</v>
      </c>
      <c r="Y873">
        <v>3.2000000000000002E-3</v>
      </c>
      <c r="AA873">
        <v>2.44</v>
      </c>
      <c r="AB873">
        <v>0</v>
      </c>
      <c r="AC873">
        <v>0</v>
      </c>
      <c r="AD873">
        <v>0</v>
      </c>
      <c r="AE873">
        <v>2.44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3</v>
      </c>
      <c r="AT873">
        <v>3.2000000000000002E-3</v>
      </c>
      <c r="AU873" t="s">
        <v>3</v>
      </c>
      <c r="AV873">
        <v>0</v>
      </c>
      <c r="AW873">
        <v>2</v>
      </c>
      <c r="AX873">
        <v>39501744</v>
      </c>
      <c r="AY873">
        <v>1</v>
      </c>
      <c r="AZ873">
        <v>0</v>
      </c>
      <c r="BA873">
        <v>873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Y873*Source!I381</f>
        <v>3.2000000000000005E-5</v>
      </c>
      <c r="CY873">
        <f t="shared" ref="CY873:CY879" si="102">AA873</f>
        <v>2.44</v>
      </c>
      <c r="CZ873">
        <f t="shared" ref="CZ873:CZ879" si="103">AE873</f>
        <v>2.44</v>
      </c>
      <c r="DA873">
        <f t="shared" ref="DA873:DA879" si="104">AI873</f>
        <v>1</v>
      </c>
      <c r="DB873">
        <v>0</v>
      </c>
    </row>
    <row r="874" spans="1:106" x14ac:dyDescent="0.2">
      <c r="A874">
        <f>ROW(Source!A381)</f>
        <v>381</v>
      </c>
      <c r="B874">
        <v>39500385</v>
      </c>
      <c r="C874">
        <v>39501728</v>
      </c>
      <c r="D874">
        <v>36806520</v>
      </c>
      <c r="E874">
        <v>1</v>
      </c>
      <c r="F874">
        <v>1</v>
      </c>
      <c r="G874">
        <v>1</v>
      </c>
      <c r="H874">
        <v>3</v>
      </c>
      <c r="I874" t="s">
        <v>1271</v>
      </c>
      <c r="J874" t="s">
        <v>1272</v>
      </c>
      <c r="K874" t="s">
        <v>1273</v>
      </c>
      <c r="L874">
        <v>1348</v>
      </c>
      <c r="N874">
        <v>1009</v>
      </c>
      <c r="O874" t="s">
        <v>57</v>
      </c>
      <c r="P874" t="s">
        <v>57</v>
      </c>
      <c r="Q874">
        <v>1000</v>
      </c>
      <c r="W874">
        <v>0</v>
      </c>
      <c r="X874">
        <v>36820162</v>
      </c>
      <c r="Y874">
        <v>1.1000000000000001E-3</v>
      </c>
      <c r="AA874">
        <v>734.5</v>
      </c>
      <c r="AB874">
        <v>0</v>
      </c>
      <c r="AC874">
        <v>0</v>
      </c>
      <c r="AD874">
        <v>0</v>
      </c>
      <c r="AE874">
        <v>734.5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1</v>
      </c>
      <c r="AP874">
        <v>0</v>
      </c>
      <c r="AQ874">
        <v>0</v>
      </c>
      <c r="AR874">
        <v>0</v>
      </c>
      <c r="AS874" t="s">
        <v>3</v>
      </c>
      <c r="AT874">
        <v>1.1000000000000001E-3</v>
      </c>
      <c r="AU874" t="s">
        <v>3</v>
      </c>
      <c r="AV874">
        <v>0</v>
      </c>
      <c r="AW874">
        <v>2</v>
      </c>
      <c r="AX874">
        <v>39501745</v>
      </c>
      <c r="AY874">
        <v>1</v>
      </c>
      <c r="AZ874">
        <v>0</v>
      </c>
      <c r="BA874">
        <v>874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Y874*Source!I381</f>
        <v>1.1000000000000001E-5</v>
      </c>
      <c r="CY874">
        <f t="shared" si="102"/>
        <v>734.5</v>
      </c>
      <c r="CZ874">
        <f t="shared" si="103"/>
        <v>734.5</v>
      </c>
      <c r="DA874">
        <f t="shared" si="104"/>
        <v>1</v>
      </c>
      <c r="DB874">
        <v>0</v>
      </c>
    </row>
    <row r="875" spans="1:106" x14ac:dyDescent="0.2">
      <c r="A875">
        <f>ROW(Source!A381)</f>
        <v>381</v>
      </c>
      <c r="B875">
        <v>39500385</v>
      </c>
      <c r="C875">
        <v>39501728</v>
      </c>
      <c r="D875">
        <v>36796108</v>
      </c>
      <c r="E875">
        <v>17</v>
      </c>
      <c r="F875">
        <v>1</v>
      </c>
      <c r="G875">
        <v>1</v>
      </c>
      <c r="H875">
        <v>3</v>
      </c>
      <c r="I875" t="s">
        <v>337</v>
      </c>
      <c r="J875" t="s">
        <v>3</v>
      </c>
      <c r="K875" t="s">
        <v>338</v>
      </c>
      <c r="L875">
        <v>1339</v>
      </c>
      <c r="N875">
        <v>1007</v>
      </c>
      <c r="O875" t="s">
        <v>179</v>
      </c>
      <c r="P875" t="s">
        <v>179</v>
      </c>
      <c r="Q875">
        <v>1</v>
      </c>
      <c r="W875">
        <v>0</v>
      </c>
      <c r="X875">
        <v>-792076634</v>
      </c>
      <c r="Y875">
        <v>1.04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0</v>
      </c>
      <c r="AP875">
        <v>0</v>
      </c>
      <c r="AQ875">
        <v>0</v>
      </c>
      <c r="AR875">
        <v>0</v>
      </c>
      <c r="AS875" t="s">
        <v>3</v>
      </c>
      <c r="AT875">
        <v>1.04</v>
      </c>
      <c r="AU875" t="s">
        <v>3</v>
      </c>
      <c r="AV875">
        <v>0</v>
      </c>
      <c r="AW875">
        <v>2</v>
      </c>
      <c r="AX875">
        <v>39501746</v>
      </c>
      <c r="AY875">
        <v>1</v>
      </c>
      <c r="AZ875">
        <v>0</v>
      </c>
      <c r="BA875">
        <v>875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Y875*Source!I381</f>
        <v>1.0400000000000001E-2</v>
      </c>
      <c r="CY875">
        <f t="shared" si="102"/>
        <v>0</v>
      </c>
      <c r="CZ875">
        <f t="shared" si="103"/>
        <v>0</v>
      </c>
      <c r="DA875">
        <f t="shared" si="104"/>
        <v>1</v>
      </c>
      <c r="DB875">
        <v>0</v>
      </c>
    </row>
    <row r="876" spans="1:106" x14ac:dyDescent="0.2">
      <c r="A876">
        <f>ROW(Source!A381)</f>
        <v>381</v>
      </c>
      <c r="B876">
        <v>39500385</v>
      </c>
      <c r="C876">
        <v>39501728</v>
      </c>
      <c r="D876">
        <v>36807376</v>
      </c>
      <c r="E876">
        <v>1</v>
      </c>
      <c r="F876">
        <v>1</v>
      </c>
      <c r="G876">
        <v>1</v>
      </c>
      <c r="H876">
        <v>3</v>
      </c>
      <c r="I876" t="s">
        <v>353</v>
      </c>
      <c r="J876" t="s">
        <v>355</v>
      </c>
      <c r="K876" t="s">
        <v>354</v>
      </c>
      <c r="L876">
        <v>1339</v>
      </c>
      <c r="N876">
        <v>1007</v>
      </c>
      <c r="O876" t="s">
        <v>179</v>
      </c>
      <c r="P876" t="s">
        <v>179</v>
      </c>
      <c r="Q876">
        <v>1</v>
      </c>
      <c r="W876">
        <v>0</v>
      </c>
      <c r="X876">
        <v>-2055448307</v>
      </c>
      <c r="Y876">
        <v>1.04</v>
      </c>
      <c r="AA876">
        <v>529.41</v>
      </c>
      <c r="AB876">
        <v>0</v>
      </c>
      <c r="AC876">
        <v>0</v>
      </c>
      <c r="AD876">
        <v>0</v>
      </c>
      <c r="AE876">
        <v>529.41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N876">
        <v>0</v>
      </c>
      <c r="AO876">
        <v>0</v>
      </c>
      <c r="AP876">
        <v>0</v>
      </c>
      <c r="AQ876">
        <v>0</v>
      </c>
      <c r="AR876">
        <v>0</v>
      </c>
      <c r="AS876" t="s">
        <v>3</v>
      </c>
      <c r="AT876">
        <v>1.04</v>
      </c>
      <c r="AU876" t="s">
        <v>3</v>
      </c>
      <c r="AV876">
        <v>0</v>
      </c>
      <c r="AW876">
        <v>1</v>
      </c>
      <c r="AX876">
        <v>-1</v>
      </c>
      <c r="AY876">
        <v>0</v>
      </c>
      <c r="AZ876">
        <v>0</v>
      </c>
      <c r="BA876" t="s">
        <v>3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Y876*Source!I381</f>
        <v>1.0400000000000001E-2</v>
      </c>
      <c r="CY876">
        <f t="shared" si="102"/>
        <v>529.41</v>
      </c>
      <c r="CZ876">
        <f t="shared" si="103"/>
        <v>529.41</v>
      </c>
      <c r="DA876">
        <f t="shared" si="104"/>
        <v>1</v>
      </c>
      <c r="DB876">
        <v>0</v>
      </c>
    </row>
    <row r="877" spans="1:106" x14ac:dyDescent="0.2">
      <c r="A877">
        <f>ROW(Source!A381)</f>
        <v>381</v>
      </c>
      <c r="B877">
        <v>39500385</v>
      </c>
      <c r="C877">
        <v>39501728</v>
      </c>
      <c r="D877">
        <v>36825608</v>
      </c>
      <c r="E877">
        <v>1</v>
      </c>
      <c r="F877">
        <v>1</v>
      </c>
      <c r="G877">
        <v>1</v>
      </c>
      <c r="H877">
        <v>3</v>
      </c>
      <c r="I877" t="s">
        <v>1399</v>
      </c>
      <c r="J877" t="s">
        <v>1400</v>
      </c>
      <c r="K877" t="s">
        <v>1401</v>
      </c>
      <c r="L877">
        <v>1348</v>
      </c>
      <c r="N877">
        <v>1009</v>
      </c>
      <c r="O877" t="s">
        <v>57</v>
      </c>
      <c r="P877" t="s">
        <v>57</v>
      </c>
      <c r="Q877">
        <v>1000</v>
      </c>
      <c r="W877">
        <v>0</v>
      </c>
      <c r="X877">
        <v>-480376383</v>
      </c>
      <c r="Y877">
        <v>5.0000000000000001E-4</v>
      </c>
      <c r="AA877">
        <v>10200</v>
      </c>
      <c r="AB877">
        <v>0</v>
      </c>
      <c r="AC877">
        <v>0</v>
      </c>
      <c r="AD877">
        <v>0</v>
      </c>
      <c r="AE877">
        <v>10200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3</v>
      </c>
      <c r="AT877">
        <v>5.0000000000000001E-4</v>
      </c>
      <c r="AU877" t="s">
        <v>3</v>
      </c>
      <c r="AV877">
        <v>0</v>
      </c>
      <c r="AW877">
        <v>2</v>
      </c>
      <c r="AX877">
        <v>39501747</v>
      </c>
      <c r="AY877">
        <v>1</v>
      </c>
      <c r="AZ877">
        <v>0</v>
      </c>
      <c r="BA877">
        <v>876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Y877*Source!I381</f>
        <v>5.0000000000000004E-6</v>
      </c>
      <c r="CY877">
        <f t="shared" si="102"/>
        <v>10200</v>
      </c>
      <c r="CZ877">
        <f t="shared" si="103"/>
        <v>10200</v>
      </c>
      <c r="DA877">
        <f t="shared" si="104"/>
        <v>1</v>
      </c>
      <c r="DB877">
        <v>0</v>
      </c>
    </row>
    <row r="878" spans="1:106" x14ac:dyDescent="0.2">
      <c r="A878">
        <f>ROW(Source!A381)</f>
        <v>381</v>
      </c>
      <c r="B878">
        <v>39500385</v>
      </c>
      <c r="C878">
        <v>39501728</v>
      </c>
      <c r="D878">
        <v>36825646</v>
      </c>
      <c r="E878">
        <v>1</v>
      </c>
      <c r="F878">
        <v>1</v>
      </c>
      <c r="G878">
        <v>1</v>
      </c>
      <c r="H878">
        <v>3</v>
      </c>
      <c r="I878" t="s">
        <v>1402</v>
      </c>
      <c r="J878" t="s">
        <v>1403</v>
      </c>
      <c r="K878" t="s">
        <v>1404</v>
      </c>
      <c r="L878">
        <v>1348</v>
      </c>
      <c r="N878">
        <v>1009</v>
      </c>
      <c r="O878" t="s">
        <v>57</v>
      </c>
      <c r="P878" t="s">
        <v>57</v>
      </c>
      <c r="Q878">
        <v>1000</v>
      </c>
      <c r="W878">
        <v>0</v>
      </c>
      <c r="X878">
        <v>-1396314973</v>
      </c>
      <c r="Y878">
        <v>9.4999999999999998E-3</v>
      </c>
      <c r="AA878">
        <v>4455.2</v>
      </c>
      <c r="AB878">
        <v>0</v>
      </c>
      <c r="AC878">
        <v>0</v>
      </c>
      <c r="AD878">
        <v>0</v>
      </c>
      <c r="AE878">
        <v>4455.2</v>
      </c>
      <c r="AF878">
        <v>0</v>
      </c>
      <c r="AG878">
        <v>0</v>
      </c>
      <c r="AH878">
        <v>0</v>
      </c>
      <c r="AI878">
        <v>1</v>
      </c>
      <c r="AJ878">
        <v>1</v>
      </c>
      <c r="AK878">
        <v>1</v>
      </c>
      <c r="AL878">
        <v>1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3</v>
      </c>
      <c r="AT878">
        <v>9.4999999999999998E-3</v>
      </c>
      <c r="AU878" t="s">
        <v>3</v>
      </c>
      <c r="AV878">
        <v>0</v>
      </c>
      <c r="AW878">
        <v>2</v>
      </c>
      <c r="AX878">
        <v>39501748</v>
      </c>
      <c r="AY878">
        <v>1</v>
      </c>
      <c r="AZ878">
        <v>0</v>
      </c>
      <c r="BA878">
        <v>877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Y878*Source!I381</f>
        <v>9.5000000000000005E-5</v>
      </c>
      <c r="CY878">
        <f t="shared" si="102"/>
        <v>4455.2</v>
      </c>
      <c r="CZ878">
        <f t="shared" si="103"/>
        <v>4455.2</v>
      </c>
      <c r="DA878">
        <f t="shared" si="104"/>
        <v>1</v>
      </c>
      <c r="DB878">
        <v>0</v>
      </c>
    </row>
    <row r="879" spans="1:106" x14ac:dyDescent="0.2">
      <c r="A879">
        <f>ROW(Source!A381)</f>
        <v>381</v>
      </c>
      <c r="B879">
        <v>39500385</v>
      </c>
      <c r="C879">
        <v>39501728</v>
      </c>
      <c r="D879">
        <v>36830505</v>
      </c>
      <c r="E879">
        <v>1</v>
      </c>
      <c r="F879">
        <v>1</v>
      </c>
      <c r="G879">
        <v>1</v>
      </c>
      <c r="H879">
        <v>3</v>
      </c>
      <c r="I879" t="s">
        <v>1405</v>
      </c>
      <c r="J879" t="s">
        <v>1406</v>
      </c>
      <c r="K879" t="s">
        <v>1407</v>
      </c>
      <c r="L879">
        <v>1339</v>
      </c>
      <c r="N879">
        <v>1007</v>
      </c>
      <c r="O879" t="s">
        <v>179</v>
      </c>
      <c r="P879" t="s">
        <v>179</v>
      </c>
      <c r="Q879">
        <v>1</v>
      </c>
      <c r="W879">
        <v>0</v>
      </c>
      <c r="X879">
        <v>-828683394</v>
      </c>
      <c r="Y879">
        <v>0.09</v>
      </c>
      <c r="AA879">
        <v>1155</v>
      </c>
      <c r="AB879">
        <v>0</v>
      </c>
      <c r="AC879">
        <v>0</v>
      </c>
      <c r="AD879">
        <v>0</v>
      </c>
      <c r="AE879">
        <v>1155</v>
      </c>
      <c r="AF879">
        <v>0</v>
      </c>
      <c r="AG879">
        <v>0</v>
      </c>
      <c r="AH879">
        <v>0</v>
      </c>
      <c r="AI879">
        <v>1</v>
      </c>
      <c r="AJ879">
        <v>1</v>
      </c>
      <c r="AK879">
        <v>1</v>
      </c>
      <c r="AL879">
        <v>1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3</v>
      </c>
      <c r="AT879">
        <v>0.09</v>
      </c>
      <c r="AU879" t="s">
        <v>3</v>
      </c>
      <c r="AV879">
        <v>0</v>
      </c>
      <c r="AW879">
        <v>2</v>
      </c>
      <c r="AX879">
        <v>39501750</v>
      </c>
      <c r="AY879">
        <v>1</v>
      </c>
      <c r="AZ879">
        <v>0</v>
      </c>
      <c r="BA879">
        <v>879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Y879*Source!I381</f>
        <v>8.9999999999999998E-4</v>
      </c>
      <c r="CY879">
        <f t="shared" si="102"/>
        <v>1155</v>
      </c>
      <c r="CZ879">
        <f t="shared" si="103"/>
        <v>1155</v>
      </c>
      <c r="DA879">
        <f t="shared" si="104"/>
        <v>1</v>
      </c>
      <c r="DB879">
        <v>0</v>
      </c>
    </row>
    <row r="880" spans="1:106" x14ac:dyDescent="0.2">
      <c r="A880">
        <f>ROW(Source!A382)</f>
        <v>382</v>
      </c>
      <c r="B880">
        <v>39500386</v>
      </c>
      <c r="C880">
        <v>39501728</v>
      </c>
      <c r="D880">
        <v>37068148</v>
      </c>
      <c r="E880">
        <v>1</v>
      </c>
      <c r="F880">
        <v>1</v>
      </c>
      <c r="G880">
        <v>1</v>
      </c>
      <c r="H880">
        <v>1</v>
      </c>
      <c r="I880" t="s">
        <v>1026</v>
      </c>
      <c r="J880" t="s">
        <v>3</v>
      </c>
      <c r="K880" t="s">
        <v>1027</v>
      </c>
      <c r="L880">
        <v>1191</v>
      </c>
      <c r="N880">
        <v>1013</v>
      </c>
      <c r="O880" t="s">
        <v>1028</v>
      </c>
      <c r="P880" t="s">
        <v>1028</v>
      </c>
      <c r="Q880">
        <v>1</v>
      </c>
      <c r="W880">
        <v>0</v>
      </c>
      <c r="X880">
        <v>371339561</v>
      </c>
      <c r="Y880">
        <v>44.66</v>
      </c>
      <c r="AA880">
        <v>0</v>
      </c>
      <c r="AB880">
        <v>0</v>
      </c>
      <c r="AC880">
        <v>0</v>
      </c>
      <c r="AD880">
        <v>53.88</v>
      </c>
      <c r="AE880">
        <v>0</v>
      </c>
      <c r="AF880">
        <v>0</v>
      </c>
      <c r="AG880">
        <v>0</v>
      </c>
      <c r="AH880">
        <v>8.09</v>
      </c>
      <c r="AI880">
        <v>1</v>
      </c>
      <c r="AJ880">
        <v>1</v>
      </c>
      <c r="AK880">
        <v>1</v>
      </c>
      <c r="AL880">
        <v>6.66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3</v>
      </c>
      <c r="AT880">
        <v>44.66</v>
      </c>
      <c r="AU880" t="s">
        <v>3</v>
      </c>
      <c r="AV880">
        <v>1</v>
      </c>
      <c r="AW880">
        <v>2</v>
      </c>
      <c r="AX880">
        <v>39501740</v>
      </c>
      <c r="AY880">
        <v>1</v>
      </c>
      <c r="AZ880">
        <v>0</v>
      </c>
      <c r="BA880">
        <v>880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Y880*Source!I382</f>
        <v>0.4466</v>
      </c>
      <c r="CY880">
        <f>AD880</f>
        <v>53.88</v>
      </c>
      <c r="CZ880">
        <f>AH880</f>
        <v>8.09</v>
      </c>
      <c r="DA880">
        <f>AL880</f>
        <v>6.66</v>
      </c>
      <c r="DB880">
        <v>0</v>
      </c>
    </row>
    <row r="881" spans="1:106" x14ac:dyDescent="0.2">
      <c r="A881">
        <f>ROW(Source!A382)</f>
        <v>382</v>
      </c>
      <c r="B881">
        <v>39500386</v>
      </c>
      <c r="C881">
        <v>39501728</v>
      </c>
      <c r="D881">
        <v>37064876</v>
      </c>
      <c r="E881">
        <v>1</v>
      </c>
      <c r="F881">
        <v>1</v>
      </c>
      <c r="G881">
        <v>1</v>
      </c>
      <c r="H881">
        <v>1</v>
      </c>
      <c r="I881" t="s">
        <v>1029</v>
      </c>
      <c r="J881" t="s">
        <v>3</v>
      </c>
      <c r="K881" t="s">
        <v>1030</v>
      </c>
      <c r="L881">
        <v>1191</v>
      </c>
      <c r="N881">
        <v>1013</v>
      </c>
      <c r="O881" t="s">
        <v>1028</v>
      </c>
      <c r="P881" t="s">
        <v>1028</v>
      </c>
      <c r="Q881">
        <v>1</v>
      </c>
      <c r="W881">
        <v>0</v>
      </c>
      <c r="X881">
        <v>-1417349443</v>
      </c>
      <c r="Y881">
        <v>0.24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1</v>
      </c>
      <c r="AJ881">
        <v>1</v>
      </c>
      <c r="AK881">
        <v>6.66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3</v>
      </c>
      <c r="AT881">
        <v>0.24</v>
      </c>
      <c r="AU881" t="s">
        <v>3</v>
      </c>
      <c r="AV881">
        <v>2</v>
      </c>
      <c r="AW881">
        <v>2</v>
      </c>
      <c r="AX881">
        <v>39501741</v>
      </c>
      <c r="AY881">
        <v>1</v>
      </c>
      <c r="AZ881">
        <v>0</v>
      </c>
      <c r="BA881">
        <v>881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Y881*Source!I382</f>
        <v>2.3999999999999998E-3</v>
      </c>
      <c r="CY881">
        <f>AD881</f>
        <v>0</v>
      </c>
      <c r="CZ881">
        <f>AH881</f>
        <v>0</v>
      </c>
      <c r="DA881">
        <f>AL881</f>
        <v>1</v>
      </c>
      <c r="DB881">
        <v>0</v>
      </c>
    </row>
    <row r="882" spans="1:106" x14ac:dyDescent="0.2">
      <c r="A882">
        <f>ROW(Source!A382)</f>
        <v>382</v>
      </c>
      <c r="B882">
        <v>39500386</v>
      </c>
      <c r="C882">
        <v>39501728</v>
      </c>
      <c r="D882">
        <v>36882356</v>
      </c>
      <c r="E882">
        <v>1</v>
      </c>
      <c r="F882">
        <v>1</v>
      </c>
      <c r="G882">
        <v>1</v>
      </c>
      <c r="H882">
        <v>2</v>
      </c>
      <c r="I882" t="s">
        <v>1093</v>
      </c>
      <c r="J882" t="s">
        <v>1094</v>
      </c>
      <c r="K882" t="s">
        <v>1095</v>
      </c>
      <c r="L882">
        <v>1368</v>
      </c>
      <c r="N882">
        <v>1011</v>
      </c>
      <c r="O882" t="s">
        <v>1034</v>
      </c>
      <c r="P882" t="s">
        <v>1034</v>
      </c>
      <c r="Q882">
        <v>1</v>
      </c>
      <c r="W882">
        <v>0</v>
      </c>
      <c r="X882">
        <v>1047452784</v>
      </c>
      <c r="Y882">
        <v>0.49</v>
      </c>
      <c r="AA882">
        <v>0</v>
      </c>
      <c r="AB882">
        <v>11.32</v>
      </c>
      <c r="AC882">
        <v>0</v>
      </c>
      <c r="AD882">
        <v>0</v>
      </c>
      <c r="AE882">
        <v>0</v>
      </c>
      <c r="AF882">
        <v>1.7</v>
      </c>
      <c r="AG882">
        <v>0</v>
      </c>
      <c r="AH882">
        <v>0</v>
      </c>
      <c r="AI882">
        <v>1</v>
      </c>
      <c r="AJ882">
        <v>6.66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3</v>
      </c>
      <c r="AT882">
        <v>0.49</v>
      </c>
      <c r="AU882" t="s">
        <v>3</v>
      </c>
      <c r="AV882">
        <v>0</v>
      </c>
      <c r="AW882">
        <v>2</v>
      </c>
      <c r="AX882">
        <v>39501742</v>
      </c>
      <c r="AY882">
        <v>1</v>
      </c>
      <c r="AZ882">
        <v>0</v>
      </c>
      <c r="BA882">
        <v>882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Y882*Source!I382</f>
        <v>4.8999999999999998E-3</v>
      </c>
      <c r="CY882">
        <f>AB882</f>
        <v>11.32</v>
      </c>
      <c r="CZ882">
        <f>AF882</f>
        <v>1.7</v>
      </c>
      <c r="DA882">
        <f>AJ882</f>
        <v>6.66</v>
      </c>
      <c r="DB882">
        <v>0</v>
      </c>
    </row>
    <row r="883" spans="1:106" x14ac:dyDescent="0.2">
      <c r="A883">
        <f>ROW(Source!A382)</f>
        <v>382</v>
      </c>
      <c r="B883">
        <v>39500386</v>
      </c>
      <c r="C883">
        <v>39501728</v>
      </c>
      <c r="D883">
        <v>36883554</v>
      </c>
      <c r="E883">
        <v>1</v>
      </c>
      <c r="F883">
        <v>1</v>
      </c>
      <c r="G883">
        <v>1</v>
      </c>
      <c r="H883">
        <v>2</v>
      </c>
      <c r="I883" t="s">
        <v>1037</v>
      </c>
      <c r="J883" t="s">
        <v>1038</v>
      </c>
      <c r="K883" t="s">
        <v>1039</v>
      </c>
      <c r="L883">
        <v>1368</v>
      </c>
      <c r="N883">
        <v>1011</v>
      </c>
      <c r="O883" t="s">
        <v>1034</v>
      </c>
      <c r="P883" t="s">
        <v>1034</v>
      </c>
      <c r="Q883">
        <v>1</v>
      </c>
      <c r="W883">
        <v>0</v>
      </c>
      <c r="X883">
        <v>1372534845</v>
      </c>
      <c r="Y883">
        <v>0.24</v>
      </c>
      <c r="AA883">
        <v>0</v>
      </c>
      <c r="AB883">
        <v>437.63</v>
      </c>
      <c r="AC883">
        <v>11.6</v>
      </c>
      <c r="AD883">
        <v>0</v>
      </c>
      <c r="AE883">
        <v>0</v>
      </c>
      <c r="AF883">
        <v>65.709999999999994</v>
      </c>
      <c r="AG883">
        <v>11.6</v>
      </c>
      <c r="AH883">
        <v>0</v>
      </c>
      <c r="AI883">
        <v>1</v>
      </c>
      <c r="AJ883">
        <v>6.66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3</v>
      </c>
      <c r="AT883">
        <v>0.24</v>
      </c>
      <c r="AU883" t="s">
        <v>3</v>
      </c>
      <c r="AV883">
        <v>0</v>
      </c>
      <c r="AW883">
        <v>2</v>
      </c>
      <c r="AX883">
        <v>39501743</v>
      </c>
      <c r="AY883">
        <v>1</v>
      </c>
      <c r="AZ883">
        <v>0</v>
      </c>
      <c r="BA883">
        <v>883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Y883*Source!I382</f>
        <v>2.3999999999999998E-3</v>
      </c>
      <c r="CY883">
        <f>AB883</f>
        <v>437.63</v>
      </c>
      <c r="CZ883">
        <f>AF883</f>
        <v>65.709999999999994</v>
      </c>
      <c r="DA883">
        <f>AJ883</f>
        <v>6.66</v>
      </c>
      <c r="DB883">
        <v>0</v>
      </c>
    </row>
    <row r="884" spans="1:106" x14ac:dyDescent="0.2">
      <c r="A884">
        <f>ROW(Source!A382)</f>
        <v>382</v>
      </c>
      <c r="B884">
        <v>39500386</v>
      </c>
      <c r="C884">
        <v>39501728</v>
      </c>
      <c r="D884">
        <v>36801792</v>
      </c>
      <c r="E884">
        <v>1</v>
      </c>
      <c r="F884">
        <v>1</v>
      </c>
      <c r="G884">
        <v>1</v>
      </c>
      <c r="H884">
        <v>3</v>
      </c>
      <c r="I884" t="s">
        <v>1066</v>
      </c>
      <c r="J884" t="s">
        <v>1067</v>
      </c>
      <c r="K884" t="s">
        <v>1068</v>
      </c>
      <c r="L884">
        <v>1339</v>
      </c>
      <c r="N884">
        <v>1007</v>
      </c>
      <c r="O884" t="s">
        <v>179</v>
      </c>
      <c r="P884" t="s">
        <v>179</v>
      </c>
      <c r="Q884">
        <v>1</v>
      </c>
      <c r="W884">
        <v>0</v>
      </c>
      <c r="X884">
        <v>-1660354250</v>
      </c>
      <c r="Y884">
        <v>3.2000000000000002E-3</v>
      </c>
      <c r="AA884">
        <v>16.25</v>
      </c>
      <c r="AB884">
        <v>0</v>
      </c>
      <c r="AC884">
        <v>0</v>
      </c>
      <c r="AD884">
        <v>0</v>
      </c>
      <c r="AE884">
        <v>2.44</v>
      </c>
      <c r="AF884">
        <v>0</v>
      </c>
      <c r="AG884">
        <v>0</v>
      </c>
      <c r="AH884">
        <v>0</v>
      </c>
      <c r="AI884">
        <v>6.66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3</v>
      </c>
      <c r="AT884">
        <v>3.2000000000000002E-3</v>
      </c>
      <c r="AU884" t="s">
        <v>3</v>
      </c>
      <c r="AV884">
        <v>0</v>
      </c>
      <c r="AW884">
        <v>2</v>
      </c>
      <c r="AX884">
        <v>39501744</v>
      </c>
      <c r="AY884">
        <v>1</v>
      </c>
      <c r="AZ884">
        <v>0</v>
      </c>
      <c r="BA884">
        <v>884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Y884*Source!I382</f>
        <v>3.2000000000000005E-5</v>
      </c>
      <c r="CY884">
        <f t="shared" ref="CY884:CY890" si="105">AA884</f>
        <v>16.25</v>
      </c>
      <c r="CZ884">
        <f t="shared" ref="CZ884:CZ890" si="106">AE884</f>
        <v>2.44</v>
      </c>
      <c r="DA884">
        <f t="shared" ref="DA884:DA890" si="107">AI884</f>
        <v>6.66</v>
      </c>
      <c r="DB884">
        <v>0</v>
      </c>
    </row>
    <row r="885" spans="1:106" x14ac:dyDescent="0.2">
      <c r="A885">
        <f>ROW(Source!A382)</f>
        <v>382</v>
      </c>
      <c r="B885">
        <v>39500386</v>
      </c>
      <c r="C885">
        <v>39501728</v>
      </c>
      <c r="D885">
        <v>36806520</v>
      </c>
      <c r="E885">
        <v>1</v>
      </c>
      <c r="F885">
        <v>1</v>
      </c>
      <c r="G885">
        <v>1</v>
      </c>
      <c r="H885">
        <v>3</v>
      </c>
      <c r="I885" t="s">
        <v>1271</v>
      </c>
      <c r="J885" t="s">
        <v>1272</v>
      </c>
      <c r="K885" t="s">
        <v>1273</v>
      </c>
      <c r="L885">
        <v>1348</v>
      </c>
      <c r="N885">
        <v>1009</v>
      </c>
      <c r="O885" t="s">
        <v>57</v>
      </c>
      <c r="P885" t="s">
        <v>57</v>
      </c>
      <c r="Q885">
        <v>1000</v>
      </c>
      <c r="W885">
        <v>0</v>
      </c>
      <c r="X885">
        <v>36820162</v>
      </c>
      <c r="Y885">
        <v>1.1000000000000001E-3</v>
      </c>
      <c r="AA885">
        <v>4891.7700000000004</v>
      </c>
      <c r="AB885">
        <v>0</v>
      </c>
      <c r="AC885">
        <v>0</v>
      </c>
      <c r="AD885">
        <v>0</v>
      </c>
      <c r="AE885">
        <v>734.5</v>
      </c>
      <c r="AF885">
        <v>0</v>
      </c>
      <c r="AG885">
        <v>0</v>
      </c>
      <c r="AH885">
        <v>0</v>
      </c>
      <c r="AI885">
        <v>6.66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3</v>
      </c>
      <c r="AT885">
        <v>1.1000000000000001E-3</v>
      </c>
      <c r="AU885" t="s">
        <v>3</v>
      </c>
      <c r="AV885">
        <v>0</v>
      </c>
      <c r="AW885">
        <v>2</v>
      </c>
      <c r="AX885">
        <v>39501745</v>
      </c>
      <c r="AY885">
        <v>1</v>
      </c>
      <c r="AZ885">
        <v>0</v>
      </c>
      <c r="BA885">
        <v>885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Y885*Source!I382</f>
        <v>1.1000000000000001E-5</v>
      </c>
      <c r="CY885">
        <f t="shared" si="105"/>
        <v>4891.7700000000004</v>
      </c>
      <c r="CZ885">
        <f t="shared" si="106"/>
        <v>734.5</v>
      </c>
      <c r="DA885">
        <f t="shared" si="107"/>
        <v>6.66</v>
      </c>
      <c r="DB885">
        <v>0</v>
      </c>
    </row>
    <row r="886" spans="1:106" x14ac:dyDescent="0.2">
      <c r="A886">
        <f>ROW(Source!A382)</f>
        <v>382</v>
      </c>
      <c r="B886">
        <v>39500386</v>
      </c>
      <c r="C886">
        <v>39501728</v>
      </c>
      <c r="D886">
        <v>36796108</v>
      </c>
      <c r="E886">
        <v>17</v>
      </c>
      <c r="F886">
        <v>1</v>
      </c>
      <c r="G886">
        <v>1</v>
      </c>
      <c r="H886">
        <v>3</v>
      </c>
      <c r="I886" t="s">
        <v>337</v>
      </c>
      <c r="J886" t="s">
        <v>3</v>
      </c>
      <c r="K886" t="s">
        <v>338</v>
      </c>
      <c r="L886">
        <v>1339</v>
      </c>
      <c r="N886">
        <v>1007</v>
      </c>
      <c r="O886" t="s">
        <v>179</v>
      </c>
      <c r="P886" t="s">
        <v>179</v>
      </c>
      <c r="Q886">
        <v>1</v>
      </c>
      <c r="W886">
        <v>0</v>
      </c>
      <c r="X886">
        <v>-792076634</v>
      </c>
      <c r="Y886">
        <v>1.04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6.66</v>
      </c>
      <c r="AJ886">
        <v>1</v>
      </c>
      <c r="AK886">
        <v>1</v>
      </c>
      <c r="AL886">
        <v>1</v>
      </c>
      <c r="AN886">
        <v>0</v>
      </c>
      <c r="AO886">
        <v>0</v>
      </c>
      <c r="AP886">
        <v>0</v>
      </c>
      <c r="AQ886">
        <v>0</v>
      </c>
      <c r="AR886">
        <v>0</v>
      </c>
      <c r="AS886" t="s">
        <v>3</v>
      </c>
      <c r="AT886">
        <v>1.04</v>
      </c>
      <c r="AU886" t="s">
        <v>3</v>
      </c>
      <c r="AV886">
        <v>0</v>
      </c>
      <c r="AW886">
        <v>2</v>
      </c>
      <c r="AX886">
        <v>39501746</v>
      </c>
      <c r="AY886">
        <v>1</v>
      </c>
      <c r="AZ886">
        <v>0</v>
      </c>
      <c r="BA886">
        <v>886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Y886*Source!I382</f>
        <v>1.0400000000000001E-2</v>
      </c>
      <c r="CY886">
        <f t="shared" si="105"/>
        <v>0</v>
      </c>
      <c r="CZ886">
        <f t="shared" si="106"/>
        <v>0</v>
      </c>
      <c r="DA886">
        <f t="shared" si="107"/>
        <v>6.66</v>
      </c>
      <c r="DB886">
        <v>0</v>
      </c>
    </row>
    <row r="887" spans="1:106" x14ac:dyDescent="0.2">
      <c r="A887">
        <f>ROW(Source!A382)</f>
        <v>382</v>
      </c>
      <c r="B887">
        <v>39500386</v>
      </c>
      <c r="C887">
        <v>39501728</v>
      </c>
      <c r="D887">
        <v>36807376</v>
      </c>
      <c r="E887">
        <v>1</v>
      </c>
      <c r="F887">
        <v>1</v>
      </c>
      <c r="G887">
        <v>1</v>
      </c>
      <c r="H887">
        <v>3</v>
      </c>
      <c r="I887" t="s">
        <v>353</v>
      </c>
      <c r="J887" t="s">
        <v>355</v>
      </c>
      <c r="K887" t="s">
        <v>354</v>
      </c>
      <c r="L887">
        <v>1339</v>
      </c>
      <c r="N887">
        <v>1007</v>
      </c>
      <c r="O887" t="s">
        <v>179</v>
      </c>
      <c r="P887" t="s">
        <v>179</v>
      </c>
      <c r="Q887">
        <v>1</v>
      </c>
      <c r="W887">
        <v>0</v>
      </c>
      <c r="X887">
        <v>-2055448307</v>
      </c>
      <c r="Y887">
        <v>1.04</v>
      </c>
      <c r="AA887">
        <v>3525.87</v>
      </c>
      <c r="AB887">
        <v>0</v>
      </c>
      <c r="AC887">
        <v>0</v>
      </c>
      <c r="AD887">
        <v>0</v>
      </c>
      <c r="AE887">
        <v>529.41</v>
      </c>
      <c r="AF887">
        <v>0</v>
      </c>
      <c r="AG887">
        <v>0</v>
      </c>
      <c r="AH887">
        <v>0</v>
      </c>
      <c r="AI887">
        <v>6.66</v>
      </c>
      <c r="AJ887">
        <v>1</v>
      </c>
      <c r="AK887">
        <v>1</v>
      </c>
      <c r="AL887">
        <v>1</v>
      </c>
      <c r="AN887">
        <v>0</v>
      </c>
      <c r="AO887">
        <v>0</v>
      </c>
      <c r="AP887">
        <v>0</v>
      </c>
      <c r="AQ887">
        <v>0</v>
      </c>
      <c r="AR887">
        <v>0</v>
      </c>
      <c r="AS887" t="s">
        <v>3</v>
      </c>
      <c r="AT887">
        <v>1.04</v>
      </c>
      <c r="AU887" t="s">
        <v>3</v>
      </c>
      <c r="AV887">
        <v>0</v>
      </c>
      <c r="AW887">
        <v>1</v>
      </c>
      <c r="AX887">
        <v>-1</v>
      </c>
      <c r="AY887">
        <v>0</v>
      </c>
      <c r="AZ887">
        <v>0</v>
      </c>
      <c r="BA887" t="s">
        <v>3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Y887*Source!I382</f>
        <v>1.0400000000000001E-2</v>
      </c>
      <c r="CY887">
        <f t="shared" si="105"/>
        <v>3525.87</v>
      </c>
      <c r="CZ887">
        <f t="shared" si="106"/>
        <v>529.41</v>
      </c>
      <c r="DA887">
        <f t="shared" si="107"/>
        <v>6.66</v>
      </c>
      <c r="DB887">
        <v>0</v>
      </c>
    </row>
    <row r="888" spans="1:106" x14ac:dyDescent="0.2">
      <c r="A888">
        <f>ROW(Source!A382)</f>
        <v>382</v>
      </c>
      <c r="B888">
        <v>39500386</v>
      </c>
      <c r="C888">
        <v>39501728</v>
      </c>
      <c r="D888">
        <v>36825608</v>
      </c>
      <c r="E888">
        <v>1</v>
      </c>
      <c r="F888">
        <v>1</v>
      </c>
      <c r="G888">
        <v>1</v>
      </c>
      <c r="H888">
        <v>3</v>
      </c>
      <c r="I888" t="s">
        <v>1399</v>
      </c>
      <c r="J888" t="s">
        <v>1400</v>
      </c>
      <c r="K888" t="s">
        <v>1401</v>
      </c>
      <c r="L888">
        <v>1348</v>
      </c>
      <c r="N888">
        <v>1009</v>
      </c>
      <c r="O888" t="s">
        <v>57</v>
      </c>
      <c r="P888" t="s">
        <v>57</v>
      </c>
      <c r="Q888">
        <v>1000</v>
      </c>
      <c r="W888">
        <v>0</v>
      </c>
      <c r="X888">
        <v>-480376383</v>
      </c>
      <c r="Y888">
        <v>5.0000000000000001E-4</v>
      </c>
      <c r="AA888">
        <v>67932</v>
      </c>
      <c r="AB888">
        <v>0</v>
      </c>
      <c r="AC888">
        <v>0</v>
      </c>
      <c r="AD888">
        <v>0</v>
      </c>
      <c r="AE888">
        <v>10200</v>
      </c>
      <c r="AF888">
        <v>0</v>
      </c>
      <c r="AG888">
        <v>0</v>
      </c>
      <c r="AH888">
        <v>0</v>
      </c>
      <c r="AI888">
        <v>6.66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3</v>
      </c>
      <c r="AT888">
        <v>5.0000000000000001E-4</v>
      </c>
      <c r="AU888" t="s">
        <v>3</v>
      </c>
      <c r="AV888">
        <v>0</v>
      </c>
      <c r="AW888">
        <v>2</v>
      </c>
      <c r="AX888">
        <v>39501747</v>
      </c>
      <c r="AY888">
        <v>1</v>
      </c>
      <c r="AZ888">
        <v>0</v>
      </c>
      <c r="BA888">
        <v>887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Y888*Source!I382</f>
        <v>5.0000000000000004E-6</v>
      </c>
      <c r="CY888">
        <f t="shared" si="105"/>
        <v>67932</v>
      </c>
      <c r="CZ888">
        <f t="shared" si="106"/>
        <v>10200</v>
      </c>
      <c r="DA888">
        <f t="shared" si="107"/>
        <v>6.66</v>
      </c>
      <c r="DB888">
        <v>0</v>
      </c>
    </row>
    <row r="889" spans="1:106" x14ac:dyDescent="0.2">
      <c r="A889">
        <f>ROW(Source!A382)</f>
        <v>382</v>
      </c>
      <c r="B889">
        <v>39500386</v>
      </c>
      <c r="C889">
        <v>39501728</v>
      </c>
      <c r="D889">
        <v>36825646</v>
      </c>
      <c r="E889">
        <v>1</v>
      </c>
      <c r="F889">
        <v>1</v>
      </c>
      <c r="G889">
        <v>1</v>
      </c>
      <c r="H889">
        <v>3</v>
      </c>
      <c r="I889" t="s">
        <v>1402</v>
      </c>
      <c r="J889" t="s">
        <v>1403</v>
      </c>
      <c r="K889" t="s">
        <v>1404</v>
      </c>
      <c r="L889">
        <v>1348</v>
      </c>
      <c r="N889">
        <v>1009</v>
      </c>
      <c r="O889" t="s">
        <v>57</v>
      </c>
      <c r="P889" t="s">
        <v>57</v>
      </c>
      <c r="Q889">
        <v>1000</v>
      </c>
      <c r="W889">
        <v>0</v>
      </c>
      <c r="X889">
        <v>-1396314973</v>
      </c>
      <c r="Y889">
        <v>9.4999999999999998E-3</v>
      </c>
      <c r="AA889">
        <v>29671.63</v>
      </c>
      <c r="AB889">
        <v>0</v>
      </c>
      <c r="AC889">
        <v>0</v>
      </c>
      <c r="AD889">
        <v>0</v>
      </c>
      <c r="AE889">
        <v>4455.2</v>
      </c>
      <c r="AF889">
        <v>0</v>
      </c>
      <c r="AG889">
        <v>0</v>
      </c>
      <c r="AH889">
        <v>0</v>
      </c>
      <c r="AI889">
        <v>6.66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3</v>
      </c>
      <c r="AT889">
        <v>9.4999999999999998E-3</v>
      </c>
      <c r="AU889" t="s">
        <v>3</v>
      </c>
      <c r="AV889">
        <v>0</v>
      </c>
      <c r="AW889">
        <v>2</v>
      </c>
      <c r="AX889">
        <v>39501748</v>
      </c>
      <c r="AY889">
        <v>1</v>
      </c>
      <c r="AZ889">
        <v>0</v>
      </c>
      <c r="BA889">
        <v>888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Y889*Source!I382</f>
        <v>9.5000000000000005E-5</v>
      </c>
      <c r="CY889">
        <f t="shared" si="105"/>
        <v>29671.63</v>
      </c>
      <c r="CZ889">
        <f t="shared" si="106"/>
        <v>4455.2</v>
      </c>
      <c r="DA889">
        <f t="shared" si="107"/>
        <v>6.66</v>
      </c>
      <c r="DB889">
        <v>0</v>
      </c>
    </row>
    <row r="890" spans="1:106" x14ac:dyDescent="0.2">
      <c r="A890">
        <f>ROW(Source!A382)</f>
        <v>382</v>
      </c>
      <c r="B890">
        <v>39500386</v>
      </c>
      <c r="C890">
        <v>39501728</v>
      </c>
      <c r="D890">
        <v>36830505</v>
      </c>
      <c r="E890">
        <v>1</v>
      </c>
      <c r="F890">
        <v>1</v>
      </c>
      <c r="G890">
        <v>1</v>
      </c>
      <c r="H890">
        <v>3</v>
      </c>
      <c r="I890" t="s">
        <v>1405</v>
      </c>
      <c r="J890" t="s">
        <v>1406</v>
      </c>
      <c r="K890" t="s">
        <v>1407</v>
      </c>
      <c r="L890">
        <v>1339</v>
      </c>
      <c r="N890">
        <v>1007</v>
      </c>
      <c r="O890" t="s">
        <v>179</v>
      </c>
      <c r="P890" t="s">
        <v>179</v>
      </c>
      <c r="Q890">
        <v>1</v>
      </c>
      <c r="W890">
        <v>0</v>
      </c>
      <c r="X890">
        <v>-828683394</v>
      </c>
      <c r="Y890">
        <v>0.09</v>
      </c>
      <c r="AA890">
        <v>7692.3</v>
      </c>
      <c r="AB890">
        <v>0</v>
      </c>
      <c r="AC890">
        <v>0</v>
      </c>
      <c r="AD890">
        <v>0</v>
      </c>
      <c r="AE890">
        <v>1155</v>
      </c>
      <c r="AF890">
        <v>0</v>
      </c>
      <c r="AG890">
        <v>0</v>
      </c>
      <c r="AH890">
        <v>0</v>
      </c>
      <c r="AI890">
        <v>6.66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3</v>
      </c>
      <c r="AT890">
        <v>0.09</v>
      </c>
      <c r="AU890" t="s">
        <v>3</v>
      </c>
      <c r="AV890">
        <v>0</v>
      </c>
      <c r="AW890">
        <v>2</v>
      </c>
      <c r="AX890">
        <v>39501750</v>
      </c>
      <c r="AY890">
        <v>1</v>
      </c>
      <c r="AZ890">
        <v>0</v>
      </c>
      <c r="BA890">
        <v>890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Y890*Source!I382</f>
        <v>8.9999999999999998E-4</v>
      </c>
      <c r="CY890">
        <f t="shared" si="105"/>
        <v>7692.3</v>
      </c>
      <c r="CZ890">
        <f t="shared" si="106"/>
        <v>1155</v>
      </c>
      <c r="DA890">
        <f t="shared" si="107"/>
        <v>6.66</v>
      </c>
      <c r="DB890">
        <v>0</v>
      </c>
    </row>
    <row r="891" spans="1:106" x14ac:dyDescent="0.2">
      <c r="A891">
        <f>ROW(Source!A424)</f>
        <v>424</v>
      </c>
      <c r="B891">
        <v>39500385</v>
      </c>
      <c r="C891">
        <v>39502437</v>
      </c>
      <c r="D891">
        <v>37070495</v>
      </c>
      <c r="E891">
        <v>1</v>
      </c>
      <c r="F891">
        <v>1</v>
      </c>
      <c r="G891">
        <v>1</v>
      </c>
      <c r="H891">
        <v>1</v>
      </c>
      <c r="I891" t="s">
        <v>1035</v>
      </c>
      <c r="J891" t="s">
        <v>3</v>
      </c>
      <c r="K891" t="s">
        <v>1036</v>
      </c>
      <c r="L891">
        <v>1191</v>
      </c>
      <c r="N891">
        <v>1013</v>
      </c>
      <c r="O891" t="s">
        <v>1028</v>
      </c>
      <c r="P891" t="s">
        <v>1028</v>
      </c>
      <c r="Q891">
        <v>1</v>
      </c>
      <c r="W891">
        <v>0</v>
      </c>
      <c r="X891">
        <v>-784637506</v>
      </c>
      <c r="Y891">
        <v>193.03899999999999</v>
      </c>
      <c r="AA891">
        <v>0</v>
      </c>
      <c r="AB891">
        <v>0</v>
      </c>
      <c r="AC891">
        <v>0</v>
      </c>
      <c r="AD891">
        <v>8.74</v>
      </c>
      <c r="AE891">
        <v>0</v>
      </c>
      <c r="AF891">
        <v>0</v>
      </c>
      <c r="AG891">
        <v>0</v>
      </c>
      <c r="AH891">
        <v>8.74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1</v>
      </c>
      <c r="AQ891">
        <v>0</v>
      </c>
      <c r="AR891">
        <v>0</v>
      </c>
      <c r="AS891" t="s">
        <v>3</v>
      </c>
      <c r="AT891">
        <v>167.86</v>
      </c>
      <c r="AU891" t="s">
        <v>33</v>
      </c>
      <c r="AV891">
        <v>1</v>
      </c>
      <c r="AW891">
        <v>2</v>
      </c>
      <c r="AX891">
        <v>39502451</v>
      </c>
      <c r="AY891">
        <v>1</v>
      </c>
      <c r="AZ891">
        <v>0</v>
      </c>
      <c r="BA891">
        <v>891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Y891*Source!I424</f>
        <v>24.245698399999995</v>
      </c>
      <c r="CY891">
        <f>AD891</f>
        <v>8.74</v>
      </c>
      <c r="CZ891">
        <f>AH891</f>
        <v>8.74</v>
      </c>
      <c r="DA891">
        <f>AL891</f>
        <v>1</v>
      </c>
      <c r="DB891">
        <v>0</v>
      </c>
    </row>
    <row r="892" spans="1:106" x14ac:dyDescent="0.2">
      <c r="A892">
        <f>ROW(Source!A424)</f>
        <v>424</v>
      </c>
      <c r="B892">
        <v>39500385</v>
      </c>
      <c r="C892">
        <v>39502437</v>
      </c>
      <c r="D892">
        <v>37064876</v>
      </c>
      <c r="E892">
        <v>1</v>
      </c>
      <c r="F892">
        <v>1</v>
      </c>
      <c r="G892">
        <v>1</v>
      </c>
      <c r="H892">
        <v>1</v>
      </c>
      <c r="I892" t="s">
        <v>1029</v>
      </c>
      <c r="J892" t="s">
        <v>3</v>
      </c>
      <c r="K892" t="s">
        <v>1030</v>
      </c>
      <c r="L892">
        <v>1191</v>
      </c>
      <c r="N892">
        <v>1013</v>
      </c>
      <c r="O892" t="s">
        <v>1028</v>
      </c>
      <c r="P892" t="s">
        <v>1028</v>
      </c>
      <c r="Q892">
        <v>1</v>
      </c>
      <c r="W892">
        <v>0</v>
      </c>
      <c r="X892">
        <v>-1417349443</v>
      </c>
      <c r="Y892">
        <v>1.3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3</v>
      </c>
      <c r="AT892">
        <v>1.3</v>
      </c>
      <c r="AU892" t="s">
        <v>3</v>
      </c>
      <c r="AV892">
        <v>2</v>
      </c>
      <c r="AW892">
        <v>2</v>
      </c>
      <c r="AX892">
        <v>39502452</v>
      </c>
      <c r="AY892">
        <v>1</v>
      </c>
      <c r="AZ892">
        <v>2048</v>
      </c>
      <c r="BA892">
        <v>892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Y892*Source!I424</f>
        <v>0.16327999999999998</v>
      </c>
      <c r="CY892">
        <f>AD892</f>
        <v>0</v>
      </c>
      <c r="CZ892">
        <f>AH892</f>
        <v>0</v>
      </c>
      <c r="DA892">
        <f>AL892</f>
        <v>1</v>
      </c>
      <c r="DB892">
        <v>0</v>
      </c>
    </row>
    <row r="893" spans="1:106" x14ac:dyDescent="0.2">
      <c r="A893">
        <f>ROW(Source!A424)</f>
        <v>424</v>
      </c>
      <c r="B893">
        <v>39500385</v>
      </c>
      <c r="C893">
        <v>39502437</v>
      </c>
      <c r="D893">
        <v>36882159</v>
      </c>
      <c r="E893">
        <v>1</v>
      </c>
      <c r="F893">
        <v>1</v>
      </c>
      <c r="G893">
        <v>1</v>
      </c>
      <c r="H893">
        <v>2</v>
      </c>
      <c r="I893" t="s">
        <v>1119</v>
      </c>
      <c r="J893" t="s">
        <v>1120</v>
      </c>
      <c r="K893" t="s">
        <v>1121</v>
      </c>
      <c r="L893">
        <v>1368</v>
      </c>
      <c r="N893">
        <v>1011</v>
      </c>
      <c r="O893" t="s">
        <v>1034</v>
      </c>
      <c r="P893" t="s">
        <v>1034</v>
      </c>
      <c r="Q893">
        <v>1</v>
      </c>
      <c r="W893">
        <v>0</v>
      </c>
      <c r="X893">
        <v>-1718674368</v>
      </c>
      <c r="Y893">
        <v>0.65</v>
      </c>
      <c r="AA893">
        <v>0</v>
      </c>
      <c r="AB893">
        <v>111.99</v>
      </c>
      <c r="AC893">
        <v>13.5</v>
      </c>
      <c r="AD893">
        <v>0</v>
      </c>
      <c r="AE893">
        <v>0</v>
      </c>
      <c r="AF893">
        <v>111.99</v>
      </c>
      <c r="AG893">
        <v>13.5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1</v>
      </c>
      <c r="AQ893">
        <v>0</v>
      </c>
      <c r="AR893">
        <v>0</v>
      </c>
      <c r="AS893" t="s">
        <v>3</v>
      </c>
      <c r="AT893">
        <v>0.52</v>
      </c>
      <c r="AU893" t="s">
        <v>32</v>
      </c>
      <c r="AV893">
        <v>0</v>
      </c>
      <c r="AW893">
        <v>2</v>
      </c>
      <c r="AX893">
        <v>39502453</v>
      </c>
      <c r="AY893">
        <v>1</v>
      </c>
      <c r="AZ893">
        <v>0</v>
      </c>
      <c r="BA893">
        <v>893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Y893*Source!I424</f>
        <v>8.163999999999999E-2</v>
      </c>
      <c r="CY893">
        <f>AB893</f>
        <v>111.99</v>
      </c>
      <c r="CZ893">
        <f>AF893</f>
        <v>111.99</v>
      </c>
      <c r="DA893">
        <f>AJ893</f>
        <v>1</v>
      </c>
      <c r="DB893">
        <v>0</v>
      </c>
    </row>
    <row r="894" spans="1:106" x14ac:dyDescent="0.2">
      <c r="A894">
        <f>ROW(Source!A424)</f>
        <v>424</v>
      </c>
      <c r="B894">
        <v>39500385</v>
      </c>
      <c r="C894">
        <v>39502437</v>
      </c>
      <c r="D894">
        <v>36882351</v>
      </c>
      <c r="E894">
        <v>1</v>
      </c>
      <c r="F894">
        <v>1</v>
      </c>
      <c r="G894">
        <v>1</v>
      </c>
      <c r="H894">
        <v>2</v>
      </c>
      <c r="I894" t="s">
        <v>1408</v>
      </c>
      <c r="J894" t="s">
        <v>1409</v>
      </c>
      <c r="K894" t="s">
        <v>1410</v>
      </c>
      <c r="L894">
        <v>1368</v>
      </c>
      <c r="N894">
        <v>1011</v>
      </c>
      <c r="O894" t="s">
        <v>1034</v>
      </c>
      <c r="P894" t="s">
        <v>1034</v>
      </c>
      <c r="Q894">
        <v>1</v>
      </c>
      <c r="W894">
        <v>0</v>
      </c>
      <c r="X894">
        <v>-1985289705</v>
      </c>
      <c r="Y894">
        <v>0.48750000000000004</v>
      </c>
      <c r="AA894">
        <v>0</v>
      </c>
      <c r="AB894">
        <v>6.66</v>
      </c>
      <c r="AC894">
        <v>0</v>
      </c>
      <c r="AD894">
        <v>0</v>
      </c>
      <c r="AE894">
        <v>0</v>
      </c>
      <c r="AF894">
        <v>6.66</v>
      </c>
      <c r="AG894">
        <v>0</v>
      </c>
      <c r="AH894">
        <v>0</v>
      </c>
      <c r="AI894">
        <v>1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1</v>
      </c>
      <c r="AQ894">
        <v>0</v>
      </c>
      <c r="AR894">
        <v>0</v>
      </c>
      <c r="AS894" t="s">
        <v>3</v>
      </c>
      <c r="AT894">
        <v>0.39</v>
      </c>
      <c r="AU894" t="s">
        <v>32</v>
      </c>
      <c r="AV894">
        <v>0</v>
      </c>
      <c r="AW894">
        <v>2</v>
      </c>
      <c r="AX894">
        <v>39502454</v>
      </c>
      <c r="AY894">
        <v>1</v>
      </c>
      <c r="AZ894">
        <v>0</v>
      </c>
      <c r="BA894">
        <v>894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Y894*Source!I424</f>
        <v>6.123E-2</v>
      </c>
      <c r="CY894">
        <f>AB894</f>
        <v>6.66</v>
      </c>
      <c r="CZ894">
        <f>AF894</f>
        <v>6.66</v>
      </c>
      <c r="DA894">
        <f>AJ894</f>
        <v>1</v>
      </c>
      <c r="DB894">
        <v>0</v>
      </c>
    </row>
    <row r="895" spans="1:106" x14ac:dyDescent="0.2">
      <c r="A895">
        <f>ROW(Source!A424)</f>
        <v>424</v>
      </c>
      <c r="B895">
        <v>39500385</v>
      </c>
      <c r="C895">
        <v>39502437</v>
      </c>
      <c r="D895">
        <v>36883554</v>
      </c>
      <c r="E895">
        <v>1</v>
      </c>
      <c r="F895">
        <v>1</v>
      </c>
      <c r="G895">
        <v>1</v>
      </c>
      <c r="H895">
        <v>2</v>
      </c>
      <c r="I895" t="s">
        <v>1037</v>
      </c>
      <c r="J895" t="s">
        <v>1038</v>
      </c>
      <c r="K895" t="s">
        <v>1039</v>
      </c>
      <c r="L895">
        <v>1368</v>
      </c>
      <c r="N895">
        <v>1011</v>
      </c>
      <c r="O895" t="s">
        <v>1034</v>
      </c>
      <c r="P895" t="s">
        <v>1034</v>
      </c>
      <c r="Q895">
        <v>1</v>
      </c>
      <c r="W895">
        <v>0</v>
      </c>
      <c r="X895">
        <v>1372534845</v>
      </c>
      <c r="Y895">
        <v>0.97500000000000009</v>
      </c>
      <c r="AA895">
        <v>0</v>
      </c>
      <c r="AB895">
        <v>65.709999999999994</v>
      </c>
      <c r="AC895">
        <v>11.6</v>
      </c>
      <c r="AD895">
        <v>0</v>
      </c>
      <c r="AE895">
        <v>0</v>
      </c>
      <c r="AF895">
        <v>65.709999999999994</v>
      </c>
      <c r="AG895">
        <v>11.6</v>
      </c>
      <c r="AH895">
        <v>0</v>
      </c>
      <c r="AI895">
        <v>1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1</v>
      </c>
      <c r="AQ895">
        <v>0</v>
      </c>
      <c r="AR895">
        <v>0</v>
      </c>
      <c r="AS895" t="s">
        <v>3</v>
      </c>
      <c r="AT895">
        <v>0.78</v>
      </c>
      <c r="AU895" t="s">
        <v>32</v>
      </c>
      <c r="AV895">
        <v>0</v>
      </c>
      <c r="AW895">
        <v>2</v>
      </c>
      <c r="AX895">
        <v>39502455</v>
      </c>
      <c r="AY895">
        <v>1</v>
      </c>
      <c r="AZ895">
        <v>0</v>
      </c>
      <c r="BA895">
        <v>895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Y895*Source!I424</f>
        <v>0.12246</v>
      </c>
      <c r="CY895">
        <f>AB895</f>
        <v>65.709999999999994</v>
      </c>
      <c r="CZ895">
        <f>AF895</f>
        <v>65.709999999999994</v>
      </c>
      <c r="DA895">
        <f>AJ895</f>
        <v>1</v>
      </c>
      <c r="DB895">
        <v>0</v>
      </c>
    </row>
    <row r="896" spans="1:106" x14ac:dyDescent="0.2">
      <c r="A896">
        <f>ROW(Source!A424)</f>
        <v>424</v>
      </c>
      <c r="B896">
        <v>39500385</v>
      </c>
      <c r="C896">
        <v>39502437</v>
      </c>
      <c r="D896">
        <v>36883858</v>
      </c>
      <c r="E896">
        <v>1</v>
      </c>
      <c r="F896">
        <v>1</v>
      </c>
      <c r="G896">
        <v>1</v>
      </c>
      <c r="H896">
        <v>2</v>
      </c>
      <c r="I896" t="s">
        <v>1101</v>
      </c>
      <c r="J896" t="s">
        <v>1102</v>
      </c>
      <c r="K896" t="s">
        <v>1103</v>
      </c>
      <c r="L896">
        <v>1368</v>
      </c>
      <c r="N896">
        <v>1011</v>
      </c>
      <c r="O896" t="s">
        <v>1034</v>
      </c>
      <c r="P896" t="s">
        <v>1034</v>
      </c>
      <c r="Q896">
        <v>1</v>
      </c>
      <c r="W896">
        <v>0</v>
      </c>
      <c r="X896">
        <v>-353815937</v>
      </c>
      <c r="Y896">
        <v>2.2374999999999998</v>
      </c>
      <c r="AA896">
        <v>0</v>
      </c>
      <c r="AB896">
        <v>8.1</v>
      </c>
      <c r="AC896">
        <v>0</v>
      </c>
      <c r="AD896">
        <v>0</v>
      </c>
      <c r="AE896">
        <v>0</v>
      </c>
      <c r="AF896">
        <v>8.1</v>
      </c>
      <c r="AG896">
        <v>0</v>
      </c>
      <c r="AH896">
        <v>0</v>
      </c>
      <c r="AI896">
        <v>1</v>
      </c>
      <c r="AJ896">
        <v>1</v>
      </c>
      <c r="AK896">
        <v>1</v>
      </c>
      <c r="AL896">
        <v>1</v>
      </c>
      <c r="AN896">
        <v>0</v>
      </c>
      <c r="AO896">
        <v>1</v>
      </c>
      <c r="AP896">
        <v>1</v>
      </c>
      <c r="AQ896">
        <v>0</v>
      </c>
      <c r="AR896">
        <v>0</v>
      </c>
      <c r="AS896" t="s">
        <v>3</v>
      </c>
      <c r="AT896">
        <v>1.79</v>
      </c>
      <c r="AU896" t="s">
        <v>32</v>
      </c>
      <c r="AV896">
        <v>0</v>
      </c>
      <c r="AW896">
        <v>2</v>
      </c>
      <c r="AX896">
        <v>39502456</v>
      </c>
      <c r="AY896">
        <v>1</v>
      </c>
      <c r="AZ896">
        <v>0</v>
      </c>
      <c r="BA896">
        <v>896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Y896*Source!I424</f>
        <v>0.28102999999999995</v>
      </c>
      <c r="CY896">
        <f>AB896</f>
        <v>8.1</v>
      </c>
      <c r="CZ896">
        <f>AF896</f>
        <v>8.1</v>
      </c>
      <c r="DA896">
        <f>AJ896</f>
        <v>1</v>
      </c>
      <c r="DB896">
        <v>0</v>
      </c>
    </row>
    <row r="897" spans="1:106" x14ac:dyDescent="0.2">
      <c r="A897">
        <f>ROW(Source!A424)</f>
        <v>424</v>
      </c>
      <c r="B897">
        <v>39500385</v>
      </c>
      <c r="C897">
        <v>39502437</v>
      </c>
      <c r="D897">
        <v>36799676</v>
      </c>
      <c r="E897">
        <v>1</v>
      </c>
      <c r="F897">
        <v>1</v>
      </c>
      <c r="G897">
        <v>1</v>
      </c>
      <c r="H897">
        <v>3</v>
      </c>
      <c r="I897" t="s">
        <v>1411</v>
      </c>
      <c r="J897" t="s">
        <v>1412</v>
      </c>
      <c r="K897" t="s">
        <v>1413</v>
      </c>
      <c r="L897">
        <v>1348</v>
      </c>
      <c r="N897">
        <v>1009</v>
      </c>
      <c r="O897" t="s">
        <v>57</v>
      </c>
      <c r="P897" t="s">
        <v>57</v>
      </c>
      <c r="Q897">
        <v>1000</v>
      </c>
      <c r="W897">
        <v>0</v>
      </c>
      <c r="X897">
        <v>731670393</v>
      </c>
      <c r="Y897">
        <v>8.8999999999999995E-4</v>
      </c>
      <c r="AA897">
        <v>26499</v>
      </c>
      <c r="AB897">
        <v>0</v>
      </c>
      <c r="AC897">
        <v>0</v>
      </c>
      <c r="AD897">
        <v>0</v>
      </c>
      <c r="AE897">
        <v>26499</v>
      </c>
      <c r="AF897">
        <v>0</v>
      </c>
      <c r="AG897">
        <v>0</v>
      </c>
      <c r="AH897">
        <v>0</v>
      </c>
      <c r="AI897">
        <v>1</v>
      </c>
      <c r="AJ897">
        <v>1</v>
      </c>
      <c r="AK897">
        <v>1</v>
      </c>
      <c r="AL897">
        <v>1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3</v>
      </c>
      <c r="AT897">
        <v>8.8999999999999995E-4</v>
      </c>
      <c r="AU897" t="s">
        <v>3</v>
      </c>
      <c r="AV897">
        <v>0</v>
      </c>
      <c r="AW897">
        <v>2</v>
      </c>
      <c r="AX897">
        <v>39502457</v>
      </c>
      <c r="AY897">
        <v>1</v>
      </c>
      <c r="AZ897">
        <v>0</v>
      </c>
      <c r="BA897">
        <v>897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Y897*Source!I424</f>
        <v>1.1178399999999999E-4</v>
      </c>
      <c r="CY897">
        <f t="shared" ref="CY897:CY903" si="108">AA897</f>
        <v>26499</v>
      </c>
      <c r="CZ897">
        <f t="shared" ref="CZ897:CZ903" si="109">AE897</f>
        <v>26499</v>
      </c>
      <c r="DA897">
        <f t="shared" ref="DA897:DA903" si="110">AI897</f>
        <v>1</v>
      </c>
      <c r="DB897">
        <v>0</v>
      </c>
    </row>
    <row r="898" spans="1:106" x14ac:dyDescent="0.2">
      <c r="A898">
        <f>ROW(Source!A424)</f>
        <v>424</v>
      </c>
      <c r="B898">
        <v>39500385</v>
      </c>
      <c r="C898">
        <v>39502437</v>
      </c>
      <c r="D898">
        <v>36803269</v>
      </c>
      <c r="E898">
        <v>1</v>
      </c>
      <c r="F898">
        <v>1</v>
      </c>
      <c r="G898">
        <v>1</v>
      </c>
      <c r="H898">
        <v>3</v>
      </c>
      <c r="I898" t="s">
        <v>1384</v>
      </c>
      <c r="J898" t="s">
        <v>1385</v>
      </c>
      <c r="K898" t="s">
        <v>1386</v>
      </c>
      <c r="L898">
        <v>1348</v>
      </c>
      <c r="N898">
        <v>1009</v>
      </c>
      <c r="O898" t="s">
        <v>57</v>
      </c>
      <c r="P898" t="s">
        <v>57</v>
      </c>
      <c r="Q898">
        <v>1000</v>
      </c>
      <c r="W898">
        <v>0</v>
      </c>
      <c r="X898">
        <v>-1068056325</v>
      </c>
      <c r="Y898">
        <v>4.4999999999999999E-4</v>
      </c>
      <c r="AA898">
        <v>10362</v>
      </c>
      <c r="AB898">
        <v>0</v>
      </c>
      <c r="AC898">
        <v>0</v>
      </c>
      <c r="AD898">
        <v>0</v>
      </c>
      <c r="AE898">
        <v>10362</v>
      </c>
      <c r="AF898">
        <v>0</v>
      </c>
      <c r="AG898">
        <v>0</v>
      </c>
      <c r="AH898">
        <v>0</v>
      </c>
      <c r="AI898">
        <v>1</v>
      </c>
      <c r="AJ898">
        <v>1</v>
      </c>
      <c r="AK898">
        <v>1</v>
      </c>
      <c r="AL898">
        <v>1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3</v>
      </c>
      <c r="AT898">
        <v>4.4999999999999999E-4</v>
      </c>
      <c r="AU898" t="s">
        <v>3</v>
      </c>
      <c r="AV898">
        <v>0</v>
      </c>
      <c r="AW898">
        <v>2</v>
      </c>
      <c r="AX898">
        <v>39502458</v>
      </c>
      <c r="AY898">
        <v>1</v>
      </c>
      <c r="AZ898">
        <v>0</v>
      </c>
      <c r="BA898">
        <v>898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Y898*Source!I424</f>
        <v>5.6519999999999994E-5</v>
      </c>
      <c r="CY898">
        <f t="shared" si="108"/>
        <v>10362</v>
      </c>
      <c r="CZ898">
        <f t="shared" si="109"/>
        <v>10362</v>
      </c>
      <c r="DA898">
        <f t="shared" si="110"/>
        <v>1</v>
      </c>
      <c r="DB898">
        <v>0</v>
      </c>
    </row>
    <row r="899" spans="1:106" x14ac:dyDescent="0.2">
      <c r="A899">
        <f>ROW(Source!A424)</f>
        <v>424</v>
      </c>
      <c r="B899">
        <v>39500385</v>
      </c>
      <c r="C899">
        <v>39502437</v>
      </c>
      <c r="D899">
        <v>36804447</v>
      </c>
      <c r="E899">
        <v>1</v>
      </c>
      <c r="F899">
        <v>1</v>
      </c>
      <c r="G899">
        <v>1</v>
      </c>
      <c r="H899">
        <v>3</v>
      </c>
      <c r="I899" t="s">
        <v>1414</v>
      </c>
      <c r="J899" t="s">
        <v>1415</v>
      </c>
      <c r="K899" t="s">
        <v>1416</v>
      </c>
      <c r="L899">
        <v>1348</v>
      </c>
      <c r="N899">
        <v>1009</v>
      </c>
      <c r="O899" t="s">
        <v>57</v>
      </c>
      <c r="P899" t="s">
        <v>57</v>
      </c>
      <c r="Q899">
        <v>1000</v>
      </c>
      <c r="W899">
        <v>0</v>
      </c>
      <c r="X899">
        <v>-437906794</v>
      </c>
      <c r="Y899">
        <v>1.4999999999999999E-2</v>
      </c>
      <c r="AA899">
        <v>9040.01</v>
      </c>
      <c r="AB899">
        <v>0</v>
      </c>
      <c r="AC899">
        <v>0</v>
      </c>
      <c r="AD899">
        <v>0</v>
      </c>
      <c r="AE899">
        <v>9040.01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3</v>
      </c>
      <c r="AT899">
        <v>1.4999999999999999E-2</v>
      </c>
      <c r="AU899" t="s">
        <v>3</v>
      </c>
      <c r="AV899">
        <v>0</v>
      </c>
      <c r="AW899">
        <v>2</v>
      </c>
      <c r="AX899">
        <v>39502459</v>
      </c>
      <c r="AY899">
        <v>1</v>
      </c>
      <c r="AZ899">
        <v>0</v>
      </c>
      <c r="BA899">
        <v>899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Y899*Source!I424</f>
        <v>1.8839999999999998E-3</v>
      </c>
      <c r="CY899">
        <f t="shared" si="108"/>
        <v>9040.01</v>
      </c>
      <c r="CZ899">
        <f t="shared" si="109"/>
        <v>9040.01</v>
      </c>
      <c r="DA899">
        <f t="shared" si="110"/>
        <v>1</v>
      </c>
      <c r="DB899">
        <v>0</v>
      </c>
    </row>
    <row r="900" spans="1:106" x14ac:dyDescent="0.2">
      <c r="A900">
        <f>ROW(Source!A424)</f>
        <v>424</v>
      </c>
      <c r="B900">
        <v>39500385</v>
      </c>
      <c r="C900">
        <v>39502437</v>
      </c>
      <c r="D900">
        <v>36805330</v>
      </c>
      <c r="E900">
        <v>1</v>
      </c>
      <c r="F900">
        <v>1</v>
      </c>
      <c r="G900">
        <v>1</v>
      </c>
      <c r="H900">
        <v>3</v>
      </c>
      <c r="I900" t="s">
        <v>1417</v>
      </c>
      <c r="J900" t="s">
        <v>1418</v>
      </c>
      <c r="K900" t="s">
        <v>1419</v>
      </c>
      <c r="L900">
        <v>1346</v>
      </c>
      <c r="N900">
        <v>1009</v>
      </c>
      <c r="O900" t="s">
        <v>52</v>
      </c>
      <c r="P900" t="s">
        <v>52</v>
      </c>
      <c r="Q900">
        <v>1</v>
      </c>
      <c r="W900">
        <v>0</v>
      </c>
      <c r="X900">
        <v>-731615568</v>
      </c>
      <c r="Y900">
        <v>8</v>
      </c>
      <c r="AA900">
        <v>23.09</v>
      </c>
      <c r="AB900">
        <v>0</v>
      </c>
      <c r="AC900">
        <v>0</v>
      </c>
      <c r="AD900">
        <v>0</v>
      </c>
      <c r="AE900">
        <v>23.09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3</v>
      </c>
      <c r="AT900">
        <v>8</v>
      </c>
      <c r="AU900" t="s">
        <v>3</v>
      </c>
      <c r="AV900">
        <v>0</v>
      </c>
      <c r="AW900">
        <v>2</v>
      </c>
      <c r="AX900">
        <v>39502460</v>
      </c>
      <c r="AY900">
        <v>1</v>
      </c>
      <c r="AZ900">
        <v>0</v>
      </c>
      <c r="BA900">
        <v>900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Y900*Source!I424</f>
        <v>1.0047999999999999</v>
      </c>
      <c r="CY900">
        <f t="shared" si="108"/>
        <v>23.09</v>
      </c>
      <c r="CZ900">
        <f t="shared" si="109"/>
        <v>23.09</v>
      </c>
      <c r="DA900">
        <f t="shared" si="110"/>
        <v>1</v>
      </c>
      <c r="DB900">
        <v>0</v>
      </c>
    </row>
    <row r="901" spans="1:106" x14ac:dyDescent="0.2">
      <c r="A901">
        <f>ROW(Source!A424)</f>
        <v>424</v>
      </c>
      <c r="B901">
        <v>39500385</v>
      </c>
      <c r="C901">
        <v>39502437</v>
      </c>
      <c r="D901">
        <v>36838891</v>
      </c>
      <c r="E901">
        <v>1</v>
      </c>
      <c r="F901">
        <v>1</v>
      </c>
      <c r="G901">
        <v>1</v>
      </c>
      <c r="H901">
        <v>3</v>
      </c>
      <c r="I901" t="s">
        <v>1420</v>
      </c>
      <c r="J901" t="s">
        <v>1421</v>
      </c>
      <c r="K901" t="s">
        <v>1422</v>
      </c>
      <c r="L901">
        <v>1348</v>
      </c>
      <c r="N901">
        <v>1009</v>
      </c>
      <c r="O901" t="s">
        <v>57</v>
      </c>
      <c r="P901" t="s">
        <v>57</v>
      </c>
      <c r="Q901">
        <v>1000</v>
      </c>
      <c r="W901">
        <v>0</v>
      </c>
      <c r="X901">
        <v>-1445734866</v>
      </c>
      <c r="Y901">
        <v>5.0099999999999997E-3</v>
      </c>
      <c r="AA901">
        <v>17183</v>
      </c>
      <c r="AB901">
        <v>0</v>
      </c>
      <c r="AC901">
        <v>0</v>
      </c>
      <c r="AD901">
        <v>0</v>
      </c>
      <c r="AE901">
        <v>17183</v>
      </c>
      <c r="AF901">
        <v>0</v>
      </c>
      <c r="AG901">
        <v>0</v>
      </c>
      <c r="AH901">
        <v>0</v>
      </c>
      <c r="AI901">
        <v>1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3</v>
      </c>
      <c r="AT901">
        <v>5.0099999999999997E-3</v>
      </c>
      <c r="AU901" t="s">
        <v>3</v>
      </c>
      <c r="AV901">
        <v>0</v>
      </c>
      <c r="AW901">
        <v>2</v>
      </c>
      <c r="AX901">
        <v>39502462</v>
      </c>
      <c r="AY901">
        <v>1</v>
      </c>
      <c r="AZ901">
        <v>0</v>
      </c>
      <c r="BA901">
        <v>902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Y901*Source!I424</f>
        <v>6.2925599999999991E-4</v>
      </c>
      <c r="CY901">
        <f t="shared" si="108"/>
        <v>17183</v>
      </c>
      <c r="CZ901">
        <f t="shared" si="109"/>
        <v>17183</v>
      </c>
      <c r="DA901">
        <f t="shared" si="110"/>
        <v>1</v>
      </c>
      <c r="DB901">
        <v>0</v>
      </c>
    </row>
    <row r="902" spans="1:106" x14ac:dyDescent="0.2">
      <c r="A902">
        <f>ROW(Source!A424)</f>
        <v>424</v>
      </c>
      <c r="B902">
        <v>39500385</v>
      </c>
      <c r="C902">
        <v>39502437</v>
      </c>
      <c r="D902">
        <v>36848111</v>
      </c>
      <c r="E902">
        <v>1</v>
      </c>
      <c r="F902">
        <v>1</v>
      </c>
      <c r="G902">
        <v>1</v>
      </c>
      <c r="H902">
        <v>3</v>
      </c>
      <c r="I902" t="s">
        <v>658</v>
      </c>
      <c r="J902" t="s">
        <v>660</v>
      </c>
      <c r="K902" t="s">
        <v>659</v>
      </c>
      <c r="L902">
        <v>1327</v>
      </c>
      <c r="N902">
        <v>1005</v>
      </c>
      <c r="O902" t="s">
        <v>40</v>
      </c>
      <c r="P902" t="s">
        <v>40</v>
      </c>
      <c r="Q902">
        <v>1</v>
      </c>
      <c r="W902">
        <v>0</v>
      </c>
      <c r="X902">
        <v>87750739</v>
      </c>
      <c r="Y902">
        <v>100</v>
      </c>
      <c r="AA902">
        <v>75.599999999999994</v>
      </c>
      <c r="AB902">
        <v>0</v>
      </c>
      <c r="AC902">
        <v>0</v>
      </c>
      <c r="AD902">
        <v>0</v>
      </c>
      <c r="AE902">
        <v>75.599999999999994</v>
      </c>
      <c r="AF902">
        <v>0</v>
      </c>
      <c r="AG902">
        <v>0</v>
      </c>
      <c r="AH902">
        <v>0</v>
      </c>
      <c r="AI902">
        <v>1</v>
      </c>
      <c r="AJ902">
        <v>1</v>
      </c>
      <c r="AK902">
        <v>1</v>
      </c>
      <c r="AL902">
        <v>1</v>
      </c>
      <c r="AN902">
        <v>0</v>
      </c>
      <c r="AO902">
        <v>0</v>
      </c>
      <c r="AP902">
        <v>0</v>
      </c>
      <c r="AQ902">
        <v>0</v>
      </c>
      <c r="AR902">
        <v>0</v>
      </c>
      <c r="AS902" t="s">
        <v>3</v>
      </c>
      <c r="AT902">
        <v>100</v>
      </c>
      <c r="AU902" t="s">
        <v>3</v>
      </c>
      <c r="AV902">
        <v>0</v>
      </c>
      <c r="AW902">
        <v>1</v>
      </c>
      <c r="AX902">
        <v>-1</v>
      </c>
      <c r="AY902">
        <v>0</v>
      </c>
      <c r="AZ902">
        <v>0</v>
      </c>
      <c r="BA902" t="s">
        <v>3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Y902*Source!I424</f>
        <v>12.559999999999999</v>
      </c>
      <c r="CY902">
        <f t="shared" si="108"/>
        <v>75.599999999999994</v>
      </c>
      <c r="CZ902">
        <f t="shared" si="109"/>
        <v>75.599999999999994</v>
      </c>
      <c r="DA902">
        <f t="shared" si="110"/>
        <v>1</v>
      </c>
      <c r="DB902">
        <v>0</v>
      </c>
    </row>
    <row r="903" spans="1:106" x14ac:dyDescent="0.2">
      <c r="A903">
        <f>ROW(Source!A424)</f>
        <v>424</v>
      </c>
      <c r="B903">
        <v>39500385</v>
      </c>
      <c r="C903">
        <v>39502437</v>
      </c>
      <c r="D903">
        <v>36797819</v>
      </c>
      <c r="E903">
        <v>17</v>
      </c>
      <c r="F903">
        <v>1</v>
      </c>
      <c r="G903">
        <v>1</v>
      </c>
      <c r="H903">
        <v>3</v>
      </c>
      <c r="I903" t="s">
        <v>662</v>
      </c>
      <c r="J903" t="s">
        <v>3</v>
      </c>
      <c r="K903" t="s">
        <v>663</v>
      </c>
      <c r="L903">
        <v>1327</v>
      </c>
      <c r="N903">
        <v>1005</v>
      </c>
      <c r="O903" t="s">
        <v>40</v>
      </c>
      <c r="P903" t="s">
        <v>40</v>
      </c>
      <c r="Q903">
        <v>1</v>
      </c>
      <c r="W903">
        <v>0</v>
      </c>
      <c r="X903">
        <v>-609733809</v>
      </c>
      <c r="Y903">
        <v>100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1</v>
      </c>
      <c r="AJ903">
        <v>1</v>
      </c>
      <c r="AK903">
        <v>1</v>
      </c>
      <c r="AL903">
        <v>1</v>
      </c>
      <c r="AN903">
        <v>0</v>
      </c>
      <c r="AO903">
        <v>0</v>
      </c>
      <c r="AP903">
        <v>0</v>
      </c>
      <c r="AQ903">
        <v>0</v>
      </c>
      <c r="AR903">
        <v>0</v>
      </c>
      <c r="AS903" t="s">
        <v>3</v>
      </c>
      <c r="AT903">
        <v>100</v>
      </c>
      <c r="AU903" t="s">
        <v>3</v>
      </c>
      <c r="AV903">
        <v>0</v>
      </c>
      <c r="AW903">
        <v>2</v>
      </c>
      <c r="AX903">
        <v>39502464</v>
      </c>
      <c r="AY903">
        <v>1</v>
      </c>
      <c r="AZ903">
        <v>0</v>
      </c>
      <c r="BA903">
        <v>904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Y903*Source!I424</f>
        <v>12.559999999999999</v>
      </c>
      <c r="CY903">
        <f t="shared" si="108"/>
        <v>0</v>
      </c>
      <c r="CZ903">
        <f t="shared" si="109"/>
        <v>0</v>
      </c>
      <c r="DA903">
        <f t="shared" si="110"/>
        <v>1</v>
      </c>
      <c r="DB903">
        <v>0</v>
      </c>
    </row>
    <row r="904" spans="1:106" x14ac:dyDescent="0.2">
      <c r="A904">
        <f>ROW(Source!A425)</f>
        <v>425</v>
      </c>
      <c r="B904">
        <v>39500386</v>
      </c>
      <c r="C904">
        <v>39502437</v>
      </c>
      <c r="D904">
        <v>37070495</v>
      </c>
      <c r="E904">
        <v>1</v>
      </c>
      <c r="F904">
        <v>1</v>
      </c>
      <c r="G904">
        <v>1</v>
      </c>
      <c r="H904">
        <v>1</v>
      </c>
      <c r="I904" t="s">
        <v>1035</v>
      </c>
      <c r="J904" t="s">
        <v>3</v>
      </c>
      <c r="K904" t="s">
        <v>1036</v>
      </c>
      <c r="L904">
        <v>1191</v>
      </c>
      <c r="N904">
        <v>1013</v>
      </c>
      <c r="O904" t="s">
        <v>1028</v>
      </c>
      <c r="P904" t="s">
        <v>1028</v>
      </c>
      <c r="Q904">
        <v>1</v>
      </c>
      <c r="W904">
        <v>0</v>
      </c>
      <c r="X904">
        <v>-784637506</v>
      </c>
      <c r="Y904">
        <v>193.03899999999999</v>
      </c>
      <c r="AA904">
        <v>0</v>
      </c>
      <c r="AB904">
        <v>0</v>
      </c>
      <c r="AC904">
        <v>0</v>
      </c>
      <c r="AD904">
        <v>58.21</v>
      </c>
      <c r="AE904">
        <v>0</v>
      </c>
      <c r="AF904">
        <v>0</v>
      </c>
      <c r="AG904">
        <v>0</v>
      </c>
      <c r="AH904">
        <v>8.74</v>
      </c>
      <c r="AI904">
        <v>1</v>
      </c>
      <c r="AJ904">
        <v>1</v>
      </c>
      <c r="AK904">
        <v>1</v>
      </c>
      <c r="AL904">
        <v>6.66</v>
      </c>
      <c r="AN904">
        <v>0</v>
      </c>
      <c r="AO904">
        <v>1</v>
      </c>
      <c r="AP904">
        <v>1</v>
      </c>
      <c r="AQ904">
        <v>0</v>
      </c>
      <c r="AR904">
        <v>0</v>
      </c>
      <c r="AS904" t="s">
        <v>3</v>
      </c>
      <c r="AT904">
        <v>167.86</v>
      </c>
      <c r="AU904" t="s">
        <v>33</v>
      </c>
      <c r="AV904">
        <v>1</v>
      </c>
      <c r="AW904">
        <v>2</v>
      </c>
      <c r="AX904">
        <v>39502451</v>
      </c>
      <c r="AY904">
        <v>1</v>
      </c>
      <c r="AZ904">
        <v>0</v>
      </c>
      <c r="BA904">
        <v>908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Y904*Source!I425</f>
        <v>24.245698399999995</v>
      </c>
      <c r="CY904">
        <f>AD904</f>
        <v>58.21</v>
      </c>
      <c r="CZ904">
        <f>AH904</f>
        <v>8.74</v>
      </c>
      <c r="DA904">
        <f>AL904</f>
        <v>6.66</v>
      </c>
      <c r="DB904">
        <v>0</v>
      </c>
    </row>
    <row r="905" spans="1:106" x14ac:dyDescent="0.2">
      <c r="A905">
        <f>ROW(Source!A425)</f>
        <v>425</v>
      </c>
      <c r="B905">
        <v>39500386</v>
      </c>
      <c r="C905">
        <v>39502437</v>
      </c>
      <c r="D905">
        <v>37064876</v>
      </c>
      <c r="E905">
        <v>1</v>
      </c>
      <c r="F905">
        <v>1</v>
      </c>
      <c r="G905">
        <v>1</v>
      </c>
      <c r="H905">
        <v>1</v>
      </c>
      <c r="I905" t="s">
        <v>1029</v>
      </c>
      <c r="J905" t="s">
        <v>3</v>
      </c>
      <c r="K905" t="s">
        <v>1030</v>
      </c>
      <c r="L905">
        <v>1191</v>
      </c>
      <c r="N905">
        <v>1013</v>
      </c>
      <c r="O905" t="s">
        <v>1028</v>
      </c>
      <c r="P905" t="s">
        <v>1028</v>
      </c>
      <c r="Q905">
        <v>1</v>
      </c>
      <c r="W905">
        <v>0</v>
      </c>
      <c r="X905">
        <v>-1417349443</v>
      </c>
      <c r="Y905">
        <v>1.3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1</v>
      </c>
      <c r="AJ905">
        <v>1</v>
      </c>
      <c r="AK905">
        <v>6.66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3</v>
      </c>
      <c r="AT905">
        <v>1.3</v>
      </c>
      <c r="AU905" t="s">
        <v>3</v>
      </c>
      <c r="AV905">
        <v>2</v>
      </c>
      <c r="AW905">
        <v>2</v>
      </c>
      <c r="AX905">
        <v>39502452</v>
      </c>
      <c r="AY905">
        <v>1</v>
      </c>
      <c r="AZ905">
        <v>2048</v>
      </c>
      <c r="BA905">
        <v>909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Y905*Source!I425</f>
        <v>0.16327999999999998</v>
      </c>
      <c r="CY905">
        <f>AD905</f>
        <v>0</v>
      </c>
      <c r="CZ905">
        <f>AH905</f>
        <v>0</v>
      </c>
      <c r="DA905">
        <f>AL905</f>
        <v>1</v>
      </c>
      <c r="DB905">
        <v>0</v>
      </c>
    </row>
    <row r="906" spans="1:106" x14ac:dyDescent="0.2">
      <c r="A906">
        <f>ROW(Source!A425)</f>
        <v>425</v>
      </c>
      <c r="B906">
        <v>39500386</v>
      </c>
      <c r="C906">
        <v>39502437</v>
      </c>
      <c r="D906">
        <v>36882159</v>
      </c>
      <c r="E906">
        <v>1</v>
      </c>
      <c r="F906">
        <v>1</v>
      </c>
      <c r="G906">
        <v>1</v>
      </c>
      <c r="H906">
        <v>2</v>
      </c>
      <c r="I906" t="s">
        <v>1119</v>
      </c>
      <c r="J906" t="s">
        <v>1120</v>
      </c>
      <c r="K906" t="s">
        <v>1121</v>
      </c>
      <c r="L906">
        <v>1368</v>
      </c>
      <c r="N906">
        <v>1011</v>
      </c>
      <c r="O906" t="s">
        <v>1034</v>
      </c>
      <c r="P906" t="s">
        <v>1034</v>
      </c>
      <c r="Q906">
        <v>1</v>
      </c>
      <c r="W906">
        <v>0</v>
      </c>
      <c r="X906">
        <v>-1718674368</v>
      </c>
      <c r="Y906">
        <v>0.65</v>
      </c>
      <c r="AA906">
        <v>0</v>
      </c>
      <c r="AB906">
        <v>745.85</v>
      </c>
      <c r="AC906">
        <v>13.5</v>
      </c>
      <c r="AD906">
        <v>0</v>
      </c>
      <c r="AE906">
        <v>0</v>
      </c>
      <c r="AF906">
        <v>111.99</v>
      </c>
      <c r="AG906">
        <v>13.5</v>
      </c>
      <c r="AH906">
        <v>0</v>
      </c>
      <c r="AI906">
        <v>1</v>
      </c>
      <c r="AJ906">
        <v>6.66</v>
      </c>
      <c r="AK906">
        <v>1</v>
      </c>
      <c r="AL906">
        <v>1</v>
      </c>
      <c r="AN906">
        <v>0</v>
      </c>
      <c r="AO906">
        <v>1</v>
      </c>
      <c r="AP906">
        <v>1</v>
      </c>
      <c r="AQ906">
        <v>0</v>
      </c>
      <c r="AR906">
        <v>0</v>
      </c>
      <c r="AS906" t="s">
        <v>3</v>
      </c>
      <c r="AT906">
        <v>0.52</v>
      </c>
      <c r="AU906" t="s">
        <v>32</v>
      </c>
      <c r="AV906">
        <v>0</v>
      </c>
      <c r="AW906">
        <v>2</v>
      </c>
      <c r="AX906">
        <v>39502453</v>
      </c>
      <c r="AY906">
        <v>1</v>
      </c>
      <c r="AZ906">
        <v>0</v>
      </c>
      <c r="BA906">
        <v>910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Y906*Source!I425</f>
        <v>8.163999999999999E-2</v>
      </c>
      <c r="CY906">
        <f>AB906</f>
        <v>745.85</v>
      </c>
      <c r="CZ906">
        <f>AF906</f>
        <v>111.99</v>
      </c>
      <c r="DA906">
        <f>AJ906</f>
        <v>6.66</v>
      </c>
      <c r="DB906">
        <v>0</v>
      </c>
    </row>
    <row r="907" spans="1:106" x14ac:dyDescent="0.2">
      <c r="A907">
        <f>ROW(Source!A425)</f>
        <v>425</v>
      </c>
      <c r="B907">
        <v>39500386</v>
      </c>
      <c r="C907">
        <v>39502437</v>
      </c>
      <c r="D907">
        <v>36882351</v>
      </c>
      <c r="E907">
        <v>1</v>
      </c>
      <c r="F907">
        <v>1</v>
      </c>
      <c r="G907">
        <v>1</v>
      </c>
      <c r="H907">
        <v>2</v>
      </c>
      <c r="I907" t="s">
        <v>1408</v>
      </c>
      <c r="J907" t="s">
        <v>1409</v>
      </c>
      <c r="K907" t="s">
        <v>1410</v>
      </c>
      <c r="L907">
        <v>1368</v>
      </c>
      <c r="N907">
        <v>1011</v>
      </c>
      <c r="O907" t="s">
        <v>1034</v>
      </c>
      <c r="P907" t="s">
        <v>1034</v>
      </c>
      <c r="Q907">
        <v>1</v>
      </c>
      <c r="W907">
        <v>0</v>
      </c>
      <c r="X907">
        <v>-1985289705</v>
      </c>
      <c r="Y907">
        <v>0.48750000000000004</v>
      </c>
      <c r="AA907">
        <v>0</v>
      </c>
      <c r="AB907">
        <v>44.36</v>
      </c>
      <c r="AC907">
        <v>0</v>
      </c>
      <c r="AD907">
        <v>0</v>
      </c>
      <c r="AE907">
        <v>0</v>
      </c>
      <c r="AF907">
        <v>6.66</v>
      </c>
      <c r="AG907">
        <v>0</v>
      </c>
      <c r="AH907">
        <v>0</v>
      </c>
      <c r="AI907">
        <v>1</v>
      </c>
      <c r="AJ907">
        <v>6.66</v>
      </c>
      <c r="AK907">
        <v>1</v>
      </c>
      <c r="AL907">
        <v>1</v>
      </c>
      <c r="AN907">
        <v>0</v>
      </c>
      <c r="AO907">
        <v>1</v>
      </c>
      <c r="AP907">
        <v>1</v>
      </c>
      <c r="AQ907">
        <v>0</v>
      </c>
      <c r="AR907">
        <v>0</v>
      </c>
      <c r="AS907" t="s">
        <v>3</v>
      </c>
      <c r="AT907">
        <v>0.39</v>
      </c>
      <c r="AU907" t="s">
        <v>32</v>
      </c>
      <c r="AV907">
        <v>0</v>
      </c>
      <c r="AW907">
        <v>2</v>
      </c>
      <c r="AX907">
        <v>39502454</v>
      </c>
      <c r="AY907">
        <v>1</v>
      </c>
      <c r="AZ907">
        <v>0</v>
      </c>
      <c r="BA907">
        <v>911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Y907*Source!I425</f>
        <v>6.123E-2</v>
      </c>
      <c r="CY907">
        <f>AB907</f>
        <v>44.36</v>
      </c>
      <c r="CZ907">
        <f>AF907</f>
        <v>6.66</v>
      </c>
      <c r="DA907">
        <f>AJ907</f>
        <v>6.66</v>
      </c>
      <c r="DB907">
        <v>0</v>
      </c>
    </row>
    <row r="908" spans="1:106" x14ac:dyDescent="0.2">
      <c r="A908">
        <f>ROW(Source!A425)</f>
        <v>425</v>
      </c>
      <c r="B908">
        <v>39500386</v>
      </c>
      <c r="C908">
        <v>39502437</v>
      </c>
      <c r="D908">
        <v>36883554</v>
      </c>
      <c r="E908">
        <v>1</v>
      </c>
      <c r="F908">
        <v>1</v>
      </c>
      <c r="G908">
        <v>1</v>
      </c>
      <c r="H908">
        <v>2</v>
      </c>
      <c r="I908" t="s">
        <v>1037</v>
      </c>
      <c r="J908" t="s">
        <v>1038</v>
      </c>
      <c r="K908" t="s">
        <v>1039</v>
      </c>
      <c r="L908">
        <v>1368</v>
      </c>
      <c r="N908">
        <v>1011</v>
      </c>
      <c r="O908" t="s">
        <v>1034</v>
      </c>
      <c r="P908" t="s">
        <v>1034</v>
      </c>
      <c r="Q908">
        <v>1</v>
      </c>
      <c r="W908">
        <v>0</v>
      </c>
      <c r="X908">
        <v>1372534845</v>
      </c>
      <c r="Y908">
        <v>0.97500000000000009</v>
      </c>
      <c r="AA908">
        <v>0</v>
      </c>
      <c r="AB908">
        <v>437.63</v>
      </c>
      <c r="AC908">
        <v>11.6</v>
      </c>
      <c r="AD908">
        <v>0</v>
      </c>
      <c r="AE908">
        <v>0</v>
      </c>
      <c r="AF908">
        <v>65.709999999999994</v>
      </c>
      <c r="AG908">
        <v>11.6</v>
      </c>
      <c r="AH908">
        <v>0</v>
      </c>
      <c r="AI908">
        <v>1</v>
      </c>
      <c r="AJ908">
        <v>6.66</v>
      </c>
      <c r="AK908">
        <v>1</v>
      </c>
      <c r="AL908">
        <v>1</v>
      </c>
      <c r="AN908">
        <v>0</v>
      </c>
      <c r="AO908">
        <v>1</v>
      </c>
      <c r="AP908">
        <v>1</v>
      </c>
      <c r="AQ908">
        <v>0</v>
      </c>
      <c r="AR908">
        <v>0</v>
      </c>
      <c r="AS908" t="s">
        <v>3</v>
      </c>
      <c r="AT908">
        <v>0.78</v>
      </c>
      <c r="AU908" t="s">
        <v>32</v>
      </c>
      <c r="AV908">
        <v>0</v>
      </c>
      <c r="AW908">
        <v>2</v>
      </c>
      <c r="AX908">
        <v>39502455</v>
      </c>
      <c r="AY908">
        <v>1</v>
      </c>
      <c r="AZ908">
        <v>0</v>
      </c>
      <c r="BA908">
        <v>912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Y908*Source!I425</f>
        <v>0.12246</v>
      </c>
      <c r="CY908">
        <f>AB908</f>
        <v>437.63</v>
      </c>
      <c r="CZ908">
        <f>AF908</f>
        <v>65.709999999999994</v>
      </c>
      <c r="DA908">
        <f>AJ908</f>
        <v>6.66</v>
      </c>
      <c r="DB908">
        <v>0</v>
      </c>
    </row>
    <row r="909" spans="1:106" x14ac:dyDescent="0.2">
      <c r="A909">
        <f>ROW(Source!A425)</f>
        <v>425</v>
      </c>
      <c r="B909">
        <v>39500386</v>
      </c>
      <c r="C909">
        <v>39502437</v>
      </c>
      <c r="D909">
        <v>36883858</v>
      </c>
      <c r="E909">
        <v>1</v>
      </c>
      <c r="F909">
        <v>1</v>
      </c>
      <c r="G909">
        <v>1</v>
      </c>
      <c r="H909">
        <v>2</v>
      </c>
      <c r="I909" t="s">
        <v>1101</v>
      </c>
      <c r="J909" t="s">
        <v>1102</v>
      </c>
      <c r="K909" t="s">
        <v>1103</v>
      </c>
      <c r="L909">
        <v>1368</v>
      </c>
      <c r="N909">
        <v>1011</v>
      </c>
      <c r="O909" t="s">
        <v>1034</v>
      </c>
      <c r="P909" t="s">
        <v>1034</v>
      </c>
      <c r="Q909">
        <v>1</v>
      </c>
      <c r="W909">
        <v>0</v>
      </c>
      <c r="X909">
        <v>-353815937</v>
      </c>
      <c r="Y909">
        <v>2.2374999999999998</v>
      </c>
      <c r="AA909">
        <v>0</v>
      </c>
      <c r="AB909">
        <v>53.95</v>
      </c>
      <c r="AC909">
        <v>0</v>
      </c>
      <c r="AD909">
        <v>0</v>
      </c>
      <c r="AE909">
        <v>0</v>
      </c>
      <c r="AF909">
        <v>8.1</v>
      </c>
      <c r="AG909">
        <v>0</v>
      </c>
      <c r="AH909">
        <v>0</v>
      </c>
      <c r="AI909">
        <v>1</v>
      </c>
      <c r="AJ909">
        <v>6.66</v>
      </c>
      <c r="AK909">
        <v>1</v>
      </c>
      <c r="AL909">
        <v>1</v>
      </c>
      <c r="AN909">
        <v>0</v>
      </c>
      <c r="AO909">
        <v>1</v>
      </c>
      <c r="AP909">
        <v>1</v>
      </c>
      <c r="AQ909">
        <v>0</v>
      </c>
      <c r="AR909">
        <v>0</v>
      </c>
      <c r="AS909" t="s">
        <v>3</v>
      </c>
      <c r="AT909">
        <v>1.79</v>
      </c>
      <c r="AU909" t="s">
        <v>32</v>
      </c>
      <c r="AV909">
        <v>0</v>
      </c>
      <c r="AW909">
        <v>2</v>
      </c>
      <c r="AX909">
        <v>39502456</v>
      </c>
      <c r="AY909">
        <v>1</v>
      </c>
      <c r="AZ909">
        <v>0</v>
      </c>
      <c r="BA909">
        <v>913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Y909*Source!I425</f>
        <v>0.28102999999999995</v>
      </c>
      <c r="CY909">
        <f>AB909</f>
        <v>53.95</v>
      </c>
      <c r="CZ909">
        <f>AF909</f>
        <v>8.1</v>
      </c>
      <c r="DA909">
        <f>AJ909</f>
        <v>6.66</v>
      </c>
      <c r="DB909">
        <v>0</v>
      </c>
    </row>
    <row r="910" spans="1:106" x14ac:dyDescent="0.2">
      <c r="A910">
        <f>ROW(Source!A425)</f>
        <v>425</v>
      </c>
      <c r="B910">
        <v>39500386</v>
      </c>
      <c r="C910">
        <v>39502437</v>
      </c>
      <c r="D910">
        <v>36799676</v>
      </c>
      <c r="E910">
        <v>1</v>
      </c>
      <c r="F910">
        <v>1</v>
      </c>
      <c r="G910">
        <v>1</v>
      </c>
      <c r="H910">
        <v>3</v>
      </c>
      <c r="I910" t="s">
        <v>1411</v>
      </c>
      <c r="J910" t="s">
        <v>1412</v>
      </c>
      <c r="K910" t="s">
        <v>1413</v>
      </c>
      <c r="L910">
        <v>1348</v>
      </c>
      <c r="N910">
        <v>1009</v>
      </c>
      <c r="O910" t="s">
        <v>57</v>
      </c>
      <c r="P910" t="s">
        <v>57</v>
      </c>
      <c r="Q910">
        <v>1000</v>
      </c>
      <c r="W910">
        <v>0</v>
      </c>
      <c r="X910">
        <v>731670393</v>
      </c>
      <c r="Y910">
        <v>8.8999999999999995E-4</v>
      </c>
      <c r="AA910">
        <v>176483.34</v>
      </c>
      <c r="AB910">
        <v>0</v>
      </c>
      <c r="AC910">
        <v>0</v>
      </c>
      <c r="AD910">
        <v>0</v>
      </c>
      <c r="AE910">
        <v>26499</v>
      </c>
      <c r="AF910">
        <v>0</v>
      </c>
      <c r="AG910">
        <v>0</v>
      </c>
      <c r="AH910">
        <v>0</v>
      </c>
      <c r="AI910">
        <v>6.66</v>
      </c>
      <c r="AJ910">
        <v>1</v>
      </c>
      <c r="AK910">
        <v>1</v>
      </c>
      <c r="AL910">
        <v>1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3</v>
      </c>
      <c r="AT910">
        <v>8.8999999999999995E-4</v>
      </c>
      <c r="AU910" t="s">
        <v>3</v>
      </c>
      <c r="AV910">
        <v>0</v>
      </c>
      <c r="AW910">
        <v>2</v>
      </c>
      <c r="AX910">
        <v>39502457</v>
      </c>
      <c r="AY910">
        <v>1</v>
      </c>
      <c r="AZ910">
        <v>0</v>
      </c>
      <c r="BA910">
        <v>914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Y910*Source!I425</f>
        <v>1.1178399999999999E-4</v>
      </c>
      <c r="CY910">
        <f t="shared" ref="CY910:CY916" si="111">AA910</f>
        <v>176483.34</v>
      </c>
      <c r="CZ910">
        <f t="shared" ref="CZ910:CZ916" si="112">AE910</f>
        <v>26499</v>
      </c>
      <c r="DA910">
        <f t="shared" ref="DA910:DA916" si="113">AI910</f>
        <v>6.66</v>
      </c>
      <c r="DB910">
        <v>0</v>
      </c>
    </row>
    <row r="911" spans="1:106" x14ac:dyDescent="0.2">
      <c r="A911">
        <f>ROW(Source!A425)</f>
        <v>425</v>
      </c>
      <c r="B911">
        <v>39500386</v>
      </c>
      <c r="C911">
        <v>39502437</v>
      </c>
      <c r="D911">
        <v>36803269</v>
      </c>
      <c r="E911">
        <v>1</v>
      </c>
      <c r="F911">
        <v>1</v>
      </c>
      <c r="G911">
        <v>1</v>
      </c>
      <c r="H911">
        <v>3</v>
      </c>
      <c r="I911" t="s">
        <v>1384</v>
      </c>
      <c r="J911" t="s">
        <v>1385</v>
      </c>
      <c r="K911" t="s">
        <v>1386</v>
      </c>
      <c r="L911">
        <v>1348</v>
      </c>
      <c r="N911">
        <v>1009</v>
      </c>
      <c r="O911" t="s">
        <v>57</v>
      </c>
      <c r="P911" t="s">
        <v>57</v>
      </c>
      <c r="Q911">
        <v>1000</v>
      </c>
      <c r="W911">
        <v>0</v>
      </c>
      <c r="X911">
        <v>-1068056325</v>
      </c>
      <c r="Y911">
        <v>4.4999999999999999E-4</v>
      </c>
      <c r="AA911">
        <v>69010.92</v>
      </c>
      <c r="AB911">
        <v>0</v>
      </c>
      <c r="AC911">
        <v>0</v>
      </c>
      <c r="AD911">
        <v>0</v>
      </c>
      <c r="AE911">
        <v>10362</v>
      </c>
      <c r="AF911">
        <v>0</v>
      </c>
      <c r="AG911">
        <v>0</v>
      </c>
      <c r="AH911">
        <v>0</v>
      </c>
      <c r="AI911">
        <v>6.66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3</v>
      </c>
      <c r="AT911">
        <v>4.4999999999999999E-4</v>
      </c>
      <c r="AU911" t="s">
        <v>3</v>
      </c>
      <c r="AV911">
        <v>0</v>
      </c>
      <c r="AW911">
        <v>2</v>
      </c>
      <c r="AX911">
        <v>39502458</v>
      </c>
      <c r="AY911">
        <v>1</v>
      </c>
      <c r="AZ911">
        <v>0</v>
      </c>
      <c r="BA911">
        <v>915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Y911*Source!I425</f>
        <v>5.6519999999999994E-5</v>
      </c>
      <c r="CY911">
        <f t="shared" si="111"/>
        <v>69010.92</v>
      </c>
      <c r="CZ911">
        <f t="shared" si="112"/>
        <v>10362</v>
      </c>
      <c r="DA911">
        <f t="shared" si="113"/>
        <v>6.66</v>
      </c>
      <c r="DB911">
        <v>0</v>
      </c>
    </row>
    <row r="912" spans="1:106" x14ac:dyDescent="0.2">
      <c r="A912">
        <f>ROW(Source!A425)</f>
        <v>425</v>
      </c>
      <c r="B912">
        <v>39500386</v>
      </c>
      <c r="C912">
        <v>39502437</v>
      </c>
      <c r="D912">
        <v>36804447</v>
      </c>
      <c r="E912">
        <v>1</v>
      </c>
      <c r="F912">
        <v>1</v>
      </c>
      <c r="G912">
        <v>1</v>
      </c>
      <c r="H912">
        <v>3</v>
      </c>
      <c r="I912" t="s">
        <v>1414</v>
      </c>
      <c r="J912" t="s">
        <v>1415</v>
      </c>
      <c r="K912" t="s">
        <v>1416</v>
      </c>
      <c r="L912">
        <v>1348</v>
      </c>
      <c r="N912">
        <v>1009</v>
      </c>
      <c r="O912" t="s">
        <v>57</v>
      </c>
      <c r="P912" t="s">
        <v>57</v>
      </c>
      <c r="Q912">
        <v>1000</v>
      </c>
      <c r="W912">
        <v>0</v>
      </c>
      <c r="X912">
        <v>-437906794</v>
      </c>
      <c r="Y912">
        <v>1.4999999999999999E-2</v>
      </c>
      <c r="AA912">
        <v>60206.47</v>
      </c>
      <c r="AB912">
        <v>0</v>
      </c>
      <c r="AC912">
        <v>0</v>
      </c>
      <c r="AD912">
        <v>0</v>
      </c>
      <c r="AE912">
        <v>9040.01</v>
      </c>
      <c r="AF912">
        <v>0</v>
      </c>
      <c r="AG912">
        <v>0</v>
      </c>
      <c r="AH912">
        <v>0</v>
      </c>
      <c r="AI912">
        <v>6.66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3</v>
      </c>
      <c r="AT912">
        <v>1.4999999999999999E-2</v>
      </c>
      <c r="AU912" t="s">
        <v>3</v>
      </c>
      <c r="AV912">
        <v>0</v>
      </c>
      <c r="AW912">
        <v>2</v>
      </c>
      <c r="AX912">
        <v>39502459</v>
      </c>
      <c r="AY912">
        <v>1</v>
      </c>
      <c r="AZ912">
        <v>0</v>
      </c>
      <c r="BA912">
        <v>916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Y912*Source!I425</f>
        <v>1.8839999999999998E-3</v>
      </c>
      <c r="CY912">
        <f t="shared" si="111"/>
        <v>60206.47</v>
      </c>
      <c r="CZ912">
        <f t="shared" si="112"/>
        <v>9040.01</v>
      </c>
      <c r="DA912">
        <f t="shared" si="113"/>
        <v>6.66</v>
      </c>
      <c r="DB912">
        <v>0</v>
      </c>
    </row>
    <row r="913" spans="1:106" x14ac:dyDescent="0.2">
      <c r="A913">
        <f>ROW(Source!A425)</f>
        <v>425</v>
      </c>
      <c r="B913">
        <v>39500386</v>
      </c>
      <c r="C913">
        <v>39502437</v>
      </c>
      <c r="D913">
        <v>36805330</v>
      </c>
      <c r="E913">
        <v>1</v>
      </c>
      <c r="F913">
        <v>1</v>
      </c>
      <c r="G913">
        <v>1</v>
      </c>
      <c r="H913">
        <v>3</v>
      </c>
      <c r="I913" t="s">
        <v>1417</v>
      </c>
      <c r="J913" t="s">
        <v>1418</v>
      </c>
      <c r="K913" t="s">
        <v>1419</v>
      </c>
      <c r="L913">
        <v>1346</v>
      </c>
      <c r="N913">
        <v>1009</v>
      </c>
      <c r="O913" t="s">
        <v>52</v>
      </c>
      <c r="P913" t="s">
        <v>52</v>
      </c>
      <c r="Q913">
        <v>1</v>
      </c>
      <c r="W913">
        <v>0</v>
      </c>
      <c r="X913">
        <v>-731615568</v>
      </c>
      <c r="Y913">
        <v>8</v>
      </c>
      <c r="AA913">
        <v>153.78</v>
      </c>
      <c r="AB913">
        <v>0</v>
      </c>
      <c r="AC913">
        <v>0</v>
      </c>
      <c r="AD913">
        <v>0</v>
      </c>
      <c r="AE913">
        <v>23.09</v>
      </c>
      <c r="AF913">
        <v>0</v>
      </c>
      <c r="AG913">
        <v>0</v>
      </c>
      <c r="AH913">
        <v>0</v>
      </c>
      <c r="AI913">
        <v>6.66</v>
      </c>
      <c r="AJ913">
        <v>1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3</v>
      </c>
      <c r="AT913">
        <v>8</v>
      </c>
      <c r="AU913" t="s">
        <v>3</v>
      </c>
      <c r="AV913">
        <v>0</v>
      </c>
      <c r="AW913">
        <v>2</v>
      </c>
      <c r="AX913">
        <v>39502460</v>
      </c>
      <c r="AY913">
        <v>1</v>
      </c>
      <c r="AZ913">
        <v>0</v>
      </c>
      <c r="BA913">
        <v>917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Y913*Source!I425</f>
        <v>1.0047999999999999</v>
      </c>
      <c r="CY913">
        <f t="shared" si="111"/>
        <v>153.78</v>
      </c>
      <c r="CZ913">
        <f t="shared" si="112"/>
        <v>23.09</v>
      </c>
      <c r="DA913">
        <f t="shared" si="113"/>
        <v>6.66</v>
      </c>
      <c r="DB913">
        <v>0</v>
      </c>
    </row>
    <row r="914" spans="1:106" x14ac:dyDescent="0.2">
      <c r="A914">
        <f>ROW(Source!A425)</f>
        <v>425</v>
      </c>
      <c r="B914">
        <v>39500386</v>
      </c>
      <c r="C914">
        <v>39502437</v>
      </c>
      <c r="D914">
        <v>36838891</v>
      </c>
      <c r="E914">
        <v>1</v>
      </c>
      <c r="F914">
        <v>1</v>
      </c>
      <c r="G914">
        <v>1</v>
      </c>
      <c r="H914">
        <v>3</v>
      </c>
      <c r="I914" t="s">
        <v>1420</v>
      </c>
      <c r="J914" t="s">
        <v>1421</v>
      </c>
      <c r="K914" t="s">
        <v>1422</v>
      </c>
      <c r="L914">
        <v>1348</v>
      </c>
      <c r="N914">
        <v>1009</v>
      </c>
      <c r="O914" t="s">
        <v>57</v>
      </c>
      <c r="P914" t="s">
        <v>57</v>
      </c>
      <c r="Q914">
        <v>1000</v>
      </c>
      <c r="W914">
        <v>0</v>
      </c>
      <c r="X914">
        <v>-1445734866</v>
      </c>
      <c r="Y914">
        <v>5.0099999999999997E-3</v>
      </c>
      <c r="AA914">
        <v>114438.78</v>
      </c>
      <c r="AB914">
        <v>0</v>
      </c>
      <c r="AC914">
        <v>0</v>
      </c>
      <c r="AD914">
        <v>0</v>
      </c>
      <c r="AE914">
        <v>17183</v>
      </c>
      <c r="AF914">
        <v>0</v>
      </c>
      <c r="AG914">
        <v>0</v>
      </c>
      <c r="AH914">
        <v>0</v>
      </c>
      <c r="AI914">
        <v>6.66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3</v>
      </c>
      <c r="AT914">
        <v>5.0099999999999997E-3</v>
      </c>
      <c r="AU914" t="s">
        <v>3</v>
      </c>
      <c r="AV914">
        <v>0</v>
      </c>
      <c r="AW914">
        <v>2</v>
      </c>
      <c r="AX914">
        <v>39502462</v>
      </c>
      <c r="AY914">
        <v>1</v>
      </c>
      <c r="AZ914">
        <v>0</v>
      </c>
      <c r="BA914">
        <v>919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Y914*Source!I425</f>
        <v>6.2925599999999991E-4</v>
      </c>
      <c r="CY914">
        <f t="shared" si="111"/>
        <v>114438.78</v>
      </c>
      <c r="CZ914">
        <f t="shared" si="112"/>
        <v>17183</v>
      </c>
      <c r="DA914">
        <f t="shared" si="113"/>
        <v>6.66</v>
      </c>
      <c r="DB914">
        <v>0</v>
      </c>
    </row>
    <row r="915" spans="1:106" x14ac:dyDescent="0.2">
      <c r="A915">
        <f>ROW(Source!A425)</f>
        <v>425</v>
      </c>
      <c r="B915">
        <v>39500386</v>
      </c>
      <c r="C915">
        <v>39502437</v>
      </c>
      <c r="D915">
        <v>36848111</v>
      </c>
      <c r="E915">
        <v>1</v>
      </c>
      <c r="F915">
        <v>1</v>
      </c>
      <c r="G915">
        <v>1</v>
      </c>
      <c r="H915">
        <v>3</v>
      </c>
      <c r="I915" t="s">
        <v>658</v>
      </c>
      <c r="J915" t="s">
        <v>660</v>
      </c>
      <c r="K915" t="s">
        <v>659</v>
      </c>
      <c r="L915">
        <v>1327</v>
      </c>
      <c r="N915">
        <v>1005</v>
      </c>
      <c r="O915" t="s">
        <v>40</v>
      </c>
      <c r="P915" t="s">
        <v>40</v>
      </c>
      <c r="Q915">
        <v>1</v>
      </c>
      <c r="W915">
        <v>0</v>
      </c>
      <c r="X915">
        <v>87750739</v>
      </c>
      <c r="Y915">
        <v>100</v>
      </c>
      <c r="AA915">
        <v>503.5</v>
      </c>
      <c r="AB915">
        <v>0</v>
      </c>
      <c r="AC915">
        <v>0</v>
      </c>
      <c r="AD915">
        <v>0</v>
      </c>
      <c r="AE915">
        <v>75.599999999999994</v>
      </c>
      <c r="AF915">
        <v>0</v>
      </c>
      <c r="AG915">
        <v>0</v>
      </c>
      <c r="AH915">
        <v>0</v>
      </c>
      <c r="AI915">
        <v>6.66</v>
      </c>
      <c r="AJ915">
        <v>1</v>
      </c>
      <c r="AK915">
        <v>1</v>
      </c>
      <c r="AL915">
        <v>1</v>
      </c>
      <c r="AN915">
        <v>0</v>
      </c>
      <c r="AO915">
        <v>0</v>
      </c>
      <c r="AP915">
        <v>0</v>
      </c>
      <c r="AQ915">
        <v>0</v>
      </c>
      <c r="AR915">
        <v>0</v>
      </c>
      <c r="AS915" t="s">
        <v>3</v>
      </c>
      <c r="AT915">
        <v>100</v>
      </c>
      <c r="AU915" t="s">
        <v>3</v>
      </c>
      <c r="AV915">
        <v>0</v>
      </c>
      <c r="AW915">
        <v>1</v>
      </c>
      <c r="AX915">
        <v>-1</v>
      </c>
      <c r="AY915">
        <v>0</v>
      </c>
      <c r="AZ915">
        <v>0</v>
      </c>
      <c r="BA915" t="s">
        <v>3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Y915*Source!I425</f>
        <v>12.559999999999999</v>
      </c>
      <c r="CY915">
        <f t="shared" si="111"/>
        <v>503.5</v>
      </c>
      <c r="CZ915">
        <f t="shared" si="112"/>
        <v>75.599999999999994</v>
      </c>
      <c r="DA915">
        <f t="shared" si="113"/>
        <v>6.66</v>
      </c>
      <c r="DB915">
        <v>0</v>
      </c>
    </row>
    <row r="916" spans="1:106" x14ac:dyDescent="0.2">
      <c r="A916">
        <f>ROW(Source!A425)</f>
        <v>425</v>
      </c>
      <c r="B916">
        <v>39500386</v>
      </c>
      <c r="C916">
        <v>39502437</v>
      </c>
      <c r="D916">
        <v>36797819</v>
      </c>
      <c r="E916">
        <v>17</v>
      </c>
      <c r="F916">
        <v>1</v>
      </c>
      <c r="G916">
        <v>1</v>
      </c>
      <c r="H916">
        <v>3</v>
      </c>
      <c r="I916" t="s">
        <v>662</v>
      </c>
      <c r="J916" t="s">
        <v>3</v>
      </c>
      <c r="K916" t="s">
        <v>663</v>
      </c>
      <c r="L916">
        <v>1327</v>
      </c>
      <c r="N916">
        <v>1005</v>
      </c>
      <c r="O916" t="s">
        <v>40</v>
      </c>
      <c r="P916" t="s">
        <v>40</v>
      </c>
      <c r="Q916">
        <v>1</v>
      </c>
      <c r="W916">
        <v>0</v>
      </c>
      <c r="X916">
        <v>-609733809</v>
      </c>
      <c r="Y916">
        <v>100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6.66</v>
      </c>
      <c r="AJ916">
        <v>1</v>
      </c>
      <c r="AK916">
        <v>1</v>
      </c>
      <c r="AL916">
        <v>1</v>
      </c>
      <c r="AN916">
        <v>0</v>
      </c>
      <c r="AO916">
        <v>0</v>
      </c>
      <c r="AP916">
        <v>0</v>
      </c>
      <c r="AQ916">
        <v>0</v>
      </c>
      <c r="AR916">
        <v>0</v>
      </c>
      <c r="AS916" t="s">
        <v>3</v>
      </c>
      <c r="AT916">
        <v>100</v>
      </c>
      <c r="AU916" t="s">
        <v>3</v>
      </c>
      <c r="AV916">
        <v>0</v>
      </c>
      <c r="AW916">
        <v>2</v>
      </c>
      <c r="AX916">
        <v>39502464</v>
      </c>
      <c r="AY916">
        <v>1</v>
      </c>
      <c r="AZ916">
        <v>0</v>
      </c>
      <c r="BA916">
        <v>921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Y916*Source!I425</f>
        <v>12.559999999999999</v>
      </c>
      <c r="CY916">
        <f t="shared" si="111"/>
        <v>0</v>
      </c>
      <c r="CZ916">
        <f t="shared" si="112"/>
        <v>0</v>
      </c>
      <c r="DA916">
        <f t="shared" si="113"/>
        <v>6.66</v>
      </c>
      <c r="DB916">
        <v>0</v>
      </c>
    </row>
    <row r="917" spans="1:106" x14ac:dyDescent="0.2">
      <c r="A917">
        <f>ROW(Source!A430)</f>
        <v>430</v>
      </c>
      <c r="B917">
        <v>39500385</v>
      </c>
      <c r="C917">
        <v>39502470</v>
      </c>
      <c r="D917">
        <v>37065248</v>
      </c>
      <c r="E917">
        <v>1</v>
      </c>
      <c r="F917">
        <v>1</v>
      </c>
      <c r="G917">
        <v>1</v>
      </c>
      <c r="H917">
        <v>1</v>
      </c>
      <c r="I917" t="s">
        <v>1058</v>
      </c>
      <c r="J917" t="s">
        <v>3</v>
      </c>
      <c r="K917" t="s">
        <v>1059</v>
      </c>
      <c r="L917">
        <v>1191</v>
      </c>
      <c r="N917">
        <v>1013</v>
      </c>
      <c r="O917" t="s">
        <v>1028</v>
      </c>
      <c r="P917" t="s">
        <v>1028</v>
      </c>
      <c r="Q917">
        <v>1</v>
      </c>
      <c r="W917">
        <v>0</v>
      </c>
      <c r="X917">
        <v>-400197608</v>
      </c>
      <c r="Y917">
        <v>7.520999999999999</v>
      </c>
      <c r="AA917">
        <v>0</v>
      </c>
      <c r="AB917">
        <v>0</v>
      </c>
      <c r="AC917">
        <v>0</v>
      </c>
      <c r="AD917">
        <v>8.5299999999999994</v>
      </c>
      <c r="AE917">
        <v>0</v>
      </c>
      <c r="AF917">
        <v>0</v>
      </c>
      <c r="AG917">
        <v>0</v>
      </c>
      <c r="AH917">
        <v>8.5299999999999994</v>
      </c>
      <c r="AI917">
        <v>1</v>
      </c>
      <c r="AJ917">
        <v>1</v>
      </c>
      <c r="AK917">
        <v>1</v>
      </c>
      <c r="AL917">
        <v>1</v>
      </c>
      <c r="AN917">
        <v>0</v>
      </c>
      <c r="AO917">
        <v>1</v>
      </c>
      <c r="AP917">
        <v>1</v>
      </c>
      <c r="AQ917">
        <v>0</v>
      </c>
      <c r="AR917">
        <v>0</v>
      </c>
      <c r="AS917" t="s">
        <v>3</v>
      </c>
      <c r="AT917">
        <v>6.54</v>
      </c>
      <c r="AU917" t="s">
        <v>33</v>
      </c>
      <c r="AV917">
        <v>1</v>
      </c>
      <c r="AW917">
        <v>2</v>
      </c>
      <c r="AX917">
        <v>39502477</v>
      </c>
      <c r="AY917">
        <v>1</v>
      </c>
      <c r="AZ917">
        <v>0</v>
      </c>
      <c r="BA917">
        <v>925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Y917*Source!I430</f>
        <v>7.520999999999999</v>
      </c>
      <c r="CY917">
        <f>AD917</f>
        <v>8.5299999999999994</v>
      </c>
      <c r="CZ917">
        <f>AH917</f>
        <v>8.5299999999999994</v>
      </c>
      <c r="DA917">
        <f>AL917</f>
        <v>1</v>
      </c>
      <c r="DB917">
        <v>0</v>
      </c>
    </row>
    <row r="918" spans="1:106" x14ac:dyDescent="0.2">
      <c r="A918">
        <f>ROW(Source!A430)</f>
        <v>430</v>
      </c>
      <c r="B918">
        <v>39500385</v>
      </c>
      <c r="C918">
        <v>39502470</v>
      </c>
      <c r="D918">
        <v>37064876</v>
      </c>
      <c r="E918">
        <v>1</v>
      </c>
      <c r="F918">
        <v>1</v>
      </c>
      <c r="G918">
        <v>1</v>
      </c>
      <c r="H918">
        <v>1</v>
      </c>
      <c r="I918" t="s">
        <v>1029</v>
      </c>
      <c r="J918" t="s">
        <v>3</v>
      </c>
      <c r="K918" t="s">
        <v>1030</v>
      </c>
      <c r="L918">
        <v>1191</v>
      </c>
      <c r="N918">
        <v>1013</v>
      </c>
      <c r="O918" t="s">
        <v>1028</v>
      </c>
      <c r="P918" t="s">
        <v>1028</v>
      </c>
      <c r="Q918">
        <v>1</v>
      </c>
      <c r="W918">
        <v>0</v>
      </c>
      <c r="X918">
        <v>-1417349443</v>
      </c>
      <c r="Y918">
        <v>0.02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3</v>
      </c>
      <c r="AT918">
        <v>0.02</v>
      </c>
      <c r="AU918" t="s">
        <v>3</v>
      </c>
      <c r="AV918">
        <v>2</v>
      </c>
      <c r="AW918">
        <v>2</v>
      </c>
      <c r="AX918">
        <v>39502478</v>
      </c>
      <c r="AY918">
        <v>1</v>
      </c>
      <c r="AZ918">
        <v>2048</v>
      </c>
      <c r="BA918">
        <v>926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Y918*Source!I430</f>
        <v>0.02</v>
      </c>
      <c r="CY918">
        <f>AD918</f>
        <v>0</v>
      </c>
      <c r="CZ918">
        <f>AH918</f>
        <v>0</v>
      </c>
      <c r="DA918">
        <f>AL918</f>
        <v>1</v>
      </c>
      <c r="DB918">
        <v>0</v>
      </c>
    </row>
    <row r="919" spans="1:106" x14ac:dyDescent="0.2">
      <c r="A919">
        <f>ROW(Source!A430)</f>
        <v>430</v>
      </c>
      <c r="B919">
        <v>39500385</v>
      </c>
      <c r="C919">
        <v>39502470</v>
      </c>
      <c r="D919">
        <v>36882159</v>
      </c>
      <c r="E919">
        <v>1</v>
      </c>
      <c r="F919">
        <v>1</v>
      </c>
      <c r="G919">
        <v>1</v>
      </c>
      <c r="H919">
        <v>2</v>
      </c>
      <c r="I919" t="s">
        <v>1119</v>
      </c>
      <c r="J919" t="s">
        <v>1120</v>
      </c>
      <c r="K919" t="s">
        <v>1121</v>
      </c>
      <c r="L919">
        <v>1368</v>
      </c>
      <c r="N919">
        <v>1011</v>
      </c>
      <c r="O919" t="s">
        <v>1034</v>
      </c>
      <c r="P919" t="s">
        <v>1034</v>
      </c>
      <c r="Q919">
        <v>1</v>
      </c>
      <c r="W919">
        <v>0</v>
      </c>
      <c r="X919">
        <v>-1718674368</v>
      </c>
      <c r="Y919">
        <v>1.2500000000000001E-2</v>
      </c>
      <c r="AA919">
        <v>0</v>
      </c>
      <c r="AB919">
        <v>111.99</v>
      </c>
      <c r="AC919">
        <v>13.5</v>
      </c>
      <c r="AD919">
        <v>0</v>
      </c>
      <c r="AE919">
        <v>0</v>
      </c>
      <c r="AF919">
        <v>111.99</v>
      </c>
      <c r="AG919">
        <v>13.5</v>
      </c>
      <c r="AH919">
        <v>0</v>
      </c>
      <c r="AI919">
        <v>1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1</v>
      </c>
      <c r="AQ919">
        <v>0</v>
      </c>
      <c r="AR919">
        <v>0</v>
      </c>
      <c r="AS919" t="s">
        <v>3</v>
      </c>
      <c r="AT919">
        <v>0.01</v>
      </c>
      <c r="AU919" t="s">
        <v>32</v>
      </c>
      <c r="AV919">
        <v>0</v>
      </c>
      <c r="AW919">
        <v>2</v>
      </c>
      <c r="AX919">
        <v>39502479</v>
      </c>
      <c r="AY919">
        <v>1</v>
      </c>
      <c r="AZ919">
        <v>0</v>
      </c>
      <c r="BA919">
        <v>927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Y919*Source!I430</f>
        <v>1.2500000000000001E-2</v>
      </c>
      <c r="CY919">
        <f>AB919</f>
        <v>111.99</v>
      </c>
      <c r="CZ919">
        <f>AF919</f>
        <v>111.99</v>
      </c>
      <c r="DA919">
        <f>AJ919</f>
        <v>1</v>
      </c>
      <c r="DB919">
        <v>0</v>
      </c>
    </row>
    <row r="920" spans="1:106" x14ac:dyDescent="0.2">
      <c r="A920">
        <f>ROW(Source!A430)</f>
        <v>430</v>
      </c>
      <c r="B920">
        <v>39500385</v>
      </c>
      <c r="C920">
        <v>39502470</v>
      </c>
      <c r="D920">
        <v>36882338</v>
      </c>
      <c r="E920">
        <v>1</v>
      </c>
      <c r="F920">
        <v>1</v>
      </c>
      <c r="G920">
        <v>1</v>
      </c>
      <c r="H920">
        <v>2</v>
      </c>
      <c r="I920" t="s">
        <v>1423</v>
      </c>
      <c r="J920" t="s">
        <v>1424</v>
      </c>
      <c r="K920" t="s">
        <v>1425</v>
      </c>
      <c r="L920">
        <v>1368</v>
      </c>
      <c r="N920">
        <v>1011</v>
      </c>
      <c r="O920" t="s">
        <v>1034</v>
      </c>
      <c r="P920" t="s">
        <v>1034</v>
      </c>
      <c r="Q920">
        <v>1</v>
      </c>
      <c r="W920">
        <v>0</v>
      </c>
      <c r="X920">
        <v>1373224040</v>
      </c>
      <c r="Y920">
        <v>1.875</v>
      </c>
      <c r="AA920">
        <v>0</v>
      </c>
      <c r="AB920">
        <v>3.12</v>
      </c>
      <c r="AC920">
        <v>0</v>
      </c>
      <c r="AD920">
        <v>0</v>
      </c>
      <c r="AE920">
        <v>0</v>
      </c>
      <c r="AF920">
        <v>3.12</v>
      </c>
      <c r="AG920">
        <v>0</v>
      </c>
      <c r="AH920">
        <v>0</v>
      </c>
      <c r="AI920">
        <v>1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1</v>
      </c>
      <c r="AQ920">
        <v>0</v>
      </c>
      <c r="AR920">
        <v>0</v>
      </c>
      <c r="AS920" t="s">
        <v>3</v>
      </c>
      <c r="AT920">
        <v>1.5</v>
      </c>
      <c r="AU920" t="s">
        <v>32</v>
      </c>
      <c r="AV920">
        <v>0</v>
      </c>
      <c r="AW920">
        <v>2</v>
      </c>
      <c r="AX920">
        <v>39502480</v>
      </c>
      <c r="AY920">
        <v>1</v>
      </c>
      <c r="AZ920">
        <v>0</v>
      </c>
      <c r="BA920">
        <v>928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Y920*Source!I430</f>
        <v>1.875</v>
      </c>
      <c r="CY920">
        <f>AB920</f>
        <v>3.12</v>
      </c>
      <c r="CZ920">
        <f>AF920</f>
        <v>3.12</v>
      </c>
      <c r="DA920">
        <f>AJ920</f>
        <v>1</v>
      </c>
      <c r="DB920">
        <v>0</v>
      </c>
    </row>
    <row r="921" spans="1:106" x14ac:dyDescent="0.2">
      <c r="A921">
        <f>ROW(Source!A430)</f>
        <v>430</v>
      </c>
      <c r="B921">
        <v>39500385</v>
      </c>
      <c r="C921">
        <v>39502470</v>
      </c>
      <c r="D921">
        <v>36883554</v>
      </c>
      <c r="E921">
        <v>1</v>
      </c>
      <c r="F921">
        <v>1</v>
      </c>
      <c r="G921">
        <v>1</v>
      </c>
      <c r="H921">
        <v>2</v>
      </c>
      <c r="I921" t="s">
        <v>1037</v>
      </c>
      <c r="J921" t="s">
        <v>1038</v>
      </c>
      <c r="K921" t="s">
        <v>1039</v>
      </c>
      <c r="L921">
        <v>1368</v>
      </c>
      <c r="N921">
        <v>1011</v>
      </c>
      <c r="O921" t="s">
        <v>1034</v>
      </c>
      <c r="P921" t="s">
        <v>1034</v>
      </c>
      <c r="Q921">
        <v>1</v>
      </c>
      <c r="W921">
        <v>0</v>
      </c>
      <c r="X921">
        <v>1372534845</v>
      </c>
      <c r="Y921">
        <v>1.2500000000000001E-2</v>
      </c>
      <c r="AA921">
        <v>0</v>
      </c>
      <c r="AB921">
        <v>65.709999999999994</v>
      </c>
      <c r="AC921">
        <v>11.6</v>
      </c>
      <c r="AD921">
        <v>0</v>
      </c>
      <c r="AE921">
        <v>0</v>
      </c>
      <c r="AF921">
        <v>65.709999999999994</v>
      </c>
      <c r="AG921">
        <v>11.6</v>
      </c>
      <c r="AH921">
        <v>0</v>
      </c>
      <c r="AI921">
        <v>1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1</v>
      </c>
      <c r="AQ921">
        <v>0</v>
      </c>
      <c r="AR921">
        <v>0</v>
      </c>
      <c r="AS921" t="s">
        <v>3</v>
      </c>
      <c r="AT921">
        <v>0.01</v>
      </c>
      <c r="AU921" t="s">
        <v>32</v>
      </c>
      <c r="AV921">
        <v>0</v>
      </c>
      <c r="AW921">
        <v>2</v>
      </c>
      <c r="AX921">
        <v>39502481</v>
      </c>
      <c r="AY921">
        <v>1</v>
      </c>
      <c r="AZ921">
        <v>0</v>
      </c>
      <c r="BA921">
        <v>929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Y921*Source!I430</f>
        <v>1.2500000000000001E-2</v>
      </c>
      <c r="CY921">
        <f>AB921</f>
        <v>65.709999999999994</v>
      </c>
      <c r="CZ921">
        <f>AF921</f>
        <v>65.709999999999994</v>
      </c>
      <c r="DA921">
        <f>AJ921</f>
        <v>1</v>
      </c>
      <c r="DB921">
        <v>0</v>
      </c>
    </row>
    <row r="922" spans="1:106" x14ac:dyDescent="0.2">
      <c r="A922">
        <f>ROW(Source!A430)</f>
        <v>430</v>
      </c>
      <c r="B922">
        <v>39500385</v>
      </c>
      <c r="C922">
        <v>39502470</v>
      </c>
      <c r="D922">
        <v>36878143</v>
      </c>
      <c r="E922">
        <v>1</v>
      </c>
      <c r="F922">
        <v>1</v>
      </c>
      <c r="G922">
        <v>1</v>
      </c>
      <c r="H922">
        <v>3</v>
      </c>
      <c r="I922" t="s">
        <v>669</v>
      </c>
      <c r="J922" t="s">
        <v>671</v>
      </c>
      <c r="K922" t="s">
        <v>670</v>
      </c>
      <c r="L922">
        <v>1354</v>
      </c>
      <c r="N922">
        <v>1010</v>
      </c>
      <c r="O922" t="s">
        <v>132</v>
      </c>
      <c r="P922" t="s">
        <v>132</v>
      </c>
      <c r="Q922">
        <v>1</v>
      </c>
      <c r="W922">
        <v>0</v>
      </c>
      <c r="X922">
        <v>-1072038568</v>
      </c>
      <c r="Y922">
        <v>1</v>
      </c>
      <c r="AA922">
        <v>2629.26</v>
      </c>
      <c r="AB922">
        <v>0</v>
      </c>
      <c r="AC922">
        <v>0</v>
      </c>
      <c r="AD922">
        <v>0</v>
      </c>
      <c r="AE922">
        <v>2629.26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0</v>
      </c>
      <c r="AP922">
        <v>0</v>
      </c>
      <c r="AQ922">
        <v>0</v>
      </c>
      <c r="AR922">
        <v>0</v>
      </c>
      <c r="AS922" t="s">
        <v>3</v>
      </c>
      <c r="AT922">
        <v>1</v>
      </c>
      <c r="AU922" t="s">
        <v>3</v>
      </c>
      <c r="AV922">
        <v>0</v>
      </c>
      <c r="AW922">
        <v>1</v>
      </c>
      <c r="AX922">
        <v>-1</v>
      </c>
      <c r="AY922">
        <v>0</v>
      </c>
      <c r="AZ922">
        <v>0</v>
      </c>
      <c r="BA922" t="s">
        <v>3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Y922*Source!I430</f>
        <v>1</v>
      </c>
      <c r="CY922">
        <f>AA922</f>
        <v>2629.26</v>
      </c>
      <c r="CZ922">
        <f>AE922</f>
        <v>2629.26</v>
      </c>
      <c r="DA922">
        <f>AI922</f>
        <v>1</v>
      </c>
      <c r="DB922">
        <v>0</v>
      </c>
    </row>
    <row r="923" spans="1:106" x14ac:dyDescent="0.2">
      <c r="A923">
        <f>ROW(Source!A431)</f>
        <v>431</v>
      </c>
      <c r="B923">
        <v>39500386</v>
      </c>
      <c r="C923">
        <v>39502470</v>
      </c>
      <c r="D923">
        <v>37065248</v>
      </c>
      <c r="E923">
        <v>1</v>
      </c>
      <c r="F923">
        <v>1</v>
      </c>
      <c r="G923">
        <v>1</v>
      </c>
      <c r="H923">
        <v>1</v>
      </c>
      <c r="I923" t="s">
        <v>1058</v>
      </c>
      <c r="J923" t="s">
        <v>3</v>
      </c>
      <c r="K923" t="s">
        <v>1059</v>
      </c>
      <c r="L923">
        <v>1191</v>
      </c>
      <c r="N923">
        <v>1013</v>
      </c>
      <c r="O923" t="s">
        <v>1028</v>
      </c>
      <c r="P923" t="s">
        <v>1028</v>
      </c>
      <c r="Q923">
        <v>1</v>
      </c>
      <c r="W923">
        <v>0</v>
      </c>
      <c r="X923">
        <v>-400197608</v>
      </c>
      <c r="Y923">
        <v>7.520999999999999</v>
      </c>
      <c r="AA923">
        <v>0</v>
      </c>
      <c r="AB923">
        <v>0</v>
      </c>
      <c r="AC923">
        <v>0</v>
      </c>
      <c r="AD923">
        <v>56.81</v>
      </c>
      <c r="AE923">
        <v>0</v>
      </c>
      <c r="AF923">
        <v>0</v>
      </c>
      <c r="AG923">
        <v>0</v>
      </c>
      <c r="AH923">
        <v>8.5299999999999994</v>
      </c>
      <c r="AI923">
        <v>1</v>
      </c>
      <c r="AJ923">
        <v>1</v>
      </c>
      <c r="AK923">
        <v>1</v>
      </c>
      <c r="AL923">
        <v>6.66</v>
      </c>
      <c r="AN923">
        <v>0</v>
      </c>
      <c r="AO923">
        <v>1</v>
      </c>
      <c r="AP923">
        <v>1</v>
      </c>
      <c r="AQ923">
        <v>0</v>
      </c>
      <c r="AR923">
        <v>0</v>
      </c>
      <c r="AS923" t="s">
        <v>3</v>
      </c>
      <c r="AT923">
        <v>6.54</v>
      </c>
      <c r="AU923" t="s">
        <v>33</v>
      </c>
      <c r="AV923">
        <v>1</v>
      </c>
      <c r="AW923">
        <v>2</v>
      </c>
      <c r="AX923">
        <v>39502477</v>
      </c>
      <c r="AY923">
        <v>1</v>
      </c>
      <c r="AZ923">
        <v>0</v>
      </c>
      <c r="BA923">
        <v>931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Y923*Source!I431</f>
        <v>7.520999999999999</v>
      </c>
      <c r="CY923">
        <f>AD923</f>
        <v>56.81</v>
      </c>
      <c r="CZ923">
        <f>AH923</f>
        <v>8.5299999999999994</v>
      </c>
      <c r="DA923">
        <f>AL923</f>
        <v>6.66</v>
      </c>
      <c r="DB923">
        <v>0</v>
      </c>
    </row>
    <row r="924" spans="1:106" x14ac:dyDescent="0.2">
      <c r="A924">
        <f>ROW(Source!A431)</f>
        <v>431</v>
      </c>
      <c r="B924">
        <v>39500386</v>
      </c>
      <c r="C924">
        <v>39502470</v>
      </c>
      <c r="D924">
        <v>37064876</v>
      </c>
      <c r="E924">
        <v>1</v>
      </c>
      <c r="F924">
        <v>1</v>
      </c>
      <c r="G924">
        <v>1</v>
      </c>
      <c r="H924">
        <v>1</v>
      </c>
      <c r="I924" t="s">
        <v>1029</v>
      </c>
      <c r="J924" t="s">
        <v>3</v>
      </c>
      <c r="K924" t="s">
        <v>1030</v>
      </c>
      <c r="L924">
        <v>1191</v>
      </c>
      <c r="N924">
        <v>1013</v>
      </c>
      <c r="O924" t="s">
        <v>1028</v>
      </c>
      <c r="P924" t="s">
        <v>1028</v>
      </c>
      <c r="Q924">
        <v>1</v>
      </c>
      <c r="W924">
        <v>0</v>
      </c>
      <c r="X924">
        <v>-1417349443</v>
      </c>
      <c r="Y924">
        <v>0.02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1</v>
      </c>
      <c r="AJ924">
        <v>1</v>
      </c>
      <c r="AK924">
        <v>6.66</v>
      </c>
      <c r="AL924">
        <v>1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3</v>
      </c>
      <c r="AT924">
        <v>0.02</v>
      </c>
      <c r="AU924" t="s">
        <v>3</v>
      </c>
      <c r="AV924">
        <v>2</v>
      </c>
      <c r="AW924">
        <v>2</v>
      </c>
      <c r="AX924">
        <v>39502478</v>
      </c>
      <c r="AY924">
        <v>1</v>
      </c>
      <c r="AZ924">
        <v>2048</v>
      </c>
      <c r="BA924">
        <v>932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Y924*Source!I431</f>
        <v>0.02</v>
      </c>
      <c r="CY924">
        <f>AD924</f>
        <v>0</v>
      </c>
      <c r="CZ924">
        <f>AH924</f>
        <v>0</v>
      </c>
      <c r="DA924">
        <f>AL924</f>
        <v>1</v>
      </c>
      <c r="DB924">
        <v>0</v>
      </c>
    </row>
    <row r="925" spans="1:106" x14ac:dyDescent="0.2">
      <c r="A925">
        <f>ROW(Source!A431)</f>
        <v>431</v>
      </c>
      <c r="B925">
        <v>39500386</v>
      </c>
      <c r="C925">
        <v>39502470</v>
      </c>
      <c r="D925">
        <v>36882159</v>
      </c>
      <c r="E925">
        <v>1</v>
      </c>
      <c r="F925">
        <v>1</v>
      </c>
      <c r="G925">
        <v>1</v>
      </c>
      <c r="H925">
        <v>2</v>
      </c>
      <c r="I925" t="s">
        <v>1119</v>
      </c>
      <c r="J925" t="s">
        <v>1120</v>
      </c>
      <c r="K925" t="s">
        <v>1121</v>
      </c>
      <c r="L925">
        <v>1368</v>
      </c>
      <c r="N925">
        <v>1011</v>
      </c>
      <c r="O925" t="s">
        <v>1034</v>
      </c>
      <c r="P925" t="s">
        <v>1034</v>
      </c>
      <c r="Q925">
        <v>1</v>
      </c>
      <c r="W925">
        <v>0</v>
      </c>
      <c r="X925">
        <v>-1718674368</v>
      </c>
      <c r="Y925">
        <v>1.2500000000000001E-2</v>
      </c>
      <c r="AA925">
        <v>0</v>
      </c>
      <c r="AB925">
        <v>745.85</v>
      </c>
      <c r="AC925">
        <v>13.5</v>
      </c>
      <c r="AD925">
        <v>0</v>
      </c>
      <c r="AE925">
        <v>0</v>
      </c>
      <c r="AF925">
        <v>111.99</v>
      </c>
      <c r="AG925">
        <v>13.5</v>
      </c>
      <c r="AH925">
        <v>0</v>
      </c>
      <c r="AI925">
        <v>1</v>
      </c>
      <c r="AJ925">
        <v>6.66</v>
      </c>
      <c r="AK925">
        <v>1</v>
      </c>
      <c r="AL925">
        <v>1</v>
      </c>
      <c r="AN925">
        <v>0</v>
      </c>
      <c r="AO925">
        <v>1</v>
      </c>
      <c r="AP925">
        <v>1</v>
      </c>
      <c r="AQ925">
        <v>0</v>
      </c>
      <c r="AR925">
        <v>0</v>
      </c>
      <c r="AS925" t="s">
        <v>3</v>
      </c>
      <c r="AT925">
        <v>0.01</v>
      </c>
      <c r="AU925" t="s">
        <v>32</v>
      </c>
      <c r="AV925">
        <v>0</v>
      </c>
      <c r="AW925">
        <v>2</v>
      </c>
      <c r="AX925">
        <v>39502479</v>
      </c>
      <c r="AY925">
        <v>1</v>
      </c>
      <c r="AZ925">
        <v>0</v>
      </c>
      <c r="BA925">
        <v>933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Y925*Source!I431</f>
        <v>1.2500000000000001E-2</v>
      </c>
      <c r="CY925">
        <f>AB925</f>
        <v>745.85</v>
      </c>
      <c r="CZ925">
        <f>AF925</f>
        <v>111.99</v>
      </c>
      <c r="DA925">
        <f>AJ925</f>
        <v>6.66</v>
      </c>
      <c r="DB925">
        <v>0</v>
      </c>
    </row>
    <row r="926" spans="1:106" x14ac:dyDescent="0.2">
      <c r="A926">
        <f>ROW(Source!A431)</f>
        <v>431</v>
      </c>
      <c r="B926">
        <v>39500386</v>
      </c>
      <c r="C926">
        <v>39502470</v>
      </c>
      <c r="D926">
        <v>36882338</v>
      </c>
      <c r="E926">
        <v>1</v>
      </c>
      <c r="F926">
        <v>1</v>
      </c>
      <c r="G926">
        <v>1</v>
      </c>
      <c r="H926">
        <v>2</v>
      </c>
      <c r="I926" t="s">
        <v>1423</v>
      </c>
      <c r="J926" t="s">
        <v>1424</v>
      </c>
      <c r="K926" t="s">
        <v>1425</v>
      </c>
      <c r="L926">
        <v>1368</v>
      </c>
      <c r="N926">
        <v>1011</v>
      </c>
      <c r="O926" t="s">
        <v>1034</v>
      </c>
      <c r="P926" t="s">
        <v>1034</v>
      </c>
      <c r="Q926">
        <v>1</v>
      </c>
      <c r="W926">
        <v>0</v>
      </c>
      <c r="X926">
        <v>1373224040</v>
      </c>
      <c r="Y926">
        <v>1.875</v>
      </c>
      <c r="AA926">
        <v>0</v>
      </c>
      <c r="AB926">
        <v>20.78</v>
      </c>
      <c r="AC926">
        <v>0</v>
      </c>
      <c r="AD926">
        <v>0</v>
      </c>
      <c r="AE926">
        <v>0</v>
      </c>
      <c r="AF926">
        <v>3.12</v>
      </c>
      <c r="AG926">
        <v>0</v>
      </c>
      <c r="AH926">
        <v>0</v>
      </c>
      <c r="AI926">
        <v>1</v>
      </c>
      <c r="AJ926">
        <v>6.66</v>
      </c>
      <c r="AK926">
        <v>1</v>
      </c>
      <c r="AL926">
        <v>1</v>
      </c>
      <c r="AN926">
        <v>0</v>
      </c>
      <c r="AO926">
        <v>1</v>
      </c>
      <c r="AP926">
        <v>1</v>
      </c>
      <c r="AQ926">
        <v>0</v>
      </c>
      <c r="AR926">
        <v>0</v>
      </c>
      <c r="AS926" t="s">
        <v>3</v>
      </c>
      <c r="AT926">
        <v>1.5</v>
      </c>
      <c r="AU926" t="s">
        <v>32</v>
      </c>
      <c r="AV926">
        <v>0</v>
      </c>
      <c r="AW926">
        <v>2</v>
      </c>
      <c r="AX926">
        <v>39502480</v>
      </c>
      <c r="AY926">
        <v>1</v>
      </c>
      <c r="AZ926">
        <v>0</v>
      </c>
      <c r="BA926">
        <v>934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Y926*Source!I431</f>
        <v>1.875</v>
      </c>
      <c r="CY926">
        <f>AB926</f>
        <v>20.78</v>
      </c>
      <c r="CZ926">
        <f>AF926</f>
        <v>3.12</v>
      </c>
      <c r="DA926">
        <f>AJ926</f>
        <v>6.66</v>
      </c>
      <c r="DB926">
        <v>0</v>
      </c>
    </row>
    <row r="927" spans="1:106" x14ac:dyDescent="0.2">
      <c r="A927">
        <f>ROW(Source!A431)</f>
        <v>431</v>
      </c>
      <c r="B927">
        <v>39500386</v>
      </c>
      <c r="C927">
        <v>39502470</v>
      </c>
      <c r="D927">
        <v>36883554</v>
      </c>
      <c r="E927">
        <v>1</v>
      </c>
      <c r="F927">
        <v>1</v>
      </c>
      <c r="G927">
        <v>1</v>
      </c>
      <c r="H927">
        <v>2</v>
      </c>
      <c r="I927" t="s">
        <v>1037</v>
      </c>
      <c r="J927" t="s">
        <v>1038</v>
      </c>
      <c r="K927" t="s">
        <v>1039</v>
      </c>
      <c r="L927">
        <v>1368</v>
      </c>
      <c r="N927">
        <v>1011</v>
      </c>
      <c r="O927" t="s">
        <v>1034</v>
      </c>
      <c r="P927" t="s">
        <v>1034</v>
      </c>
      <c r="Q927">
        <v>1</v>
      </c>
      <c r="W927">
        <v>0</v>
      </c>
      <c r="X927">
        <v>1372534845</v>
      </c>
      <c r="Y927">
        <v>1.2500000000000001E-2</v>
      </c>
      <c r="AA927">
        <v>0</v>
      </c>
      <c r="AB927">
        <v>437.63</v>
      </c>
      <c r="AC927">
        <v>11.6</v>
      </c>
      <c r="AD927">
        <v>0</v>
      </c>
      <c r="AE927">
        <v>0</v>
      </c>
      <c r="AF927">
        <v>65.709999999999994</v>
      </c>
      <c r="AG927">
        <v>11.6</v>
      </c>
      <c r="AH927">
        <v>0</v>
      </c>
      <c r="AI927">
        <v>1</v>
      </c>
      <c r="AJ927">
        <v>6.66</v>
      </c>
      <c r="AK927">
        <v>1</v>
      </c>
      <c r="AL927">
        <v>1</v>
      </c>
      <c r="AN927">
        <v>0</v>
      </c>
      <c r="AO927">
        <v>1</v>
      </c>
      <c r="AP927">
        <v>1</v>
      </c>
      <c r="AQ927">
        <v>0</v>
      </c>
      <c r="AR927">
        <v>0</v>
      </c>
      <c r="AS927" t="s">
        <v>3</v>
      </c>
      <c r="AT927">
        <v>0.01</v>
      </c>
      <c r="AU927" t="s">
        <v>32</v>
      </c>
      <c r="AV927">
        <v>0</v>
      </c>
      <c r="AW927">
        <v>2</v>
      </c>
      <c r="AX927">
        <v>39502481</v>
      </c>
      <c r="AY927">
        <v>1</v>
      </c>
      <c r="AZ927">
        <v>0</v>
      </c>
      <c r="BA927">
        <v>935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Y927*Source!I431</f>
        <v>1.2500000000000001E-2</v>
      </c>
      <c r="CY927">
        <f>AB927</f>
        <v>437.63</v>
      </c>
      <c r="CZ927">
        <f>AF927</f>
        <v>65.709999999999994</v>
      </c>
      <c r="DA927">
        <f>AJ927</f>
        <v>6.66</v>
      </c>
      <c r="DB927">
        <v>0</v>
      </c>
    </row>
    <row r="928" spans="1:106" x14ac:dyDescent="0.2">
      <c r="A928">
        <f>ROW(Source!A431)</f>
        <v>431</v>
      </c>
      <c r="B928">
        <v>39500386</v>
      </c>
      <c r="C928">
        <v>39502470</v>
      </c>
      <c r="D928">
        <v>36878143</v>
      </c>
      <c r="E928">
        <v>1</v>
      </c>
      <c r="F928">
        <v>1</v>
      </c>
      <c r="G928">
        <v>1</v>
      </c>
      <c r="H928">
        <v>3</v>
      </c>
      <c r="I928" t="s">
        <v>669</v>
      </c>
      <c r="J928" t="s">
        <v>671</v>
      </c>
      <c r="K928" t="s">
        <v>670</v>
      </c>
      <c r="L928">
        <v>1354</v>
      </c>
      <c r="N928">
        <v>1010</v>
      </c>
      <c r="O928" t="s">
        <v>132</v>
      </c>
      <c r="P928" t="s">
        <v>132</v>
      </c>
      <c r="Q928">
        <v>1</v>
      </c>
      <c r="W928">
        <v>0</v>
      </c>
      <c r="X928">
        <v>-1072038568</v>
      </c>
      <c r="Y928">
        <v>1</v>
      </c>
      <c r="AA928">
        <v>17510.87</v>
      </c>
      <c r="AB928">
        <v>0</v>
      </c>
      <c r="AC928">
        <v>0</v>
      </c>
      <c r="AD928">
        <v>0</v>
      </c>
      <c r="AE928">
        <v>2629.26</v>
      </c>
      <c r="AF928">
        <v>0</v>
      </c>
      <c r="AG928">
        <v>0</v>
      </c>
      <c r="AH928">
        <v>0</v>
      </c>
      <c r="AI928">
        <v>6.66</v>
      </c>
      <c r="AJ928">
        <v>1</v>
      </c>
      <c r="AK928">
        <v>1</v>
      </c>
      <c r="AL928">
        <v>1</v>
      </c>
      <c r="AN928">
        <v>0</v>
      </c>
      <c r="AO928">
        <v>0</v>
      </c>
      <c r="AP928">
        <v>0</v>
      </c>
      <c r="AQ928">
        <v>0</v>
      </c>
      <c r="AR928">
        <v>0</v>
      </c>
      <c r="AS928" t="s">
        <v>3</v>
      </c>
      <c r="AT928">
        <v>1</v>
      </c>
      <c r="AU928" t="s">
        <v>3</v>
      </c>
      <c r="AV928">
        <v>0</v>
      </c>
      <c r="AW928">
        <v>1</v>
      </c>
      <c r="AX928">
        <v>-1</v>
      </c>
      <c r="AY928">
        <v>0</v>
      </c>
      <c r="AZ928">
        <v>0</v>
      </c>
      <c r="BA928" t="s">
        <v>3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Y928*Source!I431</f>
        <v>1</v>
      </c>
      <c r="CY928">
        <f>AA928</f>
        <v>17510.87</v>
      </c>
      <c r="CZ928">
        <f>AE928</f>
        <v>2629.26</v>
      </c>
      <c r="DA928">
        <f>AI928</f>
        <v>6.66</v>
      </c>
      <c r="DB928">
        <v>0</v>
      </c>
    </row>
    <row r="929" spans="1:106" x14ac:dyDescent="0.2">
      <c r="A929">
        <f>ROW(Source!A434)</f>
        <v>434</v>
      </c>
      <c r="B929">
        <v>39500385</v>
      </c>
      <c r="C929">
        <v>39502484</v>
      </c>
      <c r="D929">
        <v>37064978</v>
      </c>
      <c r="E929">
        <v>1</v>
      </c>
      <c r="F929">
        <v>1</v>
      </c>
      <c r="G929">
        <v>1</v>
      </c>
      <c r="H929">
        <v>1</v>
      </c>
      <c r="I929" t="s">
        <v>1232</v>
      </c>
      <c r="J929" t="s">
        <v>3</v>
      </c>
      <c r="K929" t="s">
        <v>1233</v>
      </c>
      <c r="L929">
        <v>1191</v>
      </c>
      <c r="N929">
        <v>1013</v>
      </c>
      <c r="O929" t="s">
        <v>1028</v>
      </c>
      <c r="P929" t="s">
        <v>1028</v>
      </c>
      <c r="Q929">
        <v>1</v>
      </c>
      <c r="W929">
        <v>0</v>
      </c>
      <c r="X929">
        <v>-719309759</v>
      </c>
      <c r="Y929">
        <v>1.6674999999999998</v>
      </c>
      <c r="AA929">
        <v>0</v>
      </c>
      <c r="AB929">
        <v>0</v>
      </c>
      <c r="AC929">
        <v>0</v>
      </c>
      <c r="AD929">
        <v>8.86</v>
      </c>
      <c r="AE929">
        <v>0</v>
      </c>
      <c r="AF929">
        <v>0</v>
      </c>
      <c r="AG929">
        <v>0</v>
      </c>
      <c r="AH929">
        <v>8.86</v>
      </c>
      <c r="AI929">
        <v>1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1</v>
      </c>
      <c r="AQ929">
        <v>0</v>
      </c>
      <c r="AR929">
        <v>0</v>
      </c>
      <c r="AS929" t="s">
        <v>3</v>
      </c>
      <c r="AT929">
        <v>1.45</v>
      </c>
      <c r="AU929" t="s">
        <v>33</v>
      </c>
      <c r="AV929">
        <v>1</v>
      </c>
      <c r="AW929">
        <v>2</v>
      </c>
      <c r="AX929">
        <v>39502494</v>
      </c>
      <c r="AY929">
        <v>1</v>
      </c>
      <c r="AZ929">
        <v>0</v>
      </c>
      <c r="BA929">
        <v>937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Y929*Source!I434</f>
        <v>16.674999999999997</v>
      </c>
      <c r="CY929">
        <f>AD929</f>
        <v>8.86</v>
      </c>
      <c r="CZ929">
        <f>AH929</f>
        <v>8.86</v>
      </c>
      <c r="DA929">
        <f>AL929</f>
        <v>1</v>
      </c>
      <c r="DB929">
        <v>0</v>
      </c>
    </row>
    <row r="930" spans="1:106" x14ac:dyDescent="0.2">
      <c r="A930">
        <f>ROW(Source!A434)</f>
        <v>434</v>
      </c>
      <c r="B930">
        <v>39500385</v>
      </c>
      <c r="C930">
        <v>39502484</v>
      </c>
      <c r="D930">
        <v>37064876</v>
      </c>
      <c r="E930">
        <v>1</v>
      </c>
      <c r="F930">
        <v>1</v>
      </c>
      <c r="G930">
        <v>1</v>
      </c>
      <c r="H930">
        <v>1</v>
      </c>
      <c r="I930" t="s">
        <v>1029</v>
      </c>
      <c r="J930" t="s">
        <v>3</v>
      </c>
      <c r="K930" t="s">
        <v>1030</v>
      </c>
      <c r="L930">
        <v>1191</v>
      </c>
      <c r="N930">
        <v>1013</v>
      </c>
      <c r="O930" t="s">
        <v>1028</v>
      </c>
      <c r="P930" t="s">
        <v>1028</v>
      </c>
      <c r="Q930">
        <v>1</v>
      </c>
      <c r="W930">
        <v>0</v>
      </c>
      <c r="X930">
        <v>-1417349443</v>
      </c>
      <c r="Y930">
        <v>0.38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1</v>
      </c>
      <c r="AJ930">
        <v>1</v>
      </c>
      <c r="AK930">
        <v>1</v>
      </c>
      <c r="AL930">
        <v>1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3</v>
      </c>
      <c r="AT930">
        <v>0.38</v>
      </c>
      <c r="AU930" t="s">
        <v>3</v>
      </c>
      <c r="AV930">
        <v>2</v>
      </c>
      <c r="AW930">
        <v>2</v>
      </c>
      <c r="AX930">
        <v>39502495</v>
      </c>
      <c r="AY930">
        <v>1</v>
      </c>
      <c r="AZ930">
        <v>2048</v>
      </c>
      <c r="BA930">
        <v>938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Y930*Source!I434</f>
        <v>3.8</v>
      </c>
      <c r="CY930">
        <f>AD930</f>
        <v>0</v>
      </c>
      <c r="CZ930">
        <f>AH930</f>
        <v>0</v>
      </c>
      <c r="DA930">
        <f>AL930</f>
        <v>1</v>
      </c>
      <c r="DB930">
        <v>0</v>
      </c>
    </row>
    <row r="931" spans="1:106" x14ac:dyDescent="0.2">
      <c r="A931">
        <f>ROW(Source!A434)</f>
        <v>434</v>
      </c>
      <c r="B931">
        <v>39500385</v>
      </c>
      <c r="C931">
        <v>39502484</v>
      </c>
      <c r="D931">
        <v>36882338</v>
      </c>
      <c r="E931">
        <v>1</v>
      </c>
      <c r="F931">
        <v>1</v>
      </c>
      <c r="G931">
        <v>1</v>
      </c>
      <c r="H931">
        <v>2</v>
      </c>
      <c r="I931" t="s">
        <v>1423</v>
      </c>
      <c r="J931" t="s">
        <v>1424</v>
      </c>
      <c r="K931" t="s">
        <v>1425</v>
      </c>
      <c r="L931">
        <v>1368</v>
      </c>
      <c r="N931">
        <v>1011</v>
      </c>
      <c r="O931" t="s">
        <v>1034</v>
      </c>
      <c r="P931" t="s">
        <v>1034</v>
      </c>
      <c r="Q931">
        <v>1</v>
      </c>
      <c r="W931">
        <v>0</v>
      </c>
      <c r="X931">
        <v>1373224040</v>
      </c>
      <c r="Y931">
        <v>0.41250000000000003</v>
      </c>
      <c r="AA931">
        <v>0</v>
      </c>
      <c r="AB931">
        <v>3.12</v>
      </c>
      <c r="AC931">
        <v>0</v>
      </c>
      <c r="AD931">
        <v>0</v>
      </c>
      <c r="AE931">
        <v>0</v>
      </c>
      <c r="AF931">
        <v>3.12</v>
      </c>
      <c r="AG931">
        <v>0</v>
      </c>
      <c r="AH931">
        <v>0</v>
      </c>
      <c r="AI931">
        <v>1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1</v>
      </c>
      <c r="AQ931">
        <v>0</v>
      </c>
      <c r="AR931">
        <v>0</v>
      </c>
      <c r="AS931" t="s">
        <v>3</v>
      </c>
      <c r="AT931">
        <v>0.33</v>
      </c>
      <c r="AU931" t="s">
        <v>32</v>
      </c>
      <c r="AV931">
        <v>0</v>
      </c>
      <c r="AW931">
        <v>2</v>
      </c>
      <c r="AX931">
        <v>39502496</v>
      </c>
      <c r="AY931">
        <v>1</v>
      </c>
      <c r="AZ931">
        <v>0</v>
      </c>
      <c r="BA931">
        <v>939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Y931*Source!I434</f>
        <v>4.125</v>
      </c>
      <c r="CY931">
        <f>AB931</f>
        <v>3.12</v>
      </c>
      <c r="CZ931">
        <f>AF931</f>
        <v>3.12</v>
      </c>
      <c r="DA931">
        <f>AJ931</f>
        <v>1</v>
      </c>
      <c r="DB931">
        <v>0</v>
      </c>
    </row>
    <row r="932" spans="1:106" x14ac:dyDescent="0.2">
      <c r="A932">
        <f>ROW(Source!A434)</f>
        <v>434</v>
      </c>
      <c r="B932">
        <v>39500385</v>
      </c>
      <c r="C932">
        <v>39502484</v>
      </c>
      <c r="D932">
        <v>36882351</v>
      </c>
      <c r="E932">
        <v>1</v>
      </c>
      <c r="F932">
        <v>1</v>
      </c>
      <c r="G932">
        <v>1</v>
      </c>
      <c r="H932">
        <v>2</v>
      </c>
      <c r="I932" t="s">
        <v>1408</v>
      </c>
      <c r="J932" t="s">
        <v>1409</v>
      </c>
      <c r="K932" t="s">
        <v>1410</v>
      </c>
      <c r="L932">
        <v>1368</v>
      </c>
      <c r="N932">
        <v>1011</v>
      </c>
      <c r="O932" t="s">
        <v>1034</v>
      </c>
      <c r="P932" t="s">
        <v>1034</v>
      </c>
      <c r="Q932">
        <v>1</v>
      </c>
      <c r="W932">
        <v>0</v>
      </c>
      <c r="X932">
        <v>-1985289705</v>
      </c>
      <c r="Y932">
        <v>0.8</v>
      </c>
      <c r="AA932">
        <v>0</v>
      </c>
      <c r="AB932">
        <v>6.66</v>
      </c>
      <c r="AC932">
        <v>0</v>
      </c>
      <c r="AD932">
        <v>0</v>
      </c>
      <c r="AE932">
        <v>0</v>
      </c>
      <c r="AF932">
        <v>6.66</v>
      </c>
      <c r="AG932">
        <v>0</v>
      </c>
      <c r="AH932">
        <v>0</v>
      </c>
      <c r="AI932">
        <v>1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1</v>
      </c>
      <c r="AQ932">
        <v>0</v>
      </c>
      <c r="AR932">
        <v>0</v>
      </c>
      <c r="AS932" t="s">
        <v>3</v>
      </c>
      <c r="AT932">
        <v>0.64</v>
      </c>
      <c r="AU932" t="s">
        <v>32</v>
      </c>
      <c r="AV932">
        <v>0</v>
      </c>
      <c r="AW932">
        <v>2</v>
      </c>
      <c r="AX932">
        <v>39502497</v>
      </c>
      <c r="AY932">
        <v>1</v>
      </c>
      <c r="AZ932">
        <v>0</v>
      </c>
      <c r="BA932">
        <v>940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Y932*Source!I434</f>
        <v>8</v>
      </c>
      <c r="CY932">
        <f>AB932</f>
        <v>6.66</v>
      </c>
      <c r="CZ932">
        <f>AF932</f>
        <v>6.66</v>
      </c>
      <c r="DA932">
        <f>AJ932</f>
        <v>1</v>
      </c>
      <c r="DB932">
        <v>0</v>
      </c>
    </row>
    <row r="933" spans="1:106" x14ac:dyDescent="0.2">
      <c r="A933">
        <f>ROW(Source!A434)</f>
        <v>434</v>
      </c>
      <c r="B933">
        <v>39500385</v>
      </c>
      <c r="C933">
        <v>39502484</v>
      </c>
      <c r="D933">
        <v>36883554</v>
      </c>
      <c r="E933">
        <v>1</v>
      </c>
      <c r="F933">
        <v>1</v>
      </c>
      <c r="G933">
        <v>1</v>
      </c>
      <c r="H933">
        <v>2</v>
      </c>
      <c r="I933" t="s">
        <v>1037</v>
      </c>
      <c r="J933" t="s">
        <v>1038</v>
      </c>
      <c r="K933" t="s">
        <v>1039</v>
      </c>
      <c r="L933">
        <v>1368</v>
      </c>
      <c r="N933">
        <v>1011</v>
      </c>
      <c r="O933" t="s">
        <v>1034</v>
      </c>
      <c r="P933" t="s">
        <v>1034</v>
      </c>
      <c r="Q933">
        <v>1</v>
      </c>
      <c r="W933">
        <v>0</v>
      </c>
      <c r="X933">
        <v>1372534845</v>
      </c>
      <c r="Y933">
        <v>0.47499999999999998</v>
      </c>
      <c r="AA933">
        <v>0</v>
      </c>
      <c r="AB933">
        <v>65.709999999999994</v>
      </c>
      <c r="AC933">
        <v>11.6</v>
      </c>
      <c r="AD933">
        <v>0</v>
      </c>
      <c r="AE933">
        <v>0</v>
      </c>
      <c r="AF933">
        <v>65.709999999999994</v>
      </c>
      <c r="AG933">
        <v>11.6</v>
      </c>
      <c r="AH933">
        <v>0</v>
      </c>
      <c r="AI933">
        <v>1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1</v>
      </c>
      <c r="AQ933">
        <v>0</v>
      </c>
      <c r="AR933">
        <v>0</v>
      </c>
      <c r="AS933" t="s">
        <v>3</v>
      </c>
      <c r="AT933">
        <v>0.38</v>
      </c>
      <c r="AU933" t="s">
        <v>32</v>
      </c>
      <c r="AV933">
        <v>0</v>
      </c>
      <c r="AW933">
        <v>2</v>
      </c>
      <c r="AX933">
        <v>39502498</v>
      </c>
      <c r="AY933">
        <v>1</v>
      </c>
      <c r="AZ933">
        <v>0</v>
      </c>
      <c r="BA933">
        <v>941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Y933*Source!I434</f>
        <v>4.75</v>
      </c>
      <c r="CY933">
        <f>AB933</f>
        <v>65.709999999999994</v>
      </c>
      <c r="CZ933">
        <f>AF933</f>
        <v>65.709999999999994</v>
      </c>
      <c r="DA933">
        <f>AJ933</f>
        <v>1</v>
      </c>
      <c r="DB933">
        <v>0</v>
      </c>
    </row>
    <row r="934" spans="1:106" x14ac:dyDescent="0.2">
      <c r="A934">
        <f>ROW(Source!A434)</f>
        <v>434</v>
      </c>
      <c r="B934">
        <v>39500385</v>
      </c>
      <c r="C934">
        <v>39502484</v>
      </c>
      <c r="D934">
        <v>36804447</v>
      </c>
      <c r="E934">
        <v>1</v>
      </c>
      <c r="F934">
        <v>1</v>
      </c>
      <c r="G934">
        <v>1</v>
      </c>
      <c r="H934">
        <v>3</v>
      </c>
      <c r="I934" t="s">
        <v>1414</v>
      </c>
      <c r="J934" t="s">
        <v>1415</v>
      </c>
      <c r="K934" t="s">
        <v>1416</v>
      </c>
      <c r="L934">
        <v>1348</v>
      </c>
      <c r="N934">
        <v>1009</v>
      </c>
      <c r="O934" t="s">
        <v>57</v>
      </c>
      <c r="P934" t="s">
        <v>57</v>
      </c>
      <c r="Q934">
        <v>1000</v>
      </c>
      <c r="W934">
        <v>0</v>
      </c>
      <c r="X934">
        <v>-437906794</v>
      </c>
      <c r="Y934">
        <v>6.9999999999999994E-5</v>
      </c>
      <c r="AA934">
        <v>9040.01</v>
      </c>
      <c r="AB934">
        <v>0</v>
      </c>
      <c r="AC934">
        <v>0</v>
      </c>
      <c r="AD934">
        <v>0</v>
      </c>
      <c r="AE934">
        <v>9040.01</v>
      </c>
      <c r="AF934">
        <v>0</v>
      </c>
      <c r="AG934">
        <v>0</v>
      </c>
      <c r="AH934">
        <v>0</v>
      </c>
      <c r="AI934">
        <v>1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3</v>
      </c>
      <c r="AT934">
        <v>6.9999999999999994E-5</v>
      </c>
      <c r="AU934" t="s">
        <v>3</v>
      </c>
      <c r="AV934">
        <v>0</v>
      </c>
      <c r="AW934">
        <v>2</v>
      </c>
      <c r="AX934">
        <v>39502499</v>
      </c>
      <c r="AY934">
        <v>1</v>
      </c>
      <c r="AZ934">
        <v>0</v>
      </c>
      <c r="BA934">
        <v>942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Y934*Source!I434</f>
        <v>6.9999999999999988E-4</v>
      </c>
      <c r="CY934">
        <f>AA934</f>
        <v>9040.01</v>
      </c>
      <c r="CZ934">
        <f>AE934</f>
        <v>9040.01</v>
      </c>
      <c r="DA934">
        <f>AI934</f>
        <v>1</v>
      </c>
      <c r="DB934">
        <v>0</v>
      </c>
    </row>
    <row r="935" spans="1:106" x14ac:dyDescent="0.2">
      <c r="A935">
        <f>ROW(Source!A434)</f>
        <v>434</v>
      </c>
      <c r="B935">
        <v>39500385</v>
      </c>
      <c r="C935">
        <v>39502484</v>
      </c>
      <c r="D935">
        <v>36805330</v>
      </c>
      <c r="E935">
        <v>1</v>
      </c>
      <c r="F935">
        <v>1</v>
      </c>
      <c r="G935">
        <v>1</v>
      </c>
      <c r="H935">
        <v>3</v>
      </c>
      <c r="I935" t="s">
        <v>1417</v>
      </c>
      <c r="J935" t="s">
        <v>1418</v>
      </c>
      <c r="K935" t="s">
        <v>1419</v>
      </c>
      <c r="L935">
        <v>1346</v>
      </c>
      <c r="N935">
        <v>1009</v>
      </c>
      <c r="O935" t="s">
        <v>52</v>
      </c>
      <c r="P935" t="s">
        <v>52</v>
      </c>
      <c r="Q935">
        <v>1</v>
      </c>
      <c r="W935">
        <v>0</v>
      </c>
      <c r="X935">
        <v>-731615568</v>
      </c>
      <c r="Y935">
        <v>0.123</v>
      </c>
      <c r="AA935">
        <v>23.09</v>
      </c>
      <c r="AB935">
        <v>0</v>
      </c>
      <c r="AC935">
        <v>0</v>
      </c>
      <c r="AD935">
        <v>0</v>
      </c>
      <c r="AE935">
        <v>23.09</v>
      </c>
      <c r="AF935">
        <v>0</v>
      </c>
      <c r="AG935">
        <v>0</v>
      </c>
      <c r="AH935">
        <v>0</v>
      </c>
      <c r="AI935">
        <v>1</v>
      </c>
      <c r="AJ935">
        <v>1</v>
      </c>
      <c r="AK935">
        <v>1</v>
      </c>
      <c r="AL935">
        <v>1</v>
      </c>
      <c r="AN935">
        <v>0</v>
      </c>
      <c r="AO935">
        <v>1</v>
      </c>
      <c r="AP935">
        <v>0</v>
      </c>
      <c r="AQ935">
        <v>0</v>
      </c>
      <c r="AR935">
        <v>0</v>
      </c>
      <c r="AS935" t="s">
        <v>3</v>
      </c>
      <c r="AT935">
        <v>0.123</v>
      </c>
      <c r="AU935" t="s">
        <v>3</v>
      </c>
      <c r="AV935">
        <v>0</v>
      </c>
      <c r="AW935">
        <v>2</v>
      </c>
      <c r="AX935">
        <v>39502500</v>
      </c>
      <c r="AY935">
        <v>1</v>
      </c>
      <c r="AZ935">
        <v>0</v>
      </c>
      <c r="BA935">
        <v>943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Y935*Source!I434</f>
        <v>1.23</v>
      </c>
      <c r="CY935">
        <f>AA935</f>
        <v>23.09</v>
      </c>
      <c r="CZ935">
        <f>AE935</f>
        <v>23.09</v>
      </c>
      <c r="DA935">
        <f>AI935</f>
        <v>1</v>
      </c>
      <c r="DB935">
        <v>0</v>
      </c>
    </row>
    <row r="936" spans="1:106" x14ac:dyDescent="0.2">
      <c r="A936">
        <f>ROW(Source!A434)</f>
        <v>434</v>
      </c>
      <c r="B936">
        <v>39500385</v>
      </c>
      <c r="C936">
        <v>39502484</v>
      </c>
      <c r="D936">
        <v>36836997</v>
      </c>
      <c r="E936">
        <v>1</v>
      </c>
      <c r="F936">
        <v>1</v>
      </c>
      <c r="G936">
        <v>1</v>
      </c>
      <c r="H936">
        <v>3</v>
      </c>
      <c r="I936" t="s">
        <v>1156</v>
      </c>
      <c r="J936" t="s">
        <v>1157</v>
      </c>
      <c r="K936" t="s">
        <v>1158</v>
      </c>
      <c r="L936">
        <v>1346</v>
      </c>
      <c r="N936">
        <v>1009</v>
      </c>
      <c r="O936" t="s">
        <v>52</v>
      </c>
      <c r="P936" t="s">
        <v>52</v>
      </c>
      <c r="Q936">
        <v>1</v>
      </c>
      <c r="W936">
        <v>0</v>
      </c>
      <c r="X936">
        <v>-1230081286</v>
      </c>
      <c r="Y936">
        <v>0.02</v>
      </c>
      <c r="AA936">
        <v>45</v>
      </c>
      <c r="AB936">
        <v>0</v>
      </c>
      <c r="AC936">
        <v>0</v>
      </c>
      <c r="AD936">
        <v>0</v>
      </c>
      <c r="AE936">
        <v>45</v>
      </c>
      <c r="AF936">
        <v>0</v>
      </c>
      <c r="AG936">
        <v>0</v>
      </c>
      <c r="AH936">
        <v>0</v>
      </c>
      <c r="AI936">
        <v>1</v>
      </c>
      <c r="AJ936">
        <v>1</v>
      </c>
      <c r="AK936">
        <v>1</v>
      </c>
      <c r="AL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3</v>
      </c>
      <c r="AT936">
        <v>0.02</v>
      </c>
      <c r="AU936" t="s">
        <v>3</v>
      </c>
      <c r="AV936">
        <v>0</v>
      </c>
      <c r="AW936">
        <v>2</v>
      </c>
      <c r="AX936">
        <v>39502501</v>
      </c>
      <c r="AY936">
        <v>1</v>
      </c>
      <c r="AZ936">
        <v>0</v>
      </c>
      <c r="BA936">
        <v>944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Y936*Source!I434</f>
        <v>0.2</v>
      </c>
      <c r="CY936">
        <f>AA936</f>
        <v>45</v>
      </c>
      <c r="CZ936">
        <f>AE936</f>
        <v>45</v>
      </c>
      <c r="DA936">
        <f>AI936</f>
        <v>1</v>
      </c>
      <c r="DB936">
        <v>0</v>
      </c>
    </row>
    <row r="937" spans="1:106" x14ac:dyDescent="0.2">
      <c r="A937">
        <f>ROW(Source!A434)</f>
        <v>434</v>
      </c>
      <c r="B937">
        <v>39500385</v>
      </c>
      <c r="C937">
        <v>39502484</v>
      </c>
      <c r="D937">
        <v>36848652</v>
      </c>
      <c r="E937">
        <v>1</v>
      </c>
      <c r="F937">
        <v>1</v>
      </c>
      <c r="G937">
        <v>1</v>
      </c>
      <c r="H937">
        <v>3</v>
      </c>
      <c r="I937" t="s">
        <v>677</v>
      </c>
      <c r="J937" t="s">
        <v>679</v>
      </c>
      <c r="K937" t="s">
        <v>678</v>
      </c>
      <c r="L937">
        <v>1354</v>
      </c>
      <c r="N937">
        <v>1010</v>
      </c>
      <c r="O937" t="s">
        <v>132</v>
      </c>
      <c r="P937" t="s">
        <v>132</v>
      </c>
      <c r="Q937">
        <v>1</v>
      </c>
      <c r="W937">
        <v>0</v>
      </c>
      <c r="X937">
        <v>-746230988</v>
      </c>
      <c r="Y937">
        <v>1</v>
      </c>
      <c r="AA937">
        <v>99.8</v>
      </c>
      <c r="AB937">
        <v>0</v>
      </c>
      <c r="AC937">
        <v>0</v>
      </c>
      <c r="AD937">
        <v>0</v>
      </c>
      <c r="AE937">
        <v>99.8</v>
      </c>
      <c r="AF937">
        <v>0</v>
      </c>
      <c r="AG937">
        <v>0</v>
      </c>
      <c r="AH937">
        <v>0</v>
      </c>
      <c r="AI937">
        <v>1</v>
      </c>
      <c r="AJ937">
        <v>1</v>
      </c>
      <c r="AK937">
        <v>1</v>
      </c>
      <c r="AL937">
        <v>1</v>
      </c>
      <c r="AN937">
        <v>0</v>
      </c>
      <c r="AO937">
        <v>0</v>
      </c>
      <c r="AP937">
        <v>0</v>
      </c>
      <c r="AQ937">
        <v>0</v>
      </c>
      <c r="AR937">
        <v>0</v>
      </c>
      <c r="AS937" t="s">
        <v>3</v>
      </c>
      <c r="AT937">
        <v>1</v>
      </c>
      <c r="AU937" t="s">
        <v>3</v>
      </c>
      <c r="AV937">
        <v>0</v>
      </c>
      <c r="AW937">
        <v>1</v>
      </c>
      <c r="AX937">
        <v>-1</v>
      </c>
      <c r="AY937">
        <v>0</v>
      </c>
      <c r="AZ937">
        <v>0</v>
      </c>
      <c r="BA937" t="s">
        <v>3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Y937*Source!I434</f>
        <v>10</v>
      </c>
      <c r="CY937">
        <f>AA937</f>
        <v>99.8</v>
      </c>
      <c r="CZ937">
        <f>AE937</f>
        <v>99.8</v>
      </c>
      <c r="DA937">
        <f>AI937</f>
        <v>1</v>
      </c>
      <c r="DB937">
        <v>0</v>
      </c>
    </row>
    <row r="938" spans="1:106" x14ac:dyDescent="0.2">
      <c r="A938">
        <f>ROW(Source!A435)</f>
        <v>435</v>
      </c>
      <c r="B938">
        <v>39500386</v>
      </c>
      <c r="C938">
        <v>39502484</v>
      </c>
      <c r="D938">
        <v>37064978</v>
      </c>
      <c r="E938">
        <v>1</v>
      </c>
      <c r="F938">
        <v>1</v>
      </c>
      <c r="G938">
        <v>1</v>
      </c>
      <c r="H938">
        <v>1</v>
      </c>
      <c r="I938" t="s">
        <v>1232</v>
      </c>
      <c r="J938" t="s">
        <v>3</v>
      </c>
      <c r="K938" t="s">
        <v>1233</v>
      </c>
      <c r="L938">
        <v>1191</v>
      </c>
      <c r="N938">
        <v>1013</v>
      </c>
      <c r="O938" t="s">
        <v>1028</v>
      </c>
      <c r="P938" t="s">
        <v>1028</v>
      </c>
      <c r="Q938">
        <v>1</v>
      </c>
      <c r="W938">
        <v>0</v>
      </c>
      <c r="X938">
        <v>-719309759</v>
      </c>
      <c r="Y938">
        <v>1.6674999999999998</v>
      </c>
      <c r="AA938">
        <v>0</v>
      </c>
      <c r="AB938">
        <v>0</v>
      </c>
      <c r="AC938">
        <v>0</v>
      </c>
      <c r="AD938">
        <v>59.01</v>
      </c>
      <c r="AE938">
        <v>0</v>
      </c>
      <c r="AF938">
        <v>0</v>
      </c>
      <c r="AG938">
        <v>0</v>
      </c>
      <c r="AH938">
        <v>8.86</v>
      </c>
      <c r="AI938">
        <v>1</v>
      </c>
      <c r="AJ938">
        <v>1</v>
      </c>
      <c r="AK938">
        <v>1</v>
      </c>
      <c r="AL938">
        <v>6.66</v>
      </c>
      <c r="AN938">
        <v>0</v>
      </c>
      <c r="AO938">
        <v>1</v>
      </c>
      <c r="AP938">
        <v>1</v>
      </c>
      <c r="AQ938">
        <v>0</v>
      </c>
      <c r="AR938">
        <v>0</v>
      </c>
      <c r="AS938" t="s">
        <v>3</v>
      </c>
      <c r="AT938">
        <v>1.45</v>
      </c>
      <c r="AU938" t="s">
        <v>33</v>
      </c>
      <c r="AV938">
        <v>1</v>
      </c>
      <c r="AW938">
        <v>2</v>
      </c>
      <c r="AX938">
        <v>39502494</v>
      </c>
      <c r="AY938">
        <v>1</v>
      </c>
      <c r="AZ938">
        <v>0</v>
      </c>
      <c r="BA938">
        <v>947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Y938*Source!I435</f>
        <v>16.674999999999997</v>
      </c>
      <c r="CY938">
        <f>AD938</f>
        <v>59.01</v>
      </c>
      <c r="CZ938">
        <f>AH938</f>
        <v>8.86</v>
      </c>
      <c r="DA938">
        <f>AL938</f>
        <v>6.66</v>
      </c>
      <c r="DB938">
        <v>0</v>
      </c>
    </row>
    <row r="939" spans="1:106" x14ac:dyDescent="0.2">
      <c r="A939">
        <f>ROW(Source!A435)</f>
        <v>435</v>
      </c>
      <c r="B939">
        <v>39500386</v>
      </c>
      <c r="C939">
        <v>39502484</v>
      </c>
      <c r="D939">
        <v>37064876</v>
      </c>
      <c r="E939">
        <v>1</v>
      </c>
      <c r="F939">
        <v>1</v>
      </c>
      <c r="G939">
        <v>1</v>
      </c>
      <c r="H939">
        <v>1</v>
      </c>
      <c r="I939" t="s">
        <v>1029</v>
      </c>
      <c r="J939" t="s">
        <v>3</v>
      </c>
      <c r="K939" t="s">
        <v>1030</v>
      </c>
      <c r="L939">
        <v>1191</v>
      </c>
      <c r="N939">
        <v>1013</v>
      </c>
      <c r="O939" t="s">
        <v>1028</v>
      </c>
      <c r="P939" t="s">
        <v>1028</v>
      </c>
      <c r="Q939">
        <v>1</v>
      </c>
      <c r="W939">
        <v>0</v>
      </c>
      <c r="X939">
        <v>-1417349443</v>
      </c>
      <c r="Y939">
        <v>0.38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1</v>
      </c>
      <c r="AJ939">
        <v>1</v>
      </c>
      <c r="AK939">
        <v>6.66</v>
      </c>
      <c r="AL939">
        <v>1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3</v>
      </c>
      <c r="AT939">
        <v>0.38</v>
      </c>
      <c r="AU939" t="s">
        <v>3</v>
      </c>
      <c r="AV939">
        <v>2</v>
      </c>
      <c r="AW939">
        <v>2</v>
      </c>
      <c r="AX939">
        <v>39502495</v>
      </c>
      <c r="AY939">
        <v>1</v>
      </c>
      <c r="AZ939">
        <v>2048</v>
      </c>
      <c r="BA939">
        <v>948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Y939*Source!I435</f>
        <v>3.8</v>
      </c>
      <c r="CY939">
        <f>AD939</f>
        <v>0</v>
      </c>
      <c r="CZ939">
        <f>AH939</f>
        <v>0</v>
      </c>
      <c r="DA939">
        <f>AL939</f>
        <v>1</v>
      </c>
      <c r="DB939">
        <v>0</v>
      </c>
    </row>
    <row r="940" spans="1:106" x14ac:dyDescent="0.2">
      <c r="A940">
        <f>ROW(Source!A435)</f>
        <v>435</v>
      </c>
      <c r="B940">
        <v>39500386</v>
      </c>
      <c r="C940">
        <v>39502484</v>
      </c>
      <c r="D940">
        <v>36882338</v>
      </c>
      <c r="E940">
        <v>1</v>
      </c>
      <c r="F940">
        <v>1</v>
      </c>
      <c r="G940">
        <v>1</v>
      </c>
      <c r="H940">
        <v>2</v>
      </c>
      <c r="I940" t="s">
        <v>1423</v>
      </c>
      <c r="J940" t="s">
        <v>1424</v>
      </c>
      <c r="K940" t="s">
        <v>1425</v>
      </c>
      <c r="L940">
        <v>1368</v>
      </c>
      <c r="N940">
        <v>1011</v>
      </c>
      <c r="O940" t="s">
        <v>1034</v>
      </c>
      <c r="P940" t="s">
        <v>1034</v>
      </c>
      <c r="Q940">
        <v>1</v>
      </c>
      <c r="W940">
        <v>0</v>
      </c>
      <c r="X940">
        <v>1373224040</v>
      </c>
      <c r="Y940">
        <v>0.41250000000000003</v>
      </c>
      <c r="AA940">
        <v>0</v>
      </c>
      <c r="AB940">
        <v>20.78</v>
      </c>
      <c r="AC940">
        <v>0</v>
      </c>
      <c r="AD940">
        <v>0</v>
      </c>
      <c r="AE940">
        <v>0</v>
      </c>
      <c r="AF940">
        <v>3.12</v>
      </c>
      <c r="AG940">
        <v>0</v>
      </c>
      <c r="AH940">
        <v>0</v>
      </c>
      <c r="AI940">
        <v>1</v>
      </c>
      <c r="AJ940">
        <v>6.66</v>
      </c>
      <c r="AK940">
        <v>1</v>
      </c>
      <c r="AL940">
        <v>1</v>
      </c>
      <c r="AN940">
        <v>0</v>
      </c>
      <c r="AO940">
        <v>1</v>
      </c>
      <c r="AP940">
        <v>1</v>
      </c>
      <c r="AQ940">
        <v>0</v>
      </c>
      <c r="AR940">
        <v>0</v>
      </c>
      <c r="AS940" t="s">
        <v>3</v>
      </c>
      <c r="AT940">
        <v>0.33</v>
      </c>
      <c r="AU940" t="s">
        <v>32</v>
      </c>
      <c r="AV940">
        <v>0</v>
      </c>
      <c r="AW940">
        <v>2</v>
      </c>
      <c r="AX940">
        <v>39502496</v>
      </c>
      <c r="AY940">
        <v>1</v>
      </c>
      <c r="AZ940">
        <v>0</v>
      </c>
      <c r="BA940">
        <v>949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Y940*Source!I435</f>
        <v>4.125</v>
      </c>
      <c r="CY940">
        <f>AB940</f>
        <v>20.78</v>
      </c>
      <c r="CZ940">
        <f>AF940</f>
        <v>3.12</v>
      </c>
      <c r="DA940">
        <f>AJ940</f>
        <v>6.66</v>
      </c>
      <c r="DB940">
        <v>0</v>
      </c>
    </row>
    <row r="941" spans="1:106" x14ac:dyDescent="0.2">
      <c r="A941">
        <f>ROW(Source!A435)</f>
        <v>435</v>
      </c>
      <c r="B941">
        <v>39500386</v>
      </c>
      <c r="C941">
        <v>39502484</v>
      </c>
      <c r="D941">
        <v>36882351</v>
      </c>
      <c r="E941">
        <v>1</v>
      </c>
      <c r="F941">
        <v>1</v>
      </c>
      <c r="G941">
        <v>1</v>
      </c>
      <c r="H941">
        <v>2</v>
      </c>
      <c r="I941" t="s">
        <v>1408</v>
      </c>
      <c r="J941" t="s">
        <v>1409</v>
      </c>
      <c r="K941" t="s">
        <v>1410</v>
      </c>
      <c r="L941">
        <v>1368</v>
      </c>
      <c r="N941">
        <v>1011</v>
      </c>
      <c r="O941" t="s">
        <v>1034</v>
      </c>
      <c r="P941" t="s">
        <v>1034</v>
      </c>
      <c r="Q941">
        <v>1</v>
      </c>
      <c r="W941">
        <v>0</v>
      </c>
      <c r="X941">
        <v>-1985289705</v>
      </c>
      <c r="Y941">
        <v>0.8</v>
      </c>
      <c r="AA941">
        <v>0</v>
      </c>
      <c r="AB941">
        <v>44.36</v>
      </c>
      <c r="AC941">
        <v>0</v>
      </c>
      <c r="AD941">
        <v>0</v>
      </c>
      <c r="AE941">
        <v>0</v>
      </c>
      <c r="AF941">
        <v>6.66</v>
      </c>
      <c r="AG941">
        <v>0</v>
      </c>
      <c r="AH941">
        <v>0</v>
      </c>
      <c r="AI941">
        <v>1</v>
      </c>
      <c r="AJ941">
        <v>6.66</v>
      </c>
      <c r="AK941">
        <v>1</v>
      </c>
      <c r="AL941">
        <v>1</v>
      </c>
      <c r="AN941">
        <v>0</v>
      </c>
      <c r="AO941">
        <v>1</v>
      </c>
      <c r="AP941">
        <v>1</v>
      </c>
      <c r="AQ941">
        <v>0</v>
      </c>
      <c r="AR941">
        <v>0</v>
      </c>
      <c r="AS941" t="s">
        <v>3</v>
      </c>
      <c r="AT941">
        <v>0.64</v>
      </c>
      <c r="AU941" t="s">
        <v>32</v>
      </c>
      <c r="AV941">
        <v>0</v>
      </c>
      <c r="AW941">
        <v>2</v>
      </c>
      <c r="AX941">
        <v>39502497</v>
      </c>
      <c r="AY941">
        <v>1</v>
      </c>
      <c r="AZ941">
        <v>0</v>
      </c>
      <c r="BA941">
        <v>950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Y941*Source!I435</f>
        <v>8</v>
      </c>
      <c r="CY941">
        <f>AB941</f>
        <v>44.36</v>
      </c>
      <c r="CZ941">
        <f>AF941</f>
        <v>6.66</v>
      </c>
      <c r="DA941">
        <f>AJ941</f>
        <v>6.66</v>
      </c>
      <c r="DB941">
        <v>0</v>
      </c>
    </row>
    <row r="942" spans="1:106" x14ac:dyDescent="0.2">
      <c r="A942">
        <f>ROW(Source!A435)</f>
        <v>435</v>
      </c>
      <c r="B942">
        <v>39500386</v>
      </c>
      <c r="C942">
        <v>39502484</v>
      </c>
      <c r="D942">
        <v>36883554</v>
      </c>
      <c r="E942">
        <v>1</v>
      </c>
      <c r="F942">
        <v>1</v>
      </c>
      <c r="G942">
        <v>1</v>
      </c>
      <c r="H942">
        <v>2</v>
      </c>
      <c r="I942" t="s">
        <v>1037</v>
      </c>
      <c r="J942" t="s">
        <v>1038</v>
      </c>
      <c r="K942" t="s">
        <v>1039</v>
      </c>
      <c r="L942">
        <v>1368</v>
      </c>
      <c r="N942">
        <v>1011</v>
      </c>
      <c r="O942" t="s">
        <v>1034</v>
      </c>
      <c r="P942" t="s">
        <v>1034</v>
      </c>
      <c r="Q942">
        <v>1</v>
      </c>
      <c r="W942">
        <v>0</v>
      </c>
      <c r="X942">
        <v>1372534845</v>
      </c>
      <c r="Y942">
        <v>0.47499999999999998</v>
      </c>
      <c r="AA942">
        <v>0</v>
      </c>
      <c r="AB942">
        <v>437.63</v>
      </c>
      <c r="AC942">
        <v>11.6</v>
      </c>
      <c r="AD942">
        <v>0</v>
      </c>
      <c r="AE942">
        <v>0</v>
      </c>
      <c r="AF942">
        <v>65.709999999999994</v>
      </c>
      <c r="AG942">
        <v>11.6</v>
      </c>
      <c r="AH942">
        <v>0</v>
      </c>
      <c r="AI942">
        <v>1</v>
      </c>
      <c r="AJ942">
        <v>6.66</v>
      </c>
      <c r="AK942">
        <v>1</v>
      </c>
      <c r="AL942">
        <v>1</v>
      </c>
      <c r="AN942">
        <v>0</v>
      </c>
      <c r="AO942">
        <v>1</v>
      </c>
      <c r="AP942">
        <v>1</v>
      </c>
      <c r="AQ942">
        <v>0</v>
      </c>
      <c r="AR942">
        <v>0</v>
      </c>
      <c r="AS942" t="s">
        <v>3</v>
      </c>
      <c r="AT942">
        <v>0.38</v>
      </c>
      <c r="AU942" t="s">
        <v>32</v>
      </c>
      <c r="AV942">
        <v>0</v>
      </c>
      <c r="AW942">
        <v>2</v>
      </c>
      <c r="AX942">
        <v>39502498</v>
      </c>
      <c r="AY942">
        <v>1</v>
      </c>
      <c r="AZ942">
        <v>0</v>
      </c>
      <c r="BA942">
        <v>951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Y942*Source!I435</f>
        <v>4.75</v>
      </c>
      <c r="CY942">
        <f>AB942</f>
        <v>437.63</v>
      </c>
      <c r="CZ942">
        <f>AF942</f>
        <v>65.709999999999994</v>
      </c>
      <c r="DA942">
        <f>AJ942</f>
        <v>6.66</v>
      </c>
      <c r="DB942">
        <v>0</v>
      </c>
    </row>
    <row r="943" spans="1:106" x14ac:dyDescent="0.2">
      <c r="A943">
        <f>ROW(Source!A435)</f>
        <v>435</v>
      </c>
      <c r="B943">
        <v>39500386</v>
      </c>
      <c r="C943">
        <v>39502484</v>
      </c>
      <c r="D943">
        <v>36804447</v>
      </c>
      <c r="E943">
        <v>1</v>
      </c>
      <c r="F943">
        <v>1</v>
      </c>
      <c r="G943">
        <v>1</v>
      </c>
      <c r="H943">
        <v>3</v>
      </c>
      <c r="I943" t="s">
        <v>1414</v>
      </c>
      <c r="J943" t="s">
        <v>1415</v>
      </c>
      <c r="K943" t="s">
        <v>1416</v>
      </c>
      <c r="L943">
        <v>1348</v>
      </c>
      <c r="N943">
        <v>1009</v>
      </c>
      <c r="O943" t="s">
        <v>57</v>
      </c>
      <c r="P943" t="s">
        <v>57</v>
      </c>
      <c r="Q943">
        <v>1000</v>
      </c>
      <c r="W943">
        <v>0</v>
      </c>
      <c r="X943">
        <v>-437906794</v>
      </c>
      <c r="Y943">
        <v>6.9999999999999994E-5</v>
      </c>
      <c r="AA943">
        <v>60206.47</v>
      </c>
      <c r="AB943">
        <v>0</v>
      </c>
      <c r="AC943">
        <v>0</v>
      </c>
      <c r="AD943">
        <v>0</v>
      </c>
      <c r="AE943">
        <v>9040.01</v>
      </c>
      <c r="AF943">
        <v>0</v>
      </c>
      <c r="AG943">
        <v>0</v>
      </c>
      <c r="AH943">
        <v>0</v>
      </c>
      <c r="AI943">
        <v>6.66</v>
      </c>
      <c r="AJ943">
        <v>1</v>
      </c>
      <c r="AK943">
        <v>1</v>
      </c>
      <c r="AL943">
        <v>1</v>
      </c>
      <c r="AN943">
        <v>0</v>
      </c>
      <c r="AO943">
        <v>1</v>
      </c>
      <c r="AP943">
        <v>0</v>
      </c>
      <c r="AQ943">
        <v>0</v>
      </c>
      <c r="AR943">
        <v>0</v>
      </c>
      <c r="AS943" t="s">
        <v>3</v>
      </c>
      <c r="AT943">
        <v>6.9999999999999994E-5</v>
      </c>
      <c r="AU943" t="s">
        <v>3</v>
      </c>
      <c r="AV943">
        <v>0</v>
      </c>
      <c r="AW943">
        <v>2</v>
      </c>
      <c r="AX943">
        <v>39502499</v>
      </c>
      <c r="AY943">
        <v>1</v>
      </c>
      <c r="AZ943">
        <v>0</v>
      </c>
      <c r="BA943">
        <v>952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Y943*Source!I435</f>
        <v>6.9999999999999988E-4</v>
      </c>
      <c r="CY943">
        <f>AA943</f>
        <v>60206.47</v>
      </c>
      <c r="CZ943">
        <f>AE943</f>
        <v>9040.01</v>
      </c>
      <c r="DA943">
        <f>AI943</f>
        <v>6.66</v>
      </c>
      <c r="DB943">
        <v>0</v>
      </c>
    </row>
    <row r="944" spans="1:106" x14ac:dyDescent="0.2">
      <c r="A944">
        <f>ROW(Source!A435)</f>
        <v>435</v>
      </c>
      <c r="B944">
        <v>39500386</v>
      </c>
      <c r="C944">
        <v>39502484</v>
      </c>
      <c r="D944">
        <v>36805330</v>
      </c>
      <c r="E944">
        <v>1</v>
      </c>
      <c r="F944">
        <v>1</v>
      </c>
      <c r="G944">
        <v>1</v>
      </c>
      <c r="H944">
        <v>3</v>
      </c>
      <c r="I944" t="s">
        <v>1417</v>
      </c>
      <c r="J944" t="s">
        <v>1418</v>
      </c>
      <c r="K944" t="s">
        <v>1419</v>
      </c>
      <c r="L944">
        <v>1346</v>
      </c>
      <c r="N944">
        <v>1009</v>
      </c>
      <c r="O944" t="s">
        <v>52</v>
      </c>
      <c r="P944" t="s">
        <v>52</v>
      </c>
      <c r="Q944">
        <v>1</v>
      </c>
      <c r="W944">
        <v>0</v>
      </c>
      <c r="X944">
        <v>-731615568</v>
      </c>
      <c r="Y944">
        <v>0.123</v>
      </c>
      <c r="AA944">
        <v>153.78</v>
      </c>
      <c r="AB944">
        <v>0</v>
      </c>
      <c r="AC944">
        <v>0</v>
      </c>
      <c r="AD944">
        <v>0</v>
      </c>
      <c r="AE944">
        <v>23.09</v>
      </c>
      <c r="AF944">
        <v>0</v>
      </c>
      <c r="AG944">
        <v>0</v>
      </c>
      <c r="AH944">
        <v>0</v>
      </c>
      <c r="AI944">
        <v>6.66</v>
      </c>
      <c r="AJ944">
        <v>1</v>
      </c>
      <c r="AK944">
        <v>1</v>
      </c>
      <c r="AL944">
        <v>1</v>
      </c>
      <c r="AN944">
        <v>0</v>
      </c>
      <c r="AO944">
        <v>1</v>
      </c>
      <c r="AP944">
        <v>0</v>
      </c>
      <c r="AQ944">
        <v>0</v>
      </c>
      <c r="AR944">
        <v>0</v>
      </c>
      <c r="AS944" t="s">
        <v>3</v>
      </c>
      <c r="AT944">
        <v>0.123</v>
      </c>
      <c r="AU944" t="s">
        <v>3</v>
      </c>
      <c r="AV944">
        <v>0</v>
      </c>
      <c r="AW944">
        <v>2</v>
      </c>
      <c r="AX944">
        <v>39502500</v>
      </c>
      <c r="AY944">
        <v>1</v>
      </c>
      <c r="AZ944">
        <v>0</v>
      </c>
      <c r="BA944">
        <v>953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Y944*Source!I435</f>
        <v>1.23</v>
      </c>
      <c r="CY944">
        <f>AA944</f>
        <v>153.78</v>
      </c>
      <c r="CZ944">
        <f>AE944</f>
        <v>23.09</v>
      </c>
      <c r="DA944">
        <f>AI944</f>
        <v>6.66</v>
      </c>
      <c r="DB944">
        <v>0</v>
      </c>
    </row>
    <row r="945" spans="1:106" x14ac:dyDescent="0.2">
      <c r="A945">
        <f>ROW(Source!A435)</f>
        <v>435</v>
      </c>
      <c r="B945">
        <v>39500386</v>
      </c>
      <c r="C945">
        <v>39502484</v>
      </c>
      <c r="D945">
        <v>36836997</v>
      </c>
      <c r="E945">
        <v>1</v>
      </c>
      <c r="F945">
        <v>1</v>
      </c>
      <c r="G945">
        <v>1</v>
      </c>
      <c r="H945">
        <v>3</v>
      </c>
      <c r="I945" t="s">
        <v>1156</v>
      </c>
      <c r="J945" t="s">
        <v>1157</v>
      </c>
      <c r="K945" t="s">
        <v>1158</v>
      </c>
      <c r="L945">
        <v>1346</v>
      </c>
      <c r="N945">
        <v>1009</v>
      </c>
      <c r="O945" t="s">
        <v>52</v>
      </c>
      <c r="P945" t="s">
        <v>52</v>
      </c>
      <c r="Q945">
        <v>1</v>
      </c>
      <c r="W945">
        <v>0</v>
      </c>
      <c r="X945">
        <v>-1230081286</v>
      </c>
      <c r="Y945">
        <v>0.02</v>
      </c>
      <c r="AA945">
        <v>299.7</v>
      </c>
      <c r="AB945">
        <v>0</v>
      </c>
      <c r="AC945">
        <v>0</v>
      </c>
      <c r="AD945">
        <v>0</v>
      </c>
      <c r="AE945">
        <v>45</v>
      </c>
      <c r="AF945">
        <v>0</v>
      </c>
      <c r="AG945">
        <v>0</v>
      </c>
      <c r="AH945">
        <v>0</v>
      </c>
      <c r="AI945">
        <v>6.66</v>
      </c>
      <c r="AJ945">
        <v>1</v>
      </c>
      <c r="AK945">
        <v>1</v>
      </c>
      <c r="AL945">
        <v>1</v>
      </c>
      <c r="AN945">
        <v>0</v>
      </c>
      <c r="AO945">
        <v>1</v>
      </c>
      <c r="AP945">
        <v>0</v>
      </c>
      <c r="AQ945">
        <v>0</v>
      </c>
      <c r="AR945">
        <v>0</v>
      </c>
      <c r="AS945" t="s">
        <v>3</v>
      </c>
      <c r="AT945">
        <v>0.02</v>
      </c>
      <c r="AU945" t="s">
        <v>3</v>
      </c>
      <c r="AV945">
        <v>0</v>
      </c>
      <c r="AW945">
        <v>2</v>
      </c>
      <c r="AX945">
        <v>39502501</v>
      </c>
      <c r="AY945">
        <v>1</v>
      </c>
      <c r="AZ945">
        <v>0</v>
      </c>
      <c r="BA945">
        <v>954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Y945*Source!I435</f>
        <v>0.2</v>
      </c>
      <c r="CY945">
        <f>AA945</f>
        <v>299.7</v>
      </c>
      <c r="CZ945">
        <f>AE945</f>
        <v>45</v>
      </c>
      <c r="DA945">
        <f>AI945</f>
        <v>6.66</v>
      </c>
      <c r="DB945">
        <v>0</v>
      </c>
    </row>
    <row r="946" spans="1:106" x14ac:dyDescent="0.2">
      <c r="A946">
        <f>ROW(Source!A435)</f>
        <v>435</v>
      </c>
      <c r="B946">
        <v>39500386</v>
      </c>
      <c r="C946">
        <v>39502484</v>
      </c>
      <c r="D946">
        <v>36848652</v>
      </c>
      <c r="E946">
        <v>1</v>
      </c>
      <c r="F946">
        <v>1</v>
      </c>
      <c r="G946">
        <v>1</v>
      </c>
      <c r="H946">
        <v>3</v>
      </c>
      <c r="I946" t="s">
        <v>677</v>
      </c>
      <c r="J946" t="s">
        <v>679</v>
      </c>
      <c r="K946" t="s">
        <v>678</v>
      </c>
      <c r="L946">
        <v>1354</v>
      </c>
      <c r="N946">
        <v>1010</v>
      </c>
      <c r="O946" t="s">
        <v>132</v>
      </c>
      <c r="P946" t="s">
        <v>132</v>
      </c>
      <c r="Q946">
        <v>1</v>
      </c>
      <c r="W946">
        <v>0</v>
      </c>
      <c r="X946">
        <v>-746230988</v>
      </c>
      <c r="Y946">
        <v>1</v>
      </c>
      <c r="AA946">
        <v>664.67</v>
      </c>
      <c r="AB946">
        <v>0</v>
      </c>
      <c r="AC946">
        <v>0</v>
      </c>
      <c r="AD946">
        <v>0</v>
      </c>
      <c r="AE946">
        <v>99.8</v>
      </c>
      <c r="AF946">
        <v>0</v>
      </c>
      <c r="AG946">
        <v>0</v>
      </c>
      <c r="AH946">
        <v>0</v>
      </c>
      <c r="AI946">
        <v>6.66</v>
      </c>
      <c r="AJ946">
        <v>1</v>
      </c>
      <c r="AK946">
        <v>1</v>
      </c>
      <c r="AL946">
        <v>1</v>
      </c>
      <c r="AN946">
        <v>0</v>
      </c>
      <c r="AO946">
        <v>0</v>
      </c>
      <c r="AP946">
        <v>0</v>
      </c>
      <c r="AQ946">
        <v>0</v>
      </c>
      <c r="AR946">
        <v>0</v>
      </c>
      <c r="AS946" t="s">
        <v>3</v>
      </c>
      <c r="AT946">
        <v>1</v>
      </c>
      <c r="AU946" t="s">
        <v>3</v>
      </c>
      <c r="AV946">
        <v>0</v>
      </c>
      <c r="AW946">
        <v>1</v>
      </c>
      <c r="AX946">
        <v>-1</v>
      </c>
      <c r="AY946">
        <v>0</v>
      </c>
      <c r="AZ946">
        <v>0</v>
      </c>
      <c r="BA946" t="s">
        <v>3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Y946*Source!I435</f>
        <v>10</v>
      </c>
      <c r="CY946">
        <f>AA946</f>
        <v>664.67</v>
      </c>
      <c r="CZ946">
        <f>AE946</f>
        <v>99.8</v>
      </c>
      <c r="DA946">
        <f>AI946</f>
        <v>6.66</v>
      </c>
      <c r="DB946">
        <v>0</v>
      </c>
    </row>
    <row r="947" spans="1:106" x14ac:dyDescent="0.2">
      <c r="A947">
        <f>ROW(Source!A472)</f>
        <v>472</v>
      </c>
      <c r="B947">
        <v>39500385</v>
      </c>
      <c r="C947">
        <v>39501753</v>
      </c>
      <c r="D947">
        <v>37066491</v>
      </c>
      <c r="E947">
        <v>1</v>
      </c>
      <c r="F947">
        <v>1</v>
      </c>
      <c r="G947">
        <v>1</v>
      </c>
      <c r="H947">
        <v>1</v>
      </c>
      <c r="I947" t="s">
        <v>1426</v>
      </c>
      <c r="J947" t="s">
        <v>3</v>
      </c>
      <c r="K947" t="s">
        <v>1427</v>
      </c>
      <c r="L947">
        <v>1191</v>
      </c>
      <c r="N947">
        <v>1013</v>
      </c>
      <c r="O947" t="s">
        <v>1028</v>
      </c>
      <c r="P947" t="s">
        <v>1028</v>
      </c>
      <c r="Q947">
        <v>1</v>
      </c>
      <c r="W947">
        <v>0</v>
      </c>
      <c r="X947">
        <v>-228054128</v>
      </c>
      <c r="Y947">
        <v>17.89</v>
      </c>
      <c r="AA947">
        <v>0</v>
      </c>
      <c r="AB947">
        <v>0</v>
      </c>
      <c r="AC947">
        <v>0</v>
      </c>
      <c r="AD947">
        <v>8.02</v>
      </c>
      <c r="AE947">
        <v>0</v>
      </c>
      <c r="AF947">
        <v>0</v>
      </c>
      <c r="AG947">
        <v>0</v>
      </c>
      <c r="AH947">
        <v>8.02</v>
      </c>
      <c r="AI947">
        <v>1</v>
      </c>
      <c r="AJ947">
        <v>1</v>
      </c>
      <c r="AK947">
        <v>1</v>
      </c>
      <c r="AL947">
        <v>1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3</v>
      </c>
      <c r="AT947">
        <v>17.89</v>
      </c>
      <c r="AU947" t="s">
        <v>3</v>
      </c>
      <c r="AV947">
        <v>1</v>
      </c>
      <c r="AW947">
        <v>2</v>
      </c>
      <c r="AX947">
        <v>39501757</v>
      </c>
      <c r="AY947">
        <v>1</v>
      </c>
      <c r="AZ947">
        <v>0</v>
      </c>
      <c r="BA947">
        <v>957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Y947*Source!I472</f>
        <v>3.2202000000000002</v>
      </c>
      <c r="CY947">
        <f>AD947</f>
        <v>8.02</v>
      </c>
      <c r="CZ947">
        <f>AH947</f>
        <v>8.02</v>
      </c>
      <c r="DA947">
        <f>AL947</f>
        <v>1</v>
      </c>
      <c r="DB947">
        <v>0</v>
      </c>
    </row>
    <row r="948" spans="1:106" x14ac:dyDescent="0.2">
      <c r="A948">
        <f>ROW(Source!A472)</f>
        <v>472</v>
      </c>
      <c r="B948">
        <v>39500385</v>
      </c>
      <c r="C948">
        <v>39501753</v>
      </c>
      <c r="D948">
        <v>37064876</v>
      </c>
      <c r="E948">
        <v>1</v>
      </c>
      <c r="F948">
        <v>1</v>
      </c>
      <c r="G948">
        <v>1</v>
      </c>
      <c r="H948">
        <v>1</v>
      </c>
      <c r="I948" t="s">
        <v>1029</v>
      </c>
      <c r="J948" t="s">
        <v>3</v>
      </c>
      <c r="K948" t="s">
        <v>1030</v>
      </c>
      <c r="L948">
        <v>1191</v>
      </c>
      <c r="N948">
        <v>1013</v>
      </c>
      <c r="O948" t="s">
        <v>1028</v>
      </c>
      <c r="P948" t="s">
        <v>1028</v>
      </c>
      <c r="Q948">
        <v>1</v>
      </c>
      <c r="W948">
        <v>0</v>
      </c>
      <c r="X948">
        <v>-1417349443</v>
      </c>
      <c r="Y948">
        <v>0.08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1</v>
      </c>
      <c r="AJ948">
        <v>1</v>
      </c>
      <c r="AK948">
        <v>1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3</v>
      </c>
      <c r="AT948">
        <v>0.08</v>
      </c>
      <c r="AU948" t="s">
        <v>3</v>
      </c>
      <c r="AV948">
        <v>2</v>
      </c>
      <c r="AW948">
        <v>2</v>
      </c>
      <c r="AX948">
        <v>39501758</v>
      </c>
      <c r="AY948">
        <v>1</v>
      </c>
      <c r="AZ948">
        <v>0</v>
      </c>
      <c r="BA948">
        <v>958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Y948*Source!I472</f>
        <v>1.44E-2</v>
      </c>
      <c r="CY948">
        <f>AD948</f>
        <v>0</v>
      </c>
      <c r="CZ948">
        <f>AH948</f>
        <v>0</v>
      </c>
      <c r="DA948">
        <f>AL948</f>
        <v>1</v>
      </c>
      <c r="DB948">
        <v>0</v>
      </c>
    </row>
    <row r="949" spans="1:106" x14ac:dyDescent="0.2">
      <c r="A949">
        <f>ROW(Source!A472)</f>
        <v>472</v>
      </c>
      <c r="B949">
        <v>39500385</v>
      </c>
      <c r="C949">
        <v>39501753</v>
      </c>
      <c r="D949">
        <v>36882452</v>
      </c>
      <c r="E949">
        <v>1</v>
      </c>
      <c r="F949">
        <v>1</v>
      </c>
      <c r="G949">
        <v>1</v>
      </c>
      <c r="H949">
        <v>2</v>
      </c>
      <c r="I949" t="s">
        <v>1031</v>
      </c>
      <c r="J949" t="s">
        <v>1032</v>
      </c>
      <c r="K949" t="s">
        <v>1033</v>
      </c>
      <c r="L949">
        <v>1368</v>
      </c>
      <c r="N949">
        <v>1011</v>
      </c>
      <c r="O949" t="s">
        <v>1034</v>
      </c>
      <c r="P949" t="s">
        <v>1034</v>
      </c>
      <c r="Q949">
        <v>1</v>
      </c>
      <c r="W949">
        <v>0</v>
      </c>
      <c r="X949">
        <v>1188625873</v>
      </c>
      <c r="Y949">
        <v>0.08</v>
      </c>
      <c r="AA949">
        <v>0</v>
      </c>
      <c r="AB949">
        <v>31.26</v>
      </c>
      <c r="AC949">
        <v>13.5</v>
      </c>
      <c r="AD949">
        <v>0</v>
      </c>
      <c r="AE949">
        <v>0</v>
      </c>
      <c r="AF949">
        <v>31.26</v>
      </c>
      <c r="AG949">
        <v>13.5</v>
      </c>
      <c r="AH949">
        <v>0</v>
      </c>
      <c r="AI949">
        <v>1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3</v>
      </c>
      <c r="AT949">
        <v>0.08</v>
      </c>
      <c r="AU949" t="s">
        <v>3</v>
      </c>
      <c r="AV949">
        <v>0</v>
      </c>
      <c r="AW949">
        <v>2</v>
      </c>
      <c r="AX949">
        <v>39501759</v>
      </c>
      <c r="AY949">
        <v>1</v>
      </c>
      <c r="AZ949">
        <v>0</v>
      </c>
      <c r="BA949">
        <v>959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Y949*Source!I472</f>
        <v>1.44E-2</v>
      </c>
      <c r="CY949">
        <f>AB949</f>
        <v>31.26</v>
      </c>
      <c r="CZ949">
        <f>AF949</f>
        <v>31.26</v>
      </c>
      <c r="DA949">
        <f>AJ949</f>
        <v>1</v>
      </c>
      <c r="DB949">
        <v>0</v>
      </c>
    </row>
    <row r="950" spans="1:106" x14ac:dyDescent="0.2">
      <c r="A950">
        <f>ROW(Source!A473)</f>
        <v>473</v>
      </c>
      <c r="B950">
        <v>39500386</v>
      </c>
      <c r="C950">
        <v>39501753</v>
      </c>
      <c r="D950">
        <v>37066491</v>
      </c>
      <c r="E950">
        <v>1</v>
      </c>
      <c r="F950">
        <v>1</v>
      </c>
      <c r="G950">
        <v>1</v>
      </c>
      <c r="H950">
        <v>1</v>
      </c>
      <c r="I950" t="s">
        <v>1426</v>
      </c>
      <c r="J950" t="s">
        <v>3</v>
      </c>
      <c r="K950" t="s">
        <v>1427</v>
      </c>
      <c r="L950">
        <v>1191</v>
      </c>
      <c r="N950">
        <v>1013</v>
      </c>
      <c r="O950" t="s">
        <v>1028</v>
      </c>
      <c r="P950" t="s">
        <v>1028</v>
      </c>
      <c r="Q950">
        <v>1</v>
      </c>
      <c r="W950">
        <v>0</v>
      </c>
      <c r="X950">
        <v>-228054128</v>
      </c>
      <c r="Y950">
        <v>17.89</v>
      </c>
      <c r="AA950">
        <v>0</v>
      </c>
      <c r="AB950">
        <v>0</v>
      </c>
      <c r="AC950">
        <v>0</v>
      </c>
      <c r="AD950">
        <v>53.41</v>
      </c>
      <c r="AE950">
        <v>0</v>
      </c>
      <c r="AF950">
        <v>0</v>
      </c>
      <c r="AG950">
        <v>0</v>
      </c>
      <c r="AH950">
        <v>8.02</v>
      </c>
      <c r="AI950">
        <v>1</v>
      </c>
      <c r="AJ950">
        <v>1</v>
      </c>
      <c r="AK950">
        <v>1</v>
      </c>
      <c r="AL950">
        <v>6.66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3</v>
      </c>
      <c r="AT950">
        <v>17.89</v>
      </c>
      <c r="AU950" t="s">
        <v>3</v>
      </c>
      <c r="AV950">
        <v>1</v>
      </c>
      <c r="AW950">
        <v>2</v>
      </c>
      <c r="AX950">
        <v>39501757</v>
      </c>
      <c r="AY950">
        <v>1</v>
      </c>
      <c r="AZ950">
        <v>0</v>
      </c>
      <c r="BA950">
        <v>960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Y950*Source!I473</f>
        <v>3.2202000000000002</v>
      </c>
      <c r="CY950">
        <f>AD950</f>
        <v>53.41</v>
      </c>
      <c r="CZ950">
        <f>AH950</f>
        <v>8.02</v>
      </c>
      <c r="DA950">
        <f>AL950</f>
        <v>6.66</v>
      </c>
      <c r="DB950">
        <v>0</v>
      </c>
    </row>
    <row r="951" spans="1:106" x14ac:dyDescent="0.2">
      <c r="A951">
        <f>ROW(Source!A473)</f>
        <v>473</v>
      </c>
      <c r="B951">
        <v>39500386</v>
      </c>
      <c r="C951">
        <v>39501753</v>
      </c>
      <c r="D951">
        <v>37064876</v>
      </c>
      <c r="E951">
        <v>1</v>
      </c>
      <c r="F951">
        <v>1</v>
      </c>
      <c r="G951">
        <v>1</v>
      </c>
      <c r="H951">
        <v>1</v>
      </c>
      <c r="I951" t="s">
        <v>1029</v>
      </c>
      <c r="J951" t="s">
        <v>3</v>
      </c>
      <c r="K951" t="s">
        <v>1030</v>
      </c>
      <c r="L951">
        <v>1191</v>
      </c>
      <c r="N951">
        <v>1013</v>
      </c>
      <c r="O951" t="s">
        <v>1028</v>
      </c>
      <c r="P951" t="s">
        <v>1028</v>
      </c>
      <c r="Q951">
        <v>1</v>
      </c>
      <c r="W951">
        <v>0</v>
      </c>
      <c r="X951">
        <v>-1417349443</v>
      </c>
      <c r="Y951">
        <v>0.08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1</v>
      </c>
      <c r="AJ951">
        <v>1</v>
      </c>
      <c r="AK951">
        <v>6.66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3</v>
      </c>
      <c r="AT951">
        <v>0.08</v>
      </c>
      <c r="AU951" t="s">
        <v>3</v>
      </c>
      <c r="AV951">
        <v>2</v>
      </c>
      <c r="AW951">
        <v>2</v>
      </c>
      <c r="AX951">
        <v>39501758</v>
      </c>
      <c r="AY951">
        <v>1</v>
      </c>
      <c r="AZ951">
        <v>0</v>
      </c>
      <c r="BA951">
        <v>961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Y951*Source!I473</f>
        <v>1.44E-2</v>
      </c>
      <c r="CY951">
        <f>AD951</f>
        <v>0</v>
      </c>
      <c r="CZ951">
        <f>AH951</f>
        <v>0</v>
      </c>
      <c r="DA951">
        <f>AL951</f>
        <v>1</v>
      </c>
      <c r="DB951">
        <v>0</v>
      </c>
    </row>
    <row r="952" spans="1:106" x14ac:dyDescent="0.2">
      <c r="A952">
        <f>ROW(Source!A473)</f>
        <v>473</v>
      </c>
      <c r="B952">
        <v>39500386</v>
      </c>
      <c r="C952">
        <v>39501753</v>
      </c>
      <c r="D952">
        <v>36882452</v>
      </c>
      <c r="E952">
        <v>1</v>
      </c>
      <c r="F952">
        <v>1</v>
      </c>
      <c r="G952">
        <v>1</v>
      </c>
      <c r="H952">
        <v>2</v>
      </c>
      <c r="I952" t="s">
        <v>1031</v>
      </c>
      <c r="J952" t="s">
        <v>1032</v>
      </c>
      <c r="K952" t="s">
        <v>1033</v>
      </c>
      <c r="L952">
        <v>1368</v>
      </c>
      <c r="N952">
        <v>1011</v>
      </c>
      <c r="O952" t="s">
        <v>1034</v>
      </c>
      <c r="P952" t="s">
        <v>1034</v>
      </c>
      <c r="Q952">
        <v>1</v>
      </c>
      <c r="W952">
        <v>0</v>
      </c>
      <c r="X952">
        <v>1188625873</v>
      </c>
      <c r="Y952">
        <v>0.08</v>
      </c>
      <c r="AA952">
        <v>0</v>
      </c>
      <c r="AB952">
        <v>208.19</v>
      </c>
      <c r="AC952">
        <v>13.5</v>
      </c>
      <c r="AD952">
        <v>0</v>
      </c>
      <c r="AE952">
        <v>0</v>
      </c>
      <c r="AF952">
        <v>31.26</v>
      </c>
      <c r="AG952">
        <v>13.5</v>
      </c>
      <c r="AH952">
        <v>0</v>
      </c>
      <c r="AI952">
        <v>1</v>
      </c>
      <c r="AJ952">
        <v>6.66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3</v>
      </c>
      <c r="AT952">
        <v>0.08</v>
      </c>
      <c r="AU952" t="s">
        <v>3</v>
      </c>
      <c r="AV952">
        <v>0</v>
      </c>
      <c r="AW952">
        <v>2</v>
      </c>
      <c r="AX952">
        <v>39501759</v>
      </c>
      <c r="AY952">
        <v>1</v>
      </c>
      <c r="AZ952">
        <v>0</v>
      </c>
      <c r="BA952">
        <v>962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Y952*Source!I473</f>
        <v>1.44E-2</v>
      </c>
      <c r="CY952">
        <f>AB952</f>
        <v>208.19</v>
      </c>
      <c r="CZ952">
        <f>AF952</f>
        <v>31.26</v>
      </c>
      <c r="DA952">
        <f>AJ952</f>
        <v>6.66</v>
      </c>
      <c r="DB952">
        <v>0</v>
      </c>
    </row>
    <row r="953" spans="1:106" x14ac:dyDescent="0.2">
      <c r="A953">
        <f>ROW(Source!A474)</f>
        <v>474</v>
      </c>
      <c r="B953">
        <v>39500385</v>
      </c>
      <c r="C953">
        <v>39501760</v>
      </c>
      <c r="D953">
        <v>37064998</v>
      </c>
      <c r="E953">
        <v>1</v>
      </c>
      <c r="F953">
        <v>1</v>
      </c>
      <c r="G953">
        <v>1</v>
      </c>
      <c r="H953">
        <v>1</v>
      </c>
      <c r="I953" t="s">
        <v>1215</v>
      </c>
      <c r="J953" t="s">
        <v>3</v>
      </c>
      <c r="K953" t="s">
        <v>1216</v>
      </c>
      <c r="L953">
        <v>1191</v>
      </c>
      <c r="N953">
        <v>1013</v>
      </c>
      <c r="O953" t="s">
        <v>1028</v>
      </c>
      <c r="P953" t="s">
        <v>1028</v>
      </c>
      <c r="Q953">
        <v>1</v>
      </c>
      <c r="W953">
        <v>0</v>
      </c>
      <c r="X953">
        <v>735429535</v>
      </c>
      <c r="Y953">
        <v>5.84</v>
      </c>
      <c r="AA953">
        <v>0</v>
      </c>
      <c r="AB953">
        <v>0</v>
      </c>
      <c r="AC953">
        <v>0</v>
      </c>
      <c r="AD953">
        <v>7.8</v>
      </c>
      <c r="AE953">
        <v>0</v>
      </c>
      <c r="AF953">
        <v>0</v>
      </c>
      <c r="AG953">
        <v>0</v>
      </c>
      <c r="AH953">
        <v>7.8</v>
      </c>
      <c r="AI953">
        <v>1</v>
      </c>
      <c r="AJ953">
        <v>1</v>
      </c>
      <c r="AK953">
        <v>1</v>
      </c>
      <c r="AL953">
        <v>1</v>
      </c>
      <c r="AN953">
        <v>0</v>
      </c>
      <c r="AO953">
        <v>1</v>
      </c>
      <c r="AP953">
        <v>0</v>
      </c>
      <c r="AQ953">
        <v>0</v>
      </c>
      <c r="AR953">
        <v>0</v>
      </c>
      <c r="AS953" t="s">
        <v>3</v>
      </c>
      <c r="AT953">
        <v>5.84</v>
      </c>
      <c r="AU953" t="s">
        <v>3</v>
      </c>
      <c r="AV953">
        <v>1</v>
      </c>
      <c r="AW953">
        <v>2</v>
      </c>
      <c r="AX953">
        <v>39501762</v>
      </c>
      <c r="AY953">
        <v>1</v>
      </c>
      <c r="AZ953">
        <v>0</v>
      </c>
      <c r="BA953">
        <v>963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Y953*Source!I474</f>
        <v>1.1095999999999999</v>
      </c>
      <c r="CY953">
        <f>AD953</f>
        <v>7.8</v>
      </c>
      <c r="CZ953">
        <f>AH953</f>
        <v>7.8</v>
      </c>
      <c r="DA953">
        <f>AL953</f>
        <v>1</v>
      </c>
      <c r="DB953">
        <v>0</v>
      </c>
    </row>
    <row r="954" spans="1:106" x14ac:dyDescent="0.2">
      <c r="A954">
        <f>ROW(Source!A475)</f>
        <v>475</v>
      </c>
      <c r="B954">
        <v>39500386</v>
      </c>
      <c r="C954">
        <v>39501760</v>
      </c>
      <c r="D954">
        <v>37064998</v>
      </c>
      <c r="E954">
        <v>1</v>
      </c>
      <c r="F954">
        <v>1</v>
      </c>
      <c r="G954">
        <v>1</v>
      </c>
      <c r="H954">
        <v>1</v>
      </c>
      <c r="I954" t="s">
        <v>1215</v>
      </c>
      <c r="J954" t="s">
        <v>3</v>
      </c>
      <c r="K954" t="s">
        <v>1216</v>
      </c>
      <c r="L954">
        <v>1191</v>
      </c>
      <c r="N954">
        <v>1013</v>
      </c>
      <c r="O954" t="s">
        <v>1028</v>
      </c>
      <c r="P954" t="s">
        <v>1028</v>
      </c>
      <c r="Q954">
        <v>1</v>
      </c>
      <c r="W954">
        <v>0</v>
      </c>
      <c r="X954">
        <v>735429535</v>
      </c>
      <c r="Y954">
        <v>5.84</v>
      </c>
      <c r="AA954">
        <v>0</v>
      </c>
      <c r="AB954">
        <v>0</v>
      </c>
      <c r="AC954">
        <v>0</v>
      </c>
      <c r="AD954">
        <v>51.95</v>
      </c>
      <c r="AE954">
        <v>0</v>
      </c>
      <c r="AF954">
        <v>0</v>
      </c>
      <c r="AG954">
        <v>0</v>
      </c>
      <c r="AH954">
        <v>7.8</v>
      </c>
      <c r="AI954">
        <v>1</v>
      </c>
      <c r="AJ954">
        <v>1</v>
      </c>
      <c r="AK954">
        <v>1</v>
      </c>
      <c r="AL954">
        <v>6.66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3</v>
      </c>
      <c r="AT954">
        <v>5.84</v>
      </c>
      <c r="AU954" t="s">
        <v>3</v>
      </c>
      <c r="AV954">
        <v>1</v>
      </c>
      <c r="AW954">
        <v>2</v>
      </c>
      <c r="AX954">
        <v>39501762</v>
      </c>
      <c r="AY954">
        <v>1</v>
      </c>
      <c r="AZ954">
        <v>0</v>
      </c>
      <c r="BA954">
        <v>964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Y954*Source!I475</f>
        <v>1.1095999999999999</v>
      </c>
      <c r="CY954">
        <f>AD954</f>
        <v>51.95</v>
      </c>
      <c r="CZ954">
        <f>AH954</f>
        <v>7.8</v>
      </c>
      <c r="DA954">
        <f>AL954</f>
        <v>6.66</v>
      </c>
      <c r="DB954">
        <v>0</v>
      </c>
    </row>
    <row r="955" spans="1:106" x14ac:dyDescent="0.2">
      <c r="A955">
        <f>ROW(Source!A476)</f>
        <v>476</v>
      </c>
      <c r="B955">
        <v>39500385</v>
      </c>
      <c r="C955">
        <v>39501763</v>
      </c>
      <c r="D955">
        <v>37077359</v>
      </c>
      <c r="E955">
        <v>1</v>
      </c>
      <c r="F955">
        <v>1</v>
      </c>
      <c r="G955">
        <v>1</v>
      </c>
      <c r="H955">
        <v>1</v>
      </c>
      <c r="I955" t="s">
        <v>1428</v>
      </c>
      <c r="J955" t="s">
        <v>3</v>
      </c>
      <c r="K955" t="s">
        <v>1429</v>
      </c>
      <c r="L955">
        <v>1191</v>
      </c>
      <c r="N955">
        <v>1013</v>
      </c>
      <c r="O955" t="s">
        <v>1028</v>
      </c>
      <c r="P955" t="s">
        <v>1028</v>
      </c>
      <c r="Q955">
        <v>1</v>
      </c>
      <c r="W955">
        <v>0</v>
      </c>
      <c r="X955">
        <v>-362667798</v>
      </c>
      <c r="Y955">
        <v>0.27</v>
      </c>
      <c r="AA955">
        <v>0</v>
      </c>
      <c r="AB955">
        <v>0</v>
      </c>
      <c r="AC955">
        <v>0</v>
      </c>
      <c r="AD955">
        <v>10.5</v>
      </c>
      <c r="AE955">
        <v>0</v>
      </c>
      <c r="AF955">
        <v>0</v>
      </c>
      <c r="AG955">
        <v>0</v>
      </c>
      <c r="AH955">
        <v>10.5</v>
      </c>
      <c r="AI955">
        <v>1</v>
      </c>
      <c r="AJ955">
        <v>1</v>
      </c>
      <c r="AK955">
        <v>1</v>
      </c>
      <c r="AL955">
        <v>1</v>
      </c>
      <c r="AN955">
        <v>0</v>
      </c>
      <c r="AO955">
        <v>1</v>
      </c>
      <c r="AP955">
        <v>1</v>
      </c>
      <c r="AQ955">
        <v>0</v>
      </c>
      <c r="AR955">
        <v>0</v>
      </c>
      <c r="AS955" t="s">
        <v>3</v>
      </c>
      <c r="AT955">
        <v>0.9</v>
      </c>
      <c r="AU955" t="s">
        <v>696</v>
      </c>
      <c r="AV955">
        <v>1</v>
      </c>
      <c r="AW955">
        <v>2</v>
      </c>
      <c r="AX955">
        <v>39501772</v>
      </c>
      <c r="AY955">
        <v>1</v>
      </c>
      <c r="AZ955">
        <v>0</v>
      </c>
      <c r="BA955">
        <v>965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Y955*Source!I476</f>
        <v>0.27</v>
      </c>
      <c r="CY955">
        <f>AD955</f>
        <v>10.5</v>
      </c>
      <c r="CZ955">
        <f>AH955</f>
        <v>10.5</v>
      </c>
      <c r="DA955">
        <f>AL955</f>
        <v>1</v>
      </c>
      <c r="DB955">
        <v>0</v>
      </c>
    </row>
    <row r="956" spans="1:106" x14ac:dyDescent="0.2">
      <c r="A956">
        <f>ROW(Source!A476)</f>
        <v>476</v>
      </c>
      <c r="B956">
        <v>39500385</v>
      </c>
      <c r="C956">
        <v>39501763</v>
      </c>
      <c r="D956">
        <v>37064876</v>
      </c>
      <c r="E956">
        <v>1</v>
      </c>
      <c r="F956">
        <v>1</v>
      </c>
      <c r="G956">
        <v>1</v>
      </c>
      <c r="H956">
        <v>1</v>
      </c>
      <c r="I956" t="s">
        <v>1029</v>
      </c>
      <c r="J956" t="s">
        <v>3</v>
      </c>
      <c r="K956" t="s">
        <v>1030</v>
      </c>
      <c r="L956">
        <v>1191</v>
      </c>
      <c r="N956">
        <v>1013</v>
      </c>
      <c r="O956" t="s">
        <v>1028</v>
      </c>
      <c r="P956" t="s">
        <v>1028</v>
      </c>
      <c r="Q956">
        <v>1</v>
      </c>
      <c r="W956">
        <v>0</v>
      </c>
      <c r="X956">
        <v>-1417349443</v>
      </c>
      <c r="Y956">
        <v>0.2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1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3</v>
      </c>
      <c r="AT956">
        <v>0.2</v>
      </c>
      <c r="AU956" t="s">
        <v>3</v>
      </c>
      <c r="AV956">
        <v>2</v>
      </c>
      <c r="AW956">
        <v>2</v>
      </c>
      <c r="AX956">
        <v>39501773</v>
      </c>
      <c r="AY956">
        <v>1</v>
      </c>
      <c r="AZ956">
        <v>2048</v>
      </c>
      <c r="BA956">
        <v>966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Y956*Source!I476</f>
        <v>0.2</v>
      </c>
      <c r="CY956">
        <f>AD956</f>
        <v>0</v>
      </c>
      <c r="CZ956">
        <f>AH956</f>
        <v>0</v>
      </c>
      <c r="DA956">
        <f>AL956</f>
        <v>1</v>
      </c>
      <c r="DB956">
        <v>0</v>
      </c>
    </row>
    <row r="957" spans="1:106" x14ac:dyDescent="0.2">
      <c r="A957">
        <f>ROW(Source!A476)</f>
        <v>476</v>
      </c>
      <c r="B957">
        <v>39500385</v>
      </c>
      <c r="C957">
        <v>39501763</v>
      </c>
      <c r="D957">
        <v>36882159</v>
      </c>
      <c r="E957">
        <v>1</v>
      </c>
      <c r="F957">
        <v>1</v>
      </c>
      <c r="G957">
        <v>1</v>
      </c>
      <c r="H957">
        <v>2</v>
      </c>
      <c r="I957" t="s">
        <v>1119</v>
      </c>
      <c r="J957" t="s">
        <v>1120</v>
      </c>
      <c r="K957" t="s">
        <v>1121</v>
      </c>
      <c r="L957">
        <v>1368</v>
      </c>
      <c r="N957">
        <v>1011</v>
      </c>
      <c r="O957" t="s">
        <v>1034</v>
      </c>
      <c r="P957" t="s">
        <v>1034</v>
      </c>
      <c r="Q957">
        <v>1</v>
      </c>
      <c r="W957">
        <v>0</v>
      </c>
      <c r="X957">
        <v>-1718674368</v>
      </c>
      <c r="Y957">
        <v>0.03</v>
      </c>
      <c r="AA957">
        <v>0</v>
      </c>
      <c r="AB957">
        <v>111.99</v>
      </c>
      <c r="AC957">
        <v>13.5</v>
      </c>
      <c r="AD957">
        <v>0</v>
      </c>
      <c r="AE957">
        <v>0</v>
      </c>
      <c r="AF957">
        <v>111.99</v>
      </c>
      <c r="AG957">
        <v>13.5</v>
      </c>
      <c r="AH957">
        <v>0</v>
      </c>
      <c r="AI957">
        <v>1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1</v>
      </c>
      <c r="AQ957">
        <v>0</v>
      </c>
      <c r="AR957">
        <v>0</v>
      </c>
      <c r="AS957" t="s">
        <v>3</v>
      </c>
      <c r="AT957">
        <v>0.1</v>
      </c>
      <c r="AU957" t="s">
        <v>696</v>
      </c>
      <c r="AV957">
        <v>0</v>
      </c>
      <c r="AW957">
        <v>2</v>
      </c>
      <c r="AX957">
        <v>39501774</v>
      </c>
      <c r="AY957">
        <v>1</v>
      </c>
      <c r="AZ957">
        <v>0</v>
      </c>
      <c r="BA957">
        <v>967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Y957*Source!I476</f>
        <v>0.03</v>
      </c>
      <c r="CY957">
        <f>AB957</f>
        <v>111.99</v>
      </c>
      <c r="CZ957">
        <f>AF957</f>
        <v>111.99</v>
      </c>
      <c r="DA957">
        <f>AJ957</f>
        <v>1</v>
      </c>
      <c r="DB957">
        <v>0</v>
      </c>
    </row>
    <row r="958" spans="1:106" x14ac:dyDescent="0.2">
      <c r="A958">
        <f>ROW(Source!A476)</f>
        <v>476</v>
      </c>
      <c r="B958">
        <v>39500385</v>
      </c>
      <c r="C958">
        <v>39501763</v>
      </c>
      <c r="D958">
        <v>36883554</v>
      </c>
      <c r="E958">
        <v>1</v>
      </c>
      <c r="F958">
        <v>1</v>
      </c>
      <c r="G958">
        <v>1</v>
      </c>
      <c r="H958">
        <v>2</v>
      </c>
      <c r="I958" t="s">
        <v>1037</v>
      </c>
      <c r="J958" t="s">
        <v>1038</v>
      </c>
      <c r="K958" t="s">
        <v>1039</v>
      </c>
      <c r="L958">
        <v>1368</v>
      </c>
      <c r="N958">
        <v>1011</v>
      </c>
      <c r="O958" t="s">
        <v>1034</v>
      </c>
      <c r="P958" t="s">
        <v>1034</v>
      </c>
      <c r="Q958">
        <v>1</v>
      </c>
      <c r="W958">
        <v>0</v>
      </c>
      <c r="X958">
        <v>1372534845</v>
      </c>
      <c r="Y958">
        <v>0.03</v>
      </c>
      <c r="AA958">
        <v>0</v>
      </c>
      <c r="AB958">
        <v>65.709999999999994</v>
      </c>
      <c r="AC958">
        <v>11.6</v>
      </c>
      <c r="AD958">
        <v>0</v>
      </c>
      <c r="AE958">
        <v>0</v>
      </c>
      <c r="AF958">
        <v>65.709999999999994</v>
      </c>
      <c r="AG958">
        <v>11.6</v>
      </c>
      <c r="AH958">
        <v>0</v>
      </c>
      <c r="AI958">
        <v>1</v>
      </c>
      <c r="AJ958">
        <v>1</v>
      </c>
      <c r="AK958">
        <v>1</v>
      </c>
      <c r="AL958">
        <v>1</v>
      </c>
      <c r="AN958">
        <v>0</v>
      </c>
      <c r="AO958">
        <v>1</v>
      </c>
      <c r="AP958">
        <v>1</v>
      </c>
      <c r="AQ958">
        <v>0</v>
      </c>
      <c r="AR958">
        <v>0</v>
      </c>
      <c r="AS958" t="s">
        <v>3</v>
      </c>
      <c r="AT958">
        <v>0.1</v>
      </c>
      <c r="AU958" t="s">
        <v>696</v>
      </c>
      <c r="AV958">
        <v>0</v>
      </c>
      <c r="AW958">
        <v>2</v>
      </c>
      <c r="AX958">
        <v>39501775</v>
      </c>
      <c r="AY958">
        <v>1</v>
      </c>
      <c r="AZ958">
        <v>0</v>
      </c>
      <c r="BA958">
        <v>968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Y958*Source!I476</f>
        <v>0.03</v>
      </c>
      <c r="CY958">
        <f>AB958</f>
        <v>65.709999999999994</v>
      </c>
      <c r="CZ958">
        <f>AF958</f>
        <v>65.709999999999994</v>
      </c>
      <c r="DA958">
        <f>AJ958</f>
        <v>1</v>
      </c>
      <c r="DB958">
        <v>0</v>
      </c>
    </row>
    <row r="959" spans="1:106" x14ac:dyDescent="0.2">
      <c r="A959">
        <f>ROW(Source!A476)</f>
        <v>476</v>
      </c>
      <c r="B959">
        <v>39500385</v>
      </c>
      <c r="C959">
        <v>39501763</v>
      </c>
      <c r="D959">
        <v>36802094</v>
      </c>
      <c r="E959">
        <v>1</v>
      </c>
      <c r="F959">
        <v>1</v>
      </c>
      <c r="G959">
        <v>1</v>
      </c>
      <c r="H959">
        <v>3</v>
      </c>
      <c r="I959" t="s">
        <v>1430</v>
      </c>
      <c r="J959" t="s">
        <v>1431</v>
      </c>
      <c r="K959" t="s">
        <v>1432</v>
      </c>
      <c r="L959">
        <v>1346</v>
      </c>
      <c r="N959">
        <v>1009</v>
      </c>
      <c r="O959" t="s">
        <v>52</v>
      </c>
      <c r="P959" t="s">
        <v>52</v>
      </c>
      <c r="Q959">
        <v>1</v>
      </c>
      <c r="W959">
        <v>0</v>
      </c>
      <c r="X959">
        <v>-1088866022</v>
      </c>
      <c r="Y959">
        <v>0</v>
      </c>
      <c r="AA959">
        <v>30.4</v>
      </c>
      <c r="AB959">
        <v>0</v>
      </c>
      <c r="AC959">
        <v>0</v>
      </c>
      <c r="AD959">
        <v>0</v>
      </c>
      <c r="AE959">
        <v>30.4</v>
      </c>
      <c r="AF959">
        <v>0</v>
      </c>
      <c r="AG959">
        <v>0</v>
      </c>
      <c r="AH959">
        <v>0</v>
      </c>
      <c r="AI959">
        <v>1</v>
      </c>
      <c r="AJ959">
        <v>1</v>
      </c>
      <c r="AK959">
        <v>1</v>
      </c>
      <c r="AL959">
        <v>1</v>
      </c>
      <c r="AN959">
        <v>0</v>
      </c>
      <c r="AO959">
        <v>1</v>
      </c>
      <c r="AP959">
        <v>1</v>
      </c>
      <c r="AQ959">
        <v>0</v>
      </c>
      <c r="AR959">
        <v>0</v>
      </c>
      <c r="AS959" t="s">
        <v>3</v>
      </c>
      <c r="AT959">
        <v>0.01</v>
      </c>
      <c r="AU959" t="s">
        <v>319</v>
      </c>
      <c r="AV959">
        <v>0</v>
      </c>
      <c r="AW959">
        <v>2</v>
      </c>
      <c r="AX959">
        <v>39501776</v>
      </c>
      <c r="AY959">
        <v>1</v>
      </c>
      <c r="AZ959">
        <v>0</v>
      </c>
      <c r="BA959">
        <v>969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Y959*Source!I476</f>
        <v>0</v>
      </c>
      <c r="CY959">
        <f>AA959</f>
        <v>30.4</v>
      </c>
      <c r="CZ959">
        <f>AE959</f>
        <v>30.4</v>
      </c>
      <c r="DA959">
        <f>AI959</f>
        <v>1</v>
      </c>
      <c r="DB959">
        <v>0</v>
      </c>
    </row>
    <row r="960" spans="1:106" x14ac:dyDescent="0.2">
      <c r="A960">
        <f>ROW(Source!A476)</f>
        <v>476</v>
      </c>
      <c r="B960">
        <v>39500385</v>
      </c>
      <c r="C960">
        <v>39501763</v>
      </c>
      <c r="D960">
        <v>36804448</v>
      </c>
      <c r="E960">
        <v>1</v>
      </c>
      <c r="F960">
        <v>1</v>
      </c>
      <c r="G960">
        <v>1</v>
      </c>
      <c r="H960">
        <v>3</v>
      </c>
      <c r="I960" t="s">
        <v>1433</v>
      </c>
      <c r="J960" t="s">
        <v>1434</v>
      </c>
      <c r="K960" t="s">
        <v>1416</v>
      </c>
      <c r="L960">
        <v>1346</v>
      </c>
      <c r="N960">
        <v>1009</v>
      </c>
      <c r="O960" t="s">
        <v>52</v>
      </c>
      <c r="P960" t="s">
        <v>52</v>
      </c>
      <c r="Q960">
        <v>1</v>
      </c>
      <c r="W960">
        <v>0</v>
      </c>
      <c r="X960">
        <v>103900845</v>
      </c>
      <c r="Y960">
        <v>0</v>
      </c>
      <c r="AA960">
        <v>9.0399999999999991</v>
      </c>
      <c r="AB960">
        <v>0</v>
      </c>
      <c r="AC960">
        <v>0</v>
      </c>
      <c r="AD960">
        <v>0</v>
      </c>
      <c r="AE960">
        <v>9.0399999999999991</v>
      </c>
      <c r="AF960">
        <v>0</v>
      </c>
      <c r="AG960">
        <v>0</v>
      </c>
      <c r="AH960">
        <v>0</v>
      </c>
      <c r="AI960">
        <v>1</v>
      </c>
      <c r="AJ960">
        <v>1</v>
      </c>
      <c r="AK960">
        <v>1</v>
      </c>
      <c r="AL960">
        <v>1</v>
      </c>
      <c r="AN960">
        <v>0</v>
      </c>
      <c r="AO960">
        <v>1</v>
      </c>
      <c r="AP960">
        <v>1</v>
      </c>
      <c r="AQ960">
        <v>0</v>
      </c>
      <c r="AR960">
        <v>0</v>
      </c>
      <c r="AS960" t="s">
        <v>3</v>
      </c>
      <c r="AT960">
        <v>0.3</v>
      </c>
      <c r="AU960" t="s">
        <v>319</v>
      </c>
      <c r="AV960">
        <v>0</v>
      </c>
      <c r="AW960">
        <v>2</v>
      </c>
      <c r="AX960">
        <v>39501777</v>
      </c>
      <c r="AY960">
        <v>1</v>
      </c>
      <c r="AZ960">
        <v>0</v>
      </c>
      <c r="BA960">
        <v>970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Y960*Source!I476</f>
        <v>0</v>
      </c>
      <c r="CY960">
        <f>AA960</f>
        <v>9.0399999999999991</v>
      </c>
      <c r="CZ960">
        <f>AE960</f>
        <v>9.0399999999999991</v>
      </c>
      <c r="DA960">
        <f>AI960</f>
        <v>1</v>
      </c>
      <c r="DB960">
        <v>0</v>
      </c>
    </row>
    <row r="961" spans="1:106" x14ac:dyDescent="0.2">
      <c r="A961">
        <f>ROW(Source!A476)</f>
        <v>476</v>
      </c>
      <c r="B961">
        <v>39500385</v>
      </c>
      <c r="C961">
        <v>39501763</v>
      </c>
      <c r="D961">
        <v>36825981</v>
      </c>
      <c r="E961">
        <v>1</v>
      </c>
      <c r="F961">
        <v>1</v>
      </c>
      <c r="G961">
        <v>1</v>
      </c>
      <c r="H961">
        <v>3</v>
      </c>
      <c r="I961" t="s">
        <v>1435</v>
      </c>
      <c r="J961" t="s">
        <v>1436</v>
      </c>
      <c r="K961" t="s">
        <v>1437</v>
      </c>
      <c r="L961">
        <v>1348</v>
      </c>
      <c r="N961">
        <v>1009</v>
      </c>
      <c r="O961" t="s">
        <v>57</v>
      </c>
      <c r="P961" t="s">
        <v>57</v>
      </c>
      <c r="Q961">
        <v>1000</v>
      </c>
      <c r="W961">
        <v>0</v>
      </c>
      <c r="X961">
        <v>-1598896989</v>
      </c>
      <c r="Y961">
        <v>0</v>
      </c>
      <c r="AA961">
        <v>5000</v>
      </c>
      <c r="AB961">
        <v>0</v>
      </c>
      <c r="AC961">
        <v>0</v>
      </c>
      <c r="AD961">
        <v>0</v>
      </c>
      <c r="AE961">
        <v>5000</v>
      </c>
      <c r="AF961">
        <v>0</v>
      </c>
      <c r="AG961">
        <v>0</v>
      </c>
      <c r="AH961">
        <v>0</v>
      </c>
      <c r="AI961">
        <v>1</v>
      </c>
      <c r="AJ961">
        <v>1</v>
      </c>
      <c r="AK961">
        <v>1</v>
      </c>
      <c r="AL961">
        <v>1</v>
      </c>
      <c r="AN961">
        <v>0</v>
      </c>
      <c r="AO961">
        <v>1</v>
      </c>
      <c r="AP961">
        <v>1</v>
      </c>
      <c r="AQ961">
        <v>0</v>
      </c>
      <c r="AR961">
        <v>0</v>
      </c>
      <c r="AS961" t="s">
        <v>3</v>
      </c>
      <c r="AT961">
        <v>5.9999999999999995E-4</v>
      </c>
      <c r="AU961" t="s">
        <v>319</v>
      </c>
      <c r="AV961">
        <v>0</v>
      </c>
      <c r="AW961">
        <v>2</v>
      </c>
      <c r="AX961">
        <v>39501778</v>
      </c>
      <c r="AY961">
        <v>1</v>
      </c>
      <c r="AZ961">
        <v>0</v>
      </c>
      <c r="BA961">
        <v>971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Y961*Source!I476</f>
        <v>0</v>
      </c>
      <c r="CY961">
        <f>AA961</f>
        <v>5000</v>
      </c>
      <c r="CZ961">
        <f>AE961</f>
        <v>5000</v>
      </c>
      <c r="DA961">
        <f>AI961</f>
        <v>1</v>
      </c>
      <c r="DB961">
        <v>0</v>
      </c>
    </row>
    <row r="962" spans="1:106" x14ac:dyDescent="0.2">
      <c r="A962">
        <f>ROW(Source!A476)</f>
        <v>476</v>
      </c>
      <c r="B962">
        <v>39500385</v>
      </c>
      <c r="C962">
        <v>39501763</v>
      </c>
      <c r="D962">
        <v>36799065</v>
      </c>
      <c r="E962">
        <v>17</v>
      </c>
      <c r="F962">
        <v>1</v>
      </c>
      <c r="G962">
        <v>1</v>
      </c>
      <c r="H962">
        <v>3</v>
      </c>
      <c r="I962" t="s">
        <v>1438</v>
      </c>
      <c r="J962" t="s">
        <v>3</v>
      </c>
      <c r="K962" t="s">
        <v>1439</v>
      </c>
      <c r="L962">
        <v>1374</v>
      </c>
      <c r="N962">
        <v>1013</v>
      </c>
      <c r="O962" t="s">
        <v>1440</v>
      </c>
      <c r="P962" t="s">
        <v>1440</v>
      </c>
      <c r="Q962">
        <v>1</v>
      </c>
      <c r="W962">
        <v>0</v>
      </c>
      <c r="X962">
        <v>-1731369543</v>
      </c>
      <c r="Y962">
        <v>0</v>
      </c>
      <c r="AA962">
        <v>1</v>
      </c>
      <c r="AB962">
        <v>0</v>
      </c>
      <c r="AC962">
        <v>0</v>
      </c>
      <c r="AD962">
        <v>0</v>
      </c>
      <c r="AE962">
        <v>1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1</v>
      </c>
      <c r="AQ962">
        <v>0</v>
      </c>
      <c r="AR962">
        <v>0</v>
      </c>
      <c r="AS962" t="s">
        <v>3</v>
      </c>
      <c r="AT962">
        <v>0.19</v>
      </c>
      <c r="AU962" t="s">
        <v>319</v>
      </c>
      <c r="AV962">
        <v>0</v>
      </c>
      <c r="AW962">
        <v>2</v>
      </c>
      <c r="AX962">
        <v>39501779</v>
      </c>
      <c r="AY962">
        <v>1</v>
      </c>
      <c r="AZ962">
        <v>0</v>
      </c>
      <c r="BA962">
        <v>972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Y962*Source!I476</f>
        <v>0</v>
      </c>
      <c r="CY962">
        <f>AA962</f>
        <v>1</v>
      </c>
      <c r="CZ962">
        <f>AE962</f>
        <v>1</v>
      </c>
      <c r="DA962">
        <f>AI962</f>
        <v>1</v>
      </c>
      <c r="DB962">
        <v>0</v>
      </c>
    </row>
    <row r="963" spans="1:106" x14ac:dyDescent="0.2">
      <c r="A963">
        <f>ROW(Source!A477)</f>
        <v>477</v>
      </c>
      <c r="B963">
        <v>39500386</v>
      </c>
      <c r="C963">
        <v>39501763</v>
      </c>
      <c r="D963">
        <v>37077359</v>
      </c>
      <c r="E963">
        <v>1</v>
      </c>
      <c r="F963">
        <v>1</v>
      </c>
      <c r="G963">
        <v>1</v>
      </c>
      <c r="H963">
        <v>1</v>
      </c>
      <c r="I963" t="s">
        <v>1428</v>
      </c>
      <c r="J963" t="s">
        <v>3</v>
      </c>
      <c r="K963" t="s">
        <v>1429</v>
      </c>
      <c r="L963">
        <v>1191</v>
      </c>
      <c r="N963">
        <v>1013</v>
      </c>
      <c r="O963" t="s">
        <v>1028</v>
      </c>
      <c r="P963" t="s">
        <v>1028</v>
      </c>
      <c r="Q963">
        <v>1</v>
      </c>
      <c r="W963">
        <v>0</v>
      </c>
      <c r="X963">
        <v>-362667798</v>
      </c>
      <c r="Y963">
        <v>0.27</v>
      </c>
      <c r="AA963">
        <v>0</v>
      </c>
      <c r="AB963">
        <v>0</v>
      </c>
      <c r="AC963">
        <v>0</v>
      </c>
      <c r="AD963">
        <v>69.930000000000007</v>
      </c>
      <c r="AE963">
        <v>0</v>
      </c>
      <c r="AF963">
        <v>0</v>
      </c>
      <c r="AG963">
        <v>0</v>
      </c>
      <c r="AH963">
        <v>10.5</v>
      </c>
      <c r="AI963">
        <v>1</v>
      </c>
      <c r="AJ963">
        <v>1</v>
      </c>
      <c r="AK963">
        <v>1</v>
      </c>
      <c r="AL963">
        <v>6.66</v>
      </c>
      <c r="AN963">
        <v>0</v>
      </c>
      <c r="AO963">
        <v>1</v>
      </c>
      <c r="AP963">
        <v>1</v>
      </c>
      <c r="AQ963">
        <v>0</v>
      </c>
      <c r="AR963">
        <v>0</v>
      </c>
      <c r="AS963" t="s">
        <v>3</v>
      </c>
      <c r="AT963">
        <v>0.9</v>
      </c>
      <c r="AU963" t="s">
        <v>696</v>
      </c>
      <c r="AV963">
        <v>1</v>
      </c>
      <c r="AW963">
        <v>2</v>
      </c>
      <c r="AX963">
        <v>39501772</v>
      </c>
      <c r="AY963">
        <v>1</v>
      </c>
      <c r="AZ963">
        <v>0</v>
      </c>
      <c r="BA963">
        <v>973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Y963*Source!I477</f>
        <v>0.27</v>
      </c>
      <c r="CY963">
        <f>AD963</f>
        <v>69.930000000000007</v>
      </c>
      <c r="CZ963">
        <f>AH963</f>
        <v>10.5</v>
      </c>
      <c r="DA963">
        <f>AL963</f>
        <v>6.66</v>
      </c>
      <c r="DB963">
        <v>0</v>
      </c>
    </row>
    <row r="964" spans="1:106" x14ac:dyDescent="0.2">
      <c r="A964">
        <f>ROW(Source!A477)</f>
        <v>477</v>
      </c>
      <c r="B964">
        <v>39500386</v>
      </c>
      <c r="C964">
        <v>39501763</v>
      </c>
      <c r="D964">
        <v>37064876</v>
      </c>
      <c r="E964">
        <v>1</v>
      </c>
      <c r="F964">
        <v>1</v>
      </c>
      <c r="G964">
        <v>1</v>
      </c>
      <c r="H964">
        <v>1</v>
      </c>
      <c r="I964" t="s">
        <v>1029</v>
      </c>
      <c r="J964" t="s">
        <v>3</v>
      </c>
      <c r="K964" t="s">
        <v>1030</v>
      </c>
      <c r="L964">
        <v>1191</v>
      </c>
      <c r="N964">
        <v>1013</v>
      </c>
      <c r="O964" t="s">
        <v>1028</v>
      </c>
      <c r="P964" t="s">
        <v>1028</v>
      </c>
      <c r="Q964">
        <v>1</v>
      </c>
      <c r="W964">
        <v>0</v>
      </c>
      <c r="X964">
        <v>-1417349443</v>
      </c>
      <c r="Y964">
        <v>0.2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6.66</v>
      </c>
      <c r="AL964">
        <v>1</v>
      </c>
      <c r="AN964">
        <v>0</v>
      </c>
      <c r="AO964">
        <v>1</v>
      </c>
      <c r="AP964">
        <v>0</v>
      </c>
      <c r="AQ964">
        <v>0</v>
      </c>
      <c r="AR964">
        <v>0</v>
      </c>
      <c r="AS964" t="s">
        <v>3</v>
      </c>
      <c r="AT964">
        <v>0.2</v>
      </c>
      <c r="AU964" t="s">
        <v>3</v>
      </c>
      <c r="AV964">
        <v>2</v>
      </c>
      <c r="AW964">
        <v>2</v>
      </c>
      <c r="AX964">
        <v>39501773</v>
      </c>
      <c r="AY964">
        <v>1</v>
      </c>
      <c r="AZ964">
        <v>2048</v>
      </c>
      <c r="BA964">
        <v>974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Y964*Source!I477</f>
        <v>0.2</v>
      </c>
      <c r="CY964">
        <f>AD964</f>
        <v>0</v>
      </c>
      <c r="CZ964">
        <f>AH964</f>
        <v>0</v>
      </c>
      <c r="DA964">
        <f>AL964</f>
        <v>1</v>
      </c>
      <c r="DB964">
        <v>0</v>
      </c>
    </row>
    <row r="965" spans="1:106" x14ac:dyDescent="0.2">
      <c r="A965">
        <f>ROW(Source!A477)</f>
        <v>477</v>
      </c>
      <c r="B965">
        <v>39500386</v>
      </c>
      <c r="C965">
        <v>39501763</v>
      </c>
      <c r="D965">
        <v>36882159</v>
      </c>
      <c r="E965">
        <v>1</v>
      </c>
      <c r="F965">
        <v>1</v>
      </c>
      <c r="G965">
        <v>1</v>
      </c>
      <c r="H965">
        <v>2</v>
      </c>
      <c r="I965" t="s">
        <v>1119</v>
      </c>
      <c r="J965" t="s">
        <v>1120</v>
      </c>
      <c r="K965" t="s">
        <v>1121</v>
      </c>
      <c r="L965">
        <v>1368</v>
      </c>
      <c r="N965">
        <v>1011</v>
      </c>
      <c r="O965" t="s">
        <v>1034</v>
      </c>
      <c r="P965" t="s">
        <v>1034</v>
      </c>
      <c r="Q965">
        <v>1</v>
      </c>
      <c r="W965">
        <v>0</v>
      </c>
      <c r="X965">
        <v>-1718674368</v>
      </c>
      <c r="Y965">
        <v>0.03</v>
      </c>
      <c r="AA965">
        <v>0</v>
      </c>
      <c r="AB965">
        <v>745.85</v>
      </c>
      <c r="AC965">
        <v>13.5</v>
      </c>
      <c r="AD965">
        <v>0</v>
      </c>
      <c r="AE965">
        <v>0</v>
      </c>
      <c r="AF965">
        <v>111.99</v>
      </c>
      <c r="AG965">
        <v>13.5</v>
      </c>
      <c r="AH965">
        <v>0</v>
      </c>
      <c r="AI965">
        <v>1</v>
      </c>
      <c r="AJ965">
        <v>6.66</v>
      </c>
      <c r="AK965">
        <v>1</v>
      </c>
      <c r="AL965">
        <v>1</v>
      </c>
      <c r="AN965">
        <v>0</v>
      </c>
      <c r="AO965">
        <v>1</v>
      </c>
      <c r="AP965">
        <v>1</v>
      </c>
      <c r="AQ965">
        <v>0</v>
      </c>
      <c r="AR965">
        <v>0</v>
      </c>
      <c r="AS965" t="s">
        <v>3</v>
      </c>
      <c r="AT965">
        <v>0.1</v>
      </c>
      <c r="AU965" t="s">
        <v>696</v>
      </c>
      <c r="AV965">
        <v>0</v>
      </c>
      <c r="AW965">
        <v>2</v>
      </c>
      <c r="AX965">
        <v>39501774</v>
      </c>
      <c r="AY965">
        <v>1</v>
      </c>
      <c r="AZ965">
        <v>0</v>
      </c>
      <c r="BA965">
        <v>975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Y965*Source!I477</f>
        <v>0.03</v>
      </c>
      <c r="CY965">
        <f>AB965</f>
        <v>745.85</v>
      </c>
      <c r="CZ965">
        <f>AF965</f>
        <v>111.99</v>
      </c>
      <c r="DA965">
        <f>AJ965</f>
        <v>6.66</v>
      </c>
      <c r="DB965">
        <v>0</v>
      </c>
    </row>
    <row r="966" spans="1:106" x14ac:dyDescent="0.2">
      <c r="A966">
        <f>ROW(Source!A477)</f>
        <v>477</v>
      </c>
      <c r="B966">
        <v>39500386</v>
      </c>
      <c r="C966">
        <v>39501763</v>
      </c>
      <c r="D966">
        <v>36883554</v>
      </c>
      <c r="E966">
        <v>1</v>
      </c>
      <c r="F966">
        <v>1</v>
      </c>
      <c r="G966">
        <v>1</v>
      </c>
      <c r="H966">
        <v>2</v>
      </c>
      <c r="I966" t="s">
        <v>1037</v>
      </c>
      <c r="J966" t="s">
        <v>1038</v>
      </c>
      <c r="K966" t="s">
        <v>1039</v>
      </c>
      <c r="L966">
        <v>1368</v>
      </c>
      <c r="N966">
        <v>1011</v>
      </c>
      <c r="O966" t="s">
        <v>1034</v>
      </c>
      <c r="P966" t="s">
        <v>1034</v>
      </c>
      <c r="Q966">
        <v>1</v>
      </c>
      <c r="W966">
        <v>0</v>
      </c>
      <c r="X966">
        <v>1372534845</v>
      </c>
      <c r="Y966">
        <v>0.03</v>
      </c>
      <c r="AA966">
        <v>0</v>
      </c>
      <c r="AB966">
        <v>437.63</v>
      </c>
      <c r="AC966">
        <v>11.6</v>
      </c>
      <c r="AD966">
        <v>0</v>
      </c>
      <c r="AE966">
        <v>0</v>
      </c>
      <c r="AF966">
        <v>65.709999999999994</v>
      </c>
      <c r="AG966">
        <v>11.6</v>
      </c>
      <c r="AH966">
        <v>0</v>
      </c>
      <c r="AI966">
        <v>1</v>
      </c>
      <c r="AJ966">
        <v>6.66</v>
      </c>
      <c r="AK966">
        <v>1</v>
      </c>
      <c r="AL966">
        <v>1</v>
      </c>
      <c r="AN966">
        <v>0</v>
      </c>
      <c r="AO966">
        <v>1</v>
      </c>
      <c r="AP966">
        <v>1</v>
      </c>
      <c r="AQ966">
        <v>0</v>
      </c>
      <c r="AR966">
        <v>0</v>
      </c>
      <c r="AS966" t="s">
        <v>3</v>
      </c>
      <c r="AT966">
        <v>0.1</v>
      </c>
      <c r="AU966" t="s">
        <v>696</v>
      </c>
      <c r="AV966">
        <v>0</v>
      </c>
      <c r="AW966">
        <v>2</v>
      </c>
      <c r="AX966">
        <v>39501775</v>
      </c>
      <c r="AY966">
        <v>1</v>
      </c>
      <c r="AZ966">
        <v>0</v>
      </c>
      <c r="BA966">
        <v>976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Y966*Source!I477</f>
        <v>0.03</v>
      </c>
      <c r="CY966">
        <f>AB966</f>
        <v>437.63</v>
      </c>
      <c r="CZ966">
        <f>AF966</f>
        <v>65.709999999999994</v>
      </c>
      <c r="DA966">
        <f>AJ966</f>
        <v>6.66</v>
      </c>
      <c r="DB966">
        <v>0</v>
      </c>
    </row>
    <row r="967" spans="1:106" x14ac:dyDescent="0.2">
      <c r="A967">
        <f>ROW(Source!A477)</f>
        <v>477</v>
      </c>
      <c r="B967">
        <v>39500386</v>
      </c>
      <c r="C967">
        <v>39501763</v>
      </c>
      <c r="D967">
        <v>36802094</v>
      </c>
      <c r="E967">
        <v>1</v>
      </c>
      <c r="F967">
        <v>1</v>
      </c>
      <c r="G967">
        <v>1</v>
      </c>
      <c r="H967">
        <v>3</v>
      </c>
      <c r="I967" t="s">
        <v>1430</v>
      </c>
      <c r="J967" t="s">
        <v>1431</v>
      </c>
      <c r="K967" t="s">
        <v>1432</v>
      </c>
      <c r="L967">
        <v>1346</v>
      </c>
      <c r="N967">
        <v>1009</v>
      </c>
      <c r="O967" t="s">
        <v>52</v>
      </c>
      <c r="P967" t="s">
        <v>52</v>
      </c>
      <c r="Q967">
        <v>1</v>
      </c>
      <c r="W967">
        <v>0</v>
      </c>
      <c r="X967">
        <v>-1088866022</v>
      </c>
      <c r="Y967">
        <v>0</v>
      </c>
      <c r="AA967">
        <v>202.46</v>
      </c>
      <c r="AB967">
        <v>0</v>
      </c>
      <c r="AC967">
        <v>0</v>
      </c>
      <c r="AD967">
        <v>0</v>
      </c>
      <c r="AE967">
        <v>30.4</v>
      </c>
      <c r="AF967">
        <v>0</v>
      </c>
      <c r="AG967">
        <v>0</v>
      </c>
      <c r="AH967">
        <v>0</v>
      </c>
      <c r="AI967">
        <v>6.66</v>
      </c>
      <c r="AJ967">
        <v>1</v>
      </c>
      <c r="AK967">
        <v>1</v>
      </c>
      <c r="AL967">
        <v>1</v>
      </c>
      <c r="AN967">
        <v>0</v>
      </c>
      <c r="AO967">
        <v>1</v>
      </c>
      <c r="AP967">
        <v>1</v>
      </c>
      <c r="AQ967">
        <v>0</v>
      </c>
      <c r="AR967">
        <v>0</v>
      </c>
      <c r="AS967" t="s">
        <v>3</v>
      </c>
      <c r="AT967">
        <v>0.01</v>
      </c>
      <c r="AU967" t="s">
        <v>319</v>
      </c>
      <c r="AV967">
        <v>0</v>
      </c>
      <c r="AW967">
        <v>2</v>
      </c>
      <c r="AX967">
        <v>39501776</v>
      </c>
      <c r="AY967">
        <v>1</v>
      </c>
      <c r="AZ967">
        <v>0</v>
      </c>
      <c r="BA967">
        <v>977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Y967*Source!I477</f>
        <v>0</v>
      </c>
      <c r="CY967">
        <f>AA967</f>
        <v>202.46</v>
      </c>
      <c r="CZ967">
        <f>AE967</f>
        <v>30.4</v>
      </c>
      <c r="DA967">
        <f>AI967</f>
        <v>6.66</v>
      </c>
      <c r="DB967">
        <v>0</v>
      </c>
    </row>
    <row r="968" spans="1:106" x14ac:dyDescent="0.2">
      <c r="A968">
        <f>ROW(Source!A477)</f>
        <v>477</v>
      </c>
      <c r="B968">
        <v>39500386</v>
      </c>
      <c r="C968">
        <v>39501763</v>
      </c>
      <c r="D968">
        <v>36804448</v>
      </c>
      <c r="E968">
        <v>1</v>
      </c>
      <c r="F968">
        <v>1</v>
      </c>
      <c r="G968">
        <v>1</v>
      </c>
      <c r="H968">
        <v>3</v>
      </c>
      <c r="I968" t="s">
        <v>1433</v>
      </c>
      <c r="J968" t="s">
        <v>1434</v>
      </c>
      <c r="K968" t="s">
        <v>1416</v>
      </c>
      <c r="L968">
        <v>1346</v>
      </c>
      <c r="N968">
        <v>1009</v>
      </c>
      <c r="O968" t="s">
        <v>52</v>
      </c>
      <c r="P968" t="s">
        <v>52</v>
      </c>
      <c r="Q968">
        <v>1</v>
      </c>
      <c r="W968">
        <v>0</v>
      </c>
      <c r="X968">
        <v>103900845</v>
      </c>
      <c r="Y968">
        <v>0</v>
      </c>
      <c r="AA968">
        <v>60.21</v>
      </c>
      <c r="AB968">
        <v>0</v>
      </c>
      <c r="AC968">
        <v>0</v>
      </c>
      <c r="AD968">
        <v>0</v>
      </c>
      <c r="AE968">
        <v>9.0399999999999991</v>
      </c>
      <c r="AF968">
        <v>0</v>
      </c>
      <c r="AG968">
        <v>0</v>
      </c>
      <c r="AH968">
        <v>0</v>
      </c>
      <c r="AI968">
        <v>6.66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1</v>
      </c>
      <c r="AQ968">
        <v>0</v>
      </c>
      <c r="AR968">
        <v>0</v>
      </c>
      <c r="AS968" t="s">
        <v>3</v>
      </c>
      <c r="AT968">
        <v>0.3</v>
      </c>
      <c r="AU968" t="s">
        <v>319</v>
      </c>
      <c r="AV968">
        <v>0</v>
      </c>
      <c r="AW968">
        <v>2</v>
      </c>
      <c r="AX968">
        <v>39501777</v>
      </c>
      <c r="AY968">
        <v>1</v>
      </c>
      <c r="AZ968">
        <v>0</v>
      </c>
      <c r="BA968">
        <v>978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Y968*Source!I477</f>
        <v>0</v>
      </c>
      <c r="CY968">
        <f>AA968</f>
        <v>60.21</v>
      </c>
      <c r="CZ968">
        <f>AE968</f>
        <v>9.0399999999999991</v>
      </c>
      <c r="DA968">
        <f>AI968</f>
        <v>6.66</v>
      </c>
      <c r="DB968">
        <v>0</v>
      </c>
    </row>
    <row r="969" spans="1:106" x14ac:dyDescent="0.2">
      <c r="A969">
        <f>ROW(Source!A477)</f>
        <v>477</v>
      </c>
      <c r="B969">
        <v>39500386</v>
      </c>
      <c r="C969">
        <v>39501763</v>
      </c>
      <c r="D969">
        <v>36825981</v>
      </c>
      <c r="E969">
        <v>1</v>
      </c>
      <c r="F969">
        <v>1</v>
      </c>
      <c r="G969">
        <v>1</v>
      </c>
      <c r="H969">
        <v>3</v>
      </c>
      <c r="I969" t="s">
        <v>1435</v>
      </c>
      <c r="J969" t="s">
        <v>1436</v>
      </c>
      <c r="K969" t="s">
        <v>1437</v>
      </c>
      <c r="L969">
        <v>1348</v>
      </c>
      <c r="N969">
        <v>1009</v>
      </c>
      <c r="O969" t="s">
        <v>57</v>
      </c>
      <c r="P969" t="s">
        <v>57</v>
      </c>
      <c r="Q969">
        <v>1000</v>
      </c>
      <c r="W969">
        <v>0</v>
      </c>
      <c r="X969">
        <v>-1598896989</v>
      </c>
      <c r="Y969">
        <v>0</v>
      </c>
      <c r="AA969">
        <v>33300</v>
      </c>
      <c r="AB969">
        <v>0</v>
      </c>
      <c r="AC969">
        <v>0</v>
      </c>
      <c r="AD969">
        <v>0</v>
      </c>
      <c r="AE969">
        <v>5000</v>
      </c>
      <c r="AF969">
        <v>0</v>
      </c>
      <c r="AG969">
        <v>0</v>
      </c>
      <c r="AH969">
        <v>0</v>
      </c>
      <c r="AI969">
        <v>6.66</v>
      </c>
      <c r="AJ969">
        <v>1</v>
      </c>
      <c r="AK969">
        <v>1</v>
      </c>
      <c r="AL969">
        <v>1</v>
      </c>
      <c r="AN969">
        <v>0</v>
      </c>
      <c r="AO969">
        <v>1</v>
      </c>
      <c r="AP969">
        <v>1</v>
      </c>
      <c r="AQ969">
        <v>0</v>
      </c>
      <c r="AR969">
        <v>0</v>
      </c>
      <c r="AS969" t="s">
        <v>3</v>
      </c>
      <c r="AT969">
        <v>5.9999999999999995E-4</v>
      </c>
      <c r="AU969" t="s">
        <v>319</v>
      </c>
      <c r="AV969">
        <v>0</v>
      </c>
      <c r="AW969">
        <v>2</v>
      </c>
      <c r="AX969">
        <v>39501778</v>
      </c>
      <c r="AY969">
        <v>1</v>
      </c>
      <c r="AZ969">
        <v>0</v>
      </c>
      <c r="BA969">
        <v>979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Y969*Source!I477</f>
        <v>0</v>
      </c>
      <c r="CY969">
        <f>AA969</f>
        <v>33300</v>
      </c>
      <c r="CZ969">
        <f>AE969</f>
        <v>5000</v>
      </c>
      <c r="DA969">
        <f>AI969</f>
        <v>6.66</v>
      </c>
      <c r="DB969">
        <v>0</v>
      </c>
    </row>
    <row r="970" spans="1:106" x14ac:dyDescent="0.2">
      <c r="A970">
        <f>ROW(Source!A477)</f>
        <v>477</v>
      </c>
      <c r="B970">
        <v>39500386</v>
      </c>
      <c r="C970">
        <v>39501763</v>
      </c>
      <c r="D970">
        <v>36799065</v>
      </c>
      <c r="E970">
        <v>17</v>
      </c>
      <c r="F970">
        <v>1</v>
      </c>
      <c r="G970">
        <v>1</v>
      </c>
      <c r="H970">
        <v>3</v>
      </c>
      <c r="I970" t="s">
        <v>1438</v>
      </c>
      <c r="J970" t="s">
        <v>3</v>
      </c>
      <c r="K970" t="s">
        <v>1439</v>
      </c>
      <c r="L970">
        <v>1374</v>
      </c>
      <c r="N970">
        <v>1013</v>
      </c>
      <c r="O970" t="s">
        <v>1440</v>
      </c>
      <c r="P970" t="s">
        <v>1440</v>
      </c>
      <c r="Q970">
        <v>1</v>
      </c>
      <c r="W970">
        <v>0</v>
      </c>
      <c r="X970">
        <v>-1731369543</v>
      </c>
      <c r="Y970">
        <v>0</v>
      </c>
      <c r="AA970">
        <v>1</v>
      </c>
      <c r="AB970">
        <v>0</v>
      </c>
      <c r="AC970">
        <v>0</v>
      </c>
      <c r="AD970">
        <v>0</v>
      </c>
      <c r="AE970">
        <v>1</v>
      </c>
      <c r="AF970">
        <v>0</v>
      </c>
      <c r="AG970">
        <v>0</v>
      </c>
      <c r="AH970">
        <v>0</v>
      </c>
      <c r="AI970">
        <v>1</v>
      </c>
      <c r="AJ970">
        <v>1</v>
      </c>
      <c r="AK970">
        <v>1</v>
      </c>
      <c r="AL970">
        <v>1</v>
      </c>
      <c r="AN970">
        <v>0</v>
      </c>
      <c r="AO970">
        <v>1</v>
      </c>
      <c r="AP970">
        <v>1</v>
      </c>
      <c r="AQ970">
        <v>0</v>
      </c>
      <c r="AR970">
        <v>0</v>
      </c>
      <c r="AS970" t="s">
        <v>3</v>
      </c>
      <c r="AT970">
        <v>0.19</v>
      </c>
      <c r="AU970" t="s">
        <v>319</v>
      </c>
      <c r="AV970">
        <v>0</v>
      </c>
      <c r="AW970">
        <v>2</v>
      </c>
      <c r="AX970">
        <v>39501779</v>
      </c>
      <c r="AY970">
        <v>1</v>
      </c>
      <c r="AZ970">
        <v>0</v>
      </c>
      <c r="BA970">
        <v>980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Y970*Source!I477</f>
        <v>0</v>
      </c>
      <c r="CY970">
        <f>AA970</f>
        <v>1</v>
      </c>
      <c r="CZ970">
        <f>AE970</f>
        <v>1</v>
      </c>
      <c r="DA970">
        <f>AI970</f>
        <v>1</v>
      </c>
      <c r="DB970">
        <v>0</v>
      </c>
    </row>
    <row r="971" spans="1:106" x14ac:dyDescent="0.2">
      <c r="A971">
        <f>ROW(Source!A478)</f>
        <v>478</v>
      </c>
      <c r="B971">
        <v>39500385</v>
      </c>
      <c r="C971">
        <v>39501780</v>
      </c>
      <c r="D971">
        <v>37070202</v>
      </c>
      <c r="E971">
        <v>1</v>
      </c>
      <c r="F971">
        <v>1</v>
      </c>
      <c r="G971">
        <v>1</v>
      </c>
      <c r="H971">
        <v>1</v>
      </c>
      <c r="I971" t="s">
        <v>1342</v>
      </c>
      <c r="J971" t="s">
        <v>3</v>
      </c>
      <c r="K971" t="s">
        <v>1343</v>
      </c>
      <c r="L971">
        <v>1191</v>
      </c>
      <c r="N971">
        <v>1013</v>
      </c>
      <c r="O971" t="s">
        <v>1028</v>
      </c>
      <c r="P971" t="s">
        <v>1028</v>
      </c>
      <c r="Q971">
        <v>1</v>
      </c>
      <c r="W971">
        <v>0</v>
      </c>
      <c r="X971">
        <v>1983201532</v>
      </c>
      <c r="Y971">
        <v>0.46799999999999997</v>
      </c>
      <c r="AA971">
        <v>0</v>
      </c>
      <c r="AB971">
        <v>0</v>
      </c>
      <c r="AC971">
        <v>0</v>
      </c>
      <c r="AD971">
        <v>9.51</v>
      </c>
      <c r="AE971">
        <v>0</v>
      </c>
      <c r="AF971">
        <v>0</v>
      </c>
      <c r="AG971">
        <v>0</v>
      </c>
      <c r="AH971">
        <v>9.51</v>
      </c>
      <c r="AI971">
        <v>1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1</v>
      </c>
      <c r="AQ971">
        <v>0</v>
      </c>
      <c r="AR971">
        <v>0</v>
      </c>
      <c r="AS971" t="s">
        <v>3</v>
      </c>
      <c r="AT971">
        <v>1.56</v>
      </c>
      <c r="AU971" t="s">
        <v>696</v>
      </c>
      <c r="AV971">
        <v>1</v>
      </c>
      <c r="AW971">
        <v>2</v>
      </c>
      <c r="AX971">
        <v>39501795</v>
      </c>
      <c r="AY971">
        <v>1</v>
      </c>
      <c r="AZ971">
        <v>0</v>
      </c>
      <c r="BA971">
        <v>981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Y971*Source!I478</f>
        <v>1.8719999999999999</v>
      </c>
      <c r="CY971">
        <f>AD971</f>
        <v>9.51</v>
      </c>
      <c r="CZ971">
        <f>AH971</f>
        <v>9.51</v>
      </c>
      <c r="DA971">
        <f>AL971</f>
        <v>1</v>
      </c>
      <c r="DB971">
        <v>0</v>
      </c>
    </row>
    <row r="972" spans="1:106" x14ac:dyDescent="0.2">
      <c r="A972">
        <f>ROW(Source!A478)</f>
        <v>478</v>
      </c>
      <c r="B972">
        <v>39500385</v>
      </c>
      <c r="C972">
        <v>39501780</v>
      </c>
      <c r="D972">
        <v>36883858</v>
      </c>
      <c r="E972">
        <v>1</v>
      </c>
      <c r="F972">
        <v>1</v>
      </c>
      <c r="G972">
        <v>1</v>
      </c>
      <c r="H972">
        <v>2</v>
      </c>
      <c r="I972" t="s">
        <v>1101</v>
      </c>
      <c r="J972" t="s">
        <v>1102</v>
      </c>
      <c r="K972" t="s">
        <v>1103</v>
      </c>
      <c r="L972">
        <v>1368</v>
      </c>
      <c r="N972">
        <v>1011</v>
      </c>
      <c r="O972" t="s">
        <v>1034</v>
      </c>
      <c r="P972" t="s">
        <v>1034</v>
      </c>
      <c r="Q972">
        <v>1</v>
      </c>
      <c r="W972">
        <v>0</v>
      </c>
      <c r="X972">
        <v>-353815937</v>
      </c>
      <c r="Y972">
        <v>3.9E-2</v>
      </c>
      <c r="AA972">
        <v>0</v>
      </c>
      <c r="AB972">
        <v>8.1</v>
      </c>
      <c r="AC972">
        <v>0</v>
      </c>
      <c r="AD972">
        <v>0</v>
      </c>
      <c r="AE972">
        <v>0</v>
      </c>
      <c r="AF972">
        <v>8.1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N972">
        <v>0</v>
      </c>
      <c r="AO972">
        <v>1</v>
      </c>
      <c r="AP972">
        <v>1</v>
      </c>
      <c r="AQ972">
        <v>0</v>
      </c>
      <c r="AR972">
        <v>0</v>
      </c>
      <c r="AS972" t="s">
        <v>3</v>
      </c>
      <c r="AT972">
        <v>0.13</v>
      </c>
      <c r="AU972" t="s">
        <v>696</v>
      </c>
      <c r="AV972">
        <v>0</v>
      </c>
      <c r="AW972">
        <v>2</v>
      </c>
      <c r="AX972">
        <v>39501796</v>
      </c>
      <c r="AY972">
        <v>1</v>
      </c>
      <c r="AZ972">
        <v>0</v>
      </c>
      <c r="BA972">
        <v>982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Y972*Source!I478</f>
        <v>0.156</v>
      </c>
      <c r="CY972">
        <f>AB972</f>
        <v>8.1</v>
      </c>
      <c r="CZ972">
        <f>AF972</f>
        <v>8.1</v>
      </c>
      <c r="DA972">
        <f>AJ972</f>
        <v>1</v>
      </c>
      <c r="DB972">
        <v>0</v>
      </c>
    </row>
    <row r="973" spans="1:106" x14ac:dyDescent="0.2">
      <c r="A973">
        <f>ROW(Source!A478)</f>
        <v>478</v>
      </c>
      <c r="B973">
        <v>39500385</v>
      </c>
      <c r="C973">
        <v>39501780</v>
      </c>
      <c r="D973">
        <v>36800043</v>
      </c>
      <c r="E973">
        <v>1</v>
      </c>
      <c r="F973">
        <v>1</v>
      </c>
      <c r="G973">
        <v>1</v>
      </c>
      <c r="H973">
        <v>3</v>
      </c>
      <c r="I973" t="s">
        <v>1441</v>
      </c>
      <c r="J973" t="s">
        <v>1442</v>
      </c>
      <c r="K973" t="s">
        <v>1443</v>
      </c>
      <c r="L973">
        <v>1346</v>
      </c>
      <c r="N973">
        <v>1009</v>
      </c>
      <c r="O973" t="s">
        <v>52</v>
      </c>
      <c r="P973" t="s">
        <v>52</v>
      </c>
      <c r="Q973">
        <v>1</v>
      </c>
      <c r="W973">
        <v>0</v>
      </c>
      <c r="X973">
        <v>618806536</v>
      </c>
      <c r="Y973">
        <v>0</v>
      </c>
      <c r="AA973">
        <v>44.97</v>
      </c>
      <c r="AB973">
        <v>0</v>
      </c>
      <c r="AC973">
        <v>0</v>
      </c>
      <c r="AD973">
        <v>0</v>
      </c>
      <c r="AE973">
        <v>44.97</v>
      </c>
      <c r="AF973">
        <v>0</v>
      </c>
      <c r="AG973">
        <v>0</v>
      </c>
      <c r="AH973">
        <v>0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3</v>
      </c>
      <c r="AT973">
        <v>6.0000000000000001E-3</v>
      </c>
      <c r="AU973" t="s">
        <v>319</v>
      </c>
      <c r="AV973">
        <v>0</v>
      </c>
      <c r="AW973">
        <v>2</v>
      </c>
      <c r="AX973">
        <v>39501797</v>
      </c>
      <c r="AY973">
        <v>1</v>
      </c>
      <c r="AZ973">
        <v>0</v>
      </c>
      <c r="BA973">
        <v>983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Y973*Source!I478</f>
        <v>0</v>
      </c>
      <c r="CY973">
        <f t="shared" ref="CY973:CY984" si="114">AA973</f>
        <v>44.97</v>
      </c>
      <c r="CZ973">
        <f t="shared" ref="CZ973:CZ984" si="115">AE973</f>
        <v>44.97</v>
      </c>
      <c r="DA973">
        <f t="shared" ref="DA973:DA984" si="116">AI973</f>
        <v>1</v>
      </c>
      <c r="DB973">
        <v>0</v>
      </c>
    </row>
    <row r="974" spans="1:106" x14ac:dyDescent="0.2">
      <c r="A974">
        <f>ROW(Source!A478)</f>
        <v>478</v>
      </c>
      <c r="B974">
        <v>39500385</v>
      </c>
      <c r="C974">
        <v>39501780</v>
      </c>
      <c r="D974">
        <v>36801775</v>
      </c>
      <c r="E974">
        <v>1</v>
      </c>
      <c r="F974">
        <v>1</v>
      </c>
      <c r="G974">
        <v>1</v>
      </c>
      <c r="H974">
        <v>3</v>
      </c>
      <c r="I974" t="s">
        <v>1444</v>
      </c>
      <c r="J974" t="s">
        <v>1445</v>
      </c>
      <c r="K974" t="s">
        <v>1446</v>
      </c>
      <c r="L974">
        <v>1346</v>
      </c>
      <c r="N974">
        <v>1009</v>
      </c>
      <c r="O974" t="s">
        <v>52</v>
      </c>
      <c r="P974" t="s">
        <v>52</v>
      </c>
      <c r="Q974">
        <v>1</v>
      </c>
      <c r="W974">
        <v>0</v>
      </c>
      <c r="X974">
        <v>56922527</v>
      </c>
      <c r="Y974">
        <v>0</v>
      </c>
      <c r="AA974">
        <v>11.5</v>
      </c>
      <c r="AB974">
        <v>0</v>
      </c>
      <c r="AC974">
        <v>0</v>
      </c>
      <c r="AD974">
        <v>0</v>
      </c>
      <c r="AE974">
        <v>11.5</v>
      </c>
      <c r="AF974">
        <v>0</v>
      </c>
      <c r="AG974">
        <v>0</v>
      </c>
      <c r="AH974">
        <v>0</v>
      </c>
      <c r="AI974">
        <v>1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1</v>
      </c>
      <c r="AQ974">
        <v>0</v>
      </c>
      <c r="AR974">
        <v>0</v>
      </c>
      <c r="AS974" t="s">
        <v>3</v>
      </c>
      <c r="AT974">
        <v>1E-3</v>
      </c>
      <c r="AU974" t="s">
        <v>319</v>
      </c>
      <c r="AV974">
        <v>0</v>
      </c>
      <c r="AW974">
        <v>2</v>
      </c>
      <c r="AX974">
        <v>39501798</v>
      </c>
      <c r="AY974">
        <v>1</v>
      </c>
      <c r="AZ974">
        <v>0</v>
      </c>
      <c r="BA974">
        <v>984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Y974*Source!I478</f>
        <v>0</v>
      </c>
      <c r="CY974">
        <f t="shared" si="114"/>
        <v>11.5</v>
      </c>
      <c r="CZ974">
        <f t="shared" si="115"/>
        <v>11.5</v>
      </c>
      <c r="DA974">
        <f t="shared" si="116"/>
        <v>1</v>
      </c>
      <c r="DB974">
        <v>0</v>
      </c>
    </row>
    <row r="975" spans="1:106" x14ac:dyDescent="0.2">
      <c r="A975">
        <f>ROW(Source!A478)</f>
        <v>478</v>
      </c>
      <c r="B975">
        <v>39500385</v>
      </c>
      <c r="C975">
        <v>39501780</v>
      </c>
      <c r="D975">
        <v>36802094</v>
      </c>
      <c r="E975">
        <v>1</v>
      </c>
      <c r="F975">
        <v>1</v>
      </c>
      <c r="G975">
        <v>1</v>
      </c>
      <c r="H975">
        <v>3</v>
      </c>
      <c r="I975" t="s">
        <v>1430</v>
      </c>
      <c r="J975" t="s">
        <v>1431</v>
      </c>
      <c r="K975" t="s">
        <v>1432</v>
      </c>
      <c r="L975">
        <v>1346</v>
      </c>
      <c r="N975">
        <v>1009</v>
      </c>
      <c r="O975" t="s">
        <v>52</v>
      </c>
      <c r="P975" t="s">
        <v>52</v>
      </c>
      <c r="Q975">
        <v>1</v>
      </c>
      <c r="W975">
        <v>0</v>
      </c>
      <c r="X975">
        <v>-1088866022</v>
      </c>
      <c r="Y975">
        <v>0</v>
      </c>
      <c r="AA975">
        <v>30.4</v>
      </c>
      <c r="AB975">
        <v>0</v>
      </c>
      <c r="AC975">
        <v>0</v>
      </c>
      <c r="AD975">
        <v>0</v>
      </c>
      <c r="AE975">
        <v>30.4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1</v>
      </c>
      <c r="AP975">
        <v>1</v>
      </c>
      <c r="AQ975">
        <v>0</v>
      </c>
      <c r="AR975">
        <v>0</v>
      </c>
      <c r="AS975" t="s">
        <v>3</v>
      </c>
      <c r="AT975">
        <v>1.2E-2</v>
      </c>
      <c r="AU975" t="s">
        <v>319</v>
      </c>
      <c r="AV975">
        <v>0</v>
      </c>
      <c r="AW975">
        <v>2</v>
      </c>
      <c r="AX975">
        <v>39501799</v>
      </c>
      <c r="AY975">
        <v>1</v>
      </c>
      <c r="AZ975">
        <v>0</v>
      </c>
      <c r="BA975">
        <v>985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Y975*Source!I478</f>
        <v>0</v>
      </c>
      <c r="CY975">
        <f t="shared" si="114"/>
        <v>30.4</v>
      </c>
      <c r="CZ975">
        <f t="shared" si="115"/>
        <v>30.4</v>
      </c>
      <c r="DA975">
        <f t="shared" si="116"/>
        <v>1</v>
      </c>
      <c r="DB975">
        <v>0</v>
      </c>
    </row>
    <row r="976" spans="1:106" x14ac:dyDescent="0.2">
      <c r="A976">
        <f>ROW(Source!A478)</f>
        <v>478</v>
      </c>
      <c r="B976">
        <v>39500385</v>
      </c>
      <c r="C976">
        <v>39501780</v>
      </c>
      <c r="D976">
        <v>36803258</v>
      </c>
      <c r="E976">
        <v>1</v>
      </c>
      <c r="F976">
        <v>1</v>
      </c>
      <c r="G976">
        <v>1</v>
      </c>
      <c r="H976">
        <v>3</v>
      </c>
      <c r="I976" t="s">
        <v>1447</v>
      </c>
      <c r="J976" t="s">
        <v>1448</v>
      </c>
      <c r="K976" t="s">
        <v>1449</v>
      </c>
      <c r="L976">
        <v>1346</v>
      </c>
      <c r="N976">
        <v>1009</v>
      </c>
      <c r="O976" t="s">
        <v>52</v>
      </c>
      <c r="P976" t="s">
        <v>52</v>
      </c>
      <c r="Q976">
        <v>1</v>
      </c>
      <c r="W976">
        <v>0</v>
      </c>
      <c r="X976">
        <v>586013393</v>
      </c>
      <c r="Y976">
        <v>0</v>
      </c>
      <c r="AA976">
        <v>10.57</v>
      </c>
      <c r="AB976">
        <v>0</v>
      </c>
      <c r="AC976">
        <v>0</v>
      </c>
      <c r="AD976">
        <v>0</v>
      </c>
      <c r="AE976">
        <v>10.57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1</v>
      </c>
      <c r="AQ976">
        <v>0</v>
      </c>
      <c r="AR976">
        <v>0</v>
      </c>
      <c r="AS976" t="s">
        <v>3</v>
      </c>
      <c r="AT976">
        <v>7.0000000000000007E-2</v>
      </c>
      <c r="AU976" t="s">
        <v>319</v>
      </c>
      <c r="AV976">
        <v>0</v>
      </c>
      <c r="AW976">
        <v>2</v>
      </c>
      <c r="AX976">
        <v>39501800</v>
      </c>
      <c r="AY976">
        <v>1</v>
      </c>
      <c r="AZ976">
        <v>0</v>
      </c>
      <c r="BA976">
        <v>986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Y976*Source!I478</f>
        <v>0</v>
      </c>
      <c r="CY976">
        <f t="shared" si="114"/>
        <v>10.57</v>
      </c>
      <c r="CZ976">
        <f t="shared" si="115"/>
        <v>10.57</v>
      </c>
      <c r="DA976">
        <f t="shared" si="116"/>
        <v>1</v>
      </c>
      <c r="DB976">
        <v>0</v>
      </c>
    </row>
    <row r="977" spans="1:106" x14ac:dyDescent="0.2">
      <c r="A977">
        <f>ROW(Source!A478)</f>
        <v>478</v>
      </c>
      <c r="B977">
        <v>39500385</v>
      </c>
      <c r="C977">
        <v>39501780</v>
      </c>
      <c r="D977">
        <v>36804448</v>
      </c>
      <c r="E977">
        <v>1</v>
      </c>
      <c r="F977">
        <v>1</v>
      </c>
      <c r="G977">
        <v>1</v>
      </c>
      <c r="H977">
        <v>3</v>
      </c>
      <c r="I977" t="s">
        <v>1433</v>
      </c>
      <c r="J977" t="s">
        <v>1434</v>
      </c>
      <c r="K977" t="s">
        <v>1416</v>
      </c>
      <c r="L977">
        <v>1346</v>
      </c>
      <c r="N977">
        <v>1009</v>
      </c>
      <c r="O977" t="s">
        <v>52</v>
      </c>
      <c r="P977" t="s">
        <v>52</v>
      </c>
      <c r="Q977">
        <v>1</v>
      </c>
      <c r="W977">
        <v>0</v>
      </c>
      <c r="X977">
        <v>103900845</v>
      </c>
      <c r="Y977">
        <v>0</v>
      </c>
      <c r="AA977">
        <v>9.0399999999999991</v>
      </c>
      <c r="AB977">
        <v>0</v>
      </c>
      <c r="AC977">
        <v>0</v>
      </c>
      <c r="AD977">
        <v>0</v>
      </c>
      <c r="AE977">
        <v>9.0399999999999991</v>
      </c>
      <c r="AF977">
        <v>0</v>
      </c>
      <c r="AG977">
        <v>0</v>
      </c>
      <c r="AH977">
        <v>0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1</v>
      </c>
      <c r="AQ977">
        <v>0</v>
      </c>
      <c r="AR977">
        <v>0</v>
      </c>
      <c r="AS977" t="s">
        <v>3</v>
      </c>
      <c r="AT977">
        <v>4.9000000000000002E-2</v>
      </c>
      <c r="AU977" t="s">
        <v>319</v>
      </c>
      <c r="AV977">
        <v>0</v>
      </c>
      <c r="AW977">
        <v>2</v>
      </c>
      <c r="AX977">
        <v>39501801</v>
      </c>
      <c r="AY977">
        <v>1</v>
      </c>
      <c r="AZ977">
        <v>0</v>
      </c>
      <c r="BA977">
        <v>987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Y977*Source!I478</f>
        <v>0</v>
      </c>
      <c r="CY977">
        <f t="shared" si="114"/>
        <v>9.0399999999999991</v>
      </c>
      <c r="CZ977">
        <f t="shared" si="115"/>
        <v>9.0399999999999991</v>
      </c>
      <c r="DA977">
        <f t="shared" si="116"/>
        <v>1</v>
      </c>
      <c r="DB977">
        <v>0</v>
      </c>
    </row>
    <row r="978" spans="1:106" x14ac:dyDescent="0.2">
      <c r="A978">
        <f>ROW(Source!A478)</f>
        <v>478</v>
      </c>
      <c r="B978">
        <v>39500385</v>
      </c>
      <c r="C978">
        <v>39501780</v>
      </c>
      <c r="D978">
        <v>36804580</v>
      </c>
      <c r="E978">
        <v>1</v>
      </c>
      <c r="F978">
        <v>1</v>
      </c>
      <c r="G978">
        <v>1</v>
      </c>
      <c r="H978">
        <v>3</v>
      </c>
      <c r="I978" t="s">
        <v>1450</v>
      </c>
      <c r="J978" t="s">
        <v>1451</v>
      </c>
      <c r="K978" t="s">
        <v>1452</v>
      </c>
      <c r="L978">
        <v>1355</v>
      </c>
      <c r="N978">
        <v>1010</v>
      </c>
      <c r="O978" t="s">
        <v>390</v>
      </c>
      <c r="P978" t="s">
        <v>390</v>
      </c>
      <c r="Q978">
        <v>100</v>
      </c>
      <c r="W978">
        <v>0</v>
      </c>
      <c r="X978">
        <v>1794244060</v>
      </c>
      <c r="Y978">
        <v>0</v>
      </c>
      <c r="AA978">
        <v>86</v>
      </c>
      <c r="AB978">
        <v>0</v>
      </c>
      <c r="AC978">
        <v>0</v>
      </c>
      <c r="AD978">
        <v>0</v>
      </c>
      <c r="AE978">
        <v>86</v>
      </c>
      <c r="AF978">
        <v>0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N978">
        <v>0</v>
      </c>
      <c r="AO978">
        <v>1</v>
      </c>
      <c r="AP978">
        <v>1</v>
      </c>
      <c r="AQ978">
        <v>0</v>
      </c>
      <c r="AR978">
        <v>0</v>
      </c>
      <c r="AS978" t="s">
        <v>3</v>
      </c>
      <c r="AT978">
        <v>1.4E-2</v>
      </c>
      <c r="AU978" t="s">
        <v>319</v>
      </c>
      <c r="AV978">
        <v>0</v>
      </c>
      <c r="AW978">
        <v>2</v>
      </c>
      <c r="AX978">
        <v>39501802</v>
      </c>
      <c r="AY978">
        <v>1</v>
      </c>
      <c r="AZ978">
        <v>0</v>
      </c>
      <c r="BA978">
        <v>988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Y978*Source!I478</f>
        <v>0</v>
      </c>
      <c r="CY978">
        <f t="shared" si="114"/>
        <v>86</v>
      </c>
      <c r="CZ978">
        <f t="shared" si="115"/>
        <v>86</v>
      </c>
      <c r="DA978">
        <f t="shared" si="116"/>
        <v>1</v>
      </c>
      <c r="DB978">
        <v>0</v>
      </c>
    </row>
    <row r="979" spans="1:106" x14ac:dyDescent="0.2">
      <c r="A979">
        <f>ROW(Source!A478)</f>
        <v>478</v>
      </c>
      <c r="B979">
        <v>39500385</v>
      </c>
      <c r="C979">
        <v>39501780</v>
      </c>
      <c r="D979">
        <v>36805500</v>
      </c>
      <c r="E979">
        <v>1</v>
      </c>
      <c r="F979">
        <v>1</v>
      </c>
      <c r="G979">
        <v>1</v>
      </c>
      <c r="H979">
        <v>3</v>
      </c>
      <c r="I979" t="s">
        <v>1453</v>
      </c>
      <c r="J979" t="s">
        <v>1454</v>
      </c>
      <c r="K979" t="s">
        <v>1455</v>
      </c>
      <c r="L979">
        <v>1346</v>
      </c>
      <c r="N979">
        <v>1009</v>
      </c>
      <c r="O979" t="s">
        <v>52</v>
      </c>
      <c r="P979" t="s">
        <v>52</v>
      </c>
      <c r="Q979">
        <v>1</v>
      </c>
      <c r="W979">
        <v>0</v>
      </c>
      <c r="X979">
        <v>-856710481</v>
      </c>
      <c r="Y979">
        <v>0</v>
      </c>
      <c r="AA979">
        <v>133.05000000000001</v>
      </c>
      <c r="AB979">
        <v>0</v>
      </c>
      <c r="AC979">
        <v>0</v>
      </c>
      <c r="AD979">
        <v>0</v>
      </c>
      <c r="AE979">
        <v>133.05000000000001</v>
      </c>
      <c r="AF979">
        <v>0</v>
      </c>
      <c r="AG979">
        <v>0</v>
      </c>
      <c r="AH979">
        <v>0</v>
      </c>
      <c r="AI979">
        <v>1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1</v>
      </c>
      <c r="AQ979">
        <v>0</v>
      </c>
      <c r="AR979">
        <v>0</v>
      </c>
      <c r="AS979" t="s">
        <v>3</v>
      </c>
      <c r="AT979">
        <v>1E-3</v>
      </c>
      <c r="AU979" t="s">
        <v>319</v>
      </c>
      <c r="AV979">
        <v>0</v>
      </c>
      <c r="AW979">
        <v>2</v>
      </c>
      <c r="AX979">
        <v>39501803</v>
      </c>
      <c r="AY979">
        <v>1</v>
      </c>
      <c r="AZ979">
        <v>0</v>
      </c>
      <c r="BA979">
        <v>989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Y979*Source!I478</f>
        <v>0</v>
      </c>
      <c r="CY979">
        <f t="shared" si="114"/>
        <v>133.05000000000001</v>
      </c>
      <c r="CZ979">
        <f t="shared" si="115"/>
        <v>133.05000000000001</v>
      </c>
      <c r="DA979">
        <f t="shared" si="116"/>
        <v>1</v>
      </c>
      <c r="DB979">
        <v>0</v>
      </c>
    </row>
    <row r="980" spans="1:106" x14ac:dyDescent="0.2">
      <c r="A980">
        <f>ROW(Source!A478)</f>
        <v>478</v>
      </c>
      <c r="B980">
        <v>39500385</v>
      </c>
      <c r="C980">
        <v>39501780</v>
      </c>
      <c r="D980">
        <v>36823140</v>
      </c>
      <c r="E980">
        <v>1</v>
      </c>
      <c r="F980">
        <v>1</v>
      </c>
      <c r="G980">
        <v>1</v>
      </c>
      <c r="H980">
        <v>3</v>
      </c>
      <c r="I980" t="s">
        <v>1456</v>
      </c>
      <c r="J980" t="s">
        <v>1457</v>
      </c>
      <c r="K980" t="s">
        <v>1458</v>
      </c>
      <c r="L980">
        <v>1348</v>
      </c>
      <c r="N980">
        <v>1009</v>
      </c>
      <c r="O980" t="s">
        <v>57</v>
      </c>
      <c r="P980" t="s">
        <v>57</v>
      </c>
      <c r="Q980">
        <v>1000</v>
      </c>
      <c r="W980">
        <v>0</v>
      </c>
      <c r="X980">
        <v>426000481</v>
      </c>
      <c r="Y980">
        <v>0</v>
      </c>
      <c r="AA980">
        <v>11500</v>
      </c>
      <c r="AB980">
        <v>0</v>
      </c>
      <c r="AC980">
        <v>0</v>
      </c>
      <c r="AD980">
        <v>0</v>
      </c>
      <c r="AE980">
        <v>11500</v>
      </c>
      <c r="AF980">
        <v>0</v>
      </c>
      <c r="AG980">
        <v>0</v>
      </c>
      <c r="AH980">
        <v>0</v>
      </c>
      <c r="AI980">
        <v>1</v>
      </c>
      <c r="AJ980">
        <v>1</v>
      </c>
      <c r="AK980">
        <v>1</v>
      </c>
      <c r="AL980">
        <v>1</v>
      </c>
      <c r="AN980">
        <v>0</v>
      </c>
      <c r="AO980">
        <v>1</v>
      </c>
      <c r="AP980">
        <v>1</v>
      </c>
      <c r="AQ980">
        <v>0</v>
      </c>
      <c r="AR980">
        <v>0</v>
      </c>
      <c r="AS980" t="s">
        <v>3</v>
      </c>
      <c r="AT980">
        <v>1E-3</v>
      </c>
      <c r="AU980" t="s">
        <v>319</v>
      </c>
      <c r="AV980">
        <v>0</v>
      </c>
      <c r="AW980">
        <v>2</v>
      </c>
      <c r="AX980">
        <v>39501804</v>
      </c>
      <c r="AY980">
        <v>1</v>
      </c>
      <c r="AZ980">
        <v>0</v>
      </c>
      <c r="BA980">
        <v>990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Y980*Source!I478</f>
        <v>0</v>
      </c>
      <c r="CY980">
        <f t="shared" si="114"/>
        <v>11500</v>
      </c>
      <c r="CZ980">
        <f t="shared" si="115"/>
        <v>11500</v>
      </c>
      <c r="DA980">
        <f t="shared" si="116"/>
        <v>1</v>
      </c>
      <c r="DB980">
        <v>0</v>
      </c>
    </row>
    <row r="981" spans="1:106" x14ac:dyDescent="0.2">
      <c r="A981">
        <f>ROW(Source!A478)</f>
        <v>478</v>
      </c>
      <c r="B981">
        <v>39500385</v>
      </c>
      <c r="C981">
        <v>39501780</v>
      </c>
      <c r="D981">
        <v>36838317</v>
      </c>
      <c r="E981">
        <v>1</v>
      </c>
      <c r="F981">
        <v>1</v>
      </c>
      <c r="G981">
        <v>1</v>
      </c>
      <c r="H981">
        <v>3</v>
      </c>
      <c r="I981" t="s">
        <v>1459</v>
      </c>
      <c r="J981" t="s">
        <v>1460</v>
      </c>
      <c r="K981" t="s">
        <v>263</v>
      </c>
      <c r="L981">
        <v>1346</v>
      </c>
      <c r="N981">
        <v>1009</v>
      </c>
      <c r="O981" t="s">
        <v>52</v>
      </c>
      <c r="P981" t="s">
        <v>52</v>
      </c>
      <c r="Q981">
        <v>1</v>
      </c>
      <c r="W981">
        <v>0</v>
      </c>
      <c r="X981">
        <v>210558753</v>
      </c>
      <c r="Y981">
        <v>0</v>
      </c>
      <c r="AA981">
        <v>28.6</v>
      </c>
      <c r="AB981">
        <v>0</v>
      </c>
      <c r="AC981">
        <v>0</v>
      </c>
      <c r="AD981">
        <v>0</v>
      </c>
      <c r="AE981">
        <v>28.6</v>
      </c>
      <c r="AF981">
        <v>0</v>
      </c>
      <c r="AG981">
        <v>0</v>
      </c>
      <c r="AH981">
        <v>0</v>
      </c>
      <c r="AI981">
        <v>1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1</v>
      </c>
      <c r="AQ981">
        <v>0</v>
      </c>
      <c r="AR981">
        <v>0</v>
      </c>
      <c r="AS981" t="s">
        <v>3</v>
      </c>
      <c r="AT981">
        <v>3.5999999999999997E-2</v>
      </c>
      <c r="AU981" t="s">
        <v>319</v>
      </c>
      <c r="AV981">
        <v>0</v>
      </c>
      <c r="AW981">
        <v>2</v>
      </c>
      <c r="AX981">
        <v>39501805</v>
      </c>
      <c r="AY981">
        <v>1</v>
      </c>
      <c r="AZ981">
        <v>0</v>
      </c>
      <c r="BA981">
        <v>991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Y981*Source!I478</f>
        <v>0</v>
      </c>
      <c r="CY981">
        <f t="shared" si="114"/>
        <v>28.6</v>
      </c>
      <c r="CZ981">
        <f t="shared" si="115"/>
        <v>28.6</v>
      </c>
      <c r="DA981">
        <f t="shared" si="116"/>
        <v>1</v>
      </c>
      <c r="DB981">
        <v>0</v>
      </c>
    </row>
    <row r="982" spans="1:106" x14ac:dyDescent="0.2">
      <c r="A982">
        <f>ROW(Source!A478)</f>
        <v>478</v>
      </c>
      <c r="B982">
        <v>39500385</v>
      </c>
      <c r="C982">
        <v>39501780</v>
      </c>
      <c r="D982">
        <v>36838470</v>
      </c>
      <c r="E982">
        <v>1</v>
      </c>
      <c r="F982">
        <v>1</v>
      </c>
      <c r="G982">
        <v>1</v>
      </c>
      <c r="H982">
        <v>3</v>
      </c>
      <c r="I982" t="s">
        <v>1461</v>
      </c>
      <c r="J982" t="s">
        <v>1462</v>
      </c>
      <c r="K982" t="s">
        <v>1463</v>
      </c>
      <c r="L982">
        <v>1346</v>
      </c>
      <c r="N982">
        <v>1009</v>
      </c>
      <c r="O982" t="s">
        <v>52</v>
      </c>
      <c r="P982" t="s">
        <v>52</v>
      </c>
      <c r="Q982">
        <v>1</v>
      </c>
      <c r="W982">
        <v>0</v>
      </c>
      <c r="X982">
        <v>-1274984028</v>
      </c>
      <c r="Y982">
        <v>0</v>
      </c>
      <c r="AA982">
        <v>35.630000000000003</v>
      </c>
      <c r="AB982">
        <v>0</v>
      </c>
      <c r="AC982">
        <v>0</v>
      </c>
      <c r="AD982">
        <v>0</v>
      </c>
      <c r="AE982">
        <v>35.630000000000003</v>
      </c>
      <c r="AF982">
        <v>0</v>
      </c>
      <c r="AG982">
        <v>0</v>
      </c>
      <c r="AH982">
        <v>0</v>
      </c>
      <c r="AI982">
        <v>1</v>
      </c>
      <c r="AJ982">
        <v>1</v>
      </c>
      <c r="AK982">
        <v>1</v>
      </c>
      <c r="AL982">
        <v>1</v>
      </c>
      <c r="AN982">
        <v>0</v>
      </c>
      <c r="AO982">
        <v>1</v>
      </c>
      <c r="AP982">
        <v>1</v>
      </c>
      <c r="AQ982">
        <v>0</v>
      </c>
      <c r="AR982">
        <v>0</v>
      </c>
      <c r="AS982" t="s">
        <v>3</v>
      </c>
      <c r="AT982">
        <v>6.0000000000000001E-3</v>
      </c>
      <c r="AU982" t="s">
        <v>319</v>
      </c>
      <c r="AV982">
        <v>0</v>
      </c>
      <c r="AW982">
        <v>2</v>
      </c>
      <c r="AX982">
        <v>39501806</v>
      </c>
      <c r="AY982">
        <v>1</v>
      </c>
      <c r="AZ982">
        <v>0</v>
      </c>
      <c r="BA982">
        <v>992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Y982*Source!I478</f>
        <v>0</v>
      </c>
      <c r="CY982">
        <f t="shared" si="114"/>
        <v>35.630000000000003</v>
      </c>
      <c r="CZ982">
        <f t="shared" si="115"/>
        <v>35.630000000000003</v>
      </c>
      <c r="DA982">
        <f t="shared" si="116"/>
        <v>1</v>
      </c>
      <c r="DB982">
        <v>0</v>
      </c>
    </row>
    <row r="983" spans="1:106" x14ac:dyDescent="0.2">
      <c r="A983">
        <f>ROW(Source!A478)</f>
        <v>478</v>
      </c>
      <c r="B983">
        <v>39500385</v>
      </c>
      <c r="C983">
        <v>39501780</v>
      </c>
      <c r="D983">
        <v>36851945</v>
      </c>
      <c r="E983">
        <v>1</v>
      </c>
      <c r="F983">
        <v>1</v>
      </c>
      <c r="G983">
        <v>1</v>
      </c>
      <c r="H983">
        <v>3</v>
      </c>
      <c r="I983" t="s">
        <v>1464</v>
      </c>
      <c r="J983" t="s">
        <v>1465</v>
      </c>
      <c r="K983" t="s">
        <v>1466</v>
      </c>
      <c r="L983">
        <v>1358</v>
      </c>
      <c r="N983">
        <v>1010</v>
      </c>
      <c r="O983" t="s">
        <v>566</v>
      </c>
      <c r="P983" t="s">
        <v>566</v>
      </c>
      <c r="Q983">
        <v>10</v>
      </c>
      <c r="W983">
        <v>0</v>
      </c>
      <c r="X983">
        <v>1386890308</v>
      </c>
      <c r="Y983">
        <v>0</v>
      </c>
      <c r="AA983">
        <v>39</v>
      </c>
      <c r="AB983">
        <v>0</v>
      </c>
      <c r="AC983">
        <v>0</v>
      </c>
      <c r="AD983">
        <v>0</v>
      </c>
      <c r="AE983">
        <v>39</v>
      </c>
      <c r="AF983">
        <v>0</v>
      </c>
      <c r="AG983">
        <v>0</v>
      </c>
      <c r="AH983">
        <v>0</v>
      </c>
      <c r="AI983">
        <v>1</v>
      </c>
      <c r="AJ983">
        <v>1</v>
      </c>
      <c r="AK983">
        <v>1</v>
      </c>
      <c r="AL983">
        <v>1</v>
      </c>
      <c r="AN983">
        <v>0</v>
      </c>
      <c r="AO983">
        <v>1</v>
      </c>
      <c r="AP983">
        <v>1</v>
      </c>
      <c r="AQ983">
        <v>0</v>
      </c>
      <c r="AR983">
        <v>0</v>
      </c>
      <c r="AS983" t="s">
        <v>3</v>
      </c>
      <c r="AT983">
        <v>0.1</v>
      </c>
      <c r="AU983" t="s">
        <v>319</v>
      </c>
      <c r="AV983">
        <v>0</v>
      </c>
      <c r="AW983">
        <v>2</v>
      </c>
      <c r="AX983">
        <v>39501807</v>
      </c>
      <c r="AY983">
        <v>1</v>
      </c>
      <c r="AZ983">
        <v>0</v>
      </c>
      <c r="BA983">
        <v>993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Y983*Source!I478</f>
        <v>0</v>
      </c>
      <c r="CY983">
        <f t="shared" si="114"/>
        <v>39</v>
      </c>
      <c r="CZ983">
        <f t="shared" si="115"/>
        <v>39</v>
      </c>
      <c r="DA983">
        <f t="shared" si="116"/>
        <v>1</v>
      </c>
      <c r="DB983">
        <v>0</v>
      </c>
    </row>
    <row r="984" spans="1:106" x14ac:dyDescent="0.2">
      <c r="A984">
        <f>ROW(Source!A478)</f>
        <v>478</v>
      </c>
      <c r="B984">
        <v>39500385</v>
      </c>
      <c r="C984">
        <v>39501780</v>
      </c>
      <c r="D984">
        <v>36799065</v>
      </c>
      <c r="E984">
        <v>17</v>
      </c>
      <c r="F984">
        <v>1</v>
      </c>
      <c r="G984">
        <v>1</v>
      </c>
      <c r="H984">
        <v>3</v>
      </c>
      <c r="I984" t="s">
        <v>1438</v>
      </c>
      <c r="J984" t="s">
        <v>3</v>
      </c>
      <c r="K984" t="s">
        <v>1439</v>
      </c>
      <c r="L984">
        <v>1374</v>
      </c>
      <c r="N984">
        <v>1013</v>
      </c>
      <c r="O984" t="s">
        <v>1440</v>
      </c>
      <c r="P984" t="s">
        <v>1440</v>
      </c>
      <c r="Q984">
        <v>1</v>
      </c>
      <c r="W984">
        <v>0</v>
      </c>
      <c r="X984">
        <v>-1731369543</v>
      </c>
      <c r="Y984">
        <v>0</v>
      </c>
      <c r="AA984">
        <v>1</v>
      </c>
      <c r="AB984">
        <v>0</v>
      </c>
      <c r="AC984">
        <v>0</v>
      </c>
      <c r="AD984">
        <v>0</v>
      </c>
      <c r="AE984">
        <v>1</v>
      </c>
      <c r="AF984">
        <v>0</v>
      </c>
      <c r="AG984">
        <v>0</v>
      </c>
      <c r="AH984">
        <v>0</v>
      </c>
      <c r="AI984">
        <v>1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3</v>
      </c>
      <c r="AT984">
        <v>0.3</v>
      </c>
      <c r="AU984" t="s">
        <v>319</v>
      </c>
      <c r="AV984">
        <v>0</v>
      </c>
      <c r="AW984">
        <v>2</v>
      </c>
      <c r="AX984">
        <v>39501808</v>
      </c>
      <c r="AY984">
        <v>1</v>
      </c>
      <c r="AZ984">
        <v>0</v>
      </c>
      <c r="BA984">
        <v>994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Y984*Source!I478</f>
        <v>0</v>
      </c>
      <c r="CY984">
        <f t="shared" si="114"/>
        <v>1</v>
      </c>
      <c r="CZ984">
        <f t="shared" si="115"/>
        <v>1</v>
      </c>
      <c r="DA984">
        <f t="shared" si="116"/>
        <v>1</v>
      </c>
      <c r="DB984">
        <v>0</v>
      </c>
    </row>
    <row r="985" spans="1:106" x14ac:dyDescent="0.2">
      <c r="A985">
        <f>ROW(Source!A479)</f>
        <v>479</v>
      </c>
      <c r="B985">
        <v>39500386</v>
      </c>
      <c r="C985">
        <v>39501780</v>
      </c>
      <c r="D985">
        <v>37070202</v>
      </c>
      <c r="E985">
        <v>1</v>
      </c>
      <c r="F985">
        <v>1</v>
      </c>
      <c r="G985">
        <v>1</v>
      </c>
      <c r="H985">
        <v>1</v>
      </c>
      <c r="I985" t="s">
        <v>1342</v>
      </c>
      <c r="J985" t="s">
        <v>3</v>
      </c>
      <c r="K985" t="s">
        <v>1343</v>
      </c>
      <c r="L985">
        <v>1191</v>
      </c>
      <c r="N985">
        <v>1013</v>
      </c>
      <c r="O985" t="s">
        <v>1028</v>
      </c>
      <c r="P985" t="s">
        <v>1028</v>
      </c>
      <c r="Q985">
        <v>1</v>
      </c>
      <c r="W985">
        <v>0</v>
      </c>
      <c r="X985">
        <v>1983201532</v>
      </c>
      <c r="Y985">
        <v>0.46799999999999997</v>
      </c>
      <c r="AA985">
        <v>0</v>
      </c>
      <c r="AB985">
        <v>0</v>
      </c>
      <c r="AC985">
        <v>0</v>
      </c>
      <c r="AD985">
        <v>63.34</v>
      </c>
      <c r="AE985">
        <v>0</v>
      </c>
      <c r="AF985">
        <v>0</v>
      </c>
      <c r="AG985">
        <v>0</v>
      </c>
      <c r="AH985">
        <v>9.51</v>
      </c>
      <c r="AI985">
        <v>1</v>
      </c>
      <c r="AJ985">
        <v>1</v>
      </c>
      <c r="AK985">
        <v>1</v>
      </c>
      <c r="AL985">
        <v>6.66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3</v>
      </c>
      <c r="AT985">
        <v>1.56</v>
      </c>
      <c r="AU985" t="s">
        <v>696</v>
      </c>
      <c r="AV985">
        <v>1</v>
      </c>
      <c r="AW985">
        <v>2</v>
      </c>
      <c r="AX985">
        <v>39501795</v>
      </c>
      <c r="AY985">
        <v>1</v>
      </c>
      <c r="AZ985">
        <v>0</v>
      </c>
      <c r="BA985">
        <v>995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Y985*Source!I479</f>
        <v>1.8719999999999999</v>
      </c>
      <c r="CY985">
        <f>AD985</f>
        <v>63.34</v>
      </c>
      <c r="CZ985">
        <f>AH985</f>
        <v>9.51</v>
      </c>
      <c r="DA985">
        <f>AL985</f>
        <v>6.66</v>
      </c>
      <c r="DB985">
        <v>0</v>
      </c>
    </row>
    <row r="986" spans="1:106" x14ac:dyDescent="0.2">
      <c r="A986">
        <f>ROW(Source!A479)</f>
        <v>479</v>
      </c>
      <c r="B986">
        <v>39500386</v>
      </c>
      <c r="C986">
        <v>39501780</v>
      </c>
      <c r="D986">
        <v>36883858</v>
      </c>
      <c r="E986">
        <v>1</v>
      </c>
      <c r="F986">
        <v>1</v>
      </c>
      <c r="G986">
        <v>1</v>
      </c>
      <c r="H986">
        <v>2</v>
      </c>
      <c r="I986" t="s">
        <v>1101</v>
      </c>
      <c r="J986" t="s">
        <v>1102</v>
      </c>
      <c r="K986" t="s">
        <v>1103</v>
      </c>
      <c r="L986">
        <v>1368</v>
      </c>
      <c r="N986">
        <v>1011</v>
      </c>
      <c r="O986" t="s">
        <v>1034</v>
      </c>
      <c r="P986" t="s">
        <v>1034</v>
      </c>
      <c r="Q986">
        <v>1</v>
      </c>
      <c r="W986">
        <v>0</v>
      </c>
      <c r="X986">
        <v>-353815937</v>
      </c>
      <c r="Y986">
        <v>3.9E-2</v>
      </c>
      <c r="AA986">
        <v>0</v>
      </c>
      <c r="AB986">
        <v>53.95</v>
      </c>
      <c r="AC986">
        <v>0</v>
      </c>
      <c r="AD986">
        <v>0</v>
      </c>
      <c r="AE986">
        <v>0</v>
      </c>
      <c r="AF986">
        <v>8.1</v>
      </c>
      <c r="AG986">
        <v>0</v>
      </c>
      <c r="AH986">
        <v>0</v>
      </c>
      <c r="AI986">
        <v>1</v>
      </c>
      <c r="AJ986">
        <v>6.66</v>
      </c>
      <c r="AK986">
        <v>1</v>
      </c>
      <c r="AL986">
        <v>1</v>
      </c>
      <c r="AN986">
        <v>0</v>
      </c>
      <c r="AO986">
        <v>1</v>
      </c>
      <c r="AP986">
        <v>1</v>
      </c>
      <c r="AQ986">
        <v>0</v>
      </c>
      <c r="AR986">
        <v>0</v>
      </c>
      <c r="AS986" t="s">
        <v>3</v>
      </c>
      <c r="AT986">
        <v>0.13</v>
      </c>
      <c r="AU986" t="s">
        <v>696</v>
      </c>
      <c r="AV986">
        <v>0</v>
      </c>
      <c r="AW986">
        <v>2</v>
      </c>
      <c r="AX986">
        <v>39501796</v>
      </c>
      <c r="AY986">
        <v>1</v>
      </c>
      <c r="AZ986">
        <v>0</v>
      </c>
      <c r="BA986">
        <v>996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Y986*Source!I479</f>
        <v>0.156</v>
      </c>
      <c r="CY986">
        <f>AB986</f>
        <v>53.95</v>
      </c>
      <c r="CZ986">
        <f>AF986</f>
        <v>8.1</v>
      </c>
      <c r="DA986">
        <f>AJ986</f>
        <v>6.66</v>
      </c>
      <c r="DB986">
        <v>0</v>
      </c>
    </row>
    <row r="987" spans="1:106" x14ac:dyDescent="0.2">
      <c r="A987">
        <f>ROW(Source!A479)</f>
        <v>479</v>
      </c>
      <c r="B987">
        <v>39500386</v>
      </c>
      <c r="C987">
        <v>39501780</v>
      </c>
      <c r="D987">
        <v>36800043</v>
      </c>
      <c r="E987">
        <v>1</v>
      </c>
      <c r="F987">
        <v>1</v>
      </c>
      <c r="G987">
        <v>1</v>
      </c>
      <c r="H987">
        <v>3</v>
      </c>
      <c r="I987" t="s">
        <v>1441</v>
      </c>
      <c r="J987" t="s">
        <v>1442</v>
      </c>
      <c r="K987" t="s">
        <v>1443</v>
      </c>
      <c r="L987">
        <v>1346</v>
      </c>
      <c r="N987">
        <v>1009</v>
      </c>
      <c r="O987" t="s">
        <v>52</v>
      </c>
      <c r="P987" t="s">
        <v>52</v>
      </c>
      <c r="Q987">
        <v>1</v>
      </c>
      <c r="W987">
        <v>0</v>
      </c>
      <c r="X987">
        <v>618806536</v>
      </c>
      <c r="Y987">
        <v>0</v>
      </c>
      <c r="AA987">
        <v>299.5</v>
      </c>
      <c r="AB987">
        <v>0</v>
      </c>
      <c r="AC987">
        <v>0</v>
      </c>
      <c r="AD987">
        <v>0</v>
      </c>
      <c r="AE987">
        <v>44.97</v>
      </c>
      <c r="AF987">
        <v>0</v>
      </c>
      <c r="AG987">
        <v>0</v>
      </c>
      <c r="AH987">
        <v>0</v>
      </c>
      <c r="AI987">
        <v>6.66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1</v>
      </c>
      <c r="AQ987">
        <v>0</v>
      </c>
      <c r="AR987">
        <v>0</v>
      </c>
      <c r="AS987" t="s">
        <v>3</v>
      </c>
      <c r="AT987">
        <v>6.0000000000000001E-3</v>
      </c>
      <c r="AU987" t="s">
        <v>319</v>
      </c>
      <c r="AV987">
        <v>0</v>
      </c>
      <c r="AW987">
        <v>2</v>
      </c>
      <c r="AX987">
        <v>39501797</v>
      </c>
      <c r="AY987">
        <v>1</v>
      </c>
      <c r="AZ987">
        <v>0</v>
      </c>
      <c r="BA987">
        <v>997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Y987*Source!I479</f>
        <v>0</v>
      </c>
      <c r="CY987">
        <f t="shared" ref="CY987:CY998" si="117">AA987</f>
        <v>299.5</v>
      </c>
      <c r="CZ987">
        <f t="shared" ref="CZ987:CZ998" si="118">AE987</f>
        <v>44.97</v>
      </c>
      <c r="DA987">
        <f t="shared" ref="DA987:DA998" si="119">AI987</f>
        <v>6.66</v>
      </c>
      <c r="DB987">
        <v>0</v>
      </c>
    </row>
    <row r="988" spans="1:106" x14ac:dyDescent="0.2">
      <c r="A988">
        <f>ROW(Source!A479)</f>
        <v>479</v>
      </c>
      <c r="B988">
        <v>39500386</v>
      </c>
      <c r="C988">
        <v>39501780</v>
      </c>
      <c r="D988">
        <v>36801775</v>
      </c>
      <c r="E988">
        <v>1</v>
      </c>
      <c r="F988">
        <v>1</v>
      </c>
      <c r="G988">
        <v>1</v>
      </c>
      <c r="H988">
        <v>3</v>
      </c>
      <c r="I988" t="s">
        <v>1444</v>
      </c>
      <c r="J988" t="s">
        <v>1445</v>
      </c>
      <c r="K988" t="s">
        <v>1446</v>
      </c>
      <c r="L988">
        <v>1346</v>
      </c>
      <c r="N988">
        <v>1009</v>
      </c>
      <c r="O988" t="s">
        <v>52</v>
      </c>
      <c r="P988" t="s">
        <v>52</v>
      </c>
      <c r="Q988">
        <v>1</v>
      </c>
      <c r="W988">
        <v>0</v>
      </c>
      <c r="X988">
        <v>56922527</v>
      </c>
      <c r="Y988">
        <v>0</v>
      </c>
      <c r="AA988">
        <v>76.59</v>
      </c>
      <c r="AB988">
        <v>0</v>
      </c>
      <c r="AC988">
        <v>0</v>
      </c>
      <c r="AD988">
        <v>0</v>
      </c>
      <c r="AE988">
        <v>11.5</v>
      </c>
      <c r="AF988">
        <v>0</v>
      </c>
      <c r="AG988">
        <v>0</v>
      </c>
      <c r="AH988">
        <v>0</v>
      </c>
      <c r="AI988">
        <v>6.66</v>
      </c>
      <c r="AJ988">
        <v>1</v>
      </c>
      <c r="AK988">
        <v>1</v>
      </c>
      <c r="AL988">
        <v>1</v>
      </c>
      <c r="AN988">
        <v>0</v>
      </c>
      <c r="AO988">
        <v>1</v>
      </c>
      <c r="AP988">
        <v>1</v>
      </c>
      <c r="AQ988">
        <v>0</v>
      </c>
      <c r="AR988">
        <v>0</v>
      </c>
      <c r="AS988" t="s">
        <v>3</v>
      </c>
      <c r="AT988">
        <v>1E-3</v>
      </c>
      <c r="AU988" t="s">
        <v>319</v>
      </c>
      <c r="AV988">
        <v>0</v>
      </c>
      <c r="AW988">
        <v>2</v>
      </c>
      <c r="AX988">
        <v>39501798</v>
      </c>
      <c r="AY988">
        <v>1</v>
      </c>
      <c r="AZ988">
        <v>0</v>
      </c>
      <c r="BA988">
        <v>998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Y988*Source!I479</f>
        <v>0</v>
      </c>
      <c r="CY988">
        <f t="shared" si="117"/>
        <v>76.59</v>
      </c>
      <c r="CZ988">
        <f t="shared" si="118"/>
        <v>11.5</v>
      </c>
      <c r="DA988">
        <f t="shared" si="119"/>
        <v>6.66</v>
      </c>
      <c r="DB988">
        <v>0</v>
      </c>
    </row>
    <row r="989" spans="1:106" x14ac:dyDescent="0.2">
      <c r="A989">
        <f>ROW(Source!A479)</f>
        <v>479</v>
      </c>
      <c r="B989">
        <v>39500386</v>
      </c>
      <c r="C989">
        <v>39501780</v>
      </c>
      <c r="D989">
        <v>36802094</v>
      </c>
      <c r="E989">
        <v>1</v>
      </c>
      <c r="F989">
        <v>1</v>
      </c>
      <c r="G989">
        <v>1</v>
      </c>
      <c r="H989">
        <v>3</v>
      </c>
      <c r="I989" t="s">
        <v>1430</v>
      </c>
      <c r="J989" t="s">
        <v>1431</v>
      </c>
      <c r="K989" t="s">
        <v>1432</v>
      </c>
      <c r="L989">
        <v>1346</v>
      </c>
      <c r="N989">
        <v>1009</v>
      </c>
      <c r="O989" t="s">
        <v>52</v>
      </c>
      <c r="P989" t="s">
        <v>52</v>
      </c>
      <c r="Q989">
        <v>1</v>
      </c>
      <c r="W989">
        <v>0</v>
      </c>
      <c r="X989">
        <v>-1088866022</v>
      </c>
      <c r="Y989">
        <v>0</v>
      </c>
      <c r="AA989">
        <v>202.46</v>
      </c>
      <c r="AB989">
        <v>0</v>
      </c>
      <c r="AC989">
        <v>0</v>
      </c>
      <c r="AD989">
        <v>0</v>
      </c>
      <c r="AE989">
        <v>30.4</v>
      </c>
      <c r="AF989">
        <v>0</v>
      </c>
      <c r="AG989">
        <v>0</v>
      </c>
      <c r="AH989">
        <v>0</v>
      </c>
      <c r="AI989">
        <v>6.66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1</v>
      </c>
      <c r="AQ989">
        <v>0</v>
      </c>
      <c r="AR989">
        <v>0</v>
      </c>
      <c r="AS989" t="s">
        <v>3</v>
      </c>
      <c r="AT989">
        <v>1.2E-2</v>
      </c>
      <c r="AU989" t="s">
        <v>319</v>
      </c>
      <c r="AV989">
        <v>0</v>
      </c>
      <c r="AW989">
        <v>2</v>
      </c>
      <c r="AX989">
        <v>39501799</v>
      </c>
      <c r="AY989">
        <v>1</v>
      </c>
      <c r="AZ989">
        <v>0</v>
      </c>
      <c r="BA989">
        <v>999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Y989*Source!I479</f>
        <v>0</v>
      </c>
      <c r="CY989">
        <f t="shared" si="117"/>
        <v>202.46</v>
      </c>
      <c r="CZ989">
        <f t="shared" si="118"/>
        <v>30.4</v>
      </c>
      <c r="DA989">
        <f t="shared" si="119"/>
        <v>6.66</v>
      </c>
      <c r="DB989">
        <v>0</v>
      </c>
    </row>
    <row r="990" spans="1:106" x14ac:dyDescent="0.2">
      <c r="A990">
        <f>ROW(Source!A479)</f>
        <v>479</v>
      </c>
      <c r="B990">
        <v>39500386</v>
      </c>
      <c r="C990">
        <v>39501780</v>
      </c>
      <c r="D990">
        <v>36803258</v>
      </c>
      <c r="E990">
        <v>1</v>
      </c>
      <c r="F990">
        <v>1</v>
      </c>
      <c r="G990">
        <v>1</v>
      </c>
      <c r="H990">
        <v>3</v>
      </c>
      <c r="I990" t="s">
        <v>1447</v>
      </c>
      <c r="J990" t="s">
        <v>1448</v>
      </c>
      <c r="K990" t="s">
        <v>1449</v>
      </c>
      <c r="L990">
        <v>1346</v>
      </c>
      <c r="N990">
        <v>1009</v>
      </c>
      <c r="O990" t="s">
        <v>52</v>
      </c>
      <c r="P990" t="s">
        <v>52</v>
      </c>
      <c r="Q990">
        <v>1</v>
      </c>
      <c r="W990">
        <v>0</v>
      </c>
      <c r="X990">
        <v>586013393</v>
      </c>
      <c r="Y990">
        <v>0</v>
      </c>
      <c r="AA990">
        <v>70.400000000000006</v>
      </c>
      <c r="AB990">
        <v>0</v>
      </c>
      <c r="AC990">
        <v>0</v>
      </c>
      <c r="AD990">
        <v>0</v>
      </c>
      <c r="AE990">
        <v>10.57</v>
      </c>
      <c r="AF990">
        <v>0</v>
      </c>
      <c r="AG990">
        <v>0</v>
      </c>
      <c r="AH990">
        <v>0</v>
      </c>
      <c r="AI990">
        <v>6.66</v>
      </c>
      <c r="AJ990">
        <v>1</v>
      </c>
      <c r="AK990">
        <v>1</v>
      </c>
      <c r="AL990">
        <v>1</v>
      </c>
      <c r="AN990">
        <v>0</v>
      </c>
      <c r="AO990">
        <v>1</v>
      </c>
      <c r="AP990">
        <v>1</v>
      </c>
      <c r="AQ990">
        <v>0</v>
      </c>
      <c r="AR990">
        <v>0</v>
      </c>
      <c r="AS990" t="s">
        <v>3</v>
      </c>
      <c r="AT990">
        <v>7.0000000000000007E-2</v>
      </c>
      <c r="AU990" t="s">
        <v>319</v>
      </c>
      <c r="AV990">
        <v>0</v>
      </c>
      <c r="AW990">
        <v>2</v>
      </c>
      <c r="AX990">
        <v>39501800</v>
      </c>
      <c r="AY990">
        <v>1</v>
      </c>
      <c r="AZ990">
        <v>0</v>
      </c>
      <c r="BA990">
        <v>1000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Y990*Source!I479</f>
        <v>0</v>
      </c>
      <c r="CY990">
        <f t="shared" si="117"/>
        <v>70.400000000000006</v>
      </c>
      <c r="CZ990">
        <f t="shared" si="118"/>
        <v>10.57</v>
      </c>
      <c r="DA990">
        <f t="shared" si="119"/>
        <v>6.66</v>
      </c>
      <c r="DB990">
        <v>0</v>
      </c>
    </row>
    <row r="991" spans="1:106" x14ac:dyDescent="0.2">
      <c r="A991">
        <f>ROW(Source!A479)</f>
        <v>479</v>
      </c>
      <c r="B991">
        <v>39500386</v>
      </c>
      <c r="C991">
        <v>39501780</v>
      </c>
      <c r="D991">
        <v>36804448</v>
      </c>
      <c r="E991">
        <v>1</v>
      </c>
      <c r="F991">
        <v>1</v>
      </c>
      <c r="G991">
        <v>1</v>
      </c>
      <c r="H991">
        <v>3</v>
      </c>
      <c r="I991" t="s">
        <v>1433</v>
      </c>
      <c r="J991" t="s">
        <v>1434</v>
      </c>
      <c r="K991" t="s">
        <v>1416</v>
      </c>
      <c r="L991">
        <v>1346</v>
      </c>
      <c r="N991">
        <v>1009</v>
      </c>
      <c r="O991" t="s">
        <v>52</v>
      </c>
      <c r="P991" t="s">
        <v>52</v>
      </c>
      <c r="Q991">
        <v>1</v>
      </c>
      <c r="W991">
        <v>0</v>
      </c>
      <c r="X991">
        <v>103900845</v>
      </c>
      <c r="Y991">
        <v>0</v>
      </c>
      <c r="AA991">
        <v>60.21</v>
      </c>
      <c r="AB991">
        <v>0</v>
      </c>
      <c r="AC991">
        <v>0</v>
      </c>
      <c r="AD991">
        <v>0</v>
      </c>
      <c r="AE991">
        <v>9.0399999999999991</v>
      </c>
      <c r="AF991">
        <v>0</v>
      </c>
      <c r="AG991">
        <v>0</v>
      </c>
      <c r="AH991">
        <v>0</v>
      </c>
      <c r="AI991">
        <v>6.66</v>
      </c>
      <c r="AJ991">
        <v>1</v>
      </c>
      <c r="AK991">
        <v>1</v>
      </c>
      <c r="AL991">
        <v>1</v>
      </c>
      <c r="AN991">
        <v>0</v>
      </c>
      <c r="AO991">
        <v>1</v>
      </c>
      <c r="AP991">
        <v>1</v>
      </c>
      <c r="AQ991">
        <v>0</v>
      </c>
      <c r="AR991">
        <v>0</v>
      </c>
      <c r="AS991" t="s">
        <v>3</v>
      </c>
      <c r="AT991">
        <v>4.9000000000000002E-2</v>
      </c>
      <c r="AU991" t="s">
        <v>319</v>
      </c>
      <c r="AV991">
        <v>0</v>
      </c>
      <c r="AW991">
        <v>2</v>
      </c>
      <c r="AX991">
        <v>39501801</v>
      </c>
      <c r="AY991">
        <v>1</v>
      </c>
      <c r="AZ991">
        <v>0</v>
      </c>
      <c r="BA991">
        <v>1001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Y991*Source!I479</f>
        <v>0</v>
      </c>
      <c r="CY991">
        <f t="shared" si="117"/>
        <v>60.21</v>
      </c>
      <c r="CZ991">
        <f t="shared" si="118"/>
        <v>9.0399999999999991</v>
      </c>
      <c r="DA991">
        <f t="shared" si="119"/>
        <v>6.66</v>
      </c>
      <c r="DB991">
        <v>0</v>
      </c>
    </row>
    <row r="992" spans="1:106" x14ac:dyDescent="0.2">
      <c r="A992">
        <f>ROW(Source!A479)</f>
        <v>479</v>
      </c>
      <c r="B992">
        <v>39500386</v>
      </c>
      <c r="C992">
        <v>39501780</v>
      </c>
      <c r="D992">
        <v>36804580</v>
      </c>
      <c r="E992">
        <v>1</v>
      </c>
      <c r="F992">
        <v>1</v>
      </c>
      <c r="G992">
        <v>1</v>
      </c>
      <c r="H992">
        <v>3</v>
      </c>
      <c r="I992" t="s">
        <v>1450</v>
      </c>
      <c r="J992" t="s">
        <v>1451</v>
      </c>
      <c r="K992" t="s">
        <v>1452</v>
      </c>
      <c r="L992">
        <v>1355</v>
      </c>
      <c r="N992">
        <v>1010</v>
      </c>
      <c r="O992" t="s">
        <v>390</v>
      </c>
      <c r="P992" t="s">
        <v>390</v>
      </c>
      <c r="Q992">
        <v>100</v>
      </c>
      <c r="W992">
        <v>0</v>
      </c>
      <c r="X992">
        <v>1794244060</v>
      </c>
      <c r="Y992">
        <v>0</v>
      </c>
      <c r="AA992">
        <v>572.76</v>
      </c>
      <c r="AB992">
        <v>0</v>
      </c>
      <c r="AC992">
        <v>0</v>
      </c>
      <c r="AD992">
        <v>0</v>
      </c>
      <c r="AE992">
        <v>86</v>
      </c>
      <c r="AF992">
        <v>0</v>
      </c>
      <c r="AG992">
        <v>0</v>
      </c>
      <c r="AH992">
        <v>0</v>
      </c>
      <c r="AI992">
        <v>6.66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1</v>
      </c>
      <c r="AQ992">
        <v>0</v>
      </c>
      <c r="AR992">
        <v>0</v>
      </c>
      <c r="AS992" t="s">
        <v>3</v>
      </c>
      <c r="AT992">
        <v>1.4E-2</v>
      </c>
      <c r="AU992" t="s">
        <v>319</v>
      </c>
      <c r="AV992">
        <v>0</v>
      </c>
      <c r="AW992">
        <v>2</v>
      </c>
      <c r="AX992">
        <v>39501802</v>
      </c>
      <c r="AY992">
        <v>1</v>
      </c>
      <c r="AZ992">
        <v>0</v>
      </c>
      <c r="BA992">
        <v>1002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Y992*Source!I479</f>
        <v>0</v>
      </c>
      <c r="CY992">
        <f t="shared" si="117"/>
        <v>572.76</v>
      </c>
      <c r="CZ992">
        <f t="shared" si="118"/>
        <v>86</v>
      </c>
      <c r="DA992">
        <f t="shared" si="119"/>
        <v>6.66</v>
      </c>
      <c r="DB992">
        <v>0</v>
      </c>
    </row>
    <row r="993" spans="1:106" x14ac:dyDescent="0.2">
      <c r="A993">
        <f>ROW(Source!A479)</f>
        <v>479</v>
      </c>
      <c r="B993">
        <v>39500386</v>
      </c>
      <c r="C993">
        <v>39501780</v>
      </c>
      <c r="D993">
        <v>36805500</v>
      </c>
      <c r="E993">
        <v>1</v>
      </c>
      <c r="F993">
        <v>1</v>
      </c>
      <c r="G993">
        <v>1</v>
      </c>
      <c r="H993">
        <v>3</v>
      </c>
      <c r="I993" t="s">
        <v>1453</v>
      </c>
      <c r="J993" t="s">
        <v>1454</v>
      </c>
      <c r="K993" t="s">
        <v>1455</v>
      </c>
      <c r="L993">
        <v>1346</v>
      </c>
      <c r="N993">
        <v>1009</v>
      </c>
      <c r="O993" t="s">
        <v>52</v>
      </c>
      <c r="P993" t="s">
        <v>52</v>
      </c>
      <c r="Q993">
        <v>1</v>
      </c>
      <c r="W993">
        <v>0</v>
      </c>
      <c r="X993">
        <v>-856710481</v>
      </c>
      <c r="Y993">
        <v>0</v>
      </c>
      <c r="AA993">
        <v>886.11</v>
      </c>
      <c r="AB993">
        <v>0</v>
      </c>
      <c r="AC993">
        <v>0</v>
      </c>
      <c r="AD993">
        <v>0</v>
      </c>
      <c r="AE993">
        <v>133.05000000000001</v>
      </c>
      <c r="AF993">
        <v>0</v>
      </c>
      <c r="AG993">
        <v>0</v>
      </c>
      <c r="AH993">
        <v>0</v>
      </c>
      <c r="AI993">
        <v>6.66</v>
      </c>
      <c r="AJ993">
        <v>1</v>
      </c>
      <c r="AK993">
        <v>1</v>
      </c>
      <c r="AL993">
        <v>1</v>
      </c>
      <c r="AN993">
        <v>0</v>
      </c>
      <c r="AO993">
        <v>1</v>
      </c>
      <c r="AP993">
        <v>1</v>
      </c>
      <c r="AQ993">
        <v>0</v>
      </c>
      <c r="AR993">
        <v>0</v>
      </c>
      <c r="AS993" t="s">
        <v>3</v>
      </c>
      <c r="AT993">
        <v>1E-3</v>
      </c>
      <c r="AU993" t="s">
        <v>319</v>
      </c>
      <c r="AV993">
        <v>0</v>
      </c>
      <c r="AW993">
        <v>2</v>
      </c>
      <c r="AX993">
        <v>39501803</v>
      </c>
      <c r="AY993">
        <v>1</v>
      </c>
      <c r="AZ993">
        <v>0</v>
      </c>
      <c r="BA993">
        <v>1003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Y993*Source!I479</f>
        <v>0</v>
      </c>
      <c r="CY993">
        <f t="shared" si="117"/>
        <v>886.11</v>
      </c>
      <c r="CZ993">
        <f t="shared" si="118"/>
        <v>133.05000000000001</v>
      </c>
      <c r="DA993">
        <f t="shared" si="119"/>
        <v>6.66</v>
      </c>
      <c r="DB993">
        <v>0</v>
      </c>
    </row>
    <row r="994" spans="1:106" x14ac:dyDescent="0.2">
      <c r="A994">
        <f>ROW(Source!A479)</f>
        <v>479</v>
      </c>
      <c r="B994">
        <v>39500386</v>
      </c>
      <c r="C994">
        <v>39501780</v>
      </c>
      <c r="D994">
        <v>36823140</v>
      </c>
      <c r="E994">
        <v>1</v>
      </c>
      <c r="F994">
        <v>1</v>
      </c>
      <c r="G994">
        <v>1</v>
      </c>
      <c r="H994">
        <v>3</v>
      </c>
      <c r="I994" t="s">
        <v>1456</v>
      </c>
      <c r="J994" t="s">
        <v>1457</v>
      </c>
      <c r="K994" t="s">
        <v>1458</v>
      </c>
      <c r="L994">
        <v>1348</v>
      </c>
      <c r="N994">
        <v>1009</v>
      </c>
      <c r="O994" t="s">
        <v>57</v>
      </c>
      <c r="P994" t="s">
        <v>57</v>
      </c>
      <c r="Q994">
        <v>1000</v>
      </c>
      <c r="W994">
        <v>0</v>
      </c>
      <c r="X994">
        <v>426000481</v>
      </c>
      <c r="Y994">
        <v>0</v>
      </c>
      <c r="AA994">
        <v>76590</v>
      </c>
      <c r="AB994">
        <v>0</v>
      </c>
      <c r="AC994">
        <v>0</v>
      </c>
      <c r="AD994">
        <v>0</v>
      </c>
      <c r="AE994">
        <v>11500</v>
      </c>
      <c r="AF994">
        <v>0</v>
      </c>
      <c r="AG994">
        <v>0</v>
      </c>
      <c r="AH994">
        <v>0</v>
      </c>
      <c r="AI994">
        <v>6.66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1</v>
      </c>
      <c r="AQ994">
        <v>0</v>
      </c>
      <c r="AR994">
        <v>0</v>
      </c>
      <c r="AS994" t="s">
        <v>3</v>
      </c>
      <c r="AT994">
        <v>1E-3</v>
      </c>
      <c r="AU994" t="s">
        <v>319</v>
      </c>
      <c r="AV994">
        <v>0</v>
      </c>
      <c r="AW994">
        <v>2</v>
      </c>
      <c r="AX994">
        <v>39501804</v>
      </c>
      <c r="AY994">
        <v>1</v>
      </c>
      <c r="AZ994">
        <v>0</v>
      </c>
      <c r="BA994">
        <v>1004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Y994*Source!I479</f>
        <v>0</v>
      </c>
      <c r="CY994">
        <f t="shared" si="117"/>
        <v>76590</v>
      </c>
      <c r="CZ994">
        <f t="shared" si="118"/>
        <v>11500</v>
      </c>
      <c r="DA994">
        <f t="shared" si="119"/>
        <v>6.66</v>
      </c>
      <c r="DB994">
        <v>0</v>
      </c>
    </row>
    <row r="995" spans="1:106" x14ac:dyDescent="0.2">
      <c r="A995">
        <f>ROW(Source!A479)</f>
        <v>479</v>
      </c>
      <c r="B995">
        <v>39500386</v>
      </c>
      <c r="C995">
        <v>39501780</v>
      </c>
      <c r="D995">
        <v>36838317</v>
      </c>
      <c r="E995">
        <v>1</v>
      </c>
      <c r="F995">
        <v>1</v>
      </c>
      <c r="G995">
        <v>1</v>
      </c>
      <c r="H995">
        <v>3</v>
      </c>
      <c r="I995" t="s">
        <v>1459</v>
      </c>
      <c r="J995" t="s">
        <v>1460</v>
      </c>
      <c r="K995" t="s">
        <v>263</v>
      </c>
      <c r="L995">
        <v>1346</v>
      </c>
      <c r="N995">
        <v>1009</v>
      </c>
      <c r="O995" t="s">
        <v>52</v>
      </c>
      <c r="P995" t="s">
        <v>52</v>
      </c>
      <c r="Q995">
        <v>1</v>
      </c>
      <c r="W995">
        <v>0</v>
      </c>
      <c r="X995">
        <v>210558753</v>
      </c>
      <c r="Y995">
        <v>0</v>
      </c>
      <c r="AA995">
        <v>190.48</v>
      </c>
      <c r="AB995">
        <v>0</v>
      </c>
      <c r="AC995">
        <v>0</v>
      </c>
      <c r="AD995">
        <v>0</v>
      </c>
      <c r="AE995">
        <v>28.6</v>
      </c>
      <c r="AF995">
        <v>0</v>
      </c>
      <c r="AG995">
        <v>0</v>
      </c>
      <c r="AH995">
        <v>0</v>
      </c>
      <c r="AI995">
        <v>6.66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1</v>
      </c>
      <c r="AQ995">
        <v>0</v>
      </c>
      <c r="AR995">
        <v>0</v>
      </c>
      <c r="AS995" t="s">
        <v>3</v>
      </c>
      <c r="AT995">
        <v>3.5999999999999997E-2</v>
      </c>
      <c r="AU995" t="s">
        <v>319</v>
      </c>
      <c r="AV995">
        <v>0</v>
      </c>
      <c r="AW995">
        <v>2</v>
      </c>
      <c r="AX995">
        <v>39501805</v>
      </c>
      <c r="AY995">
        <v>1</v>
      </c>
      <c r="AZ995">
        <v>0</v>
      </c>
      <c r="BA995">
        <v>1005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Y995*Source!I479</f>
        <v>0</v>
      </c>
      <c r="CY995">
        <f t="shared" si="117"/>
        <v>190.48</v>
      </c>
      <c r="CZ995">
        <f t="shared" si="118"/>
        <v>28.6</v>
      </c>
      <c r="DA995">
        <f t="shared" si="119"/>
        <v>6.66</v>
      </c>
      <c r="DB995">
        <v>0</v>
      </c>
    </row>
    <row r="996" spans="1:106" x14ac:dyDescent="0.2">
      <c r="A996">
        <f>ROW(Source!A479)</f>
        <v>479</v>
      </c>
      <c r="B996">
        <v>39500386</v>
      </c>
      <c r="C996">
        <v>39501780</v>
      </c>
      <c r="D996">
        <v>36838470</v>
      </c>
      <c r="E996">
        <v>1</v>
      </c>
      <c r="F996">
        <v>1</v>
      </c>
      <c r="G996">
        <v>1</v>
      </c>
      <c r="H996">
        <v>3</v>
      </c>
      <c r="I996" t="s">
        <v>1461</v>
      </c>
      <c r="J996" t="s">
        <v>1462</v>
      </c>
      <c r="K996" t="s">
        <v>1463</v>
      </c>
      <c r="L996">
        <v>1346</v>
      </c>
      <c r="N996">
        <v>1009</v>
      </c>
      <c r="O996" t="s">
        <v>52</v>
      </c>
      <c r="P996" t="s">
        <v>52</v>
      </c>
      <c r="Q996">
        <v>1</v>
      </c>
      <c r="W996">
        <v>0</v>
      </c>
      <c r="X996">
        <v>-1274984028</v>
      </c>
      <c r="Y996">
        <v>0</v>
      </c>
      <c r="AA996">
        <v>237.3</v>
      </c>
      <c r="AB996">
        <v>0</v>
      </c>
      <c r="AC996">
        <v>0</v>
      </c>
      <c r="AD996">
        <v>0</v>
      </c>
      <c r="AE996">
        <v>35.630000000000003</v>
      </c>
      <c r="AF996">
        <v>0</v>
      </c>
      <c r="AG996">
        <v>0</v>
      </c>
      <c r="AH996">
        <v>0</v>
      </c>
      <c r="AI996">
        <v>6.66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1</v>
      </c>
      <c r="AQ996">
        <v>0</v>
      </c>
      <c r="AR996">
        <v>0</v>
      </c>
      <c r="AS996" t="s">
        <v>3</v>
      </c>
      <c r="AT996">
        <v>6.0000000000000001E-3</v>
      </c>
      <c r="AU996" t="s">
        <v>319</v>
      </c>
      <c r="AV996">
        <v>0</v>
      </c>
      <c r="AW996">
        <v>2</v>
      </c>
      <c r="AX996">
        <v>39501806</v>
      </c>
      <c r="AY996">
        <v>1</v>
      </c>
      <c r="AZ996">
        <v>0</v>
      </c>
      <c r="BA996">
        <v>1006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Y996*Source!I479</f>
        <v>0</v>
      </c>
      <c r="CY996">
        <f t="shared" si="117"/>
        <v>237.3</v>
      </c>
      <c r="CZ996">
        <f t="shared" si="118"/>
        <v>35.630000000000003</v>
      </c>
      <c r="DA996">
        <f t="shared" si="119"/>
        <v>6.66</v>
      </c>
      <c r="DB996">
        <v>0</v>
      </c>
    </row>
    <row r="997" spans="1:106" x14ac:dyDescent="0.2">
      <c r="A997">
        <f>ROW(Source!A479)</f>
        <v>479</v>
      </c>
      <c r="B997">
        <v>39500386</v>
      </c>
      <c r="C997">
        <v>39501780</v>
      </c>
      <c r="D997">
        <v>36851945</v>
      </c>
      <c r="E997">
        <v>1</v>
      </c>
      <c r="F997">
        <v>1</v>
      </c>
      <c r="G997">
        <v>1</v>
      </c>
      <c r="H997">
        <v>3</v>
      </c>
      <c r="I997" t="s">
        <v>1464</v>
      </c>
      <c r="J997" t="s">
        <v>1465</v>
      </c>
      <c r="K997" t="s">
        <v>1466</v>
      </c>
      <c r="L997">
        <v>1358</v>
      </c>
      <c r="N997">
        <v>1010</v>
      </c>
      <c r="O997" t="s">
        <v>566</v>
      </c>
      <c r="P997" t="s">
        <v>566</v>
      </c>
      <c r="Q997">
        <v>10</v>
      </c>
      <c r="W997">
        <v>0</v>
      </c>
      <c r="X997">
        <v>1386890308</v>
      </c>
      <c r="Y997">
        <v>0</v>
      </c>
      <c r="AA997">
        <v>259.74</v>
      </c>
      <c r="AB997">
        <v>0</v>
      </c>
      <c r="AC997">
        <v>0</v>
      </c>
      <c r="AD997">
        <v>0</v>
      </c>
      <c r="AE997">
        <v>39</v>
      </c>
      <c r="AF997">
        <v>0</v>
      </c>
      <c r="AG997">
        <v>0</v>
      </c>
      <c r="AH997">
        <v>0</v>
      </c>
      <c r="AI997">
        <v>6.66</v>
      </c>
      <c r="AJ997">
        <v>1</v>
      </c>
      <c r="AK997">
        <v>1</v>
      </c>
      <c r="AL997">
        <v>1</v>
      </c>
      <c r="AN997">
        <v>0</v>
      </c>
      <c r="AO997">
        <v>1</v>
      </c>
      <c r="AP997">
        <v>1</v>
      </c>
      <c r="AQ997">
        <v>0</v>
      </c>
      <c r="AR997">
        <v>0</v>
      </c>
      <c r="AS997" t="s">
        <v>3</v>
      </c>
      <c r="AT997">
        <v>0.1</v>
      </c>
      <c r="AU997" t="s">
        <v>319</v>
      </c>
      <c r="AV997">
        <v>0</v>
      </c>
      <c r="AW997">
        <v>2</v>
      </c>
      <c r="AX997">
        <v>39501807</v>
      </c>
      <c r="AY997">
        <v>1</v>
      </c>
      <c r="AZ997">
        <v>0</v>
      </c>
      <c r="BA997">
        <v>1007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Y997*Source!I479</f>
        <v>0</v>
      </c>
      <c r="CY997">
        <f t="shared" si="117"/>
        <v>259.74</v>
      </c>
      <c r="CZ997">
        <f t="shared" si="118"/>
        <v>39</v>
      </c>
      <c r="DA997">
        <f t="shared" si="119"/>
        <v>6.66</v>
      </c>
      <c r="DB997">
        <v>0</v>
      </c>
    </row>
    <row r="998" spans="1:106" x14ac:dyDescent="0.2">
      <c r="A998">
        <f>ROW(Source!A479)</f>
        <v>479</v>
      </c>
      <c r="B998">
        <v>39500386</v>
      </c>
      <c r="C998">
        <v>39501780</v>
      </c>
      <c r="D998">
        <v>36799065</v>
      </c>
      <c r="E998">
        <v>17</v>
      </c>
      <c r="F998">
        <v>1</v>
      </c>
      <c r="G998">
        <v>1</v>
      </c>
      <c r="H998">
        <v>3</v>
      </c>
      <c r="I998" t="s">
        <v>1438</v>
      </c>
      <c r="J998" t="s">
        <v>3</v>
      </c>
      <c r="K998" t="s">
        <v>1439</v>
      </c>
      <c r="L998">
        <v>1374</v>
      </c>
      <c r="N998">
        <v>1013</v>
      </c>
      <c r="O998" t="s">
        <v>1440</v>
      </c>
      <c r="P998" t="s">
        <v>1440</v>
      </c>
      <c r="Q998">
        <v>1</v>
      </c>
      <c r="W998">
        <v>0</v>
      </c>
      <c r="X998">
        <v>-1731369543</v>
      </c>
      <c r="Y998">
        <v>0</v>
      </c>
      <c r="AA998">
        <v>1</v>
      </c>
      <c r="AB998">
        <v>0</v>
      </c>
      <c r="AC998">
        <v>0</v>
      </c>
      <c r="AD998">
        <v>0</v>
      </c>
      <c r="AE998">
        <v>1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1</v>
      </c>
      <c r="AP998">
        <v>1</v>
      </c>
      <c r="AQ998">
        <v>0</v>
      </c>
      <c r="AR998">
        <v>0</v>
      </c>
      <c r="AS998" t="s">
        <v>3</v>
      </c>
      <c r="AT998">
        <v>0.3</v>
      </c>
      <c r="AU998" t="s">
        <v>319</v>
      </c>
      <c r="AV998">
        <v>0</v>
      </c>
      <c r="AW998">
        <v>2</v>
      </c>
      <c r="AX998">
        <v>39501808</v>
      </c>
      <c r="AY998">
        <v>1</v>
      </c>
      <c r="AZ998">
        <v>0</v>
      </c>
      <c r="BA998">
        <v>1008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Y998*Source!I479</f>
        <v>0</v>
      </c>
      <c r="CY998">
        <f t="shared" si="117"/>
        <v>1</v>
      </c>
      <c r="CZ998">
        <f t="shared" si="118"/>
        <v>1</v>
      </c>
      <c r="DA998">
        <f t="shared" si="119"/>
        <v>1</v>
      </c>
      <c r="DB998">
        <v>0</v>
      </c>
    </row>
    <row r="999" spans="1:106" x14ac:dyDescent="0.2">
      <c r="A999">
        <f>ROW(Source!A480)</f>
        <v>480</v>
      </c>
      <c r="B999">
        <v>39500385</v>
      </c>
      <c r="C999">
        <v>39501809</v>
      </c>
      <c r="D999">
        <v>37070202</v>
      </c>
      <c r="E999">
        <v>1</v>
      </c>
      <c r="F999">
        <v>1</v>
      </c>
      <c r="G999">
        <v>1</v>
      </c>
      <c r="H999">
        <v>1</v>
      </c>
      <c r="I999" t="s">
        <v>1342</v>
      </c>
      <c r="J999" t="s">
        <v>3</v>
      </c>
      <c r="K999" t="s">
        <v>1343</v>
      </c>
      <c r="L999">
        <v>1191</v>
      </c>
      <c r="N999">
        <v>1013</v>
      </c>
      <c r="O999" t="s">
        <v>1028</v>
      </c>
      <c r="P999" t="s">
        <v>1028</v>
      </c>
      <c r="Q999">
        <v>1</v>
      </c>
      <c r="W999">
        <v>0</v>
      </c>
      <c r="X999">
        <v>1983201532</v>
      </c>
      <c r="Y999">
        <v>0.69599999999999995</v>
      </c>
      <c r="AA999">
        <v>0</v>
      </c>
      <c r="AB999">
        <v>0</v>
      </c>
      <c r="AC999">
        <v>0</v>
      </c>
      <c r="AD999">
        <v>9.51</v>
      </c>
      <c r="AE999">
        <v>0</v>
      </c>
      <c r="AF999">
        <v>0</v>
      </c>
      <c r="AG999">
        <v>0</v>
      </c>
      <c r="AH999">
        <v>9.51</v>
      </c>
      <c r="AI999">
        <v>1</v>
      </c>
      <c r="AJ999">
        <v>1</v>
      </c>
      <c r="AK999">
        <v>1</v>
      </c>
      <c r="AL999">
        <v>1</v>
      </c>
      <c r="AN999">
        <v>0</v>
      </c>
      <c r="AO999">
        <v>1</v>
      </c>
      <c r="AP999">
        <v>1</v>
      </c>
      <c r="AQ999">
        <v>0</v>
      </c>
      <c r="AR999">
        <v>0</v>
      </c>
      <c r="AS999" t="s">
        <v>3</v>
      </c>
      <c r="AT999">
        <v>2.3199999999999998</v>
      </c>
      <c r="AU999" t="s">
        <v>696</v>
      </c>
      <c r="AV999">
        <v>1</v>
      </c>
      <c r="AW999">
        <v>2</v>
      </c>
      <c r="AX999">
        <v>39501828</v>
      </c>
      <c r="AY999">
        <v>1</v>
      </c>
      <c r="AZ999">
        <v>0</v>
      </c>
      <c r="BA999">
        <v>1009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Y999*Source!I480</f>
        <v>5.5679999999999996</v>
      </c>
      <c r="CY999">
        <f>AD999</f>
        <v>9.51</v>
      </c>
      <c r="CZ999">
        <f>AH999</f>
        <v>9.51</v>
      </c>
      <c r="DA999">
        <f>AL999</f>
        <v>1</v>
      </c>
      <c r="DB999">
        <v>0</v>
      </c>
    </row>
    <row r="1000" spans="1:106" x14ac:dyDescent="0.2">
      <c r="A1000">
        <f>ROW(Source!A480)</f>
        <v>480</v>
      </c>
      <c r="B1000">
        <v>39500385</v>
      </c>
      <c r="C1000">
        <v>39501809</v>
      </c>
      <c r="D1000">
        <v>37064876</v>
      </c>
      <c r="E1000">
        <v>1</v>
      </c>
      <c r="F1000">
        <v>1</v>
      </c>
      <c r="G1000">
        <v>1</v>
      </c>
      <c r="H1000">
        <v>1</v>
      </c>
      <c r="I1000" t="s">
        <v>1029</v>
      </c>
      <c r="J1000" t="s">
        <v>3</v>
      </c>
      <c r="K1000" t="s">
        <v>1030</v>
      </c>
      <c r="L1000">
        <v>1191</v>
      </c>
      <c r="N1000">
        <v>1013</v>
      </c>
      <c r="O1000" t="s">
        <v>1028</v>
      </c>
      <c r="P1000" t="s">
        <v>1028</v>
      </c>
      <c r="Q1000">
        <v>1</v>
      </c>
      <c r="W1000">
        <v>0</v>
      </c>
      <c r="X1000">
        <v>-1417349443</v>
      </c>
      <c r="Y1000">
        <v>0.02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1</v>
      </c>
      <c r="AL1000">
        <v>1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3</v>
      </c>
      <c r="AT1000">
        <v>0.02</v>
      </c>
      <c r="AU1000" t="s">
        <v>3</v>
      </c>
      <c r="AV1000">
        <v>2</v>
      </c>
      <c r="AW1000">
        <v>2</v>
      </c>
      <c r="AX1000">
        <v>39501829</v>
      </c>
      <c r="AY1000">
        <v>1</v>
      </c>
      <c r="AZ1000">
        <v>2048</v>
      </c>
      <c r="BA1000">
        <v>1010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Y1000*Source!I480</f>
        <v>0.16</v>
      </c>
      <c r="CY1000">
        <f>AD1000</f>
        <v>0</v>
      </c>
      <c r="CZ1000">
        <f>AH1000</f>
        <v>0</v>
      </c>
      <c r="DA1000">
        <f>AL1000</f>
        <v>1</v>
      </c>
      <c r="DB1000">
        <v>0</v>
      </c>
    </row>
    <row r="1001" spans="1:106" x14ac:dyDescent="0.2">
      <c r="A1001">
        <f>ROW(Source!A480)</f>
        <v>480</v>
      </c>
      <c r="B1001">
        <v>39500385</v>
      </c>
      <c r="C1001">
        <v>39501809</v>
      </c>
      <c r="D1001">
        <v>36882159</v>
      </c>
      <c r="E1001">
        <v>1</v>
      </c>
      <c r="F1001">
        <v>1</v>
      </c>
      <c r="G1001">
        <v>1</v>
      </c>
      <c r="H1001">
        <v>2</v>
      </c>
      <c r="I1001" t="s">
        <v>1119</v>
      </c>
      <c r="J1001" t="s">
        <v>1120</v>
      </c>
      <c r="K1001" t="s">
        <v>1121</v>
      </c>
      <c r="L1001">
        <v>1368</v>
      </c>
      <c r="N1001">
        <v>1011</v>
      </c>
      <c r="O1001" t="s">
        <v>1034</v>
      </c>
      <c r="P1001" t="s">
        <v>1034</v>
      </c>
      <c r="Q1001">
        <v>1</v>
      </c>
      <c r="W1001">
        <v>0</v>
      </c>
      <c r="X1001">
        <v>-1718674368</v>
      </c>
      <c r="Y1001">
        <v>3.0000000000000001E-3</v>
      </c>
      <c r="AA1001">
        <v>0</v>
      </c>
      <c r="AB1001">
        <v>111.99</v>
      </c>
      <c r="AC1001">
        <v>13.5</v>
      </c>
      <c r="AD1001">
        <v>0</v>
      </c>
      <c r="AE1001">
        <v>0</v>
      </c>
      <c r="AF1001">
        <v>111.99</v>
      </c>
      <c r="AG1001">
        <v>13.5</v>
      </c>
      <c r="AH1001">
        <v>0</v>
      </c>
      <c r="AI1001">
        <v>1</v>
      </c>
      <c r="AJ1001">
        <v>1</v>
      </c>
      <c r="AK1001">
        <v>1</v>
      </c>
      <c r="AL1001">
        <v>1</v>
      </c>
      <c r="AN1001">
        <v>0</v>
      </c>
      <c r="AO1001">
        <v>1</v>
      </c>
      <c r="AP1001">
        <v>1</v>
      </c>
      <c r="AQ1001">
        <v>0</v>
      </c>
      <c r="AR1001">
        <v>0</v>
      </c>
      <c r="AS1001" t="s">
        <v>3</v>
      </c>
      <c r="AT1001">
        <v>0.01</v>
      </c>
      <c r="AU1001" t="s">
        <v>696</v>
      </c>
      <c r="AV1001">
        <v>0</v>
      </c>
      <c r="AW1001">
        <v>2</v>
      </c>
      <c r="AX1001">
        <v>39501830</v>
      </c>
      <c r="AY1001">
        <v>1</v>
      </c>
      <c r="AZ1001">
        <v>0</v>
      </c>
      <c r="BA1001">
        <v>1011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Y1001*Source!I480</f>
        <v>2.4E-2</v>
      </c>
      <c r="CY1001">
        <f>AB1001</f>
        <v>111.99</v>
      </c>
      <c r="CZ1001">
        <f>AF1001</f>
        <v>111.99</v>
      </c>
      <c r="DA1001">
        <f>AJ1001</f>
        <v>1</v>
      </c>
      <c r="DB1001">
        <v>0</v>
      </c>
    </row>
    <row r="1002" spans="1:106" x14ac:dyDescent="0.2">
      <c r="A1002">
        <f>ROW(Source!A480)</f>
        <v>480</v>
      </c>
      <c r="B1002">
        <v>39500385</v>
      </c>
      <c r="C1002">
        <v>39501809</v>
      </c>
      <c r="D1002">
        <v>36883554</v>
      </c>
      <c r="E1002">
        <v>1</v>
      </c>
      <c r="F1002">
        <v>1</v>
      </c>
      <c r="G1002">
        <v>1</v>
      </c>
      <c r="H1002">
        <v>2</v>
      </c>
      <c r="I1002" t="s">
        <v>1037</v>
      </c>
      <c r="J1002" t="s">
        <v>1038</v>
      </c>
      <c r="K1002" t="s">
        <v>1039</v>
      </c>
      <c r="L1002">
        <v>1368</v>
      </c>
      <c r="N1002">
        <v>1011</v>
      </c>
      <c r="O1002" t="s">
        <v>1034</v>
      </c>
      <c r="P1002" t="s">
        <v>1034</v>
      </c>
      <c r="Q1002">
        <v>1</v>
      </c>
      <c r="W1002">
        <v>0</v>
      </c>
      <c r="X1002">
        <v>1372534845</v>
      </c>
      <c r="Y1002">
        <v>3.0000000000000001E-3</v>
      </c>
      <c r="AA1002">
        <v>0</v>
      </c>
      <c r="AB1002">
        <v>65.709999999999994</v>
      </c>
      <c r="AC1002">
        <v>11.6</v>
      </c>
      <c r="AD1002">
        <v>0</v>
      </c>
      <c r="AE1002">
        <v>0</v>
      </c>
      <c r="AF1002">
        <v>65.709999999999994</v>
      </c>
      <c r="AG1002">
        <v>11.6</v>
      </c>
      <c r="AH1002">
        <v>0</v>
      </c>
      <c r="AI1002">
        <v>1</v>
      </c>
      <c r="AJ1002">
        <v>1</v>
      </c>
      <c r="AK1002">
        <v>1</v>
      </c>
      <c r="AL1002">
        <v>1</v>
      </c>
      <c r="AN1002">
        <v>0</v>
      </c>
      <c r="AO1002">
        <v>1</v>
      </c>
      <c r="AP1002">
        <v>1</v>
      </c>
      <c r="AQ1002">
        <v>0</v>
      </c>
      <c r="AR1002">
        <v>0</v>
      </c>
      <c r="AS1002" t="s">
        <v>3</v>
      </c>
      <c r="AT1002">
        <v>0.01</v>
      </c>
      <c r="AU1002" t="s">
        <v>696</v>
      </c>
      <c r="AV1002">
        <v>0</v>
      </c>
      <c r="AW1002">
        <v>2</v>
      </c>
      <c r="AX1002">
        <v>39501831</v>
      </c>
      <c r="AY1002">
        <v>1</v>
      </c>
      <c r="AZ1002">
        <v>0</v>
      </c>
      <c r="BA1002">
        <v>1012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Y1002*Source!I480</f>
        <v>2.4E-2</v>
      </c>
      <c r="CY1002">
        <f>AB1002</f>
        <v>65.709999999999994</v>
      </c>
      <c r="CZ1002">
        <f>AF1002</f>
        <v>65.709999999999994</v>
      </c>
      <c r="DA1002">
        <f>AJ1002</f>
        <v>1</v>
      </c>
      <c r="DB1002">
        <v>0</v>
      </c>
    </row>
    <row r="1003" spans="1:106" x14ac:dyDescent="0.2">
      <c r="A1003">
        <f>ROW(Source!A480)</f>
        <v>480</v>
      </c>
      <c r="B1003">
        <v>39500385</v>
      </c>
      <c r="C1003">
        <v>39501809</v>
      </c>
      <c r="D1003">
        <v>36883858</v>
      </c>
      <c r="E1003">
        <v>1</v>
      </c>
      <c r="F1003">
        <v>1</v>
      </c>
      <c r="G1003">
        <v>1</v>
      </c>
      <c r="H1003">
        <v>2</v>
      </c>
      <c r="I1003" t="s">
        <v>1101</v>
      </c>
      <c r="J1003" t="s">
        <v>1102</v>
      </c>
      <c r="K1003" t="s">
        <v>1103</v>
      </c>
      <c r="L1003">
        <v>1368</v>
      </c>
      <c r="N1003">
        <v>1011</v>
      </c>
      <c r="O1003" t="s">
        <v>1034</v>
      </c>
      <c r="P1003" t="s">
        <v>1034</v>
      </c>
      <c r="Q1003">
        <v>1</v>
      </c>
      <c r="W1003">
        <v>0</v>
      </c>
      <c r="X1003">
        <v>-353815937</v>
      </c>
      <c r="Y1003">
        <v>3.9E-2</v>
      </c>
      <c r="AA1003">
        <v>0</v>
      </c>
      <c r="AB1003">
        <v>8.1</v>
      </c>
      <c r="AC1003">
        <v>0</v>
      </c>
      <c r="AD1003">
        <v>0</v>
      </c>
      <c r="AE1003">
        <v>0</v>
      </c>
      <c r="AF1003">
        <v>8.1</v>
      </c>
      <c r="AG1003">
        <v>0</v>
      </c>
      <c r="AH1003">
        <v>0</v>
      </c>
      <c r="AI1003">
        <v>1</v>
      </c>
      <c r="AJ1003">
        <v>1</v>
      </c>
      <c r="AK1003">
        <v>1</v>
      </c>
      <c r="AL1003">
        <v>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3</v>
      </c>
      <c r="AT1003">
        <v>0.13</v>
      </c>
      <c r="AU1003" t="s">
        <v>696</v>
      </c>
      <c r="AV1003">
        <v>0</v>
      </c>
      <c r="AW1003">
        <v>2</v>
      </c>
      <c r="AX1003">
        <v>39501832</v>
      </c>
      <c r="AY1003">
        <v>1</v>
      </c>
      <c r="AZ1003">
        <v>0</v>
      </c>
      <c r="BA1003">
        <v>1013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Y1003*Source!I480</f>
        <v>0.312</v>
      </c>
      <c r="CY1003">
        <f>AB1003</f>
        <v>8.1</v>
      </c>
      <c r="CZ1003">
        <f>AF1003</f>
        <v>8.1</v>
      </c>
      <c r="DA1003">
        <f>AJ1003</f>
        <v>1</v>
      </c>
      <c r="DB1003">
        <v>0</v>
      </c>
    </row>
    <row r="1004" spans="1:106" x14ac:dyDescent="0.2">
      <c r="A1004">
        <f>ROW(Source!A480)</f>
        <v>480</v>
      </c>
      <c r="B1004">
        <v>39500385</v>
      </c>
      <c r="C1004">
        <v>39501809</v>
      </c>
      <c r="D1004">
        <v>36884526</v>
      </c>
      <c r="E1004">
        <v>1</v>
      </c>
      <c r="F1004">
        <v>1</v>
      </c>
      <c r="G1004">
        <v>1</v>
      </c>
      <c r="H1004">
        <v>2</v>
      </c>
      <c r="I1004" t="s">
        <v>1467</v>
      </c>
      <c r="J1004" t="s">
        <v>1468</v>
      </c>
      <c r="K1004" t="s">
        <v>1469</v>
      </c>
      <c r="L1004">
        <v>1368</v>
      </c>
      <c r="N1004">
        <v>1011</v>
      </c>
      <c r="O1004" t="s">
        <v>1034</v>
      </c>
      <c r="P1004" t="s">
        <v>1034</v>
      </c>
      <c r="Q1004">
        <v>1</v>
      </c>
      <c r="W1004">
        <v>0</v>
      </c>
      <c r="X1004">
        <v>-995250510</v>
      </c>
      <c r="Y1004">
        <v>0.06</v>
      </c>
      <c r="AA1004">
        <v>0</v>
      </c>
      <c r="AB1004">
        <v>1.1100000000000001</v>
      </c>
      <c r="AC1004">
        <v>0</v>
      </c>
      <c r="AD1004">
        <v>0</v>
      </c>
      <c r="AE1004">
        <v>0</v>
      </c>
      <c r="AF1004">
        <v>1.1100000000000001</v>
      </c>
      <c r="AG1004">
        <v>0</v>
      </c>
      <c r="AH1004">
        <v>0</v>
      </c>
      <c r="AI1004">
        <v>1</v>
      </c>
      <c r="AJ1004">
        <v>1</v>
      </c>
      <c r="AK1004">
        <v>1</v>
      </c>
      <c r="AL1004">
        <v>1</v>
      </c>
      <c r="AN1004">
        <v>0</v>
      </c>
      <c r="AO1004">
        <v>1</v>
      </c>
      <c r="AP1004">
        <v>1</v>
      </c>
      <c r="AQ1004">
        <v>0</v>
      </c>
      <c r="AR1004">
        <v>0</v>
      </c>
      <c r="AS1004" t="s">
        <v>3</v>
      </c>
      <c r="AT1004">
        <v>0.2</v>
      </c>
      <c r="AU1004" t="s">
        <v>696</v>
      </c>
      <c r="AV1004">
        <v>0</v>
      </c>
      <c r="AW1004">
        <v>2</v>
      </c>
      <c r="AX1004">
        <v>39501833</v>
      </c>
      <c r="AY1004">
        <v>1</v>
      </c>
      <c r="AZ1004">
        <v>0</v>
      </c>
      <c r="BA1004">
        <v>1014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Y1004*Source!I480</f>
        <v>0.48</v>
      </c>
      <c r="CY1004">
        <f>AB1004</f>
        <v>1.1100000000000001</v>
      </c>
      <c r="CZ1004">
        <f>AF1004</f>
        <v>1.1100000000000001</v>
      </c>
      <c r="DA1004">
        <f>AJ1004</f>
        <v>1</v>
      </c>
      <c r="DB1004">
        <v>0</v>
      </c>
    </row>
    <row r="1005" spans="1:106" x14ac:dyDescent="0.2">
      <c r="A1005">
        <f>ROW(Source!A480)</f>
        <v>480</v>
      </c>
      <c r="B1005">
        <v>39500385</v>
      </c>
      <c r="C1005">
        <v>39501809</v>
      </c>
      <c r="D1005">
        <v>36800043</v>
      </c>
      <c r="E1005">
        <v>1</v>
      </c>
      <c r="F1005">
        <v>1</v>
      </c>
      <c r="G1005">
        <v>1</v>
      </c>
      <c r="H1005">
        <v>3</v>
      </c>
      <c r="I1005" t="s">
        <v>1441</v>
      </c>
      <c r="J1005" t="s">
        <v>1442</v>
      </c>
      <c r="K1005" t="s">
        <v>1443</v>
      </c>
      <c r="L1005">
        <v>1346</v>
      </c>
      <c r="N1005">
        <v>1009</v>
      </c>
      <c r="O1005" t="s">
        <v>52</v>
      </c>
      <c r="P1005" t="s">
        <v>52</v>
      </c>
      <c r="Q1005">
        <v>1</v>
      </c>
      <c r="W1005">
        <v>0</v>
      </c>
      <c r="X1005">
        <v>618806536</v>
      </c>
      <c r="Y1005">
        <v>0</v>
      </c>
      <c r="AA1005">
        <v>44.97</v>
      </c>
      <c r="AB1005">
        <v>0</v>
      </c>
      <c r="AC1005">
        <v>0</v>
      </c>
      <c r="AD1005">
        <v>0</v>
      </c>
      <c r="AE1005">
        <v>44.97</v>
      </c>
      <c r="AF1005">
        <v>0</v>
      </c>
      <c r="AG1005">
        <v>0</v>
      </c>
      <c r="AH1005">
        <v>0</v>
      </c>
      <c r="AI1005">
        <v>1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3</v>
      </c>
      <c r="AT1005">
        <v>8.9999999999999993E-3</v>
      </c>
      <c r="AU1005" t="s">
        <v>319</v>
      </c>
      <c r="AV1005">
        <v>0</v>
      </c>
      <c r="AW1005">
        <v>2</v>
      </c>
      <c r="AX1005">
        <v>39501834</v>
      </c>
      <c r="AY1005">
        <v>1</v>
      </c>
      <c r="AZ1005">
        <v>0</v>
      </c>
      <c r="BA1005">
        <v>1015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Y1005*Source!I480</f>
        <v>0</v>
      </c>
      <c r="CY1005">
        <f t="shared" ref="CY1005:CY1016" si="120">AA1005</f>
        <v>44.97</v>
      </c>
      <c r="CZ1005">
        <f t="shared" ref="CZ1005:CZ1016" si="121">AE1005</f>
        <v>44.97</v>
      </c>
      <c r="DA1005">
        <f t="shared" ref="DA1005:DA1016" si="122">AI1005</f>
        <v>1</v>
      </c>
      <c r="DB1005">
        <v>0</v>
      </c>
    </row>
    <row r="1006" spans="1:106" x14ac:dyDescent="0.2">
      <c r="A1006">
        <f>ROW(Source!A480)</f>
        <v>480</v>
      </c>
      <c r="B1006">
        <v>39500385</v>
      </c>
      <c r="C1006">
        <v>39501809</v>
      </c>
      <c r="D1006">
        <v>36801775</v>
      </c>
      <c r="E1006">
        <v>1</v>
      </c>
      <c r="F1006">
        <v>1</v>
      </c>
      <c r="G1006">
        <v>1</v>
      </c>
      <c r="H1006">
        <v>3</v>
      </c>
      <c r="I1006" t="s">
        <v>1444</v>
      </c>
      <c r="J1006" t="s">
        <v>1445</v>
      </c>
      <c r="K1006" t="s">
        <v>1446</v>
      </c>
      <c r="L1006">
        <v>1346</v>
      </c>
      <c r="N1006">
        <v>1009</v>
      </c>
      <c r="O1006" t="s">
        <v>52</v>
      </c>
      <c r="P1006" t="s">
        <v>52</v>
      </c>
      <c r="Q1006">
        <v>1</v>
      </c>
      <c r="W1006">
        <v>0</v>
      </c>
      <c r="X1006">
        <v>56922527</v>
      </c>
      <c r="Y1006">
        <v>0</v>
      </c>
      <c r="AA1006">
        <v>11.5</v>
      </c>
      <c r="AB1006">
        <v>0</v>
      </c>
      <c r="AC1006">
        <v>0</v>
      </c>
      <c r="AD1006">
        <v>0</v>
      </c>
      <c r="AE1006">
        <v>11.5</v>
      </c>
      <c r="AF1006">
        <v>0</v>
      </c>
      <c r="AG1006">
        <v>0</v>
      </c>
      <c r="AH1006">
        <v>0</v>
      </c>
      <c r="AI1006">
        <v>1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3</v>
      </c>
      <c r="AT1006">
        <v>4.0000000000000001E-3</v>
      </c>
      <c r="AU1006" t="s">
        <v>319</v>
      </c>
      <c r="AV1006">
        <v>0</v>
      </c>
      <c r="AW1006">
        <v>2</v>
      </c>
      <c r="AX1006">
        <v>39501835</v>
      </c>
      <c r="AY1006">
        <v>1</v>
      </c>
      <c r="AZ1006">
        <v>0</v>
      </c>
      <c r="BA1006">
        <v>1016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Y1006*Source!I480</f>
        <v>0</v>
      </c>
      <c r="CY1006">
        <f t="shared" si="120"/>
        <v>11.5</v>
      </c>
      <c r="CZ1006">
        <f t="shared" si="121"/>
        <v>11.5</v>
      </c>
      <c r="DA1006">
        <f t="shared" si="122"/>
        <v>1</v>
      </c>
      <c r="DB1006">
        <v>0</v>
      </c>
    </row>
    <row r="1007" spans="1:106" x14ac:dyDescent="0.2">
      <c r="A1007">
        <f>ROW(Source!A480)</f>
        <v>480</v>
      </c>
      <c r="B1007">
        <v>39500385</v>
      </c>
      <c r="C1007">
        <v>39501809</v>
      </c>
      <c r="D1007">
        <v>36802094</v>
      </c>
      <c r="E1007">
        <v>1</v>
      </c>
      <c r="F1007">
        <v>1</v>
      </c>
      <c r="G1007">
        <v>1</v>
      </c>
      <c r="H1007">
        <v>3</v>
      </c>
      <c r="I1007" t="s">
        <v>1430</v>
      </c>
      <c r="J1007" t="s">
        <v>1431</v>
      </c>
      <c r="K1007" t="s">
        <v>1432</v>
      </c>
      <c r="L1007">
        <v>1346</v>
      </c>
      <c r="N1007">
        <v>1009</v>
      </c>
      <c r="O1007" t="s">
        <v>52</v>
      </c>
      <c r="P1007" t="s">
        <v>52</v>
      </c>
      <c r="Q1007">
        <v>1</v>
      </c>
      <c r="W1007">
        <v>0</v>
      </c>
      <c r="X1007">
        <v>-1088866022</v>
      </c>
      <c r="Y1007">
        <v>0</v>
      </c>
      <c r="AA1007">
        <v>30.4</v>
      </c>
      <c r="AB1007">
        <v>0</v>
      </c>
      <c r="AC1007">
        <v>0</v>
      </c>
      <c r="AD1007">
        <v>0</v>
      </c>
      <c r="AE1007">
        <v>30.4</v>
      </c>
      <c r="AF1007">
        <v>0</v>
      </c>
      <c r="AG1007">
        <v>0</v>
      </c>
      <c r="AH1007">
        <v>0</v>
      </c>
      <c r="AI1007">
        <v>1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1</v>
      </c>
      <c r="AQ1007">
        <v>0</v>
      </c>
      <c r="AR1007">
        <v>0</v>
      </c>
      <c r="AS1007" t="s">
        <v>3</v>
      </c>
      <c r="AT1007">
        <v>3.5999999999999997E-2</v>
      </c>
      <c r="AU1007" t="s">
        <v>319</v>
      </c>
      <c r="AV1007">
        <v>0</v>
      </c>
      <c r="AW1007">
        <v>2</v>
      </c>
      <c r="AX1007">
        <v>39501836</v>
      </c>
      <c r="AY1007">
        <v>1</v>
      </c>
      <c r="AZ1007">
        <v>0</v>
      </c>
      <c r="BA1007">
        <v>1017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Y1007*Source!I480</f>
        <v>0</v>
      </c>
      <c r="CY1007">
        <f t="shared" si="120"/>
        <v>30.4</v>
      </c>
      <c r="CZ1007">
        <f t="shared" si="121"/>
        <v>30.4</v>
      </c>
      <c r="DA1007">
        <f t="shared" si="122"/>
        <v>1</v>
      </c>
      <c r="DB1007">
        <v>0</v>
      </c>
    </row>
    <row r="1008" spans="1:106" x14ac:dyDescent="0.2">
      <c r="A1008">
        <f>ROW(Source!A480)</f>
        <v>480</v>
      </c>
      <c r="B1008">
        <v>39500385</v>
      </c>
      <c r="C1008">
        <v>39501809</v>
      </c>
      <c r="D1008">
        <v>36803258</v>
      </c>
      <c r="E1008">
        <v>1</v>
      </c>
      <c r="F1008">
        <v>1</v>
      </c>
      <c r="G1008">
        <v>1</v>
      </c>
      <c r="H1008">
        <v>3</v>
      </c>
      <c r="I1008" t="s">
        <v>1447</v>
      </c>
      <c r="J1008" t="s">
        <v>1448</v>
      </c>
      <c r="K1008" t="s">
        <v>1449</v>
      </c>
      <c r="L1008">
        <v>1346</v>
      </c>
      <c r="N1008">
        <v>1009</v>
      </c>
      <c r="O1008" t="s">
        <v>52</v>
      </c>
      <c r="P1008" t="s">
        <v>52</v>
      </c>
      <c r="Q1008">
        <v>1</v>
      </c>
      <c r="W1008">
        <v>0</v>
      </c>
      <c r="X1008">
        <v>586013393</v>
      </c>
      <c r="Y1008">
        <v>0</v>
      </c>
      <c r="AA1008">
        <v>10.57</v>
      </c>
      <c r="AB1008">
        <v>0</v>
      </c>
      <c r="AC1008">
        <v>0</v>
      </c>
      <c r="AD1008">
        <v>0</v>
      </c>
      <c r="AE1008">
        <v>10.57</v>
      </c>
      <c r="AF1008">
        <v>0</v>
      </c>
      <c r="AG1008">
        <v>0</v>
      </c>
      <c r="AH1008">
        <v>0</v>
      </c>
      <c r="AI1008">
        <v>1</v>
      </c>
      <c r="AJ1008">
        <v>1</v>
      </c>
      <c r="AK1008">
        <v>1</v>
      </c>
      <c r="AL1008">
        <v>1</v>
      </c>
      <c r="AN1008">
        <v>0</v>
      </c>
      <c r="AO1008">
        <v>1</v>
      </c>
      <c r="AP1008">
        <v>1</v>
      </c>
      <c r="AQ1008">
        <v>0</v>
      </c>
      <c r="AR1008">
        <v>0</v>
      </c>
      <c r="AS1008" t="s">
        <v>3</v>
      </c>
      <c r="AT1008">
        <v>7.0000000000000007E-2</v>
      </c>
      <c r="AU1008" t="s">
        <v>319</v>
      </c>
      <c r="AV1008">
        <v>0</v>
      </c>
      <c r="AW1008">
        <v>2</v>
      </c>
      <c r="AX1008">
        <v>39501837</v>
      </c>
      <c r="AY1008">
        <v>1</v>
      </c>
      <c r="AZ1008">
        <v>0</v>
      </c>
      <c r="BA1008">
        <v>1018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Y1008*Source!I480</f>
        <v>0</v>
      </c>
      <c r="CY1008">
        <f t="shared" si="120"/>
        <v>10.57</v>
      </c>
      <c r="CZ1008">
        <f t="shared" si="121"/>
        <v>10.57</v>
      </c>
      <c r="DA1008">
        <f t="shared" si="122"/>
        <v>1</v>
      </c>
      <c r="DB1008">
        <v>0</v>
      </c>
    </row>
    <row r="1009" spans="1:106" x14ac:dyDescent="0.2">
      <c r="A1009">
        <f>ROW(Source!A480)</f>
        <v>480</v>
      </c>
      <c r="B1009">
        <v>39500385</v>
      </c>
      <c r="C1009">
        <v>39501809</v>
      </c>
      <c r="D1009">
        <v>36804448</v>
      </c>
      <c r="E1009">
        <v>1</v>
      </c>
      <c r="F1009">
        <v>1</v>
      </c>
      <c r="G1009">
        <v>1</v>
      </c>
      <c r="H1009">
        <v>3</v>
      </c>
      <c r="I1009" t="s">
        <v>1433</v>
      </c>
      <c r="J1009" t="s">
        <v>1434</v>
      </c>
      <c r="K1009" t="s">
        <v>1416</v>
      </c>
      <c r="L1009">
        <v>1346</v>
      </c>
      <c r="N1009">
        <v>1009</v>
      </c>
      <c r="O1009" t="s">
        <v>52</v>
      </c>
      <c r="P1009" t="s">
        <v>52</v>
      </c>
      <c r="Q1009">
        <v>1</v>
      </c>
      <c r="W1009">
        <v>0</v>
      </c>
      <c r="X1009">
        <v>103900845</v>
      </c>
      <c r="Y1009">
        <v>0</v>
      </c>
      <c r="AA1009">
        <v>9.0399999999999991</v>
      </c>
      <c r="AB1009">
        <v>0</v>
      </c>
      <c r="AC1009">
        <v>0</v>
      </c>
      <c r="AD1009">
        <v>0</v>
      </c>
      <c r="AE1009">
        <v>9.0399999999999991</v>
      </c>
      <c r="AF1009">
        <v>0</v>
      </c>
      <c r="AG1009">
        <v>0</v>
      </c>
      <c r="AH1009">
        <v>0</v>
      </c>
      <c r="AI1009">
        <v>1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1</v>
      </c>
      <c r="AQ1009">
        <v>0</v>
      </c>
      <c r="AR1009">
        <v>0</v>
      </c>
      <c r="AS1009" t="s">
        <v>3</v>
      </c>
      <c r="AT1009">
        <v>0.38</v>
      </c>
      <c r="AU1009" t="s">
        <v>319</v>
      </c>
      <c r="AV1009">
        <v>0</v>
      </c>
      <c r="AW1009">
        <v>2</v>
      </c>
      <c r="AX1009">
        <v>39501838</v>
      </c>
      <c r="AY1009">
        <v>1</v>
      </c>
      <c r="AZ1009">
        <v>0</v>
      </c>
      <c r="BA1009">
        <v>1019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Y1009*Source!I480</f>
        <v>0</v>
      </c>
      <c r="CY1009">
        <f t="shared" si="120"/>
        <v>9.0399999999999991</v>
      </c>
      <c r="CZ1009">
        <f t="shared" si="121"/>
        <v>9.0399999999999991</v>
      </c>
      <c r="DA1009">
        <f t="shared" si="122"/>
        <v>1</v>
      </c>
      <c r="DB1009">
        <v>0</v>
      </c>
    </row>
    <row r="1010" spans="1:106" x14ac:dyDescent="0.2">
      <c r="A1010">
        <f>ROW(Source!A480)</f>
        <v>480</v>
      </c>
      <c r="B1010">
        <v>39500385</v>
      </c>
      <c r="C1010">
        <v>39501809</v>
      </c>
      <c r="D1010">
        <v>36804580</v>
      </c>
      <c r="E1010">
        <v>1</v>
      </c>
      <c r="F1010">
        <v>1</v>
      </c>
      <c r="G1010">
        <v>1</v>
      </c>
      <c r="H1010">
        <v>3</v>
      </c>
      <c r="I1010" t="s">
        <v>1450</v>
      </c>
      <c r="J1010" t="s">
        <v>1451</v>
      </c>
      <c r="K1010" t="s">
        <v>1452</v>
      </c>
      <c r="L1010">
        <v>1355</v>
      </c>
      <c r="N1010">
        <v>1010</v>
      </c>
      <c r="O1010" t="s">
        <v>390</v>
      </c>
      <c r="P1010" t="s">
        <v>390</v>
      </c>
      <c r="Q1010">
        <v>100</v>
      </c>
      <c r="W1010">
        <v>0</v>
      </c>
      <c r="X1010">
        <v>1794244060</v>
      </c>
      <c r="Y1010">
        <v>0</v>
      </c>
      <c r="AA1010">
        <v>86</v>
      </c>
      <c r="AB1010">
        <v>0</v>
      </c>
      <c r="AC1010">
        <v>0</v>
      </c>
      <c r="AD1010">
        <v>0</v>
      </c>
      <c r="AE1010">
        <v>86</v>
      </c>
      <c r="AF1010">
        <v>0</v>
      </c>
      <c r="AG1010">
        <v>0</v>
      </c>
      <c r="AH1010">
        <v>0</v>
      </c>
      <c r="AI1010">
        <v>1</v>
      </c>
      <c r="AJ1010">
        <v>1</v>
      </c>
      <c r="AK1010">
        <v>1</v>
      </c>
      <c r="AL1010">
        <v>1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 t="s">
        <v>3</v>
      </c>
      <c r="AT1010">
        <v>1.4E-2</v>
      </c>
      <c r="AU1010" t="s">
        <v>319</v>
      </c>
      <c r="AV1010">
        <v>0</v>
      </c>
      <c r="AW1010">
        <v>2</v>
      </c>
      <c r="AX1010">
        <v>39501839</v>
      </c>
      <c r="AY1010">
        <v>1</v>
      </c>
      <c r="AZ1010">
        <v>0</v>
      </c>
      <c r="BA1010">
        <v>1020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Y1010*Source!I480</f>
        <v>0</v>
      </c>
      <c r="CY1010">
        <f t="shared" si="120"/>
        <v>86</v>
      </c>
      <c r="CZ1010">
        <f t="shared" si="121"/>
        <v>86</v>
      </c>
      <c r="DA1010">
        <f t="shared" si="122"/>
        <v>1</v>
      </c>
      <c r="DB1010">
        <v>0</v>
      </c>
    </row>
    <row r="1011" spans="1:106" x14ac:dyDescent="0.2">
      <c r="A1011">
        <f>ROW(Source!A480)</f>
        <v>480</v>
      </c>
      <c r="B1011">
        <v>39500385</v>
      </c>
      <c r="C1011">
        <v>39501809</v>
      </c>
      <c r="D1011">
        <v>36805500</v>
      </c>
      <c r="E1011">
        <v>1</v>
      </c>
      <c r="F1011">
        <v>1</v>
      </c>
      <c r="G1011">
        <v>1</v>
      </c>
      <c r="H1011">
        <v>3</v>
      </c>
      <c r="I1011" t="s">
        <v>1453</v>
      </c>
      <c r="J1011" t="s">
        <v>1454</v>
      </c>
      <c r="K1011" t="s">
        <v>1455</v>
      </c>
      <c r="L1011">
        <v>1346</v>
      </c>
      <c r="N1011">
        <v>1009</v>
      </c>
      <c r="O1011" t="s">
        <v>52</v>
      </c>
      <c r="P1011" t="s">
        <v>52</v>
      </c>
      <c r="Q1011">
        <v>1</v>
      </c>
      <c r="W1011">
        <v>0</v>
      </c>
      <c r="X1011">
        <v>-856710481</v>
      </c>
      <c r="Y1011">
        <v>0</v>
      </c>
      <c r="AA1011">
        <v>133.05000000000001</v>
      </c>
      <c r="AB1011">
        <v>0</v>
      </c>
      <c r="AC1011">
        <v>0</v>
      </c>
      <c r="AD1011">
        <v>0</v>
      </c>
      <c r="AE1011">
        <v>133.05000000000001</v>
      </c>
      <c r="AF1011">
        <v>0</v>
      </c>
      <c r="AG1011">
        <v>0</v>
      </c>
      <c r="AH1011">
        <v>0</v>
      </c>
      <c r="AI1011">
        <v>1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1</v>
      </c>
      <c r="AQ1011">
        <v>0</v>
      </c>
      <c r="AR1011">
        <v>0</v>
      </c>
      <c r="AS1011" t="s">
        <v>3</v>
      </c>
      <c r="AT1011">
        <v>2E-3</v>
      </c>
      <c r="AU1011" t="s">
        <v>319</v>
      </c>
      <c r="AV1011">
        <v>0</v>
      </c>
      <c r="AW1011">
        <v>2</v>
      </c>
      <c r="AX1011">
        <v>39501840</v>
      </c>
      <c r="AY1011">
        <v>1</v>
      </c>
      <c r="AZ1011">
        <v>0</v>
      </c>
      <c r="BA1011">
        <v>1021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Y1011*Source!I480</f>
        <v>0</v>
      </c>
      <c r="CY1011">
        <f t="shared" si="120"/>
        <v>133.05000000000001</v>
      </c>
      <c r="CZ1011">
        <f t="shared" si="121"/>
        <v>133.05000000000001</v>
      </c>
      <c r="DA1011">
        <f t="shared" si="122"/>
        <v>1</v>
      </c>
      <c r="DB1011">
        <v>0</v>
      </c>
    </row>
    <row r="1012" spans="1:106" x14ac:dyDescent="0.2">
      <c r="A1012">
        <f>ROW(Source!A480)</f>
        <v>480</v>
      </c>
      <c r="B1012">
        <v>39500385</v>
      </c>
      <c r="C1012">
        <v>39501809</v>
      </c>
      <c r="D1012">
        <v>36823140</v>
      </c>
      <c r="E1012">
        <v>1</v>
      </c>
      <c r="F1012">
        <v>1</v>
      </c>
      <c r="G1012">
        <v>1</v>
      </c>
      <c r="H1012">
        <v>3</v>
      </c>
      <c r="I1012" t="s">
        <v>1456</v>
      </c>
      <c r="J1012" t="s">
        <v>1457</v>
      </c>
      <c r="K1012" t="s">
        <v>1458</v>
      </c>
      <c r="L1012">
        <v>1348</v>
      </c>
      <c r="N1012">
        <v>1009</v>
      </c>
      <c r="O1012" t="s">
        <v>57</v>
      </c>
      <c r="P1012" t="s">
        <v>57</v>
      </c>
      <c r="Q1012">
        <v>1000</v>
      </c>
      <c r="W1012">
        <v>0</v>
      </c>
      <c r="X1012">
        <v>426000481</v>
      </c>
      <c r="Y1012">
        <v>0</v>
      </c>
      <c r="AA1012">
        <v>11500</v>
      </c>
      <c r="AB1012">
        <v>0</v>
      </c>
      <c r="AC1012">
        <v>0</v>
      </c>
      <c r="AD1012">
        <v>0</v>
      </c>
      <c r="AE1012">
        <v>11500</v>
      </c>
      <c r="AF1012">
        <v>0</v>
      </c>
      <c r="AG1012">
        <v>0</v>
      </c>
      <c r="AH1012">
        <v>0</v>
      </c>
      <c r="AI1012">
        <v>1</v>
      </c>
      <c r="AJ1012">
        <v>1</v>
      </c>
      <c r="AK1012">
        <v>1</v>
      </c>
      <c r="AL1012">
        <v>1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3</v>
      </c>
      <c r="AT1012">
        <v>2E-3</v>
      </c>
      <c r="AU1012" t="s">
        <v>319</v>
      </c>
      <c r="AV1012">
        <v>0</v>
      </c>
      <c r="AW1012">
        <v>2</v>
      </c>
      <c r="AX1012">
        <v>39501841</v>
      </c>
      <c r="AY1012">
        <v>1</v>
      </c>
      <c r="AZ1012">
        <v>0</v>
      </c>
      <c r="BA1012">
        <v>1022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Y1012*Source!I480</f>
        <v>0</v>
      </c>
      <c r="CY1012">
        <f t="shared" si="120"/>
        <v>11500</v>
      </c>
      <c r="CZ1012">
        <f t="shared" si="121"/>
        <v>11500</v>
      </c>
      <c r="DA1012">
        <f t="shared" si="122"/>
        <v>1</v>
      </c>
      <c r="DB1012">
        <v>0</v>
      </c>
    </row>
    <row r="1013" spans="1:106" x14ac:dyDescent="0.2">
      <c r="A1013">
        <f>ROW(Source!A480)</f>
        <v>480</v>
      </c>
      <c r="B1013">
        <v>39500385</v>
      </c>
      <c r="C1013">
        <v>39501809</v>
      </c>
      <c r="D1013">
        <v>36838317</v>
      </c>
      <c r="E1013">
        <v>1</v>
      </c>
      <c r="F1013">
        <v>1</v>
      </c>
      <c r="G1013">
        <v>1</v>
      </c>
      <c r="H1013">
        <v>3</v>
      </c>
      <c r="I1013" t="s">
        <v>1459</v>
      </c>
      <c r="J1013" t="s">
        <v>1460</v>
      </c>
      <c r="K1013" t="s">
        <v>263</v>
      </c>
      <c r="L1013">
        <v>1346</v>
      </c>
      <c r="N1013">
        <v>1009</v>
      </c>
      <c r="O1013" t="s">
        <v>52</v>
      </c>
      <c r="P1013" t="s">
        <v>52</v>
      </c>
      <c r="Q1013">
        <v>1</v>
      </c>
      <c r="W1013">
        <v>0</v>
      </c>
      <c r="X1013">
        <v>210558753</v>
      </c>
      <c r="Y1013">
        <v>0</v>
      </c>
      <c r="AA1013">
        <v>28.6</v>
      </c>
      <c r="AB1013">
        <v>0</v>
      </c>
      <c r="AC1013">
        <v>0</v>
      </c>
      <c r="AD1013">
        <v>0</v>
      </c>
      <c r="AE1013">
        <v>28.6</v>
      </c>
      <c r="AF1013">
        <v>0</v>
      </c>
      <c r="AG1013">
        <v>0</v>
      </c>
      <c r="AH1013">
        <v>0</v>
      </c>
      <c r="AI1013">
        <v>1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3</v>
      </c>
      <c r="AT1013">
        <v>4.7E-2</v>
      </c>
      <c r="AU1013" t="s">
        <v>319</v>
      </c>
      <c r="AV1013">
        <v>0</v>
      </c>
      <c r="AW1013">
        <v>2</v>
      </c>
      <c r="AX1013">
        <v>39501842</v>
      </c>
      <c r="AY1013">
        <v>1</v>
      </c>
      <c r="AZ1013">
        <v>0</v>
      </c>
      <c r="BA1013">
        <v>1023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Y1013*Source!I480</f>
        <v>0</v>
      </c>
      <c r="CY1013">
        <f t="shared" si="120"/>
        <v>28.6</v>
      </c>
      <c r="CZ1013">
        <f t="shared" si="121"/>
        <v>28.6</v>
      </c>
      <c r="DA1013">
        <f t="shared" si="122"/>
        <v>1</v>
      </c>
      <c r="DB1013">
        <v>0</v>
      </c>
    </row>
    <row r="1014" spans="1:106" x14ac:dyDescent="0.2">
      <c r="A1014">
        <f>ROW(Source!A480)</f>
        <v>480</v>
      </c>
      <c r="B1014">
        <v>39500385</v>
      </c>
      <c r="C1014">
        <v>39501809</v>
      </c>
      <c r="D1014">
        <v>36838470</v>
      </c>
      <c r="E1014">
        <v>1</v>
      </c>
      <c r="F1014">
        <v>1</v>
      </c>
      <c r="G1014">
        <v>1</v>
      </c>
      <c r="H1014">
        <v>3</v>
      </c>
      <c r="I1014" t="s">
        <v>1461</v>
      </c>
      <c r="J1014" t="s">
        <v>1462</v>
      </c>
      <c r="K1014" t="s">
        <v>1463</v>
      </c>
      <c r="L1014">
        <v>1346</v>
      </c>
      <c r="N1014">
        <v>1009</v>
      </c>
      <c r="O1014" t="s">
        <v>52</v>
      </c>
      <c r="P1014" t="s">
        <v>52</v>
      </c>
      <c r="Q1014">
        <v>1</v>
      </c>
      <c r="W1014">
        <v>0</v>
      </c>
      <c r="X1014">
        <v>-1274984028</v>
      </c>
      <c r="Y1014">
        <v>0</v>
      </c>
      <c r="AA1014">
        <v>35.630000000000003</v>
      </c>
      <c r="AB1014">
        <v>0</v>
      </c>
      <c r="AC1014">
        <v>0</v>
      </c>
      <c r="AD1014">
        <v>0</v>
      </c>
      <c r="AE1014">
        <v>35.630000000000003</v>
      </c>
      <c r="AF1014">
        <v>0</v>
      </c>
      <c r="AG1014">
        <v>0</v>
      </c>
      <c r="AH1014">
        <v>0</v>
      </c>
      <c r="AI1014">
        <v>1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1</v>
      </c>
      <c r="AQ1014">
        <v>0</v>
      </c>
      <c r="AR1014">
        <v>0</v>
      </c>
      <c r="AS1014" t="s">
        <v>3</v>
      </c>
      <c r="AT1014">
        <v>1.4E-2</v>
      </c>
      <c r="AU1014" t="s">
        <v>319</v>
      </c>
      <c r="AV1014">
        <v>0</v>
      </c>
      <c r="AW1014">
        <v>2</v>
      </c>
      <c r="AX1014">
        <v>39501843</v>
      </c>
      <c r="AY1014">
        <v>1</v>
      </c>
      <c r="AZ1014">
        <v>0</v>
      </c>
      <c r="BA1014">
        <v>1024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Y1014*Source!I480</f>
        <v>0</v>
      </c>
      <c r="CY1014">
        <f t="shared" si="120"/>
        <v>35.630000000000003</v>
      </c>
      <c r="CZ1014">
        <f t="shared" si="121"/>
        <v>35.630000000000003</v>
      </c>
      <c r="DA1014">
        <f t="shared" si="122"/>
        <v>1</v>
      </c>
      <c r="DB1014">
        <v>0</v>
      </c>
    </row>
    <row r="1015" spans="1:106" x14ac:dyDescent="0.2">
      <c r="A1015">
        <f>ROW(Source!A480)</f>
        <v>480</v>
      </c>
      <c r="B1015">
        <v>39500385</v>
      </c>
      <c r="C1015">
        <v>39501809</v>
      </c>
      <c r="D1015">
        <v>36851945</v>
      </c>
      <c r="E1015">
        <v>1</v>
      </c>
      <c r="F1015">
        <v>1</v>
      </c>
      <c r="G1015">
        <v>1</v>
      </c>
      <c r="H1015">
        <v>3</v>
      </c>
      <c r="I1015" t="s">
        <v>1464</v>
      </c>
      <c r="J1015" t="s">
        <v>1465</v>
      </c>
      <c r="K1015" t="s">
        <v>1466</v>
      </c>
      <c r="L1015">
        <v>1358</v>
      </c>
      <c r="N1015">
        <v>1010</v>
      </c>
      <c r="O1015" t="s">
        <v>566</v>
      </c>
      <c r="P1015" t="s">
        <v>566</v>
      </c>
      <c r="Q1015">
        <v>10</v>
      </c>
      <c r="W1015">
        <v>0</v>
      </c>
      <c r="X1015">
        <v>1386890308</v>
      </c>
      <c r="Y1015">
        <v>0</v>
      </c>
      <c r="AA1015">
        <v>39</v>
      </c>
      <c r="AB1015">
        <v>0</v>
      </c>
      <c r="AC1015">
        <v>0</v>
      </c>
      <c r="AD1015">
        <v>0</v>
      </c>
      <c r="AE1015">
        <v>39</v>
      </c>
      <c r="AF1015">
        <v>0</v>
      </c>
      <c r="AG1015">
        <v>0</v>
      </c>
      <c r="AH1015">
        <v>0</v>
      </c>
      <c r="AI1015">
        <v>1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1</v>
      </c>
      <c r="AQ1015">
        <v>0</v>
      </c>
      <c r="AR1015">
        <v>0</v>
      </c>
      <c r="AS1015" t="s">
        <v>3</v>
      </c>
      <c r="AT1015">
        <v>0.1</v>
      </c>
      <c r="AU1015" t="s">
        <v>319</v>
      </c>
      <c r="AV1015">
        <v>0</v>
      </c>
      <c r="AW1015">
        <v>2</v>
      </c>
      <c r="AX1015">
        <v>39501844</v>
      </c>
      <c r="AY1015">
        <v>1</v>
      </c>
      <c r="AZ1015">
        <v>0</v>
      </c>
      <c r="BA1015">
        <v>1025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Y1015*Source!I480</f>
        <v>0</v>
      </c>
      <c r="CY1015">
        <f t="shared" si="120"/>
        <v>39</v>
      </c>
      <c r="CZ1015">
        <f t="shared" si="121"/>
        <v>39</v>
      </c>
      <c r="DA1015">
        <f t="shared" si="122"/>
        <v>1</v>
      </c>
      <c r="DB1015">
        <v>0</v>
      </c>
    </row>
    <row r="1016" spans="1:106" x14ac:dyDescent="0.2">
      <c r="A1016">
        <f>ROW(Source!A480)</f>
        <v>480</v>
      </c>
      <c r="B1016">
        <v>39500385</v>
      </c>
      <c r="C1016">
        <v>39501809</v>
      </c>
      <c r="D1016">
        <v>36799065</v>
      </c>
      <c r="E1016">
        <v>17</v>
      </c>
      <c r="F1016">
        <v>1</v>
      </c>
      <c r="G1016">
        <v>1</v>
      </c>
      <c r="H1016">
        <v>3</v>
      </c>
      <c r="I1016" t="s">
        <v>1438</v>
      </c>
      <c r="J1016" t="s">
        <v>3</v>
      </c>
      <c r="K1016" t="s">
        <v>1439</v>
      </c>
      <c r="L1016">
        <v>1374</v>
      </c>
      <c r="N1016">
        <v>1013</v>
      </c>
      <c r="O1016" t="s">
        <v>1440</v>
      </c>
      <c r="P1016" t="s">
        <v>1440</v>
      </c>
      <c r="Q1016">
        <v>1</v>
      </c>
      <c r="W1016">
        <v>0</v>
      </c>
      <c r="X1016">
        <v>-1731369543</v>
      </c>
      <c r="Y1016">
        <v>0</v>
      </c>
      <c r="AA1016">
        <v>1</v>
      </c>
      <c r="AB1016">
        <v>0</v>
      </c>
      <c r="AC1016">
        <v>0</v>
      </c>
      <c r="AD1016">
        <v>0</v>
      </c>
      <c r="AE1016">
        <v>1</v>
      </c>
      <c r="AF1016">
        <v>0</v>
      </c>
      <c r="AG1016">
        <v>0</v>
      </c>
      <c r="AH1016">
        <v>0</v>
      </c>
      <c r="AI1016">
        <v>1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1</v>
      </c>
      <c r="AQ1016">
        <v>0</v>
      </c>
      <c r="AR1016">
        <v>0</v>
      </c>
      <c r="AS1016" t="s">
        <v>3</v>
      </c>
      <c r="AT1016">
        <v>0.44</v>
      </c>
      <c r="AU1016" t="s">
        <v>319</v>
      </c>
      <c r="AV1016">
        <v>0</v>
      </c>
      <c r="AW1016">
        <v>2</v>
      </c>
      <c r="AX1016">
        <v>39501845</v>
      </c>
      <c r="AY1016">
        <v>1</v>
      </c>
      <c r="AZ1016">
        <v>0</v>
      </c>
      <c r="BA1016">
        <v>1026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Y1016*Source!I480</f>
        <v>0</v>
      </c>
      <c r="CY1016">
        <f t="shared" si="120"/>
        <v>1</v>
      </c>
      <c r="CZ1016">
        <f t="shared" si="121"/>
        <v>1</v>
      </c>
      <c r="DA1016">
        <f t="shared" si="122"/>
        <v>1</v>
      </c>
      <c r="DB1016">
        <v>0</v>
      </c>
    </row>
    <row r="1017" spans="1:106" x14ac:dyDescent="0.2">
      <c r="A1017">
        <f>ROW(Source!A481)</f>
        <v>481</v>
      </c>
      <c r="B1017">
        <v>39500386</v>
      </c>
      <c r="C1017">
        <v>39501809</v>
      </c>
      <c r="D1017">
        <v>37070202</v>
      </c>
      <c r="E1017">
        <v>1</v>
      </c>
      <c r="F1017">
        <v>1</v>
      </c>
      <c r="G1017">
        <v>1</v>
      </c>
      <c r="H1017">
        <v>1</v>
      </c>
      <c r="I1017" t="s">
        <v>1342</v>
      </c>
      <c r="J1017" t="s">
        <v>3</v>
      </c>
      <c r="K1017" t="s">
        <v>1343</v>
      </c>
      <c r="L1017">
        <v>1191</v>
      </c>
      <c r="N1017">
        <v>1013</v>
      </c>
      <c r="O1017" t="s">
        <v>1028</v>
      </c>
      <c r="P1017" t="s">
        <v>1028</v>
      </c>
      <c r="Q1017">
        <v>1</v>
      </c>
      <c r="W1017">
        <v>0</v>
      </c>
      <c r="X1017">
        <v>1983201532</v>
      </c>
      <c r="Y1017">
        <v>0.69599999999999995</v>
      </c>
      <c r="AA1017">
        <v>0</v>
      </c>
      <c r="AB1017">
        <v>0</v>
      </c>
      <c r="AC1017">
        <v>0</v>
      </c>
      <c r="AD1017">
        <v>63.34</v>
      </c>
      <c r="AE1017">
        <v>0</v>
      </c>
      <c r="AF1017">
        <v>0</v>
      </c>
      <c r="AG1017">
        <v>0</v>
      </c>
      <c r="AH1017">
        <v>9.51</v>
      </c>
      <c r="AI1017">
        <v>1</v>
      </c>
      <c r="AJ1017">
        <v>1</v>
      </c>
      <c r="AK1017">
        <v>1</v>
      </c>
      <c r="AL1017">
        <v>6.66</v>
      </c>
      <c r="AN1017">
        <v>0</v>
      </c>
      <c r="AO1017">
        <v>1</v>
      </c>
      <c r="AP1017">
        <v>1</v>
      </c>
      <c r="AQ1017">
        <v>0</v>
      </c>
      <c r="AR1017">
        <v>0</v>
      </c>
      <c r="AS1017" t="s">
        <v>3</v>
      </c>
      <c r="AT1017">
        <v>2.3199999999999998</v>
      </c>
      <c r="AU1017" t="s">
        <v>696</v>
      </c>
      <c r="AV1017">
        <v>1</v>
      </c>
      <c r="AW1017">
        <v>2</v>
      </c>
      <c r="AX1017">
        <v>39501828</v>
      </c>
      <c r="AY1017">
        <v>1</v>
      </c>
      <c r="AZ1017">
        <v>0</v>
      </c>
      <c r="BA1017">
        <v>1027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Y1017*Source!I481</f>
        <v>5.5679999999999996</v>
      </c>
      <c r="CY1017">
        <f>AD1017</f>
        <v>63.34</v>
      </c>
      <c r="CZ1017">
        <f>AH1017</f>
        <v>9.51</v>
      </c>
      <c r="DA1017">
        <f>AL1017</f>
        <v>6.66</v>
      </c>
      <c r="DB1017">
        <v>0</v>
      </c>
    </row>
    <row r="1018" spans="1:106" x14ac:dyDescent="0.2">
      <c r="A1018">
        <f>ROW(Source!A481)</f>
        <v>481</v>
      </c>
      <c r="B1018">
        <v>39500386</v>
      </c>
      <c r="C1018">
        <v>39501809</v>
      </c>
      <c r="D1018">
        <v>37064876</v>
      </c>
      <c r="E1018">
        <v>1</v>
      </c>
      <c r="F1018">
        <v>1</v>
      </c>
      <c r="G1018">
        <v>1</v>
      </c>
      <c r="H1018">
        <v>1</v>
      </c>
      <c r="I1018" t="s">
        <v>1029</v>
      </c>
      <c r="J1018" t="s">
        <v>3</v>
      </c>
      <c r="K1018" t="s">
        <v>1030</v>
      </c>
      <c r="L1018">
        <v>1191</v>
      </c>
      <c r="N1018">
        <v>1013</v>
      </c>
      <c r="O1018" t="s">
        <v>1028</v>
      </c>
      <c r="P1018" t="s">
        <v>1028</v>
      </c>
      <c r="Q1018">
        <v>1</v>
      </c>
      <c r="W1018">
        <v>0</v>
      </c>
      <c r="X1018">
        <v>-1417349443</v>
      </c>
      <c r="Y1018">
        <v>0.02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1</v>
      </c>
      <c r="AJ1018">
        <v>1</v>
      </c>
      <c r="AK1018">
        <v>6.66</v>
      </c>
      <c r="AL1018">
        <v>1</v>
      </c>
      <c r="AN1018">
        <v>0</v>
      </c>
      <c r="AO1018">
        <v>1</v>
      </c>
      <c r="AP1018">
        <v>0</v>
      </c>
      <c r="AQ1018">
        <v>0</v>
      </c>
      <c r="AR1018">
        <v>0</v>
      </c>
      <c r="AS1018" t="s">
        <v>3</v>
      </c>
      <c r="AT1018">
        <v>0.02</v>
      </c>
      <c r="AU1018" t="s">
        <v>3</v>
      </c>
      <c r="AV1018">
        <v>2</v>
      </c>
      <c r="AW1018">
        <v>2</v>
      </c>
      <c r="AX1018">
        <v>39501829</v>
      </c>
      <c r="AY1018">
        <v>1</v>
      </c>
      <c r="AZ1018">
        <v>2048</v>
      </c>
      <c r="BA1018">
        <v>1028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Y1018*Source!I481</f>
        <v>0.16</v>
      </c>
      <c r="CY1018">
        <f>AD1018</f>
        <v>0</v>
      </c>
      <c r="CZ1018">
        <f>AH1018</f>
        <v>0</v>
      </c>
      <c r="DA1018">
        <f>AL1018</f>
        <v>1</v>
      </c>
      <c r="DB1018">
        <v>0</v>
      </c>
    </row>
    <row r="1019" spans="1:106" x14ac:dyDescent="0.2">
      <c r="A1019">
        <f>ROW(Source!A481)</f>
        <v>481</v>
      </c>
      <c r="B1019">
        <v>39500386</v>
      </c>
      <c r="C1019">
        <v>39501809</v>
      </c>
      <c r="D1019">
        <v>36882159</v>
      </c>
      <c r="E1019">
        <v>1</v>
      </c>
      <c r="F1019">
        <v>1</v>
      </c>
      <c r="G1019">
        <v>1</v>
      </c>
      <c r="H1019">
        <v>2</v>
      </c>
      <c r="I1019" t="s">
        <v>1119</v>
      </c>
      <c r="J1019" t="s">
        <v>1120</v>
      </c>
      <c r="K1019" t="s">
        <v>1121</v>
      </c>
      <c r="L1019">
        <v>1368</v>
      </c>
      <c r="N1019">
        <v>1011</v>
      </c>
      <c r="O1019" t="s">
        <v>1034</v>
      </c>
      <c r="P1019" t="s">
        <v>1034</v>
      </c>
      <c r="Q1019">
        <v>1</v>
      </c>
      <c r="W1019">
        <v>0</v>
      </c>
      <c r="X1019">
        <v>-1718674368</v>
      </c>
      <c r="Y1019">
        <v>3.0000000000000001E-3</v>
      </c>
      <c r="AA1019">
        <v>0</v>
      </c>
      <c r="AB1019">
        <v>745.85</v>
      </c>
      <c r="AC1019">
        <v>13.5</v>
      </c>
      <c r="AD1019">
        <v>0</v>
      </c>
      <c r="AE1019">
        <v>0</v>
      </c>
      <c r="AF1019">
        <v>111.99</v>
      </c>
      <c r="AG1019">
        <v>13.5</v>
      </c>
      <c r="AH1019">
        <v>0</v>
      </c>
      <c r="AI1019">
        <v>1</v>
      </c>
      <c r="AJ1019">
        <v>6.66</v>
      </c>
      <c r="AK1019">
        <v>1</v>
      </c>
      <c r="AL1019">
        <v>1</v>
      </c>
      <c r="AN1019">
        <v>0</v>
      </c>
      <c r="AO1019">
        <v>1</v>
      </c>
      <c r="AP1019">
        <v>1</v>
      </c>
      <c r="AQ1019">
        <v>0</v>
      </c>
      <c r="AR1019">
        <v>0</v>
      </c>
      <c r="AS1019" t="s">
        <v>3</v>
      </c>
      <c r="AT1019">
        <v>0.01</v>
      </c>
      <c r="AU1019" t="s">
        <v>696</v>
      </c>
      <c r="AV1019">
        <v>0</v>
      </c>
      <c r="AW1019">
        <v>2</v>
      </c>
      <c r="AX1019">
        <v>39501830</v>
      </c>
      <c r="AY1019">
        <v>1</v>
      </c>
      <c r="AZ1019">
        <v>0</v>
      </c>
      <c r="BA1019">
        <v>1029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Y1019*Source!I481</f>
        <v>2.4E-2</v>
      </c>
      <c r="CY1019">
        <f>AB1019</f>
        <v>745.85</v>
      </c>
      <c r="CZ1019">
        <f>AF1019</f>
        <v>111.99</v>
      </c>
      <c r="DA1019">
        <f>AJ1019</f>
        <v>6.66</v>
      </c>
      <c r="DB1019">
        <v>0</v>
      </c>
    </row>
    <row r="1020" spans="1:106" x14ac:dyDescent="0.2">
      <c r="A1020">
        <f>ROW(Source!A481)</f>
        <v>481</v>
      </c>
      <c r="B1020">
        <v>39500386</v>
      </c>
      <c r="C1020">
        <v>39501809</v>
      </c>
      <c r="D1020">
        <v>36883554</v>
      </c>
      <c r="E1020">
        <v>1</v>
      </c>
      <c r="F1020">
        <v>1</v>
      </c>
      <c r="G1020">
        <v>1</v>
      </c>
      <c r="H1020">
        <v>2</v>
      </c>
      <c r="I1020" t="s">
        <v>1037</v>
      </c>
      <c r="J1020" t="s">
        <v>1038</v>
      </c>
      <c r="K1020" t="s">
        <v>1039</v>
      </c>
      <c r="L1020">
        <v>1368</v>
      </c>
      <c r="N1020">
        <v>1011</v>
      </c>
      <c r="O1020" t="s">
        <v>1034</v>
      </c>
      <c r="P1020" t="s">
        <v>1034</v>
      </c>
      <c r="Q1020">
        <v>1</v>
      </c>
      <c r="W1020">
        <v>0</v>
      </c>
      <c r="X1020">
        <v>1372534845</v>
      </c>
      <c r="Y1020">
        <v>3.0000000000000001E-3</v>
      </c>
      <c r="AA1020">
        <v>0</v>
      </c>
      <c r="AB1020">
        <v>437.63</v>
      </c>
      <c r="AC1020">
        <v>11.6</v>
      </c>
      <c r="AD1020">
        <v>0</v>
      </c>
      <c r="AE1020">
        <v>0</v>
      </c>
      <c r="AF1020">
        <v>65.709999999999994</v>
      </c>
      <c r="AG1020">
        <v>11.6</v>
      </c>
      <c r="AH1020">
        <v>0</v>
      </c>
      <c r="AI1020">
        <v>1</v>
      </c>
      <c r="AJ1020">
        <v>6.66</v>
      </c>
      <c r="AK1020">
        <v>1</v>
      </c>
      <c r="AL1020">
        <v>1</v>
      </c>
      <c r="AN1020">
        <v>0</v>
      </c>
      <c r="AO1020">
        <v>1</v>
      </c>
      <c r="AP1020">
        <v>1</v>
      </c>
      <c r="AQ1020">
        <v>0</v>
      </c>
      <c r="AR1020">
        <v>0</v>
      </c>
      <c r="AS1020" t="s">
        <v>3</v>
      </c>
      <c r="AT1020">
        <v>0.01</v>
      </c>
      <c r="AU1020" t="s">
        <v>696</v>
      </c>
      <c r="AV1020">
        <v>0</v>
      </c>
      <c r="AW1020">
        <v>2</v>
      </c>
      <c r="AX1020">
        <v>39501831</v>
      </c>
      <c r="AY1020">
        <v>1</v>
      </c>
      <c r="AZ1020">
        <v>0</v>
      </c>
      <c r="BA1020">
        <v>1030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Y1020*Source!I481</f>
        <v>2.4E-2</v>
      </c>
      <c r="CY1020">
        <f>AB1020</f>
        <v>437.63</v>
      </c>
      <c r="CZ1020">
        <f>AF1020</f>
        <v>65.709999999999994</v>
      </c>
      <c r="DA1020">
        <f>AJ1020</f>
        <v>6.66</v>
      </c>
      <c r="DB1020">
        <v>0</v>
      </c>
    </row>
    <row r="1021" spans="1:106" x14ac:dyDescent="0.2">
      <c r="A1021">
        <f>ROW(Source!A481)</f>
        <v>481</v>
      </c>
      <c r="B1021">
        <v>39500386</v>
      </c>
      <c r="C1021">
        <v>39501809</v>
      </c>
      <c r="D1021">
        <v>36883858</v>
      </c>
      <c r="E1021">
        <v>1</v>
      </c>
      <c r="F1021">
        <v>1</v>
      </c>
      <c r="G1021">
        <v>1</v>
      </c>
      <c r="H1021">
        <v>2</v>
      </c>
      <c r="I1021" t="s">
        <v>1101</v>
      </c>
      <c r="J1021" t="s">
        <v>1102</v>
      </c>
      <c r="K1021" t="s">
        <v>1103</v>
      </c>
      <c r="L1021">
        <v>1368</v>
      </c>
      <c r="N1021">
        <v>1011</v>
      </c>
      <c r="O1021" t="s">
        <v>1034</v>
      </c>
      <c r="P1021" t="s">
        <v>1034</v>
      </c>
      <c r="Q1021">
        <v>1</v>
      </c>
      <c r="W1021">
        <v>0</v>
      </c>
      <c r="X1021">
        <v>-353815937</v>
      </c>
      <c r="Y1021">
        <v>3.9E-2</v>
      </c>
      <c r="AA1021">
        <v>0</v>
      </c>
      <c r="AB1021">
        <v>53.95</v>
      </c>
      <c r="AC1021">
        <v>0</v>
      </c>
      <c r="AD1021">
        <v>0</v>
      </c>
      <c r="AE1021">
        <v>0</v>
      </c>
      <c r="AF1021">
        <v>8.1</v>
      </c>
      <c r="AG1021">
        <v>0</v>
      </c>
      <c r="AH1021">
        <v>0</v>
      </c>
      <c r="AI1021">
        <v>1</v>
      </c>
      <c r="AJ1021">
        <v>6.66</v>
      </c>
      <c r="AK1021">
        <v>1</v>
      </c>
      <c r="AL1021">
        <v>1</v>
      </c>
      <c r="AN1021">
        <v>0</v>
      </c>
      <c r="AO1021">
        <v>1</v>
      </c>
      <c r="AP1021">
        <v>1</v>
      </c>
      <c r="AQ1021">
        <v>0</v>
      </c>
      <c r="AR1021">
        <v>0</v>
      </c>
      <c r="AS1021" t="s">
        <v>3</v>
      </c>
      <c r="AT1021">
        <v>0.13</v>
      </c>
      <c r="AU1021" t="s">
        <v>696</v>
      </c>
      <c r="AV1021">
        <v>0</v>
      </c>
      <c r="AW1021">
        <v>2</v>
      </c>
      <c r="AX1021">
        <v>39501832</v>
      </c>
      <c r="AY1021">
        <v>1</v>
      </c>
      <c r="AZ1021">
        <v>0</v>
      </c>
      <c r="BA1021">
        <v>1031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Y1021*Source!I481</f>
        <v>0.312</v>
      </c>
      <c r="CY1021">
        <f>AB1021</f>
        <v>53.95</v>
      </c>
      <c r="CZ1021">
        <f>AF1021</f>
        <v>8.1</v>
      </c>
      <c r="DA1021">
        <f>AJ1021</f>
        <v>6.66</v>
      </c>
      <c r="DB1021">
        <v>0</v>
      </c>
    </row>
    <row r="1022" spans="1:106" x14ac:dyDescent="0.2">
      <c r="A1022">
        <f>ROW(Source!A481)</f>
        <v>481</v>
      </c>
      <c r="B1022">
        <v>39500386</v>
      </c>
      <c r="C1022">
        <v>39501809</v>
      </c>
      <c r="D1022">
        <v>36884526</v>
      </c>
      <c r="E1022">
        <v>1</v>
      </c>
      <c r="F1022">
        <v>1</v>
      </c>
      <c r="G1022">
        <v>1</v>
      </c>
      <c r="H1022">
        <v>2</v>
      </c>
      <c r="I1022" t="s">
        <v>1467</v>
      </c>
      <c r="J1022" t="s">
        <v>1468</v>
      </c>
      <c r="K1022" t="s">
        <v>1469</v>
      </c>
      <c r="L1022">
        <v>1368</v>
      </c>
      <c r="N1022">
        <v>1011</v>
      </c>
      <c r="O1022" t="s">
        <v>1034</v>
      </c>
      <c r="P1022" t="s">
        <v>1034</v>
      </c>
      <c r="Q1022">
        <v>1</v>
      </c>
      <c r="W1022">
        <v>0</v>
      </c>
      <c r="X1022">
        <v>-995250510</v>
      </c>
      <c r="Y1022">
        <v>0.06</v>
      </c>
      <c r="AA1022">
        <v>0</v>
      </c>
      <c r="AB1022">
        <v>7.39</v>
      </c>
      <c r="AC1022">
        <v>0</v>
      </c>
      <c r="AD1022">
        <v>0</v>
      </c>
      <c r="AE1022">
        <v>0</v>
      </c>
      <c r="AF1022">
        <v>1.1100000000000001</v>
      </c>
      <c r="AG1022">
        <v>0</v>
      </c>
      <c r="AH1022">
        <v>0</v>
      </c>
      <c r="AI1022">
        <v>1</v>
      </c>
      <c r="AJ1022">
        <v>6.66</v>
      </c>
      <c r="AK1022">
        <v>1</v>
      </c>
      <c r="AL1022">
        <v>1</v>
      </c>
      <c r="AN1022">
        <v>0</v>
      </c>
      <c r="AO1022">
        <v>1</v>
      </c>
      <c r="AP1022">
        <v>1</v>
      </c>
      <c r="AQ1022">
        <v>0</v>
      </c>
      <c r="AR1022">
        <v>0</v>
      </c>
      <c r="AS1022" t="s">
        <v>3</v>
      </c>
      <c r="AT1022">
        <v>0.2</v>
      </c>
      <c r="AU1022" t="s">
        <v>696</v>
      </c>
      <c r="AV1022">
        <v>0</v>
      </c>
      <c r="AW1022">
        <v>2</v>
      </c>
      <c r="AX1022">
        <v>39501833</v>
      </c>
      <c r="AY1022">
        <v>1</v>
      </c>
      <c r="AZ1022">
        <v>0</v>
      </c>
      <c r="BA1022">
        <v>1032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Y1022*Source!I481</f>
        <v>0.48</v>
      </c>
      <c r="CY1022">
        <f>AB1022</f>
        <v>7.39</v>
      </c>
      <c r="CZ1022">
        <f>AF1022</f>
        <v>1.1100000000000001</v>
      </c>
      <c r="DA1022">
        <f>AJ1022</f>
        <v>6.66</v>
      </c>
      <c r="DB1022">
        <v>0</v>
      </c>
    </row>
    <row r="1023" spans="1:106" x14ac:dyDescent="0.2">
      <c r="A1023">
        <f>ROW(Source!A481)</f>
        <v>481</v>
      </c>
      <c r="B1023">
        <v>39500386</v>
      </c>
      <c r="C1023">
        <v>39501809</v>
      </c>
      <c r="D1023">
        <v>36800043</v>
      </c>
      <c r="E1023">
        <v>1</v>
      </c>
      <c r="F1023">
        <v>1</v>
      </c>
      <c r="G1023">
        <v>1</v>
      </c>
      <c r="H1023">
        <v>3</v>
      </c>
      <c r="I1023" t="s">
        <v>1441</v>
      </c>
      <c r="J1023" t="s">
        <v>1442</v>
      </c>
      <c r="K1023" t="s">
        <v>1443</v>
      </c>
      <c r="L1023">
        <v>1346</v>
      </c>
      <c r="N1023">
        <v>1009</v>
      </c>
      <c r="O1023" t="s">
        <v>52</v>
      </c>
      <c r="P1023" t="s">
        <v>52</v>
      </c>
      <c r="Q1023">
        <v>1</v>
      </c>
      <c r="W1023">
        <v>0</v>
      </c>
      <c r="X1023">
        <v>618806536</v>
      </c>
      <c r="Y1023">
        <v>0</v>
      </c>
      <c r="AA1023">
        <v>299.5</v>
      </c>
      <c r="AB1023">
        <v>0</v>
      </c>
      <c r="AC1023">
        <v>0</v>
      </c>
      <c r="AD1023">
        <v>0</v>
      </c>
      <c r="AE1023">
        <v>44.97</v>
      </c>
      <c r="AF1023">
        <v>0</v>
      </c>
      <c r="AG1023">
        <v>0</v>
      </c>
      <c r="AH1023">
        <v>0</v>
      </c>
      <c r="AI1023">
        <v>6.66</v>
      </c>
      <c r="AJ1023">
        <v>1</v>
      </c>
      <c r="AK1023">
        <v>1</v>
      </c>
      <c r="AL1023">
        <v>1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3</v>
      </c>
      <c r="AT1023">
        <v>8.9999999999999993E-3</v>
      </c>
      <c r="AU1023" t="s">
        <v>319</v>
      </c>
      <c r="AV1023">
        <v>0</v>
      </c>
      <c r="AW1023">
        <v>2</v>
      </c>
      <c r="AX1023">
        <v>39501834</v>
      </c>
      <c r="AY1023">
        <v>1</v>
      </c>
      <c r="AZ1023">
        <v>0</v>
      </c>
      <c r="BA1023">
        <v>1033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Y1023*Source!I481</f>
        <v>0</v>
      </c>
      <c r="CY1023">
        <f t="shared" ref="CY1023:CY1034" si="123">AA1023</f>
        <v>299.5</v>
      </c>
      <c r="CZ1023">
        <f t="shared" ref="CZ1023:CZ1034" si="124">AE1023</f>
        <v>44.97</v>
      </c>
      <c r="DA1023">
        <f t="shared" ref="DA1023:DA1034" si="125">AI1023</f>
        <v>6.66</v>
      </c>
      <c r="DB1023">
        <v>0</v>
      </c>
    </row>
    <row r="1024" spans="1:106" x14ac:dyDescent="0.2">
      <c r="A1024">
        <f>ROW(Source!A481)</f>
        <v>481</v>
      </c>
      <c r="B1024">
        <v>39500386</v>
      </c>
      <c r="C1024">
        <v>39501809</v>
      </c>
      <c r="D1024">
        <v>36801775</v>
      </c>
      <c r="E1024">
        <v>1</v>
      </c>
      <c r="F1024">
        <v>1</v>
      </c>
      <c r="G1024">
        <v>1</v>
      </c>
      <c r="H1024">
        <v>3</v>
      </c>
      <c r="I1024" t="s">
        <v>1444</v>
      </c>
      <c r="J1024" t="s">
        <v>1445</v>
      </c>
      <c r="K1024" t="s">
        <v>1446</v>
      </c>
      <c r="L1024">
        <v>1346</v>
      </c>
      <c r="N1024">
        <v>1009</v>
      </c>
      <c r="O1024" t="s">
        <v>52</v>
      </c>
      <c r="P1024" t="s">
        <v>52</v>
      </c>
      <c r="Q1024">
        <v>1</v>
      </c>
      <c r="W1024">
        <v>0</v>
      </c>
      <c r="X1024">
        <v>56922527</v>
      </c>
      <c r="Y1024">
        <v>0</v>
      </c>
      <c r="AA1024">
        <v>76.59</v>
      </c>
      <c r="AB1024">
        <v>0</v>
      </c>
      <c r="AC1024">
        <v>0</v>
      </c>
      <c r="AD1024">
        <v>0</v>
      </c>
      <c r="AE1024">
        <v>11.5</v>
      </c>
      <c r="AF1024">
        <v>0</v>
      </c>
      <c r="AG1024">
        <v>0</v>
      </c>
      <c r="AH1024">
        <v>0</v>
      </c>
      <c r="AI1024">
        <v>6.66</v>
      </c>
      <c r="AJ1024">
        <v>1</v>
      </c>
      <c r="AK1024">
        <v>1</v>
      </c>
      <c r="AL1024">
        <v>1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3</v>
      </c>
      <c r="AT1024">
        <v>4.0000000000000001E-3</v>
      </c>
      <c r="AU1024" t="s">
        <v>319</v>
      </c>
      <c r="AV1024">
        <v>0</v>
      </c>
      <c r="AW1024">
        <v>2</v>
      </c>
      <c r="AX1024">
        <v>39501835</v>
      </c>
      <c r="AY1024">
        <v>1</v>
      </c>
      <c r="AZ1024">
        <v>0</v>
      </c>
      <c r="BA1024">
        <v>1034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Y1024*Source!I481</f>
        <v>0</v>
      </c>
      <c r="CY1024">
        <f t="shared" si="123"/>
        <v>76.59</v>
      </c>
      <c r="CZ1024">
        <f t="shared" si="124"/>
        <v>11.5</v>
      </c>
      <c r="DA1024">
        <f t="shared" si="125"/>
        <v>6.66</v>
      </c>
      <c r="DB1024">
        <v>0</v>
      </c>
    </row>
    <row r="1025" spans="1:106" x14ac:dyDescent="0.2">
      <c r="A1025">
        <f>ROW(Source!A481)</f>
        <v>481</v>
      </c>
      <c r="B1025">
        <v>39500386</v>
      </c>
      <c r="C1025">
        <v>39501809</v>
      </c>
      <c r="D1025">
        <v>36802094</v>
      </c>
      <c r="E1025">
        <v>1</v>
      </c>
      <c r="F1025">
        <v>1</v>
      </c>
      <c r="G1025">
        <v>1</v>
      </c>
      <c r="H1025">
        <v>3</v>
      </c>
      <c r="I1025" t="s">
        <v>1430</v>
      </c>
      <c r="J1025" t="s">
        <v>1431</v>
      </c>
      <c r="K1025" t="s">
        <v>1432</v>
      </c>
      <c r="L1025">
        <v>1346</v>
      </c>
      <c r="N1025">
        <v>1009</v>
      </c>
      <c r="O1025" t="s">
        <v>52</v>
      </c>
      <c r="P1025" t="s">
        <v>52</v>
      </c>
      <c r="Q1025">
        <v>1</v>
      </c>
      <c r="W1025">
        <v>0</v>
      </c>
      <c r="X1025">
        <v>-1088866022</v>
      </c>
      <c r="Y1025">
        <v>0</v>
      </c>
      <c r="AA1025">
        <v>202.46</v>
      </c>
      <c r="AB1025">
        <v>0</v>
      </c>
      <c r="AC1025">
        <v>0</v>
      </c>
      <c r="AD1025">
        <v>0</v>
      </c>
      <c r="AE1025">
        <v>30.4</v>
      </c>
      <c r="AF1025">
        <v>0</v>
      </c>
      <c r="AG1025">
        <v>0</v>
      </c>
      <c r="AH1025">
        <v>0</v>
      </c>
      <c r="AI1025">
        <v>6.66</v>
      </c>
      <c r="AJ1025">
        <v>1</v>
      </c>
      <c r="AK1025">
        <v>1</v>
      </c>
      <c r="AL1025">
        <v>1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3</v>
      </c>
      <c r="AT1025">
        <v>3.5999999999999997E-2</v>
      </c>
      <c r="AU1025" t="s">
        <v>319</v>
      </c>
      <c r="AV1025">
        <v>0</v>
      </c>
      <c r="AW1025">
        <v>2</v>
      </c>
      <c r="AX1025">
        <v>39501836</v>
      </c>
      <c r="AY1025">
        <v>1</v>
      </c>
      <c r="AZ1025">
        <v>0</v>
      </c>
      <c r="BA1025">
        <v>1035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Y1025*Source!I481</f>
        <v>0</v>
      </c>
      <c r="CY1025">
        <f t="shared" si="123"/>
        <v>202.46</v>
      </c>
      <c r="CZ1025">
        <f t="shared" si="124"/>
        <v>30.4</v>
      </c>
      <c r="DA1025">
        <f t="shared" si="125"/>
        <v>6.66</v>
      </c>
      <c r="DB1025">
        <v>0</v>
      </c>
    </row>
    <row r="1026" spans="1:106" x14ac:dyDescent="0.2">
      <c r="A1026">
        <f>ROW(Source!A481)</f>
        <v>481</v>
      </c>
      <c r="B1026">
        <v>39500386</v>
      </c>
      <c r="C1026">
        <v>39501809</v>
      </c>
      <c r="D1026">
        <v>36803258</v>
      </c>
      <c r="E1026">
        <v>1</v>
      </c>
      <c r="F1026">
        <v>1</v>
      </c>
      <c r="G1026">
        <v>1</v>
      </c>
      <c r="H1026">
        <v>3</v>
      </c>
      <c r="I1026" t="s">
        <v>1447</v>
      </c>
      <c r="J1026" t="s">
        <v>1448</v>
      </c>
      <c r="K1026" t="s">
        <v>1449</v>
      </c>
      <c r="L1026">
        <v>1346</v>
      </c>
      <c r="N1026">
        <v>1009</v>
      </c>
      <c r="O1026" t="s">
        <v>52</v>
      </c>
      <c r="P1026" t="s">
        <v>52</v>
      </c>
      <c r="Q1026">
        <v>1</v>
      </c>
      <c r="W1026">
        <v>0</v>
      </c>
      <c r="X1026">
        <v>586013393</v>
      </c>
      <c r="Y1026">
        <v>0</v>
      </c>
      <c r="AA1026">
        <v>70.400000000000006</v>
      </c>
      <c r="AB1026">
        <v>0</v>
      </c>
      <c r="AC1026">
        <v>0</v>
      </c>
      <c r="AD1026">
        <v>0</v>
      </c>
      <c r="AE1026">
        <v>10.57</v>
      </c>
      <c r="AF1026">
        <v>0</v>
      </c>
      <c r="AG1026">
        <v>0</v>
      </c>
      <c r="AH1026">
        <v>0</v>
      </c>
      <c r="AI1026">
        <v>6.66</v>
      </c>
      <c r="AJ1026">
        <v>1</v>
      </c>
      <c r="AK1026">
        <v>1</v>
      </c>
      <c r="AL1026">
        <v>1</v>
      </c>
      <c r="AN1026">
        <v>0</v>
      </c>
      <c r="AO1026">
        <v>1</v>
      </c>
      <c r="AP1026">
        <v>1</v>
      </c>
      <c r="AQ1026">
        <v>0</v>
      </c>
      <c r="AR1026">
        <v>0</v>
      </c>
      <c r="AS1026" t="s">
        <v>3</v>
      </c>
      <c r="AT1026">
        <v>7.0000000000000007E-2</v>
      </c>
      <c r="AU1026" t="s">
        <v>319</v>
      </c>
      <c r="AV1026">
        <v>0</v>
      </c>
      <c r="AW1026">
        <v>2</v>
      </c>
      <c r="AX1026">
        <v>39501837</v>
      </c>
      <c r="AY1026">
        <v>1</v>
      </c>
      <c r="AZ1026">
        <v>0</v>
      </c>
      <c r="BA1026">
        <v>1036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Y1026*Source!I481</f>
        <v>0</v>
      </c>
      <c r="CY1026">
        <f t="shared" si="123"/>
        <v>70.400000000000006</v>
      </c>
      <c r="CZ1026">
        <f t="shared" si="124"/>
        <v>10.57</v>
      </c>
      <c r="DA1026">
        <f t="shared" si="125"/>
        <v>6.66</v>
      </c>
      <c r="DB1026">
        <v>0</v>
      </c>
    </row>
    <row r="1027" spans="1:106" x14ac:dyDescent="0.2">
      <c r="A1027">
        <f>ROW(Source!A481)</f>
        <v>481</v>
      </c>
      <c r="B1027">
        <v>39500386</v>
      </c>
      <c r="C1027">
        <v>39501809</v>
      </c>
      <c r="D1027">
        <v>36804448</v>
      </c>
      <c r="E1027">
        <v>1</v>
      </c>
      <c r="F1027">
        <v>1</v>
      </c>
      <c r="G1027">
        <v>1</v>
      </c>
      <c r="H1027">
        <v>3</v>
      </c>
      <c r="I1027" t="s">
        <v>1433</v>
      </c>
      <c r="J1027" t="s">
        <v>1434</v>
      </c>
      <c r="K1027" t="s">
        <v>1416</v>
      </c>
      <c r="L1027">
        <v>1346</v>
      </c>
      <c r="N1027">
        <v>1009</v>
      </c>
      <c r="O1027" t="s">
        <v>52</v>
      </c>
      <c r="P1027" t="s">
        <v>52</v>
      </c>
      <c r="Q1027">
        <v>1</v>
      </c>
      <c r="W1027">
        <v>0</v>
      </c>
      <c r="X1027">
        <v>103900845</v>
      </c>
      <c r="Y1027">
        <v>0</v>
      </c>
      <c r="AA1027">
        <v>60.21</v>
      </c>
      <c r="AB1027">
        <v>0</v>
      </c>
      <c r="AC1027">
        <v>0</v>
      </c>
      <c r="AD1027">
        <v>0</v>
      </c>
      <c r="AE1027">
        <v>9.0399999999999991</v>
      </c>
      <c r="AF1027">
        <v>0</v>
      </c>
      <c r="AG1027">
        <v>0</v>
      </c>
      <c r="AH1027">
        <v>0</v>
      </c>
      <c r="AI1027">
        <v>6.66</v>
      </c>
      <c r="AJ1027">
        <v>1</v>
      </c>
      <c r="AK1027">
        <v>1</v>
      </c>
      <c r="AL1027">
        <v>1</v>
      </c>
      <c r="AN1027">
        <v>0</v>
      </c>
      <c r="AO1027">
        <v>1</v>
      </c>
      <c r="AP1027">
        <v>1</v>
      </c>
      <c r="AQ1027">
        <v>0</v>
      </c>
      <c r="AR1027">
        <v>0</v>
      </c>
      <c r="AS1027" t="s">
        <v>3</v>
      </c>
      <c r="AT1027">
        <v>0.38</v>
      </c>
      <c r="AU1027" t="s">
        <v>319</v>
      </c>
      <c r="AV1027">
        <v>0</v>
      </c>
      <c r="AW1027">
        <v>2</v>
      </c>
      <c r="AX1027">
        <v>39501838</v>
      </c>
      <c r="AY1027">
        <v>1</v>
      </c>
      <c r="AZ1027">
        <v>0</v>
      </c>
      <c r="BA1027">
        <v>1037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Y1027*Source!I481</f>
        <v>0</v>
      </c>
      <c r="CY1027">
        <f t="shared" si="123"/>
        <v>60.21</v>
      </c>
      <c r="CZ1027">
        <f t="shared" si="124"/>
        <v>9.0399999999999991</v>
      </c>
      <c r="DA1027">
        <f t="shared" si="125"/>
        <v>6.66</v>
      </c>
      <c r="DB1027">
        <v>0</v>
      </c>
    </row>
    <row r="1028" spans="1:106" x14ac:dyDescent="0.2">
      <c r="A1028">
        <f>ROW(Source!A481)</f>
        <v>481</v>
      </c>
      <c r="B1028">
        <v>39500386</v>
      </c>
      <c r="C1028">
        <v>39501809</v>
      </c>
      <c r="D1028">
        <v>36804580</v>
      </c>
      <c r="E1028">
        <v>1</v>
      </c>
      <c r="F1028">
        <v>1</v>
      </c>
      <c r="G1028">
        <v>1</v>
      </c>
      <c r="H1028">
        <v>3</v>
      </c>
      <c r="I1028" t="s">
        <v>1450</v>
      </c>
      <c r="J1028" t="s">
        <v>1451</v>
      </c>
      <c r="K1028" t="s">
        <v>1452</v>
      </c>
      <c r="L1028">
        <v>1355</v>
      </c>
      <c r="N1028">
        <v>1010</v>
      </c>
      <c r="O1028" t="s">
        <v>390</v>
      </c>
      <c r="P1028" t="s">
        <v>390</v>
      </c>
      <c r="Q1028">
        <v>100</v>
      </c>
      <c r="W1028">
        <v>0</v>
      </c>
      <c r="X1028">
        <v>1794244060</v>
      </c>
      <c r="Y1028">
        <v>0</v>
      </c>
      <c r="AA1028">
        <v>572.76</v>
      </c>
      <c r="AB1028">
        <v>0</v>
      </c>
      <c r="AC1028">
        <v>0</v>
      </c>
      <c r="AD1028">
        <v>0</v>
      </c>
      <c r="AE1028">
        <v>86</v>
      </c>
      <c r="AF1028">
        <v>0</v>
      </c>
      <c r="AG1028">
        <v>0</v>
      </c>
      <c r="AH1028">
        <v>0</v>
      </c>
      <c r="AI1028">
        <v>6.66</v>
      </c>
      <c r="AJ1028">
        <v>1</v>
      </c>
      <c r="AK1028">
        <v>1</v>
      </c>
      <c r="AL1028">
        <v>1</v>
      </c>
      <c r="AN1028">
        <v>0</v>
      </c>
      <c r="AO1028">
        <v>1</v>
      </c>
      <c r="AP1028">
        <v>1</v>
      </c>
      <c r="AQ1028">
        <v>0</v>
      </c>
      <c r="AR1028">
        <v>0</v>
      </c>
      <c r="AS1028" t="s">
        <v>3</v>
      </c>
      <c r="AT1028">
        <v>1.4E-2</v>
      </c>
      <c r="AU1028" t="s">
        <v>319</v>
      </c>
      <c r="AV1028">
        <v>0</v>
      </c>
      <c r="AW1028">
        <v>2</v>
      </c>
      <c r="AX1028">
        <v>39501839</v>
      </c>
      <c r="AY1028">
        <v>1</v>
      </c>
      <c r="AZ1028">
        <v>0</v>
      </c>
      <c r="BA1028">
        <v>1038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Y1028*Source!I481</f>
        <v>0</v>
      </c>
      <c r="CY1028">
        <f t="shared" si="123"/>
        <v>572.76</v>
      </c>
      <c r="CZ1028">
        <f t="shared" si="124"/>
        <v>86</v>
      </c>
      <c r="DA1028">
        <f t="shared" si="125"/>
        <v>6.66</v>
      </c>
      <c r="DB1028">
        <v>0</v>
      </c>
    </row>
    <row r="1029" spans="1:106" x14ac:dyDescent="0.2">
      <c r="A1029">
        <f>ROW(Source!A481)</f>
        <v>481</v>
      </c>
      <c r="B1029">
        <v>39500386</v>
      </c>
      <c r="C1029">
        <v>39501809</v>
      </c>
      <c r="D1029">
        <v>36805500</v>
      </c>
      <c r="E1029">
        <v>1</v>
      </c>
      <c r="F1029">
        <v>1</v>
      </c>
      <c r="G1029">
        <v>1</v>
      </c>
      <c r="H1029">
        <v>3</v>
      </c>
      <c r="I1029" t="s">
        <v>1453</v>
      </c>
      <c r="J1029" t="s">
        <v>1454</v>
      </c>
      <c r="K1029" t="s">
        <v>1455</v>
      </c>
      <c r="L1029">
        <v>1346</v>
      </c>
      <c r="N1029">
        <v>1009</v>
      </c>
      <c r="O1029" t="s">
        <v>52</v>
      </c>
      <c r="P1029" t="s">
        <v>52</v>
      </c>
      <c r="Q1029">
        <v>1</v>
      </c>
      <c r="W1029">
        <v>0</v>
      </c>
      <c r="X1029">
        <v>-856710481</v>
      </c>
      <c r="Y1029">
        <v>0</v>
      </c>
      <c r="AA1029">
        <v>886.11</v>
      </c>
      <c r="AB1029">
        <v>0</v>
      </c>
      <c r="AC1029">
        <v>0</v>
      </c>
      <c r="AD1029">
        <v>0</v>
      </c>
      <c r="AE1029">
        <v>133.05000000000001</v>
      </c>
      <c r="AF1029">
        <v>0</v>
      </c>
      <c r="AG1029">
        <v>0</v>
      </c>
      <c r="AH1029">
        <v>0</v>
      </c>
      <c r="AI1029">
        <v>6.66</v>
      </c>
      <c r="AJ1029">
        <v>1</v>
      </c>
      <c r="AK1029">
        <v>1</v>
      </c>
      <c r="AL1029">
        <v>1</v>
      </c>
      <c r="AN1029">
        <v>0</v>
      </c>
      <c r="AO1029">
        <v>1</v>
      </c>
      <c r="AP1029">
        <v>1</v>
      </c>
      <c r="AQ1029">
        <v>0</v>
      </c>
      <c r="AR1029">
        <v>0</v>
      </c>
      <c r="AS1029" t="s">
        <v>3</v>
      </c>
      <c r="AT1029">
        <v>2E-3</v>
      </c>
      <c r="AU1029" t="s">
        <v>319</v>
      </c>
      <c r="AV1029">
        <v>0</v>
      </c>
      <c r="AW1029">
        <v>2</v>
      </c>
      <c r="AX1029">
        <v>39501840</v>
      </c>
      <c r="AY1029">
        <v>1</v>
      </c>
      <c r="AZ1029">
        <v>0</v>
      </c>
      <c r="BA1029">
        <v>1039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Y1029*Source!I481</f>
        <v>0</v>
      </c>
      <c r="CY1029">
        <f t="shared" si="123"/>
        <v>886.11</v>
      </c>
      <c r="CZ1029">
        <f t="shared" si="124"/>
        <v>133.05000000000001</v>
      </c>
      <c r="DA1029">
        <f t="shared" si="125"/>
        <v>6.66</v>
      </c>
      <c r="DB1029">
        <v>0</v>
      </c>
    </row>
    <row r="1030" spans="1:106" x14ac:dyDescent="0.2">
      <c r="A1030">
        <f>ROW(Source!A481)</f>
        <v>481</v>
      </c>
      <c r="B1030">
        <v>39500386</v>
      </c>
      <c r="C1030">
        <v>39501809</v>
      </c>
      <c r="D1030">
        <v>36823140</v>
      </c>
      <c r="E1030">
        <v>1</v>
      </c>
      <c r="F1030">
        <v>1</v>
      </c>
      <c r="G1030">
        <v>1</v>
      </c>
      <c r="H1030">
        <v>3</v>
      </c>
      <c r="I1030" t="s">
        <v>1456</v>
      </c>
      <c r="J1030" t="s">
        <v>1457</v>
      </c>
      <c r="K1030" t="s">
        <v>1458</v>
      </c>
      <c r="L1030">
        <v>1348</v>
      </c>
      <c r="N1030">
        <v>1009</v>
      </c>
      <c r="O1030" t="s">
        <v>57</v>
      </c>
      <c r="P1030" t="s">
        <v>57</v>
      </c>
      <c r="Q1030">
        <v>1000</v>
      </c>
      <c r="W1030">
        <v>0</v>
      </c>
      <c r="X1030">
        <v>426000481</v>
      </c>
      <c r="Y1030">
        <v>0</v>
      </c>
      <c r="AA1030">
        <v>76590</v>
      </c>
      <c r="AB1030">
        <v>0</v>
      </c>
      <c r="AC1030">
        <v>0</v>
      </c>
      <c r="AD1030">
        <v>0</v>
      </c>
      <c r="AE1030">
        <v>11500</v>
      </c>
      <c r="AF1030">
        <v>0</v>
      </c>
      <c r="AG1030">
        <v>0</v>
      </c>
      <c r="AH1030">
        <v>0</v>
      </c>
      <c r="AI1030">
        <v>6.66</v>
      </c>
      <c r="AJ1030">
        <v>1</v>
      </c>
      <c r="AK1030">
        <v>1</v>
      </c>
      <c r="AL1030">
        <v>1</v>
      </c>
      <c r="AN1030">
        <v>0</v>
      </c>
      <c r="AO1030">
        <v>1</v>
      </c>
      <c r="AP1030">
        <v>1</v>
      </c>
      <c r="AQ1030">
        <v>0</v>
      </c>
      <c r="AR1030">
        <v>0</v>
      </c>
      <c r="AS1030" t="s">
        <v>3</v>
      </c>
      <c r="AT1030">
        <v>2E-3</v>
      </c>
      <c r="AU1030" t="s">
        <v>319</v>
      </c>
      <c r="AV1030">
        <v>0</v>
      </c>
      <c r="AW1030">
        <v>2</v>
      </c>
      <c r="AX1030">
        <v>39501841</v>
      </c>
      <c r="AY1030">
        <v>1</v>
      </c>
      <c r="AZ1030">
        <v>0</v>
      </c>
      <c r="BA1030">
        <v>1040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Y1030*Source!I481</f>
        <v>0</v>
      </c>
      <c r="CY1030">
        <f t="shared" si="123"/>
        <v>76590</v>
      </c>
      <c r="CZ1030">
        <f t="shared" si="124"/>
        <v>11500</v>
      </c>
      <c r="DA1030">
        <f t="shared" si="125"/>
        <v>6.66</v>
      </c>
      <c r="DB1030">
        <v>0</v>
      </c>
    </row>
    <row r="1031" spans="1:106" x14ac:dyDescent="0.2">
      <c r="A1031">
        <f>ROW(Source!A481)</f>
        <v>481</v>
      </c>
      <c r="B1031">
        <v>39500386</v>
      </c>
      <c r="C1031">
        <v>39501809</v>
      </c>
      <c r="D1031">
        <v>36838317</v>
      </c>
      <c r="E1031">
        <v>1</v>
      </c>
      <c r="F1031">
        <v>1</v>
      </c>
      <c r="G1031">
        <v>1</v>
      </c>
      <c r="H1031">
        <v>3</v>
      </c>
      <c r="I1031" t="s">
        <v>1459</v>
      </c>
      <c r="J1031" t="s">
        <v>1460</v>
      </c>
      <c r="K1031" t="s">
        <v>263</v>
      </c>
      <c r="L1031">
        <v>1346</v>
      </c>
      <c r="N1031">
        <v>1009</v>
      </c>
      <c r="O1031" t="s">
        <v>52</v>
      </c>
      <c r="P1031" t="s">
        <v>52</v>
      </c>
      <c r="Q1031">
        <v>1</v>
      </c>
      <c r="W1031">
        <v>0</v>
      </c>
      <c r="X1031">
        <v>210558753</v>
      </c>
      <c r="Y1031">
        <v>0</v>
      </c>
      <c r="AA1031">
        <v>190.48</v>
      </c>
      <c r="AB1031">
        <v>0</v>
      </c>
      <c r="AC1031">
        <v>0</v>
      </c>
      <c r="AD1031">
        <v>0</v>
      </c>
      <c r="AE1031">
        <v>28.6</v>
      </c>
      <c r="AF1031">
        <v>0</v>
      </c>
      <c r="AG1031">
        <v>0</v>
      </c>
      <c r="AH1031">
        <v>0</v>
      </c>
      <c r="AI1031">
        <v>6.66</v>
      </c>
      <c r="AJ1031">
        <v>1</v>
      </c>
      <c r="AK1031">
        <v>1</v>
      </c>
      <c r="AL1031">
        <v>1</v>
      </c>
      <c r="AN1031">
        <v>0</v>
      </c>
      <c r="AO1031">
        <v>1</v>
      </c>
      <c r="AP1031">
        <v>1</v>
      </c>
      <c r="AQ1031">
        <v>0</v>
      </c>
      <c r="AR1031">
        <v>0</v>
      </c>
      <c r="AS1031" t="s">
        <v>3</v>
      </c>
      <c r="AT1031">
        <v>4.7E-2</v>
      </c>
      <c r="AU1031" t="s">
        <v>319</v>
      </c>
      <c r="AV1031">
        <v>0</v>
      </c>
      <c r="AW1031">
        <v>2</v>
      </c>
      <c r="AX1031">
        <v>39501842</v>
      </c>
      <c r="AY1031">
        <v>1</v>
      </c>
      <c r="AZ1031">
        <v>0</v>
      </c>
      <c r="BA1031">
        <v>1041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Y1031*Source!I481</f>
        <v>0</v>
      </c>
      <c r="CY1031">
        <f t="shared" si="123"/>
        <v>190.48</v>
      </c>
      <c r="CZ1031">
        <f t="shared" si="124"/>
        <v>28.6</v>
      </c>
      <c r="DA1031">
        <f t="shared" si="125"/>
        <v>6.66</v>
      </c>
      <c r="DB1031">
        <v>0</v>
      </c>
    </row>
    <row r="1032" spans="1:106" x14ac:dyDescent="0.2">
      <c r="A1032">
        <f>ROW(Source!A481)</f>
        <v>481</v>
      </c>
      <c r="B1032">
        <v>39500386</v>
      </c>
      <c r="C1032">
        <v>39501809</v>
      </c>
      <c r="D1032">
        <v>36838470</v>
      </c>
      <c r="E1032">
        <v>1</v>
      </c>
      <c r="F1032">
        <v>1</v>
      </c>
      <c r="G1032">
        <v>1</v>
      </c>
      <c r="H1032">
        <v>3</v>
      </c>
      <c r="I1032" t="s">
        <v>1461</v>
      </c>
      <c r="J1032" t="s">
        <v>1462</v>
      </c>
      <c r="K1032" t="s">
        <v>1463</v>
      </c>
      <c r="L1032">
        <v>1346</v>
      </c>
      <c r="N1032">
        <v>1009</v>
      </c>
      <c r="O1032" t="s">
        <v>52</v>
      </c>
      <c r="P1032" t="s">
        <v>52</v>
      </c>
      <c r="Q1032">
        <v>1</v>
      </c>
      <c r="W1032">
        <v>0</v>
      </c>
      <c r="X1032">
        <v>-1274984028</v>
      </c>
      <c r="Y1032">
        <v>0</v>
      </c>
      <c r="AA1032">
        <v>237.3</v>
      </c>
      <c r="AB1032">
        <v>0</v>
      </c>
      <c r="AC1032">
        <v>0</v>
      </c>
      <c r="AD1032">
        <v>0</v>
      </c>
      <c r="AE1032">
        <v>35.630000000000003</v>
      </c>
      <c r="AF1032">
        <v>0</v>
      </c>
      <c r="AG1032">
        <v>0</v>
      </c>
      <c r="AH1032">
        <v>0</v>
      </c>
      <c r="AI1032">
        <v>6.66</v>
      </c>
      <c r="AJ1032">
        <v>1</v>
      </c>
      <c r="AK1032">
        <v>1</v>
      </c>
      <c r="AL1032">
        <v>1</v>
      </c>
      <c r="AN1032">
        <v>0</v>
      </c>
      <c r="AO1032">
        <v>1</v>
      </c>
      <c r="AP1032">
        <v>1</v>
      </c>
      <c r="AQ1032">
        <v>0</v>
      </c>
      <c r="AR1032">
        <v>0</v>
      </c>
      <c r="AS1032" t="s">
        <v>3</v>
      </c>
      <c r="AT1032">
        <v>1.4E-2</v>
      </c>
      <c r="AU1032" t="s">
        <v>319</v>
      </c>
      <c r="AV1032">
        <v>0</v>
      </c>
      <c r="AW1032">
        <v>2</v>
      </c>
      <c r="AX1032">
        <v>39501843</v>
      </c>
      <c r="AY1032">
        <v>1</v>
      </c>
      <c r="AZ1032">
        <v>0</v>
      </c>
      <c r="BA1032">
        <v>1042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Y1032*Source!I481</f>
        <v>0</v>
      </c>
      <c r="CY1032">
        <f t="shared" si="123"/>
        <v>237.3</v>
      </c>
      <c r="CZ1032">
        <f t="shared" si="124"/>
        <v>35.630000000000003</v>
      </c>
      <c r="DA1032">
        <f t="shared" si="125"/>
        <v>6.66</v>
      </c>
      <c r="DB1032">
        <v>0</v>
      </c>
    </row>
    <row r="1033" spans="1:106" x14ac:dyDescent="0.2">
      <c r="A1033">
        <f>ROW(Source!A481)</f>
        <v>481</v>
      </c>
      <c r="B1033">
        <v>39500386</v>
      </c>
      <c r="C1033">
        <v>39501809</v>
      </c>
      <c r="D1033">
        <v>36851945</v>
      </c>
      <c r="E1033">
        <v>1</v>
      </c>
      <c r="F1033">
        <v>1</v>
      </c>
      <c r="G1033">
        <v>1</v>
      </c>
      <c r="H1033">
        <v>3</v>
      </c>
      <c r="I1033" t="s">
        <v>1464</v>
      </c>
      <c r="J1033" t="s">
        <v>1465</v>
      </c>
      <c r="K1033" t="s">
        <v>1466</v>
      </c>
      <c r="L1033">
        <v>1358</v>
      </c>
      <c r="N1033">
        <v>1010</v>
      </c>
      <c r="O1033" t="s">
        <v>566</v>
      </c>
      <c r="P1033" t="s">
        <v>566</v>
      </c>
      <c r="Q1033">
        <v>10</v>
      </c>
      <c r="W1033">
        <v>0</v>
      </c>
      <c r="X1033">
        <v>1386890308</v>
      </c>
      <c r="Y1033">
        <v>0</v>
      </c>
      <c r="AA1033">
        <v>259.74</v>
      </c>
      <c r="AB1033">
        <v>0</v>
      </c>
      <c r="AC1033">
        <v>0</v>
      </c>
      <c r="AD1033">
        <v>0</v>
      </c>
      <c r="AE1033">
        <v>39</v>
      </c>
      <c r="AF1033">
        <v>0</v>
      </c>
      <c r="AG1033">
        <v>0</v>
      </c>
      <c r="AH1033">
        <v>0</v>
      </c>
      <c r="AI1033">
        <v>6.66</v>
      </c>
      <c r="AJ1033">
        <v>1</v>
      </c>
      <c r="AK1033">
        <v>1</v>
      </c>
      <c r="AL1033">
        <v>1</v>
      </c>
      <c r="AN1033">
        <v>0</v>
      </c>
      <c r="AO1033">
        <v>1</v>
      </c>
      <c r="AP1033">
        <v>1</v>
      </c>
      <c r="AQ1033">
        <v>0</v>
      </c>
      <c r="AR1033">
        <v>0</v>
      </c>
      <c r="AS1033" t="s">
        <v>3</v>
      </c>
      <c r="AT1033">
        <v>0.1</v>
      </c>
      <c r="AU1033" t="s">
        <v>319</v>
      </c>
      <c r="AV1033">
        <v>0</v>
      </c>
      <c r="AW1033">
        <v>2</v>
      </c>
      <c r="AX1033">
        <v>39501844</v>
      </c>
      <c r="AY1033">
        <v>1</v>
      </c>
      <c r="AZ1033">
        <v>0</v>
      </c>
      <c r="BA1033">
        <v>1043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Y1033*Source!I481</f>
        <v>0</v>
      </c>
      <c r="CY1033">
        <f t="shared" si="123"/>
        <v>259.74</v>
      </c>
      <c r="CZ1033">
        <f t="shared" si="124"/>
        <v>39</v>
      </c>
      <c r="DA1033">
        <f t="shared" si="125"/>
        <v>6.66</v>
      </c>
      <c r="DB1033">
        <v>0</v>
      </c>
    </row>
    <row r="1034" spans="1:106" x14ac:dyDescent="0.2">
      <c r="A1034">
        <f>ROW(Source!A481)</f>
        <v>481</v>
      </c>
      <c r="B1034">
        <v>39500386</v>
      </c>
      <c r="C1034">
        <v>39501809</v>
      </c>
      <c r="D1034">
        <v>36799065</v>
      </c>
      <c r="E1034">
        <v>17</v>
      </c>
      <c r="F1034">
        <v>1</v>
      </c>
      <c r="G1034">
        <v>1</v>
      </c>
      <c r="H1034">
        <v>3</v>
      </c>
      <c r="I1034" t="s">
        <v>1438</v>
      </c>
      <c r="J1034" t="s">
        <v>3</v>
      </c>
      <c r="K1034" t="s">
        <v>1439</v>
      </c>
      <c r="L1034">
        <v>1374</v>
      </c>
      <c r="N1034">
        <v>1013</v>
      </c>
      <c r="O1034" t="s">
        <v>1440</v>
      </c>
      <c r="P1034" t="s">
        <v>1440</v>
      </c>
      <c r="Q1034">
        <v>1</v>
      </c>
      <c r="W1034">
        <v>0</v>
      </c>
      <c r="X1034">
        <v>-1731369543</v>
      </c>
      <c r="Y1034">
        <v>0</v>
      </c>
      <c r="AA1034">
        <v>1</v>
      </c>
      <c r="AB1034">
        <v>0</v>
      </c>
      <c r="AC1034">
        <v>0</v>
      </c>
      <c r="AD1034">
        <v>0</v>
      </c>
      <c r="AE1034">
        <v>1</v>
      </c>
      <c r="AF1034">
        <v>0</v>
      </c>
      <c r="AG1034">
        <v>0</v>
      </c>
      <c r="AH1034">
        <v>0</v>
      </c>
      <c r="AI1034">
        <v>1</v>
      </c>
      <c r="AJ1034">
        <v>1</v>
      </c>
      <c r="AK1034">
        <v>1</v>
      </c>
      <c r="AL1034">
        <v>1</v>
      </c>
      <c r="AN1034">
        <v>0</v>
      </c>
      <c r="AO1034">
        <v>1</v>
      </c>
      <c r="AP1034">
        <v>1</v>
      </c>
      <c r="AQ1034">
        <v>0</v>
      </c>
      <c r="AR1034">
        <v>0</v>
      </c>
      <c r="AS1034" t="s">
        <v>3</v>
      </c>
      <c r="AT1034">
        <v>0.44</v>
      </c>
      <c r="AU1034" t="s">
        <v>319</v>
      </c>
      <c r="AV1034">
        <v>0</v>
      </c>
      <c r="AW1034">
        <v>2</v>
      </c>
      <c r="AX1034">
        <v>39501845</v>
      </c>
      <c r="AY1034">
        <v>1</v>
      </c>
      <c r="AZ1034">
        <v>0</v>
      </c>
      <c r="BA1034">
        <v>1044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Y1034*Source!I481</f>
        <v>0</v>
      </c>
      <c r="CY1034">
        <f t="shared" si="123"/>
        <v>1</v>
      </c>
      <c r="CZ1034">
        <f t="shared" si="124"/>
        <v>1</v>
      </c>
      <c r="DA1034">
        <f t="shared" si="125"/>
        <v>1</v>
      </c>
      <c r="DB1034">
        <v>0</v>
      </c>
    </row>
    <row r="1035" spans="1:106" x14ac:dyDescent="0.2">
      <c r="A1035">
        <f>ROW(Source!A482)</f>
        <v>482</v>
      </c>
      <c r="B1035">
        <v>39500385</v>
      </c>
      <c r="C1035">
        <v>39501846</v>
      </c>
      <c r="D1035">
        <v>37082223</v>
      </c>
      <c r="E1035">
        <v>1</v>
      </c>
      <c r="F1035">
        <v>1</v>
      </c>
      <c r="G1035">
        <v>1</v>
      </c>
      <c r="H1035">
        <v>1</v>
      </c>
      <c r="I1035" t="s">
        <v>1470</v>
      </c>
      <c r="J1035" t="s">
        <v>3</v>
      </c>
      <c r="K1035" t="s">
        <v>1471</v>
      </c>
      <c r="L1035">
        <v>1191</v>
      </c>
      <c r="N1035">
        <v>1013</v>
      </c>
      <c r="O1035" t="s">
        <v>1028</v>
      </c>
      <c r="P1035" t="s">
        <v>1028</v>
      </c>
      <c r="Q1035">
        <v>1</v>
      </c>
      <c r="W1035">
        <v>0</v>
      </c>
      <c r="X1035">
        <v>-2143564933</v>
      </c>
      <c r="Y1035">
        <v>0.15</v>
      </c>
      <c r="AA1035">
        <v>0</v>
      </c>
      <c r="AB1035">
        <v>0</v>
      </c>
      <c r="AC1035">
        <v>0</v>
      </c>
      <c r="AD1035">
        <v>9.76</v>
      </c>
      <c r="AE1035">
        <v>0</v>
      </c>
      <c r="AF1035">
        <v>0</v>
      </c>
      <c r="AG1035">
        <v>0</v>
      </c>
      <c r="AH1035">
        <v>9.76</v>
      </c>
      <c r="AI1035">
        <v>1</v>
      </c>
      <c r="AJ1035">
        <v>1</v>
      </c>
      <c r="AK1035">
        <v>1</v>
      </c>
      <c r="AL1035">
        <v>1</v>
      </c>
      <c r="AN1035">
        <v>0</v>
      </c>
      <c r="AO1035">
        <v>1</v>
      </c>
      <c r="AP1035">
        <v>1</v>
      </c>
      <c r="AQ1035">
        <v>0</v>
      </c>
      <c r="AR1035">
        <v>0</v>
      </c>
      <c r="AS1035" t="s">
        <v>3</v>
      </c>
      <c r="AT1035">
        <v>0.5</v>
      </c>
      <c r="AU1035" t="s">
        <v>696</v>
      </c>
      <c r="AV1035">
        <v>1</v>
      </c>
      <c r="AW1035">
        <v>2</v>
      </c>
      <c r="AX1035">
        <v>39501852</v>
      </c>
      <c r="AY1035">
        <v>1</v>
      </c>
      <c r="AZ1035">
        <v>0</v>
      </c>
      <c r="BA1035">
        <v>1045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Y1035*Source!I482</f>
        <v>1.5</v>
      </c>
      <c r="CY1035">
        <f>AD1035</f>
        <v>9.76</v>
      </c>
      <c r="CZ1035">
        <f>AH1035</f>
        <v>9.76</v>
      </c>
      <c r="DA1035">
        <f>AL1035</f>
        <v>1</v>
      </c>
      <c r="DB1035">
        <v>0</v>
      </c>
    </row>
    <row r="1036" spans="1:106" x14ac:dyDescent="0.2">
      <c r="A1036">
        <f>ROW(Source!A482)</f>
        <v>482</v>
      </c>
      <c r="B1036">
        <v>39500385</v>
      </c>
      <c r="C1036">
        <v>39501846</v>
      </c>
      <c r="D1036">
        <v>36804944</v>
      </c>
      <c r="E1036">
        <v>1</v>
      </c>
      <c r="F1036">
        <v>1</v>
      </c>
      <c r="G1036">
        <v>1</v>
      </c>
      <c r="H1036">
        <v>3</v>
      </c>
      <c r="I1036" t="s">
        <v>1472</v>
      </c>
      <c r="J1036" t="s">
        <v>1473</v>
      </c>
      <c r="K1036" t="s">
        <v>1474</v>
      </c>
      <c r="L1036">
        <v>1348</v>
      </c>
      <c r="N1036">
        <v>1009</v>
      </c>
      <c r="O1036" t="s">
        <v>57</v>
      </c>
      <c r="P1036" t="s">
        <v>57</v>
      </c>
      <c r="Q1036">
        <v>1000</v>
      </c>
      <c r="W1036">
        <v>0</v>
      </c>
      <c r="X1036">
        <v>-1755229539</v>
      </c>
      <c r="Y1036">
        <v>0</v>
      </c>
      <c r="AA1036">
        <v>12430</v>
      </c>
      <c r="AB1036">
        <v>0</v>
      </c>
      <c r="AC1036">
        <v>0</v>
      </c>
      <c r="AD1036">
        <v>0</v>
      </c>
      <c r="AE1036">
        <v>12430</v>
      </c>
      <c r="AF1036">
        <v>0</v>
      </c>
      <c r="AG1036">
        <v>0</v>
      </c>
      <c r="AH1036">
        <v>0</v>
      </c>
      <c r="AI1036">
        <v>1</v>
      </c>
      <c r="AJ1036">
        <v>1</v>
      </c>
      <c r="AK1036">
        <v>1</v>
      </c>
      <c r="AL1036">
        <v>1</v>
      </c>
      <c r="AN1036">
        <v>0</v>
      </c>
      <c r="AO1036">
        <v>1</v>
      </c>
      <c r="AP1036">
        <v>1</v>
      </c>
      <c r="AQ1036">
        <v>0</v>
      </c>
      <c r="AR1036">
        <v>0</v>
      </c>
      <c r="AS1036" t="s">
        <v>3</v>
      </c>
      <c r="AT1036">
        <v>1.0000000000000001E-5</v>
      </c>
      <c r="AU1036" t="s">
        <v>319</v>
      </c>
      <c r="AV1036">
        <v>0</v>
      </c>
      <c r="AW1036">
        <v>2</v>
      </c>
      <c r="AX1036">
        <v>39501853</v>
      </c>
      <c r="AY1036">
        <v>1</v>
      </c>
      <c r="AZ1036">
        <v>0</v>
      </c>
      <c r="BA1036">
        <v>1046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Y1036*Source!I482</f>
        <v>0</v>
      </c>
      <c r="CY1036">
        <f>AA1036</f>
        <v>12430</v>
      </c>
      <c r="CZ1036">
        <f>AE1036</f>
        <v>12430</v>
      </c>
      <c r="DA1036">
        <f>AI1036</f>
        <v>1</v>
      </c>
      <c r="DB1036">
        <v>0</v>
      </c>
    </row>
    <row r="1037" spans="1:106" x14ac:dyDescent="0.2">
      <c r="A1037">
        <f>ROW(Source!A482)</f>
        <v>482</v>
      </c>
      <c r="B1037">
        <v>39500385</v>
      </c>
      <c r="C1037">
        <v>39501846</v>
      </c>
      <c r="D1037">
        <v>36806488</v>
      </c>
      <c r="E1037">
        <v>1</v>
      </c>
      <c r="F1037">
        <v>1</v>
      </c>
      <c r="G1037">
        <v>1</v>
      </c>
      <c r="H1037">
        <v>3</v>
      </c>
      <c r="I1037" t="s">
        <v>1141</v>
      </c>
      <c r="J1037" t="s">
        <v>1142</v>
      </c>
      <c r="K1037" t="s">
        <v>1143</v>
      </c>
      <c r="L1037">
        <v>1348</v>
      </c>
      <c r="N1037">
        <v>1009</v>
      </c>
      <c r="O1037" t="s">
        <v>57</v>
      </c>
      <c r="P1037" t="s">
        <v>57</v>
      </c>
      <c r="Q1037">
        <v>1000</v>
      </c>
      <c r="W1037">
        <v>0</v>
      </c>
      <c r="X1037">
        <v>-1421715385</v>
      </c>
      <c r="Y1037">
        <v>0</v>
      </c>
      <c r="AA1037">
        <v>729.98</v>
      </c>
      <c r="AB1037">
        <v>0</v>
      </c>
      <c r="AC1037">
        <v>0</v>
      </c>
      <c r="AD1037">
        <v>0</v>
      </c>
      <c r="AE1037">
        <v>729.98</v>
      </c>
      <c r="AF1037">
        <v>0</v>
      </c>
      <c r="AG1037">
        <v>0</v>
      </c>
      <c r="AH1037">
        <v>0</v>
      </c>
      <c r="AI1037">
        <v>1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1</v>
      </c>
      <c r="AQ1037">
        <v>0</v>
      </c>
      <c r="AR1037">
        <v>0</v>
      </c>
      <c r="AS1037" t="s">
        <v>3</v>
      </c>
      <c r="AT1037">
        <v>5.0000000000000002E-5</v>
      </c>
      <c r="AU1037" t="s">
        <v>319</v>
      </c>
      <c r="AV1037">
        <v>0</v>
      </c>
      <c r="AW1037">
        <v>2</v>
      </c>
      <c r="AX1037">
        <v>39501854</v>
      </c>
      <c r="AY1037">
        <v>1</v>
      </c>
      <c r="AZ1037">
        <v>0</v>
      </c>
      <c r="BA1037">
        <v>1047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Y1037*Source!I482</f>
        <v>0</v>
      </c>
      <c r="CY1037">
        <f>AA1037</f>
        <v>729.98</v>
      </c>
      <c r="CZ1037">
        <f>AE1037</f>
        <v>729.98</v>
      </c>
      <c r="DA1037">
        <f>AI1037</f>
        <v>1</v>
      </c>
      <c r="DB1037">
        <v>0</v>
      </c>
    </row>
    <row r="1038" spans="1:106" x14ac:dyDescent="0.2">
      <c r="A1038">
        <f>ROW(Source!A482)</f>
        <v>482</v>
      </c>
      <c r="B1038">
        <v>39500385</v>
      </c>
      <c r="C1038">
        <v>39501846</v>
      </c>
      <c r="D1038">
        <v>36825637</v>
      </c>
      <c r="E1038">
        <v>1</v>
      </c>
      <c r="F1038">
        <v>1</v>
      </c>
      <c r="G1038">
        <v>1</v>
      </c>
      <c r="H1038">
        <v>3</v>
      </c>
      <c r="I1038" t="s">
        <v>1475</v>
      </c>
      <c r="J1038" t="s">
        <v>1476</v>
      </c>
      <c r="K1038" t="s">
        <v>1477</v>
      </c>
      <c r="L1038">
        <v>1348</v>
      </c>
      <c r="N1038">
        <v>1009</v>
      </c>
      <c r="O1038" t="s">
        <v>57</v>
      </c>
      <c r="P1038" t="s">
        <v>57</v>
      </c>
      <c r="Q1038">
        <v>1000</v>
      </c>
      <c r="W1038">
        <v>0</v>
      </c>
      <c r="X1038">
        <v>-1328921133</v>
      </c>
      <c r="Y1038">
        <v>0</v>
      </c>
      <c r="AA1038">
        <v>14690</v>
      </c>
      <c r="AB1038">
        <v>0</v>
      </c>
      <c r="AC1038">
        <v>0</v>
      </c>
      <c r="AD1038">
        <v>0</v>
      </c>
      <c r="AE1038">
        <v>14690</v>
      </c>
      <c r="AF1038">
        <v>0</v>
      </c>
      <c r="AG1038">
        <v>0</v>
      </c>
      <c r="AH1038">
        <v>0</v>
      </c>
      <c r="AI1038">
        <v>1</v>
      </c>
      <c r="AJ1038">
        <v>1</v>
      </c>
      <c r="AK1038">
        <v>1</v>
      </c>
      <c r="AL1038">
        <v>1</v>
      </c>
      <c r="AN1038">
        <v>0</v>
      </c>
      <c r="AO1038">
        <v>1</v>
      </c>
      <c r="AP1038">
        <v>1</v>
      </c>
      <c r="AQ1038">
        <v>0</v>
      </c>
      <c r="AR1038">
        <v>0</v>
      </c>
      <c r="AS1038" t="s">
        <v>3</v>
      </c>
      <c r="AT1038">
        <v>1.0000000000000001E-5</v>
      </c>
      <c r="AU1038" t="s">
        <v>319</v>
      </c>
      <c r="AV1038">
        <v>0</v>
      </c>
      <c r="AW1038">
        <v>2</v>
      </c>
      <c r="AX1038">
        <v>39501855</v>
      </c>
      <c r="AY1038">
        <v>1</v>
      </c>
      <c r="AZ1038">
        <v>0</v>
      </c>
      <c r="BA1038">
        <v>1048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Y1038*Source!I482</f>
        <v>0</v>
      </c>
      <c r="CY1038">
        <f>AA1038</f>
        <v>14690</v>
      </c>
      <c r="CZ1038">
        <f>AE1038</f>
        <v>14690</v>
      </c>
      <c r="DA1038">
        <f>AI1038</f>
        <v>1</v>
      </c>
      <c r="DB1038">
        <v>0</v>
      </c>
    </row>
    <row r="1039" spans="1:106" x14ac:dyDescent="0.2">
      <c r="A1039">
        <f>ROW(Source!A482)</f>
        <v>482</v>
      </c>
      <c r="B1039">
        <v>39500385</v>
      </c>
      <c r="C1039">
        <v>39501846</v>
      </c>
      <c r="D1039">
        <v>36799065</v>
      </c>
      <c r="E1039">
        <v>17</v>
      </c>
      <c r="F1039">
        <v>1</v>
      </c>
      <c r="G1039">
        <v>1</v>
      </c>
      <c r="H1039">
        <v>3</v>
      </c>
      <c r="I1039" t="s">
        <v>1438</v>
      </c>
      <c r="J1039" t="s">
        <v>3</v>
      </c>
      <c r="K1039" t="s">
        <v>1439</v>
      </c>
      <c r="L1039">
        <v>1374</v>
      </c>
      <c r="N1039">
        <v>1013</v>
      </c>
      <c r="O1039" t="s">
        <v>1440</v>
      </c>
      <c r="P1039" t="s">
        <v>1440</v>
      </c>
      <c r="Q1039">
        <v>1</v>
      </c>
      <c r="W1039">
        <v>0</v>
      </c>
      <c r="X1039">
        <v>-1731369543</v>
      </c>
      <c r="Y1039">
        <v>0</v>
      </c>
      <c r="AA1039">
        <v>1</v>
      </c>
      <c r="AB1039">
        <v>0</v>
      </c>
      <c r="AC1039">
        <v>0</v>
      </c>
      <c r="AD1039">
        <v>0</v>
      </c>
      <c r="AE1039">
        <v>1</v>
      </c>
      <c r="AF1039">
        <v>0</v>
      </c>
      <c r="AG1039">
        <v>0</v>
      </c>
      <c r="AH1039">
        <v>0</v>
      </c>
      <c r="AI1039">
        <v>1</v>
      </c>
      <c r="AJ1039">
        <v>1</v>
      </c>
      <c r="AK1039">
        <v>1</v>
      </c>
      <c r="AL1039">
        <v>1</v>
      </c>
      <c r="AN1039">
        <v>0</v>
      </c>
      <c r="AO1039">
        <v>1</v>
      </c>
      <c r="AP1039">
        <v>1</v>
      </c>
      <c r="AQ1039">
        <v>0</v>
      </c>
      <c r="AR1039">
        <v>0</v>
      </c>
      <c r="AS1039" t="s">
        <v>3</v>
      </c>
      <c r="AT1039">
        <v>0.1</v>
      </c>
      <c r="AU1039" t="s">
        <v>319</v>
      </c>
      <c r="AV1039">
        <v>0</v>
      </c>
      <c r="AW1039">
        <v>2</v>
      </c>
      <c r="AX1039">
        <v>39501856</v>
      </c>
      <c r="AY1039">
        <v>1</v>
      </c>
      <c r="AZ1039">
        <v>0</v>
      </c>
      <c r="BA1039">
        <v>1049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Y1039*Source!I482</f>
        <v>0</v>
      </c>
      <c r="CY1039">
        <f>AA1039</f>
        <v>1</v>
      </c>
      <c r="CZ1039">
        <f>AE1039</f>
        <v>1</v>
      </c>
      <c r="DA1039">
        <f>AI1039</f>
        <v>1</v>
      </c>
      <c r="DB1039">
        <v>0</v>
      </c>
    </row>
    <row r="1040" spans="1:106" x14ac:dyDescent="0.2">
      <c r="A1040">
        <f>ROW(Source!A483)</f>
        <v>483</v>
      </c>
      <c r="B1040">
        <v>39500386</v>
      </c>
      <c r="C1040">
        <v>39501846</v>
      </c>
      <c r="D1040">
        <v>37082223</v>
      </c>
      <c r="E1040">
        <v>1</v>
      </c>
      <c r="F1040">
        <v>1</v>
      </c>
      <c r="G1040">
        <v>1</v>
      </c>
      <c r="H1040">
        <v>1</v>
      </c>
      <c r="I1040" t="s">
        <v>1470</v>
      </c>
      <c r="J1040" t="s">
        <v>3</v>
      </c>
      <c r="K1040" t="s">
        <v>1471</v>
      </c>
      <c r="L1040">
        <v>1191</v>
      </c>
      <c r="N1040">
        <v>1013</v>
      </c>
      <c r="O1040" t="s">
        <v>1028</v>
      </c>
      <c r="P1040" t="s">
        <v>1028</v>
      </c>
      <c r="Q1040">
        <v>1</v>
      </c>
      <c r="W1040">
        <v>0</v>
      </c>
      <c r="X1040">
        <v>-2143564933</v>
      </c>
      <c r="Y1040">
        <v>0.15</v>
      </c>
      <c r="AA1040">
        <v>0</v>
      </c>
      <c r="AB1040">
        <v>0</v>
      </c>
      <c r="AC1040">
        <v>0</v>
      </c>
      <c r="AD1040">
        <v>65</v>
      </c>
      <c r="AE1040">
        <v>0</v>
      </c>
      <c r="AF1040">
        <v>0</v>
      </c>
      <c r="AG1040">
        <v>0</v>
      </c>
      <c r="AH1040">
        <v>9.76</v>
      </c>
      <c r="AI1040">
        <v>1</v>
      </c>
      <c r="AJ1040">
        <v>1</v>
      </c>
      <c r="AK1040">
        <v>1</v>
      </c>
      <c r="AL1040">
        <v>6.66</v>
      </c>
      <c r="AN1040">
        <v>0</v>
      </c>
      <c r="AO1040">
        <v>1</v>
      </c>
      <c r="AP1040">
        <v>1</v>
      </c>
      <c r="AQ1040">
        <v>0</v>
      </c>
      <c r="AR1040">
        <v>0</v>
      </c>
      <c r="AS1040" t="s">
        <v>3</v>
      </c>
      <c r="AT1040">
        <v>0.5</v>
      </c>
      <c r="AU1040" t="s">
        <v>696</v>
      </c>
      <c r="AV1040">
        <v>1</v>
      </c>
      <c r="AW1040">
        <v>2</v>
      </c>
      <c r="AX1040">
        <v>39501852</v>
      </c>
      <c r="AY1040">
        <v>1</v>
      </c>
      <c r="AZ1040">
        <v>0</v>
      </c>
      <c r="BA1040">
        <v>1050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Y1040*Source!I483</f>
        <v>1.5</v>
      </c>
      <c r="CY1040">
        <f>AD1040</f>
        <v>65</v>
      </c>
      <c r="CZ1040">
        <f>AH1040</f>
        <v>9.76</v>
      </c>
      <c r="DA1040">
        <f>AL1040</f>
        <v>6.66</v>
      </c>
      <c r="DB1040">
        <v>0</v>
      </c>
    </row>
    <row r="1041" spans="1:106" x14ac:dyDescent="0.2">
      <c r="A1041">
        <f>ROW(Source!A483)</f>
        <v>483</v>
      </c>
      <c r="B1041">
        <v>39500386</v>
      </c>
      <c r="C1041">
        <v>39501846</v>
      </c>
      <c r="D1041">
        <v>36804944</v>
      </c>
      <c r="E1041">
        <v>1</v>
      </c>
      <c r="F1041">
        <v>1</v>
      </c>
      <c r="G1041">
        <v>1</v>
      </c>
      <c r="H1041">
        <v>3</v>
      </c>
      <c r="I1041" t="s">
        <v>1472</v>
      </c>
      <c r="J1041" t="s">
        <v>1473</v>
      </c>
      <c r="K1041" t="s">
        <v>1474</v>
      </c>
      <c r="L1041">
        <v>1348</v>
      </c>
      <c r="N1041">
        <v>1009</v>
      </c>
      <c r="O1041" t="s">
        <v>57</v>
      </c>
      <c r="P1041" t="s">
        <v>57</v>
      </c>
      <c r="Q1041">
        <v>1000</v>
      </c>
      <c r="W1041">
        <v>0</v>
      </c>
      <c r="X1041">
        <v>-1755229539</v>
      </c>
      <c r="Y1041">
        <v>0</v>
      </c>
      <c r="AA1041">
        <v>82783.8</v>
      </c>
      <c r="AB1041">
        <v>0</v>
      </c>
      <c r="AC1041">
        <v>0</v>
      </c>
      <c r="AD1041">
        <v>0</v>
      </c>
      <c r="AE1041">
        <v>12430</v>
      </c>
      <c r="AF1041">
        <v>0</v>
      </c>
      <c r="AG1041">
        <v>0</v>
      </c>
      <c r="AH1041">
        <v>0</v>
      </c>
      <c r="AI1041">
        <v>6.66</v>
      </c>
      <c r="AJ1041">
        <v>1</v>
      </c>
      <c r="AK1041">
        <v>1</v>
      </c>
      <c r="AL1041">
        <v>1</v>
      </c>
      <c r="AN1041">
        <v>0</v>
      </c>
      <c r="AO1041">
        <v>1</v>
      </c>
      <c r="AP1041">
        <v>1</v>
      </c>
      <c r="AQ1041">
        <v>0</v>
      </c>
      <c r="AR1041">
        <v>0</v>
      </c>
      <c r="AS1041" t="s">
        <v>3</v>
      </c>
      <c r="AT1041">
        <v>1.0000000000000001E-5</v>
      </c>
      <c r="AU1041" t="s">
        <v>319</v>
      </c>
      <c r="AV1041">
        <v>0</v>
      </c>
      <c r="AW1041">
        <v>2</v>
      </c>
      <c r="AX1041">
        <v>39501853</v>
      </c>
      <c r="AY1041">
        <v>1</v>
      </c>
      <c r="AZ1041">
        <v>0</v>
      </c>
      <c r="BA1041">
        <v>1051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Y1041*Source!I483</f>
        <v>0</v>
      </c>
      <c r="CY1041">
        <f>AA1041</f>
        <v>82783.8</v>
      </c>
      <c r="CZ1041">
        <f>AE1041</f>
        <v>12430</v>
      </c>
      <c r="DA1041">
        <f>AI1041</f>
        <v>6.66</v>
      </c>
      <c r="DB1041">
        <v>0</v>
      </c>
    </row>
    <row r="1042" spans="1:106" x14ac:dyDescent="0.2">
      <c r="A1042">
        <f>ROW(Source!A483)</f>
        <v>483</v>
      </c>
      <c r="B1042">
        <v>39500386</v>
      </c>
      <c r="C1042">
        <v>39501846</v>
      </c>
      <c r="D1042">
        <v>36806488</v>
      </c>
      <c r="E1042">
        <v>1</v>
      </c>
      <c r="F1042">
        <v>1</v>
      </c>
      <c r="G1042">
        <v>1</v>
      </c>
      <c r="H1042">
        <v>3</v>
      </c>
      <c r="I1042" t="s">
        <v>1141</v>
      </c>
      <c r="J1042" t="s">
        <v>1142</v>
      </c>
      <c r="K1042" t="s">
        <v>1143</v>
      </c>
      <c r="L1042">
        <v>1348</v>
      </c>
      <c r="N1042">
        <v>1009</v>
      </c>
      <c r="O1042" t="s">
        <v>57</v>
      </c>
      <c r="P1042" t="s">
        <v>57</v>
      </c>
      <c r="Q1042">
        <v>1000</v>
      </c>
      <c r="W1042">
        <v>0</v>
      </c>
      <c r="X1042">
        <v>-1421715385</v>
      </c>
      <c r="Y1042">
        <v>0</v>
      </c>
      <c r="AA1042">
        <v>4861.67</v>
      </c>
      <c r="AB1042">
        <v>0</v>
      </c>
      <c r="AC1042">
        <v>0</v>
      </c>
      <c r="AD1042">
        <v>0</v>
      </c>
      <c r="AE1042">
        <v>729.98</v>
      </c>
      <c r="AF1042">
        <v>0</v>
      </c>
      <c r="AG1042">
        <v>0</v>
      </c>
      <c r="AH1042">
        <v>0</v>
      </c>
      <c r="AI1042">
        <v>6.66</v>
      </c>
      <c r="AJ1042">
        <v>1</v>
      </c>
      <c r="AK1042">
        <v>1</v>
      </c>
      <c r="AL1042">
        <v>1</v>
      </c>
      <c r="AN1042">
        <v>0</v>
      </c>
      <c r="AO1042">
        <v>1</v>
      </c>
      <c r="AP1042">
        <v>1</v>
      </c>
      <c r="AQ1042">
        <v>0</v>
      </c>
      <c r="AR1042">
        <v>0</v>
      </c>
      <c r="AS1042" t="s">
        <v>3</v>
      </c>
      <c r="AT1042">
        <v>5.0000000000000002E-5</v>
      </c>
      <c r="AU1042" t="s">
        <v>319</v>
      </c>
      <c r="AV1042">
        <v>0</v>
      </c>
      <c r="AW1042">
        <v>2</v>
      </c>
      <c r="AX1042">
        <v>39501854</v>
      </c>
      <c r="AY1042">
        <v>1</v>
      </c>
      <c r="AZ1042">
        <v>0</v>
      </c>
      <c r="BA1042">
        <v>1052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Y1042*Source!I483</f>
        <v>0</v>
      </c>
      <c r="CY1042">
        <f>AA1042</f>
        <v>4861.67</v>
      </c>
      <c r="CZ1042">
        <f>AE1042</f>
        <v>729.98</v>
      </c>
      <c r="DA1042">
        <f>AI1042</f>
        <v>6.66</v>
      </c>
      <c r="DB1042">
        <v>0</v>
      </c>
    </row>
    <row r="1043" spans="1:106" x14ac:dyDescent="0.2">
      <c r="A1043">
        <f>ROW(Source!A483)</f>
        <v>483</v>
      </c>
      <c r="B1043">
        <v>39500386</v>
      </c>
      <c r="C1043">
        <v>39501846</v>
      </c>
      <c r="D1043">
        <v>36825637</v>
      </c>
      <c r="E1043">
        <v>1</v>
      </c>
      <c r="F1043">
        <v>1</v>
      </c>
      <c r="G1043">
        <v>1</v>
      </c>
      <c r="H1043">
        <v>3</v>
      </c>
      <c r="I1043" t="s">
        <v>1475</v>
      </c>
      <c r="J1043" t="s">
        <v>1476</v>
      </c>
      <c r="K1043" t="s">
        <v>1477</v>
      </c>
      <c r="L1043">
        <v>1348</v>
      </c>
      <c r="N1043">
        <v>1009</v>
      </c>
      <c r="O1043" t="s">
        <v>57</v>
      </c>
      <c r="P1043" t="s">
        <v>57</v>
      </c>
      <c r="Q1043">
        <v>1000</v>
      </c>
      <c r="W1043">
        <v>0</v>
      </c>
      <c r="X1043">
        <v>-1328921133</v>
      </c>
      <c r="Y1043">
        <v>0</v>
      </c>
      <c r="AA1043">
        <v>97835.4</v>
      </c>
      <c r="AB1043">
        <v>0</v>
      </c>
      <c r="AC1043">
        <v>0</v>
      </c>
      <c r="AD1043">
        <v>0</v>
      </c>
      <c r="AE1043">
        <v>14690</v>
      </c>
      <c r="AF1043">
        <v>0</v>
      </c>
      <c r="AG1043">
        <v>0</v>
      </c>
      <c r="AH1043">
        <v>0</v>
      </c>
      <c r="AI1043">
        <v>6.66</v>
      </c>
      <c r="AJ1043">
        <v>1</v>
      </c>
      <c r="AK1043">
        <v>1</v>
      </c>
      <c r="AL1043">
        <v>1</v>
      </c>
      <c r="AN1043">
        <v>0</v>
      </c>
      <c r="AO1043">
        <v>1</v>
      </c>
      <c r="AP1043">
        <v>1</v>
      </c>
      <c r="AQ1043">
        <v>0</v>
      </c>
      <c r="AR1043">
        <v>0</v>
      </c>
      <c r="AS1043" t="s">
        <v>3</v>
      </c>
      <c r="AT1043">
        <v>1.0000000000000001E-5</v>
      </c>
      <c r="AU1043" t="s">
        <v>319</v>
      </c>
      <c r="AV1043">
        <v>0</v>
      </c>
      <c r="AW1043">
        <v>2</v>
      </c>
      <c r="AX1043">
        <v>39501855</v>
      </c>
      <c r="AY1043">
        <v>1</v>
      </c>
      <c r="AZ1043">
        <v>0</v>
      </c>
      <c r="BA1043">
        <v>1053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Y1043*Source!I483</f>
        <v>0</v>
      </c>
      <c r="CY1043">
        <f>AA1043</f>
        <v>97835.4</v>
      </c>
      <c r="CZ1043">
        <f>AE1043</f>
        <v>14690</v>
      </c>
      <c r="DA1043">
        <f>AI1043</f>
        <v>6.66</v>
      </c>
      <c r="DB1043">
        <v>0</v>
      </c>
    </row>
    <row r="1044" spans="1:106" x14ac:dyDescent="0.2">
      <c r="A1044">
        <f>ROW(Source!A483)</f>
        <v>483</v>
      </c>
      <c r="B1044">
        <v>39500386</v>
      </c>
      <c r="C1044">
        <v>39501846</v>
      </c>
      <c r="D1044">
        <v>36799065</v>
      </c>
      <c r="E1044">
        <v>17</v>
      </c>
      <c r="F1044">
        <v>1</v>
      </c>
      <c r="G1044">
        <v>1</v>
      </c>
      <c r="H1044">
        <v>3</v>
      </c>
      <c r="I1044" t="s">
        <v>1438</v>
      </c>
      <c r="J1044" t="s">
        <v>3</v>
      </c>
      <c r="K1044" t="s">
        <v>1439</v>
      </c>
      <c r="L1044">
        <v>1374</v>
      </c>
      <c r="N1044">
        <v>1013</v>
      </c>
      <c r="O1044" t="s">
        <v>1440</v>
      </c>
      <c r="P1044" t="s">
        <v>1440</v>
      </c>
      <c r="Q1044">
        <v>1</v>
      </c>
      <c r="W1044">
        <v>0</v>
      </c>
      <c r="X1044">
        <v>-1731369543</v>
      </c>
      <c r="Y1044">
        <v>0</v>
      </c>
      <c r="AA1044">
        <v>1</v>
      </c>
      <c r="AB1044">
        <v>0</v>
      </c>
      <c r="AC1044">
        <v>0</v>
      </c>
      <c r="AD1044">
        <v>0</v>
      </c>
      <c r="AE1044">
        <v>1</v>
      </c>
      <c r="AF1044">
        <v>0</v>
      </c>
      <c r="AG1044">
        <v>0</v>
      </c>
      <c r="AH1044">
        <v>0</v>
      </c>
      <c r="AI1044">
        <v>1</v>
      </c>
      <c r="AJ1044">
        <v>1</v>
      </c>
      <c r="AK1044">
        <v>1</v>
      </c>
      <c r="AL1044">
        <v>1</v>
      </c>
      <c r="AN1044">
        <v>0</v>
      </c>
      <c r="AO1044">
        <v>1</v>
      </c>
      <c r="AP1044">
        <v>1</v>
      </c>
      <c r="AQ1044">
        <v>0</v>
      </c>
      <c r="AR1044">
        <v>0</v>
      </c>
      <c r="AS1044" t="s">
        <v>3</v>
      </c>
      <c r="AT1044">
        <v>0.1</v>
      </c>
      <c r="AU1044" t="s">
        <v>319</v>
      </c>
      <c r="AV1044">
        <v>0</v>
      </c>
      <c r="AW1044">
        <v>2</v>
      </c>
      <c r="AX1044">
        <v>39501856</v>
      </c>
      <c r="AY1044">
        <v>1</v>
      </c>
      <c r="AZ1044">
        <v>0</v>
      </c>
      <c r="BA1044">
        <v>1054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Y1044*Source!I483</f>
        <v>0</v>
      </c>
      <c r="CY1044">
        <f>AA1044</f>
        <v>1</v>
      </c>
      <c r="CZ1044">
        <f>AE1044</f>
        <v>1</v>
      </c>
      <c r="DA1044">
        <f>AI1044</f>
        <v>1</v>
      </c>
      <c r="DB1044">
        <v>0</v>
      </c>
    </row>
    <row r="1045" spans="1:106" x14ac:dyDescent="0.2">
      <c r="A1045">
        <f>ROW(Source!A484)</f>
        <v>484</v>
      </c>
      <c r="B1045">
        <v>39500385</v>
      </c>
      <c r="C1045">
        <v>39501857</v>
      </c>
      <c r="D1045">
        <v>37066717</v>
      </c>
      <c r="E1045">
        <v>1</v>
      </c>
      <c r="F1045">
        <v>1</v>
      </c>
      <c r="G1045">
        <v>1</v>
      </c>
      <c r="H1045">
        <v>1</v>
      </c>
      <c r="I1045" t="s">
        <v>1478</v>
      </c>
      <c r="J1045" t="s">
        <v>3</v>
      </c>
      <c r="K1045" t="s">
        <v>1479</v>
      </c>
      <c r="L1045">
        <v>1191</v>
      </c>
      <c r="N1045">
        <v>1013</v>
      </c>
      <c r="O1045" t="s">
        <v>1028</v>
      </c>
      <c r="P1045" t="s">
        <v>1028</v>
      </c>
      <c r="Q1045">
        <v>1</v>
      </c>
      <c r="W1045">
        <v>0</v>
      </c>
      <c r="X1045">
        <v>-509590494</v>
      </c>
      <c r="Y1045">
        <v>2.95</v>
      </c>
      <c r="AA1045">
        <v>0</v>
      </c>
      <c r="AB1045">
        <v>0</v>
      </c>
      <c r="AC1045">
        <v>0</v>
      </c>
      <c r="AD1045">
        <v>8.17</v>
      </c>
      <c r="AE1045">
        <v>0</v>
      </c>
      <c r="AF1045">
        <v>0</v>
      </c>
      <c r="AG1045">
        <v>0</v>
      </c>
      <c r="AH1045">
        <v>8.17</v>
      </c>
      <c r="AI1045">
        <v>1</v>
      </c>
      <c r="AJ1045">
        <v>1</v>
      </c>
      <c r="AK1045">
        <v>1</v>
      </c>
      <c r="AL1045">
        <v>1</v>
      </c>
      <c r="AN1045">
        <v>0</v>
      </c>
      <c r="AO1045">
        <v>1</v>
      </c>
      <c r="AP1045">
        <v>0</v>
      </c>
      <c r="AQ1045">
        <v>0</v>
      </c>
      <c r="AR1045">
        <v>0</v>
      </c>
      <c r="AS1045" t="s">
        <v>3</v>
      </c>
      <c r="AT1045">
        <v>2.95</v>
      </c>
      <c r="AU1045" t="s">
        <v>3</v>
      </c>
      <c r="AV1045">
        <v>1</v>
      </c>
      <c r="AW1045">
        <v>2</v>
      </c>
      <c r="AX1045">
        <v>39501859</v>
      </c>
      <c r="AY1045">
        <v>1</v>
      </c>
      <c r="AZ1045">
        <v>0</v>
      </c>
      <c r="BA1045">
        <v>1055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Y1045*Source!I484</f>
        <v>2.6550000000000002</v>
      </c>
      <c r="CY1045">
        <f>AD1045</f>
        <v>8.17</v>
      </c>
      <c r="CZ1045">
        <f>AH1045</f>
        <v>8.17</v>
      </c>
      <c r="DA1045">
        <f>AL1045</f>
        <v>1</v>
      </c>
      <c r="DB1045">
        <v>0</v>
      </c>
    </row>
    <row r="1046" spans="1:106" x14ac:dyDescent="0.2">
      <c r="A1046">
        <f>ROW(Source!A485)</f>
        <v>485</v>
      </c>
      <c r="B1046">
        <v>39500386</v>
      </c>
      <c r="C1046">
        <v>39501857</v>
      </c>
      <c r="D1046">
        <v>37066717</v>
      </c>
      <c r="E1046">
        <v>1</v>
      </c>
      <c r="F1046">
        <v>1</v>
      </c>
      <c r="G1046">
        <v>1</v>
      </c>
      <c r="H1046">
        <v>1</v>
      </c>
      <c r="I1046" t="s">
        <v>1478</v>
      </c>
      <c r="J1046" t="s">
        <v>3</v>
      </c>
      <c r="K1046" t="s">
        <v>1479</v>
      </c>
      <c r="L1046">
        <v>1191</v>
      </c>
      <c r="N1046">
        <v>1013</v>
      </c>
      <c r="O1046" t="s">
        <v>1028</v>
      </c>
      <c r="P1046" t="s">
        <v>1028</v>
      </c>
      <c r="Q1046">
        <v>1</v>
      </c>
      <c r="W1046">
        <v>0</v>
      </c>
      <c r="X1046">
        <v>-509590494</v>
      </c>
      <c r="Y1046">
        <v>2.95</v>
      </c>
      <c r="AA1046">
        <v>0</v>
      </c>
      <c r="AB1046">
        <v>0</v>
      </c>
      <c r="AC1046">
        <v>0</v>
      </c>
      <c r="AD1046">
        <v>54.41</v>
      </c>
      <c r="AE1046">
        <v>0</v>
      </c>
      <c r="AF1046">
        <v>0</v>
      </c>
      <c r="AG1046">
        <v>0</v>
      </c>
      <c r="AH1046">
        <v>8.17</v>
      </c>
      <c r="AI1046">
        <v>1</v>
      </c>
      <c r="AJ1046">
        <v>1</v>
      </c>
      <c r="AK1046">
        <v>1</v>
      </c>
      <c r="AL1046">
        <v>6.66</v>
      </c>
      <c r="AN1046">
        <v>0</v>
      </c>
      <c r="AO1046">
        <v>1</v>
      </c>
      <c r="AP1046">
        <v>0</v>
      </c>
      <c r="AQ1046">
        <v>0</v>
      </c>
      <c r="AR1046">
        <v>0</v>
      </c>
      <c r="AS1046" t="s">
        <v>3</v>
      </c>
      <c r="AT1046">
        <v>2.95</v>
      </c>
      <c r="AU1046" t="s">
        <v>3</v>
      </c>
      <c r="AV1046">
        <v>1</v>
      </c>
      <c r="AW1046">
        <v>2</v>
      </c>
      <c r="AX1046">
        <v>39501859</v>
      </c>
      <c r="AY1046">
        <v>1</v>
      </c>
      <c r="AZ1046">
        <v>0</v>
      </c>
      <c r="BA1046">
        <v>1056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Y1046*Source!I485</f>
        <v>2.6550000000000002</v>
      </c>
      <c r="CY1046">
        <f>AD1046</f>
        <v>54.41</v>
      </c>
      <c r="CZ1046">
        <f>AH1046</f>
        <v>8.17</v>
      </c>
      <c r="DA1046">
        <f>AL1046</f>
        <v>6.66</v>
      </c>
      <c r="DB1046">
        <v>0</v>
      </c>
    </row>
    <row r="1047" spans="1:106" x14ac:dyDescent="0.2">
      <c r="A1047">
        <f>ROW(Source!A486)</f>
        <v>486</v>
      </c>
      <c r="B1047">
        <v>39500385</v>
      </c>
      <c r="C1047">
        <v>39501860</v>
      </c>
      <c r="D1047">
        <v>37066717</v>
      </c>
      <c r="E1047">
        <v>1</v>
      </c>
      <c r="F1047">
        <v>1</v>
      </c>
      <c r="G1047">
        <v>1</v>
      </c>
      <c r="H1047">
        <v>1</v>
      </c>
      <c r="I1047" t="s">
        <v>1478</v>
      </c>
      <c r="J1047" t="s">
        <v>3</v>
      </c>
      <c r="K1047" t="s">
        <v>1479</v>
      </c>
      <c r="L1047">
        <v>1191</v>
      </c>
      <c r="N1047">
        <v>1013</v>
      </c>
      <c r="O1047" t="s">
        <v>1028</v>
      </c>
      <c r="P1047" t="s">
        <v>1028</v>
      </c>
      <c r="Q1047">
        <v>1</v>
      </c>
      <c r="W1047">
        <v>0</v>
      </c>
      <c r="X1047">
        <v>-509590494</v>
      </c>
      <c r="Y1047">
        <v>16.84</v>
      </c>
      <c r="AA1047">
        <v>0</v>
      </c>
      <c r="AB1047">
        <v>0</v>
      </c>
      <c r="AC1047">
        <v>0</v>
      </c>
      <c r="AD1047">
        <v>8.17</v>
      </c>
      <c r="AE1047">
        <v>0</v>
      </c>
      <c r="AF1047">
        <v>0</v>
      </c>
      <c r="AG1047">
        <v>0</v>
      </c>
      <c r="AH1047">
        <v>8.17</v>
      </c>
      <c r="AI1047">
        <v>1</v>
      </c>
      <c r="AJ1047">
        <v>1</v>
      </c>
      <c r="AK1047">
        <v>1</v>
      </c>
      <c r="AL1047">
        <v>1</v>
      </c>
      <c r="AN1047">
        <v>0</v>
      </c>
      <c r="AO1047">
        <v>1</v>
      </c>
      <c r="AP1047">
        <v>0</v>
      </c>
      <c r="AQ1047">
        <v>0</v>
      </c>
      <c r="AR1047">
        <v>0</v>
      </c>
      <c r="AS1047" t="s">
        <v>3</v>
      </c>
      <c r="AT1047">
        <v>16.84</v>
      </c>
      <c r="AU1047" t="s">
        <v>3</v>
      </c>
      <c r="AV1047">
        <v>1</v>
      </c>
      <c r="AW1047">
        <v>2</v>
      </c>
      <c r="AX1047">
        <v>39501867</v>
      </c>
      <c r="AY1047">
        <v>1</v>
      </c>
      <c r="AZ1047">
        <v>0</v>
      </c>
      <c r="BA1047">
        <v>1057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Y1047*Source!I486</f>
        <v>7.5780000000000003</v>
      </c>
      <c r="CY1047">
        <f>AD1047</f>
        <v>8.17</v>
      </c>
      <c r="CZ1047">
        <f>AH1047</f>
        <v>8.17</v>
      </c>
      <c r="DA1047">
        <f>AL1047</f>
        <v>1</v>
      </c>
      <c r="DB1047">
        <v>0</v>
      </c>
    </row>
    <row r="1048" spans="1:106" x14ac:dyDescent="0.2">
      <c r="A1048">
        <f>ROW(Source!A486)</f>
        <v>486</v>
      </c>
      <c r="B1048">
        <v>39500385</v>
      </c>
      <c r="C1048">
        <v>39501860</v>
      </c>
      <c r="D1048">
        <v>37064876</v>
      </c>
      <c r="E1048">
        <v>1</v>
      </c>
      <c r="F1048">
        <v>1</v>
      </c>
      <c r="G1048">
        <v>1</v>
      </c>
      <c r="H1048">
        <v>1</v>
      </c>
      <c r="I1048" t="s">
        <v>1029</v>
      </c>
      <c r="J1048" t="s">
        <v>3</v>
      </c>
      <c r="K1048" t="s">
        <v>1030</v>
      </c>
      <c r="L1048">
        <v>1191</v>
      </c>
      <c r="N1048">
        <v>1013</v>
      </c>
      <c r="O1048" t="s">
        <v>1028</v>
      </c>
      <c r="P1048" t="s">
        <v>1028</v>
      </c>
      <c r="Q1048">
        <v>1</v>
      </c>
      <c r="W1048">
        <v>0</v>
      </c>
      <c r="X1048">
        <v>-1417349443</v>
      </c>
      <c r="Y1048">
        <v>7.0000000000000007E-2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1</v>
      </c>
      <c r="AJ1048">
        <v>1</v>
      </c>
      <c r="AK1048">
        <v>1</v>
      </c>
      <c r="AL1048">
        <v>1</v>
      </c>
      <c r="AN1048">
        <v>0</v>
      </c>
      <c r="AO1048">
        <v>1</v>
      </c>
      <c r="AP1048">
        <v>0</v>
      </c>
      <c r="AQ1048">
        <v>0</v>
      </c>
      <c r="AR1048">
        <v>0</v>
      </c>
      <c r="AS1048" t="s">
        <v>3</v>
      </c>
      <c r="AT1048">
        <v>7.0000000000000007E-2</v>
      </c>
      <c r="AU1048" t="s">
        <v>3</v>
      </c>
      <c r="AV1048">
        <v>2</v>
      </c>
      <c r="AW1048">
        <v>2</v>
      </c>
      <c r="AX1048">
        <v>39501868</v>
      </c>
      <c r="AY1048">
        <v>1</v>
      </c>
      <c r="AZ1048">
        <v>0</v>
      </c>
      <c r="BA1048">
        <v>1058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Y1048*Source!I486</f>
        <v>3.1500000000000007E-2</v>
      </c>
      <c r="CY1048">
        <f>AD1048</f>
        <v>0</v>
      </c>
      <c r="CZ1048">
        <f>AH1048</f>
        <v>0</v>
      </c>
      <c r="DA1048">
        <f>AL1048</f>
        <v>1</v>
      </c>
      <c r="DB1048">
        <v>0</v>
      </c>
    </row>
    <row r="1049" spans="1:106" x14ac:dyDescent="0.2">
      <c r="A1049">
        <f>ROW(Source!A486)</f>
        <v>486</v>
      </c>
      <c r="B1049">
        <v>39500385</v>
      </c>
      <c r="C1049">
        <v>39501860</v>
      </c>
      <c r="D1049">
        <v>36882452</v>
      </c>
      <c r="E1049">
        <v>1</v>
      </c>
      <c r="F1049">
        <v>1</v>
      </c>
      <c r="G1049">
        <v>1</v>
      </c>
      <c r="H1049">
        <v>2</v>
      </c>
      <c r="I1049" t="s">
        <v>1031</v>
      </c>
      <c r="J1049" t="s">
        <v>1032</v>
      </c>
      <c r="K1049" t="s">
        <v>1033</v>
      </c>
      <c r="L1049">
        <v>1368</v>
      </c>
      <c r="N1049">
        <v>1011</v>
      </c>
      <c r="O1049" t="s">
        <v>1034</v>
      </c>
      <c r="P1049" t="s">
        <v>1034</v>
      </c>
      <c r="Q1049">
        <v>1</v>
      </c>
      <c r="W1049">
        <v>0</v>
      </c>
      <c r="X1049">
        <v>1188625873</v>
      </c>
      <c r="Y1049">
        <v>7.0000000000000007E-2</v>
      </c>
      <c r="AA1049">
        <v>0</v>
      </c>
      <c r="AB1049">
        <v>31.26</v>
      </c>
      <c r="AC1049">
        <v>13.5</v>
      </c>
      <c r="AD1049">
        <v>0</v>
      </c>
      <c r="AE1049">
        <v>0</v>
      </c>
      <c r="AF1049">
        <v>31.26</v>
      </c>
      <c r="AG1049">
        <v>13.5</v>
      </c>
      <c r="AH1049">
        <v>0</v>
      </c>
      <c r="AI1049">
        <v>1</v>
      </c>
      <c r="AJ1049">
        <v>1</v>
      </c>
      <c r="AK1049">
        <v>1</v>
      </c>
      <c r="AL1049">
        <v>1</v>
      </c>
      <c r="AN1049">
        <v>0</v>
      </c>
      <c r="AO1049">
        <v>1</v>
      </c>
      <c r="AP1049">
        <v>0</v>
      </c>
      <c r="AQ1049">
        <v>0</v>
      </c>
      <c r="AR1049">
        <v>0</v>
      </c>
      <c r="AS1049" t="s">
        <v>3</v>
      </c>
      <c r="AT1049">
        <v>7.0000000000000007E-2</v>
      </c>
      <c r="AU1049" t="s">
        <v>3</v>
      </c>
      <c r="AV1049">
        <v>0</v>
      </c>
      <c r="AW1049">
        <v>2</v>
      </c>
      <c r="AX1049">
        <v>39501869</v>
      </c>
      <c r="AY1049">
        <v>1</v>
      </c>
      <c r="AZ1049">
        <v>0</v>
      </c>
      <c r="BA1049">
        <v>1059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Y1049*Source!I486</f>
        <v>3.1500000000000007E-2</v>
      </c>
      <c r="CY1049">
        <f>AB1049</f>
        <v>31.26</v>
      </c>
      <c r="CZ1049">
        <f>AF1049</f>
        <v>31.26</v>
      </c>
      <c r="DA1049">
        <f>AJ1049</f>
        <v>1</v>
      </c>
      <c r="DB1049">
        <v>0</v>
      </c>
    </row>
    <row r="1050" spans="1:106" x14ac:dyDescent="0.2">
      <c r="A1050">
        <f>ROW(Source!A486)</f>
        <v>486</v>
      </c>
      <c r="B1050">
        <v>39500385</v>
      </c>
      <c r="C1050">
        <v>39501860</v>
      </c>
      <c r="D1050">
        <v>36883789</v>
      </c>
      <c r="E1050">
        <v>1</v>
      </c>
      <c r="F1050">
        <v>1</v>
      </c>
      <c r="G1050">
        <v>1</v>
      </c>
      <c r="H1050">
        <v>2</v>
      </c>
      <c r="I1050" t="s">
        <v>1318</v>
      </c>
      <c r="J1050" t="s">
        <v>1319</v>
      </c>
      <c r="K1050" t="s">
        <v>1320</v>
      </c>
      <c r="L1050">
        <v>1368</v>
      </c>
      <c r="N1050">
        <v>1011</v>
      </c>
      <c r="O1050" t="s">
        <v>1034</v>
      </c>
      <c r="P1050" t="s">
        <v>1034</v>
      </c>
      <c r="Q1050">
        <v>1</v>
      </c>
      <c r="W1050">
        <v>0</v>
      </c>
      <c r="X1050">
        <v>792402865</v>
      </c>
      <c r="Y1050">
        <v>1.48</v>
      </c>
      <c r="AA1050">
        <v>0</v>
      </c>
      <c r="AB1050">
        <v>1.2</v>
      </c>
      <c r="AC1050">
        <v>0</v>
      </c>
      <c r="AD1050">
        <v>0</v>
      </c>
      <c r="AE1050">
        <v>0</v>
      </c>
      <c r="AF1050">
        <v>1.2</v>
      </c>
      <c r="AG1050">
        <v>0</v>
      </c>
      <c r="AH1050">
        <v>0</v>
      </c>
      <c r="AI1050">
        <v>1</v>
      </c>
      <c r="AJ1050">
        <v>1</v>
      </c>
      <c r="AK1050">
        <v>1</v>
      </c>
      <c r="AL1050">
        <v>1</v>
      </c>
      <c r="AN1050">
        <v>0</v>
      </c>
      <c r="AO1050">
        <v>1</v>
      </c>
      <c r="AP1050">
        <v>0</v>
      </c>
      <c r="AQ1050">
        <v>0</v>
      </c>
      <c r="AR1050">
        <v>0</v>
      </c>
      <c r="AS1050" t="s">
        <v>3</v>
      </c>
      <c r="AT1050">
        <v>1.48</v>
      </c>
      <c r="AU1050" t="s">
        <v>3</v>
      </c>
      <c r="AV1050">
        <v>0</v>
      </c>
      <c r="AW1050">
        <v>2</v>
      </c>
      <c r="AX1050">
        <v>39501870</v>
      </c>
      <c r="AY1050">
        <v>1</v>
      </c>
      <c r="AZ1050">
        <v>0</v>
      </c>
      <c r="BA1050">
        <v>1060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Y1050*Source!I486</f>
        <v>0.66600000000000004</v>
      </c>
      <c r="CY1050">
        <f>AB1050</f>
        <v>1.2</v>
      </c>
      <c r="CZ1050">
        <f>AF1050</f>
        <v>1.2</v>
      </c>
      <c r="DA1050">
        <f>AJ1050</f>
        <v>1</v>
      </c>
      <c r="DB1050">
        <v>0</v>
      </c>
    </row>
    <row r="1051" spans="1:106" x14ac:dyDescent="0.2">
      <c r="A1051">
        <f>ROW(Source!A486)</f>
        <v>486</v>
      </c>
      <c r="B1051">
        <v>39500385</v>
      </c>
      <c r="C1051">
        <v>39501860</v>
      </c>
      <c r="D1051">
        <v>36800140</v>
      </c>
      <c r="E1051">
        <v>1</v>
      </c>
      <c r="F1051">
        <v>1</v>
      </c>
      <c r="G1051">
        <v>1</v>
      </c>
      <c r="H1051">
        <v>3</v>
      </c>
      <c r="I1051" t="s">
        <v>1321</v>
      </c>
      <c r="J1051" t="s">
        <v>1322</v>
      </c>
      <c r="K1051" t="s">
        <v>1323</v>
      </c>
      <c r="L1051">
        <v>1339</v>
      </c>
      <c r="N1051">
        <v>1007</v>
      </c>
      <c r="O1051" t="s">
        <v>179</v>
      </c>
      <c r="P1051" t="s">
        <v>179</v>
      </c>
      <c r="Q1051">
        <v>1</v>
      </c>
      <c r="W1051">
        <v>0</v>
      </c>
      <c r="X1051">
        <v>1706747518</v>
      </c>
      <c r="Y1051">
        <v>0.04</v>
      </c>
      <c r="AA1051">
        <v>38.51</v>
      </c>
      <c r="AB1051">
        <v>0</v>
      </c>
      <c r="AC1051">
        <v>0</v>
      </c>
      <c r="AD1051">
        <v>0</v>
      </c>
      <c r="AE1051">
        <v>38.51</v>
      </c>
      <c r="AF1051">
        <v>0</v>
      </c>
      <c r="AG1051">
        <v>0</v>
      </c>
      <c r="AH1051">
        <v>0</v>
      </c>
      <c r="AI1051">
        <v>1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0</v>
      </c>
      <c r="AQ1051">
        <v>0</v>
      </c>
      <c r="AR1051">
        <v>0</v>
      </c>
      <c r="AS1051" t="s">
        <v>3</v>
      </c>
      <c r="AT1051">
        <v>0.04</v>
      </c>
      <c r="AU1051" t="s">
        <v>3</v>
      </c>
      <c r="AV1051">
        <v>0</v>
      </c>
      <c r="AW1051">
        <v>2</v>
      </c>
      <c r="AX1051">
        <v>39501871</v>
      </c>
      <c r="AY1051">
        <v>1</v>
      </c>
      <c r="AZ1051">
        <v>0</v>
      </c>
      <c r="BA1051">
        <v>1061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Y1051*Source!I486</f>
        <v>1.8000000000000002E-2</v>
      </c>
      <c r="CY1051">
        <f>AA1051</f>
        <v>38.51</v>
      </c>
      <c r="CZ1051">
        <f>AE1051</f>
        <v>38.51</v>
      </c>
      <c r="DA1051">
        <f>AI1051</f>
        <v>1</v>
      </c>
      <c r="DB1051">
        <v>0</v>
      </c>
    </row>
    <row r="1052" spans="1:106" x14ac:dyDescent="0.2">
      <c r="A1052">
        <f>ROW(Source!A486)</f>
        <v>486</v>
      </c>
      <c r="B1052">
        <v>39500385</v>
      </c>
      <c r="C1052">
        <v>39501860</v>
      </c>
      <c r="D1052">
        <v>36800159</v>
      </c>
      <c r="E1052">
        <v>1</v>
      </c>
      <c r="F1052">
        <v>1</v>
      </c>
      <c r="G1052">
        <v>1</v>
      </c>
      <c r="H1052">
        <v>3</v>
      </c>
      <c r="I1052" t="s">
        <v>1324</v>
      </c>
      <c r="J1052" t="s">
        <v>1325</v>
      </c>
      <c r="K1052" t="s">
        <v>1326</v>
      </c>
      <c r="L1052">
        <v>1339</v>
      </c>
      <c r="N1052">
        <v>1007</v>
      </c>
      <c r="O1052" t="s">
        <v>179</v>
      </c>
      <c r="P1052" t="s">
        <v>179</v>
      </c>
      <c r="Q1052">
        <v>1</v>
      </c>
      <c r="W1052">
        <v>0</v>
      </c>
      <c r="X1052">
        <v>1262771840</v>
      </c>
      <c r="Y1052">
        <v>0.28999999999999998</v>
      </c>
      <c r="AA1052">
        <v>6.22</v>
      </c>
      <c r="AB1052">
        <v>0</v>
      </c>
      <c r="AC1052">
        <v>0</v>
      </c>
      <c r="AD1052">
        <v>0</v>
      </c>
      <c r="AE1052">
        <v>6.22</v>
      </c>
      <c r="AF1052">
        <v>0</v>
      </c>
      <c r="AG1052">
        <v>0</v>
      </c>
      <c r="AH1052">
        <v>0</v>
      </c>
      <c r="AI1052">
        <v>1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3</v>
      </c>
      <c r="AT1052">
        <v>0.28999999999999998</v>
      </c>
      <c r="AU1052" t="s">
        <v>3</v>
      </c>
      <c r="AV1052">
        <v>0</v>
      </c>
      <c r="AW1052">
        <v>2</v>
      </c>
      <c r="AX1052">
        <v>39501872</v>
      </c>
      <c r="AY1052">
        <v>1</v>
      </c>
      <c r="AZ1052">
        <v>0</v>
      </c>
      <c r="BA1052">
        <v>1062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Y1052*Source!I486</f>
        <v>0.1305</v>
      </c>
      <c r="CY1052">
        <f>AA1052</f>
        <v>6.22</v>
      </c>
      <c r="CZ1052">
        <f>AE1052</f>
        <v>6.22</v>
      </c>
      <c r="DA1052">
        <f>AI1052</f>
        <v>1</v>
      </c>
      <c r="DB1052">
        <v>0</v>
      </c>
    </row>
    <row r="1053" spans="1:106" x14ac:dyDescent="0.2">
      <c r="A1053">
        <f>ROW(Source!A487)</f>
        <v>487</v>
      </c>
      <c r="B1053">
        <v>39500386</v>
      </c>
      <c r="C1053">
        <v>39501860</v>
      </c>
      <c r="D1053">
        <v>37066717</v>
      </c>
      <c r="E1053">
        <v>1</v>
      </c>
      <c r="F1053">
        <v>1</v>
      </c>
      <c r="G1053">
        <v>1</v>
      </c>
      <c r="H1053">
        <v>1</v>
      </c>
      <c r="I1053" t="s">
        <v>1478</v>
      </c>
      <c r="J1053" t="s">
        <v>3</v>
      </c>
      <c r="K1053" t="s">
        <v>1479</v>
      </c>
      <c r="L1053">
        <v>1191</v>
      </c>
      <c r="N1053">
        <v>1013</v>
      </c>
      <c r="O1053" t="s">
        <v>1028</v>
      </c>
      <c r="P1053" t="s">
        <v>1028</v>
      </c>
      <c r="Q1053">
        <v>1</v>
      </c>
      <c r="W1053">
        <v>0</v>
      </c>
      <c r="X1053">
        <v>-509590494</v>
      </c>
      <c r="Y1053">
        <v>16.84</v>
      </c>
      <c r="AA1053">
        <v>0</v>
      </c>
      <c r="AB1053">
        <v>0</v>
      </c>
      <c r="AC1053">
        <v>0</v>
      </c>
      <c r="AD1053">
        <v>54.41</v>
      </c>
      <c r="AE1053">
        <v>0</v>
      </c>
      <c r="AF1053">
        <v>0</v>
      </c>
      <c r="AG1053">
        <v>0</v>
      </c>
      <c r="AH1053">
        <v>8.17</v>
      </c>
      <c r="AI1053">
        <v>1</v>
      </c>
      <c r="AJ1053">
        <v>1</v>
      </c>
      <c r="AK1053">
        <v>1</v>
      </c>
      <c r="AL1053">
        <v>6.66</v>
      </c>
      <c r="AN1053">
        <v>0</v>
      </c>
      <c r="AO1053">
        <v>1</v>
      </c>
      <c r="AP1053">
        <v>0</v>
      </c>
      <c r="AQ1053">
        <v>0</v>
      </c>
      <c r="AR1053">
        <v>0</v>
      </c>
      <c r="AS1053" t="s">
        <v>3</v>
      </c>
      <c r="AT1053">
        <v>16.84</v>
      </c>
      <c r="AU1053" t="s">
        <v>3</v>
      </c>
      <c r="AV1053">
        <v>1</v>
      </c>
      <c r="AW1053">
        <v>2</v>
      </c>
      <c r="AX1053">
        <v>39501867</v>
      </c>
      <c r="AY1053">
        <v>1</v>
      </c>
      <c r="AZ1053">
        <v>0</v>
      </c>
      <c r="BA1053">
        <v>1063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Y1053*Source!I487</f>
        <v>7.5780000000000003</v>
      </c>
      <c r="CY1053">
        <f>AD1053</f>
        <v>54.41</v>
      </c>
      <c r="CZ1053">
        <f>AH1053</f>
        <v>8.17</v>
      </c>
      <c r="DA1053">
        <f>AL1053</f>
        <v>6.66</v>
      </c>
      <c r="DB1053">
        <v>0</v>
      </c>
    </row>
    <row r="1054" spans="1:106" x14ac:dyDescent="0.2">
      <c r="A1054">
        <f>ROW(Source!A487)</f>
        <v>487</v>
      </c>
      <c r="B1054">
        <v>39500386</v>
      </c>
      <c r="C1054">
        <v>39501860</v>
      </c>
      <c r="D1054">
        <v>37064876</v>
      </c>
      <c r="E1054">
        <v>1</v>
      </c>
      <c r="F1054">
        <v>1</v>
      </c>
      <c r="G1054">
        <v>1</v>
      </c>
      <c r="H1054">
        <v>1</v>
      </c>
      <c r="I1054" t="s">
        <v>1029</v>
      </c>
      <c r="J1054" t="s">
        <v>3</v>
      </c>
      <c r="K1054" t="s">
        <v>1030</v>
      </c>
      <c r="L1054">
        <v>1191</v>
      </c>
      <c r="N1054">
        <v>1013</v>
      </c>
      <c r="O1054" t="s">
        <v>1028</v>
      </c>
      <c r="P1054" t="s">
        <v>1028</v>
      </c>
      <c r="Q1054">
        <v>1</v>
      </c>
      <c r="W1054">
        <v>0</v>
      </c>
      <c r="X1054">
        <v>-1417349443</v>
      </c>
      <c r="Y1054">
        <v>7.0000000000000007E-2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1</v>
      </c>
      <c r="AJ1054">
        <v>1</v>
      </c>
      <c r="AK1054">
        <v>6.66</v>
      </c>
      <c r="AL1054">
        <v>1</v>
      </c>
      <c r="AN1054">
        <v>0</v>
      </c>
      <c r="AO1054">
        <v>1</v>
      </c>
      <c r="AP1054">
        <v>0</v>
      </c>
      <c r="AQ1054">
        <v>0</v>
      </c>
      <c r="AR1054">
        <v>0</v>
      </c>
      <c r="AS1054" t="s">
        <v>3</v>
      </c>
      <c r="AT1054">
        <v>7.0000000000000007E-2</v>
      </c>
      <c r="AU1054" t="s">
        <v>3</v>
      </c>
      <c r="AV1054">
        <v>2</v>
      </c>
      <c r="AW1054">
        <v>2</v>
      </c>
      <c r="AX1054">
        <v>39501868</v>
      </c>
      <c r="AY1054">
        <v>1</v>
      </c>
      <c r="AZ1054">
        <v>0</v>
      </c>
      <c r="BA1054">
        <v>1064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Y1054*Source!I487</f>
        <v>3.1500000000000007E-2</v>
      </c>
      <c r="CY1054">
        <f>AD1054</f>
        <v>0</v>
      </c>
      <c r="CZ1054">
        <f>AH1054</f>
        <v>0</v>
      </c>
      <c r="DA1054">
        <f>AL1054</f>
        <v>1</v>
      </c>
      <c r="DB1054">
        <v>0</v>
      </c>
    </row>
    <row r="1055" spans="1:106" x14ac:dyDescent="0.2">
      <c r="A1055">
        <f>ROW(Source!A487)</f>
        <v>487</v>
      </c>
      <c r="B1055">
        <v>39500386</v>
      </c>
      <c r="C1055">
        <v>39501860</v>
      </c>
      <c r="D1055">
        <v>36882452</v>
      </c>
      <c r="E1055">
        <v>1</v>
      </c>
      <c r="F1055">
        <v>1</v>
      </c>
      <c r="G1055">
        <v>1</v>
      </c>
      <c r="H1055">
        <v>2</v>
      </c>
      <c r="I1055" t="s">
        <v>1031</v>
      </c>
      <c r="J1055" t="s">
        <v>1032</v>
      </c>
      <c r="K1055" t="s">
        <v>1033</v>
      </c>
      <c r="L1055">
        <v>1368</v>
      </c>
      <c r="N1055">
        <v>1011</v>
      </c>
      <c r="O1055" t="s">
        <v>1034</v>
      </c>
      <c r="P1055" t="s">
        <v>1034</v>
      </c>
      <c r="Q1055">
        <v>1</v>
      </c>
      <c r="W1055">
        <v>0</v>
      </c>
      <c r="X1055">
        <v>1188625873</v>
      </c>
      <c r="Y1055">
        <v>7.0000000000000007E-2</v>
      </c>
      <c r="AA1055">
        <v>0</v>
      </c>
      <c r="AB1055">
        <v>208.19</v>
      </c>
      <c r="AC1055">
        <v>13.5</v>
      </c>
      <c r="AD1055">
        <v>0</v>
      </c>
      <c r="AE1055">
        <v>0</v>
      </c>
      <c r="AF1055">
        <v>31.26</v>
      </c>
      <c r="AG1055">
        <v>13.5</v>
      </c>
      <c r="AH1055">
        <v>0</v>
      </c>
      <c r="AI1055">
        <v>1</v>
      </c>
      <c r="AJ1055">
        <v>6.66</v>
      </c>
      <c r="AK1055">
        <v>1</v>
      </c>
      <c r="AL1055">
        <v>1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 t="s">
        <v>3</v>
      </c>
      <c r="AT1055">
        <v>7.0000000000000007E-2</v>
      </c>
      <c r="AU1055" t="s">
        <v>3</v>
      </c>
      <c r="AV1055">
        <v>0</v>
      </c>
      <c r="AW1055">
        <v>2</v>
      </c>
      <c r="AX1055">
        <v>39501869</v>
      </c>
      <c r="AY1055">
        <v>1</v>
      </c>
      <c r="AZ1055">
        <v>0</v>
      </c>
      <c r="BA1055">
        <v>1065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Y1055*Source!I487</f>
        <v>3.1500000000000007E-2</v>
      </c>
      <c r="CY1055">
        <f>AB1055</f>
        <v>208.19</v>
      </c>
      <c r="CZ1055">
        <f>AF1055</f>
        <v>31.26</v>
      </c>
      <c r="DA1055">
        <f>AJ1055</f>
        <v>6.66</v>
      </c>
      <c r="DB1055">
        <v>0</v>
      </c>
    </row>
    <row r="1056" spans="1:106" x14ac:dyDescent="0.2">
      <c r="A1056">
        <f>ROW(Source!A487)</f>
        <v>487</v>
      </c>
      <c r="B1056">
        <v>39500386</v>
      </c>
      <c r="C1056">
        <v>39501860</v>
      </c>
      <c r="D1056">
        <v>36883789</v>
      </c>
      <c r="E1056">
        <v>1</v>
      </c>
      <c r="F1056">
        <v>1</v>
      </c>
      <c r="G1056">
        <v>1</v>
      </c>
      <c r="H1056">
        <v>2</v>
      </c>
      <c r="I1056" t="s">
        <v>1318</v>
      </c>
      <c r="J1056" t="s">
        <v>1319</v>
      </c>
      <c r="K1056" t="s">
        <v>1320</v>
      </c>
      <c r="L1056">
        <v>1368</v>
      </c>
      <c r="N1056">
        <v>1011</v>
      </c>
      <c r="O1056" t="s">
        <v>1034</v>
      </c>
      <c r="P1056" t="s">
        <v>1034</v>
      </c>
      <c r="Q1056">
        <v>1</v>
      </c>
      <c r="W1056">
        <v>0</v>
      </c>
      <c r="X1056">
        <v>792402865</v>
      </c>
      <c r="Y1056">
        <v>1.48</v>
      </c>
      <c r="AA1056">
        <v>0</v>
      </c>
      <c r="AB1056">
        <v>7.99</v>
      </c>
      <c r="AC1056">
        <v>0</v>
      </c>
      <c r="AD1056">
        <v>0</v>
      </c>
      <c r="AE1056">
        <v>0</v>
      </c>
      <c r="AF1056">
        <v>1.2</v>
      </c>
      <c r="AG1056">
        <v>0</v>
      </c>
      <c r="AH1056">
        <v>0</v>
      </c>
      <c r="AI1056">
        <v>1</v>
      </c>
      <c r="AJ1056">
        <v>6.66</v>
      </c>
      <c r="AK1056">
        <v>1</v>
      </c>
      <c r="AL1056">
        <v>1</v>
      </c>
      <c r="AN1056">
        <v>0</v>
      </c>
      <c r="AO1056">
        <v>1</v>
      </c>
      <c r="AP1056">
        <v>0</v>
      </c>
      <c r="AQ1056">
        <v>0</v>
      </c>
      <c r="AR1056">
        <v>0</v>
      </c>
      <c r="AS1056" t="s">
        <v>3</v>
      </c>
      <c r="AT1056">
        <v>1.48</v>
      </c>
      <c r="AU1056" t="s">
        <v>3</v>
      </c>
      <c r="AV1056">
        <v>0</v>
      </c>
      <c r="AW1056">
        <v>2</v>
      </c>
      <c r="AX1056">
        <v>39501870</v>
      </c>
      <c r="AY1056">
        <v>1</v>
      </c>
      <c r="AZ1056">
        <v>0</v>
      </c>
      <c r="BA1056">
        <v>1066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Y1056*Source!I487</f>
        <v>0.66600000000000004</v>
      </c>
      <c r="CY1056">
        <f>AB1056</f>
        <v>7.99</v>
      </c>
      <c r="CZ1056">
        <f>AF1056</f>
        <v>1.2</v>
      </c>
      <c r="DA1056">
        <f>AJ1056</f>
        <v>6.66</v>
      </c>
      <c r="DB1056">
        <v>0</v>
      </c>
    </row>
    <row r="1057" spans="1:106" x14ac:dyDescent="0.2">
      <c r="A1057">
        <f>ROW(Source!A487)</f>
        <v>487</v>
      </c>
      <c r="B1057">
        <v>39500386</v>
      </c>
      <c r="C1057">
        <v>39501860</v>
      </c>
      <c r="D1057">
        <v>36800140</v>
      </c>
      <c r="E1057">
        <v>1</v>
      </c>
      <c r="F1057">
        <v>1</v>
      </c>
      <c r="G1057">
        <v>1</v>
      </c>
      <c r="H1057">
        <v>3</v>
      </c>
      <c r="I1057" t="s">
        <v>1321</v>
      </c>
      <c r="J1057" t="s">
        <v>1322</v>
      </c>
      <c r="K1057" t="s">
        <v>1323</v>
      </c>
      <c r="L1057">
        <v>1339</v>
      </c>
      <c r="N1057">
        <v>1007</v>
      </c>
      <c r="O1057" t="s">
        <v>179</v>
      </c>
      <c r="P1057" t="s">
        <v>179</v>
      </c>
      <c r="Q1057">
        <v>1</v>
      </c>
      <c r="W1057">
        <v>0</v>
      </c>
      <c r="X1057">
        <v>1706747518</v>
      </c>
      <c r="Y1057">
        <v>0.04</v>
      </c>
      <c r="AA1057">
        <v>256.48</v>
      </c>
      <c r="AB1057">
        <v>0</v>
      </c>
      <c r="AC1057">
        <v>0</v>
      </c>
      <c r="AD1057">
        <v>0</v>
      </c>
      <c r="AE1057">
        <v>38.51</v>
      </c>
      <c r="AF1057">
        <v>0</v>
      </c>
      <c r="AG1057">
        <v>0</v>
      </c>
      <c r="AH1057">
        <v>0</v>
      </c>
      <c r="AI1057">
        <v>6.66</v>
      </c>
      <c r="AJ1057">
        <v>1</v>
      </c>
      <c r="AK1057">
        <v>1</v>
      </c>
      <c r="AL1057">
        <v>1</v>
      </c>
      <c r="AN1057">
        <v>0</v>
      </c>
      <c r="AO1057">
        <v>1</v>
      </c>
      <c r="AP1057">
        <v>0</v>
      </c>
      <c r="AQ1057">
        <v>0</v>
      </c>
      <c r="AR1057">
        <v>0</v>
      </c>
      <c r="AS1057" t="s">
        <v>3</v>
      </c>
      <c r="AT1057">
        <v>0.04</v>
      </c>
      <c r="AU1057" t="s">
        <v>3</v>
      </c>
      <c r="AV1057">
        <v>0</v>
      </c>
      <c r="AW1057">
        <v>2</v>
      </c>
      <c r="AX1057">
        <v>39501871</v>
      </c>
      <c r="AY1057">
        <v>1</v>
      </c>
      <c r="AZ1057">
        <v>0</v>
      </c>
      <c r="BA1057">
        <v>1067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Y1057*Source!I487</f>
        <v>1.8000000000000002E-2</v>
      </c>
      <c r="CY1057">
        <f>AA1057</f>
        <v>256.48</v>
      </c>
      <c r="CZ1057">
        <f>AE1057</f>
        <v>38.51</v>
      </c>
      <c r="DA1057">
        <f>AI1057</f>
        <v>6.66</v>
      </c>
      <c r="DB1057">
        <v>0</v>
      </c>
    </row>
    <row r="1058" spans="1:106" x14ac:dyDescent="0.2">
      <c r="A1058">
        <f>ROW(Source!A487)</f>
        <v>487</v>
      </c>
      <c r="B1058">
        <v>39500386</v>
      </c>
      <c r="C1058">
        <v>39501860</v>
      </c>
      <c r="D1058">
        <v>36800159</v>
      </c>
      <c r="E1058">
        <v>1</v>
      </c>
      <c r="F1058">
        <v>1</v>
      </c>
      <c r="G1058">
        <v>1</v>
      </c>
      <c r="H1058">
        <v>3</v>
      </c>
      <c r="I1058" t="s">
        <v>1324</v>
      </c>
      <c r="J1058" t="s">
        <v>1325</v>
      </c>
      <c r="K1058" t="s">
        <v>1326</v>
      </c>
      <c r="L1058">
        <v>1339</v>
      </c>
      <c r="N1058">
        <v>1007</v>
      </c>
      <c r="O1058" t="s">
        <v>179</v>
      </c>
      <c r="P1058" t="s">
        <v>179</v>
      </c>
      <c r="Q1058">
        <v>1</v>
      </c>
      <c r="W1058">
        <v>0</v>
      </c>
      <c r="X1058">
        <v>1262771840</v>
      </c>
      <c r="Y1058">
        <v>0.28999999999999998</v>
      </c>
      <c r="AA1058">
        <v>41.43</v>
      </c>
      <c r="AB1058">
        <v>0</v>
      </c>
      <c r="AC1058">
        <v>0</v>
      </c>
      <c r="AD1058">
        <v>0</v>
      </c>
      <c r="AE1058">
        <v>6.22</v>
      </c>
      <c r="AF1058">
        <v>0</v>
      </c>
      <c r="AG1058">
        <v>0</v>
      </c>
      <c r="AH1058">
        <v>0</v>
      </c>
      <c r="AI1058">
        <v>6.66</v>
      </c>
      <c r="AJ1058">
        <v>1</v>
      </c>
      <c r="AK1058">
        <v>1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3</v>
      </c>
      <c r="AT1058">
        <v>0.28999999999999998</v>
      </c>
      <c r="AU1058" t="s">
        <v>3</v>
      </c>
      <c r="AV1058">
        <v>0</v>
      </c>
      <c r="AW1058">
        <v>2</v>
      </c>
      <c r="AX1058">
        <v>39501872</v>
      </c>
      <c r="AY1058">
        <v>1</v>
      </c>
      <c r="AZ1058">
        <v>0</v>
      </c>
      <c r="BA1058">
        <v>1068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Y1058*Source!I487</f>
        <v>0.1305</v>
      </c>
      <c r="CY1058">
        <f>AA1058</f>
        <v>41.43</v>
      </c>
      <c r="CZ1058">
        <f>AE1058</f>
        <v>6.22</v>
      </c>
      <c r="DA1058">
        <f>AI1058</f>
        <v>6.66</v>
      </c>
      <c r="DB1058">
        <v>0</v>
      </c>
    </row>
    <row r="1059" spans="1:106" x14ac:dyDescent="0.2">
      <c r="A1059">
        <f>ROW(Source!A488)</f>
        <v>488</v>
      </c>
      <c r="B1059">
        <v>39500385</v>
      </c>
      <c r="C1059">
        <v>39501873</v>
      </c>
      <c r="D1059">
        <v>37064998</v>
      </c>
      <c r="E1059">
        <v>1</v>
      </c>
      <c r="F1059">
        <v>1</v>
      </c>
      <c r="G1059">
        <v>1</v>
      </c>
      <c r="H1059">
        <v>1</v>
      </c>
      <c r="I1059" t="s">
        <v>1215</v>
      </c>
      <c r="J1059" t="s">
        <v>3</v>
      </c>
      <c r="K1059" t="s">
        <v>1216</v>
      </c>
      <c r="L1059">
        <v>1191</v>
      </c>
      <c r="N1059">
        <v>1013</v>
      </c>
      <c r="O1059" t="s">
        <v>1028</v>
      </c>
      <c r="P1059" t="s">
        <v>1028</v>
      </c>
      <c r="Q1059">
        <v>1</v>
      </c>
      <c r="W1059">
        <v>0</v>
      </c>
      <c r="X1059">
        <v>735429535</v>
      </c>
      <c r="Y1059">
        <v>9.64</v>
      </c>
      <c r="AA1059">
        <v>0</v>
      </c>
      <c r="AB1059">
        <v>0</v>
      </c>
      <c r="AC1059">
        <v>0</v>
      </c>
      <c r="AD1059">
        <v>7.8</v>
      </c>
      <c r="AE1059">
        <v>0</v>
      </c>
      <c r="AF1059">
        <v>0</v>
      </c>
      <c r="AG1059">
        <v>0</v>
      </c>
      <c r="AH1059">
        <v>7.8</v>
      </c>
      <c r="AI1059">
        <v>1</v>
      </c>
      <c r="AJ1059">
        <v>1</v>
      </c>
      <c r="AK1059">
        <v>1</v>
      </c>
      <c r="AL1059">
        <v>1</v>
      </c>
      <c r="AN1059">
        <v>0</v>
      </c>
      <c r="AO1059">
        <v>1</v>
      </c>
      <c r="AP1059">
        <v>0</v>
      </c>
      <c r="AQ1059">
        <v>0</v>
      </c>
      <c r="AR1059">
        <v>0</v>
      </c>
      <c r="AS1059" t="s">
        <v>3</v>
      </c>
      <c r="AT1059">
        <v>9.64</v>
      </c>
      <c r="AU1059" t="s">
        <v>3</v>
      </c>
      <c r="AV1059">
        <v>1</v>
      </c>
      <c r="AW1059">
        <v>2</v>
      </c>
      <c r="AX1059">
        <v>39501877</v>
      </c>
      <c r="AY1059">
        <v>1</v>
      </c>
      <c r="AZ1059">
        <v>0</v>
      </c>
      <c r="BA1059">
        <v>1069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Y1059*Source!I488</f>
        <v>4.82</v>
      </c>
      <c r="CY1059">
        <f>AD1059</f>
        <v>7.8</v>
      </c>
      <c r="CZ1059">
        <f>AH1059</f>
        <v>7.8</v>
      </c>
      <c r="DA1059">
        <f>AL1059</f>
        <v>1</v>
      </c>
      <c r="DB1059">
        <v>0</v>
      </c>
    </row>
    <row r="1060" spans="1:106" x14ac:dyDescent="0.2">
      <c r="A1060">
        <f>ROW(Source!A488)</f>
        <v>488</v>
      </c>
      <c r="B1060">
        <v>39500385</v>
      </c>
      <c r="C1060">
        <v>39501873</v>
      </c>
      <c r="D1060">
        <v>37064876</v>
      </c>
      <c r="E1060">
        <v>1</v>
      </c>
      <c r="F1060">
        <v>1</v>
      </c>
      <c r="G1060">
        <v>1</v>
      </c>
      <c r="H1060">
        <v>1</v>
      </c>
      <c r="I1060" t="s">
        <v>1029</v>
      </c>
      <c r="J1060" t="s">
        <v>3</v>
      </c>
      <c r="K1060" t="s">
        <v>1030</v>
      </c>
      <c r="L1060">
        <v>1191</v>
      </c>
      <c r="N1060">
        <v>1013</v>
      </c>
      <c r="O1060" t="s">
        <v>1028</v>
      </c>
      <c r="P1060" t="s">
        <v>1028</v>
      </c>
      <c r="Q1060">
        <v>1</v>
      </c>
      <c r="W1060">
        <v>0</v>
      </c>
      <c r="X1060">
        <v>-1417349443</v>
      </c>
      <c r="Y1060">
        <v>0.01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1</v>
      </c>
      <c r="AJ1060">
        <v>1</v>
      </c>
      <c r="AK1060">
        <v>1</v>
      </c>
      <c r="AL1060">
        <v>1</v>
      </c>
      <c r="AN1060">
        <v>0</v>
      </c>
      <c r="AO1060">
        <v>1</v>
      </c>
      <c r="AP1060">
        <v>0</v>
      </c>
      <c r="AQ1060">
        <v>0</v>
      </c>
      <c r="AR1060">
        <v>0</v>
      </c>
      <c r="AS1060" t="s">
        <v>3</v>
      </c>
      <c r="AT1060">
        <v>0.01</v>
      </c>
      <c r="AU1060" t="s">
        <v>3</v>
      </c>
      <c r="AV1060">
        <v>2</v>
      </c>
      <c r="AW1060">
        <v>2</v>
      </c>
      <c r="AX1060">
        <v>39501878</v>
      </c>
      <c r="AY1060">
        <v>1</v>
      </c>
      <c r="AZ1060">
        <v>0</v>
      </c>
      <c r="BA1060">
        <v>1070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Y1060*Source!I488</f>
        <v>5.0000000000000001E-3</v>
      </c>
      <c r="CY1060">
        <f>AD1060</f>
        <v>0</v>
      </c>
      <c r="CZ1060">
        <f>AH1060</f>
        <v>0</v>
      </c>
      <c r="DA1060">
        <f>AL1060</f>
        <v>1</v>
      </c>
      <c r="DB1060">
        <v>0</v>
      </c>
    </row>
    <row r="1061" spans="1:106" x14ac:dyDescent="0.2">
      <c r="A1061">
        <f>ROW(Source!A488)</f>
        <v>488</v>
      </c>
      <c r="B1061">
        <v>39500385</v>
      </c>
      <c r="C1061">
        <v>39501873</v>
      </c>
      <c r="D1061">
        <v>36882452</v>
      </c>
      <c r="E1061">
        <v>1</v>
      </c>
      <c r="F1061">
        <v>1</v>
      </c>
      <c r="G1061">
        <v>1</v>
      </c>
      <c r="H1061">
        <v>2</v>
      </c>
      <c r="I1061" t="s">
        <v>1031</v>
      </c>
      <c r="J1061" t="s">
        <v>1032</v>
      </c>
      <c r="K1061" t="s">
        <v>1033</v>
      </c>
      <c r="L1061">
        <v>1368</v>
      </c>
      <c r="N1061">
        <v>1011</v>
      </c>
      <c r="O1061" t="s">
        <v>1034</v>
      </c>
      <c r="P1061" t="s">
        <v>1034</v>
      </c>
      <c r="Q1061">
        <v>1</v>
      </c>
      <c r="W1061">
        <v>0</v>
      </c>
      <c r="X1061">
        <v>1188625873</v>
      </c>
      <c r="Y1061">
        <v>0.01</v>
      </c>
      <c r="AA1061">
        <v>0</v>
      </c>
      <c r="AB1061">
        <v>31.26</v>
      </c>
      <c r="AC1061">
        <v>13.5</v>
      </c>
      <c r="AD1061">
        <v>0</v>
      </c>
      <c r="AE1061">
        <v>0</v>
      </c>
      <c r="AF1061">
        <v>31.26</v>
      </c>
      <c r="AG1061">
        <v>13.5</v>
      </c>
      <c r="AH1061">
        <v>0</v>
      </c>
      <c r="AI1061">
        <v>1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0</v>
      </c>
      <c r="AQ1061">
        <v>0</v>
      </c>
      <c r="AR1061">
        <v>0</v>
      </c>
      <c r="AS1061" t="s">
        <v>3</v>
      </c>
      <c r="AT1061">
        <v>0.01</v>
      </c>
      <c r="AU1061" t="s">
        <v>3</v>
      </c>
      <c r="AV1061">
        <v>0</v>
      </c>
      <c r="AW1061">
        <v>2</v>
      </c>
      <c r="AX1061">
        <v>39501879</v>
      </c>
      <c r="AY1061">
        <v>1</v>
      </c>
      <c r="AZ1061">
        <v>0</v>
      </c>
      <c r="BA1061">
        <v>1071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Y1061*Source!I488</f>
        <v>5.0000000000000001E-3</v>
      </c>
      <c r="CY1061">
        <f>AB1061</f>
        <v>31.26</v>
      </c>
      <c r="CZ1061">
        <f>AF1061</f>
        <v>31.26</v>
      </c>
      <c r="DA1061">
        <f>AJ1061</f>
        <v>1</v>
      </c>
      <c r="DB1061">
        <v>0</v>
      </c>
    </row>
    <row r="1062" spans="1:106" x14ac:dyDescent="0.2">
      <c r="A1062">
        <f>ROW(Source!A489)</f>
        <v>489</v>
      </c>
      <c r="B1062">
        <v>39500386</v>
      </c>
      <c r="C1062">
        <v>39501873</v>
      </c>
      <c r="D1062">
        <v>37064998</v>
      </c>
      <c r="E1062">
        <v>1</v>
      </c>
      <c r="F1062">
        <v>1</v>
      </c>
      <c r="G1062">
        <v>1</v>
      </c>
      <c r="H1062">
        <v>1</v>
      </c>
      <c r="I1062" t="s">
        <v>1215</v>
      </c>
      <c r="J1062" t="s">
        <v>3</v>
      </c>
      <c r="K1062" t="s">
        <v>1216</v>
      </c>
      <c r="L1062">
        <v>1191</v>
      </c>
      <c r="N1062">
        <v>1013</v>
      </c>
      <c r="O1062" t="s">
        <v>1028</v>
      </c>
      <c r="P1062" t="s">
        <v>1028</v>
      </c>
      <c r="Q1062">
        <v>1</v>
      </c>
      <c r="W1062">
        <v>0</v>
      </c>
      <c r="X1062">
        <v>735429535</v>
      </c>
      <c r="Y1062">
        <v>9.64</v>
      </c>
      <c r="AA1062">
        <v>0</v>
      </c>
      <c r="AB1062">
        <v>0</v>
      </c>
      <c r="AC1062">
        <v>0</v>
      </c>
      <c r="AD1062">
        <v>51.95</v>
      </c>
      <c r="AE1062">
        <v>0</v>
      </c>
      <c r="AF1062">
        <v>0</v>
      </c>
      <c r="AG1062">
        <v>0</v>
      </c>
      <c r="AH1062">
        <v>7.8</v>
      </c>
      <c r="AI1062">
        <v>1</v>
      </c>
      <c r="AJ1062">
        <v>1</v>
      </c>
      <c r="AK1062">
        <v>1</v>
      </c>
      <c r="AL1062">
        <v>6.66</v>
      </c>
      <c r="AN1062">
        <v>0</v>
      </c>
      <c r="AO1062">
        <v>1</v>
      </c>
      <c r="AP1062">
        <v>0</v>
      </c>
      <c r="AQ1062">
        <v>0</v>
      </c>
      <c r="AR1062">
        <v>0</v>
      </c>
      <c r="AS1062" t="s">
        <v>3</v>
      </c>
      <c r="AT1062">
        <v>9.64</v>
      </c>
      <c r="AU1062" t="s">
        <v>3</v>
      </c>
      <c r="AV1062">
        <v>1</v>
      </c>
      <c r="AW1062">
        <v>2</v>
      </c>
      <c r="AX1062">
        <v>39501877</v>
      </c>
      <c r="AY1062">
        <v>1</v>
      </c>
      <c r="AZ1062">
        <v>0</v>
      </c>
      <c r="BA1062">
        <v>1072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Y1062*Source!I489</f>
        <v>4.82</v>
      </c>
      <c r="CY1062">
        <f>AD1062</f>
        <v>51.95</v>
      </c>
      <c r="CZ1062">
        <f>AH1062</f>
        <v>7.8</v>
      </c>
      <c r="DA1062">
        <f>AL1062</f>
        <v>6.66</v>
      </c>
      <c r="DB1062">
        <v>0</v>
      </c>
    </row>
    <row r="1063" spans="1:106" x14ac:dyDescent="0.2">
      <c r="A1063">
        <f>ROW(Source!A489)</f>
        <v>489</v>
      </c>
      <c r="B1063">
        <v>39500386</v>
      </c>
      <c r="C1063">
        <v>39501873</v>
      </c>
      <c r="D1063">
        <v>37064876</v>
      </c>
      <c r="E1063">
        <v>1</v>
      </c>
      <c r="F1063">
        <v>1</v>
      </c>
      <c r="G1063">
        <v>1</v>
      </c>
      <c r="H1063">
        <v>1</v>
      </c>
      <c r="I1063" t="s">
        <v>1029</v>
      </c>
      <c r="J1063" t="s">
        <v>3</v>
      </c>
      <c r="K1063" t="s">
        <v>1030</v>
      </c>
      <c r="L1063">
        <v>1191</v>
      </c>
      <c r="N1063">
        <v>1013</v>
      </c>
      <c r="O1063" t="s">
        <v>1028</v>
      </c>
      <c r="P1063" t="s">
        <v>1028</v>
      </c>
      <c r="Q1063">
        <v>1</v>
      </c>
      <c r="W1063">
        <v>0</v>
      </c>
      <c r="X1063">
        <v>-1417349443</v>
      </c>
      <c r="Y1063">
        <v>0.01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1</v>
      </c>
      <c r="AJ1063">
        <v>1</v>
      </c>
      <c r="AK1063">
        <v>6.66</v>
      </c>
      <c r="AL1063">
        <v>1</v>
      </c>
      <c r="AN1063">
        <v>0</v>
      </c>
      <c r="AO1063">
        <v>1</v>
      </c>
      <c r="AP1063">
        <v>0</v>
      </c>
      <c r="AQ1063">
        <v>0</v>
      </c>
      <c r="AR1063">
        <v>0</v>
      </c>
      <c r="AS1063" t="s">
        <v>3</v>
      </c>
      <c r="AT1063">
        <v>0.01</v>
      </c>
      <c r="AU1063" t="s">
        <v>3</v>
      </c>
      <c r="AV1063">
        <v>2</v>
      </c>
      <c r="AW1063">
        <v>2</v>
      </c>
      <c r="AX1063">
        <v>39501878</v>
      </c>
      <c r="AY1063">
        <v>1</v>
      </c>
      <c r="AZ1063">
        <v>0</v>
      </c>
      <c r="BA1063">
        <v>1073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Y1063*Source!I489</f>
        <v>5.0000000000000001E-3</v>
      </c>
      <c r="CY1063">
        <f>AD1063</f>
        <v>0</v>
      </c>
      <c r="CZ1063">
        <f>AH1063</f>
        <v>0</v>
      </c>
      <c r="DA1063">
        <f>AL1063</f>
        <v>1</v>
      </c>
      <c r="DB1063">
        <v>0</v>
      </c>
    </row>
    <row r="1064" spans="1:106" x14ac:dyDescent="0.2">
      <c r="A1064">
        <f>ROW(Source!A489)</f>
        <v>489</v>
      </c>
      <c r="B1064">
        <v>39500386</v>
      </c>
      <c r="C1064">
        <v>39501873</v>
      </c>
      <c r="D1064">
        <v>36882452</v>
      </c>
      <c r="E1064">
        <v>1</v>
      </c>
      <c r="F1064">
        <v>1</v>
      </c>
      <c r="G1064">
        <v>1</v>
      </c>
      <c r="H1064">
        <v>2</v>
      </c>
      <c r="I1064" t="s">
        <v>1031</v>
      </c>
      <c r="J1064" t="s">
        <v>1032</v>
      </c>
      <c r="K1064" t="s">
        <v>1033</v>
      </c>
      <c r="L1064">
        <v>1368</v>
      </c>
      <c r="N1064">
        <v>1011</v>
      </c>
      <c r="O1064" t="s">
        <v>1034</v>
      </c>
      <c r="P1064" t="s">
        <v>1034</v>
      </c>
      <c r="Q1064">
        <v>1</v>
      </c>
      <c r="W1064">
        <v>0</v>
      </c>
      <c r="X1064">
        <v>1188625873</v>
      </c>
      <c r="Y1064">
        <v>0.01</v>
      </c>
      <c r="AA1064">
        <v>0</v>
      </c>
      <c r="AB1064">
        <v>208.19</v>
      </c>
      <c r="AC1064">
        <v>13.5</v>
      </c>
      <c r="AD1064">
        <v>0</v>
      </c>
      <c r="AE1064">
        <v>0</v>
      </c>
      <c r="AF1064">
        <v>31.26</v>
      </c>
      <c r="AG1064">
        <v>13.5</v>
      </c>
      <c r="AH1064">
        <v>0</v>
      </c>
      <c r="AI1064">
        <v>1</v>
      </c>
      <c r="AJ1064">
        <v>6.66</v>
      </c>
      <c r="AK1064">
        <v>1</v>
      </c>
      <c r="AL1064">
        <v>1</v>
      </c>
      <c r="AN1064">
        <v>0</v>
      </c>
      <c r="AO1064">
        <v>1</v>
      </c>
      <c r="AP1064">
        <v>0</v>
      </c>
      <c r="AQ1064">
        <v>0</v>
      </c>
      <c r="AR1064">
        <v>0</v>
      </c>
      <c r="AS1064" t="s">
        <v>3</v>
      </c>
      <c r="AT1064">
        <v>0.01</v>
      </c>
      <c r="AU1064" t="s">
        <v>3</v>
      </c>
      <c r="AV1064">
        <v>0</v>
      </c>
      <c r="AW1064">
        <v>2</v>
      </c>
      <c r="AX1064">
        <v>39501879</v>
      </c>
      <c r="AY1064">
        <v>1</v>
      </c>
      <c r="AZ1064">
        <v>0</v>
      </c>
      <c r="BA1064">
        <v>1074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Y1064*Source!I489</f>
        <v>5.0000000000000001E-3</v>
      </c>
      <c r="CY1064">
        <f>AB1064</f>
        <v>208.19</v>
      </c>
      <c r="CZ1064">
        <f>AF1064</f>
        <v>31.26</v>
      </c>
      <c r="DA1064">
        <f>AJ1064</f>
        <v>6.66</v>
      </c>
      <c r="DB1064">
        <v>0</v>
      </c>
    </row>
    <row r="1065" spans="1:106" x14ac:dyDescent="0.2">
      <c r="A1065">
        <f>ROW(Source!A490)</f>
        <v>490</v>
      </c>
      <c r="B1065">
        <v>39500385</v>
      </c>
      <c r="C1065">
        <v>39501880</v>
      </c>
      <c r="D1065">
        <v>37077359</v>
      </c>
      <c r="E1065">
        <v>1</v>
      </c>
      <c r="F1065">
        <v>1</v>
      </c>
      <c r="G1065">
        <v>1</v>
      </c>
      <c r="H1065">
        <v>1</v>
      </c>
      <c r="I1065" t="s">
        <v>1428</v>
      </c>
      <c r="J1065" t="s">
        <v>3</v>
      </c>
      <c r="K1065" t="s">
        <v>1429</v>
      </c>
      <c r="L1065">
        <v>1191</v>
      </c>
      <c r="N1065">
        <v>1013</v>
      </c>
      <c r="O1065" t="s">
        <v>1028</v>
      </c>
      <c r="P1065" t="s">
        <v>1028</v>
      </c>
      <c r="Q1065">
        <v>1</v>
      </c>
      <c r="W1065">
        <v>0</v>
      </c>
      <c r="X1065">
        <v>-362667798</v>
      </c>
      <c r="Y1065">
        <v>0.9</v>
      </c>
      <c r="AA1065">
        <v>0</v>
      </c>
      <c r="AB1065">
        <v>0</v>
      </c>
      <c r="AC1065">
        <v>0</v>
      </c>
      <c r="AD1065">
        <v>10.5</v>
      </c>
      <c r="AE1065">
        <v>0</v>
      </c>
      <c r="AF1065">
        <v>0</v>
      </c>
      <c r="AG1065">
        <v>0</v>
      </c>
      <c r="AH1065">
        <v>10.5</v>
      </c>
      <c r="AI1065">
        <v>1</v>
      </c>
      <c r="AJ1065">
        <v>1</v>
      </c>
      <c r="AK1065">
        <v>1</v>
      </c>
      <c r="AL1065">
        <v>1</v>
      </c>
      <c r="AN1065">
        <v>0</v>
      </c>
      <c r="AO1065">
        <v>1</v>
      </c>
      <c r="AP1065">
        <v>1</v>
      </c>
      <c r="AQ1065">
        <v>0</v>
      </c>
      <c r="AR1065">
        <v>0</v>
      </c>
      <c r="AS1065" t="s">
        <v>3</v>
      </c>
      <c r="AT1065">
        <v>0.9</v>
      </c>
      <c r="AU1065" t="s">
        <v>3</v>
      </c>
      <c r="AV1065">
        <v>1</v>
      </c>
      <c r="AW1065">
        <v>2</v>
      </c>
      <c r="AX1065">
        <v>39501890</v>
      </c>
      <c r="AY1065">
        <v>1</v>
      </c>
      <c r="AZ1065">
        <v>0</v>
      </c>
      <c r="BA1065">
        <v>1075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Y1065*Source!I490</f>
        <v>3.6</v>
      </c>
      <c r="CY1065">
        <f>AD1065</f>
        <v>10.5</v>
      </c>
      <c r="CZ1065">
        <f>AH1065</f>
        <v>10.5</v>
      </c>
      <c r="DA1065">
        <f>AL1065</f>
        <v>1</v>
      </c>
      <c r="DB1065">
        <v>0</v>
      </c>
    </row>
    <row r="1066" spans="1:106" x14ac:dyDescent="0.2">
      <c r="A1066">
        <f>ROW(Source!A490)</f>
        <v>490</v>
      </c>
      <c r="B1066">
        <v>39500385</v>
      </c>
      <c r="C1066">
        <v>39501880</v>
      </c>
      <c r="D1066">
        <v>37064876</v>
      </c>
      <c r="E1066">
        <v>1</v>
      </c>
      <c r="F1066">
        <v>1</v>
      </c>
      <c r="G1066">
        <v>1</v>
      </c>
      <c r="H1066">
        <v>1</v>
      </c>
      <c r="I1066" t="s">
        <v>1029</v>
      </c>
      <c r="J1066" t="s">
        <v>3</v>
      </c>
      <c r="K1066" t="s">
        <v>1030</v>
      </c>
      <c r="L1066">
        <v>1191</v>
      </c>
      <c r="N1066">
        <v>1013</v>
      </c>
      <c r="O1066" t="s">
        <v>1028</v>
      </c>
      <c r="P1066" t="s">
        <v>1028</v>
      </c>
      <c r="Q1066">
        <v>1</v>
      </c>
      <c r="W1066">
        <v>0</v>
      </c>
      <c r="X1066">
        <v>-1417349443</v>
      </c>
      <c r="Y1066">
        <v>0.2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1</v>
      </c>
      <c r="AJ1066">
        <v>1</v>
      </c>
      <c r="AK1066">
        <v>1</v>
      </c>
      <c r="AL1066">
        <v>1</v>
      </c>
      <c r="AN1066">
        <v>0</v>
      </c>
      <c r="AO1066">
        <v>1</v>
      </c>
      <c r="AP1066">
        <v>0</v>
      </c>
      <c r="AQ1066">
        <v>0</v>
      </c>
      <c r="AR1066">
        <v>0</v>
      </c>
      <c r="AS1066" t="s">
        <v>3</v>
      </c>
      <c r="AT1066">
        <v>0.2</v>
      </c>
      <c r="AU1066" t="s">
        <v>3</v>
      </c>
      <c r="AV1066">
        <v>2</v>
      </c>
      <c r="AW1066">
        <v>2</v>
      </c>
      <c r="AX1066">
        <v>39501891</v>
      </c>
      <c r="AY1066">
        <v>1</v>
      </c>
      <c r="AZ1066">
        <v>0</v>
      </c>
      <c r="BA1066">
        <v>1076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Y1066*Source!I490</f>
        <v>0.8</v>
      </c>
      <c r="CY1066">
        <f>AD1066</f>
        <v>0</v>
      </c>
      <c r="CZ1066">
        <f>AH1066</f>
        <v>0</v>
      </c>
      <c r="DA1066">
        <f>AL1066</f>
        <v>1</v>
      </c>
      <c r="DB1066">
        <v>0</v>
      </c>
    </row>
    <row r="1067" spans="1:106" x14ac:dyDescent="0.2">
      <c r="A1067">
        <f>ROW(Source!A490)</f>
        <v>490</v>
      </c>
      <c r="B1067">
        <v>39500385</v>
      </c>
      <c r="C1067">
        <v>39501880</v>
      </c>
      <c r="D1067">
        <v>36882159</v>
      </c>
      <c r="E1067">
        <v>1</v>
      </c>
      <c r="F1067">
        <v>1</v>
      </c>
      <c r="G1067">
        <v>1</v>
      </c>
      <c r="H1067">
        <v>2</v>
      </c>
      <c r="I1067" t="s">
        <v>1119</v>
      </c>
      <c r="J1067" t="s">
        <v>1120</v>
      </c>
      <c r="K1067" t="s">
        <v>1121</v>
      </c>
      <c r="L1067">
        <v>1368</v>
      </c>
      <c r="N1067">
        <v>1011</v>
      </c>
      <c r="O1067" t="s">
        <v>1034</v>
      </c>
      <c r="P1067" t="s">
        <v>1034</v>
      </c>
      <c r="Q1067">
        <v>1</v>
      </c>
      <c r="W1067">
        <v>0</v>
      </c>
      <c r="X1067">
        <v>-1718674368</v>
      </c>
      <c r="Y1067">
        <v>0.1</v>
      </c>
      <c r="AA1067">
        <v>0</v>
      </c>
      <c r="AB1067">
        <v>111.99</v>
      </c>
      <c r="AC1067">
        <v>13.5</v>
      </c>
      <c r="AD1067">
        <v>0</v>
      </c>
      <c r="AE1067">
        <v>0</v>
      </c>
      <c r="AF1067">
        <v>111.99</v>
      </c>
      <c r="AG1067">
        <v>13.5</v>
      </c>
      <c r="AH1067">
        <v>0</v>
      </c>
      <c r="AI1067">
        <v>1</v>
      </c>
      <c r="AJ1067">
        <v>1</v>
      </c>
      <c r="AK1067">
        <v>1</v>
      </c>
      <c r="AL1067">
        <v>1</v>
      </c>
      <c r="AN1067">
        <v>0</v>
      </c>
      <c r="AO1067">
        <v>1</v>
      </c>
      <c r="AP1067">
        <v>1</v>
      </c>
      <c r="AQ1067">
        <v>0</v>
      </c>
      <c r="AR1067">
        <v>0</v>
      </c>
      <c r="AS1067" t="s">
        <v>3</v>
      </c>
      <c r="AT1067">
        <v>0.1</v>
      </c>
      <c r="AU1067" t="s">
        <v>3</v>
      </c>
      <c r="AV1067">
        <v>0</v>
      </c>
      <c r="AW1067">
        <v>2</v>
      </c>
      <c r="AX1067">
        <v>39501892</v>
      </c>
      <c r="AY1067">
        <v>1</v>
      </c>
      <c r="AZ1067">
        <v>0</v>
      </c>
      <c r="BA1067">
        <v>1077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Y1067*Source!I490</f>
        <v>0.4</v>
      </c>
      <c r="CY1067">
        <f>AB1067</f>
        <v>111.99</v>
      </c>
      <c r="CZ1067">
        <f>AF1067</f>
        <v>111.99</v>
      </c>
      <c r="DA1067">
        <f>AJ1067</f>
        <v>1</v>
      </c>
      <c r="DB1067">
        <v>0</v>
      </c>
    </row>
    <row r="1068" spans="1:106" x14ac:dyDescent="0.2">
      <c r="A1068">
        <f>ROW(Source!A490)</f>
        <v>490</v>
      </c>
      <c r="B1068">
        <v>39500385</v>
      </c>
      <c r="C1068">
        <v>39501880</v>
      </c>
      <c r="D1068">
        <v>36883554</v>
      </c>
      <c r="E1068">
        <v>1</v>
      </c>
      <c r="F1068">
        <v>1</v>
      </c>
      <c r="G1068">
        <v>1</v>
      </c>
      <c r="H1068">
        <v>2</v>
      </c>
      <c r="I1068" t="s">
        <v>1037</v>
      </c>
      <c r="J1068" t="s">
        <v>1038</v>
      </c>
      <c r="K1068" t="s">
        <v>1039</v>
      </c>
      <c r="L1068">
        <v>1368</v>
      </c>
      <c r="N1068">
        <v>1011</v>
      </c>
      <c r="O1068" t="s">
        <v>1034</v>
      </c>
      <c r="P1068" t="s">
        <v>1034</v>
      </c>
      <c r="Q1068">
        <v>1</v>
      </c>
      <c r="W1068">
        <v>0</v>
      </c>
      <c r="X1068">
        <v>1372534845</v>
      </c>
      <c r="Y1068">
        <v>0.1</v>
      </c>
      <c r="AA1068">
        <v>0</v>
      </c>
      <c r="AB1068">
        <v>65.709999999999994</v>
      </c>
      <c r="AC1068">
        <v>11.6</v>
      </c>
      <c r="AD1068">
        <v>0</v>
      </c>
      <c r="AE1068">
        <v>0</v>
      </c>
      <c r="AF1068">
        <v>65.709999999999994</v>
      </c>
      <c r="AG1068">
        <v>11.6</v>
      </c>
      <c r="AH1068">
        <v>0</v>
      </c>
      <c r="AI1068">
        <v>1</v>
      </c>
      <c r="AJ1068">
        <v>1</v>
      </c>
      <c r="AK1068">
        <v>1</v>
      </c>
      <c r="AL1068">
        <v>1</v>
      </c>
      <c r="AN1068">
        <v>0</v>
      </c>
      <c r="AO1068">
        <v>1</v>
      </c>
      <c r="AP1068">
        <v>1</v>
      </c>
      <c r="AQ1068">
        <v>0</v>
      </c>
      <c r="AR1068">
        <v>0</v>
      </c>
      <c r="AS1068" t="s">
        <v>3</v>
      </c>
      <c r="AT1068">
        <v>0.1</v>
      </c>
      <c r="AU1068" t="s">
        <v>3</v>
      </c>
      <c r="AV1068">
        <v>0</v>
      </c>
      <c r="AW1068">
        <v>2</v>
      </c>
      <c r="AX1068">
        <v>39501893</v>
      </c>
      <c r="AY1068">
        <v>1</v>
      </c>
      <c r="AZ1068">
        <v>0</v>
      </c>
      <c r="BA1068">
        <v>1078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Y1068*Source!I490</f>
        <v>0.4</v>
      </c>
      <c r="CY1068">
        <f>AB1068</f>
        <v>65.709999999999994</v>
      </c>
      <c r="CZ1068">
        <f>AF1068</f>
        <v>65.709999999999994</v>
      </c>
      <c r="DA1068">
        <f>AJ1068</f>
        <v>1</v>
      </c>
      <c r="DB1068">
        <v>0</v>
      </c>
    </row>
    <row r="1069" spans="1:106" x14ac:dyDescent="0.2">
      <c r="A1069">
        <f>ROW(Source!A490)</f>
        <v>490</v>
      </c>
      <c r="B1069">
        <v>39500385</v>
      </c>
      <c r="C1069">
        <v>39501880</v>
      </c>
      <c r="D1069">
        <v>36802094</v>
      </c>
      <c r="E1069">
        <v>1</v>
      </c>
      <c r="F1069">
        <v>1</v>
      </c>
      <c r="G1069">
        <v>1</v>
      </c>
      <c r="H1069">
        <v>3</v>
      </c>
      <c r="I1069" t="s">
        <v>1430</v>
      </c>
      <c r="J1069" t="s">
        <v>1431</v>
      </c>
      <c r="K1069" t="s">
        <v>1432</v>
      </c>
      <c r="L1069">
        <v>1346</v>
      </c>
      <c r="N1069">
        <v>1009</v>
      </c>
      <c r="O1069" t="s">
        <v>52</v>
      </c>
      <c r="P1069" t="s">
        <v>52</v>
      </c>
      <c r="Q1069">
        <v>1</v>
      </c>
      <c r="W1069">
        <v>0</v>
      </c>
      <c r="X1069">
        <v>-1088866022</v>
      </c>
      <c r="Y1069">
        <v>0.01</v>
      </c>
      <c r="AA1069">
        <v>30.4</v>
      </c>
      <c r="AB1069">
        <v>0</v>
      </c>
      <c r="AC1069">
        <v>0</v>
      </c>
      <c r="AD1069">
        <v>0</v>
      </c>
      <c r="AE1069">
        <v>30.4</v>
      </c>
      <c r="AF1069">
        <v>0</v>
      </c>
      <c r="AG1069">
        <v>0</v>
      </c>
      <c r="AH1069">
        <v>0</v>
      </c>
      <c r="AI1069">
        <v>1</v>
      </c>
      <c r="AJ1069">
        <v>1</v>
      </c>
      <c r="AK1069">
        <v>1</v>
      </c>
      <c r="AL1069">
        <v>1</v>
      </c>
      <c r="AN1069">
        <v>0</v>
      </c>
      <c r="AO1069">
        <v>1</v>
      </c>
      <c r="AP1069">
        <v>1</v>
      </c>
      <c r="AQ1069">
        <v>0</v>
      </c>
      <c r="AR1069">
        <v>0</v>
      </c>
      <c r="AS1069" t="s">
        <v>3</v>
      </c>
      <c r="AT1069">
        <v>0.01</v>
      </c>
      <c r="AU1069" t="s">
        <v>3</v>
      </c>
      <c r="AV1069">
        <v>0</v>
      </c>
      <c r="AW1069">
        <v>2</v>
      </c>
      <c r="AX1069">
        <v>39501894</v>
      </c>
      <c r="AY1069">
        <v>1</v>
      </c>
      <c r="AZ1069">
        <v>0</v>
      </c>
      <c r="BA1069">
        <v>1079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Y1069*Source!I490</f>
        <v>0.04</v>
      </c>
      <c r="CY1069">
        <f>AA1069</f>
        <v>30.4</v>
      </c>
      <c r="CZ1069">
        <f>AE1069</f>
        <v>30.4</v>
      </c>
      <c r="DA1069">
        <f>AI1069</f>
        <v>1</v>
      </c>
      <c r="DB1069">
        <v>0</v>
      </c>
    </row>
    <row r="1070" spans="1:106" x14ac:dyDescent="0.2">
      <c r="A1070">
        <f>ROW(Source!A490)</f>
        <v>490</v>
      </c>
      <c r="B1070">
        <v>39500385</v>
      </c>
      <c r="C1070">
        <v>39501880</v>
      </c>
      <c r="D1070">
        <v>36804448</v>
      </c>
      <c r="E1070">
        <v>1</v>
      </c>
      <c r="F1070">
        <v>1</v>
      </c>
      <c r="G1070">
        <v>1</v>
      </c>
      <c r="H1070">
        <v>3</v>
      </c>
      <c r="I1070" t="s">
        <v>1433</v>
      </c>
      <c r="J1070" t="s">
        <v>1434</v>
      </c>
      <c r="K1070" t="s">
        <v>1416</v>
      </c>
      <c r="L1070">
        <v>1346</v>
      </c>
      <c r="N1070">
        <v>1009</v>
      </c>
      <c r="O1070" t="s">
        <v>52</v>
      </c>
      <c r="P1070" t="s">
        <v>52</v>
      </c>
      <c r="Q1070">
        <v>1</v>
      </c>
      <c r="W1070">
        <v>0</v>
      </c>
      <c r="X1070">
        <v>103900845</v>
      </c>
      <c r="Y1070">
        <v>0.3</v>
      </c>
      <c r="AA1070">
        <v>9.0399999999999991</v>
      </c>
      <c r="AB1070">
        <v>0</v>
      </c>
      <c r="AC1070">
        <v>0</v>
      </c>
      <c r="AD1070">
        <v>0</v>
      </c>
      <c r="AE1070">
        <v>9.0399999999999991</v>
      </c>
      <c r="AF1070">
        <v>0</v>
      </c>
      <c r="AG1070">
        <v>0</v>
      </c>
      <c r="AH1070">
        <v>0</v>
      </c>
      <c r="AI1070">
        <v>1</v>
      </c>
      <c r="AJ1070">
        <v>1</v>
      </c>
      <c r="AK1070">
        <v>1</v>
      </c>
      <c r="AL1070">
        <v>1</v>
      </c>
      <c r="AN1070">
        <v>0</v>
      </c>
      <c r="AO1070">
        <v>1</v>
      </c>
      <c r="AP1070">
        <v>1</v>
      </c>
      <c r="AQ1070">
        <v>0</v>
      </c>
      <c r="AR1070">
        <v>0</v>
      </c>
      <c r="AS1070" t="s">
        <v>3</v>
      </c>
      <c r="AT1070">
        <v>0.3</v>
      </c>
      <c r="AU1070" t="s">
        <v>3</v>
      </c>
      <c r="AV1070">
        <v>0</v>
      </c>
      <c r="AW1070">
        <v>2</v>
      </c>
      <c r="AX1070">
        <v>39501895</v>
      </c>
      <c r="AY1070">
        <v>1</v>
      </c>
      <c r="AZ1070">
        <v>0</v>
      </c>
      <c r="BA1070">
        <v>1080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Y1070*Source!I490</f>
        <v>1.2</v>
      </c>
      <c r="CY1070">
        <f>AA1070</f>
        <v>9.0399999999999991</v>
      </c>
      <c r="CZ1070">
        <f>AE1070</f>
        <v>9.0399999999999991</v>
      </c>
      <c r="DA1070">
        <f>AI1070</f>
        <v>1</v>
      </c>
      <c r="DB1070">
        <v>0</v>
      </c>
    </row>
    <row r="1071" spans="1:106" x14ac:dyDescent="0.2">
      <c r="A1071">
        <f>ROW(Source!A490)</f>
        <v>490</v>
      </c>
      <c r="B1071">
        <v>39500385</v>
      </c>
      <c r="C1071">
        <v>39501880</v>
      </c>
      <c r="D1071">
        <v>36825981</v>
      </c>
      <c r="E1071">
        <v>1</v>
      </c>
      <c r="F1071">
        <v>1</v>
      </c>
      <c r="G1071">
        <v>1</v>
      </c>
      <c r="H1071">
        <v>3</v>
      </c>
      <c r="I1071" t="s">
        <v>1435</v>
      </c>
      <c r="J1071" t="s">
        <v>1436</v>
      </c>
      <c r="K1071" t="s">
        <v>1437</v>
      </c>
      <c r="L1071">
        <v>1348</v>
      </c>
      <c r="N1071">
        <v>1009</v>
      </c>
      <c r="O1071" t="s">
        <v>57</v>
      </c>
      <c r="P1071" t="s">
        <v>57</v>
      </c>
      <c r="Q1071">
        <v>1000</v>
      </c>
      <c r="W1071">
        <v>0</v>
      </c>
      <c r="X1071">
        <v>-1598896989</v>
      </c>
      <c r="Y1071">
        <v>5.9999999999999995E-4</v>
      </c>
      <c r="AA1071">
        <v>5000</v>
      </c>
      <c r="AB1071">
        <v>0</v>
      </c>
      <c r="AC1071">
        <v>0</v>
      </c>
      <c r="AD1071">
        <v>0</v>
      </c>
      <c r="AE1071">
        <v>5000</v>
      </c>
      <c r="AF1071">
        <v>0</v>
      </c>
      <c r="AG1071">
        <v>0</v>
      </c>
      <c r="AH1071">
        <v>0</v>
      </c>
      <c r="AI1071">
        <v>1</v>
      </c>
      <c r="AJ1071">
        <v>1</v>
      </c>
      <c r="AK1071">
        <v>1</v>
      </c>
      <c r="AL1071">
        <v>1</v>
      </c>
      <c r="AN1071">
        <v>0</v>
      </c>
      <c r="AO1071">
        <v>1</v>
      </c>
      <c r="AP1071">
        <v>1</v>
      </c>
      <c r="AQ1071">
        <v>0</v>
      </c>
      <c r="AR1071">
        <v>0</v>
      </c>
      <c r="AS1071" t="s">
        <v>3</v>
      </c>
      <c r="AT1071">
        <v>5.9999999999999995E-4</v>
      </c>
      <c r="AU1071" t="s">
        <v>3</v>
      </c>
      <c r="AV1071">
        <v>0</v>
      </c>
      <c r="AW1071">
        <v>2</v>
      </c>
      <c r="AX1071">
        <v>39501896</v>
      </c>
      <c r="AY1071">
        <v>1</v>
      </c>
      <c r="AZ1071">
        <v>0</v>
      </c>
      <c r="BA1071">
        <v>1081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Y1071*Source!I490</f>
        <v>2.3999999999999998E-3</v>
      </c>
      <c r="CY1071">
        <f>AA1071</f>
        <v>5000</v>
      </c>
      <c r="CZ1071">
        <f>AE1071</f>
        <v>5000</v>
      </c>
      <c r="DA1071">
        <f>AI1071</f>
        <v>1</v>
      </c>
      <c r="DB1071">
        <v>0</v>
      </c>
    </row>
    <row r="1072" spans="1:106" x14ac:dyDescent="0.2">
      <c r="A1072">
        <f>ROW(Source!A490)</f>
        <v>490</v>
      </c>
      <c r="B1072">
        <v>39500385</v>
      </c>
      <c r="C1072">
        <v>39501880</v>
      </c>
      <c r="D1072">
        <v>36874461</v>
      </c>
      <c r="E1072">
        <v>1</v>
      </c>
      <c r="F1072">
        <v>1</v>
      </c>
      <c r="G1072">
        <v>1</v>
      </c>
      <c r="H1072">
        <v>3</v>
      </c>
      <c r="I1072" t="s">
        <v>732</v>
      </c>
      <c r="J1072" t="s">
        <v>734</v>
      </c>
      <c r="K1072" t="s">
        <v>733</v>
      </c>
      <c r="L1072">
        <v>1354</v>
      </c>
      <c r="N1072">
        <v>1010</v>
      </c>
      <c r="O1072" t="s">
        <v>132</v>
      </c>
      <c r="P1072" t="s">
        <v>132</v>
      </c>
      <c r="Q1072">
        <v>1</v>
      </c>
      <c r="W1072">
        <v>0</v>
      </c>
      <c r="X1072">
        <v>1834824720</v>
      </c>
      <c r="Y1072">
        <v>1</v>
      </c>
      <c r="AA1072">
        <v>405.67</v>
      </c>
      <c r="AB1072">
        <v>0</v>
      </c>
      <c r="AC1072">
        <v>0</v>
      </c>
      <c r="AD1072">
        <v>0</v>
      </c>
      <c r="AE1072">
        <v>405.67</v>
      </c>
      <c r="AF1072">
        <v>0</v>
      </c>
      <c r="AG1072">
        <v>0</v>
      </c>
      <c r="AH1072">
        <v>0</v>
      </c>
      <c r="AI1072">
        <v>1</v>
      </c>
      <c r="AJ1072">
        <v>1</v>
      </c>
      <c r="AK1072">
        <v>1</v>
      </c>
      <c r="AL1072">
        <v>1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 t="s">
        <v>3</v>
      </c>
      <c r="AT1072">
        <v>1</v>
      </c>
      <c r="AU1072" t="s">
        <v>3</v>
      </c>
      <c r="AV1072">
        <v>0</v>
      </c>
      <c r="AW1072">
        <v>1</v>
      </c>
      <c r="AX1072">
        <v>-1</v>
      </c>
      <c r="AY1072">
        <v>0</v>
      </c>
      <c r="AZ1072">
        <v>0</v>
      </c>
      <c r="BA1072" t="s">
        <v>3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Y1072*Source!I490</f>
        <v>4</v>
      </c>
      <c r="CY1072">
        <f>AA1072</f>
        <v>405.67</v>
      </c>
      <c r="CZ1072">
        <f>AE1072</f>
        <v>405.67</v>
      </c>
      <c r="DA1072">
        <f>AI1072</f>
        <v>1</v>
      </c>
      <c r="DB1072">
        <v>0</v>
      </c>
    </row>
    <row r="1073" spans="1:106" x14ac:dyDescent="0.2">
      <c r="A1073">
        <f>ROW(Source!A490)</f>
        <v>490</v>
      </c>
      <c r="B1073">
        <v>39500385</v>
      </c>
      <c r="C1073">
        <v>39501880</v>
      </c>
      <c r="D1073">
        <v>36799065</v>
      </c>
      <c r="E1073">
        <v>17</v>
      </c>
      <c r="F1073">
        <v>1</v>
      </c>
      <c r="G1073">
        <v>1</v>
      </c>
      <c r="H1073">
        <v>3</v>
      </c>
      <c r="I1073" t="s">
        <v>1438</v>
      </c>
      <c r="J1073" t="s">
        <v>3</v>
      </c>
      <c r="K1073" t="s">
        <v>1439</v>
      </c>
      <c r="L1073">
        <v>1374</v>
      </c>
      <c r="N1073">
        <v>1013</v>
      </c>
      <c r="O1073" t="s">
        <v>1440</v>
      </c>
      <c r="P1073" t="s">
        <v>1440</v>
      </c>
      <c r="Q1073">
        <v>1</v>
      </c>
      <c r="W1073">
        <v>0</v>
      </c>
      <c r="X1073">
        <v>-1731369543</v>
      </c>
      <c r="Y1073">
        <v>0.19</v>
      </c>
      <c r="AA1073">
        <v>1</v>
      </c>
      <c r="AB1073">
        <v>0</v>
      </c>
      <c r="AC1073">
        <v>0</v>
      </c>
      <c r="AD1073">
        <v>0</v>
      </c>
      <c r="AE1073">
        <v>1</v>
      </c>
      <c r="AF1073">
        <v>0</v>
      </c>
      <c r="AG1073">
        <v>0</v>
      </c>
      <c r="AH1073">
        <v>0</v>
      </c>
      <c r="AI1073">
        <v>1</v>
      </c>
      <c r="AJ1073">
        <v>1</v>
      </c>
      <c r="AK1073">
        <v>1</v>
      </c>
      <c r="AL1073">
        <v>1</v>
      </c>
      <c r="AN1073">
        <v>0</v>
      </c>
      <c r="AO1073">
        <v>1</v>
      </c>
      <c r="AP1073">
        <v>1</v>
      </c>
      <c r="AQ1073">
        <v>0</v>
      </c>
      <c r="AR1073">
        <v>0</v>
      </c>
      <c r="AS1073" t="s">
        <v>3</v>
      </c>
      <c r="AT1073">
        <v>0.19</v>
      </c>
      <c r="AU1073" t="s">
        <v>3</v>
      </c>
      <c r="AV1073">
        <v>0</v>
      </c>
      <c r="AW1073">
        <v>2</v>
      </c>
      <c r="AX1073">
        <v>39501897</v>
      </c>
      <c r="AY1073">
        <v>1</v>
      </c>
      <c r="AZ1073">
        <v>0</v>
      </c>
      <c r="BA1073">
        <v>1082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Y1073*Source!I490</f>
        <v>0.76</v>
      </c>
      <c r="CY1073">
        <f>AA1073</f>
        <v>1</v>
      </c>
      <c r="CZ1073">
        <f>AE1073</f>
        <v>1</v>
      </c>
      <c r="DA1073">
        <f>AI1073</f>
        <v>1</v>
      </c>
      <c r="DB1073">
        <v>0</v>
      </c>
    </row>
    <row r="1074" spans="1:106" x14ac:dyDescent="0.2">
      <c r="A1074">
        <f>ROW(Source!A491)</f>
        <v>491</v>
      </c>
      <c r="B1074">
        <v>39500386</v>
      </c>
      <c r="C1074">
        <v>39501880</v>
      </c>
      <c r="D1074">
        <v>37077359</v>
      </c>
      <c r="E1074">
        <v>1</v>
      </c>
      <c r="F1074">
        <v>1</v>
      </c>
      <c r="G1074">
        <v>1</v>
      </c>
      <c r="H1074">
        <v>1</v>
      </c>
      <c r="I1074" t="s">
        <v>1428</v>
      </c>
      <c r="J1074" t="s">
        <v>3</v>
      </c>
      <c r="K1074" t="s">
        <v>1429</v>
      </c>
      <c r="L1074">
        <v>1191</v>
      </c>
      <c r="N1074">
        <v>1013</v>
      </c>
      <c r="O1074" t="s">
        <v>1028</v>
      </c>
      <c r="P1074" t="s">
        <v>1028</v>
      </c>
      <c r="Q1074">
        <v>1</v>
      </c>
      <c r="W1074">
        <v>0</v>
      </c>
      <c r="X1074">
        <v>-362667798</v>
      </c>
      <c r="Y1074">
        <v>0.9</v>
      </c>
      <c r="AA1074">
        <v>0</v>
      </c>
      <c r="AB1074">
        <v>0</v>
      </c>
      <c r="AC1074">
        <v>0</v>
      </c>
      <c r="AD1074">
        <v>69.930000000000007</v>
      </c>
      <c r="AE1074">
        <v>0</v>
      </c>
      <c r="AF1074">
        <v>0</v>
      </c>
      <c r="AG1074">
        <v>0</v>
      </c>
      <c r="AH1074">
        <v>10.5</v>
      </c>
      <c r="AI1074">
        <v>1</v>
      </c>
      <c r="AJ1074">
        <v>1</v>
      </c>
      <c r="AK1074">
        <v>1</v>
      </c>
      <c r="AL1074">
        <v>6.66</v>
      </c>
      <c r="AN1074">
        <v>0</v>
      </c>
      <c r="AO1074">
        <v>1</v>
      </c>
      <c r="AP1074">
        <v>1</v>
      </c>
      <c r="AQ1074">
        <v>0</v>
      </c>
      <c r="AR1074">
        <v>0</v>
      </c>
      <c r="AS1074" t="s">
        <v>3</v>
      </c>
      <c r="AT1074">
        <v>0.9</v>
      </c>
      <c r="AU1074" t="s">
        <v>3</v>
      </c>
      <c r="AV1074">
        <v>1</v>
      </c>
      <c r="AW1074">
        <v>2</v>
      </c>
      <c r="AX1074">
        <v>39501890</v>
      </c>
      <c r="AY1074">
        <v>1</v>
      </c>
      <c r="AZ1074">
        <v>0</v>
      </c>
      <c r="BA1074">
        <v>1083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Y1074*Source!I491</f>
        <v>3.6</v>
      </c>
      <c r="CY1074">
        <f>AD1074</f>
        <v>69.930000000000007</v>
      </c>
      <c r="CZ1074">
        <f>AH1074</f>
        <v>10.5</v>
      </c>
      <c r="DA1074">
        <f>AL1074</f>
        <v>6.66</v>
      </c>
      <c r="DB1074">
        <v>0</v>
      </c>
    </row>
    <row r="1075" spans="1:106" x14ac:dyDescent="0.2">
      <c r="A1075">
        <f>ROW(Source!A491)</f>
        <v>491</v>
      </c>
      <c r="B1075">
        <v>39500386</v>
      </c>
      <c r="C1075">
        <v>39501880</v>
      </c>
      <c r="D1075">
        <v>37064876</v>
      </c>
      <c r="E1075">
        <v>1</v>
      </c>
      <c r="F1075">
        <v>1</v>
      </c>
      <c r="G1075">
        <v>1</v>
      </c>
      <c r="H1075">
        <v>1</v>
      </c>
      <c r="I1075" t="s">
        <v>1029</v>
      </c>
      <c r="J1075" t="s">
        <v>3</v>
      </c>
      <c r="K1075" t="s">
        <v>1030</v>
      </c>
      <c r="L1075">
        <v>1191</v>
      </c>
      <c r="N1075">
        <v>1013</v>
      </c>
      <c r="O1075" t="s">
        <v>1028</v>
      </c>
      <c r="P1075" t="s">
        <v>1028</v>
      </c>
      <c r="Q1075">
        <v>1</v>
      </c>
      <c r="W1075">
        <v>0</v>
      </c>
      <c r="X1075">
        <v>-1417349443</v>
      </c>
      <c r="Y1075">
        <v>0.2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1</v>
      </c>
      <c r="AJ1075">
        <v>1</v>
      </c>
      <c r="AK1075">
        <v>6.66</v>
      </c>
      <c r="AL1075">
        <v>1</v>
      </c>
      <c r="AN1075">
        <v>0</v>
      </c>
      <c r="AO1075">
        <v>1</v>
      </c>
      <c r="AP1075">
        <v>0</v>
      </c>
      <c r="AQ1075">
        <v>0</v>
      </c>
      <c r="AR1075">
        <v>0</v>
      </c>
      <c r="AS1075" t="s">
        <v>3</v>
      </c>
      <c r="AT1075">
        <v>0.2</v>
      </c>
      <c r="AU1075" t="s">
        <v>3</v>
      </c>
      <c r="AV1075">
        <v>2</v>
      </c>
      <c r="AW1075">
        <v>2</v>
      </c>
      <c r="AX1075">
        <v>39501891</v>
      </c>
      <c r="AY1075">
        <v>1</v>
      </c>
      <c r="AZ1075">
        <v>0</v>
      </c>
      <c r="BA1075">
        <v>1084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Y1075*Source!I491</f>
        <v>0.8</v>
      </c>
      <c r="CY1075">
        <f>AD1075</f>
        <v>0</v>
      </c>
      <c r="CZ1075">
        <f>AH1075</f>
        <v>0</v>
      </c>
      <c r="DA1075">
        <f>AL1075</f>
        <v>1</v>
      </c>
      <c r="DB1075">
        <v>0</v>
      </c>
    </row>
    <row r="1076" spans="1:106" x14ac:dyDescent="0.2">
      <c r="A1076">
        <f>ROW(Source!A491)</f>
        <v>491</v>
      </c>
      <c r="B1076">
        <v>39500386</v>
      </c>
      <c r="C1076">
        <v>39501880</v>
      </c>
      <c r="D1076">
        <v>36882159</v>
      </c>
      <c r="E1076">
        <v>1</v>
      </c>
      <c r="F1076">
        <v>1</v>
      </c>
      <c r="G1076">
        <v>1</v>
      </c>
      <c r="H1076">
        <v>2</v>
      </c>
      <c r="I1076" t="s">
        <v>1119</v>
      </c>
      <c r="J1076" t="s">
        <v>1120</v>
      </c>
      <c r="K1076" t="s">
        <v>1121</v>
      </c>
      <c r="L1076">
        <v>1368</v>
      </c>
      <c r="N1076">
        <v>1011</v>
      </c>
      <c r="O1076" t="s">
        <v>1034</v>
      </c>
      <c r="P1076" t="s">
        <v>1034</v>
      </c>
      <c r="Q1076">
        <v>1</v>
      </c>
      <c r="W1076">
        <v>0</v>
      </c>
      <c r="X1076">
        <v>-1718674368</v>
      </c>
      <c r="Y1076">
        <v>0.1</v>
      </c>
      <c r="AA1076">
        <v>0</v>
      </c>
      <c r="AB1076">
        <v>745.85</v>
      </c>
      <c r="AC1076">
        <v>13.5</v>
      </c>
      <c r="AD1076">
        <v>0</v>
      </c>
      <c r="AE1076">
        <v>0</v>
      </c>
      <c r="AF1076">
        <v>111.99</v>
      </c>
      <c r="AG1076">
        <v>13.5</v>
      </c>
      <c r="AH1076">
        <v>0</v>
      </c>
      <c r="AI1076">
        <v>1</v>
      </c>
      <c r="AJ1076">
        <v>6.66</v>
      </c>
      <c r="AK1076">
        <v>1</v>
      </c>
      <c r="AL1076">
        <v>1</v>
      </c>
      <c r="AN1076">
        <v>0</v>
      </c>
      <c r="AO1076">
        <v>1</v>
      </c>
      <c r="AP1076">
        <v>1</v>
      </c>
      <c r="AQ1076">
        <v>0</v>
      </c>
      <c r="AR1076">
        <v>0</v>
      </c>
      <c r="AS1076" t="s">
        <v>3</v>
      </c>
      <c r="AT1076">
        <v>0.1</v>
      </c>
      <c r="AU1076" t="s">
        <v>3</v>
      </c>
      <c r="AV1076">
        <v>0</v>
      </c>
      <c r="AW1076">
        <v>2</v>
      </c>
      <c r="AX1076">
        <v>39501892</v>
      </c>
      <c r="AY1076">
        <v>1</v>
      </c>
      <c r="AZ1076">
        <v>0</v>
      </c>
      <c r="BA1076">
        <v>1085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Y1076*Source!I491</f>
        <v>0.4</v>
      </c>
      <c r="CY1076">
        <f>AB1076</f>
        <v>745.85</v>
      </c>
      <c r="CZ1076">
        <f>AF1076</f>
        <v>111.99</v>
      </c>
      <c r="DA1076">
        <f>AJ1076</f>
        <v>6.66</v>
      </c>
      <c r="DB1076">
        <v>0</v>
      </c>
    </row>
    <row r="1077" spans="1:106" x14ac:dyDescent="0.2">
      <c r="A1077">
        <f>ROW(Source!A491)</f>
        <v>491</v>
      </c>
      <c r="B1077">
        <v>39500386</v>
      </c>
      <c r="C1077">
        <v>39501880</v>
      </c>
      <c r="D1077">
        <v>36883554</v>
      </c>
      <c r="E1077">
        <v>1</v>
      </c>
      <c r="F1077">
        <v>1</v>
      </c>
      <c r="G1077">
        <v>1</v>
      </c>
      <c r="H1077">
        <v>2</v>
      </c>
      <c r="I1077" t="s">
        <v>1037</v>
      </c>
      <c r="J1077" t="s">
        <v>1038</v>
      </c>
      <c r="K1077" t="s">
        <v>1039</v>
      </c>
      <c r="L1077">
        <v>1368</v>
      </c>
      <c r="N1077">
        <v>1011</v>
      </c>
      <c r="O1077" t="s">
        <v>1034</v>
      </c>
      <c r="P1077" t="s">
        <v>1034</v>
      </c>
      <c r="Q1077">
        <v>1</v>
      </c>
      <c r="W1077">
        <v>0</v>
      </c>
      <c r="X1077">
        <v>1372534845</v>
      </c>
      <c r="Y1077">
        <v>0.1</v>
      </c>
      <c r="AA1077">
        <v>0</v>
      </c>
      <c r="AB1077">
        <v>437.63</v>
      </c>
      <c r="AC1077">
        <v>11.6</v>
      </c>
      <c r="AD1077">
        <v>0</v>
      </c>
      <c r="AE1077">
        <v>0</v>
      </c>
      <c r="AF1077">
        <v>65.709999999999994</v>
      </c>
      <c r="AG1077">
        <v>11.6</v>
      </c>
      <c r="AH1077">
        <v>0</v>
      </c>
      <c r="AI1077">
        <v>1</v>
      </c>
      <c r="AJ1077">
        <v>6.66</v>
      </c>
      <c r="AK1077">
        <v>1</v>
      </c>
      <c r="AL1077">
        <v>1</v>
      </c>
      <c r="AN1077">
        <v>0</v>
      </c>
      <c r="AO1077">
        <v>1</v>
      </c>
      <c r="AP1077">
        <v>1</v>
      </c>
      <c r="AQ1077">
        <v>0</v>
      </c>
      <c r="AR1077">
        <v>0</v>
      </c>
      <c r="AS1077" t="s">
        <v>3</v>
      </c>
      <c r="AT1077">
        <v>0.1</v>
      </c>
      <c r="AU1077" t="s">
        <v>3</v>
      </c>
      <c r="AV1077">
        <v>0</v>
      </c>
      <c r="AW1077">
        <v>2</v>
      </c>
      <c r="AX1077">
        <v>39501893</v>
      </c>
      <c r="AY1077">
        <v>1</v>
      </c>
      <c r="AZ1077">
        <v>0</v>
      </c>
      <c r="BA1077">
        <v>1086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Y1077*Source!I491</f>
        <v>0.4</v>
      </c>
      <c r="CY1077">
        <f>AB1077</f>
        <v>437.63</v>
      </c>
      <c r="CZ1077">
        <f>AF1077</f>
        <v>65.709999999999994</v>
      </c>
      <c r="DA1077">
        <f>AJ1077</f>
        <v>6.66</v>
      </c>
      <c r="DB1077">
        <v>0</v>
      </c>
    </row>
    <row r="1078" spans="1:106" x14ac:dyDescent="0.2">
      <c r="A1078">
        <f>ROW(Source!A491)</f>
        <v>491</v>
      </c>
      <c r="B1078">
        <v>39500386</v>
      </c>
      <c r="C1078">
        <v>39501880</v>
      </c>
      <c r="D1078">
        <v>36802094</v>
      </c>
      <c r="E1078">
        <v>1</v>
      </c>
      <c r="F1078">
        <v>1</v>
      </c>
      <c r="G1078">
        <v>1</v>
      </c>
      <c r="H1078">
        <v>3</v>
      </c>
      <c r="I1078" t="s">
        <v>1430</v>
      </c>
      <c r="J1078" t="s">
        <v>1431</v>
      </c>
      <c r="K1078" t="s">
        <v>1432</v>
      </c>
      <c r="L1078">
        <v>1346</v>
      </c>
      <c r="N1078">
        <v>1009</v>
      </c>
      <c r="O1078" t="s">
        <v>52</v>
      </c>
      <c r="P1078" t="s">
        <v>52</v>
      </c>
      <c r="Q1078">
        <v>1</v>
      </c>
      <c r="W1078">
        <v>0</v>
      </c>
      <c r="X1078">
        <v>-1088866022</v>
      </c>
      <c r="Y1078">
        <v>0.01</v>
      </c>
      <c r="AA1078">
        <v>202.46</v>
      </c>
      <c r="AB1078">
        <v>0</v>
      </c>
      <c r="AC1078">
        <v>0</v>
      </c>
      <c r="AD1078">
        <v>0</v>
      </c>
      <c r="AE1078">
        <v>30.4</v>
      </c>
      <c r="AF1078">
        <v>0</v>
      </c>
      <c r="AG1078">
        <v>0</v>
      </c>
      <c r="AH1078">
        <v>0</v>
      </c>
      <c r="AI1078">
        <v>6.66</v>
      </c>
      <c r="AJ1078">
        <v>1</v>
      </c>
      <c r="AK1078">
        <v>1</v>
      </c>
      <c r="AL1078">
        <v>1</v>
      </c>
      <c r="AN1078">
        <v>0</v>
      </c>
      <c r="AO1078">
        <v>1</v>
      </c>
      <c r="AP1078">
        <v>1</v>
      </c>
      <c r="AQ1078">
        <v>0</v>
      </c>
      <c r="AR1078">
        <v>0</v>
      </c>
      <c r="AS1078" t="s">
        <v>3</v>
      </c>
      <c r="AT1078">
        <v>0.01</v>
      </c>
      <c r="AU1078" t="s">
        <v>3</v>
      </c>
      <c r="AV1078">
        <v>0</v>
      </c>
      <c r="AW1078">
        <v>2</v>
      </c>
      <c r="AX1078">
        <v>39501894</v>
      </c>
      <c r="AY1078">
        <v>1</v>
      </c>
      <c r="AZ1078">
        <v>0</v>
      </c>
      <c r="BA1078">
        <v>1087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Y1078*Source!I491</f>
        <v>0.04</v>
      </c>
      <c r="CY1078">
        <f>AA1078</f>
        <v>202.46</v>
      </c>
      <c r="CZ1078">
        <f>AE1078</f>
        <v>30.4</v>
      </c>
      <c r="DA1078">
        <f>AI1078</f>
        <v>6.66</v>
      </c>
      <c r="DB1078">
        <v>0</v>
      </c>
    </row>
    <row r="1079" spans="1:106" x14ac:dyDescent="0.2">
      <c r="A1079">
        <f>ROW(Source!A491)</f>
        <v>491</v>
      </c>
      <c r="B1079">
        <v>39500386</v>
      </c>
      <c r="C1079">
        <v>39501880</v>
      </c>
      <c r="D1079">
        <v>36804448</v>
      </c>
      <c r="E1079">
        <v>1</v>
      </c>
      <c r="F1079">
        <v>1</v>
      </c>
      <c r="G1079">
        <v>1</v>
      </c>
      <c r="H1079">
        <v>3</v>
      </c>
      <c r="I1079" t="s">
        <v>1433</v>
      </c>
      <c r="J1079" t="s">
        <v>1434</v>
      </c>
      <c r="K1079" t="s">
        <v>1416</v>
      </c>
      <c r="L1079">
        <v>1346</v>
      </c>
      <c r="N1079">
        <v>1009</v>
      </c>
      <c r="O1079" t="s">
        <v>52</v>
      </c>
      <c r="P1079" t="s">
        <v>52</v>
      </c>
      <c r="Q1079">
        <v>1</v>
      </c>
      <c r="W1079">
        <v>0</v>
      </c>
      <c r="X1079">
        <v>103900845</v>
      </c>
      <c r="Y1079">
        <v>0.3</v>
      </c>
      <c r="AA1079">
        <v>60.21</v>
      </c>
      <c r="AB1079">
        <v>0</v>
      </c>
      <c r="AC1079">
        <v>0</v>
      </c>
      <c r="AD1079">
        <v>0</v>
      </c>
      <c r="AE1079">
        <v>9.0399999999999991</v>
      </c>
      <c r="AF1079">
        <v>0</v>
      </c>
      <c r="AG1079">
        <v>0</v>
      </c>
      <c r="AH1079">
        <v>0</v>
      </c>
      <c r="AI1079">
        <v>6.66</v>
      </c>
      <c r="AJ1079">
        <v>1</v>
      </c>
      <c r="AK1079">
        <v>1</v>
      </c>
      <c r="AL1079">
        <v>1</v>
      </c>
      <c r="AN1079">
        <v>0</v>
      </c>
      <c r="AO1079">
        <v>1</v>
      </c>
      <c r="AP1079">
        <v>1</v>
      </c>
      <c r="AQ1079">
        <v>0</v>
      </c>
      <c r="AR1079">
        <v>0</v>
      </c>
      <c r="AS1079" t="s">
        <v>3</v>
      </c>
      <c r="AT1079">
        <v>0.3</v>
      </c>
      <c r="AU1079" t="s">
        <v>3</v>
      </c>
      <c r="AV1079">
        <v>0</v>
      </c>
      <c r="AW1079">
        <v>2</v>
      </c>
      <c r="AX1079">
        <v>39501895</v>
      </c>
      <c r="AY1079">
        <v>1</v>
      </c>
      <c r="AZ1079">
        <v>0</v>
      </c>
      <c r="BA1079">
        <v>1088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Y1079*Source!I491</f>
        <v>1.2</v>
      </c>
      <c r="CY1079">
        <f>AA1079</f>
        <v>60.21</v>
      </c>
      <c r="CZ1079">
        <f>AE1079</f>
        <v>9.0399999999999991</v>
      </c>
      <c r="DA1079">
        <f>AI1079</f>
        <v>6.66</v>
      </c>
      <c r="DB1079">
        <v>0</v>
      </c>
    </row>
    <row r="1080" spans="1:106" x14ac:dyDescent="0.2">
      <c r="A1080">
        <f>ROW(Source!A491)</f>
        <v>491</v>
      </c>
      <c r="B1080">
        <v>39500386</v>
      </c>
      <c r="C1080">
        <v>39501880</v>
      </c>
      <c r="D1080">
        <v>36825981</v>
      </c>
      <c r="E1080">
        <v>1</v>
      </c>
      <c r="F1080">
        <v>1</v>
      </c>
      <c r="G1080">
        <v>1</v>
      </c>
      <c r="H1080">
        <v>3</v>
      </c>
      <c r="I1080" t="s">
        <v>1435</v>
      </c>
      <c r="J1080" t="s">
        <v>1436</v>
      </c>
      <c r="K1080" t="s">
        <v>1437</v>
      </c>
      <c r="L1080">
        <v>1348</v>
      </c>
      <c r="N1080">
        <v>1009</v>
      </c>
      <c r="O1080" t="s">
        <v>57</v>
      </c>
      <c r="P1080" t="s">
        <v>57</v>
      </c>
      <c r="Q1080">
        <v>1000</v>
      </c>
      <c r="W1080">
        <v>0</v>
      </c>
      <c r="X1080">
        <v>-1598896989</v>
      </c>
      <c r="Y1080">
        <v>5.9999999999999995E-4</v>
      </c>
      <c r="AA1080">
        <v>33300</v>
      </c>
      <c r="AB1080">
        <v>0</v>
      </c>
      <c r="AC1080">
        <v>0</v>
      </c>
      <c r="AD1080">
        <v>0</v>
      </c>
      <c r="AE1080">
        <v>5000</v>
      </c>
      <c r="AF1080">
        <v>0</v>
      </c>
      <c r="AG1080">
        <v>0</v>
      </c>
      <c r="AH1080">
        <v>0</v>
      </c>
      <c r="AI1080">
        <v>6.66</v>
      </c>
      <c r="AJ1080">
        <v>1</v>
      </c>
      <c r="AK1080">
        <v>1</v>
      </c>
      <c r="AL1080">
        <v>1</v>
      </c>
      <c r="AN1080">
        <v>0</v>
      </c>
      <c r="AO1080">
        <v>1</v>
      </c>
      <c r="AP1080">
        <v>1</v>
      </c>
      <c r="AQ1080">
        <v>0</v>
      </c>
      <c r="AR1080">
        <v>0</v>
      </c>
      <c r="AS1080" t="s">
        <v>3</v>
      </c>
      <c r="AT1080">
        <v>5.9999999999999995E-4</v>
      </c>
      <c r="AU1080" t="s">
        <v>3</v>
      </c>
      <c r="AV1080">
        <v>0</v>
      </c>
      <c r="AW1080">
        <v>2</v>
      </c>
      <c r="AX1080">
        <v>39501896</v>
      </c>
      <c r="AY1080">
        <v>1</v>
      </c>
      <c r="AZ1080">
        <v>0</v>
      </c>
      <c r="BA1080">
        <v>1089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Y1080*Source!I491</f>
        <v>2.3999999999999998E-3</v>
      </c>
      <c r="CY1080">
        <f>AA1080</f>
        <v>33300</v>
      </c>
      <c r="CZ1080">
        <f>AE1080</f>
        <v>5000</v>
      </c>
      <c r="DA1080">
        <f>AI1080</f>
        <v>6.66</v>
      </c>
      <c r="DB1080">
        <v>0</v>
      </c>
    </row>
    <row r="1081" spans="1:106" x14ac:dyDescent="0.2">
      <c r="A1081">
        <f>ROW(Source!A491)</f>
        <v>491</v>
      </c>
      <c r="B1081">
        <v>39500386</v>
      </c>
      <c r="C1081">
        <v>39501880</v>
      </c>
      <c r="D1081">
        <v>36874461</v>
      </c>
      <c r="E1081">
        <v>1</v>
      </c>
      <c r="F1081">
        <v>1</v>
      </c>
      <c r="G1081">
        <v>1</v>
      </c>
      <c r="H1081">
        <v>3</v>
      </c>
      <c r="I1081" t="s">
        <v>732</v>
      </c>
      <c r="J1081" t="s">
        <v>734</v>
      </c>
      <c r="K1081" t="s">
        <v>733</v>
      </c>
      <c r="L1081">
        <v>1354</v>
      </c>
      <c r="N1081">
        <v>1010</v>
      </c>
      <c r="O1081" t="s">
        <v>132</v>
      </c>
      <c r="P1081" t="s">
        <v>132</v>
      </c>
      <c r="Q1081">
        <v>1</v>
      </c>
      <c r="W1081">
        <v>0</v>
      </c>
      <c r="X1081">
        <v>1834824720</v>
      </c>
      <c r="Y1081">
        <v>1</v>
      </c>
      <c r="AA1081">
        <v>2701.76</v>
      </c>
      <c r="AB1081">
        <v>0</v>
      </c>
      <c r="AC1081">
        <v>0</v>
      </c>
      <c r="AD1081">
        <v>0</v>
      </c>
      <c r="AE1081">
        <v>405.67</v>
      </c>
      <c r="AF1081">
        <v>0</v>
      </c>
      <c r="AG1081">
        <v>0</v>
      </c>
      <c r="AH1081">
        <v>0</v>
      </c>
      <c r="AI1081">
        <v>6.66</v>
      </c>
      <c r="AJ1081">
        <v>1</v>
      </c>
      <c r="AK1081">
        <v>1</v>
      </c>
      <c r="AL1081">
        <v>1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 t="s">
        <v>3</v>
      </c>
      <c r="AT1081">
        <v>1</v>
      </c>
      <c r="AU1081" t="s">
        <v>3</v>
      </c>
      <c r="AV1081">
        <v>0</v>
      </c>
      <c r="AW1081">
        <v>1</v>
      </c>
      <c r="AX1081">
        <v>-1</v>
      </c>
      <c r="AY1081">
        <v>0</v>
      </c>
      <c r="AZ1081">
        <v>0</v>
      </c>
      <c r="BA1081" t="s">
        <v>3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Y1081*Source!I491</f>
        <v>4</v>
      </c>
      <c r="CY1081">
        <f>AA1081</f>
        <v>2701.76</v>
      </c>
      <c r="CZ1081">
        <f>AE1081</f>
        <v>405.67</v>
      </c>
      <c r="DA1081">
        <f>AI1081</f>
        <v>6.66</v>
      </c>
      <c r="DB1081">
        <v>0</v>
      </c>
    </row>
    <row r="1082" spans="1:106" x14ac:dyDescent="0.2">
      <c r="A1082">
        <f>ROW(Source!A491)</f>
        <v>491</v>
      </c>
      <c r="B1082">
        <v>39500386</v>
      </c>
      <c r="C1082">
        <v>39501880</v>
      </c>
      <c r="D1082">
        <v>36799065</v>
      </c>
      <c r="E1082">
        <v>17</v>
      </c>
      <c r="F1082">
        <v>1</v>
      </c>
      <c r="G1082">
        <v>1</v>
      </c>
      <c r="H1082">
        <v>3</v>
      </c>
      <c r="I1082" t="s">
        <v>1438</v>
      </c>
      <c r="J1082" t="s">
        <v>3</v>
      </c>
      <c r="K1082" t="s">
        <v>1439</v>
      </c>
      <c r="L1082">
        <v>1374</v>
      </c>
      <c r="N1082">
        <v>1013</v>
      </c>
      <c r="O1082" t="s">
        <v>1440</v>
      </c>
      <c r="P1082" t="s">
        <v>1440</v>
      </c>
      <c r="Q1082">
        <v>1</v>
      </c>
      <c r="W1082">
        <v>0</v>
      </c>
      <c r="X1082">
        <v>-1731369543</v>
      </c>
      <c r="Y1082">
        <v>0.19</v>
      </c>
      <c r="AA1082">
        <v>1</v>
      </c>
      <c r="AB1082">
        <v>0</v>
      </c>
      <c r="AC1082">
        <v>0</v>
      </c>
      <c r="AD1082">
        <v>0</v>
      </c>
      <c r="AE1082">
        <v>1</v>
      </c>
      <c r="AF1082">
        <v>0</v>
      </c>
      <c r="AG1082">
        <v>0</v>
      </c>
      <c r="AH1082">
        <v>0</v>
      </c>
      <c r="AI1082">
        <v>1</v>
      </c>
      <c r="AJ1082">
        <v>1</v>
      </c>
      <c r="AK1082">
        <v>1</v>
      </c>
      <c r="AL1082">
        <v>1</v>
      </c>
      <c r="AN1082">
        <v>0</v>
      </c>
      <c r="AO1082">
        <v>1</v>
      </c>
      <c r="AP1082">
        <v>1</v>
      </c>
      <c r="AQ1082">
        <v>0</v>
      </c>
      <c r="AR1082">
        <v>0</v>
      </c>
      <c r="AS1082" t="s">
        <v>3</v>
      </c>
      <c r="AT1082">
        <v>0.19</v>
      </c>
      <c r="AU1082" t="s">
        <v>3</v>
      </c>
      <c r="AV1082">
        <v>0</v>
      </c>
      <c r="AW1082">
        <v>2</v>
      </c>
      <c r="AX1082">
        <v>39501897</v>
      </c>
      <c r="AY1082">
        <v>1</v>
      </c>
      <c r="AZ1082">
        <v>0</v>
      </c>
      <c r="BA1082">
        <v>1090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Y1082*Source!I491</f>
        <v>0.76</v>
      </c>
      <c r="CY1082">
        <f>AA1082</f>
        <v>1</v>
      </c>
      <c r="CZ1082">
        <f>AE1082</f>
        <v>1</v>
      </c>
      <c r="DA1082">
        <f>AI1082</f>
        <v>1</v>
      </c>
      <c r="DB1082">
        <v>0</v>
      </c>
    </row>
    <row r="1083" spans="1:106" x14ac:dyDescent="0.2">
      <c r="A1083">
        <f>ROW(Source!A494)</f>
        <v>494</v>
      </c>
      <c r="B1083">
        <v>39500385</v>
      </c>
      <c r="C1083">
        <v>39501899</v>
      </c>
      <c r="D1083">
        <v>37070202</v>
      </c>
      <c r="E1083">
        <v>1</v>
      </c>
      <c r="F1083">
        <v>1</v>
      </c>
      <c r="G1083">
        <v>1</v>
      </c>
      <c r="H1083">
        <v>1</v>
      </c>
      <c r="I1083" t="s">
        <v>1342</v>
      </c>
      <c r="J1083" t="s">
        <v>3</v>
      </c>
      <c r="K1083" t="s">
        <v>1343</v>
      </c>
      <c r="L1083">
        <v>1191</v>
      </c>
      <c r="N1083">
        <v>1013</v>
      </c>
      <c r="O1083" t="s">
        <v>1028</v>
      </c>
      <c r="P1083" t="s">
        <v>1028</v>
      </c>
      <c r="Q1083">
        <v>1</v>
      </c>
      <c r="W1083">
        <v>0</v>
      </c>
      <c r="X1083">
        <v>1983201532</v>
      </c>
      <c r="Y1083">
        <v>1.56</v>
      </c>
      <c r="AA1083">
        <v>0</v>
      </c>
      <c r="AB1083">
        <v>0</v>
      </c>
      <c r="AC1083">
        <v>0</v>
      </c>
      <c r="AD1083">
        <v>9.51</v>
      </c>
      <c r="AE1083">
        <v>0</v>
      </c>
      <c r="AF1083">
        <v>0</v>
      </c>
      <c r="AG1083">
        <v>0</v>
      </c>
      <c r="AH1083">
        <v>9.51</v>
      </c>
      <c r="AI1083">
        <v>1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0</v>
      </c>
      <c r="AQ1083">
        <v>0</v>
      </c>
      <c r="AR1083">
        <v>0</v>
      </c>
      <c r="AS1083" t="s">
        <v>3</v>
      </c>
      <c r="AT1083">
        <v>1.56</v>
      </c>
      <c r="AU1083" t="s">
        <v>3</v>
      </c>
      <c r="AV1083">
        <v>1</v>
      </c>
      <c r="AW1083">
        <v>2</v>
      </c>
      <c r="AX1083">
        <v>39501916</v>
      </c>
      <c r="AY1083">
        <v>1</v>
      </c>
      <c r="AZ1083">
        <v>0</v>
      </c>
      <c r="BA1083">
        <v>1091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Y1083*Source!I494</f>
        <v>24.96</v>
      </c>
      <c r="CY1083">
        <f>AD1083</f>
        <v>9.51</v>
      </c>
      <c r="CZ1083">
        <f>AH1083</f>
        <v>9.51</v>
      </c>
      <c r="DA1083">
        <f>AL1083</f>
        <v>1</v>
      </c>
      <c r="DB1083">
        <v>0</v>
      </c>
    </row>
    <row r="1084" spans="1:106" x14ac:dyDescent="0.2">
      <c r="A1084">
        <f>ROW(Source!A494)</f>
        <v>494</v>
      </c>
      <c r="B1084">
        <v>39500385</v>
      </c>
      <c r="C1084">
        <v>39501899</v>
      </c>
      <c r="D1084">
        <v>36883858</v>
      </c>
      <c r="E1084">
        <v>1</v>
      </c>
      <c r="F1084">
        <v>1</v>
      </c>
      <c r="G1084">
        <v>1</v>
      </c>
      <c r="H1084">
        <v>2</v>
      </c>
      <c r="I1084" t="s">
        <v>1101</v>
      </c>
      <c r="J1084" t="s">
        <v>1102</v>
      </c>
      <c r="K1084" t="s">
        <v>1103</v>
      </c>
      <c r="L1084">
        <v>1368</v>
      </c>
      <c r="N1084">
        <v>1011</v>
      </c>
      <c r="O1084" t="s">
        <v>1034</v>
      </c>
      <c r="P1084" t="s">
        <v>1034</v>
      </c>
      <c r="Q1084">
        <v>1</v>
      </c>
      <c r="W1084">
        <v>0</v>
      </c>
      <c r="X1084">
        <v>-353815937</v>
      </c>
      <c r="Y1084">
        <v>0.13</v>
      </c>
      <c r="AA1084">
        <v>0</v>
      </c>
      <c r="AB1084">
        <v>8.1</v>
      </c>
      <c r="AC1084">
        <v>0</v>
      </c>
      <c r="AD1084">
        <v>0</v>
      </c>
      <c r="AE1084">
        <v>0</v>
      </c>
      <c r="AF1084">
        <v>8.1</v>
      </c>
      <c r="AG1084">
        <v>0</v>
      </c>
      <c r="AH1084">
        <v>0</v>
      </c>
      <c r="AI1084">
        <v>1</v>
      </c>
      <c r="AJ1084">
        <v>1</v>
      </c>
      <c r="AK1084">
        <v>1</v>
      </c>
      <c r="AL1084">
        <v>1</v>
      </c>
      <c r="AN1084">
        <v>0</v>
      </c>
      <c r="AO1084">
        <v>1</v>
      </c>
      <c r="AP1084">
        <v>0</v>
      </c>
      <c r="AQ1084">
        <v>0</v>
      </c>
      <c r="AR1084">
        <v>0</v>
      </c>
      <c r="AS1084" t="s">
        <v>3</v>
      </c>
      <c r="AT1084">
        <v>0.13</v>
      </c>
      <c r="AU1084" t="s">
        <v>3</v>
      </c>
      <c r="AV1084">
        <v>0</v>
      </c>
      <c r="AW1084">
        <v>2</v>
      </c>
      <c r="AX1084">
        <v>39501917</v>
      </c>
      <c r="AY1084">
        <v>1</v>
      </c>
      <c r="AZ1084">
        <v>0</v>
      </c>
      <c r="BA1084">
        <v>1092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Y1084*Source!I494</f>
        <v>2.08</v>
      </c>
      <c r="CY1084">
        <f>AB1084</f>
        <v>8.1</v>
      </c>
      <c r="CZ1084">
        <f>AF1084</f>
        <v>8.1</v>
      </c>
      <c r="DA1084">
        <f>AJ1084</f>
        <v>1</v>
      </c>
      <c r="DB1084">
        <v>0</v>
      </c>
    </row>
    <row r="1085" spans="1:106" x14ac:dyDescent="0.2">
      <c r="A1085">
        <f>ROW(Source!A494)</f>
        <v>494</v>
      </c>
      <c r="B1085">
        <v>39500385</v>
      </c>
      <c r="C1085">
        <v>39501899</v>
      </c>
      <c r="D1085">
        <v>36800043</v>
      </c>
      <c r="E1085">
        <v>1</v>
      </c>
      <c r="F1085">
        <v>1</v>
      </c>
      <c r="G1085">
        <v>1</v>
      </c>
      <c r="H1085">
        <v>3</v>
      </c>
      <c r="I1085" t="s">
        <v>1441</v>
      </c>
      <c r="J1085" t="s">
        <v>1442</v>
      </c>
      <c r="K1085" t="s">
        <v>1443</v>
      </c>
      <c r="L1085">
        <v>1346</v>
      </c>
      <c r="N1085">
        <v>1009</v>
      </c>
      <c r="O1085" t="s">
        <v>52</v>
      </c>
      <c r="P1085" t="s">
        <v>52</v>
      </c>
      <c r="Q1085">
        <v>1</v>
      </c>
      <c r="W1085">
        <v>0</v>
      </c>
      <c r="X1085">
        <v>618806536</v>
      </c>
      <c r="Y1085">
        <v>6.0000000000000001E-3</v>
      </c>
      <c r="AA1085">
        <v>44.97</v>
      </c>
      <c r="AB1085">
        <v>0</v>
      </c>
      <c r="AC1085">
        <v>0</v>
      </c>
      <c r="AD1085">
        <v>0</v>
      </c>
      <c r="AE1085">
        <v>44.97</v>
      </c>
      <c r="AF1085">
        <v>0</v>
      </c>
      <c r="AG1085">
        <v>0</v>
      </c>
      <c r="AH1085">
        <v>0</v>
      </c>
      <c r="AI1085">
        <v>1</v>
      </c>
      <c r="AJ1085">
        <v>1</v>
      </c>
      <c r="AK1085">
        <v>1</v>
      </c>
      <c r="AL1085">
        <v>1</v>
      </c>
      <c r="AN1085">
        <v>0</v>
      </c>
      <c r="AO1085">
        <v>1</v>
      </c>
      <c r="AP1085">
        <v>0</v>
      </c>
      <c r="AQ1085">
        <v>0</v>
      </c>
      <c r="AR1085">
        <v>0</v>
      </c>
      <c r="AS1085" t="s">
        <v>3</v>
      </c>
      <c r="AT1085">
        <v>6.0000000000000001E-3</v>
      </c>
      <c r="AU1085" t="s">
        <v>3</v>
      </c>
      <c r="AV1085">
        <v>0</v>
      </c>
      <c r="AW1085">
        <v>2</v>
      </c>
      <c r="AX1085">
        <v>39501918</v>
      </c>
      <c r="AY1085">
        <v>1</v>
      </c>
      <c r="AZ1085">
        <v>0</v>
      </c>
      <c r="BA1085">
        <v>1093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Y1085*Source!I494</f>
        <v>9.6000000000000002E-2</v>
      </c>
      <c r="CY1085">
        <f t="shared" ref="CY1085:CY1098" si="126">AA1085</f>
        <v>44.97</v>
      </c>
      <c r="CZ1085">
        <f t="shared" ref="CZ1085:CZ1098" si="127">AE1085</f>
        <v>44.97</v>
      </c>
      <c r="DA1085">
        <f t="shared" ref="DA1085:DA1098" si="128">AI1085</f>
        <v>1</v>
      </c>
      <c r="DB1085">
        <v>0</v>
      </c>
    </row>
    <row r="1086" spans="1:106" x14ac:dyDescent="0.2">
      <c r="A1086">
        <f>ROW(Source!A494)</f>
        <v>494</v>
      </c>
      <c r="B1086">
        <v>39500385</v>
      </c>
      <c r="C1086">
        <v>39501899</v>
      </c>
      <c r="D1086">
        <v>36801775</v>
      </c>
      <c r="E1086">
        <v>1</v>
      </c>
      <c r="F1086">
        <v>1</v>
      </c>
      <c r="G1086">
        <v>1</v>
      </c>
      <c r="H1086">
        <v>3</v>
      </c>
      <c r="I1086" t="s">
        <v>1444</v>
      </c>
      <c r="J1086" t="s">
        <v>1445</v>
      </c>
      <c r="K1086" t="s">
        <v>1446</v>
      </c>
      <c r="L1086">
        <v>1346</v>
      </c>
      <c r="N1086">
        <v>1009</v>
      </c>
      <c r="O1086" t="s">
        <v>52</v>
      </c>
      <c r="P1086" t="s">
        <v>52</v>
      </c>
      <c r="Q1086">
        <v>1</v>
      </c>
      <c r="W1086">
        <v>0</v>
      </c>
      <c r="X1086">
        <v>56922527</v>
      </c>
      <c r="Y1086">
        <v>1E-3</v>
      </c>
      <c r="AA1086">
        <v>11.5</v>
      </c>
      <c r="AB1086">
        <v>0</v>
      </c>
      <c r="AC1086">
        <v>0</v>
      </c>
      <c r="AD1086">
        <v>0</v>
      </c>
      <c r="AE1086">
        <v>11.5</v>
      </c>
      <c r="AF1086">
        <v>0</v>
      </c>
      <c r="AG1086">
        <v>0</v>
      </c>
      <c r="AH1086">
        <v>0</v>
      </c>
      <c r="AI1086">
        <v>1</v>
      </c>
      <c r="AJ1086">
        <v>1</v>
      </c>
      <c r="AK1086">
        <v>1</v>
      </c>
      <c r="AL1086">
        <v>1</v>
      </c>
      <c r="AN1086">
        <v>0</v>
      </c>
      <c r="AO1086">
        <v>1</v>
      </c>
      <c r="AP1086">
        <v>0</v>
      </c>
      <c r="AQ1086">
        <v>0</v>
      </c>
      <c r="AR1086">
        <v>0</v>
      </c>
      <c r="AS1086" t="s">
        <v>3</v>
      </c>
      <c r="AT1086">
        <v>1E-3</v>
      </c>
      <c r="AU1086" t="s">
        <v>3</v>
      </c>
      <c r="AV1086">
        <v>0</v>
      </c>
      <c r="AW1086">
        <v>2</v>
      </c>
      <c r="AX1086">
        <v>39501919</v>
      </c>
      <c r="AY1086">
        <v>1</v>
      </c>
      <c r="AZ1086">
        <v>0</v>
      </c>
      <c r="BA1086">
        <v>1094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Y1086*Source!I494</f>
        <v>1.6E-2</v>
      </c>
      <c r="CY1086">
        <f t="shared" si="126"/>
        <v>11.5</v>
      </c>
      <c r="CZ1086">
        <f t="shared" si="127"/>
        <v>11.5</v>
      </c>
      <c r="DA1086">
        <f t="shared" si="128"/>
        <v>1</v>
      </c>
      <c r="DB1086">
        <v>0</v>
      </c>
    </row>
    <row r="1087" spans="1:106" x14ac:dyDescent="0.2">
      <c r="A1087">
        <f>ROW(Source!A494)</f>
        <v>494</v>
      </c>
      <c r="B1087">
        <v>39500385</v>
      </c>
      <c r="C1087">
        <v>39501899</v>
      </c>
      <c r="D1087">
        <v>36802094</v>
      </c>
      <c r="E1087">
        <v>1</v>
      </c>
      <c r="F1087">
        <v>1</v>
      </c>
      <c r="G1087">
        <v>1</v>
      </c>
      <c r="H1087">
        <v>3</v>
      </c>
      <c r="I1087" t="s">
        <v>1430</v>
      </c>
      <c r="J1087" t="s">
        <v>1431</v>
      </c>
      <c r="K1087" t="s">
        <v>1432</v>
      </c>
      <c r="L1087">
        <v>1346</v>
      </c>
      <c r="N1087">
        <v>1009</v>
      </c>
      <c r="O1087" t="s">
        <v>52</v>
      </c>
      <c r="P1087" t="s">
        <v>52</v>
      </c>
      <c r="Q1087">
        <v>1</v>
      </c>
      <c r="W1087">
        <v>0</v>
      </c>
      <c r="X1087">
        <v>-1088866022</v>
      </c>
      <c r="Y1087">
        <v>1.2E-2</v>
      </c>
      <c r="AA1087">
        <v>30.4</v>
      </c>
      <c r="AB1087">
        <v>0</v>
      </c>
      <c r="AC1087">
        <v>0</v>
      </c>
      <c r="AD1087">
        <v>0</v>
      </c>
      <c r="AE1087">
        <v>30.4</v>
      </c>
      <c r="AF1087">
        <v>0</v>
      </c>
      <c r="AG1087">
        <v>0</v>
      </c>
      <c r="AH1087">
        <v>0</v>
      </c>
      <c r="AI1087">
        <v>1</v>
      </c>
      <c r="AJ1087">
        <v>1</v>
      </c>
      <c r="AK1087">
        <v>1</v>
      </c>
      <c r="AL1087">
        <v>1</v>
      </c>
      <c r="AN1087">
        <v>0</v>
      </c>
      <c r="AO1087">
        <v>1</v>
      </c>
      <c r="AP1087">
        <v>0</v>
      </c>
      <c r="AQ1087">
        <v>0</v>
      </c>
      <c r="AR1087">
        <v>0</v>
      </c>
      <c r="AS1087" t="s">
        <v>3</v>
      </c>
      <c r="AT1087">
        <v>1.2E-2</v>
      </c>
      <c r="AU1087" t="s">
        <v>3</v>
      </c>
      <c r="AV1087">
        <v>0</v>
      </c>
      <c r="AW1087">
        <v>2</v>
      </c>
      <c r="AX1087">
        <v>39501920</v>
      </c>
      <c r="AY1087">
        <v>1</v>
      </c>
      <c r="AZ1087">
        <v>0</v>
      </c>
      <c r="BA1087">
        <v>1095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Y1087*Source!I494</f>
        <v>0.192</v>
      </c>
      <c r="CY1087">
        <f t="shared" si="126"/>
        <v>30.4</v>
      </c>
      <c r="CZ1087">
        <f t="shared" si="127"/>
        <v>30.4</v>
      </c>
      <c r="DA1087">
        <f t="shared" si="128"/>
        <v>1</v>
      </c>
      <c r="DB1087">
        <v>0</v>
      </c>
    </row>
    <row r="1088" spans="1:106" x14ac:dyDescent="0.2">
      <c r="A1088">
        <f>ROW(Source!A494)</f>
        <v>494</v>
      </c>
      <c r="B1088">
        <v>39500385</v>
      </c>
      <c r="C1088">
        <v>39501899</v>
      </c>
      <c r="D1088">
        <v>36803258</v>
      </c>
      <c r="E1088">
        <v>1</v>
      </c>
      <c r="F1088">
        <v>1</v>
      </c>
      <c r="G1088">
        <v>1</v>
      </c>
      <c r="H1088">
        <v>3</v>
      </c>
      <c r="I1088" t="s">
        <v>1447</v>
      </c>
      <c r="J1088" t="s">
        <v>1448</v>
      </c>
      <c r="K1088" t="s">
        <v>1449</v>
      </c>
      <c r="L1088">
        <v>1346</v>
      </c>
      <c r="N1088">
        <v>1009</v>
      </c>
      <c r="O1088" t="s">
        <v>52</v>
      </c>
      <c r="P1088" t="s">
        <v>52</v>
      </c>
      <c r="Q1088">
        <v>1</v>
      </c>
      <c r="W1088">
        <v>0</v>
      </c>
      <c r="X1088">
        <v>586013393</v>
      </c>
      <c r="Y1088">
        <v>7.0000000000000007E-2</v>
      </c>
      <c r="AA1088">
        <v>10.57</v>
      </c>
      <c r="AB1088">
        <v>0</v>
      </c>
      <c r="AC1088">
        <v>0</v>
      </c>
      <c r="AD1088">
        <v>0</v>
      </c>
      <c r="AE1088">
        <v>10.57</v>
      </c>
      <c r="AF1088">
        <v>0</v>
      </c>
      <c r="AG1088">
        <v>0</v>
      </c>
      <c r="AH1088">
        <v>0</v>
      </c>
      <c r="AI1088">
        <v>1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0</v>
      </c>
      <c r="AQ1088">
        <v>0</v>
      </c>
      <c r="AR1088">
        <v>0</v>
      </c>
      <c r="AS1088" t="s">
        <v>3</v>
      </c>
      <c r="AT1088">
        <v>7.0000000000000007E-2</v>
      </c>
      <c r="AU1088" t="s">
        <v>3</v>
      </c>
      <c r="AV1088">
        <v>0</v>
      </c>
      <c r="AW1088">
        <v>2</v>
      </c>
      <c r="AX1088">
        <v>39501921</v>
      </c>
      <c r="AY1088">
        <v>1</v>
      </c>
      <c r="AZ1088">
        <v>0</v>
      </c>
      <c r="BA1088">
        <v>1096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Y1088*Source!I494</f>
        <v>1.1200000000000001</v>
      </c>
      <c r="CY1088">
        <f t="shared" si="126"/>
        <v>10.57</v>
      </c>
      <c r="CZ1088">
        <f t="shared" si="127"/>
        <v>10.57</v>
      </c>
      <c r="DA1088">
        <f t="shared" si="128"/>
        <v>1</v>
      </c>
      <c r="DB1088">
        <v>0</v>
      </c>
    </row>
    <row r="1089" spans="1:106" x14ac:dyDescent="0.2">
      <c r="A1089">
        <f>ROW(Source!A494)</f>
        <v>494</v>
      </c>
      <c r="B1089">
        <v>39500385</v>
      </c>
      <c r="C1089">
        <v>39501899</v>
      </c>
      <c r="D1089">
        <v>36804448</v>
      </c>
      <c r="E1089">
        <v>1</v>
      </c>
      <c r="F1089">
        <v>1</v>
      </c>
      <c r="G1089">
        <v>1</v>
      </c>
      <c r="H1089">
        <v>3</v>
      </c>
      <c r="I1089" t="s">
        <v>1433</v>
      </c>
      <c r="J1089" t="s">
        <v>1434</v>
      </c>
      <c r="K1089" t="s">
        <v>1416</v>
      </c>
      <c r="L1089">
        <v>1346</v>
      </c>
      <c r="N1089">
        <v>1009</v>
      </c>
      <c r="O1089" t="s">
        <v>52</v>
      </c>
      <c r="P1089" t="s">
        <v>52</v>
      </c>
      <c r="Q1089">
        <v>1</v>
      </c>
      <c r="W1089">
        <v>0</v>
      </c>
      <c r="X1089">
        <v>103900845</v>
      </c>
      <c r="Y1089">
        <v>4.9000000000000002E-2</v>
      </c>
      <c r="AA1089">
        <v>9.0399999999999991</v>
      </c>
      <c r="AB1089">
        <v>0</v>
      </c>
      <c r="AC1089">
        <v>0</v>
      </c>
      <c r="AD1089">
        <v>0</v>
      </c>
      <c r="AE1089">
        <v>9.0399999999999991</v>
      </c>
      <c r="AF1089">
        <v>0</v>
      </c>
      <c r="AG1089">
        <v>0</v>
      </c>
      <c r="AH1089">
        <v>0</v>
      </c>
      <c r="AI1089">
        <v>1</v>
      </c>
      <c r="AJ1089">
        <v>1</v>
      </c>
      <c r="AK1089">
        <v>1</v>
      </c>
      <c r="AL1089">
        <v>1</v>
      </c>
      <c r="AN1089">
        <v>0</v>
      </c>
      <c r="AO1089">
        <v>1</v>
      </c>
      <c r="AP1089">
        <v>0</v>
      </c>
      <c r="AQ1089">
        <v>0</v>
      </c>
      <c r="AR1089">
        <v>0</v>
      </c>
      <c r="AS1089" t="s">
        <v>3</v>
      </c>
      <c r="AT1089">
        <v>4.9000000000000002E-2</v>
      </c>
      <c r="AU1089" t="s">
        <v>3</v>
      </c>
      <c r="AV1089">
        <v>0</v>
      </c>
      <c r="AW1089">
        <v>2</v>
      </c>
      <c r="AX1089">
        <v>39501922</v>
      </c>
      <c r="AY1089">
        <v>1</v>
      </c>
      <c r="AZ1089">
        <v>0</v>
      </c>
      <c r="BA1089">
        <v>1097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Y1089*Source!I494</f>
        <v>0.78400000000000003</v>
      </c>
      <c r="CY1089">
        <f t="shared" si="126"/>
        <v>9.0399999999999991</v>
      </c>
      <c r="CZ1089">
        <f t="shared" si="127"/>
        <v>9.0399999999999991</v>
      </c>
      <c r="DA1089">
        <f t="shared" si="128"/>
        <v>1</v>
      </c>
      <c r="DB1089">
        <v>0</v>
      </c>
    </row>
    <row r="1090" spans="1:106" x14ac:dyDescent="0.2">
      <c r="A1090">
        <f>ROW(Source!A494)</f>
        <v>494</v>
      </c>
      <c r="B1090">
        <v>39500385</v>
      </c>
      <c r="C1090">
        <v>39501899</v>
      </c>
      <c r="D1090">
        <v>36804580</v>
      </c>
      <c r="E1090">
        <v>1</v>
      </c>
      <c r="F1090">
        <v>1</v>
      </c>
      <c r="G1090">
        <v>1</v>
      </c>
      <c r="H1090">
        <v>3</v>
      </c>
      <c r="I1090" t="s">
        <v>1450</v>
      </c>
      <c r="J1090" t="s">
        <v>1451</v>
      </c>
      <c r="K1090" t="s">
        <v>1452</v>
      </c>
      <c r="L1090">
        <v>1355</v>
      </c>
      <c r="N1090">
        <v>1010</v>
      </c>
      <c r="O1090" t="s">
        <v>390</v>
      </c>
      <c r="P1090" t="s">
        <v>390</v>
      </c>
      <c r="Q1090">
        <v>100</v>
      </c>
      <c r="W1090">
        <v>0</v>
      </c>
      <c r="X1090">
        <v>1794244060</v>
      </c>
      <c r="Y1090">
        <v>1.4E-2</v>
      </c>
      <c r="AA1090">
        <v>86</v>
      </c>
      <c r="AB1090">
        <v>0</v>
      </c>
      <c r="AC1090">
        <v>0</v>
      </c>
      <c r="AD1090">
        <v>0</v>
      </c>
      <c r="AE1090">
        <v>86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1</v>
      </c>
      <c r="AL1090">
        <v>1</v>
      </c>
      <c r="AN1090">
        <v>0</v>
      </c>
      <c r="AO1090">
        <v>1</v>
      </c>
      <c r="AP1090">
        <v>0</v>
      </c>
      <c r="AQ1090">
        <v>0</v>
      </c>
      <c r="AR1090">
        <v>0</v>
      </c>
      <c r="AS1090" t="s">
        <v>3</v>
      </c>
      <c r="AT1090">
        <v>1.4E-2</v>
      </c>
      <c r="AU1090" t="s">
        <v>3</v>
      </c>
      <c r="AV1090">
        <v>0</v>
      </c>
      <c r="AW1090">
        <v>2</v>
      </c>
      <c r="AX1090">
        <v>39501923</v>
      </c>
      <c r="AY1090">
        <v>1</v>
      </c>
      <c r="AZ1090">
        <v>0</v>
      </c>
      <c r="BA1090">
        <v>1098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Y1090*Source!I494</f>
        <v>0.224</v>
      </c>
      <c r="CY1090">
        <f t="shared" si="126"/>
        <v>86</v>
      </c>
      <c r="CZ1090">
        <f t="shared" si="127"/>
        <v>86</v>
      </c>
      <c r="DA1090">
        <f t="shared" si="128"/>
        <v>1</v>
      </c>
      <c r="DB1090">
        <v>0</v>
      </c>
    </row>
    <row r="1091" spans="1:106" x14ac:dyDescent="0.2">
      <c r="A1091">
        <f>ROW(Source!A494)</f>
        <v>494</v>
      </c>
      <c r="B1091">
        <v>39500385</v>
      </c>
      <c r="C1091">
        <v>39501899</v>
      </c>
      <c r="D1091">
        <v>36805500</v>
      </c>
      <c r="E1091">
        <v>1</v>
      </c>
      <c r="F1091">
        <v>1</v>
      </c>
      <c r="G1091">
        <v>1</v>
      </c>
      <c r="H1091">
        <v>3</v>
      </c>
      <c r="I1091" t="s">
        <v>1453</v>
      </c>
      <c r="J1091" t="s">
        <v>1454</v>
      </c>
      <c r="K1091" t="s">
        <v>1455</v>
      </c>
      <c r="L1091">
        <v>1346</v>
      </c>
      <c r="N1091">
        <v>1009</v>
      </c>
      <c r="O1091" t="s">
        <v>52</v>
      </c>
      <c r="P1091" t="s">
        <v>52</v>
      </c>
      <c r="Q1091">
        <v>1</v>
      </c>
      <c r="W1091">
        <v>0</v>
      </c>
      <c r="X1091">
        <v>-856710481</v>
      </c>
      <c r="Y1091">
        <v>1E-3</v>
      </c>
      <c r="AA1091">
        <v>133.05000000000001</v>
      </c>
      <c r="AB1091">
        <v>0</v>
      </c>
      <c r="AC1091">
        <v>0</v>
      </c>
      <c r="AD1091">
        <v>0</v>
      </c>
      <c r="AE1091">
        <v>133.05000000000001</v>
      </c>
      <c r="AF1091">
        <v>0</v>
      </c>
      <c r="AG1091">
        <v>0</v>
      </c>
      <c r="AH1091">
        <v>0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1</v>
      </c>
      <c r="AP1091">
        <v>0</v>
      </c>
      <c r="AQ1091">
        <v>0</v>
      </c>
      <c r="AR1091">
        <v>0</v>
      </c>
      <c r="AS1091" t="s">
        <v>3</v>
      </c>
      <c r="AT1091">
        <v>1E-3</v>
      </c>
      <c r="AU1091" t="s">
        <v>3</v>
      </c>
      <c r="AV1091">
        <v>0</v>
      </c>
      <c r="AW1091">
        <v>2</v>
      </c>
      <c r="AX1091">
        <v>39501924</v>
      </c>
      <c r="AY1091">
        <v>1</v>
      </c>
      <c r="AZ1091">
        <v>0</v>
      </c>
      <c r="BA1091">
        <v>1099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Y1091*Source!I494</f>
        <v>1.6E-2</v>
      </c>
      <c r="CY1091">
        <f t="shared" si="126"/>
        <v>133.05000000000001</v>
      </c>
      <c r="CZ1091">
        <f t="shared" si="127"/>
        <v>133.05000000000001</v>
      </c>
      <c r="DA1091">
        <f t="shared" si="128"/>
        <v>1</v>
      </c>
      <c r="DB1091">
        <v>0</v>
      </c>
    </row>
    <row r="1092" spans="1:106" x14ac:dyDescent="0.2">
      <c r="A1092">
        <f>ROW(Source!A494)</f>
        <v>494</v>
      </c>
      <c r="B1092">
        <v>39500385</v>
      </c>
      <c r="C1092">
        <v>39501899</v>
      </c>
      <c r="D1092">
        <v>36823140</v>
      </c>
      <c r="E1092">
        <v>1</v>
      </c>
      <c r="F1092">
        <v>1</v>
      </c>
      <c r="G1092">
        <v>1</v>
      </c>
      <c r="H1092">
        <v>3</v>
      </c>
      <c r="I1092" t="s">
        <v>1456</v>
      </c>
      <c r="J1092" t="s">
        <v>1457</v>
      </c>
      <c r="K1092" t="s">
        <v>1458</v>
      </c>
      <c r="L1092">
        <v>1348</v>
      </c>
      <c r="N1092">
        <v>1009</v>
      </c>
      <c r="O1092" t="s">
        <v>57</v>
      </c>
      <c r="P1092" t="s">
        <v>57</v>
      </c>
      <c r="Q1092">
        <v>1000</v>
      </c>
      <c r="W1092">
        <v>0</v>
      </c>
      <c r="X1092">
        <v>426000481</v>
      </c>
      <c r="Y1092">
        <v>1E-3</v>
      </c>
      <c r="AA1092">
        <v>11500</v>
      </c>
      <c r="AB1092">
        <v>0</v>
      </c>
      <c r="AC1092">
        <v>0</v>
      </c>
      <c r="AD1092">
        <v>0</v>
      </c>
      <c r="AE1092">
        <v>11500</v>
      </c>
      <c r="AF1092">
        <v>0</v>
      </c>
      <c r="AG1092">
        <v>0</v>
      </c>
      <c r="AH1092">
        <v>0</v>
      </c>
      <c r="AI1092">
        <v>1</v>
      </c>
      <c r="AJ1092">
        <v>1</v>
      </c>
      <c r="AK1092">
        <v>1</v>
      </c>
      <c r="AL1092">
        <v>1</v>
      </c>
      <c r="AN1092">
        <v>0</v>
      </c>
      <c r="AO1092">
        <v>1</v>
      </c>
      <c r="AP1092">
        <v>0</v>
      </c>
      <c r="AQ1092">
        <v>0</v>
      </c>
      <c r="AR1092">
        <v>0</v>
      </c>
      <c r="AS1092" t="s">
        <v>3</v>
      </c>
      <c r="AT1092">
        <v>1E-3</v>
      </c>
      <c r="AU1092" t="s">
        <v>3</v>
      </c>
      <c r="AV1092">
        <v>0</v>
      </c>
      <c r="AW1092">
        <v>2</v>
      </c>
      <c r="AX1092">
        <v>39501925</v>
      </c>
      <c r="AY1092">
        <v>1</v>
      </c>
      <c r="AZ1092">
        <v>0</v>
      </c>
      <c r="BA1092">
        <v>1100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Y1092*Source!I494</f>
        <v>1.6E-2</v>
      </c>
      <c r="CY1092">
        <f t="shared" si="126"/>
        <v>11500</v>
      </c>
      <c r="CZ1092">
        <f t="shared" si="127"/>
        <v>11500</v>
      </c>
      <c r="DA1092">
        <f t="shared" si="128"/>
        <v>1</v>
      </c>
      <c r="DB1092">
        <v>0</v>
      </c>
    </row>
    <row r="1093" spans="1:106" x14ac:dyDescent="0.2">
      <c r="A1093">
        <f>ROW(Source!A494)</f>
        <v>494</v>
      </c>
      <c r="B1093">
        <v>39500385</v>
      </c>
      <c r="C1093">
        <v>39501899</v>
      </c>
      <c r="D1093">
        <v>36838317</v>
      </c>
      <c r="E1093">
        <v>1</v>
      </c>
      <c r="F1093">
        <v>1</v>
      </c>
      <c r="G1093">
        <v>1</v>
      </c>
      <c r="H1093">
        <v>3</v>
      </c>
      <c r="I1093" t="s">
        <v>1459</v>
      </c>
      <c r="J1093" t="s">
        <v>1460</v>
      </c>
      <c r="K1093" t="s">
        <v>263</v>
      </c>
      <c r="L1093">
        <v>1346</v>
      </c>
      <c r="N1093">
        <v>1009</v>
      </c>
      <c r="O1093" t="s">
        <v>52</v>
      </c>
      <c r="P1093" t="s">
        <v>52</v>
      </c>
      <c r="Q1093">
        <v>1</v>
      </c>
      <c r="W1093">
        <v>0</v>
      </c>
      <c r="X1093">
        <v>210558753</v>
      </c>
      <c r="Y1093">
        <v>3.5999999999999997E-2</v>
      </c>
      <c r="AA1093">
        <v>28.6</v>
      </c>
      <c r="AB1093">
        <v>0</v>
      </c>
      <c r="AC1093">
        <v>0</v>
      </c>
      <c r="AD1093">
        <v>0</v>
      </c>
      <c r="AE1093">
        <v>28.6</v>
      </c>
      <c r="AF1093">
        <v>0</v>
      </c>
      <c r="AG1093">
        <v>0</v>
      </c>
      <c r="AH1093">
        <v>0</v>
      </c>
      <c r="AI1093">
        <v>1</v>
      </c>
      <c r="AJ1093">
        <v>1</v>
      </c>
      <c r="AK1093">
        <v>1</v>
      </c>
      <c r="AL1093">
        <v>1</v>
      </c>
      <c r="AN1093">
        <v>0</v>
      </c>
      <c r="AO1093">
        <v>1</v>
      </c>
      <c r="AP1093">
        <v>0</v>
      </c>
      <c r="AQ1093">
        <v>0</v>
      </c>
      <c r="AR1093">
        <v>0</v>
      </c>
      <c r="AS1093" t="s">
        <v>3</v>
      </c>
      <c r="AT1093">
        <v>3.5999999999999997E-2</v>
      </c>
      <c r="AU1093" t="s">
        <v>3</v>
      </c>
      <c r="AV1093">
        <v>0</v>
      </c>
      <c r="AW1093">
        <v>2</v>
      </c>
      <c r="AX1093">
        <v>39501926</v>
      </c>
      <c r="AY1093">
        <v>1</v>
      </c>
      <c r="AZ1093">
        <v>0</v>
      </c>
      <c r="BA1093">
        <v>1101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Y1093*Source!I494</f>
        <v>0.57599999999999996</v>
      </c>
      <c r="CY1093">
        <f t="shared" si="126"/>
        <v>28.6</v>
      </c>
      <c r="CZ1093">
        <f t="shared" si="127"/>
        <v>28.6</v>
      </c>
      <c r="DA1093">
        <f t="shared" si="128"/>
        <v>1</v>
      </c>
      <c r="DB1093">
        <v>0</v>
      </c>
    </row>
    <row r="1094" spans="1:106" x14ac:dyDescent="0.2">
      <c r="A1094">
        <f>ROW(Source!A494)</f>
        <v>494</v>
      </c>
      <c r="B1094">
        <v>39500385</v>
      </c>
      <c r="C1094">
        <v>39501899</v>
      </c>
      <c r="D1094">
        <v>36838470</v>
      </c>
      <c r="E1094">
        <v>1</v>
      </c>
      <c r="F1094">
        <v>1</v>
      </c>
      <c r="G1094">
        <v>1</v>
      </c>
      <c r="H1094">
        <v>3</v>
      </c>
      <c r="I1094" t="s">
        <v>1461</v>
      </c>
      <c r="J1094" t="s">
        <v>1462</v>
      </c>
      <c r="K1094" t="s">
        <v>1463</v>
      </c>
      <c r="L1094">
        <v>1346</v>
      </c>
      <c r="N1094">
        <v>1009</v>
      </c>
      <c r="O1094" t="s">
        <v>52</v>
      </c>
      <c r="P1094" t="s">
        <v>52</v>
      </c>
      <c r="Q1094">
        <v>1</v>
      </c>
      <c r="W1094">
        <v>0</v>
      </c>
      <c r="X1094">
        <v>-1274984028</v>
      </c>
      <c r="Y1094">
        <v>6.0000000000000001E-3</v>
      </c>
      <c r="AA1094">
        <v>35.630000000000003</v>
      </c>
      <c r="AB1094">
        <v>0</v>
      </c>
      <c r="AC1094">
        <v>0</v>
      </c>
      <c r="AD1094">
        <v>0</v>
      </c>
      <c r="AE1094">
        <v>35.630000000000003</v>
      </c>
      <c r="AF1094">
        <v>0</v>
      </c>
      <c r="AG1094">
        <v>0</v>
      </c>
      <c r="AH1094">
        <v>0</v>
      </c>
      <c r="AI1094">
        <v>1</v>
      </c>
      <c r="AJ1094">
        <v>1</v>
      </c>
      <c r="AK1094">
        <v>1</v>
      </c>
      <c r="AL1094">
        <v>1</v>
      </c>
      <c r="AN1094">
        <v>0</v>
      </c>
      <c r="AO1094">
        <v>1</v>
      </c>
      <c r="AP1094">
        <v>0</v>
      </c>
      <c r="AQ1094">
        <v>0</v>
      </c>
      <c r="AR1094">
        <v>0</v>
      </c>
      <c r="AS1094" t="s">
        <v>3</v>
      </c>
      <c r="AT1094">
        <v>6.0000000000000001E-3</v>
      </c>
      <c r="AU1094" t="s">
        <v>3</v>
      </c>
      <c r="AV1094">
        <v>0</v>
      </c>
      <c r="AW1094">
        <v>2</v>
      </c>
      <c r="AX1094">
        <v>39501927</v>
      </c>
      <c r="AY1094">
        <v>1</v>
      </c>
      <c r="AZ1094">
        <v>0</v>
      </c>
      <c r="BA1094">
        <v>1102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Y1094*Source!I494</f>
        <v>9.6000000000000002E-2</v>
      </c>
      <c r="CY1094">
        <f t="shared" si="126"/>
        <v>35.630000000000003</v>
      </c>
      <c r="CZ1094">
        <f t="shared" si="127"/>
        <v>35.630000000000003</v>
      </c>
      <c r="DA1094">
        <f t="shared" si="128"/>
        <v>1</v>
      </c>
      <c r="DB1094">
        <v>0</v>
      </c>
    </row>
    <row r="1095" spans="1:106" x14ac:dyDescent="0.2">
      <c r="A1095">
        <f>ROW(Source!A494)</f>
        <v>494</v>
      </c>
      <c r="B1095">
        <v>39500385</v>
      </c>
      <c r="C1095">
        <v>39501899</v>
      </c>
      <c r="D1095">
        <v>36851945</v>
      </c>
      <c r="E1095">
        <v>1</v>
      </c>
      <c r="F1095">
        <v>1</v>
      </c>
      <c r="G1095">
        <v>1</v>
      </c>
      <c r="H1095">
        <v>3</v>
      </c>
      <c r="I1095" t="s">
        <v>1464</v>
      </c>
      <c r="J1095" t="s">
        <v>1465</v>
      </c>
      <c r="K1095" t="s">
        <v>1466</v>
      </c>
      <c r="L1095">
        <v>1358</v>
      </c>
      <c r="N1095">
        <v>1010</v>
      </c>
      <c r="O1095" t="s">
        <v>566</v>
      </c>
      <c r="P1095" t="s">
        <v>566</v>
      </c>
      <c r="Q1095">
        <v>10</v>
      </c>
      <c r="W1095">
        <v>0</v>
      </c>
      <c r="X1095">
        <v>1386890308</v>
      </c>
      <c r="Y1095">
        <v>0.1</v>
      </c>
      <c r="AA1095">
        <v>39</v>
      </c>
      <c r="AB1095">
        <v>0</v>
      </c>
      <c r="AC1095">
        <v>0</v>
      </c>
      <c r="AD1095">
        <v>0</v>
      </c>
      <c r="AE1095">
        <v>39</v>
      </c>
      <c r="AF1095">
        <v>0</v>
      </c>
      <c r="AG1095">
        <v>0</v>
      </c>
      <c r="AH1095">
        <v>0</v>
      </c>
      <c r="AI1095">
        <v>1</v>
      </c>
      <c r="AJ1095">
        <v>1</v>
      </c>
      <c r="AK1095">
        <v>1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3</v>
      </c>
      <c r="AT1095">
        <v>0.1</v>
      </c>
      <c r="AU1095" t="s">
        <v>3</v>
      </c>
      <c r="AV1095">
        <v>0</v>
      </c>
      <c r="AW1095">
        <v>2</v>
      </c>
      <c r="AX1095">
        <v>39501928</v>
      </c>
      <c r="AY1095">
        <v>1</v>
      </c>
      <c r="AZ1095">
        <v>0</v>
      </c>
      <c r="BA1095">
        <v>1103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Y1095*Source!I494</f>
        <v>1.6</v>
      </c>
      <c r="CY1095">
        <f t="shared" si="126"/>
        <v>39</v>
      </c>
      <c r="CZ1095">
        <f t="shared" si="127"/>
        <v>39</v>
      </c>
      <c r="DA1095">
        <f t="shared" si="128"/>
        <v>1</v>
      </c>
      <c r="DB1095">
        <v>0</v>
      </c>
    </row>
    <row r="1096" spans="1:106" x14ac:dyDescent="0.2">
      <c r="A1096">
        <f>ROW(Source!A494)</f>
        <v>494</v>
      </c>
      <c r="B1096">
        <v>39500385</v>
      </c>
      <c r="C1096">
        <v>39501899</v>
      </c>
      <c r="D1096">
        <v>36873429</v>
      </c>
      <c r="E1096">
        <v>1</v>
      </c>
      <c r="F1096">
        <v>1</v>
      </c>
      <c r="G1096">
        <v>1</v>
      </c>
      <c r="H1096">
        <v>3</v>
      </c>
      <c r="I1096" t="s">
        <v>738</v>
      </c>
      <c r="J1096" t="s">
        <v>740</v>
      </c>
      <c r="K1096" t="s">
        <v>739</v>
      </c>
      <c r="L1096">
        <v>1354</v>
      </c>
      <c r="N1096">
        <v>1010</v>
      </c>
      <c r="O1096" t="s">
        <v>132</v>
      </c>
      <c r="P1096" t="s">
        <v>132</v>
      </c>
      <c r="Q1096">
        <v>1</v>
      </c>
      <c r="W1096">
        <v>0</v>
      </c>
      <c r="X1096">
        <v>322856410</v>
      </c>
      <c r="Y1096">
        <v>0.1875</v>
      </c>
      <c r="AA1096">
        <v>66.48</v>
      </c>
      <c r="AB1096">
        <v>0</v>
      </c>
      <c r="AC1096">
        <v>0</v>
      </c>
      <c r="AD1096">
        <v>0</v>
      </c>
      <c r="AE1096">
        <v>66.48</v>
      </c>
      <c r="AF1096">
        <v>0</v>
      </c>
      <c r="AG1096">
        <v>0</v>
      </c>
      <c r="AH1096">
        <v>0</v>
      </c>
      <c r="AI1096">
        <v>1</v>
      </c>
      <c r="AJ1096">
        <v>1</v>
      </c>
      <c r="AK1096">
        <v>1</v>
      </c>
      <c r="AL1096">
        <v>1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 t="s">
        <v>3</v>
      </c>
      <c r="AT1096">
        <v>0.1875</v>
      </c>
      <c r="AU1096" t="s">
        <v>3</v>
      </c>
      <c r="AV1096">
        <v>0</v>
      </c>
      <c r="AW1096">
        <v>1</v>
      </c>
      <c r="AX1096">
        <v>-1</v>
      </c>
      <c r="AY1096">
        <v>0</v>
      </c>
      <c r="AZ1096">
        <v>0</v>
      </c>
      <c r="BA1096" t="s">
        <v>3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Y1096*Source!I494</f>
        <v>3</v>
      </c>
      <c r="CY1096">
        <f t="shared" si="126"/>
        <v>66.48</v>
      </c>
      <c r="CZ1096">
        <f t="shared" si="127"/>
        <v>66.48</v>
      </c>
      <c r="DA1096">
        <f t="shared" si="128"/>
        <v>1</v>
      </c>
      <c r="DB1096">
        <v>0</v>
      </c>
    </row>
    <row r="1097" spans="1:106" x14ac:dyDescent="0.2">
      <c r="A1097">
        <f>ROW(Source!A494)</f>
        <v>494</v>
      </c>
      <c r="B1097">
        <v>39500385</v>
      </c>
      <c r="C1097">
        <v>39501899</v>
      </c>
      <c r="D1097">
        <v>36873430</v>
      </c>
      <c r="E1097">
        <v>1</v>
      </c>
      <c r="F1097">
        <v>1</v>
      </c>
      <c r="G1097">
        <v>1</v>
      </c>
      <c r="H1097">
        <v>3</v>
      </c>
      <c r="I1097" t="s">
        <v>742</v>
      </c>
      <c r="J1097" t="s">
        <v>744</v>
      </c>
      <c r="K1097" t="s">
        <v>743</v>
      </c>
      <c r="L1097">
        <v>1354</v>
      </c>
      <c r="N1097">
        <v>1010</v>
      </c>
      <c r="O1097" t="s">
        <v>132</v>
      </c>
      <c r="P1097" t="s">
        <v>132</v>
      </c>
      <c r="Q1097">
        <v>1</v>
      </c>
      <c r="W1097">
        <v>0</v>
      </c>
      <c r="X1097">
        <v>50566029</v>
      </c>
      <c r="Y1097">
        <v>0.8125</v>
      </c>
      <c r="AA1097">
        <v>73.290000000000006</v>
      </c>
      <c r="AB1097">
        <v>0</v>
      </c>
      <c r="AC1097">
        <v>0</v>
      </c>
      <c r="AD1097">
        <v>0</v>
      </c>
      <c r="AE1097">
        <v>73.290000000000006</v>
      </c>
      <c r="AF1097">
        <v>0</v>
      </c>
      <c r="AG1097">
        <v>0</v>
      </c>
      <c r="AH1097">
        <v>0</v>
      </c>
      <c r="AI1097">
        <v>1</v>
      </c>
      <c r="AJ1097">
        <v>1</v>
      </c>
      <c r="AK1097">
        <v>1</v>
      </c>
      <c r="AL1097">
        <v>1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 t="s">
        <v>3</v>
      </c>
      <c r="AT1097">
        <v>0.8125</v>
      </c>
      <c r="AU1097" t="s">
        <v>3</v>
      </c>
      <c r="AV1097">
        <v>0</v>
      </c>
      <c r="AW1097">
        <v>1</v>
      </c>
      <c r="AX1097">
        <v>-1</v>
      </c>
      <c r="AY1097">
        <v>0</v>
      </c>
      <c r="AZ1097">
        <v>0</v>
      </c>
      <c r="BA1097" t="s">
        <v>3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Y1097*Source!I494</f>
        <v>13</v>
      </c>
      <c r="CY1097">
        <f t="shared" si="126"/>
        <v>73.290000000000006</v>
      </c>
      <c r="CZ1097">
        <f t="shared" si="127"/>
        <v>73.290000000000006</v>
      </c>
      <c r="DA1097">
        <f t="shared" si="128"/>
        <v>1</v>
      </c>
      <c r="DB1097">
        <v>0</v>
      </c>
    </row>
    <row r="1098" spans="1:106" x14ac:dyDescent="0.2">
      <c r="A1098">
        <f>ROW(Source!A494)</f>
        <v>494</v>
      </c>
      <c r="B1098">
        <v>39500385</v>
      </c>
      <c r="C1098">
        <v>39501899</v>
      </c>
      <c r="D1098">
        <v>36799065</v>
      </c>
      <c r="E1098">
        <v>17</v>
      </c>
      <c r="F1098">
        <v>1</v>
      </c>
      <c r="G1098">
        <v>1</v>
      </c>
      <c r="H1098">
        <v>3</v>
      </c>
      <c r="I1098" t="s">
        <v>1438</v>
      </c>
      <c r="J1098" t="s">
        <v>3</v>
      </c>
      <c r="K1098" t="s">
        <v>1439</v>
      </c>
      <c r="L1098">
        <v>1374</v>
      </c>
      <c r="N1098">
        <v>1013</v>
      </c>
      <c r="O1098" t="s">
        <v>1440</v>
      </c>
      <c r="P1098" t="s">
        <v>1440</v>
      </c>
      <c r="Q1098">
        <v>1</v>
      </c>
      <c r="W1098">
        <v>0</v>
      </c>
      <c r="X1098">
        <v>-1731369543</v>
      </c>
      <c r="Y1098">
        <v>0.3</v>
      </c>
      <c r="AA1098">
        <v>1</v>
      </c>
      <c r="AB1098">
        <v>0</v>
      </c>
      <c r="AC1098">
        <v>0</v>
      </c>
      <c r="AD1098">
        <v>0</v>
      </c>
      <c r="AE1098">
        <v>1</v>
      </c>
      <c r="AF1098">
        <v>0</v>
      </c>
      <c r="AG1098">
        <v>0</v>
      </c>
      <c r="AH1098">
        <v>0</v>
      </c>
      <c r="AI1098">
        <v>1</v>
      </c>
      <c r="AJ1098">
        <v>1</v>
      </c>
      <c r="AK1098">
        <v>1</v>
      </c>
      <c r="AL1098">
        <v>1</v>
      </c>
      <c r="AN1098">
        <v>0</v>
      </c>
      <c r="AO1098">
        <v>1</v>
      </c>
      <c r="AP1098">
        <v>0</v>
      </c>
      <c r="AQ1098">
        <v>0</v>
      </c>
      <c r="AR1098">
        <v>0</v>
      </c>
      <c r="AS1098" t="s">
        <v>3</v>
      </c>
      <c r="AT1098">
        <v>0.3</v>
      </c>
      <c r="AU1098" t="s">
        <v>3</v>
      </c>
      <c r="AV1098">
        <v>0</v>
      </c>
      <c r="AW1098">
        <v>2</v>
      </c>
      <c r="AX1098">
        <v>39501929</v>
      </c>
      <c r="AY1098">
        <v>1</v>
      </c>
      <c r="AZ1098">
        <v>0</v>
      </c>
      <c r="BA1098">
        <v>1104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Y1098*Source!I494</f>
        <v>4.8</v>
      </c>
      <c r="CY1098">
        <f t="shared" si="126"/>
        <v>1</v>
      </c>
      <c r="CZ1098">
        <f t="shared" si="127"/>
        <v>1</v>
      </c>
      <c r="DA1098">
        <f t="shared" si="128"/>
        <v>1</v>
      </c>
      <c r="DB1098">
        <v>0</v>
      </c>
    </row>
    <row r="1099" spans="1:106" x14ac:dyDescent="0.2">
      <c r="A1099">
        <f>ROW(Source!A495)</f>
        <v>495</v>
      </c>
      <c r="B1099">
        <v>39500386</v>
      </c>
      <c r="C1099">
        <v>39501899</v>
      </c>
      <c r="D1099">
        <v>37070202</v>
      </c>
      <c r="E1099">
        <v>1</v>
      </c>
      <c r="F1099">
        <v>1</v>
      </c>
      <c r="G1099">
        <v>1</v>
      </c>
      <c r="H1099">
        <v>1</v>
      </c>
      <c r="I1099" t="s">
        <v>1342</v>
      </c>
      <c r="J1099" t="s">
        <v>3</v>
      </c>
      <c r="K1099" t="s">
        <v>1343</v>
      </c>
      <c r="L1099">
        <v>1191</v>
      </c>
      <c r="N1099">
        <v>1013</v>
      </c>
      <c r="O1099" t="s">
        <v>1028</v>
      </c>
      <c r="P1099" t="s">
        <v>1028</v>
      </c>
      <c r="Q1099">
        <v>1</v>
      </c>
      <c r="W1099">
        <v>0</v>
      </c>
      <c r="X1099">
        <v>1983201532</v>
      </c>
      <c r="Y1099">
        <v>1.56</v>
      </c>
      <c r="AA1099">
        <v>0</v>
      </c>
      <c r="AB1099">
        <v>0</v>
      </c>
      <c r="AC1099">
        <v>0</v>
      </c>
      <c r="AD1099">
        <v>63.34</v>
      </c>
      <c r="AE1099">
        <v>0</v>
      </c>
      <c r="AF1099">
        <v>0</v>
      </c>
      <c r="AG1099">
        <v>0</v>
      </c>
      <c r="AH1099">
        <v>9.51</v>
      </c>
      <c r="AI1099">
        <v>1</v>
      </c>
      <c r="AJ1099">
        <v>1</v>
      </c>
      <c r="AK1099">
        <v>1</v>
      </c>
      <c r="AL1099">
        <v>6.66</v>
      </c>
      <c r="AN1099">
        <v>0</v>
      </c>
      <c r="AO1099">
        <v>1</v>
      </c>
      <c r="AP1099">
        <v>0</v>
      </c>
      <c r="AQ1099">
        <v>0</v>
      </c>
      <c r="AR1099">
        <v>0</v>
      </c>
      <c r="AS1099" t="s">
        <v>3</v>
      </c>
      <c r="AT1099">
        <v>1.56</v>
      </c>
      <c r="AU1099" t="s">
        <v>3</v>
      </c>
      <c r="AV1099">
        <v>1</v>
      </c>
      <c r="AW1099">
        <v>2</v>
      </c>
      <c r="AX1099">
        <v>39501916</v>
      </c>
      <c r="AY1099">
        <v>1</v>
      </c>
      <c r="AZ1099">
        <v>0</v>
      </c>
      <c r="BA1099">
        <v>1105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Y1099*Source!I495</f>
        <v>24.96</v>
      </c>
      <c r="CY1099">
        <f>AD1099</f>
        <v>63.34</v>
      </c>
      <c r="CZ1099">
        <f>AH1099</f>
        <v>9.51</v>
      </c>
      <c r="DA1099">
        <f>AL1099</f>
        <v>6.66</v>
      </c>
      <c r="DB1099">
        <v>0</v>
      </c>
    </row>
    <row r="1100" spans="1:106" x14ac:dyDescent="0.2">
      <c r="A1100">
        <f>ROW(Source!A495)</f>
        <v>495</v>
      </c>
      <c r="B1100">
        <v>39500386</v>
      </c>
      <c r="C1100">
        <v>39501899</v>
      </c>
      <c r="D1100">
        <v>36883858</v>
      </c>
      <c r="E1100">
        <v>1</v>
      </c>
      <c r="F1100">
        <v>1</v>
      </c>
      <c r="G1100">
        <v>1</v>
      </c>
      <c r="H1100">
        <v>2</v>
      </c>
      <c r="I1100" t="s">
        <v>1101</v>
      </c>
      <c r="J1100" t="s">
        <v>1102</v>
      </c>
      <c r="K1100" t="s">
        <v>1103</v>
      </c>
      <c r="L1100">
        <v>1368</v>
      </c>
      <c r="N1100">
        <v>1011</v>
      </c>
      <c r="O1100" t="s">
        <v>1034</v>
      </c>
      <c r="P1100" t="s">
        <v>1034</v>
      </c>
      <c r="Q1100">
        <v>1</v>
      </c>
      <c r="W1100">
        <v>0</v>
      </c>
      <c r="X1100">
        <v>-353815937</v>
      </c>
      <c r="Y1100">
        <v>0.13</v>
      </c>
      <c r="AA1100">
        <v>0</v>
      </c>
      <c r="AB1100">
        <v>53.95</v>
      </c>
      <c r="AC1100">
        <v>0</v>
      </c>
      <c r="AD1100">
        <v>0</v>
      </c>
      <c r="AE1100">
        <v>0</v>
      </c>
      <c r="AF1100">
        <v>8.1</v>
      </c>
      <c r="AG1100">
        <v>0</v>
      </c>
      <c r="AH1100">
        <v>0</v>
      </c>
      <c r="AI1100">
        <v>1</v>
      </c>
      <c r="AJ1100">
        <v>6.66</v>
      </c>
      <c r="AK1100">
        <v>1</v>
      </c>
      <c r="AL1100">
        <v>1</v>
      </c>
      <c r="AN1100">
        <v>0</v>
      </c>
      <c r="AO1100">
        <v>1</v>
      </c>
      <c r="AP1100">
        <v>0</v>
      </c>
      <c r="AQ1100">
        <v>0</v>
      </c>
      <c r="AR1100">
        <v>0</v>
      </c>
      <c r="AS1100" t="s">
        <v>3</v>
      </c>
      <c r="AT1100">
        <v>0.13</v>
      </c>
      <c r="AU1100" t="s">
        <v>3</v>
      </c>
      <c r="AV1100">
        <v>0</v>
      </c>
      <c r="AW1100">
        <v>2</v>
      </c>
      <c r="AX1100">
        <v>39501917</v>
      </c>
      <c r="AY1100">
        <v>1</v>
      </c>
      <c r="AZ1100">
        <v>0</v>
      </c>
      <c r="BA1100">
        <v>1106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Y1100*Source!I495</f>
        <v>2.08</v>
      </c>
      <c r="CY1100">
        <f>AB1100</f>
        <v>53.95</v>
      </c>
      <c r="CZ1100">
        <f>AF1100</f>
        <v>8.1</v>
      </c>
      <c r="DA1100">
        <f>AJ1100</f>
        <v>6.66</v>
      </c>
      <c r="DB1100">
        <v>0</v>
      </c>
    </row>
    <row r="1101" spans="1:106" x14ac:dyDescent="0.2">
      <c r="A1101">
        <f>ROW(Source!A495)</f>
        <v>495</v>
      </c>
      <c r="B1101">
        <v>39500386</v>
      </c>
      <c r="C1101">
        <v>39501899</v>
      </c>
      <c r="D1101">
        <v>36800043</v>
      </c>
      <c r="E1101">
        <v>1</v>
      </c>
      <c r="F1101">
        <v>1</v>
      </c>
      <c r="G1101">
        <v>1</v>
      </c>
      <c r="H1101">
        <v>3</v>
      </c>
      <c r="I1101" t="s">
        <v>1441</v>
      </c>
      <c r="J1101" t="s">
        <v>1442</v>
      </c>
      <c r="K1101" t="s">
        <v>1443</v>
      </c>
      <c r="L1101">
        <v>1346</v>
      </c>
      <c r="N1101">
        <v>1009</v>
      </c>
      <c r="O1101" t="s">
        <v>52</v>
      </c>
      <c r="P1101" t="s">
        <v>52</v>
      </c>
      <c r="Q1101">
        <v>1</v>
      </c>
      <c r="W1101">
        <v>0</v>
      </c>
      <c r="X1101">
        <v>618806536</v>
      </c>
      <c r="Y1101">
        <v>6.0000000000000001E-3</v>
      </c>
      <c r="AA1101">
        <v>299.5</v>
      </c>
      <c r="AB1101">
        <v>0</v>
      </c>
      <c r="AC1101">
        <v>0</v>
      </c>
      <c r="AD1101">
        <v>0</v>
      </c>
      <c r="AE1101">
        <v>44.97</v>
      </c>
      <c r="AF1101">
        <v>0</v>
      </c>
      <c r="AG1101">
        <v>0</v>
      </c>
      <c r="AH1101">
        <v>0</v>
      </c>
      <c r="AI1101">
        <v>6.66</v>
      </c>
      <c r="AJ1101">
        <v>1</v>
      </c>
      <c r="AK1101">
        <v>1</v>
      </c>
      <c r="AL1101">
        <v>1</v>
      </c>
      <c r="AN1101">
        <v>0</v>
      </c>
      <c r="AO1101">
        <v>1</v>
      </c>
      <c r="AP1101">
        <v>0</v>
      </c>
      <c r="AQ1101">
        <v>0</v>
      </c>
      <c r="AR1101">
        <v>0</v>
      </c>
      <c r="AS1101" t="s">
        <v>3</v>
      </c>
      <c r="AT1101">
        <v>6.0000000000000001E-3</v>
      </c>
      <c r="AU1101" t="s">
        <v>3</v>
      </c>
      <c r="AV1101">
        <v>0</v>
      </c>
      <c r="AW1101">
        <v>2</v>
      </c>
      <c r="AX1101">
        <v>39501918</v>
      </c>
      <c r="AY1101">
        <v>1</v>
      </c>
      <c r="AZ1101">
        <v>0</v>
      </c>
      <c r="BA1101">
        <v>1107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Y1101*Source!I495</f>
        <v>9.6000000000000002E-2</v>
      </c>
      <c r="CY1101">
        <f t="shared" ref="CY1101:CY1114" si="129">AA1101</f>
        <v>299.5</v>
      </c>
      <c r="CZ1101">
        <f t="shared" ref="CZ1101:CZ1114" si="130">AE1101</f>
        <v>44.97</v>
      </c>
      <c r="DA1101">
        <f t="shared" ref="DA1101:DA1114" si="131">AI1101</f>
        <v>6.66</v>
      </c>
      <c r="DB1101">
        <v>0</v>
      </c>
    </row>
    <row r="1102" spans="1:106" x14ac:dyDescent="0.2">
      <c r="A1102">
        <f>ROW(Source!A495)</f>
        <v>495</v>
      </c>
      <c r="B1102">
        <v>39500386</v>
      </c>
      <c r="C1102">
        <v>39501899</v>
      </c>
      <c r="D1102">
        <v>36801775</v>
      </c>
      <c r="E1102">
        <v>1</v>
      </c>
      <c r="F1102">
        <v>1</v>
      </c>
      <c r="G1102">
        <v>1</v>
      </c>
      <c r="H1102">
        <v>3</v>
      </c>
      <c r="I1102" t="s">
        <v>1444</v>
      </c>
      <c r="J1102" t="s">
        <v>1445</v>
      </c>
      <c r="K1102" t="s">
        <v>1446</v>
      </c>
      <c r="L1102">
        <v>1346</v>
      </c>
      <c r="N1102">
        <v>1009</v>
      </c>
      <c r="O1102" t="s">
        <v>52</v>
      </c>
      <c r="P1102" t="s">
        <v>52</v>
      </c>
      <c r="Q1102">
        <v>1</v>
      </c>
      <c r="W1102">
        <v>0</v>
      </c>
      <c r="X1102">
        <v>56922527</v>
      </c>
      <c r="Y1102">
        <v>1E-3</v>
      </c>
      <c r="AA1102">
        <v>76.59</v>
      </c>
      <c r="AB1102">
        <v>0</v>
      </c>
      <c r="AC1102">
        <v>0</v>
      </c>
      <c r="AD1102">
        <v>0</v>
      </c>
      <c r="AE1102">
        <v>11.5</v>
      </c>
      <c r="AF1102">
        <v>0</v>
      </c>
      <c r="AG1102">
        <v>0</v>
      </c>
      <c r="AH1102">
        <v>0</v>
      </c>
      <c r="AI1102">
        <v>6.66</v>
      </c>
      <c r="AJ1102">
        <v>1</v>
      </c>
      <c r="AK1102">
        <v>1</v>
      </c>
      <c r="AL1102">
        <v>1</v>
      </c>
      <c r="AN1102">
        <v>0</v>
      </c>
      <c r="AO1102">
        <v>1</v>
      </c>
      <c r="AP1102">
        <v>0</v>
      </c>
      <c r="AQ1102">
        <v>0</v>
      </c>
      <c r="AR1102">
        <v>0</v>
      </c>
      <c r="AS1102" t="s">
        <v>3</v>
      </c>
      <c r="AT1102">
        <v>1E-3</v>
      </c>
      <c r="AU1102" t="s">
        <v>3</v>
      </c>
      <c r="AV1102">
        <v>0</v>
      </c>
      <c r="AW1102">
        <v>2</v>
      </c>
      <c r="AX1102">
        <v>39501919</v>
      </c>
      <c r="AY1102">
        <v>1</v>
      </c>
      <c r="AZ1102">
        <v>0</v>
      </c>
      <c r="BA1102">
        <v>1108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Y1102*Source!I495</f>
        <v>1.6E-2</v>
      </c>
      <c r="CY1102">
        <f t="shared" si="129"/>
        <v>76.59</v>
      </c>
      <c r="CZ1102">
        <f t="shared" si="130"/>
        <v>11.5</v>
      </c>
      <c r="DA1102">
        <f t="shared" si="131"/>
        <v>6.66</v>
      </c>
      <c r="DB1102">
        <v>0</v>
      </c>
    </row>
    <row r="1103" spans="1:106" x14ac:dyDescent="0.2">
      <c r="A1103">
        <f>ROW(Source!A495)</f>
        <v>495</v>
      </c>
      <c r="B1103">
        <v>39500386</v>
      </c>
      <c r="C1103">
        <v>39501899</v>
      </c>
      <c r="D1103">
        <v>36802094</v>
      </c>
      <c r="E1103">
        <v>1</v>
      </c>
      <c r="F1103">
        <v>1</v>
      </c>
      <c r="G1103">
        <v>1</v>
      </c>
      <c r="H1103">
        <v>3</v>
      </c>
      <c r="I1103" t="s">
        <v>1430</v>
      </c>
      <c r="J1103" t="s">
        <v>1431</v>
      </c>
      <c r="K1103" t="s">
        <v>1432</v>
      </c>
      <c r="L1103">
        <v>1346</v>
      </c>
      <c r="N1103">
        <v>1009</v>
      </c>
      <c r="O1103" t="s">
        <v>52</v>
      </c>
      <c r="P1103" t="s">
        <v>52</v>
      </c>
      <c r="Q1103">
        <v>1</v>
      </c>
      <c r="W1103">
        <v>0</v>
      </c>
      <c r="X1103">
        <v>-1088866022</v>
      </c>
      <c r="Y1103">
        <v>1.2E-2</v>
      </c>
      <c r="AA1103">
        <v>202.46</v>
      </c>
      <c r="AB1103">
        <v>0</v>
      </c>
      <c r="AC1103">
        <v>0</v>
      </c>
      <c r="AD1103">
        <v>0</v>
      </c>
      <c r="AE1103">
        <v>30.4</v>
      </c>
      <c r="AF1103">
        <v>0</v>
      </c>
      <c r="AG1103">
        <v>0</v>
      </c>
      <c r="AH1103">
        <v>0</v>
      </c>
      <c r="AI1103">
        <v>6.66</v>
      </c>
      <c r="AJ1103">
        <v>1</v>
      </c>
      <c r="AK1103">
        <v>1</v>
      </c>
      <c r="AL1103">
        <v>1</v>
      </c>
      <c r="AN1103">
        <v>0</v>
      </c>
      <c r="AO1103">
        <v>1</v>
      </c>
      <c r="AP1103">
        <v>0</v>
      </c>
      <c r="AQ1103">
        <v>0</v>
      </c>
      <c r="AR1103">
        <v>0</v>
      </c>
      <c r="AS1103" t="s">
        <v>3</v>
      </c>
      <c r="AT1103">
        <v>1.2E-2</v>
      </c>
      <c r="AU1103" t="s">
        <v>3</v>
      </c>
      <c r="AV1103">
        <v>0</v>
      </c>
      <c r="AW1103">
        <v>2</v>
      </c>
      <c r="AX1103">
        <v>39501920</v>
      </c>
      <c r="AY1103">
        <v>1</v>
      </c>
      <c r="AZ1103">
        <v>0</v>
      </c>
      <c r="BA1103">
        <v>1109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Y1103*Source!I495</f>
        <v>0.192</v>
      </c>
      <c r="CY1103">
        <f t="shared" si="129"/>
        <v>202.46</v>
      </c>
      <c r="CZ1103">
        <f t="shared" si="130"/>
        <v>30.4</v>
      </c>
      <c r="DA1103">
        <f t="shared" si="131"/>
        <v>6.66</v>
      </c>
      <c r="DB1103">
        <v>0</v>
      </c>
    </row>
    <row r="1104" spans="1:106" x14ac:dyDescent="0.2">
      <c r="A1104">
        <f>ROW(Source!A495)</f>
        <v>495</v>
      </c>
      <c r="B1104">
        <v>39500386</v>
      </c>
      <c r="C1104">
        <v>39501899</v>
      </c>
      <c r="D1104">
        <v>36803258</v>
      </c>
      <c r="E1104">
        <v>1</v>
      </c>
      <c r="F1104">
        <v>1</v>
      </c>
      <c r="G1104">
        <v>1</v>
      </c>
      <c r="H1104">
        <v>3</v>
      </c>
      <c r="I1104" t="s">
        <v>1447</v>
      </c>
      <c r="J1104" t="s">
        <v>1448</v>
      </c>
      <c r="K1104" t="s">
        <v>1449</v>
      </c>
      <c r="L1104">
        <v>1346</v>
      </c>
      <c r="N1104">
        <v>1009</v>
      </c>
      <c r="O1104" t="s">
        <v>52</v>
      </c>
      <c r="P1104" t="s">
        <v>52</v>
      </c>
      <c r="Q1104">
        <v>1</v>
      </c>
      <c r="W1104">
        <v>0</v>
      </c>
      <c r="X1104">
        <v>586013393</v>
      </c>
      <c r="Y1104">
        <v>7.0000000000000007E-2</v>
      </c>
      <c r="AA1104">
        <v>70.400000000000006</v>
      </c>
      <c r="AB1104">
        <v>0</v>
      </c>
      <c r="AC1104">
        <v>0</v>
      </c>
      <c r="AD1104">
        <v>0</v>
      </c>
      <c r="AE1104">
        <v>10.57</v>
      </c>
      <c r="AF1104">
        <v>0</v>
      </c>
      <c r="AG1104">
        <v>0</v>
      </c>
      <c r="AH1104">
        <v>0</v>
      </c>
      <c r="AI1104">
        <v>6.66</v>
      </c>
      <c r="AJ1104">
        <v>1</v>
      </c>
      <c r="AK1104">
        <v>1</v>
      </c>
      <c r="AL1104">
        <v>1</v>
      </c>
      <c r="AN1104">
        <v>0</v>
      </c>
      <c r="AO1104">
        <v>1</v>
      </c>
      <c r="AP1104">
        <v>0</v>
      </c>
      <c r="AQ1104">
        <v>0</v>
      </c>
      <c r="AR1104">
        <v>0</v>
      </c>
      <c r="AS1104" t="s">
        <v>3</v>
      </c>
      <c r="AT1104">
        <v>7.0000000000000007E-2</v>
      </c>
      <c r="AU1104" t="s">
        <v>3</v>
      </c>
      <c r="AV1104">
        <v>0</v>
      </c>
      <c r="AW1104">
        <v>2</v>
      </c>
      <c r="AX1104">
        <v>39501921</v>
      </c>
      <c r="AY1104">
        <v>1</v>
      </c>
      <c r="AZ1104">
        <v>0</v>
      </c>
      <c r="BA1104">
        <v>1110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Y1104*Source!I495</f>
        <v>1.1200000000000001</v>
      </c>
      <c r="CY1104">
        <f t="shared" si="129"/>
        <v>70.400000000000006</v>
      </c>
      <c r="CZ1104">
        <f t="shared" si="130"/>
        <v>10.57</v>
      </c>
      <c r="DA1104">
        <f t="shared" si="131"/>
        <v>6.66</v>
      </c>
      <c r="DB1104">
        <v>0</v>
      </c>
    </row>
    <row r="1105" spans="1:106" x14ac:dyDescent="0.2">
      <c r="A1105">
        <f>ROW(Source!A495)</f>
        <v>495</v>
      </c>
      <c r="B1105">
        <v>39500386</v>
      </c>
      <c r="C1105">
        <v>39501899</v>
      </c>
      <c r="D1105">
        <v>36804448</v>
      </c>
      <c r="E1105">
        <v>1</v>
      </c>
      <c r="F1105">
        <v>1</v>
      </c>
      <c r="G1105">
        <v>1</v>
      </c>
      <c r="H1105">
        <v>3</v>
      </c>
      <c r="I1105" t="s">
        <v>1433</v>
      </c>
      <c r="J1105" t="s">
        <v>1434</v>
      </c>
      <c r="K1105" t="s">
        <v>1416</v>
      </c>
      <c r="L1105">
        <v>1346</v>
      </c>
      <c r="N1105">
        <v>1009</v>
      </c>
      <c r="O1105" t="s">
        <v>52</v>
      </c>
      <c r="P1105" t="s">
        <v>52</v>
      </c>
      <c r="Q1105">
        <v>1</v>
      </c>
      <c r="W1105">
        <v>0</v>
      </c>
      <c r="X1105">
        <v>103900845</v>
      </c>
      <c r="Y1105">
        <v>4.9000000000000002E-2</v>
      </c>
      <c r="AA1105">
        <v>60.21</v>
      </c>
      <c r="AB1105">
        <v>0</v>
      </c>
      <c r="AC1105">
        <v>0</v>
      </c>
      <c r="AD1105">
        <v>0</v>
      </c>
      <c r="AE1105">
        <v>9.0399999999999991</v>
      </c>
      <c r="AF1105">
        <v>0</v>
      </c>
      <c r="AG1105">
        <v>0</v>
      </c>
      <c r="AH1105">
        <v>0</v>
      </c>
      <c r="AI1105">
        <v>6.66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0</v>
      </c>
      <c r="AQ1105">
        <v>0</v>
      </c>
      <c r="AR1105">
        <v>0</v>
      </c>
      <c r="AS1105" t="s">
        <v>3</v>
      </c>
      <c r="AT1105">
        <v>4.9000000000000002E-2</v>
      </c>
      <c r="AU1105" t="s">
        <v>3</v>
      </c>
      <c r="AV1105">
        <v>0</v>
      </c>
      <c r="AW1105">
        <v>2</v>
      </c>
      <c r="AX1105">
        <v>39501922</v>
      </c>
      <c r="AY1105">
        <v>1</v>
      </c>
      <c r="AZ1105">
        <v>0</v>
      </c>
      <c r="BA1105">
        <v>1111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Y1105*Source!I495</f>
        <v>0.78400000000000003</v>
      </c>
      <c r="CY1105">
        <f t="shared" si="129"/>
        <v>60.21</v>
      </c>
      <c r="CZ1105">
        <f t="shared" si="130"/>
        <v>9.0399999999999991</v>
      </c>
      <c r="DA1105">
        <f t="shared" si="131"/>
        <v>6.66</v>
      </c>
      <c r="DB1105">
        <v>0</v>
      </c>
    </row>
    <row r="1106" spans="1:106" x14ac:dyDescent="0.2">
      <c r="A1106">
        <f>ROW(Source!A495)</f>
        <v>495</v>
      </c>
      <c r="B1106">
        <v>39500386</v>
      </c>
      <c r="C1106">
        <v>39501899</v>
      </c>
      <c r="D1106">
        <v>36804580</v>
      </c>
      <c r="E1106">
        <v>1</v>
      </c>
      <c r="F1106">
        <v>1</v>
      </c>
      <c r="G1106">
        <v>1</v>
      </c>
      <c r="H1106">
        <v>3</v>
      </c>
      <c r="I1106" t="s">
        <v>1450</v>
      </c>
      <c r="J1106" t="s">
        <v>1451</v>
      </c>
      <c r="K1106" t="s">
        <v>1452</v>
      </c>
      <c r="L1106">
        <v>1355</v>
      </c>
      <c r="N1106">
        <v>1010</v>
      </c>
      <c r="O1106" t="s">
        <v>390</v>
      </c>
      <c r="P1106" t="s">
        <v>390</v>
      </c>
      <c r="Q1106">
        <v>100</v>
      </c>
      <c r="W1106">
        <v>0</v>
      </c>
      <c r="X1106">
        <v>1794244060</v>
      </c>
      <c r="Y1106">
        <v>1.4E-2</v>
      </c>
      <c r="AA1106">
        <v>572.76</v>
      </c>
      <c r="AB1106">
        <v>0</v>
      </c>
      <c r="AC1106">
        <v>0</v>
      </c>
      <c r="AD1106">
        <v>0</v>
      </c>
      <c r="AE1106">
        <v>86</v>
      </c>
      <c r="AF1106">
        <v>0</v>
      </c>
      <c r="AG1106">
        <v>0</v>
      </c>
      <c r="AH1106">
        <v>0</v>
      </c>
      <c r="AI1106">
        <v>6.66</v>
      </c>
      <c r="AJ1106">
        <v>1</v>
      </c>
      <c r="AK1106">
        <v>1</v>
      </c>
      <c r="AL1106">
        <v>1</v>
      </c>
      <c r="AN1106">
        <v>0</v>
      </c>
      <c r="AO1106">
        <v>1</v>
      </c>
      <c r="AP1106">
        <v>0</v>
      </c>
      <c r="AQ1106">
        <v>0</v>
      </c>
      <c r="AR1106">
        <v>0</v>
      </c>
      <c r="AS1106" t="s">
        <v>3</v>
      </c>
      <c r="AT1106">
        <v>1.4E-2</v>
      </c>
      <c r="AU1106" t="s">
        <v>3</v>
      </c>
      <c r="AV1106">
        <v>0</v>
      </c>
      <c r="AW1106">
        <v>2</v>
      </c>
      <c r="AX1106">
        <v>39501923</v>
      </c>
      <c r="AY1106">
        <v>1</v>
      </c>
      <c r="AZ1106">
        <v>0</v>
      </c>
      <c r="BA1106">
        <v>1112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Y1106*Source!I495</f>
        <v>0.224</v>
      </c>
      <c r="CY1106">
        <f t="shared" si="129"/>
        <v>572.76</v>
      </c>
      <c r="CZ1106">
        <f t="shared" si="130"/>
        <v>86</v>
      </c>
      <c r="DA1106">
        <f t="shared" si="131"/>
        <v>6.66</v>
      </c>
      <c r="DB1106">
        <v>0</v>
      </c>
    </row>
    <row r="1107" spans="1:106" x14ac:dyDescent="0.2">
      <c r="A1107">
        <f>ROW(Source!A495)</f>
        <v>495</v>
      </c>
      <c r="B1107">
        <v>39500386</v>
      </c>
      <c r="C1107">
        <v>39501899</v>
      </c>
      <c r="D1107">
        <v>36805500</v>
      </c>
      <c r="E1107">
        <v>1</v>
      </c>
      <c r="F1107">
        <v>1</v>
      </c>
      <c r="G1107">
        <v>1</v>
      </c>
      <c r="H1107">
        <v>3</v>
      </c>
      <c r="I1107" t="s">
        <v>1453</v>
      </c>
      <c r="J1107" t="s">
        <v>1454</v>
      </c>
      <c r="K1107" t="s">
        <v>1455</v>
      </c>
      <c r="L1107">
        <v>1346</v>
      </c>
      <c r="N1107">
        <v>1009</v>
      </c>
      <c r="O1107" t="s">
        <v>52</v>
      </c>
      <c r="P1107" t="s">
        <v>52</v>
      </c>
      <c r="Q1107">
        <v>1</v>
      </c>
      <c r="W1107">
        <v>0</v>
      </c>
      <c r="X1107">
        <v>-856710481</v>
      </c>
      <c r="Y1107">
        <v>1E-3</v>
      </c>
      <c r="AA1107">
        <v>886.11</v>
      </c>
      <c r="AB1107">
        <v>0</v>
      </c>
      <c r="AC1107">
        <v>0</v>
      </c>
      <c r="AD1107">
        <v>0</v>
      </c>
      <c r="AE1107">
        <v>133.05000000000001</v>
      </c>
      <c r="AF1107">
        <v>0</v>
      </c>
      <c r="AG1107">
        <v>0</v>
      </c>
      <c r="AH1107">
        <v>0</v>
      </c>
      <c r="AI1107">
        <v>6.66</v>
      </c>
      <c r="AJ1107">
        <v>1</v>
      </c>
      <c r="AK1107">
        <v>1</v>
      </c>
      <c r="AL1107">
        <v>1</v>
      </c>
      <c r="AN1107">
        <v>0</v>
      </c>
      <c r="AO1107">
        <v>1</v>
      </c>
      <c r="AP1107">
        <v>0</v>
      </c>
      <c r="AQ1107">
        <v>0</v>
      </c>
      <c r="AR1107">
        <v>0</v>
      </c>
      <c r="AS1107" t="s">
        <v>3</v>
      </c>
      <c r="AT1107">
        <v>1E-3</v>
      </c>
      <c r="AU1107" t="s">
        <v>3</v>
      </c>
      <c r="AV1107">
        <v>0</v>
      </c>
      <c r="AW1107">
        <v>2</v>
      </c>
      <c r="AX1107">
        <v>39501924</v>
      </c>
      <c r="AY1107">
        <v>1</v>
      </c>
      <c r="AZ1107">
        <v>0</v>
      </c>
      <c r="BA1107">
        <v>1113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Y1107*Source!I495</f>
        <v>1.6E-2</v>
      </c>
      <c r="CY1107">
        <f t="shared" si="129"/>
        <v>886.11</v>
      </c>
      <c r="CZ1107">
        <f t="shared" si="130"/>
        <v>133.05000000000001</v>
      </c>
      <c r="DA1107">
        <f t="shared" si="131"/>
        <v>6.66</v>
      </c>
      <c r="DB1107">
        <v>0</v>
      </c>
    </row>
    <row r="1108" spans="1:106" x14ac:dyDescent="0.2">
      <c r="A1108">
        <f>ROW(Source!A495)</f>
        <v>495</v>
      </c>
      <c r="B1108">
        <v>39500386</v>
      </c>
      <c r="C1108">
        <v>39501899</v>
      </c>
      <c r="D1108">
        <v>36823140</v>
      </c>
      <c r="E1108">
        <v>1</v>
      </c>
      <c r="F1108">
        <v>1</v>
      </c>
      <c r="G1108">
        <v>1</v>
      </c>
      <c r="H1108">
        <v>3</v>
      </c>
      <c r="I1108" t="s">
        <v>1456</v>
      </c>
      <c r="J1108" t="s">
        <v>1457</v>
      </c>
      <c r="K1108" t="s">
        <v>1458</v>
      </c>
      <c r="L1108">
        <v>1348</v>
      </c>
      <c r="N1108">
        <v>1009</v>
      </c>
      <c r="O1108" t="s">
        <v>57</v>
      </c>
      <c r="P1108" t="s">
        <v>57</v>
      </c>
      <c r="Q1108">
        <v>1000</v>
      </c>
      <c r="W1108">
        <v>0</v>
      </c>
      <c r="X1108">
        <v>426000481</v>
      </c>
      <c r="Y1108">
        <v>1E-3</v>
      </c>
      <c r="AA1108">
        <v>76590</v>
      </c>
      <c r="AB1108">
        <v>0</v>
      </c>
      <c r="AC1108">
        <v>0</v>
      </c>
      <c r="AD1108">
        <v>0</v>
      </c>
      <c r="AE1108">
        <v>11500</v>
      </c>
      <c r="AF1108">
        <v>0</v>
      </c>
      <c r="AG1108">
        <v>0</v>
      </c>
      <c r="AH1108">
        <v>0</v>
      </c>
      <c r="AI1108">
        <v>6.66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 t="s">
        <v>3</v>
      </c>
      <c r="AT1108">
        <v>1E-3</v>
      </c>
      <c r="AU1108" t="s">
        <v>3</v>
      </c>
      <c r="AV1108">
        <v>0</v>
      </c>
      <c r="AW1108">
        <v>2</v>
      </c>
      <c r="AX1108">
        <v>39501925</v>
      </c>
      <c r="AY1108">
        <v>1</v>
      </c>
      <c r="AZ1108">
        <v>0</v>
      </c>
      <c r="BA1108">
        <v>1114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Y1108*Source!I495</f>
        <v>1.6E-2</v>
      </c>
      <c r="CY1108">
        <f t="shared" si="129"/>
        <v>76590</v>
      </c>
      <c r="CZ1108">
        <f t="shared" si="130"/>
        <v>11500</v>
      </c>
      <c r="DA1108">
        <f t="shared" si="131"/>
        <v>6.66</v>
      </c>
      <c r="DB1108">
        <v>0</v>
      </c>
    </row>
    <row r="1109" spans="1:106" x14ac:dyDescent="0.2">
      <c r="A1109">
        <f>ROW(Source!A495)</f>
        <v>495</v>
      </c>
      <c r="B1109">
        <v>39500386</v>
      </c>
      <c r="C1109">
        <v>39501899</v>
      </c>
      <c r="D1109">
        <v>36838317</v>
      </c>
      <c r="E1109">
        <v>1</v>
      </c>
      <c r="F1109">
        <v>1</v>
      </c>
      <c r="G1109">
        <v>1</v>
      </c>
      <c r="H1109">
        <v>3</v>
      </c>
      <c r="I1109" t="s">
        <v>1459</v>
      </c>
      <c r="J1109" t="s">
        <v>1460</v>
      </c>
      <c r="K1109" t="s">
        <v>263</v>
      </c>
      <c r="L1109">
        <v>1346</v>
      </c>
      <c r="N1109">
        <v>1009</v>
      </c>
      <c r="O1109" t="s">
        <v>52</v>
      </c>
      <c r="P1109" t="s">
        <v>52</v>
      </c>
      <c r="Q1109">
        <v>1</v>
      </c>
      <c r="W1109">
        <v>0</v>
      </c>
      <c r="X1109">
        <v>210558753</v>
      </c>
      <c r="Y1109">
        <v>3.5999999999999997E-2</v>
      </c>
      <c r="AA1109">
        <v>190.48</v>
      </c>
      <c r="AB1109">
        <v>0</v>
      </c>
      <c r="AC1109">
        <v>0</v>
      </c>
      <c r="AD1109">
        <v>0</v>
      </c>
      <c r="AE1109">
        <v>28.6</v>
      </c>
      <c r="AF1109">
        <v>0</v>
      </c>
      <c r="AG1109">
        <v>0</v>
      </c>
      <c r="AH1109">
        <v>0</v>
      </c>
      <c r="AI1109">
        <v>6.66</v>
      </c>
      <c r="AJ1109">
        <v>1</v>
      </c>
      <c r="AK1109">
        <v>1</v>
      </c>
      <c r="AL1109">
        <v>1</v>
      </c>
      <c r="AN1109">
        <v>0</v>
      </c>
      <c r="AO1109">
        <v>1</v>
      </c>
      <c r="AP1109">
        <v>0</v>
      </c>
      <c r="AQ1109">
        <v>0</v>
      </c>
      <c r="AR1109">
        <v>0</v>
      </c>
      <c r="AS1109" t="s">
        <v>3</v>
      </c>
      <c r="AT1109">
        <v>3.5999999999999997E-2</v>
      </c>
      <c r="AU1109" t="s">
        <v>3</v>
      </c>
      <c r="AV1109">
        <v>0</v>
      </c>
      <c r="AW1109">
        <v>2</v>
      </c>
      <c r="AX1109">
        <v>39501926</v>
      </c>
      <c r="AY1109">
        <v>1</v>
      </c>
      <c r="AZ1109">
        <v>0</v>
      </c>
      <c r="BA1109">
        <v>1115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Y1109*Source!I495</f>
        <v>0.57599999999999996</v>
      </c>
      <c r="CY1109">
        <f t="shared" si="129"/>
        <v>190.48</v>
      </c>
      <c r="CZ1109">
        <f t="shared" si="130"/>
        <v>28.6</v>
      </c>
      <c r="DA1109">
        <f t="shared" si="131"/>
        <v>6.66</v>
      </c>
      <c r="DB1109">
        <v>0</v>
      </c>
    </row>
    <row r="1110" spans="1:106" x14ac:dyDescent="0.2">
      <c r="A1110">
        <f>ROW(Source!A495)</f>
        <v>495</v>
      </c>
      <c r="B1110">
        <v>39500386</v>
      </c>
      <c r="C1110">
        <v>39501899</v>
      </c>
      <c r="D1110">
        <v>36838470</v>
      </c>
      <c r="E1110">
        <v>1</v>
      </c>
      <c r="F1110">
        <v>1</v>
      </c>
      <c r="G1110">
        <v>1</v>
      </c>
      <c r="H1110">
        <v>3</v>
      </c>
      <c r="I1110" t="s">
        <v>1461</v>
      </c>
      <c r="J1110" t="s">
        <v>1462</v>
      </c>
      <c r="K1110" t="s">
        <v>1463</v>
      </c>
      <c r="L1110">
        <v>1346</v>
      </c>
      <c r="N1110">
        <v>1009</v>
      </c>
      <c r="O1110" t="s">
        <v>52</v>
      </c>
      <c r="P1110" t="s">
        <v>52</v>
      </c>
      <c r="Q1110">
        <v>1</v>
      </c>
      <c r="W1110">
        <v>0</v>
      </c>
      <c r="X1110">
        <v>-1274984028</v>
      </c>
      <c r="Y1110">
        <v>6.0000000000000001E-3</v>
      </c>
      <c r="AA1110">
        <v>237.3</v>
      </c>
      <c r="AB1110">
        <v>0</v>
      </c>
      <c r="AC1110">
        <v>0</v>
      </c>
      <c r="AD1110">
        <v>0</v>
      </c>
      <c r="AE1110">
        <v>35.630000000000003</v>
      </c>
      <c r="AF1110">
        <v>0</v>
      </c>
      <c r="AG1110">
        <v>0</v>
      </c>
      <c r="AH1110">
        <v>0</v>
      </c>
      <c r="AI1110">
        <v>6.66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0</v>
      </c>
      <c r="AQ1110">
        <v>0</v>
      </c>
      <c r="AR1110">
        <v>0</v>
      </c>
      <c r="AS1110" t="s">
        <v>3</v>
      </c>
      <c r="AT1110">
        <v>6.0000000000000001E-3</v>
      </c>
      <c r="AU1110" t="s">
        <v>3</v>
      </c>
      <c r="AV1110">
        <v>0</v>
      </c>
      <c r="AW1110">
        <v>2</v>
      </c>
      <c r="AX1110">
        <v>39501927</v>
      </c>
      <c r="AY1110">
        <v>1</v>
      </c>
      <c r="AZ1110">
        <v>0</v>
      </c>
      <c r="BA1110">
        <v>1116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Y1110*Source!I495</f>
        <v>9.6000000000000002E-2</v>
      </c>
      <c r="CY1110">
        <f t="shared" si="129"/>
        <v>237.3</v>
      </c>
      <c r="CZ1110">
        <f t="shared" si="130"/>
        <v>35.630000000000003</v>
      </c>
      <c r="DA1110">
        <f t="shared" si="131"/>
        <v>6.66</v>
      </c>
      <c r="DB1110">
        <v>0</v>
      </c>
    </row>
    <row r="1111" spans="1:106" x14ac:dyDescent="0.2">
      <c r="A1111">
        <f>ROW(Source!A495)</f>
        <v>495</v>
      </c>
      <c r="B1111">
        <v>39500386</v>
      </c>
      <c r="C1111">
        <v>39501899</v>
      </c>
      <c r="D1111">
        <v>36851945</v>
      </c>
      <c r="E1111">
        <v>1</v>
      </c>
      <c r="F1111">
        <v>1</v>
      </c>
      <c r="G1111">
        <v>1</v>
      </c>
      <c r="H1111">
        <v>3</v>
      </c>
      <c r="I1111" t="s">
        <v>1464</v>
      </c>
      <c r="J1111" t="s">
        <v>1465</v>
      </c>
      <c r="K1111" t="s">
        <v>1466</v>
      </c>
      <c r="L1111">
        <v>1358</v>
      </c>
      <c r="N1111">
        <v>1010</v>
      </c>
      <c r="O1111" t="s">
        <v>566</v>
      </c>
      <c r="P1111" t="s">
        <v>566</v>
      </c>
      <c r="Q1111">
        <v>10</v>
      </c>
      <c r="W1111">
        <v>0</v>
      </c>
      <c r="X1111">
        <v>1386890308</v>
      </c>
      <c r="Y1111">
        <v>0.1</v>
      </c>
      <c r="AA1111">
        <v>259.74</v>
      </c>
      <c r="AB1111">
        <v>0</v>
      </c>
      <c r="AC1111">
        <v>0</v>
      </c>
      <c r="AD1111">
        <v>0</v>
      </c>
      <c r="AE1111">
        <v>39</v>
      </c>
      <c r="AF1111">
        <v>0</v>
      </c>
      <c r="AG1111">
        <v>0</v>
      </c>
      <c r="AH1111">
        <v>0</v>
      </c>
      <c r="AI1111">
        <v>6.66</v>
      </c>
      <c r="AJ1111">
        <v>1</v>
      </c>
      <c r="AK1111">
        <v>1</v>
      </c>
      <c r="AL1111">
        <v>1</v>
      </c>
      <c r="AN1111">
        <v>0</v>
      </c>
      <c r="AO1111">
        <v>1</v>
      </c>
      <c r="AP1111">
        <v>0</v>
      </c>
      <c r="AQ1111">
        <v>0</v>
      </c>
      <c r="AR1111">
        <v>0</v>
      </c>
      <c r="AS1111" t="s">
        <v>3</v>
      </c>
      <c r="AT1111">
        <v>0.1</v>
      </c>
      <c r="AU1111" t="s">
        <v>3</v>
      </c>
      <c r="AV1111">
        <v>0</v>
      </c>
      <c r="AW1111">
        <v>2</v>
      </c>
      <c r="AX1111">
        <v>39501928</v>
      </c>
      <c r="AY1111">
        <v>1</v>
      </c>
      <c r="AZ1111">
        <v>0</v>
      </c>
      <c r="BA1111">
        <v>1117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Y1111*Source!I495</f>
        <v>1.6</v>
      </c>
      <c r="CY1111">
        <f t="shared" si="129"/>
        <v>259.74</v>
      </c>
      <c r="CZ1111">
        <f t="shared" si="130"/>
        <v>39</v>
      </c>
      <c r="DA1111">
        <f t="shared" si="131"/>
        <v>6.66</v>
      </c>
      <c r="DB1111">
        <v>0</v>
      </c>
    </row>
    <row r="1112" spans="1:106" x14ac:dyDescent="0.2">
      <c r="A1112">
        <f>ROW(Source!A495)</f>
        <v>495</v>
      </c>
      <c r="B1112">
        <v>39500386</v>
      </c>
      <c r="C1112">
        <v>39501899</v>
      </c>
      <c r="D1112">
        <v>36873429</v>
      </c>
      <c r="E1112">
        <v>1</v>
      </c>
      <c r="F1112">
        <v>1</v>
      </c>
      <c r="G1112">
        <v>1</v>
      </c>
      <c r="H1112">
        <v>3</v>
      </c>
      <c r="I1112" t="s">
        <v>738</v>
      </c>
      <c r="J1112" t="s">
        <v>740</v>
      </c>
      <c r="K1112" t="s">
        <v>739</v>
      </c>
      <c r="L1112">
        <v>1354</v>
      </c>
      <c r="N1112">
        <v>1010</v>
      </c>
      <c r="O1112" t="s">
        <v>132</v>
      </c>
      <c r="P1112" t="s">
        <v>132</v>
      </c>
      <c r="Q1112">
        <v>1</v>
      </c>
      <c r="W1112">
        <v>0</v>
      </c>
      <c r="X1112">
        <v>322856410</v>
      </c>
      <c r="Y1112">
        <v>0.1875</v>
      </c>
      <c r="AA1112">
        <v>442.76</v>
      </c>
      <c r="AB1112">
        <v>0</v>
      </c>
      <c r="AC1112">
        <v>0</v>
      </c>
      <c r="AD1112">
        <v>0</v>
      </c>
      <c r="AE1112">
        <v>66.48</v>
      </c>
      <c r="AF1112">
        <v>0</v>
      </c>
      <c r="AG1112">
        <v>0</v>
      </c>
      <c r="AH1112">
        <v>0</v>
      </c>
      <c r="AI1112">
        <v>6.66</v>
      </c>
      <c r="AJ1112">
        <v>1</v>
      </c>
      <c r="AK1112">
        <v>1</v>
      </c>
      <c r="AL1112">
        <v>1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 t="s">
        <v>3</v>
      </c>
      <c r="AT1112">
        <v>0.1875</v>
      </c>
      <c r="AU1112" t="s">
        <v>3</v>
      </c>
      <c r="AV1112">
        <v>0</v>
      </c>
      <c r="AW1112">
        <v>1</v>
      </c>
      <c r="AX1112">
        <v>-1</v>
      </c>
      <c r="AY1112">
        <v>0</v>
      </c>
      <c r="AZ1112">
        <v>0</v>
      </c>
      <c r="BA1112" t="s">
        <v>3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Y1112*Source!I495</f>
        <v>3</v>
      </c>
      <c r="CY1112">
        <f t="shared" si="129"/>
        <v>442.76</v>
      </c>
      <c r="CZ1112">
        <f t="shared" si="130"/>
        <v>66.48</v>
      </c>
      <c r="DA1112">
        <f t="shared" si="131"/>
        <v>6.66</v>
      </c>
      <c r="DB1112">
        <v>0</v>
      </c>
    </row>
    <row r="1113" spans="1:106" x14ac:dyDescent="0.2">
      <c r="A1113">
        <f>ROW(Source!A495)</f>
        <v>495</v>
      </c>
      <c r="B1113">
        <v>39500386</v>
      </c>
      <c r="C1113">
        <v>39501899</v>
      </c>
      <c r="D1113">
        <v>36873430</v>
      </c>
      <c r="E1113">
        <v>1</v>
      </c>
      <c r="F1113">
        <v>1</v>
      </c>
      <c r="G1113">
        <v>1</v>
      </c>
      <c r="H1113">
        <v>3</v>
      </c>
      <c r="I1113" t="s">
        <v>742</v>
      </c>
      <c r="J1113" t="s">
        <v>744</v>
      </c>
      <c r="K1113" t="s">
        <v>743</v>
      </c>
      <c r="L1113">
        <v>1354</v>
      </c>
      <c r="N1113">
        <v>1010</v>
      </c>
      <c r="O1113" t="s">
        <v>132</v>
      </c>
      <c r="P1113" t="s">
        <v>132</v>
      </c>
      <c r="Q1113">
        <v>1</v>
      </c>
      <c r="W1113">
        <v>0</v>
      </c>
      <c r="X1113">
        <v>50566029</v>
      </c>
      <c r="Y1113">
        <v>0.8125</v>
      </c>
      <c r="AA1113">
        <v>488.11</v>
      </c>
      <c r="AB1113">
        <v>0</v>
      </c>
      <c r="AC1113">
        <v>0</v>
      </c>
      <c r="AD1113">
        <v>0</v>
      </c>
      <c r="AE1113">
        <v>73.290000000000006</v>
      </c>
      <c r="AF1113">
        <v>0</v>
      </c>
      <c r="AG1113">
        <v>0</v>
      </c>
      <c r="AH1113">
        <v>0</v>
      </c>
      <c r="AI1113">
        <v>6.66</v>
      </c>
      <c r="AJ1113">
        <v>1</v>
      </c>
      <c r="AK1113">
        <v>1</v>
      </c>
      <c r="AL1113">
        <v>1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 t="s">
        <v>3</v>
      </c>
      <c r="AT1113">
        <v>0.8125</v>
      </c>
      <c r="AU1113" t="s">
        <v>3</v>
      </c>
      <c r="AV1113">
        <v>0</v>
      </c>
      <c r="AW1113">
        <v>1</v>
      </c>
      <c r="AX1113">
        <v>-1</v>
      </c>
      <c r="AY1113">
        <v>0</v>
      </c>
      <c r="AZ1113">
        <v>0</v>
      </c>
      <c r="BA1113" t="s">
        <v>3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Y1113*Source!I495</f>
        <v>13</v>
      </c>
      <c r="CY1113">
        <f t="shared" si="129"/>
        <v>488.11</v>
      </c>
      <c r="CZ1113">
        <f t="shared" si="130"/>
        <v>73.290000000000006</v>
      </c>
      <c r="DA1113">
        <f t="shared" si="131"/>
        <v>6.66</v>
      </c>
      <c r="DB1113">
        <v>0</v>
      </c>
    </row>
    <row r="1114" spans="1:106" x14ac:dyDescent="0.2">
      <c r="A1114">
        <f>ROW(Source!A495)</f>
        <v>495</v>
      </c>
      <c r="B1114">
        <v>39500386</v>
      </c>
      <c r="C1114">
        <v>39501899</v>
      </c>
      <c r="D1114">
        <v>36799065</v>
      </c>
      <c r="E1114">
        <v>17</v>
      </c>
      <c r="F1114">
        <v>1</v>
      </c>
      <c r="G1114">
        <v>1</v>
      </c>
      <c r="H1114">
        <v>3</v>
      </c>
      <c r="I1114" t="s">
        <v>1438</v>
      </c>
      <c r="J1114" t="s">
        <v>3</v>
      </c>
      <c r="K1114" t="s">
        <v>1439</v>
      </c>
      <c r="L1114">
        <v>1374</v>
      </c>
      <c r="N1114">
        <v>1013</v>
      </c>
      <c r="O1114" t="s">
        <v>1440</v>
      </c>
      <c r="P1114" t="s">
        <v>1440</v>
      </c>
      <c r="Q1114">
        <v>1</v>
      </c>
      <c r="W1114">
        <v>0</v>
      </c>
      <c r="X1114">
        <v>-1731369543</v>
      </c>
      <c r="Y1114">
        <v>0.3</v>
      </c>
      <c r="AA1114">
        <v>1</v>
      </c>
      <c r="AB1114">
        <v>0</v>
      </c>
      <c r="AC1114">
        <v>0</v>
      </c>
      <c r="AD1114">
        <v>0</v>
      </c>
      <c r="AE1114">
        <v>1</v>
      </c>
      <c r="AF1114">
        <v>0</v>
      </c>
      <c r="AG1114">
        <v>0</v>
      </c>
      <c r="AH1114">
        <v>0</v>
      </c>
      <c r="AI1114">
        <v>1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0</v>
      </c>
      <c r="AQ1114">
        <v>0</v>
      </c>
      <c r="AR1114">
        <v>0</v>
      </c>
      <c r="AS1114" t="s">
        <v>3</v>
      </c>
      <c r="AT1114">
        <v>0.3</v>
      </c>
      <c r="AU1114" t="s">
        <v>3</v>
      </c>
      <c r="AV1114">
        <v>0</v>
      </c>
      <c r="AW1114">
        <v>2</v>
      </c>
      <c r="AX1114">
        <v>39501929</v>
      </c>
      <c r="AY1114">
        <v>1</v>
      </c>
      <c r="AZ1114">
        <v>0</v>
      </c>
      <c r="BA1114">
        <v>1118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Y1114*Source!I495</f>
        <v>4.8</v>
      </c>
      <c r="CY1114">
        <f t="shared" si="129"/>
        <v>1</v>
      </c>
      <c r="CZ1114">
        <f t="shared" si="130"/>
        <v>1</v>
      </c>
      <c r="DA1114">
        <f t="shared" si="131"/>
        <v>1</v>
      </c>
      <c r="DB1114">
        <v>0</v>
      </c>
    </row>
    <row r="1115" spans="1:106" x14ac:dyDescent="0.2">
      <c r="A1115">
        <f>ROW(Source!A500)</f>
        <v>500</v>
      </c>
      <c r="B1115">
        <v>39500385</v>
      </c>
      <c r="C1115">
        <v>39501932</v>
      </c>
      <c r="D1115">
        <v>37071037</v>
      </c>
      <c r="E1115">
        <v>1</v>
      </c>
      <c r="F1115">
        <v>1</v>
      </c>
      <c r="G1115">
        <v>1</v>
      </c>
      <c r="H1115">
        <v>1</v>
      </c>
      <c r="I1115" t="s">
        <v>1217</v>
      </c>
      <c r="J1115" t="s">
        <v>3</v>
      </c>
      <c r="K1115" t="s">
        <v>1218</v>
      </c>
      <c r="L1115">
        <v>1191</v>
      </c>
      <c r="N1115">
        <v>1013</v>
      </c>
      <c r="O1115" t="s">
        <v>1028</v>
      </c>
      <c r="P1115" t="s">
        <v>1028</v>
      </c>
      <c r="Q1115">
        <v>1</v>
      </c>
      <c r="W1115">
        <v>0</v>
      </c>
      <c r="X1115">
        <v>1069510174</v>
      </c>
      <c r="Y1115">
        <v>1.1299999999999999</v>
      </c>
      <c r="AA1115">
        <v>0</v>
      </c>
      <c r="AB1115">
        <v>0</v>
      </c>
      <c r="AC1115">
        <v>0</v>
      </c>
      <c r="AD1115">
        <v>9.6199999999999992</v>
      </c>
      <c r="AE1115">
        <v>0</v>
      </c>
      <c r="AF1115">
        <v>0</v>
      </c>
      <c r="AG1115">
        <v>0</v>
      </c>
      <c r="AH1115">
        <v>9.6199999999999992</v>
      </c>
      <c r="AI1115">
        <v>1</v>
      </c>
      <c r="AJ1115">
        <v>1</v>
      </c>
      <c r="AK1115">
        <v>1</v>
      </c>
      <c r="AL1115">
        <v>1</v>
      </c>
      <c r="AN1115">
        <v>0</v>
      </c>
      <c r="AO1115">
        <v>1</v>
      </c>
      <c r="AP1115">
        <v>0</v>
      </c>
      <c r="AQ1115">
        <v>0</v>
      </c>
      <c r="AR1115">
        <v>0</v>
      </c>
      <c r="AS1115" t="s">
        <v>3</v>
      </c>
      <c r="AT1115">
        <v>1.1299999999999999</v>
      </c>
      <c r="AU1115" t="s">
        <v>3</v>
      </c>
      <c r="AV1115">
        <v>1</v>
      </c>
      <c r="AW1115">
        <v>2</v>
      </c>
      <c r="AX1115">
        <v>39501940</v>
      </c>
      <c r="AY1115">
        <v>1</v>
      </c>
      <c r="AZ1115">
        <v>0</v>
      </c>
      <c r="BA1115">
        <v>1119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Y1115*Source!I500</f>
        <v>3.3899999999999997</v>
      </c>
      <c r="CY1115">
        <f>AD1115</f>
        <v>9.6199999999999992</v>
      </c>
      <c r="CZ1115">
        <f>AH1115</f>
        <v>9.6199999999999992</v>
      </c>
      <c r="DA1115">
        <f>AL1115</f>
        <v>1</v>
      </c>
      <c r="DB1115">
        <v>0</v>
      </c>
    </row>
    <row r="1116" spans="1:106" x14ac:dyDescent="0.2">
      <c r="A1116">
        <f>ROW(Source!A500)</f>
        <v>500</v>
      </c>
      <c r="B1116">
        <v>39500385</v>
      </c>
      <c r="C1116">
        <v>39501932</v>
      </c>
      <c r="D1116">
        <v>37064876</v>
      </c>
      <c r="E1116">
        <v>1</v>
      </c>
      <c r="F1116">
        <v>1</v>
      </c>
      <c r="G1116">
        <v>1</v>
      </c>
      <c r="H1116">
        <v>1</v>
      </c>
      <c r="I1116" t="s">
        <v>1029</v>
      </c>
      <c r="J1116" t="s">
        <v>3</v>
      </c>
      <c r="K1116" t="s">
        <v>1030</v>
      </c>
      <c r="L1116">
        <v>1191</v>
      </c>
      <c r="N1116">
        <v>1013</v>
      </c>
      <c r="O1116" t="s">
        <v>1028</v>
      </c>
      <c r="P1116" t="s">
        <v>1028</v>
      </c>
      <c r="Q1116">
        <v>1</v>
      </c>
      <c r="W1116">
        <v>0</v>
      </c>
      <c r="X1116">
        <v>-1417349443</v>
      </c>
      <c r="Y1116">
        <v>0.16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1</v>
      </c>
      <c r="AJ1116">
        <v>1</v>
      </c>
      <c r="AK1116">
        <v>1</v>
      </c>
      <c r="AL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 t="s">
        <v>3</v>
      </c>
      <c r="AT1116">
        <v>0.16</v>
      </c>
      <c r="AU1116" t="s">
        <v>3</v>
      </c>
      <c r="AV1116">
        <v>2</v>
      </c>
      <c r="AW1116">
        <v>2</v>
      </c>
      <c r="AX1116">
        <v>39501941</v>
      </c>
      <c r="AY1116">
        <v>1</v>
      </c>
      <c r="AZ1116">
        <v>0</v>
      </c>
      <c r="BA1116">
        <v>1120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Y1116*Source!I500</f>
        <v>0.48</v>
      </c>
      <c r="CY1116">
        <f>AD1116</f>
        <v>0</v>
      </c>
      <c r="CZ1116">
        <f>AH1116</f>
        <v>0</v>
      </c>
      <c r="DA1116">
        <f>AL1116</f>
        <v>1</v>
      </c>
      <c r="DB1116">
        <v>0</v>
      </c>
    </row>
    <row r="1117" spans="1:106" x14ac:dyDescent="0.2">
      <c r="A1117">
        <f>ROW(Source!A500)</f>
        <v>500</v>
      </c>
      <c r="B1117">
        <v>39500385</v>
      </c>
      <c r="C1117">
        <v>39501932</v>
      </c>
      <c r="D1117">
        <v>36882159</v>
      </c>
      <c r="E1117">
        <v>1</v>
      </c>
      <c r="F1117">
        <v>1</v>
      </c>
      <c r="G1117">
        <v>1</v>
      </c>
      <c r="H1117">
        <v>2</v>
      </c>
      <c r="I1117" t="s">
        <v>1119</v>
      </c>
      <c r="J1117" t="s">
        <v>1120</v>
      </c>
      <c r="K1117" t="s">
        <v>1121</v>
      </c>
      <c r="L1117">
        <v>1368</v>
      </c>
      <c r="N1117">
        <v>1011</v>
      </c>
      <c r="O1117" t="s">
        <v>1034</v>
      </c>
      <c r="P1117" t="s">
        <v>1034</v>
      </c>
      <c r="Q1117">
        <v>1</v>
      </c>
      <c r="W1117">
        <v>0</v>
      </c>
      <c r="X1117">
        <v>-1718674368</v>
      </c>
      <c r="Y1117">
        <v>0.08</v>
      </c>
      <c r="AA1117">
        <v>0</v>
      </c>
      <c r="AB1117">
        <v>111.99</v>
      </c>
      <c r="AC1117">
        <v>13.5</v>
      </c>
      <c r="AD1117">
        <v>0</v>
      </c>
      <c r="AE1117">
        <v>0</v>
      </c>
      <c r="AF1117">
        <v>111.99</v>
      </c>
      <c r="AG1117">
        <v>13.5</v>
      </c>
      <c r="AH1117">
        <v>0</v>
      </c>
      <c r="AI1117">
        <v>1</v>
      </c>
      <c r="AJ1117">
        <v>1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3</v>
      </c>
      <c r="AT1117">
        <v>0.08</v>
      </c>
      <c r="AU1117" t="s">
        <v>3</v>
      </c>
      <c r="AV1117">
        <v>0</v>
      </c>
      <c r="AW1117">
        <v>2</v>
      </c>
      <c r="AX1117">
        <v>39501942</v>
      </c>
      <c r="AY1117">
        <v>1</v>
      </c>
      <c r="AZ1117">
        <v>0</v>
      </c>
      <c r="BA1117">
        <v>1121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Y1117*Source!I500</f>
        <v>0.24</v>
      </c>
      <c r="CY1117">
        <f>AB1117</f>
        <v>111.99</v>
      </c>
      <c r="CZ1117">
        <f>AF1117</f>
        <v>111.99</v>
      </c>
      <c r="DA1117">
        <f>AJ1117</f>
        <v>1</v>
      </c>
      <c r="DB1117">
        <v>0</v>
      </c>
    </row>
    <row r="1118" spans="1:106" x14ac:dyDescent="0.2">
      <c r="A1118">
        <f>ROW(Source!A500)</f>
        <v>500</v>
      </c>
      <c r="B1118">
        <v>39500385</v>
      </c>
      <c r="C1118">
        <v>39501932</v>
      </c>
      <c r="D1118">
        <v>36883554</v>
      </c>
      <c r="E1118">
        <v>1</v>
      </c>
      <c r="F1118">
        <v>1</v>
      </c>
      <c r="G1118">
        <v>1</v>
      </c>
      <c r="H1118">
        <v>2</v>
      </c>
      <c r="I1118" t="s">
        <v>1037</v>
      </c>
      <c r="J1118" t="s">
        <v>1038</v>
      </c>
      <c r="K1118" t="s">
        <v>1039</v>
      </c>
      <c r="L1118">
        <v>1368</v>
      </c>
      <c r="N1118">
        <v>1011</v>
      </c>
      <c r="O1118" t="s">
        <v>1034</v>
      </c>
      <c r="P1118" t="s">
        <v>1034</v>
      </c>
      <c r="Q1118">
        <v>1</v>
      </c>
      <c r="W1118">
        <v>0</v>
      </c>
      <c r="X1118">
        <v>1372534845</v>
      </c>
      <c r="Y1118">
        <v>0.08</v>
      </c>
      <c r="AA1118">
        <v>0</v>
      </c>
      <c r="AB1118">
        <v>65.709999999999994</v>
      </c>
      <c r="AC1118">
        <v>11.6</v>
      </c>
      <c r="AD1118">
        <v>0</v>
      </c>
      <c r="AE1118">
        <v>0</v>
      </c>
      <c r="AF1118">
        <v>65.709999999999994</v>
      </c>
      <c r="AG1118">
        <v>11.6</v>
      </c>
      <c r="AH1118">
        <v>0</v>
      </c>
      <c r="AI1118">
        <v>1</v>
      </c>
      <c r="AJ1118">
        <v>1</v>
      </c>
      <c r="AK1118">
        <v>1</v>
      </c>
      <c r="AL1118">
        <v>1</v>
      </c>
      <c r="AN1118">
        <v>0</v>
      </c>
      <c r="AO1118">
        <v>1</v>
      </c>
      <c r="AP1118">
        <v>0</v>
      </c>
      <c r="AQ1118">
        <v>0</v>
      </c>
      <c r="AR1118">
        <v>0</v>
      </c>
      <c r="AS1118" t="s">
        <v>3</v>
      </c>
      <c r="AT1118">
        <v>0.08</v>
      </c>
      <c r="AU1118" t="s">
        <v>3</v>
      </c>
      <c r="AV1118">
        <v>0</v>
      </c>
      <c r="AW1118">
        <v>2</v>
      </c>
      <c r="AX1118">
        <v>39501943</v>
      </c>
      <c r="AY1118">
        <v>1</v>
      </c>
      <c r="AZ1118">
        <v>0</v>
      </c>
      <c r="BA1118">
        <v>1122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Y1118*Source!I500</f>
        <v>0.24</v>
      </c>
      <c r="CY1118">
        <f>AB1118</f>
        <v>65.709999999999994</v>
      </c>
      <c r="CZ1118">
        <f>AF1118</f>
        <v>65.709999999999994</v>
      </c>
      <c r="DA1118">
        <f>AJ1118</f>
        <v>1</v>
      </c>
      <c r="DB1118">
        <v>0</v>
      </c>
    </row>
    <row r="1119" spans="1:106" x14ac:dyDescent="0.2">
      <c r="A1119">
        <f>ROW(Source!A500)</f>
        <v>500</v>
      </c>
      <c r="B1119">
        <v>39500385</v>
      </c>
      <c r="C1119">
        <v>39501932</v>
      </c>
      <c r="D1119">
        <v>36804448</v>
      </c>
      <c r="E1119">
        <v>1</v>
      </c>
      <c r="F1119">
        <v>1</v>
      </c>
      <c r="G1119">
        <v>1</v>
      </c>
      <c r="H1119">
        <v>3</v>
      </c>
      <c r="I1119" t="s">
        <v>1433</v>
      </c>
      <c r="J1119" t="s">
        <v>1434</v>
      </c>
      <c r="K1119" t="s">
        <v>1416</v>
      </c>
      <c r="L1119">
        <v>1346</v>
      </c>
      <c r="N1119">
        <v>1009</v>
      </c>
      <c r="O1119" t="s">
        <v>52</v>
      </c>
      <c r="P1119" t="s">
        <v>52</v>
      </c>
      <c r="Q1119">
        <v>1</v>
      </c>
      <c r="W1119">
        <v>0</v>
      </c>
      <c r="X1119">
        <v>103900845</v>
      </c>
      <c r="Y1119">
        <v>0.04</v>
      </c>
      <c r="AA1119">
        <v>9.0399999999999991</v>
      </c>
      <c r="AB1119">
        <v>0</v>
      </c>
      <c r="AC1119">
        <v>0</v>
      </c>
      <c r="AD1119">
        <v>0</v>
      </c>
      <c r="AE1119">
        <v>9.0399999999999991</v>
      </c>
      <c r="AF1119">
        <v>0</v>
      </c>
      <c r="AG1119">
        <v>0</v>
      </c>
      <c r="AH1119">
        <v>0</v>
      </c>
      <c r="AI1119">
        <v>1</v>
      </c>
      <c r="AJ1119">
        <v>1</v>
      </c>
      <c r="AK1119">
        <v>1</v>
      </c>
      <c r="AL1119">
        <v>1</v>
      </c>
      <c r="AN1119">
        <v>0</v>
      </c>
      <c r="AO1119">
        <v>1</v>
      </c>
      <c r="AP1119">
        <v>0</v>
      </c>
      <c r="AQ1119">
        <v>0</v>
      </c>
      <c r="AR1119">
        <v>0</v>
      </c>
      <c r="AS1119" t="s">
        <v>3</v>
      </c>
      <c r="AT1119">
        <v>0.04</v>
      </c>
      <c r="AU1119" t="s">
        <v>3</v>
      </c>
      <c r="AV1119">
        <v>0</v>
      </c>
      <c r="AW1119">
        <v>2</v>
      </c>
      <c r="AX1119">
        <v>39501944</v>
      </c>
      <c r="AY1119">
        <v>1</v>
      </c>
      <c r="AZ1119">
        <v>0</v>
      </c>
      <c r="BA1119">
        <v>1123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Y1119*Source!I500</f>
        <v>0.12</v>
      </c>
      <c r="CY1119">
        <f>AA1119</f>
        <v>9.0399999999999991</v>
      </c>
      <c r="CZ1119">
        <f>AE1119</f>
        <v>9.0399999999999991</v>
      </c>
      <c r="DA1119">
        <f>AI1119</f>
        <v>1</v>
      </c>
      <c r="DB1119">
        <v>0</v>
      </c>
    </row>
    <row r="1120" spans="1:106" x14ac:dyDescent="0.2">
      <c r="A1120">
        <f>ROW(Source!A500)</f>
        <v>500</v>
      </c>
      <c r="B1120">
        <v>39500385</v>
      </c>
      <c r="C1120">
        <v>39501932</v>
      </c>
      <c r="D1120">
        <v>36875103</v>
      </c>
      <c r="E1120">
        <v>1</v>
      </c>
      <c r="F1120">
        <v>1</v>
      </c>
      <c r="G1120">
        <v>1</v>
      </c>
      <c r="H1120">
        <v>3</v>
      </c>
      <c r="I1120" t="s">
        <v>750</v>
      </c>
      <c r="J1120" t="s">
        <v>752</v>
      </c>
      <c r="K1120" t="s">
        <v>751</v>
      </c>
      <c r="L1120">
        <v>1354</v>
      </c>
      <c r="N1120">
        <v>1010</v>
      </c>
      <c r="O1120" t="s">
        <v>132</v>
      </c>
      <c r="P1120" t="s">
        <v>132</v>
      </c>
      <c r="Q1120">
        <v>1</v>
      </c>
      <c r="W1120">
        <v>0</v>
      </c>
      <c r="X1120">
        <v>-1271827921</v>
      </c>
      <c r="Y1120">
        <v>1</v>
      </c>
      <c r="AA1120">
        <v>345.67</v>
      </c>
      <c r="AB1120">
        <v>0</v>
      </c>
      <c r="AC1120">
        <v>0</v>
      </c>
      <c r="AD1120">
        <v>0</v>
      </c>
      <c r="AE1120">
        <v>345.67</v>
      </c>
      <c r="AF1120">
        <v>0</v>
      </c>
      <c r="AG1120">
        <v>0</v>
      </c>
      <c r="AH1120">
        <v>0</v>
      </c>
      <c r="AI1120">
        <v>1</v>
      </c>
      <c r="AJ1120">
        <v>1</v>
      </c>
      <c r="AK1120">
        <v>1</v>
      </c>
      <c r="AL1120">
        <v>1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 t="s">
        <v>3</v>
      </c>
      <c r="AT1120">
        <v>1</v>
      </c>
      <c r="AU1120" t="s">
        <v>3</v>
      </c>
      <c r="AV1120">
        <v>0</v>
      </c>
      <c r="AW1120">
        <v>1</v>
      </c>
      <c r="AX1120">
        <v>-1</v>
      </c>
      <c r="AY1120">
        <v>0</v>
      </c>
      <c r="AZ1120">
        <v>0</v>
      </c>
      <c r="BA1120" t="s">
        <v>3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Y1120*Source!I500</f>
        <v>3</v>
      </c>
      <c r="CY1120">
        <f>AA1120</f>
        <v>345.67</v>
      </c>
      <c r="CZ1120">
        <f>AE1120</f>
        <v>345.67</v>
      </c>
      <c r="DA1120">
        <f>AI1120</f>
        <v>1</v>
      </c>
      <c r="DB1120">
        <v>0</v>
      </c>
    </row>
    <row r="1121" spans="1:106" x14ac:dyDescent="0.2">
      <c r="A1121">
        <f>ROW(Source!A500)</f>
        <v>500</v>
      </c>
      <c r="B1121">
        <v>39500385</v>
      </c>
      <c r="C1121">
        <v>39501932</v>
      </c>
      <c r="D1121">
        <v>36799065</v>
      </c>
      <c r="E1121">
        <v>17</v>
      </c>
      <c r="F1121">
        <v>1</v>
      </c>
      <c r="G1121">
        <v>1</v>
      </c>
      <c r="H1121">
        <v>3</v>
      </c>
      <c r="I1121" t="s">
        <v>1438</v>
      </c>
      <c r="J1121" t="s">
        <v>3</v>
      </c>
      <c r="K1121" t="s">
        <v>1439</v>
      </c>
      <c r="L1121">
        <v>1374</v>
      </c>
      <c r="N1121">
        <v>1013</v>
      </c>
      <c r="O1121" t="s">
        <v>1440</v>
      </c>
      <c r="P1121" t="s">
        <v>1440</v>
      </c>
      <c r="Q1121">
        <v>1</v>
      </c>
      <c r="W1121">
        <v>0</v>
      </c>
      <c r="X1121">
        <v>-1731369543</v>
      </c>
      <c r="Y1121">
        <v>0.22</v>
      </c>
      <c r="AA1121">
        <v>1</v>
      </c>
      <c r="AB1121">
        <v>0</v>
      </c>
      <c r="AC1121">
        <v>0</v>
      </c>
      <c r="AD1121">
        <v>0</v>
      </c>
      <c r="AE1121">
        <v>1</v>
      </c>
      <c r="AF1121">
        <v>0</v>
      </c>
      <c r="AG1121">
        <v>0</v>
      </c>
      <c r="AH1121">
        <v>0</v>
      </c>
      <c r="AI1121">
        <v>1</v>
      </c>
      <c r="AJ1121">
        <v>1</v>
      </c>
      <c r="AK1121">
        <v>1</v>
      </c>
      <c r="AL1121">
        <v>1</v>
      </c>
      <c r="AN1121">
        <v>0</v>
      </c>
      <c r="AO1121">
        <v>1</v>
      </c>
      <c r="AP1121">
        <v>0</v>
      </c>
      <c r="AQ1121">
        <v>0</v>
      </c>
      <c r="AR1121">
        <v>0</v>
      </c>
      <c r="AS1121" t="s">
        <v>3</v>
      </c>
      <c r="AT1121">
        <v>0.22</v>
      </c>
      <c r="AU1121" t="s">
        <v>3</v>
      </c>
      <c r="AV1121">
        <v>0</v>
      </c>
      <c r="AW1121">
        <v>2</v>
      </c>
      <c r="AX1121">
        <v>39501945</v>
      </c>
      <c r="AY1121">
        <v>1</v>
      </c>
      <c r="AZ1121">
        <v>0</v>
      </c>
      <c r="BA1121">
        <v>1124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Y1121*Source!I500</f>
        <v>0.66</v>
      </c>
      <c r="CY1121">
        <f>AA1121</f>
        <v>1</v>
      </c>
      <c r="CZ1121">
        <f>AE1121</f>
        <v>1</v>
      </c>
      <c r="DA1121">
        <f>AI1121</f>
        <v>1</v>
      </c>
      <c r="DB1121">
        <v>0</v>
      </c>
    </row>
    <row r="1122" spans="1:106" x14ac:dyDescent="0.2">
      <c r="A1122">
        <f>ROW(Source!A501)</f>
        <v>501</v>
      </c>
      <c r="B1122">
        <v>39500386</v>
      </c>
      <c r="C1122">
        <v>39501932</v>
      </c>
      <c r="D1122">
        <v>37071037</v>
      </c>
      <c r="E1122">
        <v>1</v>
      </c>
      <c r="F1122">
        <v>1</v>
      </c>
      <c r="G1122">
        <v>1</v>
      </c>
      <c r="H1122">
        <v>1</v>
      </c>
      <c r="I1122" t="s">
        <v>1217</v>
      </c>
      <c r="J1122" t="s">
        <v>3</v>
      </c>
      <c r="K1122" t="s">
        <v>1218</v>
      </c>
      <c r="L1122">
        <v>1191</v>
      </c>
      <c r="N1122">
        <v>1013</v>
      </c>
      <c r="O1122" t="s">
        <v>1028</v>
      </c>
      <c r="P1122" t="s">
        <v>1028</v>
      </c>
      <c r="Q1122">
        <v>1</v>
      </c>
      <c r="W1122">
        <v>0</v>
      </c>
      <c r="X1122">
        <v>1069510174</v>
      </c>
      <c r="Y1122">
        <v>1.1299999999999999</v>
      </c>
      <c r="AA1122">
        <v>0</v>
      </c>
      <c r="AB1122">
        <v>0</v>
      </c>
      <c r="AC1122">
        <v>0</v>
      </c>
      <c r="AD1122">
        <v>64.069999999999993</v>
      </c>
      <c r="AE1122">
        <v>0</v>
      </c>
      <c r="AF1122">
        <v>0</v>
      </c>
      <c r="AG1122">
        <v>0</v>
      </c>
      <c r="AH1122">
        <v>9.6199999999999992</v>
      </c>
      <c r="AI1122">
        <v>1</v>
      </c>
      <c r="AJ1122">
        <v>1</v>
      </c>
      <c r="AK1122">
        <v>1</v>
      </c>
      <c r="AL1122">
        <v>6.66</v>
      </c>
      <c r="AN1122">
        <v>0</v>
      </c>
      <c r="AO1122">
        <v>1</v>
      </c>
      <c r="AP1122">
        <v>0</v>
      </c>
      <c r="AQ1122">
        <v>0</v>
      </c>
      <c r="AR1122">
        <v>0</v>
      </c>
      <c r="AS1122" t="s">
        <v>3</v>
      </c>
      <c r="AT1122">
        <v>1.1299999999999999</v>
      </c>
      <c r="AU1122" t="s">
        <v>3</v>
      </c>
      <c r="AV1122">
        <v>1</v>
      </c>
      <c r="AW1122">
        <v>2</v>
      </c>
      <c r="AX1122">
        <v>39501940</v>
      </c>
      <c r="AY1122">
        <v>1</v>
      </c>
      <c r="AZ1122">
        <v>0</v>
      </c>
      <c r="BA1122">
        <v>1125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Y1122*Source!I501</f>
        <v>3.3899999999999997</v>
      </c>
      <c r="CY1122">
        <f>AD1122</f>
        <v>64.069999999999993</v>
      </c>
      <c r="CZ1122">
        <f>AH1122</f>
        <v>9.6199999999999992</v>
      </c>
      <c r="DA1122">
        <f>AL1122</f>
        <v>6.66</v>
      </c>
      <c r="DB1122">
        <v>0</v>
      </c>
    </row>
    <row r="1123" spans="1:106" x14ac:dyDescent="0.2">
      <c r="A1123">
        <f>ROW(Source!A501)</f>
        <v>501</v>
      </c>
      <c r="B1123">
        <v>39500386</v>
      </c>
      <c r="C1123">
        <v>39501932</v>
      </c>
      <c r="D1123">
        <v>37064876</v>
      </c>
      <c r="E1123">
        <v>1</v>
      </c>
      <c r="F1123">
        <v>1</v>
      </c>
      <c r="G1123">
        <v>1</v>
      </c>
      <c r="H1123">
        <v>1</v>
      </c>
      <c r="I1123" t="s">
        <v>1029</v>
      </c>
      <c r="J1123" t="s">
        <v>3</v>
      </c>
      <c r="K1123" t="s">
        <v>1030</v>
      </c>
      <c r="L1123">
        <v>1191</v>
      </c>
      <c r="N1123">
        <v>1013</v>
      </c>
      <c r="O1123" t="s">
        <v>1028</v>
      </c>
      <c r="P1123" t="s">
        <v>1028</v>
      </c>
      <c r="Q1123">
        <v>1</v>
      </c>
      <c r="W1123">
        <v>0</v>
      </c>
      <c r="X1123">
        <v>-1417349443</v>
      </c>
      <c r="Y1123">
        <v>0.16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1</v>
      </c>
      <c r="AJ1123">
        <v>1</v>
      </c>
      <c r="AK1123">
        <v>6.66</v>
      </c>
      <c r="AL1123">
        <v>1</v>
      </c>
      <c r="AN1123">
        <v>0</v>
      </c>
      <c r="AO1123">
        <v>1</v>
      </c>
      <c r="AP1123">
        <v>0</v>
      </c>
      <c r="AQ1123">
        <v>0</v>
      </c>
      <c r="AR1123">
        <v>0</v>
      </c>
      <c r="AS1123" t="s">
        <v>3</v>
      </c>
      <c r="AT1123">
        <v>0.16</v>
      </c>
      <c r="AU1123" t="s">
        <v>3</v>
      </c>
      <c r="AV1123">
        <v>2</v>
      </c>
      <c r="AW1123">
        <v>2</v>
      </c>
      <c r="AX1123">
        <v>39501941</v>
      </c>
      <c r="AY1123">
        <v>1</v>
      </c>
      <c r="AZ1123">
        <v>0</v>
      </c>
      <c r="BA1123">
        <v>1126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Y1123*Source!I501</f>
        <v>0.48</v>
      </c>
      <c r="CY1123">
        <f>AD1123</f>
        <v>0</v>
      </c>
      <c r="CZ1123">
        <f>AH1123</f>
        <v>0</v>
      </c>
      <c r="DA1123">
        <f>AL1123</f>
        <v>1</v>
      </c>
      <c r="DB1123">
        <v>0</v>
      </c>
    </row>
    <row r="1124" spans="1:106" x14ac:dyDescent="0.2">
      <c r="A1124">
        <f>ROW(Source!A501)</f>
        <v>501</v>
      </c>
      <c r="B1124">
        <v>39500386</v>
      </c>
      <c r="C1124">
        <v>39501932</v>
      </c>
      <c r="D1124">
        <v>36882159</v>
      </c>
      <c r="E1124">
        <v>1</v>
      </c>
      <c r="F1124">
        <v>1</v>
      </c>
      <c r="G1124">
        <v>1</v>
      </c>
      <c r="H1124">
        <v>2</v>
      </c>
      <c r="I1124" t="s">
        <v>1119</v>
      </c>
      <c r="J1124" t="s">
        <v>1120</v>
      </c>
      <c r="K1124" t="s">
        <v>1121</v>
      </c>
      <c r="L1124">
        <v>1368</v>
      </c>
      <c r="N1124">
        <v>1011</v>
      </c>
      <c r="O1124" t="s">
        <v>1034</v>
      </c>
      <c r="P1124" t="s">
        <v>1034</v>
      </c>
      <c r="Q1124">
        <v>1</v>
      </c>
      <c r="W1124">
        <v>0</v>
      </c>
      <c r="X1124">
        <v>-1718674368</v>
      </c>
      <c r="Y1124">
        <v>0.08</v>
      </c>
      <c r="AA1124">
        <v>0</v>
      </c>
      <c r="AB1124">
        <v>745.85</v>
      </c>
      <c r="AC1124">
        <v>13.5</v>
      </c>
      <c r="AD1124">
        <v>0</v>
      </c>
      <c r="AE1124">
        <v>0</v>
      </c>
      <c r="AF1124">
        <v>111.99</v>
      </c>
      <c r="AG1124">
        <v>13.5</v>
      </c>
      <c r="AH1124">
        <v>0</v>
      </c>
      <c r="AI1124">
        <v>1</v>
      </c>
      <c r="AJ1124">
        <v>6.66</v>
      </c>
      <c r="AK1124">
        <v>1</v>
      </c>
      <c r="AL1124">
        <v>1</v>
      </c>
      <c r="AN1124">
        <v>0</v>
      </c>
      <c r="AO1124">
        <v>1</v>
      </c>
      <c r="AP1124">
        <v>0</v>
      </c>
      <c r="AQ1124">
        <v>0</v>
      </c>
      <c r="AR1124">
        <v>0</v>
      </c>
      <c r="AS1124" t="s">
        <v>3</v>
      </c>
      <c r="AT1124">
        <v>0.08</v>
      </c>
      <c r="AU1124" t="s">
        <v>3</v>
      </c>
      <c r="AV1124">
        <v>0</v>
      </c>
      <c r="AW1124">
        <v>2</v>
      </c>
      <c r="AX1124">
        <v>39501942</v>
      </c>
      <c r="AY1124">
        <v>1</v>
      </c>
      <c r="AZ1124">
        <v>0</v>
      </c>
      <c r="BA1124">
        <v>1127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Y1124*Source!I501</f>
        <v>0.24</v>
      </c>
      <c r="CY1124">
        <f>AB1124</f>
        <v>745.85</v>
      </c>
      <c r="CZ1124">
        <f>AF1124</f>
        <v>111.99</v>
      </c>
      <c r="DA1124">
        <f>AJ1124</f>
        <v>6.66</v>
      </c>
      <c r="DB1124">
        <v>0</v>
      </c>
    </row>
    <row r="1125" spans="1:106" x14ac:dyDescent="0.2">
      <c r="A1125">
        <f>ROW(Source!A501)</f>
        <v>501</v>
      </c>
      <c r="B1125">
        <v>39500386</v>
      </c>
      <c r="C1125">
        <v>39501932</v>
      </c>
      <c r="D1125">
        <v>36883554</v>
      </c>
      <c r="E1125">
        <v>1</v>
      </c>
      <c r="F1125">
        <v>1</v>
      </c>
      <c r="G1125">
        <v>1</v>
      </c>
      <c r="H1125">
        <v>2</v>
      </c>
      <c r="I1125" t="s">
        <v>1037</v>
      </c>
      <c r="J1125" t="s">
        <v>1038</v>
      </c>
      <c r="K1125" t="s">
        <v>1039</v>
      </c>
      <c r="L1125">
        <v>1368</v>
      </c>
      <c r="N1125">
        <v>1011</v>
      </c>
      <c r="O1125" t="s">
        <v>1034</v>
      </c>
      <c r="P1125" t="s">
        <v>1034</v>
      </c>
      <c r="Q1125">
        <v>1</v>
      </c>
      <c r="W1125">
        <v>0</v>
      </c>
      <c r="X1125">
        <v>1372534845</v>
      </c>
      <c r="Y1125">
        <v>0.08</v>
      </c>
      <c r="AA1125">
        <v>0</v>
      </c>
      <c r="AB1125">
        <v>437.63</v>
      </c>
      <c r="AC1125">
        <v>11.6</v>
      </c>
      <c r="AD1125">
        <v>0</v>
      </c>
      <c r="AE1125">
        <v>0</v>
      </c>
      <c r="AF1125">
        <v>65.709999999999994</v>
      </c>
      <c r="AG1125">
        <v>11.6</v>
      </c>
      <c r="AH1125">
        <v>0</v>
      </c>
      <c r="AI1125">
        <v>1</v>
      </c>
      <c r="AJ1125">
        <v>6.66</v>
      </c>
      <c r="AK1125">
        <v>1</v>
      </c>
      <c r="AL1125">
        <v>1</v>
      </c>
      <c r="AN1125">
        <v>0</v>
      </c>
      <c r="AO1125">
        <v>1</v>
      </c>
      <c r="AP1125">
        <v>0</v>
      </c>
      <c r="AQ1125">
        <v>0</v>
      </c>
      <c r="AR1125">
        <v>0</v>
      </c>
      <c r="AS1125" t="s">
        <v>3</v>
      </c>
      <c r="AT1125">
        <v>0.08</v>
      </c>
      <c r="AU1125" t="s">
        <v>3</v>
      </c>
      <c r="AV1125">
        <v>0</v>
      </c>
      <c r="AW1125">
        <v>2</v>
      </c>
      <c r="AX1125">
        <v>39501943</v>
      </c>
      <c r="AY1125">
        <v>1</v>
      </c>
      <c r="AZ1125">
        <v>0</v>
      </c>
      <c r="BA1125">
        <v>1128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Y1125*Source!I501</f>
        <v>0.24</v>
      </c>
      <c r="CY1125">
        <f>AB1125</f>
        <v>437.63</v>
      </c>
      <c r="CZ1125">
        <f>AF1125</f>
        <v>65.709999999999994</v>
      </c>
      <c r="DA1125">
        <f>AJ1125</f>
        <v>6.66</v>
      </c>
      <c r="DB1125">
        <v>0</v>
      </c>
    </row>
    <row r="1126" spans="1:106" x14ac:dyDescent="0.2">
      <c r="A1126">
        <f>ROW(Source!A501)</f>
        <v>501</v>
      </c>
      <c r="B1126">
        <v>39500386</v>
      </c>
      <c r="C1126">
        <v>39501932</v>
      </c>
      <c r="D1126">
        <v>36804448</v>
      </c>
      <c r="E1126">
        <v>1</v>
      </c>
      <c r="F1126">
        <v>1</v>
      </c>
      <c r="G1126">
        <v>1</v>
      </c>
      <c r="H1126">
        <v>3</v>
      </c>
      <c r="I1126" t="s">
        <v>1433</v>
      </c>
      <c r="J1126" t="s">
        <v>1434</v>
      </c>
      <c r="K1126" t="s">
        <v>1416</v>
      </c>
      <c r="L1126">
        <v>1346</v>
      </c>
      <c r="N1126">
        <v>1009</v>
      </c>
      <c r="O1126" t="s">
        <v>52</v>
      </c>
      <c r="P1126" t="s">
        <v>52</v>
      </c>
      <c r="Q1126">
        <v>1</v>
      </c>
      <c r="W1126">
        <v>0</v>
      </c>
      <c r="X1126">
        <v>103900845</v>
      </c>
      <c r="Y1126">
        <v>0.04</v>
      </c>
      <c r="AA1126">
        <v>60.21</v>
      </c>
      <c r="AB1126">
        <v>0</v>
      </c>
      <c r="AC1126">
        <v>0</v>
      </c>
      <c r="AD1126">
        <v>0</v>
      </c>
      <c r="AE1126">
        <v>9.0399999999999991</v>
      </c>
      <c r="AF1126">
        <v>0</v>
      </c>
      <c r="AG1126">
        <v>0</v>
      </c>
      <c r="AH1126">
        <v>0</v>
      </c>
      <c r="AI1126">
        <v>6.66</v>
      </c>
      <c r="AJ1126">
        <v>1</v>
      </c>
      <c r="AK1126">
        <v>1</v>
      </c>
      <c r="AL1126">
        <v>1</v>
      </c>
      <c r="AN1126">
        <v>0</v>
      </c>
      <c r="AO1126">
        <v>1</v>
      </c>
      <c r="AP1126">
        <v>0</v>
      </c>
      <c r="AQ1126">
        <v>0</v>
      </c>
      <c r="AR1126">
        <v>0</v>
      </c>
      <c r="AS1126" t="s">
        <v>3</v>
      </c>
      <c r="AT1126">
        <v>0.04</v>
      </c>
      <c r="AU1126" t="s">
        <v>3</v>
      </c>
      <c r="AV1126">
        <v>0</v>
      </c>
      <c r="AW1126">
        <v>2</v>
      </c>
      <c r="AX1126">
        <v>39501944</v>
      </c>
      <c r="AY1126">
        <v>1</v>
      </c>
      <c r="AZ1126">
        <v>0</v>
      </c>
      <c r="BA1126">
        <v>1129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Y1126*Source!I501</f>
        <v>0.12</v>
      </c>
      <c r="CY1126">
        <f>AA1126</f>
        <v>60.21</v>
      </c>
      <c r="CZ1126">
        <f>AE1126</f>
        <v>9.0399999999999991</v>
      </c>
      <c r="DA1126">
        <f>AI1126</f>
        <v>6.66</v>
      </c>
      <c r="DB1126">
        <v>0</v>
      </c>
    </row>
    <row r="1127" spans="1:106" x14ac:dyDescent="0.2">
      <c r="A1127">
        <f>ROW(Source!A501)</f>
        <v>501</v>
      </c>
      <c r="B1127">
        <v>39500386</v>
      </c>
      <c r="C1127">
        <v>39501932</v>
      </c>
      <c r="D1127">
        <v>36875103</v>
      </c>
      <c r="E1127">
        <v>1</v>
      </c>
      <c r="F1127">
        <v>1</v>
      </c>
      <c r="G1127">
        <v>1</v>
      </c>
      <c r="H1127">
        <v>3</v>
      </c>
      <c r="I1127" t="s">
        <v>750</v>
      </c>
      <c r="J1127" t="s">
        <v>752</v>
      </c>
      <c r="K1127" t="s">
        <v>751</v>
      </c>
      <c r="L1127">
        <v>1354</v>
      </c>
      <c r="N1127">
        <v>1010</v>
      </c>
      <c r="O1127" t="s">
        <v>132</v>
      </c>
      <c r="P1127" t="s">
        <v>132</v>
      </c>
      <c r="Q1127">
        <v>1</v>
      </c>
      <c r="W1127">
        <v>0</v>
      </c>
      <c r="X1127">
        <v>-1271827921</v>
      </c>
      <c r="Y1127">
        <v>1</v>
      </c>
      <c r="AA1127">
        <v>2302.16</v>
      </c>
      <c r="AB1127">
        <v>0</v>
      </c>
      <c r="AC1127">
        <v>0</v>
      </c>
      <c r="AD1127">
        <v>0</v>
      </c>
      <c r="AE1127">
        <v>345.67</v>
      </c>
      <c r="AF1127">
        <v>0</v>
      </c>
      <c r="AG1127">
        <v>0</v>
      </c>
      <c r="AH1127">
        <v>0</v>
      </c>
      <c r="AI1127">
        <v>6.66</v>
      </c>
      <c r="AJ1127">
        <v>1</v>
      </c>
      <c r="AK1127">
        <v>1</v>
      </c>
      <c r="AL1127">
        <v>1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 t="s">
        <v>3</v>
      </c>
      <c r="AT1127">
        <v>1</v>
      </c>
      <c r="AU1127" t="s">
        <v>3</v>
      </c>
      <c r="AV1127">
        <v>0</v>
      </c>
      <c r="AW1127">
        <v>1</v>
      </c>
      <c r="AX1127">
        <v>-1</v>
      </c>
      <c r="AY1127">
        <v>0</v>
      </c>
      <c r="AZ1127">
        <v>0</v>
      </c>
      <c r="BA1127" t="s">
        <v>3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Y1127*Source!I501</f>
        <v>3</v>
      </c>
      <c r="CY1127">
        <f>AA1127</f>
        <v>2302.16</v>
      </c>
      <c r="CZ1127">
        <f>AE1127</f>
        <v>345.67</v>
      </c>
      <c r="DA1127">
        <f>AI1127</f>
        <v>6.66</v>
      </c>
      <c r="DB1127">
        <v>0</v>
      </c>
    </row>
    <row r="1128" spans="1:106" x14ac:dyDescent="0.2">
      <c r="A1128">
        <f>ROW(Source!A501)</f>
        <v>501</v>
      </c>
      <c r="B1128">
        <v>39500386</v>
      </c>
      <c r="C1128">
        <v>39501932</v>
      </c>
      <c r="D1128">
        <v>36799065</v>
      </c>
      <c r="E1128">
        <v>17</v>
      </c>
      <c r="F1128">
        <v>1</v>
      </c>
      <c r="G1128">
        <v>1</v>
      </c>
      <c r="H1128">
        <v>3</v>
      </c>
      <c r="I1128" t="s">
        <v>1438</v>
      </c>
      <c r="J1128" t="s">
        <v>3</v>
      </c>
      <c r="K1128" t="s">
        <v>1439</v>
      </c>
      <c r="L1128">
        <v>1374</v>
      </c>
      <c r="N1128">
        <v>1013</v>
      </c>
      <c r="O1128" t="s">
        <v>1440</v>
      </c>
      <c r="P1128" t="s">
        <v>1440</v>
      </c>
      <c r="Q1128">
        <v>1</v>
      </c>
      <c r="W1128">
        <v>0</v>
      </c>
      <c r="X1128">
        <v>-1731369543</v>
      </c>
      <c r="Y1128">
        <v>0.22</v>
      </c>
      <c r="AA1128">
        <v>1</v>
      </c>
      <c r="AB1128">
        <v>0</v>
      </c>
      <c r="AC1128">
        <v>0</v>
      </c>
      <c r="AD1128">
        <v>0</v>
      </c>
      <c r="AE1128">
        <v>1</v>
      </c>
      <c r="AF1128">
        <v>0</v>
      </c>
      <c r="AG1128">
        <v>0</v>
      </c>
      <c r="AH1128">
        <v>0</v>
      </c>
      <c r="AI1128">
        <v>1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0</v>
      </c>
      <c r="AQ1128">
        <v>0</v>
      </c>
      <c r="AR1128">
        <v>0</v>
      </c>
      <c r="AS1128" t="s">
        <v>3</v>
      </c>
      <c r="AT1128">
        <v>0.22</v>
      </c>
      <c r="AU1128" t="s">
        <v>3</v>
      </c>
      <c r="AV1128">
        <v>0</v>
      </c>
      <c r="AW1128">
        <v>2</v>
      </c>
      <c r="AX1128">
        <v>39501945</v>
      </c>
      <c r="AY1128">
        <v>1</v>
      </c>
      <c r="AZ1128">
        <v>0</v>
      </c>
      <c r="BA1128">
        <v>1130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Y1128*Source!I501</f>
        <v>0.66</v>
      </c>
      <c r="CY1128">
        <f>AA1128</f>
        <v>1</v>
      </c>
      <c r="CZ1128">
        <f>AE1128</f>
        <v>1</v>
      </c>
      <c r="DA1128">
        <f>AI1128</f>
        <v>1</v>
      </c>
      <c r="DB1128">
        <v>0</v>
      </c>
    </row>
    <row r="1129" spans="1:106" x14ac:dyDescent="0.2">
      <c r="A1129">
        <f>ROW(Source!A504)</f>
        <v>504</v>
      </c>
      <c r="B1129">
        <v>39500385</v>
      </c>
      <c r="C1129">
        <v>39501947</v>
      </c>
      <c r="D1129">
        <v>37080781</v>
      </c>
      <c r="E1129">
        <v>1</v>
      </c>
      <c r="F1129">
        <v>1</v>
      </c>
      <c r="G1129">
        <v>1</v>
      </c>
      <c r="H1129">
        <v>1</v>
      </c>
      <c r="I1129" t="s">
        <v>1099</v>
      </c>
      <c r="J1129" t="s">
        <v>3</v>
      </c>
      <c r="K1129" t="s">
        <v>1100</v>
      </c>
      <c r="L1129">
        <v>1191</v>
      </c>
      <c r="N1129">
        <v>1013</v>
      </c>
      <c r="O1129" t="s">
        <v>1028</v>
      </c>
      <c r="P1129" t="s">
        <v>1028</v>
      </c>
      <c r="Q1129">
        <v>1</v>
      </c>
      <c r="W1129">
        <v>0</v>
      </c>
      <c r="X1129">
        <v>912892513</v>
      </c>
      <c r="Y1129">
        <v>34.700000000000003</v>
      </c>
      <c r="AA1129">
        <v>0</v>
      </c>
      <c r="AB1129">
        <v>0</v>
      </c>
      <c r="AC1129">
        <v>0</v>
      </c>
      <c r="AD1129">
        <v>9.92</v>
      </c>
      <c r="AE1129">
        <v>0</v>
      </c>
      <c r="AF1129">
        <v>0</v>
      </c>
      <c r="AG1129">
        <v>0</v>
      </c>
      <c r="AH1129">
        <v>9.92</v>
      </c>
      <c r="AI1129">
        <v>1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0</v>
      </c>
      <c r="AQ1129">
        <v>0</v>
      </c>
      <c r="AR1129">
        <v>0</v>
      </c>
      <c r="AS1129" t="s">
        <v>3</v>
      </c>
      <c r="AT1129">
        <v>34.700000000000003</v>
      </c>
      <c r="AU1129" t="s">
        <v>3</v>
      </c>
      <c r="AV1129">
        <v>1</v>
      </c>
      <c r="AW1129">
        <v>2</v>
      </c>
      <c r="AX1129">
        <v>39501962</v>
      </c>
      <c r="AY1129">
        <v>1</v>
      </c>
      <c r="AZ1129">
        <v>0</v>
      </c>
      <c r="BA1129">
        <v>1131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Y1129*Source!I504</f>
        <v>10.41</v>
      </c>
      <c r="CY1129">
        <f>AD1129</f>
        <v>9.92</v>
      </c>
      <c r="CZ1129">
        <f>AH1129</f>
        <v>9.92</v>
      </c>
      <c r="DA1129">
        <f>AL1129</f>
        <v>1</v>
      </c>
      <c r="DB1129">
        <v>0</v>
      </c>
    </row>
    <row r="1130" spans="1:106" x14ac:dyDescent="0.2">
      <c r="A1130">
        <f>ROW(Source!A504)</f>
        <v>504</v>
      </c>
      <c r="B1130">
        <v>39500385</v>
      </c>
      <c r="C1130">
        <v>39501947</v>
      </c>
      <c r="D1130">
        <v>37064876</v>
      </c>
      <c r="E1130">
        <v>1</v>
      </c>
      <c r="F1130">
        <v>1</v>
      </c>
      <c r="G1130">
        <v>1</v>
      </c>
      <c r="H1130">
        <v>1</v>
      </c>
      <c r="I1130" t="s">
        <v>1029</v>
      </c>
      <c r="J1130" t="s">
        <v>3</v>
      </c>
      <c r="K1130" t="s">
        <v>1030</v>
      </c>
      <c r="L1130">
        <v>1191</v>
      </c>
      <c r="N1130">
        <v>1013</v>
      </c>
      <c r="O1130" t="s">
        <v>1028</v>
      </c>
      <c r="P1130" t="s">
        <v>1028</v>
      </c>
      <c r="Q1130">
        <v>1</v>
      </c>
      <c r="W1130">
        <v>0</v>
      </c>
      <c r="X1130">
        <v>-1417349443</v>
      </c>
      <c r="Y1130">
        <v>0.02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1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0</v>
      </c>
      <c r="AQ1130">
        <v>0</v>
      </c>
      <c r="AR1130">
        <v>0</v>
      </c>
      <c r="AS1130" t="s">
        <v>3</v>
      </c>
      <c r="AT1130">
        <v>0.02</v>
      </c>
      <c r="AU1130" t="s">
        <v>3</v>
      </c>
      <c r="AV1130">
        <v>2</v>
      </c>
      <c r="AW1130">
        <v>2</v>
      </c>
      <c r="AX1130">
        <v>39501963</v>
      </c>
      <c r="AY1130">
        <v>1</v>
      </c>
      <c r="AZ1130">
        <v>0</v>
      </c>
      <c r="BA1130">
        <v>1132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Y1130*Source!I504</f>
        <v>6.0000000000000001E-3</v>
      </c>
      <c r="CY1130">
        <f>AD1130</f>
        <v>0</v>
      </c>
      <c r="CZ1130">
        <f>AH1130</f>
        <v>0</v>
      </c>
      <c r="DA1130">
        <f>AL1130</f>
        <v>1</v>
      </c>
      <c r="DB1130">
        <v>0</v>
      </c>
    </row>
    <row r="1131" spans="1:106" x14ac:dyDescent="0.2">
      <c r="A1131">
        <f>ROW(Source!A504)</f>
        <v>504</v>
      </c>
      <c r="B1131">
        <v>39500385</v>
      </c>
      <c r="C1131">
        <v>39501947</v>
      </c>
      <c r="D1131">
        <v>36882159</v>
      </c>
      <c r="E1131">
        <v>1</v>
      </c>
      <c r="F1131">
        <v>1</v>
      </c>
      <c r="G1131">
        <v>1</v>
      </c>
      <c r="H1131">
        <v>2</v>
      </c>
      <c r="I1131" t="s">
        <v>1119</v>
      </c>
      <c r="J1131" t="s">
        <v>1120</v>
      </c>
      <c r="K1131" t="s">
        <v>1121</v>
      </c>
      <c r="L1131">
        <v>1368</v>
      </c>
      <c r="N1131">
        <v>1011</v>
      </c>
      <c r="O1131" t="s">
        <v>1034</v>
      </c>
      <c r="P1131" t="s">
        <v>1034</v>
      </c>
      <c r="Q1131">
        <v>1</v>
      </c>
      <c r="W1131">
        <v>0</v>
      </c>
      <c r="X1131">
        <v>-1718674368</v>
      </c>
      <c r="Y1131">
        <v>0.01</v>
      </c>
      <c r="AA1131">
        <v>0</v>
      </c>
      <c r="AB1131">
        <v>111.99</v>
      </c>
      <c r="AC1131">
        <v>13.5</v>
      </c>
      <c r="AD1131">
        <v>0</v>
      </c>
      <c r="AE1131">
        <v>0</v>
      </c>
      <c r="AF1131">
        <v>111.99</v>
      </c>
      <c r="AG1131">
        <v>13.5</v>
      </c>
      <c r="AH1131">
        <v>0</v>
      </c>
      <c r="AI1131">
        <v>1</v>
      </c>
      <c r="AJ1131">
        <v>1</v>
      </c>
      <c r="AK1131">
        <v>1</v>
      </c>
      <c r="AL1131">
        <v>1</v>
      </c>
      <c r="AN1131">
        <v>0</v>
      </c>
      <c r="AO1131">
        <v>1</v>
      </c>
      <c r="AP1131">
        <v>0</v>
      </c>
      <c r="AQ1131">
        <v>0</v>
      </c>
      <c r="AR1131">
        <v>0</v>
      </c>
      <c r="AS1131" t="s">
        <v>3</v>
      </c>
      <c r="AT1131">
        <v>0.01</v>
      </c>
      <c r="AU1131" t="s">
        <v>3</v>
      </c>
      <c r="AV1131">
        <v>0</v>
      </c>
      <c r="AW1131">
        <v>2</v>
      </c>
      <c r="AX1131">
        <v>39501964</v>
      </c>
      <c r="AY1131">
        <v>1</v>
      </c>
      <c r="AZ1131">
        <v>0</v>
      </c>
      <c r="BA1131">
        <v>1133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Y1131*Source!I504</f>
        <v>3.0000000000000001E-3</v>
      </c>
      <c r="CY1131">
        <f>AB1131</f>
        <v>111.99</v>
      </c>
      <c r="CZ1131">
        <f>AF1131</f>
        <v>111.99</v>
      </c>
      <c r="DA1131">
        <f>AJ1131</f>
        <v>1</v>
      </c>
      <c r="DB1131">
        <v>0</v>
      </c>
    </row>
    <row r="1132" spans="1:106" x14ac:dyDescent="0.2">
      <c r="A1132">
        <f>ROW(Source!A504)</f>
        <v>504</v>
      </c>
      <c r="B1132">
        <v>39500385</v>
      </c>
      <c r="C1132">
        <v>39501947</v>
      </c>
      <c r="D1132">
        <v>36883554</v>
      </c>
      <c r="E1132">
        <v>1</v>
      </c>
      <c r="F1132">
        <v>1</v>
      </c>
      <c r="G1132">
        <v>1</v>
      </c>
      <c r="H1132">
        <v>2</v>
      </c>
      <c r="I1132" t="s">
        <v>1037</v>
      </c>
      <c r="J1132" t="s">
        <v>1038</v>
      </c>
      <c r="K1132" t="s">
        <v>1039</v>
      </c>
      <c r="L1132">
        <v>1368</v>
      </c>
      <c r="N1132">
        <v>1011</v>
      </c>
      <c r="O1132" t="s">
        <v>1034</v>
      </c>
      <c r="P1132" t="s">
        <v>1034</v>
      </c>
      <c r="Q1132">
        <v>1</v>
      </c>
      <c r="W1132">
        <v>0</v>
      </c>
      <c r="X1132">
        <v>1372534845</v>
      </c>
      <c r="Y1132">
        <v>0.01</v>
      </c>
      <c r="AA1132">
        <v>0</v>
      </c>
      <c r="AB1132">
        <v>65.709999999999994</v>
      </c>
      <c r="AC1132">
        <v>11.6</v>
      </c>
      <c r="AD1132">
        <v>0</v>
      </c>
      <c r="AE1132">
        <v>0</v>
      </c>
      <c r="AF1132">
        <v>65.709999999999994</v>
      </c>
      <c r="AG1132">
        <v>11.6</v>
      </c>
      <c r="AH1132">
        <v>0</v>
      </c>
      <c r="AI1132">
        <v>1</v>
      </c>
      <c r="AJ1132">
        <v>1</v>
      </c>
      <c r="AK1132">
        <v>1</v>
      </c>
      <c r="AL1132">
        <v>1</v>
      </c>
      <c r="AN1132">
        <v>0</v>
      </c>
      <c r="AO1132">
        <v>1</v>
      </c>
      <c r="AP1132">
        <v>0</v>
      </c>
      <c r="AQ1132">
        <v>0</v>
      </c>
      <c r="AR1132">
        <v>0</v>
      </c>
      <c r="AS1132" t="s">
        <v>3</v>
      </c>
      <c r="AT1132">
        <v>0.01</v>
      </c>
      <c r="AU1132" t="s">
        <v>3</v>
      </c>
      <c r="AV1132">
        <v>0</v>
      </c>
      <c r="AW1132">
        <v>2</v>
      </c>
      <c r="AX1132">
        <v>39501965</v>
      </c>
      <c r="AY1132">
        <v>1</v>
      </c>
      <c r="AZ1132">
        <v>0</v>
      </c>
      <c r="BA1132">
        <v>1134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Y1132*Source!I504</f>
        <v>3.0000000000000001E-3</v>
      </c>
      <c r="CY1132">
        <f>AB1132</f>
        <v>65.709999999999994</v>
      </c>
      <c r="CZ1132">
        <f>AF1132</f>
        <v>65.709999999999994</v>
      </c>
      <c r="DA1132">
        <f>AJ1132</f>
        <v>1</v>
      </c>
      <c r="DB1132">
        <v>0</v>
      </c>
    </row>
    <row r="1133" spans="1:106" x14ac:dyDescent="0.2">
      <c r="A1133">
        <f>ROW(Source!A504)</f>
        <v>504</v>
      </c>
      <c r="B1133">
        <v>39500385</v>
      </c>
      <c r="C1133">
        <v>39501947</v>
      </c>
      <c r="D1133">
        <v>36884526</v>
      </c>
      <c r="E1133">
        <v>1</v>
      </c>
      <c r="F1133">
        <v>1</v>
      </c>
      <c r="G1133">
        <v>1</v>
      </c>
      <c r="H1133">
        <v>2</v>
      </c>
      <c r="I1133" t="s">
        <v>1467</v>
      </c>
      <c r="J1133" t="s">
        <v>1468</v>
      </c>
      <c r="K1133" t="s">
        <v>1469</v>
      </c>
      <c r="L1133">
        <v>1368</v>
      </c>
      <c r="N1133">
        <v>1011</v>
      </c>
      <c r="O1133" t="s">
        <v>1034</v>
      </c>
      <c r="P1133" t="s">
        <v>1034</v>
      </c>
      <c r="Q1133">
        <v>1</v>
      </c>
      <c r="W1133">
        <v>0</v>
      </c>
      <c r="X1133">
        <v>-995250510</v>
      </c>
      <c r="Y1133">
        <v>12.2</v>
      </c>
      <c r="AA1133">
        <v>0</v>
      </c>
      <c r="AB1133">
        <v>1.1100000000000001</v>
      </c>
      <c r="AC1133">
        <v>0</v>
      </c>
      <c r="AD1133">
        <v>0</v>
      </c>
      <c r="AE1133">
        <v>0</v>
      </c>
      <c r="AF1133">
        <v>1.1100000000000001</v>
      </c>
      <c r="AG1133">
        <v>0</v>
      </c>
      <c r="AH1133">
        <v>0</v>
      </c>
      <c r="AI1133">
        <v>1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0</v>
      </c>
      <c r="AQ1133">
        <v>0</v>
      </c>
      <c r="AR1133">
        <v>0</v>
      </c>
      <c r="AS1133" t="s">
        <v>3</v>
      </c>
      <c r="AT1133">
        <v>12.2</v>
      </c>
      <c r="AU1133" t="s">
        <v>3</v>
      </c>
      <c r="AV1133">
        <v>0</v>
      </c>
      <c r="AW1133">
        <v>2</v>
      </c>
      <c r="AX1133">
        <v>39501966</v>
      </c>
      <c r="AY1133">
        <v>1</v>
      </c>
      <c r="AZ1133">
        <v>0</v>
      </c>
      <c r="BA1133">
        <v>1135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Y1133*Source!I504</f>
        <v>3.6599999999999997</v>
      </c>
      <c r="CY1133">
        <f>AB1133</f>
        <v>1.1100000000000001</v>
      </c>
      <c r="CZ1133">
        <f>AF1133</f>
        <v>1.1100000000000001</v>
      </c>
      <c r="DA1133">
        <f>AJ1133</f>
        <v>1</v>
      </c>
      <c r="DB1133">
        <v>0</v>
      </c>
    </row>
    <row r="1134" spans="1:106" x14ac:dyDescent="0.2">
      <c r="A1134">
        <f>ROW(Source!A504)</f>
        <v>504</v>
      </c>
      <c r="B1134">
        <v>39500385</v>
      </c>
      <c r="C1134">
        <v>39501947</v>
      </c>
      <c r="D1134">
        <v>36800043</v>
      </c>
      <c r="E1134">
        <v>1</v>
      </c>
      <c r="F1134">
        <v>1</v>
      </c>
      <c r="G1134">
        <v>1</v>
      </c>
      <c r="H1134">
        <v>3</v>
      </c>
      <c r="I1134" t="s">
        <v>1441</v>
      </c>
      <c r="J1134" t="s">
        <v>1442</v>
      </c>
      <c r="K1134" t="s">
        <v>1443</v>
      </c>
      <c r="L1134">
        <v>1346</v>
      </c>
      <c r="N1134">
        <v>1009</v>
      </c>
      <c r="O1134" t="s">
        <v>52</v>
      </c>
      <c r="P1134" t="s">
        <v>52</v>
      </c>
      <c r="Q1134">
        <v>1</v>
      </c>
      <c r="W1134">
        <v>0</v>
      </c>
      <c r="X1134">
        <v>618806536</v>
      </c>
      <c r="Y1134">
        <v>0.1</v>
      </c>
      <c r="AA1134">
        <v>44.97</v>
      </c>
      <c r="AB1134">
        <v>0</v>
      </c>
      <c r="AC1134">
        <v>0</v>
      </c>
      <c r="AD1134">
        <v>0</v>
      </c>
      <c r="AE1134">
        <v>44.97</v>
      </c>
      <c r="AF1134">
        <v>0</v>
      </c>
      <c r="AG1134">
        <v>0</v>
      </c>
      <c r="AH1134">
        <v>0</v>
      </c>
      <c r="AI1134">
        <v>1</v>
      </c>
      <c r="AJ1134">
        <v>1</v>
      </c>
      <c r="AK1134">
        <v>1</v>
      </c>
      <c r="AL1134">
        <v>1</v>
      </c>
      <c r="AN1134">
        <v>0</v>
      </c>
      <c r="AO1134">
        <v>1</v>
      </c>
      <c r="AP1134">
        <v>0</v>
      </c>
      <c r="AQ1134">
        <v>0</v>
      </c>
      <c r="AR1134">
        <v>0</v>
      </c>
      <c r="AS1134" t="s">
        <v>3</v>
      </c>
      <c r="AT1134">
        <v>0.1</v>
      </c>
      <c r="AU1134" t="s">
        <v>3</v>
      </c>
      <c r="AV1134">
        <v>0</v>
      </c>
      <c r="AW1134">
        <v>2</v>
      </c>
      <c r="AX1134">
        <v>39501967</v>
      </c>
      <c r="AY1134">
        <v>1</v>
      </c>
      <c r="AZ1134">
        <v>0</v>
      </c>
      <c r="BA1134">
        <v>1136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Y1134*Source!I504</f>
        <v>0.03</v>
      </c>
      <c r="CY1134">
        <f t="shared" ref="CY1134:CY1142" si="132">AA1134</f>
        <v>44.97</v>
      </c>
      <c r="CZ1134">
        <f t="shared" ref="CZ1134:CZ1142" si="133">AE1134</f>
        <v>44.97</v>
      </c>
      <c r="DA1134">
        <f t="shared" ref="DA1134:DA1142" si="134">AI1134</f>
        <v>1</v>
      </c>
      <c r="DB1134">
        <v>0</v>
      </c>
    </row>
    <row r="1135" spans="1:106" x14ac:dyDescent="0.2">
      <c r="A1135">
        <f>ROW(Source!A504)</f>
        <v>504</v>
      </c>
      <c r="B1135">
        <v>39500385</v>
      </c>
      <c r="C1135">
        <v>39501947</v>
      </c>
      <c r="D1135">
        <v>36801775</v>
      </c>
      <c r="E1135">
        <v>1</v>
      </c>
      <c r="F1135">
        <v>1</v>
      </c>
      <c r="G1135">
        <v>1</v>
      </c>
      <c r="H1135">
        <v>3</v>
      </c>
      <c r="I1135" t="s">
        <v>1444</v>
      </c>
      <c r="J1135" t="s">
        <v>1445</v>
      </c>
      <c r="K1135" t="s">
        <v>1446</v>
      </c>
      <c r="L1135">
        <v>1346</v>
      </c>
      <c r="N1135">
        <v>1009</v>
      </c>
      <c r="O1135" t="s">
        <v>52</v>
      </c>
      <c r="P1135" t="s">
        <v>52</v>
      </c>
      <c r="Q1135">
        <v>1</v>
      </c>
      <c r="W1135">
        <v>0</v>
      </c>
      <c r="X1135">
        <v>56922527</v>
      </c>
      <c r="Y1135">
        <v>0.05</v>
      </c>
      <c r="AA1135">
        <v>11.5</v>
      </c>
      <c r="AB1135">
        <v>0</v>
      </c>
      <c r="AC1135">
        <v>0</v>
      </c>
      <c r="AD1135">
        <v>0</v>
      </c>
      <c r="AE1135">
        <v>11.5</v>
      </c>
      <c r="AF1135">
        <v>0</v>
      </c>
      <c r="AG1135">
        <v>0</v>
      </c>
      <c r="AH1135">
        <v>0</v>
      </c>
      <c r="AI1135">
        <v>1</v>
      </c>
      <c r="AJ1135">
        <v>1</v>
      </c>
      <c r="AK1135">
        <v>1</v>
      </c>
      <c r="AL1135">
        <v>1</v>
      </c>
      <c r="AN1135">
        <v>0</v>
      </c>
      <c r="AO1135">
        <v>1</v>
      </c>
      <c r="AP1135">
        <v>0</v>
      </c>
      <c r="AQ1135">
        <v>0</v>
      </c>
      <c r="AR1135">
        <v>0</v>
      </c>
      <c r="AS1135" t="s">
        <v>3</v>
      </c>
      <c r="AT1135">
        <v>0.05</v>
      </c>
      <c r="AU1135" t="s">
        <v>3</v>
      </c>
      <c r="AV1135">
        <v>0</v>
      </c>
      <c r="AW1135">
        <v>2</v>
      </c>
      <c r="AX1135">
        <v>39501968</v>
      </c>
      <c r="AY1135">
        <v>1</v>
      </c>
      <c r="AZ1135">
        <v>0</v>
      </c>
      <c r="BA1135">
        <v>1137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Y1135*Source!I504</f>
        <v>1.4999999999999999E-2</v>
      </c>
      <c r="CY1135">
        <f t="shared" si="132"/>
        <v>11.5</v>
      </c>
      <c r="CZ1135">
        <f t="shared" si="133"/>
        <v>11.5</v>
      </c>
      <c r="DA1135">
        <f t="shared" si="134"/>
        <v>1</v>
      </c>
      <c r="DB1135">
        <v>0</v>
      </c>
    </row>
    <row r="1136" spans="1:106" x14ac:dyDescent="0.2">
      <c r="A1136">
        <f>ROW(Source!A504)</f>
        <v>504</v>
      </c>
      <c r="B1136">
        <v>39500385</v>
      </c>
      <c r="C1136">
        <v>39501947</v>
      </c>
      <c r="D1136">
        <v>36802094</v>
      </c>
      <c r="E1136">
        <v>1</v>
      </c>
      <c r="F1136">
        <v>1</v>
      </c>
      <c r="G1136">
        <v>1</v>
      </c>
      <c r="H1136">
        <v>3</v>
      </c>
      <c r="I1136" t="s">
        <v>1430</v>
      </c>
      <c r="J1136" t="s">
        <v>1431</v>
      </c>
      <c r="K1136" t="s">
        <v>1432</v>
      </c>
      <c r="L1136">
        <v>1346</v>
      </c>
      <c r="N1136">
        <v>1009</v>
      </c>
      <c r="O1136" t="s">
        <v>52</v>
      </c>
      <c r="P1136" t="s">
        <v>52</v>
      </c>
      <c r="Q1136">
        <v>1</v>
      </c>
      <c r="W1136">
        <v>0</v>
      </c>
      <c r="X1136">
        <v>-1088866022</v>
      </c>
      <c r="Y1136">
        <v>0.4</v>
      </c>
      <c r="AA1136">
        <v>30.4</v>
      </c>
      <c r="AB1136">
        <v>0</v>
      </c>
      <c r="AC1136">
        <v>0</v>
      </c>
      <c r="AD1136">
        <v>0</v>
      </c>
      <c r="AE1136">
        <v>30.4</v>
      </c>
      <c r="AF1136">
        <v>0</v>
      </c>
      <c r="AG1136">
        <v>0</v>
      </c>
      <c r="AH1136">
        <v>0</v>
      </c>
      <c r="AI1136">
        <v>1</v>
      </c>
      <c r="AJ1136">
        <v>1</v>
      </c>
      <c r="AK1136">
        <v>1</v>
      </c>
      <c r="AL1136">
        <v>1</v>
      </c>
      <c r="AN1136">
        <v>0</v>
      </c>
      <c r="AO1136">
        <v>1</v>
      </c>
      <c r="AP1136">
        <v>0</v>
      </c>
      <c r="AQ1136">
        <v>0</v>
      </c>
      <c r="AR1136">
        <v>0</v>
      </c>
      <c r="AS1136" t="s">
        <v>3</v>
      </c>
      <c r="AT1136">
        <v>0.4</v>
      </c>
      <c r="AU1136" t="s">
        <v>3</v>
      </c>
      <c r="AV1136">
        <v>0</v>
      </c>
      <c r="AW1136">
        <v>2</v>
      </c>
      <c r="AX1136">
        <v>39501969</v>
      </c>
      <c r="AY1136">
        <v>1</v>
      </c>
      <c r="AZ1136">
        <v>0</v>
      </c>
      <c r="BA1136">
        <v>1138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Y1136*Source!I504</f>
        <v>0.12</v>
      </c>
      <c r="CY1136">
        <f t="shared" si="132"/>
        <v>30.4</v>
      </c>
      <c r="CZ1136">
        <f t="shared" si="133"/>
        <v>30.4</v>
      </c>
      <c r="DA1136">
        <f t="shared" si="134"/>
        <v>1</v>
      </c>
      <c r="DB1136">
        <v>0</v>
      </c>
    </row>
    <row r="1137" spans="1:106" x14ac:dyDescent="0.2">
      <c r="A1137">
        <f>ROW(Source!A504)</f>
        <v>504</v>
      </c>
      <c r="B1137">
        <v>39500385</v>
      </c>
      <c r="C1137">
        <v>39501947</v>
      </c>
      <c r="D1137">
        <v>36802106</v>
      </c>
      <c r="E1137">
        <v>1</v>
      </c>
      <c r="F1137">
        <v>1</v>
      </c>
      <c r="G1137">
        <v>1</v>
      </c>
      <c r="H1137">
        <v>3</v>
      </c>
      <c r="I1137" t="s">
        <v>1480</v>
      </c>
      <c r="J1137" t="s">
        <v>1481</v>
      </c>
      <c r="K1137" t="s">
        <v>1482</v>
      </c>
      <c r="L1137">
        <v>1308</v>
      </c>
      <c r="N1137">
        <v>1003</v>
      </c>
      <c r="O1137" t="s">
        <v>61</v>
      </c>
      <c r="P1137" t="s">
        <v>61</v>
      </c>
      <c r="Q1137">
        <v>100</v>
      </c>
      <c r="W1137">
        <v>0</v>
      </c>
      <c r="X1137">
        <v>568244124</v>
      </c>
      <c r="Y1137">
        <v>0.1</v>
      </c>
      <c r="AA1137">
        <v>120</v>
      </c>
      <c r="AB1137">
        <v>0</v>
      </c>
      <c r="AC1137">
        <v>0</v>
      </c>
      <c r="AD1137">
        <v>0</v>
      </c>
      <c r="AE1137">
        <v>120</v>
      </c>
      <c r="AF1137">
        <v>0</v>
      </c>
      <c r="AG1137">
        <v>0</v>
      </c>
      <c r="AH1137">
        <v>0</v>
      </c>
      <c r="AI1137">
        <v>1</v>
      </c>
      <c r="AJ1137">
        <v>1</v>
      </c>
      <c r="AK1137">
        <v>1</v>
      </c>
      <c r="AL1137">
        <v>1</v>
      </c>
      <c r="AN1137">
        <v>0</v>
      </c>
      <c r="AO1137">
        <v>1</v>
      </c>
      <c r="AP1137">
        <v>0</v>
      </c>
      <c r="AQ1137">
        <v>0</v>
      </c>
      <c r="AR1137">
        <v>0</v>
      </c>
      <c r="AS1137" t="s">
        <v>3</v>
      </c>
      <c r="AT1137">
        <v>0.1</v>
      </c>
      <c r="AU1137" t="s">
        <v>3</v>
      </c>
      <c r="AV1137">
        <v>0</v>
      </c>
      <c r="AW1137">
        <v>2</v>
      </c>
      <c r="AX1137">
        <v>39501970</v>
      </c>
      <c r="AY1137">
        <v>1</v>
      </c>
      <c r="AZ1137">
        <v>0</v>
      </c>
      <c r="BA1137">
        <v>1139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Y1137*Source!I504</f>
        <v>0.03</v>
      </c>
      <c r="CY1137">
        <f t="shared" si="132"/>
        <v>120</v>
      </c>
      <c r="CZ1137">
        <f t="shared" si="133"/>
        <v>120</v>
      </c>
      <c r="DA1137">
        <f t="shared" si="134"/>
        <v>1</v>
      </c>
      <c r="DB1137">
        <v>0</v>
      </c>
    </row>
    <row r="1138" spans="1:106" x14ac:dyDescent="0.2">
      <c r="A1138">
        <f>ROW(Source!A504)</f>
        <v>504</v>
      </c>
      <c r="B1138">
        <v>39500385</v>
      </c>
      <c r="C1138">
        <v>39501947</v>
      </c>
      <c r="D1138">
        <v>36804448</v>
      </c>
      <c r="E1138">
        <v>1</v>
      </c>
      <c r="F1138">
        <v>1</v>
      </c>
      <c r="G1138">
        <v>1</v>
      </c>
      <c r="H1138">
        <v>3</v>
      </c>
      <c r="I1138" t="s">
        <v>1433</v>
      </c>
      <c r="J1138" t="s">
        <v>1434</v>
      </c>
      <c r="K1138" t="s">
        <v>1416</v>
      </c>
      <c r="L1138">
        <v>1346</v>
      </c>
      <c r="N1138">
        <v>1009</v>
      </c>
      <c r="O1138" t="s">
        <v>52</v>
      </c>
      <c r="P1138" t="s">
        <v>52</v>
      </c>
      <c r="Q1138">
        <v>1</v>
      </c>
      <c r="W1138">
        <v>0</v>
      </c>
      <c r="X1138">
        <v>103900845</v>
      </c>
      <c r="Y1138">
        <v>1.24</v>
      </c>
      <c r="AA1138">
        <v>9.0399999999999991</v>
      </c>
      <c r="AB1138">
        <v>0</v>
      </c>
      <c r="AC1138">
        <v>0</v>
      </c>
      <c r="AD1138">
        <v>0</v>
      </c>
      <c r="AE1138">
        <v>9.0399999999999991</v>
      </c>
      <c r="AF1138">
        <v>0</v>
      </c>
      <c r="AG1138">
        <v>0</v>
      </c>
      <c r="AH1138">
        <v>0</v>
      </c>
      <c r="AI1138">
        <v>1</v>
      </c>
      <c r="AJ1138">
        <v>1</v>
      </c>
      <c r="AK1138">
        <v>1</v>
      </c>
      <c r="AL1138">
        <v>1</v>
      </c>
      <c r="AN1138">
        <v>0</v>
      </c>
      <c r="AO1138">
        <v>1</v>
      </c>
      <c r="AP1138">
        <v>0</v>
      </c>
      <c r="AQ1138">
        <v>0</v>
      </c>
      <c r="AR1138">
        <v>0</v>
      </c>
      <c r="AS1138" t="s">
        <v>3</v>
      </c>
      <c r="AT1138">
        <v>1.24</v>
      </c>
      <c r="AU1138" t="s">
        <v>3</v>
      </c>
      <c r="AV1138">
        <v>0</v>
      </c>
      <c r="AW1138">
        <v>2</v>
      </c>
      <c r="AX1138">
        <v>39501971</v>
      </c>
      <c r="AY1138">
        <v>1</v>
      </c>
      <c r="AZ1138">
        <v>0</v>
      </c>
      <c r="BA1138">
        <v>1140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Y1138*Source!I504</f>
        <v>0.372</v>
      </c>
      <c r="CY1138">
        <f t="shared" si="132"/>
        <v>9.0399999999999991</v>
      </c>
      <c r="CZ1138">
        <f t="shared" si="133"/>
        <v>9.0399999999999991</v>
      </c>
      <c r="DA1138">
        <f t="shared" si="134"/>
        <v>1</v>
      </c>
      <c r="DB1138">
        <v>0</v>
      </c>
    </row>
    <row r="1139" spans="1:106" x14ac:dyDescent="0.2">
      <c r="A1139">
        <f>ROW(Source!A504)</f>
        <v>504</v>
      </c>
      <c r="B1139">
        <v>39500385</v>
      </c>
      <c r="C1139">
        <v>39501947</v>
      </c>
      <c r="D1139">
        <v>36805500</v>
      </c>
      <c r="E1139">
        <v>1</v>
      </c>
      <c r="F1139">
        <v>1</v>
      </c>
      <c r="G1139">
        <v>1</v>
      </c>
      <c r="H1139">
        <v>3</v>
      </c>
      <c r="I1139" t="s">
        <v>1453</v>
      </c>
      <c r="J1139" t="s">
        <v>1454</v>
      </c>
      <c r="K1139" t="s">
        <v>1455</v>
      </c>
      <c r="L1139">
        <v>1346</v>
      </c>
      <c r="N1139">
        <v>1009</v>
      </c>
      <c r="O1139" t="s">
        <v>52</v>
      </c>
      <c r="P1139" t="s">
        <v>52</v>
      </c>
      <c r="Q1139">
        <v>1</v>
      </c>
      <c r="W1139">
        <v>0</v>
      </c>
      <c r="X1139">
        <v>-856710481</v>
      </c>
      <c r="Y1139">
        <v>0.02</v>
      </c>
      <c r="AA1139">
        <v>133.05000000000001</v>
      </c>
      <c r="AB1139">
        <v>0</v>
      </c>
      <c r="AC1139">
        <v>0</v>
      </c>
      <c r="AD1139">
        <v>0</v>
      </c>
      <c r="AE1139">
        <v>133.05000000000001</v>
      </c>
      <c r="AF1139">
        <v>0</v>
      </c>
      <c r="AG1139">
        <v>0</v>
      </c>
      <c r="AH1139">
        <v>0</v>
      </c>
      <c r="AI1139">
        <v>1</v>
      </c>
      <c r="AJ1139">
        <v>1</v>
      </c>
      <c r="AK1139">
        <v>1</v>
      </c>
      <c r="AL1139">
        <v>1</v>
      </c>
      <c r="AN1139">
        <v>0</v>
      </c>
      <c r="AO1139">
        <v>1</v>
      </c>
      <c r="AP1139">
        <v>0</v>
      </c>
      <c r="AQ1139">
        <v>0</v>
      </c>
      <c r="AR1139">
        <v>0</v>
      </c>
      <c r="AS1139" t="s">
        <v>3</v>
      </c>
      <c r="AT1139">
        <v>0.02</v>
      </c>
      <c r="AU1139" t="s">
        <v>3</v>
      </c>
      <c r="AV1139">
        <v>0</v>
      </c>
      <c r="AW1139">
        <v>2</v>
      </c>
      <c r="AX1139">
        <v>39501972</v>
      </c>
      <c r="AY1139">
        <v>1</v>
      </c>
      <c r="AZ1139">
        <v>0</v>
      </c>
      <c r="BA1139">
        <v>1141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Y1139*Source!I504</f>
        <v>6.0000000000000001E-3</v>
      </c>
      <c r="CY1139">
        <f t="shared" si="132"/>
        <v>133.05000000000001</v>
      </c>
      <c r="CZ1139">
        <f t="shared" si="133"/>
        <v>133.05000000000001</v>
      </c>
      <c r="DA1139">
        <f t="shared" si="134"/>
        <v>1</v>
      </c>
      <c r="DB1139">
        <v>0</v>
      </c>
    </row>
    <row r="1140" spans="1:106" x14ac:dyDescent="0.2">
      <c r="A1140">
        <f>ROW(Source!A504)</f>
        <v>504</v>
      </c>
      <c r="B1140">
        <v>39500385</v>
      </c>
      <c r="C1140">
        <v>39501947</v>
      </c>
      <c r="D1140">
        <v>36838473</v>
      </c>
      <c r="E1140">
        <v>1</v>
      </c>
      <c r="F1140">
        <v>1</v>
      </c>
      <c r="G1140">
        <v>1</v>
      </c>
      <c r="H1140">
        <v>3</v>
      </c>
      <c r="I1140" t="s">
        <v>1483</v>
      </c>
      <c r="J1140" t="s">
        <v>1484</v>
      </c>
      <c r="K1140" t="s">
        <v>1485</v>
      </c>
      <c r="L1140">
        <v>1348</v>
      </c>
      <c r="N1140">
        <v>1009</v>
      </c>
      <c r="O1140" t="s">
        <v>57</v>
      </c>
      <c r="P1140" t="s">
        <v>57</v>
      </c>
      <c r="Q1140">
        <v>1000</v>
      </c>
      <c r="W1140">
        <v>0</v>
      </c>
      <c r="X1140">
        <v>-738198144</v>
      </c>
      <c r="Y1140">
        <v>2.0000000000000001E-4</v>
      </c>
      <c r="AA1140">
        <v>70200</v>
      </c>
      <c r="AB1140">
        <v>0</v>
      </c>
      <c r="AC1140">
        <v>0</v>
      </c>
      <c r="AD1140">
        <v>0</v>
      </c>
      <c r="AE1140">
        <v>70200</v>
      </c>
      <c r="AF1140">
        <v>0</v>
      </c>
      <c r="AG1140">
        <v>0</v>
      </c>
      <c r="AH1140">
        <v>0</v>
      </c>
      <c r="AI1140">
        <v>1</v>
      </c>
      <c r="AJ1140">
        <v>1</v>
      </c>
      <c r="AK1140">
        <v>1</v>
      </c>
      <c r="AL1140">
        <v>1</v>
      </c>
      <c r="AN1140">
        <v>0</v>
      </c>
      <c r="AO1140">
        <v>1</v>
      </c>
      <c r="AP1140">
        <v>0</v>
      </c>
      <c r="AQ1140">
        <v>0</v>
      </c>
      <c r="AR1140">
        <v>0</v>
      </c>
      <c r="AS1140" t="s">
        <v>3</v>
      </c>
      <c r="AT1140">
        <v>2.0000000000000001E-4</v>
      </c>
      <c r="AU1140" t="s">
        <v>3</v>
      </c>
      <c r="AV1140">
        <v>0</v>
      </c>
      <c r="AW1140">
        <v>2</v>
      </c>
      <c r="AX1140">
        <v>39501973</v>
      </c>
      <c r="AY1140">
        <v>1</v>
      </c>
      <c r="AZ1140">
        <v>0</v>
      </c>
      <c r="BA1140">
        <v>1142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Y1140*Source!I504</f>
        <v>6.0000000000000002E-5</v>
      </c>
      <c r="CY1140">
        <f t="shared" si="132"/>
        <v>70200</v>
      </c>
      <c r="CZ1140">
        <f t="shared" si="133"/>
        <v>70200</v>
      </c>
      <c r="DA1140">
        <f t="shared" si="134"/>
        <v>1</v>
      </c>
      <c r="DB1140">
        <v>0</v>
      </c>
    </row>
    <row r="1141" spans="1:106" x14ac:dyDescent="0.2">
      <c r="A1141">
        <f>ROW(Source!A504)</f>
        <v>504</v>
      </c>
      <c r="B1141">
        <v>39500385</v>
      </c>
      <c r="C1141">
        <v>39501947</v>
      </c>
      <c r="D1141">
        <v>36870813</v>
      </c>
      <c r="E1141">
        <v>1</v>
      </c>
      <c r="F1141">
        <v>1</v>
      </c>
      <c r="G1141">
        <v>1</v>
      </c>
      <c r="H1141">
        <v>3</v>
      </c>
      <c r="I1141" t="s">
        <v>1486</v>
      </c>
      <c r="J1141" t="s">
        <v>1487</v>
      </c>
      <c r="K1141" t="s">
        <v>1488</v>
      </c>
      <c r="L1141">
        <v>1355</v>
      </c>
      <c r="N1141">
        <v>1010</v>
      </c>
      <c r="O1141" t="s">
        <v>390</v>
      </c>
      <c r="P1141" t="s">
        <v>390</v>
      </c>
      <c r="Q1141">
        <v>100</v>
      </c>
      <c r="W1141">
        <v>0</v>
      </c>
      <c r="X1141">
        <v>877733957</v>
      </c>
      <c r="Y1141">
        <v>1.02</v>
      </c>
      <c r="AA1141">
        <v>63</v>
      </c>
      <c r="AB1141">
        <v>0</v>
      </c>
      <c r="AC1141">
        <v>0</v>
      </c>
      <c r="AD1141">
        <v>0</v>
      </c>
      <c r="AE1141">
        <v>63</v>
      </c>
      <c r="AF1141">
        <v>0</v>
      </c>
      <c r="AG1141">
        <v>0</v>
      </c>
      <c r="AH1141">
        <v>0</v>
      </c>
      <c r="AI1141">
        <v>1</v>
      </c>
      <c r="AJ1141">
        <v>1</v>
      </c>
      <c r="AK1141">
        <v>1</v>
      </c>
      <c r="AL1141">
        <v>1</v>
      </c>
      <c r="AN1141">
        <v>0</v>
      </c>
      <c r="AO1141">
        <v>1</v>
      </c>
      <c r="AP1141">
        <v>0</v>
      </c>
      <c r="AQ1141">
        <v>0</v>
      </c>
      <c r="AR1141">
        <v>0</v>
      </c>
      <c r="AS1141" t="s">
        <v>3</v>
      </c>
      <c r="AT1141">
        <v>1.02</v>
      </c>
      <c r="AU1141" t="s">
        <v>3</v>
      </c>
      <c r="AV1141">
        <v>0</v>
      </c>
      <c r="AW1141">
        <v>2</v>
      </c>
      <c r="AX1141">
        <v>39501974</v>
      </c>
      <c r="AY1141">
        <v>1</v>
      </c>
      <c r="AZ1141">
        <v>0</v>
      </c>
      <c r="BA1141">
        <v>1143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Y1141*Source!I504</f>
        <v>0.30599999999999999</v>
      </c>
      <c r="CY1141">
        <f t="shared" si="132"/>
        <v>63</v>
      </c>
      <c r="CZ1141">
        <f t="shared" si="133"/>
        <v>63</v>
      </c>
      <c r="DA1141">
        <f t="shared" si="134"/>
        <v>1</v>
      </c>
      <c r="DB1141">
        <v>0</v>
      </c>
    </row>
    <row r="1142" spans="1:106" x14ac:dyDescent="0.2">
      <c r="A1142">
        <f>ROW(Source!A504)</f>
        <v>504</v>
      </c>
      <c r="B1142">
        <v>39500385</v>
      </c>
      <c r="C1142">
        <v>39501947</v>
      </c>
      <c r="D1142">
        <v>36799065</v>
      </c>
      <c r="E1142">
        <v>17</v>
      </c>
      <c r="F1142">
        <v>1</v>
      </c>
      <c r="G1142">
        <v>1</v>
      </c>
      <c r="H1142">
        <v>3</v>
      </c>
      <c r="I1142" t="s">
        <v>1438</v>
      </c>
      <c r="J1142" t="s">
        <v>3</v>
      </c>
      <c r="K1142" t="s">
        <v>1439</v>
      </c>
      <c r="L1142">
        <v>1374</v>
      </c>
      <c r="N1142">
        <v>1013</v>
      </c>
      <c r="O1142" t="s">
        <v>1440</v>
      </c>
      <c r="P1142" t="s">
        <v>1440</v>
      </c>
      <c r="Q1142">
        <v>1</v>
      </c>
      <c r="W1142">
        <v>0</v>
      </c>
      <c r="X1142">
        <v>-1731369543</v>
      </c>
      <c r="Y1142">
        <v>6.88</v>
      </c>
      <c r="AA1142">
        <v>1</v>
      </c>
      <c r="AB1142">
        <v>0</v>
      </c>
      <c r="AC1142">
        <v>0</v>
      </c>
      <c r="AD1142">
        <v>0</v>
      </c>
      <c r="AE1142">
        <v>1</v>
      </c>
      <c r="AF1142">
        <v>0</v>
      </c>
      <c r="AG1142">
        <v>0</v>
      </c>
      <c r="AH1142">
        <v>0</v>
      </c>
      <c r="AI1142">
        <v>1</v>
      </c>
      <c r="AJ1142">
        <v>1</v>
      </c>
      <c r="AK1142">
        <v>1</v>
      </c>
      <c r="AL1142">
        <v>1</v>
      </c>
      <c r="AN1142">
        <v>0</v>
      </c>
      <c r="AO1142">
        <v>1</v>
      </c>
      <c r="AP1142">
        <v>0</v>
      </c>
      <c r="AQ1142">
        <v>0</v>
      </c>
      <c r="AR1142">
        <v>0</v>
      </c>
      <c r="AS1142" t="s">
        <v>3</v>
      </c>
      <c r="AT1142">
        <v>6.88</v>
      </c>
      <c r="AU1142" t="s">
        <v>3</v>
      </c>
      <c r="AV1142">
        <v>0</v>
      </c>
      <c r="AW1142">
        <v>2</v>
      </c>
      <c r="AX1142">
        <v>39501975</v>
      </c>
      <c r="AY1142">
        <v>1</v>
      </c>
      <c r="AZ1142">
        <v>0</v>
      </c>
      <c r="BA1142">
        <v>1144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Y1142*Source!I504</f>
        <v>2.0640000000000001</v>
      </c>
      <c r="CY1142">
        <f t="shared" si="132"/>
        <v>1</v>
      </c>
      <c r="CZ1142">
        <f t="shared" si="133"/>
        <v>1</v>
      </c>
      <c r="DA1142">
        <f t="shared" si="134"/>
        <v>1</v>
      </c>
      <c r="DB1142">
        <v>0</v>
      </c>
    </row>
    <row r="1143" spans="1:106" x14ac:dyDescent="0.2">
      <c r="A1143">
        <f>ROW(Source!A505)</f>
        <v>505</v>
      </c>
      <c r="B1143">
        <v>39500386</v>
      </c>
      <c r="C1143">
        <v>39501947</v>
      </c>
      <c r="D1143">
        <v>37080781</v>
      </c>
      <c r="E1143">
        <v>1</v>
      </c>
      <c r="F1143">
        <v>1</v>
      </c>
      <c r="G1143">
        <v>1</v>
      </c>
      <c r="H1143">
        <v>1</v>
      </c>
      <c r="I1143" t="s">
        <v>1099</v>
      </c>
      <c r="J1143" t="s">
        <v>3</v>
      </c>
      <c r="K1143" t="s">
        <v>1100</v>
      </c>
      <c r="L1143">
        <v>1191</v>
      </c>
      <c r="N1143">
        <v>1013</v>
      </c>
      <c r="O1143" t="s">
        <v>1028</v>
      </c>
      <c r="P1143" t="s">
        <v>1028</v>
      </c>
      <c r="Q1143">
        <v>1</v>
      </c>
      <c r="W1143">
        <v>0</v>
      </c>
      <c r="X1143">
        <v>912892513</v>
      </c>
      <c r="Y1143">
        <v>34.700000000000003</v>
      </c>
      <c r="AA1143">
        <v>0</v>
      </c>
      <c r="AB1143">
        <v>0</v>
      </c>
      <c r="AC1143">
        <v>0</v>
      </c>
      <c r="AD1143">
        <v>66.069999999999993</v>
      </c>
      <c r="AE1143">
        <v>0</v>
      </c>
      <c r="AF1143">
        <v>0</v>
      </c>
      <c r="AG1143">
        <v>0</v>
      </c>
      <c r="AH1143">
        <v>9.92</v>
      </c>
      <c r="AI1143">
        <v>1</v>
      </c>
      <c r="AJ1143">
        <v>1</v>
      </c>
      <c r="AK1143">
        <v>1</v>
      </c>
      <c r="AL1143">
        <v>6.66</v>
      </c>
      <c r="AN1143">
        <v>0</v>
      </c>
      <c r="AO1143">
        <v>1</v>
      </c>
      <c r="AP1143">
        <v>0</v>
      </c>
      <c r="AQ1143">
        <v>0</v>
      </c>
      <c r="AR1143">
        <v>0</v>
      </c>
      <c r="AS1143" t="s">
        <v>3</v>
      </c>
      <c r="AT1143">
        <v>34.700000000000003</v>
      </c>
      <c r="AU1143" t="s">
        <v>3</v>
      </c>
      <c r="AV1143">
        <v>1</v>
      </c>
      <c r="AW1143">
        <v>2</v>
      </c>
      <c r="AX1143">
        <v>39501962</v>
      </c>
      <c r="AY1143">
        <v>1</v>
      </c>
      <c r="AZ1143">
        <v>0</v>
      </c>
      <c r="BA1143">
        <v>1145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Y1143*Source!I505</f>
        <v>10.41</v>
      </c>
      <c r="CY1143">
        <f>AD1143</f>
        <v>66.069999999999993</v>
      </c>
      <c r="CZ1143">
        <f>AH1143</f>
        <v>9.92</v>
      </c>
      <c r="DA1143">
        <f>AL1143</f>
        <v>6.66</v>
      </c>
      <c r="DB1143">
        <v>0</v>
      </c>
    </row>
    <row r="1144" spans="1:106" x14ac:dyDescent="0.2">
      <c r="A1144">
        <f>ROW(Source!A505)</f>
        <v>505</v>
      </c>
      <c r="B1144">
        <v>39500386</v>
      </c>
      <c r="C1144">
        <v>39501947</v>
      </c>
      <c r="D1144">
        <v>37064876</v>
      </c>
      <c r="E1144">
        <v>1</v>
      </c>
      <c r="F1144">
        <v>1</v>
      </c>
      <c r="G1144">
        <v>1</v>
      </c>
      <c r="H1144">
        <v>1</v>
      </c>
      <c r="I1144" t="s">
        <v>1029</v>
      </c>
      <c r="J1144" t="s">
        <v>3</v>
      </c>
      <c r="K1144" t="s">
        <v>1030</v>
      </c>
      <c r="L1144">
        <v>1191</v>
      </c>
      <c r="N1144">
        <v>1013</v>
      </c>
      <c r="O1144" t="s">
        <v>1028</v>
      </c>
      <c r="P1144" t="s">
        <v>1028</v>
      </c>
      <c r="Q1144">
        <v>1</v>
      </c>
      <c r="W1144">
        <v>0</v>
      </c>
      <c r="X1144">
        <v>-1417349443</v>
      </c>
      <c r="Y1144">
        <v>0.02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1</v>
      </c>
      <c r="AJ1144">
        <v>1</v>
      </c>
      <c r="AK1144">
        <v>6.66</v>
      </c>
      <c r="AL1144">
        <v>1</v>
      </c>
      <c r="AN1144">
        <v>0</v>
      </c>
      <c r="AO1144">
        <v>1</v>
      </c>
      <c r="AP1144">
        <v>0</v>
      </c>
      <c r="AQ1144">
        <v>0</v>
      </c>
      <c r="AR1144">
        <v>0</v>
      </c>
      <c r="AS1144" t="s">
        <v>3</v>
      </c>
      <c r="AT1144">
        <v>0.02</v>
      </c>
      <c r="AU1144" t="s">
        <v>3</v>
      </c>
      <c r="AV1144">
        <v>2</v>
      </c>
      <c r="AW1144">
        <v>2</v>
      </c>
      <c r="AX1144">
        <v>39501963</v>
      </c>
      <c r="AY1144">
        <v>1</v>
      </c>
      <c r="AZ1144">
        <v>0</v>
      </c>
      <c r="BA1144">
        <v>1146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Y1144*Source!I505</f>
        <v>6.0000000000000001E-3</v>
      </c>
      <c r="CY1144">
        <f>AD1144</f>
        <v>0</v>
      </c>
      <c r="CZ1144">
        <f>AH1144</f>
        <v>0</v>
      </c>
      <c r="DA1144">
        <f>AL1144</f>
        <v>1</v>
      </c>
      <c r="DB1144">
        <v>0</v>
      </c>
    </row>
    <row r="1145" spans="1:106" x14ac:dyDescent="0.2">
      <c r="A1145">
        <f>ROW(Source!A505)</f>
        <v>505</v>
      </c>
      <c r="B1145">
        <v>39500386</v>
      </c>
      <c r="C1145">
        <v>39501947</v>
      </c>
      <c r="D1145">
        <v>36882159</v>
      </c>
      <c r="E1145">
        <v>1</v>
      </c>
      <c r="F1145">
        <v>1</v>
      </c>
      <c r="G1145">
        <v>1</v>
      </c>
      <c r="H1145">
        <v>2</v>
      </c>
      <c r="I1145" t="s">
        <v>1119</v>
      </c>
      <c r="J1145" t="s">
        <v>1120</v>
      </c>
      <c r="K1145" t="s">
        <v>1121</v>
      </c>
      <c r="L1145">
        <v>1368</v>
      </c>
      <c r="N1145">
        <v>1011</v>
      </c>
      <c r="O1145" t="s">
        <v>1034</v>
      </c>
      <c r="P1145" t="s">
        <v>1034</v>
      </c>
      <c r="Q1145">
        <v>1</v>
      </c>
      <c r="W1145">
        <v>0</v>
      </c>
      <c r="X1145">
        <v>-1718674368</v>
      </c>
      <c r="Y1145">
        <v>0.01</v>
      </c>
      <c r="AA1145">
        <v>0</v>
      </c>
      <c r="AB1145">
        <v>745.85</v>
      </c>
      <c r="AC1145">
        <v>13.5</v>
      </c>
      <c r="AD1145">
        <v>0</v>
      </c>
      <c r="AE1145">
        <v>0</v>
      </c>
      <c r="AF1145">
        <v>111.99</v>
      </c>
      <c r="AG1145">
        <v>13.5</v>
      </c>
      <c r="AH1145">
        <v>0</v>
      </c>
      <c r="AI1145">
        <v>1</v>
      </c>
      <c r="AJ1145">
        <v>6.66</v>
      </c>
      <c r="AK1145">
        <v>1</v>
      </c>
      <c r="AL1145">
        <v>1</v>
      </c>
      <c r="AN1145">
        <v>0</v>
      </c>
      <c r="AO1145">
        <v>1</v>
      </c>
      <c r="AP1145">
        <v>0</v>
      </c>
      <c r="AQ1145">
        <v>0</v>
      </c>
      <c r="AR1145">
        <v>0</v>
      </c>
      <c r="AS1145" t="s">
        <v>3</v>
      </c>
      <c r="AT1145">
        <v>0.01</v>
      </c>
      <c r="AU1145" t="s">
        <v>3</v>
      </c>
      <c r="AV1145">
        <v>0</v>
      </c>
      <c r="AW1145">
        <v>2</v>
      </c>
      <c r="AX1145">
        <v>39501964</v>
      </c>
      <c r="AY1145">
        <v>1</v>
      </c>
      <c r="AZ1145">
        <v>0</v>
      </c>
      <c r="BA1145">
        <v>1147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Y1145*Source!I505</f>
        <v>3.0000000000000001E-3</v>
      </c>
      <c r="CY1145">
        <f>AB1145</f>
        <v>745.85</v>
      </c>
      <c r="CZ1145">
        <f>AF1145</f>
        <v>111.99</v>
      </c>
      <c r="DA1145">
        <f>AJ1145</f>
        <v>6.66</v>
      </c>
      <c r="DB1145">
        <v>0</v>
      </c>
    </row>
    <row r="1146" spans="1:106" x14ac:dyDescent="0.2">
      <c r="A1146">
        <f>ROW(Source!A505)</f>
        <v>505</v>
      </c>
      <c r="B1146">
        <v>39500386</v>
      </c>
      <c r="C1146">
        <v>39501947</v>
      </c>
      <c r="D1146">
        <v>36883554</v>
      </c>
      <c r="E1146">
        <v>1</v>
      </c>
      <c r="F1146">
        <v>1</v>
      </c>
      <c r="G1146">
        <v>1</v>
      </c>
      <c r="H1146">
        <v>2</v>
      </c>
      <c r="I1146" t="s">
        <v>1037</v>
      </c>
      <c r="J1146" t="s">
        <v>1038</v>
      </c>
      <c r="K1146" t="s">
        <v>1039</v>
      </c>
      <c r="L1146">
        <v>1368</v>
      </c>
      <c r="N1146">
        <v>1011</v>
      </c>
      <c r="O1146" t="s">
        <v>1034</v>
      </c>
      <c r="P1146" t="s">
        <v>1034</v>
      </c>
      <c r="Q1146">
        <v>1</v>
      </c>
      <c r="W1146">
        <v>0</v>
      </c>
      <c r="X1146">
        <v>1372534845</v>
      </c>
      <c r="Y1146">
        <v>0.01</v>
      </c>
      <c r="AA1146">
        <v>0</v>
      </c>
      <c r="AB1146">
        <v>437.63</v>
      </c>
      <c r="AC1146">
        <v>11.6</v>
      </c>
      <c r="AD1146">
        <v>0</v>
      </c>
      <c r="AE1146">
        <v>0</v>
      </c>
      <c r="AF1146">
        <v>65.709999999999994</v>
      </c>
      <c r="AG1146">
        <v>11.6</v>
      </c>
      <c r="AH1146">
        <v>0</v>
      </c>
      <c r="AI1146">
        <v>1</v>
      </c>
      <c r="AJ1146">
        <v>6.66</v>
      </c>
      <c r="AK1146">
        <v>1</v>
      </c>
      <c r="AL1146">
        <v>1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 t="s">
        <v>3</v>
      </c>
      <c r="AT1146">
        <v>0.01</v>
      </c>
      <c r="AU1146" t="s">
        <v>3</v>
      </c>
      <c r="AV1146">
        <v>0</v>
      </c>
      <c r="AW1146">
        <v>2</v>
      </c>
      <c r="AX1146">
        <v>39501965</v>
      </c>
      <c r="AY1146">
        <v>1</v>
      </c>
      <c r="AZ1146">
        <v>0</v>
      </c>
      <c r="BA1146">
        <v>1148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Y1146*Source!I505</f>
        <v>3.0000000000000001E-3</v>
      </c>
      <c r="CY1146">
        <f>AB1146</f>
        <v>437.63</v>
      </c>
      <c r="CZ1146">
        <f>AF1146</f>
        <v>65.709999999999994</v>
      </c>
      <c r="DA1146">
        <f>AJ1146</f>
        <v>6.66</v>
      </c>
      <c r="DB1146">
        <v>0</v>
      </c>
    </row>
    <row r="1147" spans="1:106" x14ac:dyDescent="0.2">
      <c r="A1147">
        <f>ROW(Source!A505)</f>
        <v>505</v>
      </c>
      <c r="B1147">
        <v>39500386</v>
      </c>
      <c r="C1147">
        <v>39501947</v>
      </c>
      <c r="D1147">
        <v>36884526</v>
      </c>
      <c r="E1147">
        <v>1</v>
      </c>
      <c r="F1147">
        <v>1</v>
      </c>
      <c r="G1147">
        <v>1</v>
      </c>
      <c r="H1147">
        <v>2</v>
      </c>
      <c r="I1147" t="s">
        <v>1467</v>
      </c>
      <c r="J1147" t="s">
        <v>1468</v>
      </c>
      <c r="K1147" t="s">
        <v>1469</v>
      </c>
      <c r="L1147">
        <v>1368</v>
      </c>
      <c r="N1147">
        <v>1011</v>
      </c>
      <c r="O1147" t="s">
        <v>1034</v>
      </c>
      <c r="P1147" t="s">
        <v>1034</v>
      </c>
      <c r="Q1147">
        <v>1</v>
      </c>
      <c r="W1147">
        <v>0</v>
      </c>
      <c r="X1147">
        <v>-995250510</v>
      </c>
      <c r="Y1147">
        <v>12.2</v>
      </c>
      <c r="AA1147">
        <v>0</v>
      </c>
      <c r="AB1147">
        <v>7.39</v>
      </c>
      <c r="AC1147">
        <v>0</v>
      </c>
      <c r="AD1147">
        <v>0</v>
      </c>
      <c r="AE1147">
        <v>0</v>
      </c>
      <c r="AF1147">
        <v>1.1100000000000001</v>
      </c>
      <c r="AG1147">
        <v>0</v>
      </c>
      <c r="AH1147">
        <v>0</v>
      </c>
      <c r="AI1147">
        <v>1</v>
      </c>
      <c r="AJ1147">
        <v>6.66</v>
      </c>
      <c r="AK1147">
        <v>1</v>
      </c>
      <c r="AL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 t="s">
        <v>3</v>
      </c>
      <c r="AT1147">
        <v>12.2</v>
      </c>
      <c r="AU1147" t="s">
        <v>3</v>
      </c>
      <c r="AV1147">
        <v>0</v>
      </c>
      <c r="AW1147">
        <v>2</v>
      </c>
      <c r="AX1147">
        <v>39501966</v>
      </c>
      <c r="AY1147">
        <v>1</v>
      </c>
      <c r="AZ1147">
        <v>0</v>
      </c>
      <c r="BA1147">
        <v>1149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Y1147*Source!I505</f>
        <v>3.6599999999999997</v>
      </c>
      <c r="CY1147">
        <f>AB1147</f>
        <v>7.39</v>
      </c>
      <c r="CZ1147">
        <f>AF1147</f>
        <v>1.1100000000000001</v>
      </c>
      <c r="DA1147">
        <f>AJ1147</f>
        <v>6.66</v>
      </c>
      <c r="DB1147">
        <v>0</v>
      </c>
    </row>
    <row r="1148" spans="1:106" x14ac:dyDescent="0.2">
      <c r="A1148">
        <f>ROW(Source!A505)</f>
        <v>505</v>
      </c>
      <c r="B1148">
        <v>39500386</v>
      </c>
      <c r="C1148">
        <v>39501947</v>
      </c>
      <c r="D1148">
        <v>36800043</v>
      </c>
      <c r="E1148">
        <v>1</v>
      </c>
      <c r="F1148">
        <v>1</v>
      </c>
      <c r="G1148">
        <v>1</v>
      </c>
      <c r="H1148">
        <v>3</v>
      </c>
      <c r="I1148" t="s">
        <v>1441</v>
      </c>
      <c r="J1148" t="s">
        <v>1442</v>
      </c>
      <c r="K1148" t="s">
        <v>1443</v>
      </c>
      <c r="L1148">
        <v>1346</v>
      </c>
      <c r="N1148">
        <v>1009</v>
      </c>
      <c r="O1148" t="s">
        <v>52</v>
      </c>
      <c r="P1148" t="s">
        <v>52</v>
      </c>
      <c r="Q1148">
        <v>1</v>
      </c>
      <c r="W1148">
        <v>0</v>
      </c>
      <c r="X1148">
        <v>618806536</v>
      </c>
      <c r="Y1148">
        <v>0.1</v>
      </c>
      <c r="AA1148">
        <v>299.5</v>
      </c>
      <c r="AB1148">
        <v>0</v>
      </c>
      <c r="AC1148">
        <v>0</v>
      </c>
      <c r="AD1148">
        <v>0</v>
      </c>
      <c r="AE1148">
        <v>44.97</v>
      </c>
      <c r="AF1148">
        <v>0</v>
      </c>
      <c r="AG1148">
        <v>0</v>
      </c>
      <c r="AH1148">
        <v>0</v>
      </c>
      <c r="AI1148">
        <v>6.66</v>
      </c>
      <c r="AJ1148">
        <v>1</v>
      </c>
      <c r="AK1148">
        <v>1</v>
      </c>
      <c r="AL1148">
        <v>1</v>
      </c>
      <c r="AN1148">
        <v>0</v>
      </c>
      <c r="AO1148">
        <v>1</v>
      </c>
      <c r="AP1148">
        <v>0</v>
      </c>
      <c r="AQ1148">
        <v>0</v>
      </c>
      <c r="AR1148">
        <v>0</v>
      </c>
      <c r="AS1148" t="s">
        <v>3</v>
      </c>
      <c r="AT1148">
        <v>0.1</v>
      </c>
      <c r="AU1148" t="s">
        <v>3</v>
      </c>
      <c r="AV1148">
        <v>0</v>
      </c>
      <c r="AW1148">
        <v>2</v>
      </c>
      <c r="AX1148">
        <v>39501967</v>
      </c>
      <c r="AY1148">
        <v>1</v>
      </c>
      <c r="AZ1148">
        <v>0</v>
      </c>
      <c r="BA1148">
        <v>1150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Y1148*Source!I505</f>
        <v>0.03</v>
      </c>
      <c r="CY1148">
        <f t="shared" ref="CY1148:CY1156" si="135">AA1148</f>
        <v>299.5</v>
      </c>
      <c r="CZ1148">
        <f t="shared" ref="CZ1148:CZ1156" si="136">AE1148</f>
        <v>44.97</v>
      </c>
      <c r="DA1148">
        <f t="shared" ref="DA1148:DA1156" si="137">AI1148</f>
        <v>6.66</v>
      </c>
      <c r="DB1148">
        <v>0</v>
      </c>
    </row>
    <row r="1149" spans="1:106" x14ac:dyDescent="0.2">
      <c r="A1149">
        <f>ROW(Source!A505)</f>
        <v>505</v>
      </c>
      <c r="B1149">
        <v>39500386</v>
      </c>
      <c r="C1149">
        <v>39501947</v>
      </c>
      <c r="D1149">
        <v>36801775</v>
      </c>
      <c r="E1149">
        <v>1</v>
      </c>
      <c r="F1149">
        <v>1</v>
      </c>
      <c r="G1149">
        <v>1</v>
      </c>
      <c r="H1149">
        <v>3</v>
      </c>
      <c r="I1149" t="s">
        <v>1444</v>
      </c>
      <c r="J1149" t="s">
        <v>1445</v>
      </c>
      <c r="K1149" t="s">
        <v>1446</v>
      </c>
      <c r="L1149">
        <v>1346</v>
      </c>
      <c r="N1149">
        <v>1009</v>
      </c>
      <c r="O1149" t="s">
        <v>52</v>
      </c>
      <c r="P1149" t="s">
        <v>52</v>
      </c>
      <c r="Q1149">
        <v>1</v>
      </c>
      <c r="W1149">
        <v>0</v>
      </c>
      <c r="X1149">
        <v>56922527</v>
      </c>
      <c r="Y1149">
        <v>0.05</v>
      </c>
      <c r="AA1149">
        <v>76.59</v>
      </c>
      <c r="AB1149">
        <v>0</v>
      </c>
      <c r="AC1149">
        <v>0</v>
      </c>
      <c r="AD1149">
        <v>0</v>
      </c>
      <c r="AE1149">
        <v>11.5</v>
      </c>
      <c r="AF1149">
        <v>0</v>
      </c>
      <c r="AG1149">
        <v>0</v>
      </c>
      <c r="AH1149">
        <v>0</v>
      </c>
      <c r="AI1149">
        <v>6.66</v>
      </c>
      <c r="AJ1149">
        <v>1</v>
      </c>
      <c r="AK1149">
        <v>1</v>
      </c>
      <c r="AL1149">
        <v>1</v>
      </c>
      <c r="AN1149">
        <v>0</v>
      </c>
      <c r="AO1149">
        <v>1</v>
      </c>
      <c r="AP1149">
        <v>0</v>
      </c>
      <c r="AQ1149">
        <v>0</v>
      </c>
      <c r="AR1149">
        <v>0</v>
      </c>
      <c r="AS1149" t="s">
        <v>3</v>
      </c>
      <c r="AT1149">
        <v>0.05</v>
      </c>
      <c r="AU1149" t="s">
        <v>3</v>
      </c>
      <c r="AV1149">
        <v>0</v>
      </c>
      <c r="AW1149">
        <v>2</v>
      </c>
      <c r="AX1149">
        <v>39501968</v>
      </c>
      <c r="AY1149">
        <v>1</v>
      </c>
      <c r="AZ1149">
        <v>0</v>
      </c>
      <c r="BA1149">
        <v>1151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Y1149*Source!I505</f>
        <v>1.4999999999999999E-2</v>
      </c>
      <c r="CY1149">
        <f t="shared" si="135"/>
        <v>76.59</v>
      </c>
      <c r="CZ1149">
        <f t="shared" si="136"/>
        <v>11.5</v>
      </c>
      <c r="DA1149">
        <f t="shared" si="137"/>
        <v>6.66</v>
      </c>
      <c r="DB1149">
        <v>0</v>
      </c>
    </row>
    <row r="1150" spans="1:106" x14ac:dyDescent="0.2">
      <c r="A1150">
        <f>ROW(Source!A505)</f>
        <v>505</v>
      </c>
      <c r="B1150">
        <v>39500386</v>
      </c>
      <c r="C1150">
        <v>39501947</v>
      </c>
      <c r="D1150">
        <v>36802094</v>
      </c>
      <c r="E1150">
        <v>1</v>
      </c>
      <c r="F1150">
        <v>1</v>
      </c>
      <c r="G1150">
        <v>1</v>
      </c>
      <c r="H1150">
        <v>3</v>
      </c>
      <c r="I1150" t="s">
        <v>1430</v>
      </c>
      <c r="J1150" t="s">
        <v>1431</v>
      </c>
      <c r="K1150" t="s">
        <v>1432</v>
      </c>
      <c r="L1150">
        <v>1346</v>
      </c>
      <c r="N1150">
        <v>1009</v>
      </c>
      <c r="O1150" t="s">
        <v>52</v>
      </c>
      <c r="P1150" t="s">
        <v>52</v>
      </c>
      <c r="Q1150">
        <v>1</v>
      </c>
      <c r="W1150">
        <v>0</v>
      </c>
      <c r="X1150">
        <v>-1088866022</v>
      </c>
      <c r="Y1150">
        <v>0.4</v>
      </c>
      <c r="AA1150">
        <v>202.46</v>
      </c>
      <c r="AB1150">
        <v>0</v>
      </c>
      <c r="AC1150">
        <v>0</v>
      </c>
      <c r="AD1150">
        <v>0</v>
      </c>
      <c r="AE1150">
        <v>30.4</v>
      </c>
      <c r="AF1150">
        <v>0</v>
      </c>
      <c r="AG1150">
        <v>0</v>
      </c>
      <c r="AH1150">
        <v>0</v>
      </c>
      <c r="AI1150">
        <v>6.66</v>
      </c>
      <c r="AJ1150">
        <v>1</v>
      </c>
      <c r="AK1150">
        <v>1</v>
      </c>
      <c r="AL1150">
        <v>1</v>
      </c>
      <c r="AN1150">
        <v>0</v>
      </c>
      <c r="AO1150">
        <v>1</v>
      </c>
      <c r="AP1150">
        <v>0</v>
      </c>
      <c r="AQ1150">
        <v>0</v>
      </c>
      <c r="AR1150">
        <v>0</v>
      </c>
      <c r="AS1150" t="s">
        <v>3</v>
      </c>
      <c r="AT1150">
        <v>0.4</v>
      </c>
      <c r="AU1150" t="s">
        <v>3</v>
      </c>
      <c r="AV1150">
        <v>0</v>
      </c>
      <c r="AW1150">
        <v>2</v>
      </c>
      <c r="AX1150">
        <v>39501969</v>
      </c>
      <c r="AY1150">
        <v>1</v>
      </c>
      <c r="AZ1150">
        <v>0</v>
      </c>
      <c r="BA1150">
        <v>1152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Y1150*Source!I505</f>
        <v>0.12</v>
      </c>
      <c r="CY1150">
        <f t="shared" si="135"/>
        <v>202.46</v>
      </c>
      <c r="CZ1150">
        <f t="shared" si="136"/>
        <v>30.4</v>
      </c>
      <c r="DA1150">
        <f t="shared" si="137"/>
        <v>6.66</v>
      </c>
      <c r="DB1150">
        <v>0</v>
      </c>
    </row>
    <row r="1151" spans="1:106" x14ac:dyDescent="0.2">
      <c r="A1151">
        <f>ROW(Source!A505)</f>
        <v>505</v>
      </c>
      <c r="B1151">
        <v>39500386</v>
      </c>
      <c r="C1151">
        <v>39501947</v>
      </c>
      <c r="D1151">
        <v>36802106</v>
      </c>
      <c r="E1151">
        <v>1</v>
      </c>
      <c r="F1151">
        <v>1</v>
      </c>
      <c r="G1151">
        <v>1</v>
      </c>
      <c r="H1151">
        <v>3</v>
      </c>
      <c r="I1151" t="s">
        <v>1480</v>
      </c>
      <c r="J1151" t="s">
        <v>1481</v>
      </c>
      <c r="K1151" t="s">
        <v>1482</v>
      </c>
      <c r="L1151">
        <v>1308</v>
      </c>
      <c r="N1151">
        <v>1003</v>
      </c>
      <c r="O1151" t="s">
        <v>61</v>
      </c>
      <c r="P1151" t="s">
        <v>61</v>
      </c>
      <c r="Q1151">
        <v>100</v>
      </c>
      <c r="W1151">
        <v>0</v>
      </c>
      <c r="X1151">
        <v>568244124</v>
      </c>
      <c r="Y1151">
        <v>0.1</v>
      </c>
      <c r="AA1151">
        <v>799.2</v>
      </c>
      <c r="AB1151">
        <v>0</v>
      </c>
      <c r="AC1151">
        <v>0</v>
      </c>
      <c r="AD1151">
        <v>0</v>
      </c>
      <c r="AE1151">
        <v>120</v>
      </c>
      <c r="AF1151">
        <v>0</v>
      </c>
      <c r="AG1151">
        <v>0</v>
      </c>
      <c r="AH1151">
        <v>0</v>
      </c>
      <c r="AI1151">
        <v>6.66</v>
      </c>
      <c r="AJ1151">
        <v>1</v>
      </c>
      <c r="AK1151">
        <v>1</v>
      </c>
      <c r="AL1151">
        <v>1</v>
      </c>
      <c r="AN1151">
        <v>0</v>
      </c>
      <c r="AO1151">
        <v>1</v>
      </c>
      <c r="AP1151">
        <v>0</v>
      </c>
      <c r="AQ1151">
        <v>0</v>
      </c>
      <c r="AR1151">
        <v>0</v>
      </c>
      <c r="AS1151" t="s">
        <v>3</v>
      </c>
      <c r="AT1151">
        <v>0.1</v>
      </c>
      <c r="AU1151" t="s">
        <v>3</v>
      </c>
      <c r="AV1151">
        <v>0</v>
      </c>
      <c r="AW1151">
        <v>2</v>
      </c>
      <c r="AX1151">
        <v>39501970</v>
      </c>
      <c r="AY1151">
        <v>1</v>
      </c>
      <c r="AZ1151">
        <v>0</v>
      </c>
      <c r="BA1151">
        <v>1153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Y1151*Source!I505</f>
        <v>0.03</v>
      </c>
      <c r="CY1151">
        <f t="shared" si="135"/>
        <v>799.2</v>
      </c>
      <c r="CZ1151">
        <f t="shared" si="136"/>
        <v>120</v>
      </c>
      <c r="DA1151">
        <f t="shared" si="137"/>
        <v>6.66</v>
      </c>
      <c r="DB1151">
        <v>0</v>
      </c>
    </row>
    <row r="1152" spans="1:106" x14ac:dyDescent="0.2">
      <c r="A1152">
        <f>ROW(Source!A505)</f>
        <v>505</v>
      </c>
      <c r="B1152">
        <v>39500386</v>
      </c>
      <c r="C1152">
        <v>39501947</v>
      </c>
      <c r="D1152">
        <v>36804448</v>
      </c>
      <c r="E1152">
        <v>1</v>
      </c>
      <c r="F1152">
        <v>1</v>
      </c>
      <c r="G1152">
        <v>1</v>
      </c>
      <c r="H1152">
        <v>3</v>
      </c>
      <c r="I1152" t="s">
        <v>1433</v>
      </c>
      <c r="J1152" t="s">
        <v>1434</v>
      </c>
      <c r="K1152" t="s">
        <v>1416</v>
      </c>
      <c r="L1152">
        <v>1346</v>
      </c>
      <c r="N1152">
        <v>1009</v>
      </c>
      <c r="O1152" t="s">
        <v>52</v>
      </c>
      <c r="P1152" t="s">
        <v>52</v>
      </c>
      <c r="Q1152">
        <v>1</v>
      </c>
      <c r="W1152">
        <v>0</v>
      </c>
      <c r="X1152">
        <v>103900845</v>
      </c>
      <c r="Y1152">
        <v>1.24</v>
      </c>
      <c r="AA1152">
        <v>60.21</v>
      </c>
      <c r="AB1152">
        <v>0</v>
      </c>
      <c r="AC1152">
        <v>0</v>
      </c>
      <c r="AD1152">
        <v>0</v>
      </c>
      <c r="AE1152">
        <v>9.0399999999999991</v>
      </c>
      <c r="AF1152">
        <v>0</v>
      </c>
      <c r="AG1152">
        <v>0</v>
      </c>
      <c r="AH1152">
        <v>0</v>
      </c>
      <c r="AI1152">
        <v>6.66</v>
      </c>
      <c r="AJ1152">
        <v>1</v>
      </c>
      <c r="AK1152">
        <v>1</v>
      </c>
      <c r="AL1152">
        <v>1</v>
      </c>
      <c r="AN1152">
        <v>0</v>
      </c>
      <c r="AO1152">
        <v>1</v>
      </c>
      <c r="AP1152">
        <v>0</v>
      </c>
      <c r="AQ1152">
        <v>0</v>
      </c>
      <c r="AR1152">
        <v>0</v>
      </c>
      <c r="AS1152" t="s">
        <v>3</v>
      </c>
      <c r="AT1152">
        <v>1.24</v>
      </c>
      <c r="AU1152" t="s">
        <v>3</v>
      </c>
      <c r="AV1152">
        <v>0</v>
      </c>
      <c r="AW1152">
        <v>2</v>
      </c>
      <c r="AX1152">
        <v>39501971</v>
      </c>
      <c r="AY1152">
        <v>1</v>
      </c>
      <c r="AZ1152">
        <v>0</v>
      </c>
      <c r="BA1152">
        <v>1154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Y1152*Source!I505</f>
        <v>0.372</v>
      </c>
      <c r="CY1152">
        <f t="shared" si="135"/>
        <v>60.21</v>
      </c>
      <c r="CZ1152">
        <f t="shared" si="136"/>
        <v>9.0399999999999991</v>
      </c>
      <c r="DA1152">
        <f t="shared" si="137"/>
        <v>6.66</v>
      </c>
      <c r="DB1152">
        <v>0</v>
      </c>
    </row>
    <row r="1153" spans="1:106" x14ac:dyDescent="0.2">
      <c r="A1153">
        <f>ROW(Source!A505)</f>
        <v>505</v>
      </c>
      <c r="B1153">
        <v>39500386</v>
      </c>
      <c r="C1153">
        <v>39501947</v>
      </c>
      <c r="D1153">
        <v>36805500</v>
      </c>
      <c r="E1153">
        <v>1</v>
      </c>
      <c r="F1153">
        <v>1</v>
      </c>
      <c r="G1153">
        <v>1</v>
      </c>
      <c r="H1153">
        <v>3</v>
      </c>
      <c r="I1153" t="s">
        <v>1453</v>
      </c>
      <c r="J1153" t="s">
        <v>1454</v>
      </c>
      <c r="K1153" t="s">
        <v>1455</v>
      </c>
      <c r="L1153">
        <v>1346</v>
      </c>
      <c r="N1153">
        <v>1009</v>
      </c>
      <c r="O1153" t="s">
        <v>52</v>
      </c>
      <c r="P1153" t="s">
        <v>52</v>
      </c>
      <c r="Q1153">
        <v>1</v>
      </c>
      <c r="W1153">
        <v>0</v>
      </c>
      <c r="X1153">
        <v>-856710481</v>
      </c>
      <c r="Y1153">
        <v>0.02</v>
      </c>
      <c r="AA1153">
        <v>886.11</v>
      </c>
      <c r="AB1153">
        <v>0</v>
      </c>
      <c r="AC1153">
        <v>0</v>
      </c>
      <c r="AD1153">
        <v>0</v>
      </c>
      <c r="AE1153">
        <v>133.05000000000001</v>
      </c>
      <c r="AF1153">
        <v>0</v>
      </c>
      <c r="AG1153">
        <v>0</v>
      </c>
      <c r="AH1153">
        <v>0</v>
      </c>
      <c r="AI1153">
        <v>6.66</v>
      </c>
      <c r="AJ1153">
        <v>1</v>
      </c>
      <c r="AK1153">
        <v>1</v>
      </c>
      <c r="AL1153">
        <v>1</v>
      </c>
      <c r="AN1153">
        <v>0</v>
      </c>
      <c r="AO1153">
        <v>1</v>
      </c>
      <c r="AP1153">
        <v>0</v>
      </c>
      <c r="AQ1153">
        <v>0</v>
      </c>
      <c r="AR1153">
        <v>0</v>
      </c>
      <c r="AS1153" t="s">
        <v>3</v>
      </c>
      <c r="AT1153">
        <v>0.02</v>
      </c>
      <c r="AU1153" t="s">
        <v>3</v>
      </c>
      <c r="AV1153">
        <v>0</v>
      </c>
      <c r="AW1153">
        <v>2</v>
      </c>
      <c r="AX1153">
        <v>39501972</v>
      </c>
      <c r="AY1153">
        <v>1</v>
      </c>
      <c r="AZ1153">
        <v>0</v>
      </c>
      <c r="BA1153">
        <v>1155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Y1153*Source!I505</f>
        <v>6.0000000000000001E-3</v>
      </c>
      <c r="CY1153">
        <f t="shared" si="135"/>
        <v>886.11</v>
      </c>
      <c r="CZ1153">
        <f t="shared" si="136"/>
        <v>133.05000000000001</v>
      </c>
      <c r="DA1153">
        <f t="shared" si="137"/>
        <v>6.66</v>
      </c>
      <c r="DB1153">
        <v>0</v>
      </c>
    </row>
    <row r="1154" spans="1:106" x14ac:dyDescent="0.2">
      <c r="A1154">
        <f>ROW(Source!A505)</f>
        <v>505</v>
      </c>
      <c r="B1154">
        <v>39500386</v>
      </c>
      <c r="C1154">
        <v>39501947</v>
      </c>
      <c r="D1154">
        <v>36838473</v>
      </c>
      <c r="E1154">
        <v>1</v>
      </c>
      <c r="F1154">
        <v>1</v>
      </c>
      <c r="G1154">
        <v>1</v>
      </c>
      <c r="H1154">
        <v>3</v>
      </c>
      <c r="I1154" t="s">
        <v>1483</v>
      </c>
      <c r="J1154" t="s">
        <v>1484</v>
      </c>
      <c r="K1154" t="s">
        <v>1485</v>
      </c>
      <c r="L1154">
        <v>1348</v>
      </c>
      <c r="N1154">
        <v>1009</v>
      </c>
      <c r="O1154" t="s">
        <v>57</v>
      </c>
      <c r="P1154" t="s">
        <v>57</v>
      </c>
      <c r="Q1154">
        <v>1000</v>
      </c>
      <c r="W1154">
        <v>0</v>
      </c>
      <c r="X1154">
        <v>-738198144</v>
      </c>
      <c r="Y1154">
        <v>2.0000000000000001E-4</v>
      </c>
      <c r="AA1154">
        <v>467532</v>
      </c>
      <c r="AB1154">
        <v>0</v>
      </c>
      <c r="AC1154">
        <v>0</v>
      </c>
      <c r="AD1154">
        <v>0</v>
      </c>
      <c r="AE1154">
        <v>70200</v>
      </c>
      <c r="AF1154">
        <v>0</v>
      </c>
      <c r="AG1154">
        <v>0</v>
      </c>
      <c r="AH1154">
        <v>0</v>
      </c>
      <c r="AI1154">
        <v>6.66</v>
      </c>
      <c r="AJ1154">
        <v>1</v>
      </c>
      <c r="AK1154">
        <v>1</v>
      </c>
      <c r="AL1154">
        <v>1</v>
      </c>
      <c r="AN1154">
        <v>0</v>
      </c>
      <c r="AO1154">
        <v>1</v>
      </c>
      <c r="AP1154">
        <v>0</v>
      </c>
      <c r="AQ1154">
        <v>0</v>
      </c>
      <c r="AR1154">
        <v>0</v>
      </c>
      <c r="AS1154" t="s">
        <v>3</v>
      </c>
      <c r="AT1154">
        <v>2.0000000000000001E-4</v>
      </c>
      <c r="AU1154" t="s">
        <v>3</v>
      </c>
      <c r="AV1154">
        <v>0</v>
      </c>
      <c r="AW1154">
        <v>2</v>
      </c>
      <c r="AX1154">
        <v>39501973</v>
      </c>
      <c r="AY1154">
        <v>1</v>
      </c>
      <c r="AZ1154">
        <v>0</v>
      </c>
      <c r="BA1154">
        <v>1156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Y1154*Source!I505</f>
        <v>6.0000000000000002E-5</v>
      </c>
      <c r="CY1154">
        <f t="shared" si="135"/>
        <v>467532</v>
      </c>
      <c r="CZ1154">
        <f t="shared" si="136"/>
        <v>70200</v>
      </c>
      <c r="DA1154">
        <f t="shared" si="137"/>
        <v>6.66</v>
      </c>
      <c r="DB1154">
        <v>0</v>
      </c>
    </row>
    <row r="1155" spans="1:106" x14ac:dyDescent="0.2">
      <c r="A1155">
        <f>ROW(Source!A505)</f>
        <v>505</v>
      </c>
      <c r="B1155">
        <v>39500386</v>
      </c>
      <c r="C1155">
        <v>39501947</v>
      </c>
      <c r="D1155">
        <v>36870813</v>
      </c>
      <c r="E1155">
        <v>1</v>
      </c>
      <c r="F1155">
        <v>1</v>
      </c>
      <c r="G1155">
        <v>1</v>
      </c>
      <c r="H1155">
        <v>3</v>
      </c>
      <c r="I1155" t="s">
        <v>1486</v>
      </c>
      <c r="J1155" t="s">
        <v>1487</v>
      </c>
      <c r="K1155" t="s">
        <v>1488</v>
      </c>
      <c r="L1155">
        <v>1355</v>
      </c>
      <c r="N1155">
        <v>1010</v>
      </c>
      <c r="O1155" t="s">
        <v>390</v>
      </c>
      <c r="P1155" t="s">
        <v>390</v>
      </c>
      <c r="Q1155">
        <v>100</v>
      </c>
      <c r="W1155">
        <v>0</v>
      </c>
      <c r="X1155">
        <v>877733957</v>
      </c>
      <c r="Y1155">
        <v>1.02</v>
      </c>
      <c r="AA1155">
        <v>419.58</v>
      </c>
      <c r="AB1155">
        <v>0</v>
      </c>
      <c r="AC1155">
        <v>0</v>
      </c>
      <c r="AD1155">
        <v>0</v>
      </c>
      <c r="AE1155">
        <v>63</v>
      </c>
      <c r="AF1155">
        <v>0</v>
      </c>
      <c r="AG1155">
        <v>0</v>
      </c>
      <c r="AH1155">
        <v>0</v>
      </c>
      <c r="AI1155">
        <v>6.66</v>
      </c>
      <c r="AJ1155">
        <v>1</v>
      </c>
      <c r="AK1155">
        <v>1</v>
      </c>
      <c r="AL1155">
        <v>1</v>
      </c>
      <c r="AN1155">
        <v>0</v>
      </c>
      <c r="AO1155">
        <v>1</v>
      </c>
      <c r="AP1155">
        <v>0</v>
      </c>
      <c r="AQ1155">
        <v>0</v>
      </c>
      <c r="AR1155">
        <v>0</v>
      </c>
      <c r="AS1155" t="s">
        <v>3</v>
      </c>
      <c r="AT1155">
        <v>1.02</v>
      </c>
      <c r="AU1155" t="s">
        <v>3</v>
      </c>
      <c r="AV1155">
        <v>0</v>
      </c>
      <c r="AW1155">
        <v>2</v>
      </c>
      <c r="AX1155">
        <v>39501974</v>
      </c>
      <c r="AY1155">
        <v>1</v>
      </c>
      <c r="AZ1155">
        <v>0</v>
      </c>
      <c r="BA1155">
        <v>1157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Y1155*Source!I505</f>
        <v>0.30599999999999999</v>
      </c>
      <c r="CY1155">
        <f t="shared" si="135"/>
        <v>419.58</v>
      </c>
      <c r="CZ1155">
        <f t="shared" si="136"/>
        <v>63</v>
      </c>
      <c r="DA1155">
        <f t="shared" si="137"/>
        <v>6.66</v>
      </c>
      <c r="DB1155">
        <v>0</v>
      </c>
    </row>
    <row r="1156" spans="1:106" x14ac:dyDescent="0.2">
      <c r="A1156">
        <f>ROW(Source!A505)</f>
        <v>505</v>
      </c>
      <c r="B1156">
        <v>39500386</v>
      </c>
      <c r="C1156">
        <v>39501947</v>
      </c>
      <c r="D1156">
        <v>36799065</v>
      </c>
      <c r="E1156">
        <v>17</v>
      </c>
      <c r="F1156">
        <v>1</v>
      </c>
      <c r="G1156">
        <v>1</v>
      </c>
      <c r="H1156">
        <v>3</v>
      </c>
      <c r="I1156" t="s">
        <v>1438</v>
      </c>
      <c r="J1156" t="s">
        <v>3</v>
      </c>
      <c r="K1156" t="s">
        <v>1439</v>
      </c>
      <c r="L1156">
        <v>1374</v>
      </c>
      <c r="N1156">
        <v>1013</v>
      </c>
      <c r="O1156" t="s">
        <v>1440</v>
      </c>
      <c r="P1156" t="s">
        <v>1440</v>
      </c>
      <c r="Q1156">
        <v>1</v>
      </c>
      <c r="W1156">
        <v>0</v>
      </c>
      <c r="X1156">
        <v>-1731369543</v>
      </c>
      <c r="Y1156">
        <v>6.88</v>
      </c>
      <c r="AA1156">
        <v>1</v>
      </c>
      <c r="AB1156">
        <v>0</v>
      </c>
      <c r="AC1156">
        <v>0</v>
      </c>
      <c r="AD1156">
        <v>0</v>
      </c>
      <c r="AE1156">
        <v>1</v>
      </c>
      <c r="AF1156">
        <v>0</v>
      </c>
      <c r="AG1156">
        <v>0</v>
      </c>
      <c r="AH1156">
        <v>0</v>
      </c>
      <c r="AI1156">
        <v>1</v>
      </c>
      <c r="AJ1156">
        <v>1</v>
      </c>
      <c r="AK1156">
        <v>1</v>
      </c>
      <c r="AL1156">
        <v>1</v>
      </c>
      <c r="AN1156">
        <v>0</v>
      </c>
      <c r="AO1156">
        <v>1</v>
      </c>
      <c r="AP1156">
        <v>0</v>
      </c>
      <c r="AQ1156">
        <v>0</v>
      </c>
      <c r="AR1156">
        <v>0</v>
      </c>
      <c r="AS1156" t="s">
        <v>3</v>
      </c>
      <c r="AT1156">
        <v>6.88</v>
      </c>
      <c r="AU1156" t="s">
        <v>3</v>
      </c>
      <c r="AV1156">
        <v>0</v>
      </c>
      <c r="AW1156">
        <v>2</v>
      </c>
      <c r="AX1156">
        <v>39501975</v>
      </c>
      <c r="AY1156">
        <v>1</v>
      </c>
      <c r="AZ1156">
        <v>0</v>
      </c>
      <c r="BA1156">
        <v>1158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Y1156*Source!I505</f>
        <v>2.0640000000000001</v>
      </c>
      <c r="CY1156">
        <f t="shared" si="135"/>
        <v>1</v>
      </c>
      <c r="CZ1156">
        <f t="shared" si="136"/>
        <v>1</v>
      </c>
      <c r="DA1156">
        <f t="shared" si="137"/>
        <v>1</v>
      </c>
      <c r="DB1156">
        <v>0</v>
      </c>
    </row>
    <row r="1157" spans="1:106" x14ac:dyDescent="0.2">
      <c r="A1157">
        <f>ROW(Source!A506)</f>
        <v>506</v>
      </c>
      <c r="B1157">
        <v>39500385</v>
      </c>
      <c r="C1157">
        <v>39501976</v>
      </c>
      <c r="D1157">
        <v>37080781</v>
      </c>
      <c r="E1157">
        <v>1</v>
      </c>
      <c r="F1157">
        <v>1</v>
      </c>
      <c r="G1157">
        <v>1</v>
      </c>
      <c r="H1157">
        <v>1</v>
      </c>
      <c r="I1157" t="s">
        <v>1099</v>
      </c>
      <c r="J1157" t="s">
        <v>3</v>
      </c>
      <c r="K1157" t="s">
        <v>1100</v>
      </c>
      <c r="L1157">
        <v>1191</v>
      </c>
      <c r="N1157">
        <v>1013</v>
      </c>
      <c r="O1157" t="s">
        <v>1028</v>
      </c>
      <c r="P1157" t="s">
        <v>1028</v>
      </c>
      <c r="Q1157">
        <v>1</v>
      </c>
      <c r="W1157">
        <v>0</v>
      </c>
      <c r="X1157">
        <v>912892513</v>
      </c>
      <c r="Y1157">
        <v>46.6</v>
      </c>
      <c r="AA1157">
        <v>0</v>
      </c>
      <c r="AB1157">
        <v>0</v>
      </c>
      <c r="AC1157">
        <v>0</v>
      </c>
      <c r="AD1157">
        <v>9.92</v>
      </c>
      <c r="AE1157">
        <v>0</v>
      </c>
      <c r="AF1157">
        <v>0</v>
      </c>
      <c r="AG1157">
        <v>0</v>
      </c>
      <c r="AH1157">
        <v>9.92</v>
      </c>
      <c r="AI1157">
        <v>1</v>
      </c>
      <c r="AJ1157">
        <v>1</v>
      </c>
      <c r="AK1157">
        <v>1</v>
      </c>
      <c r="AL1157">
        <v>1</v>
      </c>
      <c r="AN1157">
        <v>0</v>
      </c>
      <c r="AO1157">
        <v>1</v>
      </c>
      <c r="AP1157">
        <v>0</v>
      </c>
      <c r="AQ1157">
        <v>0</v>
      </c>
      <c r="AR1157">
        <v>0</v>
      </c>
      <c r="AS1157" t="s">
        <v>3</v>
      </c>
      <c r="AT1157">
        <v>46.6</v>
      </c>
      <c r="AU1157" t="s">
        <v>3</v>
      </c>
      <c r="AV1157">
        <v>1</v>
      </c>
      <c r="AW1157">
        <v>2</v>
      </c>
      <c r="AX1157">
        <v>39501991</v>
      </c>
      <c r="AY1157">
        <v>1</v>
      </c>
      <c r="AZ1157">
        <v>0</v>
      </c>
      <c r="BA1157">
        <v>1159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Y1157*Source!I506</f>
        <v>2.33</v>
      </c>
      <c r="CY1157">
        <f>AD1157</f>
        <v>9.92</v>
      </c>
      <c r="CZ1157">
        <f>AH1157</f>
        <v>9.92</v>
      </c>
      <c r="DA1157">
        <f>AL1157</f>
        <v>1</v>
      </c>
      <c r="DB1157">
        <v>0</v>
      </c>
    </row>
    <row r="1158" spans="1:106" x14ac:dyDescent="0.2">
      <c r="A1158">
        <f>ROW(Source!A506)</f>
        <v>506</v>
      </c>
      <c r="B1158">
        <v>39500385</v>
      </c>
      <c r="C1158">
        <v>39501976</v>
      </c>
      <c r="D1158">
        <v>37064876</v>
      </c>
      <c r="E1158">
        <v>1</v>
      </c>
      <c r="F1158">
        <v>1</v>
      </c>
      <c r="G1158">
        <v>1</v>
      </c>
      <c r="H1158">
        <v>1</v>
      </c>
      <c r="I1158" t="s">
        <v>1029</v>
      </c>
      <c r="J1158" t="s">
        <v>3</v>
      </c>
      <c r="K1158" t="s">
        <v>1030</v>
      </c>
      <c r="L1158">
        <v>1191</v>
      </c>
      <c r="N1158">
        <v>1013</v>
      </c>
      <c r="O1158" t="s">
        <v>1028</v>
      </c>
      <c r="P1158" t="s">
        <v>1028</v>
      </c>
      <c r="Q1158">
        <v>1</v>
      </c>
      <c r="W1158">
        <v>0</v>
      </c>
      <c r="X1158">
        <v>-1417349443</v>
      </c>
      <c r="Y1158">
        <v>0.06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1</v>
      </c>
      <c r="AJ1158">
        <v>1</v>
      </c>
      <c r="AK1158">
        <v>1</v>
      </c>
      <c r="AL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 t="s">
        <v>3</v>
      </c>
      <c r="AT1158">
        <v>0.06</v>
      </c>
      <c r="AU1158" t="s">
        <v>3</v>
      </c>
      <c r="AV1158">
        <v>2</v>
      </c>
      <c r="AW1158">
        <v>2</v>
      </c>
      <c r="AX1158">
        <v>39501992</v>
      </c>
      <c r="AY1158">
        <v>1</v>
      </c>
      <c r="AZ1158">
        <v>0</v>
      </c>
      <c r="BA1158">
        <v>1160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Y1158*Source!I506</f>
        <v>3.0000000000000001E-3</v>
      </c>
      <c r="CY1158">
        <f>AD1158</f>
        <v>0</v>
      </c>
      <c r="CZ1158">
        <f>AH1158</f>
        <v>0</v>
      </c>
      <c r="DA1158">
        <f>AL1158</f>
        <v>1</v>
      </c>
      <c r="DB1158">
        <v>0</v>
      </c>
    </row>
    <row r="1159" spans="1:106" x14ac:dyDescent="0.2">
      <c r="A1159">
        <f>ROW(Source!A506)</f>
        <v>506</v>
      </c>
      <c r="B1159">
        <v>39500385</v>
      </c>
      <c r="C1159">
        <v>39501976</v>
      </c>
      <c r="D1159">
        <v>36882159</v>
      </c>
      <c r="E1159">
        <v>1</v>
      </c>
      <c r="F1159">
        <v>1</v>
      </c>
      <c r="G1159">
        <v>1</v>
      </c>
      <c r="H1159">
        <v>2</v>
      </c>
      <c r="I1159" t="s">
        <v>1119</v>
      </c>
      <c r="J1159" t="s">
        <v>1120</v>
      </c>
      <c r="K1159" t="s">
        <v>1121</v>
      </c>
      <c r="L1159">
        <v>1368</v>
      </c>
      <c r="N1159">
        <v>1011</v>
      </c>
      <c r="O1159" t="s">
        <v>1034</v>
      </c>
      <c r="P1159" t="s">
        <v>1034</v>
      </c>
      <c r="Q1159">
        <v>1</v>
      </c>
      <c r="W1159">
        <v>0</v>
      </c>
      <c r="X1159">
        <v>-1718674368</v>
      </c>
      <c r="Y1159">
        <v>0.03</v>
      </c>
      <c r="AA1159">
        <v>0</v>
      </c>
      <c r="AB1159">
        <v>111.99</v>
      </c>
      <c r="AC1159">
        <v>13.5</v>
      </c>
      <c r="AD1159">
        <v>0</v>
      </c>
      <c r="AE1159">
        <v>0</v>
      </c>
      <c r="AF1159">
        <v>111.99</v>
      </c>
      <c r="AG1159">
        <v>13.5</v>
      </c>
      <c r="AH1159">
        <v>0</v>
      </c>
      <c r="AI1159">
        <v>1</v>
      </c>
      <c r="AJ1159">
        <v>1</v>
      </c>
      <c r="AK1159">
        <v>1</v>
      </c>
      <c r="AL1159">
        <v>1</v>
      </c>
      <c r="AN1159">
        <v>0</v>
      </c>
      <c r="AO1159">
        <v>1</v>
      </c>
      <c r="AP1159">
        <v>0</v>
      </c>
      <c r="AQ1159">
        <v>0</v>
      </c>
      <c r="AR1159">
        <v>0</v>
      </c>
      <c r="AS1159" t="s">
        <v>3</v>
      </c>
      <c r="AT1159">
        <v>0.03</v>
      </c>
      <c r="AU1159" t="s">
        <v>3</v>
      </c>
      <c r="AV1159">
        <v>0</v>
      </c>
      <c r="AW1159">
        <v>2</v>
      </c>
      <c r="AX1159">
        <v>39501993</v>
      </c>
      <c r="AY1159">
        <v>1</v>
      </c>
      <c r="AZ1159">
        <v>0</v>
      </c>
      <c r="BA1159">
        <v>1161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Y1159*Source!I506</f>
        <v>1.5E-3</v>
      </c>
      <c r="CY1159">
        <f>AB1159</f>
        <v>111.99</v>
      </c>
      <c r="CZ1159">
        <f>AF1159</f>
        <v>111.99</v>
      </c>
      <c r="DA1159">
        <f>AJ1159</f>
        <v>1</v>
      </c>
      <c r="DB1159">
        <v>0</v>
      </c>
    </row>
    <row r="1160" spans="1:106" x14ac:dyDescent="0.2">
      <c r="A1160">
        <f>ROW(Source!A506)</f>
        <v>506</v>
      </c>
      <c r="B1160">
        <v>39500385</v>
      </c>
      <c r="C1160">
        <v>39501976</v>
      </c>
      <c r="D1160">
        <v>36883554</v>
      </c>
      <c r="E1160">
        <v>1</v>
      </c>
      <c r="F1160">
        <v>1</v>
      </c>
      <c r="G1160">
        <v>1</v>
      </c>
      <c r="H1160">
        <v>2</v>
      </c>
      <c r="I1160" t="s">
        <v>1037</v>
      </c>
      <c r="J1160" t="s">
        <v>1038</v>
      </c>
      <c r="K1160" t="s">
        <v>1039</v>
      </c>
      <c r="L1160">
        <v>1368</v>
      </c>
      <c r="N1160">
        <v>1011</v>
      </c>
      <c r="O1160" t="s">
        <v>1034</v>
      </c>
      <c r="P1160" t="s">
        <v>1034</v>
      </c>
      <c r="Q1160">
        <v>1</v>
      </c>
      <c r="W1160">
        <v>0</v>
      </c>
      <c r="X1160">
        <v>1372534845</v>
      </c>
      <c r="Y1160">
        <v>0.03</v>
      </c>
      <c r="AA1160">
        <v>0</v>
      </c>
      <c r="AB1160">
        <v>65.709999999999994</v>
      </c>
      <c r="AC1160">
        <v>11.6</v>
      </c>
      <c r="AD1160">
        <v>0</v>
      </c>
      <c r="AE1160">
        <v>0</v>
      </c>
      <c r="AF1160">
        <v>65.709999999999994</v>
      </c>
      <c r="AG1160">
        <v>11.6</v>
      </c>
      <c r="AH1160">
        <v>0</v>
      </c>
      <c r="AI1160">
        <v>1</v>
      </c>
      <c r="AJ1160">
        <v>1</v>
      </c>
      <c r="AK1160">
        <v>1</v>
      </c>
      <c r="AL1160">
        <v>1</v>
      </c>
      <c r="AN1160">
        <v>0</v>
      </c>
      <c r="AO1160">
        <v>1</v>
      </c>
      <c r="AP1160">
        <v>0</v>
      </c>
      <c r="AQ1160">
        <v>0</v>
      </c>
      <c r="AR1160">
        <v>0</v>
      </c>
      <c r="AS1160" t="s">
        <v>3</v>
      </c>
      <c r="AT1160">
        <v>0.03</v>
      </c>
      <c r="AU1160" t="s">
        <v>3</v>
      </c>
      <c r="AV1160">
        <v>0</v>
      </c>
      <c r="AW1160">
        <v>2</v>
      </c>
      <c r="AX1160">
        <v>39501994</v>
      </c>
      <c r="AY1160">
        <v>1</v>
      </c>
      <c r="AZ1160">
        <v>0</v>
      </c>
      <c r="BA1160">
        <v>1162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Y1160*Source!I506</f>
        <v>1.5E-3</v>
      </c>
      <c r="CY1160">
        <f>AB1160</f>
        <v>65.709999999999994</v>
      </c>
      <c r="CZ1160">
        <f>AF1160</f>
        <v>65.709999999999994</v>
      </c>
      <c r="DA1160">
        <f>AJ1160</f>
        <v>1</v>
      </c>
      <c r="DB1160">
        <v>0</v>
      </c>
    </row>
    <row r="1161" spans="1:106" x14ac:dyDescent="0.2">
      <c r="A1161">
        <f>ROW(Source!A506)</f>
        <v>506</v>
      </c>
      <c r="B1161">
        <v>39500385</v>
      </c>
      <c r="C1161">
        <v>39501976</v>
      </c>
      <c r="D1161">
        <v>36884526</v>
      </c>
      <c r="E1161">
        <v>1</v>
      </c>
      <c r="F1161">
        <v>1</v>
      </c>
      <c r="G1161">
        <v>1</v>
      </c>
      <c r="H1161">
        <v>2</v>
      </c>
      <c r="I1161" t="s">
        <v>1467</v>
      </c>
      <c r="J1161" t="s">
        <v>1468</v>
      </c>
      <c r="K1161" t="s">
        <v>1469</v>
      </c>
      <c r="L1161">
        <v>1368</v>
      </c>
      <c r="N1161">
        <v>1011</v>
      </c>
      <c r="O1161" t="s">
        <v>1034</v>
      </c>
      <c r="P1161" t="s">
        <v>1034</v>
      </c>
      <c r="Q1161">
        <v>1</v>
      </c>
      <c r="W1161">
        <v>0</v>
      </c>
      <c r="X1161">
        <v>-995250510</v>
      </c>
      <c r="Y1161">
        <v>19.2</v>
      </c>
      <c r="AA1161">
        <v>0</v>
      </c>
      <c r="AB1161">
        <v>1.1100000000000001</v>
      </c>
      <c r="AC1161">
        <v>0</v>
      </c>
      <c r="AD1161">
        <v>0</v>
      </c>
      <c r="AE1161">
        <v>0</v>
      </c>
      <c r="AF1161">
        <v>1.1100000000000001</v>
      </c>
      <c r="AG1161">
        <v>0</v>
      </c>
      <c r="AH1161">
        <v>0</v>
      </c>
      <c r="AI1161">
        <v>1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0</v>
      </c>
      <c r="AQ1161">
        <v>0</v>
      </c>
      <c r="AR1161">
        <v>0</v>
      </c>
      <c r="AS1161" t="s">
        <v>3</v>
      </c>
      <c r="AT1161">
        <v>19.2</v>
      </c>
      <c r="AU1161" t="s">
        <v>3</v>
      </c>
      <c r="AV1161">
        <v>0</v>
      </c>
      <c r="AW1161">
        <v>2</v>
      </c>
      <c r="AX1161">
        <v>39501995</v>
      </c>
      <c r="AY1161">
        <v>1</v>
      </c>
      <c r="AZ1161">
        <v>0</v>
      </c>
      <c r="BA1161">
        <v>1163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Y1161*Source!I506</f>
        <v>0.96</v>
      </c>
      <c r="CY1161">
        <f>AB1161</f>
        <v>1.1100000000000001</v>
      </c>
      <c r="CZ1161">
        <f>AF1161</f>
        <v>1.1100000000000001</v>
      </c>
      <c r="DA1161">
        <f>AJ1161</f>
        <v>1</v>
      </c>
      <c r="DB1161">
        <v>0</v>
      </c>
    </row>
    <row r="1162" spans="1:106" x14ac:dyDescent="0.2">
      <c r="A1162">
        <f>ROW(Source!A506)</f>
        <v>506</v>
      </c>
      <c r="B1162">
        <v>39500385</v>
      </c>
      <c r="C1162">
        <v>39501976</v>
      </c>
      <c r="D1162">
        <v>36800043</v>
      </c>
      <c r="E1162">
        <v>1</v>
      </c>
      <c r="F1162">
        <v>1</v>
      </c>
      <c r="G1162">
        <v>1</v>
      </c>
      <c r="H1162">
        <v>3</v>
      </c>
      <c r="I1162" t="s">
        <v>1441</v>
      </c>
      <c r="J1162" t="s">
        <v>1442</v>
      </c>
      <c r="K1162" t="s">
        <v>1443</v>
      </c>
      <c r="L1162">
        <v>1346</v>
      </c>
      <c r="N1162">
        <v>1009</v>
      </c>
      <c r="O1162" t="s">
        <v>52</v>
      </c>
      <c r="P1162" t="s">
        <v>52</v>
      </c>
      <c r="Q1162">
        <v>1</v>
      </c>
      <c r="W1162">
        <v>0</v>
      </c>
      <c r="X1162">
        <v>618806536</v>
      </c>
      <c r="Y1162">
        <v>0.2</v>
      </c>
      <c r="AA1162">
        <v>44.97</v>
      </c>
      <c r="AB1162">
        <v>0</v>
      </c>
      <c r="AC1162">
        <v>0</v>
      </c>
      <c r="AD1162">
        <v>0</v>
      </c>
      <c r="AE1162">
        <v>44.97</v>
      </c>
      <c r="AF1162">
        <v>0</v>
      </c>
      <c r="AG1162">
        <v>0</v>
      </c>
      <c r="AH1162">
        <v>0</v>
      </c>
      <c r="AI1162">
        <v>1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3</v>
      </c>
      <c r="AT1162">
        <v>0.2</v>
      </c>
      <c r="AU1162" t="s">
        <v>3</v>
      </c>
      <c r="AV1162">
        <v>0</v>
      </c>
      <c r="AW1162">
        <v>2</v>
      </c>
      <c r="AX1162">
        <v>39501996</v>
      </c>
      <c r="AY1162">
        <v>1</v>
      </c>
      <c r="AZ1162">
        <v>0</v>
      </c>
      <c r="BA1162">
        <v>1164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Y1162*Source!I506</f>
        <v>1.0000000000000002E-2</v>
      </c>
      <c r="CY1162">
        <f t="shared" ref="CY1162:CY1170" si="138">AA1162</f>
        <v>44.97</v>
      </c>
      <c r="CZ1162">
        <f t="shared" ref="CZ1162:CZ1170" si="139">AE1162</f>
        <v>44.97</v>
      </c>
      <c r="DA1162">
        <f t="shared" ref="DA1162:DA1170" si="140">AI1162</f>
        <v>1</v>
      </c>
      <c r="DB1162">
        <v>0</v>
      </c>
    </row>
    <row r="1163" spans="1:106" x14ac:dyDescent="0.2">
      <c r="A1163">
        <f>ROW(Source!A506)</f>
        <v>506</v>
      </c>
      <c r="B1163">
        <v>39500385</v>
      </c>
      <c r="C1163">
        <v>39501976</v>
      </c>
      <c r="D1163">
        <v>36801775</v>
      </c>
      <c r="E1163">
        <v>1</v>
      </c>
      <c r="F1163">
        <v>1</v>
      </c>
      <c r="G1163">
        <v>1</v>
      </c>
      <c r="H1163">
        <v>3</v>
      </c>
      <c r="I1163" t="s">
        <v>1444</v>
      </c>
      <c r="J1163" t="s">
        <v>1445</v>
      </c>
      <c r="K1163" t="s">
        <v>1446</v>
      </c>
      <c r="L1163">
        <v>1346</v>
      </c>
      <c r="N1163">
        <v>1009</v>
      </c>
      <c r="O1163" t="s">
        <v>52</v>
      </c>
      <c r="P1163" t="s">
        <v>52</v>
      </c>
      <c r="Q1163">
        <v>1</v>
      </c>
      <c r="W1163">
        <v>0</v>
      </c>
      <c r="X1163">
        <v>56922527</v>
      </c>
      <c r="Y1163">
        <v>0.09</v>
      </c>
      <c r="AA1163">
        <v>11.5</v>
      </c>
      <c r="AB1163">
        <v>0</v>
      </c>
      <c r="AC1163">
        <v>0</v>
      </c>
      <c r="AD1163">
        <v>0</v>
      </c>
      <c r="AE1163">
        <v>11.5</v>
      </c>
      <c r="AF1163">
        <v>0</v>
      </c>
      <c r="AG1163">
        <v>0</v>
      </c>
      <c r="AH1163">
        <v>0</v>
      </c>
      <c r="AI1163">
        <v>1</v>
      </c>
      <c r="AJ1163">
        <v>1</v>
      </c>
      <c r="AK1163">
        <v>1</v>
      </c>
      <c r="AL1163">
        <v>1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 t="s">
        <v>3</v>
      </c>
      <c r="AT1163">
        <v>0.09</v>
      </c>
      <c r="AU1163" t="s">
        <v>3</v>
      </c>
      <c r="AV1163">
        <v>0</v>
      </c>
      <c r="AW1163">
        <v>2</v>
      </c>
      <c r="AX1163">
        <v>39501997</v>
      </c>
      <c r="AY1163">
        <v>1</v>
      </c>
      <c r="AZ1163">
        <v>0</v>
      </c>
      <c r="BA1163">
        <v>1165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Y1163*Source!I506</f>
        <v>4.4999999999999997E-3</v>
      </c>
      <c r="CY1163">
        <f t="shared" si="138"/>
        <v>11.5</v>
      </c>
      <c r="CZ1163">
        <f t="shared" si="139"/>
        <v>11.5</v>
      </c>
      <c r="DA1163">
        <f t="shared" si="140"/>
        <v>1</v>
      </c>
      <c r="DB1163">
        <v>0</v>
      </c>
    </row>
    <row r="1164" spans="1:106" x14ac:dyDescent="0.2">
      <c r="A1164">
        <f>ROW(Source!A506)</f>
        <v>506</v>
      </c>
      <c r="B1164">
        <v>39500385</v>
      </c>
      <c r="C1164">
        <v>39501976</v>
      </c>
      <c r="D1164">
        <v>36802094</v>
      </c>
      <c r="E1164">
        <v>1</v>
      </c>
      <c r="F1164">
        <v>1</v>
      </c>
      <c r="G1164">
        <v>1</v>
      </c>
      <c r="H1164">
        <v>3</v>
      </c>
      <c r="I1164" t="s">
        <v>1430</v>
      </c>
      <c r="J1164" t="s">
        <v>1431</v>
      </c>
      <c r="K1164" t="s">
        <v>1432</v>
      </c>
      <c r="L1164">
        <v>1346</v>
      </c>
      <c r="N1164">
        <v>1009</v>
      </c>
      <c r="O1164" t="s">
        <v>52</v>
      </c>
      <c r="P1164" t="s">
        <v>52</v>
      </c>
      <c r="Q1164">
        <v>1</v>
      </c>
      <c r="W1164">
        <v>0</v>
      </c>
      <c r="X1164">
        <v>-1088866022</v>
      </c>
      <c r="Y1164">
        <v>0.9</v>
      </c>
      <c r="AA1164">
        <v>30.4</v>
      </c>
      <c r="AB1164">
        <v>0</v>
      </c>
      <c r="AC1164">
        <v>0</v>
      </c>
      <c r="AD1164">
        <v>0</v>
      </c>
      <c r="AE1164">
        <v>30.4</v>
      </c>
      <c r="AF1164">
        <v>0</v>
      </c>
      <c r="AG1164">
        <v>0</v>
      </c>
      <c r="AH1164">
        <v>0</v>
      </c>
      <c r="AI1164">
        <v>1</v>
      </c>
      <c r="AJ1164">
        <v>1</v>
      </c>
      <c r="AK1164">
        <v>1</v>
      </c>
      <c r="AL1164">
        <v>1</v>
      </c>
      <c r="AN1164">
        <v>0</v>
      </c>
      <c r="AO1164">
        <v>1</v>
      </c>
      <c r="AP1164">
        <v>0</v>
      </c>
      <c r="AQ1164">
        <v>0</v>
      </c>
      <c r="AR1164">
        <v>0</v>
      </c>
      <c r="AS1164" t="s">
        <v>3</v>
      </c>
      <c r="AT1164">
        <v>0.9</v>
      </c>
      <c r="AU1164" t="s">
        <v>3</v>
      </c>
      <c r="AV1164">
        <v>0</v>
      </c>
      <c r="AW1164">
        <v>2</v>
      </c>
      <c r="AX1164">
        <v>39501998</v>
      </c>
      <c r="AY1164">
        <v>1</v>
      </c>
      <c r="AZ1164">
        <v>0</v>
      </c>
      <c r="BA1164">
        <v>1166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Y1164*Source!I506</f>
        <v>4.5000000000000005E-2</v>
      </c>
      <c r="CY1164">
        <f t="shared" si="138"/>
        <v>30.4</v>
      </c>
      <c r="CZ1164">
        <f t="shared" si="139"/>
        <v>30.4</v>
      </c>
      <c r="DA1164">
        <f t="shared" si="140"/>
        <v>1</v>
      </c>
      <c r="DB1164">
        <v>0</v>
      </c>
    </row>
    <row r="1165" spans="1:106" x14ac:dyDescent="0.2">
      <c r="A1165">
        <f>ROW(Source!A506)</f>
        <v>506</v>
      </c>
      <c r="B1165">
        <v>39500385</v>
      </c>
      <c r="C1165">
        <v>39501976</v>
      </c>
      <c r="D1165">
        <v>36802106</v>
      </c>
      <c r="E1165">
        <v>1</v>
      </c>
      <c r="F1165">
        <v>1</v>
      </c>
      <c r="G1165">
        <v>1</v>
      </c>
      <c r="H1165">
        <v>3</v>
      </c>
      <c r="I1165" t="s">
        <v>1480</v>
      </c>
      <c r="J1165" t="s">
        <v>1481</v>
      </c>
      <c r="K1165" t="s">
        <v>1482</v>
      </c>
      <c r="L1165">
        <v>1308</v>
      </c>
      <c r="N1165">
        <v>1003</v>
      </c>
      <c r="O1165" t="s">
        <v>61</v>
      </c>
      <c r="P1165" t="s">
        <v>61</v>
      </c>
      <c r="Q1165">
        <v>100</v>
      </c>
      <c r="W1165">
        <v>0</v>
      </c>
      <c r="X1165">
        <v>568244124</v>
      </c>
      <c r="Y1165">
        <v>0.15</v>
      </c>
      <c r="AA1165">
        <v>120</v>
      </c>
      <c r="AB1165">
        <v>0</v>
      </c>
      <c r="AC1165">
        <v>0</v>
      </c>
      <c r="AD1165">
        <v>0</v>
      </c>
      <c r="AE1165">
        <v>120</v>
      </c>
      <c r="AF1165">
        <v>0</v>
      </c>
      <c r="AG1165">
        <v>0</v>
      </c>
      <c r="AH1165">
        <v>0</v>
      </c>
      <c r="AI1165">
        <v>1</v>
      </c>
      <c r="AJ1165">
        <v>1</v>
      </c>
      <c r="AK1165">
        <v>1</v>
      </c>
      <c r="AL1165">
        <v>1</v>
      </c>
      <c r="AN1165">
        <v>0</v>
      </c>
      <c r="AO1165">
        <v>1</v>
      </c>
      <c r="AP1165">
        <v>0</v>
      </c>
      <c r="AQ1165">
        <v>0</v>
      </c>
      <c r="AR1165">
        <v>0</v>
      </c>
      <c r="AS1165" t="s">
        <v>3</v>
      </c>
      <c r="AT1165">
        <v>0.15</v>
      </c>
      <c r="AU1165" t="s">
        <v>3</v>
      </c>
      <c r="AV1165">
        <v>0</v>
      </c>
      <c r="AW1165">
        <v>2</v>
      </c>
      <c r="AX1165">
        <v>39501999</v>
      </c>
      <c r="AY1165">
        <v>1</v>
      </c>
      <c r="AZ1165">
        <v>0</v>
      </c>
      <c r="BA1165">
        <v>1167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Y1165*Source!I506</f>
        <v>7.4999999999999997E-3</v>
      </c>
      <c r="CY1165">
        <f t="shared" si="138"/>
        <v>120</v>
      </c>
      <c r="CZ1165">
        <f t="shared" si="139"/>
        <v>120</v>
      </c>
      <c r="DA1165">
        <f t="shared" si="140"/>
        <v>1</v>
      </c>
      <c r="DB1165">
        <v>0</v>
      </c>
    </row>
    <row r="1166" spans="1:106" x14ac:dyDescent="0.2">
      <c r="A1166">
        <f>ROW(Source!A506)</f>
        <v>506</v>
      </c>
      <c r="B1166">
        <v>39500385</v>
      </c>
      <c r="C1166">
        <v>39501976</v>
      </c>
      <c r="D1166">
        <v>36804448</v>
      </c>
      <c r="E1166">
        <v>1</v>
      </c>
      <c r="F1166">
        <v>1</v>
      </c>
      <c r="G1166">
        <v>1</v>
      </c>
      <c r="H1166">
        <v>3</v>
      </c>
      <c r="I1166" t="s">
        <v>1433</v>
      </c>
      <c r="J1166" t="s">
        <v>1434</v>
      </c>
      <c r="K1166" t="s">
        <v>1416</v>
      </c>
      <c r="L1166">
        <v>1346</v>
      </c>
      <c r="N1166">
        <v>1009</v>
      </c>
      <c r="O1166" t="s">
        <v>52</v>
      </c>
      <c r="P1166" t="s">
        <v>52</v>
      </c>
      <c r="Q1166">
        <v>1</v>
      </c>
      <c r="W1166">
        <v>0</v>
      </c>
      <c r="X1166">
        <v>103900845</v>
      </c>
      <c r="Y1166">
        <v>5.54</v>
      </c>
      <c r="AA1166">
        <v>9.0399999999999991</v>
      </c>
      <c r="AB1166">
        <v>0</v>
      </c>
      <c r="AC1166">
        <v>0</v>
      </c>
      <c r="AD1166">
        <v>0</v>
      </c>
      <c r="AE1166">
        <v>9.0399999999999991</v>
      </c>
      <c r="AF1166">
        <v>0</v>
      </c>
      <c r="AG1166">
        <v>0</v>
      </c>
      <c r="AH1166">
        <v>0</v>
      </c>
      <c r="AI1166">
        <v>1</v>
      </c>
      <c r="AJ1166">
        <v>1</v>
      </c>
      <c r="AK1166">
        <v>1</v>
      </c>
      <c r="AL1166">
        <v>1</v>
      </c>
      <c r="AN1166">
        <v>0</v>
      </c>
      <c r="AO1166">
        <v>1</v>
      </c>
      <c r="AP1166">
        <v>0</v>
      </c>
      <c r="AQ1166">
        <v>0</v>
      </c>
      <c r="AR1166">
        <v>0</v>
      </c>
      <c r="AS1166" t="s">
        <v>3</v>
      </c>
      <c r="AT1166">
        <v>5.54</v>
      </c>
      <c r="AU1166" t="s">
        <v>3</v>
      </c>
      <c r="AV1166">
        <v>0</v>
      </c>
      <c r="AW1166">
        <v>2</v>
      </c>
      <c r="AX1166">
        <v>39502000</v>
      </c>
      <c r="AY1166">
        <v>1</v>
      </c>
      <c r="AZ1166">
        <v>0</v>
      </c>
      <c r="BA1166">
        <v>1168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Y1166*Source!I506</f>
        <v>0.27700000000000002</v>
      </c>
      <c r="CY1166">
        <f t="shared" si="138"/>
        <v>9.0399999999999991</v>
      </c>
      <c r="CZ1166">
        <f t="shared" si="139"/>
        <v>9.0399999999999991</v>
      </c>
      <c r="DA1166">
        <f t="shared" si="140"/>
        <v>1</v>
      </c>
      <c r="DB1166">
        <v>0</v>
      </c>
    </row>
    <row r="1167" spans="1:106" x14ac:dyDescent="0.2">
      <c r="A1167">
        <f>ROW(Source!A506)</f>
        <v>506</v>
      </c>
      <c r="B1167">
        <v>39500385</v>
      </c>
      <c r="C1167">
        <v>39501976</v>
      </c>
      <c r="D1167">
        <v>36805500</v>
      </c>
      <c r="E1167">
        <v>1</v>
      </c>
      <c r="F1167">
        <v>1</v>
      </c>
      <c r="G1167">
        <v>1</v>
      </c>
      <c r="H1167">
        <v>3</v>
      </c>
      <c r="I1167" t="s">
        <v>1453</v>
      </c>
      <c r="J1167" t="s">
        <v>1454</v>
      </c>
      <c r="K1167" t="s">
        <v>1455</v>
      </c>
      <c r="L1167">
        <v>1346</v>
      </c>
      <c r="N1167">
        <v>1009</v>
      </c>
      <c r="O1167" t="s">
        <v>52</v>
      </c>
      <c r="P1167" t="s">
        <v>52</v>
      </c>
      <c r="Q1167">
        <v>1</v>
      </c>
      <c r="W1167">
        <v>0</v>
      </c>
      <c r="X1167">
        <v>-856710481</v>
      </c>
      <c r="Y1167">
        <v>0.05</v>
      </c>
      <c r="AA1167">
        <v>133.05000000000001</v>
      </c>
      <c r="AB1167">
        <v>0</v>
      </c>
      <c r="AC1167">
        <v>0</v>
      </c>
      <c r="AD1167">
        <v>0</v>
      </c>
      <c r="AE1167">
        <v>133.05000000000001</v>
      </c>
      <c r="AF1167">
        <v>0</v>
      </c>
      <c r="AG1167">
        <v>0</v>
      </c>
      <c r="AH1167">
        <v>0</v>
      </c>
      <c r="AI1167">
        <v>1</v>
      </c>
      <c r="AJ1167">
        <v>1</v>
      </c>
      <c r="AK1167">
        <v>1</v>
      </c>
      <c r="AL1167">
        <v>1</v>
      </c>
      <c r="AN1167">
        <v>0</v>
      </c>
      <c r="AO1167">
        <v>1</v>
      </c>
      <c r="AP1167">
        <v>0</v>
      </c>
      <c r="AQ1167">
        <v>0</v>
      </c>
      <c r="AR1167">
        <v>0</v>
      </c>
      <c r="AS1167" t="s">
        <v>3</v>
      </c>
      <c r="AT1167">
        <v>0.05</v>
      </c>
      <c r="AU1167" t="s">
        <v>3</v>
      </c>
      <c r="AV1167">
        <v>0</v>
      </c>
      <c r="AW1167">
        <v>2</v>
      </c>
      <c r="AX1167">
        <v>39502001</v>
      </c>
      <c r="AY1167">
        <v>1</v>
      </c>
      <c r="AZ1167">
        <v>0</v>
      </c>
      <c r="BA1167">
        <v>1169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Y1167*Source!I506</f>
        <v>2.5000000000000005E-3</v>
      </c>
      <c r="CY1167">
        <f t="shared" si="138"/>
        <v>133.05000000000001</v>
      </c>
      <c r="CZ1167">
        <f t="shared" si="139"/>
        <v>133.05000000000001</v>
      </c>
      <c r="DA1167">
        <f t="shared" si="140"/>
        <v>1</v>
      </c>
      <c r="DB1167">
        <v>0</v>
      </c>
    </row>
    <row r="1168" spans="1:106" x14ac:dyDescent="0.2">
      <c r="A1168">
        <f>ROW(Source!A506)</f>
        <v>506</v>
      </c>
      <c r="B1168">
        <v>39500385</v>
      </c>
      <c r="C1168">
        <v>39501976</v>
      </c>
      <c r="D1168">
        <v>36838473</v>
      </c>
      <c r="E1168">
        <v>1</v>
      </c>
      <c r="F1168">
        <v>1</v>
      </c>
      <c r="G1168">
        <v>1</v>
      </c>
      <c r="H1168">
        <v>3</v>
      </c>
      <c r="I1168" t="s">
        <v>1483</v>
      </c>
      <c r="J1168" t="s">
        <v>1484</v>
      </c>
      <c r="K1168" t="s">
        <v>1485</v>
      </c>
      <c r="L1168">
        <v>1348</v>
      </c>
      <c r="N1168">
        <v>1009</v>
      </c>
      <c r="O1168" t="s">
        <v>57</v>
      </c>
      <c r="P1168" t="s">
        <v>57</v>
      </c>
      <c r="Q1168">
        <v>1000</v>
      </c>
      <c r="W1168">
        <v>0</v>
      </c>
      <c r="X1168">
        <v>-738198144</v>
      </c>
      <c r="Y1168">
        <v>2.9999999999999997E-4</v>
      </c>
      <c r="AA1168">
        <v>70200</v>
      </c>
      <c r="AB1168">
        <v>0</v>
      </c>
      <c r="AC1168">
        <v>0</v>
      </c>
      <c r="AD1168">
        <v>0</v>
      </c>
      <c r="AE1168">
        <v>70200</v>
      </c>
      <c r="AF1168">
        <v>0</v>
      </c>
      <c r="AG1168">
        <v>0</v>
      </c>
      <c r="AH1168">
        <v>0</v>
      </c>
      <c r="AI1168">
        <v>1</v>
      </c>
      <c r="AJ1168">
        <v>1</v>
      </c>
      <c r="AK1168">
        <v>1</v>
      </c>
      <c r="AL1168">
        <v>1</v>
      </c>
      <c r="AN1168">
        <v>0</v>
      </c>
      <c r="AO1168">
        <v>1</v>
      </c>
      <c r="AP1168">
        <v>0</v>
      </c>
      <c r="AQ1168">
        <v>0</v>
      </c>
      <c r="AR1168">
        <v>0</v>
      </c>
      <c r="AS1168" t="s">
        <v>3</v>
      </c>
      <c r="AT1168">
        <v>2.9999999999999997E-4</v>
      </c>
      <c r="AU1168" t="s">
        <v>3</v>
      </c>
      <c r="AV1168">
        <v>0</v>
      </c>
      <c r="AW1168">
        <v>2</v>
      </c>
      <c r="AX1168">
        <v>39502002</v>
      </c>
      <c r="AY1168">
        <v>1</v>
      </c>
      <c r="AZ1168">
        <v>0</v>
      </c>
      <c r="BA1168">
        <v>1170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Y1168*Source!I506</f>
        <v>1.4999999999999999E-5</v>
      </c>
      <c r="CY1168">
        <f t="shared" si="138"/>
        <v>70200</v>
      </c>
      <c r="CZ1168">
        <f t="shared" si="139"/>
        <v>70200</v>
      </c>
      <c r="DA1168">
        <f t="shared" si="140"/>
        <v>1</v>
      </c>
      <c r="DB1168">
        <v>0</v>
      </c>
    </row>
    <row r="1169" spans="1:106" x14ac:dyDescent="0.2">
      <c r="A1169">
        <f>ROW(Source!A506)</f>
        <v>506</v>
      </c>
      <c r="B1169">
        <v>39500385</v>
      </c>
      <c r="C1169">
        <v>39501976</v>
      </c>
      <c r="D1169">
        <v>36870813</v>
      </c>
      <c r="E1169">
        <v>1</v>
      </c>
      <c r="F1169">
        <v>1</v>
      </c>
      <c r="G1169">
        <v>1</v>
      </c>
      <c r="H1169">
        <v>3</v>
      </c>
      <c r="I1169" t="s">
        <v>1486</v>
      </c>
      <c r="J1169" t="s">
        <v>1487</v>
      </c>
      <c r="K1169" t="s">
        <v>1488</v>
      </c>
      <c r="L1169">
        <v>1355</v>
      </c>
      <c r="N1169">
        <v>1010</v>
      </c>
      <c r="O1169" t="s">
        <v>390</v>
      </c>
      <c r="P1169" t="s">
        <v>390</v>
      </c>
      <c r="Q1169">
        <v>100</v>
      </c>
      <c r="W1169">
        <v>0</v>
      </c>
      <c r="X1169">
        <v>877733957</v>
      </c>
      <c r="Y1169">
        <v>1.02</v>
      </c>
      <c r="AA1169">
        <v>63</v>
      </c>
      <c r="AB1169">
        <v>0</v>
      </c>
      <c r="AC1169">
        <v>0</v>
      </c>
      <c r="AD1169">
        <v>0</v>
      </c>
      <c r="AE1169">
        <v>63</v>
      </c>
      <c r="AF1169">
        <v>0</v>
      </c>
      <c r="AG1169">
        <v>0</v>
      </c>
      <c r="AH1169">
        <v>0</v>
      </c>
      <c r="AI1169">
        <v>1</v>
      </c>
      <c r="AJ1169">
        <v>1</v>
      </c>
      <c r="AK1169">
        <v>1</v>
      </c>
      <c r="AL1169">
        <v>1</v>
      </c>
      <c r="AN1169">
        <v>0</v>
      </c>
      <c r="AO1169">
        <v>1</v>
      </c>
      <c r="AP1169">
        <v>0</v>
      </c>
      <c r="AQ1169">
        <v>0</v>
      </c>
      <c r="AR1169">
        <v>0</v>
      </c>
      <c r="AS1169" t="s">
        <v>3</v>
      </c>
      <c r="AT1169">
        <v>1.02</v>
      </c>
      <c r="AU1169" t="s">
        <v>3</v>
      </c>
      <c r="AV1169">
        <v>0</v>
      </c>
      <c r="AW1169">
        <v>2</v>
      </c>
      <c r="AX1169">
        <v>39502003</v>
      </c>
      <c r="AY1169">
        <v>1</v>
      </c>
      <c r="AZ1169">
        <v>0</v>
      </c>
      <c r="BA1169">
        <v>1171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Y1169*Source!I506</f>
        <v>5.1000000000000004E-2</v>
      </c>
      <c r="CY1169">
        <f t="shared" si="138"/>
        <v>63</v>
      </c>
      <c r="CZ1169">
        <f t="shared" si="139"/>
        <v>63</v>
      </c>
      <c r="DA1169">
        <f t="shared" si="140"/>
        <v>1</v>
      </c>
      <c r="DB1169">
        <v>0</v>
      </c>
    </row>
    <row r="1170" spans="1:106" x14ac:dyDescent="0.2">
      <c r="A1170">
        <f>ROW(Source!A506)</f>
        <v>506</v>
      </c>
      <c r="B1170">
        <v>39500385</v>
      </c>
      <c r="C1170">
        <v>39501976</v>
      </c>
      <c r="D1170">
        <v>36799065</v>
      </c>
      <c r="E1170">
        <v>17</v>
      </c>
      <c r="F1170">
        <v>1</v>
      </c>
      <c r="G1170">
        <v>1</v>
      </c>
      <c r="H1170">
        <v>3</v>
      </c>
      <c r="I1170" t="s">
        <v>1438</v>
      </c>
      <c r="J1170" t="s">
        <v>3</v>
      </c>
      <c r="K1170" t="s">
        <v>1439</v>
      </c>
      <c r="L1170">
        <v>1374</v>
      </c>
      <c r="N1170">
        <v>1013</v>
      </c>
      <c r="O1170" t="s">
        <v>1440</v>
      </c>
      <c r="P1170" t="s">
        <v>1440</v>
      </c>
      <c r="Q1170">
        <v>1</v>
      </c>
      <c r="W1170">
        <v>0</v>
      </c>
      <c r="X1170">
        <v>-1731369543</v>
      </c>
      <c r="Y1170">
        <v>9.25</v>
      </c>
      <c r="AA1170">
        <v>1</v>
      </c>
      <c r="AB1170">
        <v>0</v>
      </c>
      <c r="AC1170">
        <v>0</v>
      </c>
      <c r="AD1170">
        <v>0</v>
      </c>
      <c r="AE1170">
        <v>1</v>
      </c>
      <c r="AF1170">
        <v>0</v>
      </c>
      <c r="AG1170">
        <v>0</v>
      </c>
      <c r="AH1170">
        <v>0</v>
      </c>
      <c r="AI1170">
        <v>1</v>
      </c>
      <c r="AJ1170">
        <v>1</v>
      </c>
      <c r="AK1170">
        <v>1</v>
      </c>
      <c r="AL1170">
        <v>1</v>
      </c>
      <c r="AN1170">
        <v>0</v>
      </c>
      <c r="AO1170">
        <v>1</v>
      </c>
      <c r="AP1170">
        <v>0</v>
      </c>
      <c r="AQ1170">
        <v>0</v>
      </c>
      <c r="AR1170">
        <v>0</v>
      </c>
      <c r="AS1170" t="s">
        <v>3</v>
      </c>
      <c r="AT1170">
        <v>9.25</v>
      </c>
      <c r="AU1170" t="s">
        <v>3</v>
      </c>
      <c r="AV1170">
        <v>0</v>
      </c>
      <c r="AW1170">
        <v>2</v>
      </c>
      <c r="AX1170">
        <v>39502004</v>
      </c>
      <c r="AY1170">
        <v>1</v>
      </c>
      <c r="AZ1170">
        <v>0</v>
      </c>
      <c r="BA1170">
        <v>1172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Y1170*Source!I506</f>
        <v>0.46250000000000002</v>
      </c>
      <c r="CY1170">
        <f t="shared" si="138"/>
        <v>1</v>
      </c>
      <c r="CZ1170">
        <f t="shared" si="139"/>
        <v>1</v>
      </c>
      <c r="DA1170">
        <f t="shared" si="140"/>
        <v>1</v>
      </c>
      <c r="DB1170">
        <v>0</v>
      </c>
    </row>
    <row r="1171" spans="1:106" x14ac:dyDescent="0.2">
      <c r="A1171">
        <f>ROW(Source!A507)</f>
        <v>507</v>
      </c>
      <c r="B1171">
        <v>39500386</v>
      </c>
      <c r="C1171">
        <v>39501976</v>
      </c>
      <c r="D1171">
        <v>37080781</v>
      </c>
      <c r="E1171">
        <v>1</v>
      </c>
      <c r="F1171">
        <v>1</v>
      </c>
      <c r="G1171">
        <v>1</v>
      </c>
      <c r="H1171">
        <v>1</v>
      </c>
      <c r="I1171" t="s">
        <v>1099</v>
      </c>
      <c r="J1171" t="s">
        <v>3</v>
      </c>
      <c r="K1171" t="s">
        <v>1100</v>
      </c>
      <c r="L1171">
        <v>1191</v>
      </c>
      <c r="N1171">
        <v>1013</v>
      </c>
      <c r="O1171" t="s">
        <v>1028</v>
      </c>
      <c r="P1171" t="s">
        <v>1028</v>
      </c>
      <c r="Q1171">
        <v>1</v>
      </c>
      <c r="W1171">
        <v>0</v>
      </c>
      <c r="X1171">
        <v>912892513</v>
      </c>
      <c r="Y1171">
        <v>46.6</v>
      </c>
      <c r="AA1171">
        <v>0</v>
      </c>
      <c r="AB1171">
        <v>0</v>
      </c>
      <c r="AC1171">
        <v>0</v>
      </c>
      <c r="AD1171">
        <v>66.069999999999993</v>
      </c>
      <c r="AE1171">
        <v>0</v>
      </c>
      <c r="AF1171">
        <v>0</v>
      </c>
      <c r="AG1171">
        <v>0</v>
      </c>
      <c r="AH1171">
        <v>9.92</v>
      </c>
      <c r="AI1171">
        <v>1</v>
      </c>
      <c r="AJ1171">
        <v>1</v>
      </c>
      <c r="AK1171">
        <v>1</v>
      </c>
      <c r="AL1171">
        <v>6.66</v>
      </c>
      <c r="AN1171">
        <v>0</v>
      </c>
      <c r="AO1171">
        <v>1</v>
      </c>
      <c r="AP1171">
        <v>0</v>
      </c>
      <c r="AQ1171">
        <v>0</v>
      </c>
      <c r="AR1171">
        <v>0</v>
      </c>
      <c r="AS1171" t="s">
        <v>3</v>
      </c>
      <c r="AT1171">
        <v>46.6</v>
      </c>
      <c r="AU1171" t="s">
        <v>3</v>
      </c>
      <c r="AV1171">
        <v>1</v>
      </c>
      <c r="AW1171">
        <v>2</v>
      </c>
      <c r="AX1171">
        <v>39501991</v>
      </c>
      <c r="AY1171">
        <v>1</v>
      </c>
      <c r="AZ1171">
        <v>0</v>
      </c>
      <c r="BA1171">
        <v>1173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Y1171*Source!I507</f>
        <v>2.33</v>
      </c>
      <c r="CY1171">
        <f>AD1171</f>
        <v>66.069999999999993</v>
      </c>
      <c r="CZ1171">
        <f>AH1171</f>
        <v>9.92</v>
      </c>
      <c r="DA1171">
        <f>AL1171</f>
        <v>6.66</v>
      </c>
      <c r="DB1171">
        <v>0</v>
      </c>
    </row>
    <row r="1172" spans="1:106" x14ac:dyDescent="0.2">
      <c r="A1172">
        <f>ROW(Source!A507)</f>
        <v>507</v>
      </c>
      <c r="B1172">
        <v>39500386</v>
      </c>
      <c r="C1172">
        <v>39501976</v>
      </c>
      <c r="D1172">
        <v>37064876</v>
      </c>
      <c r="E1172">
        <v>1</v>
      </c>
      <c r="F1172">
        <v>1</v>
      </c>
      <c r="G1172">
        <v>1</v>
      </c>
      <c r="H1172">
        <v>1</v>
      </c>
      <c r="I1172" t="s">
        <v>1029</v>
      </c>
      <c r="J1172" t="s">
        <v>3</v>
      </c>
      <c r="K1172" t="s">
        <v>1030</v>
      </c>
      <c r="L1172">
        <v>1191</v>
      </c>
      <c r="N1172">
        <v>1013</v>
      </c>
      <c r="O1172" t="s">
        <v>1028</v>
      </c>
      <c r="P1172" t="s">
        <v>1028</v>
      </c>
      <c r="Q1172">
        <v>1</v>
      </c>
      <c r="W1172">
        <v>0</v>
      </c>
      <c r="X1172">
        <v>-1417349443</v>
      </c>
      <c r="Y1172">
        <v>0.06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1</v>
      </c>
      <c r="AJ1172">
        <v>1</v>
      </c>
      <c r="AK1172">
        <v>6.66</v>
      </c>
      <c r="AL1172">
        <v>1</v>
      </c>
      <c r="AN1172">
        <v>0</v>
      </c>
      <c r="AO1172">
        <v>1</v>
      </c>
      <c r="AP1172">
        <v>0</v>
      </c>
      <c r="AQ1172">
        <v>0</v>
      </c>
      <c r="AR1172">
        <v>0</v>
      </c>
      <c r="AS1172" t="s">
        <v>3</v>
      </c>
      <c r="AT1172">
        <v>0.06</v>
      </c>
      <c r="AU1172" t="s">
        <v>3</v>
      </c>
      <c r="AV1172">
        <v>2</v>
      </c>
      <c r="AW1172">
        <v>2</v>
      </c>
      <c r="AX1172">
        <v>39501992</v>
      </c>
      <c r="AY1172">
        <v>1</v>
      </c>
      <c r="AZ1172">
        <v>0</v>
      </c>
      <c r="BA1172">
        <v>1174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Y1172*Source!I507</f>
        <v>3.0000000000000001E-3</v>
      </c>
      <c r="CY1172">
        <f>AD1172</f>
        <v>0</v>
      </c>
      <c r="CZ1172">
        <f>AH1172</f>
        <v>0</v>
      </c>
      <c r="DA1172">
        <f>AL1172</f>
        <v>1</v>
      </c>
      <c r="DB1172">
        <v>0</v>
      </c>
    </row>
    <row r="1173" spans="1:106" x14ac:dyDescent="0.2">
      <c r="A1173">
        <f>ROW(Source!A507)</f>
        <v>507</v>
      </c>
      <c r="B1173">
        <v>39500386</v>
      </c>
      <c r="C1173">
        <v>39501976</v>
      </c>
      <c r="D1173">
        <v>36882159</v>
      </c>
      <c r="E1173">
        <v>1</v>
      </c>
      <c r="F1173">
        <v>1</v>
      </c>
      <c r="G1173">
        <v>1</v>
      </c>
      <c r="H1173">
        <v>2</v>
      </c>
      <c r="I1173" t="s">
        <v>1119</v>
      </c>
      <c r="J1173" t="s">
        <v>1120</v>
      </c>
      <c r="K1173" t="s">
        <v>1121</v>
      </c>
      <c r="L1173">
        <v>1368</v>
      </c>
      <c r="N1173">
        <v>1011</v>
      </c>
      <c r="O1173" t="s">
        <v>1034</v>
      </c>
      <c r="P1173" t="s">
        <v>1034</v>
      </c>
      <c r="Q1173">
        <v>1</v>
      </c>
      <c r="W1173">
        <v>0</v>
      </c>
      <c r="X1173">
        <v>-1718674368</v>
      </c>
      <c r="Y1173">
        <v>0.03</v>
      </c>
      <c r="AA1173">
        <v>0</v>
      </c>
      <c r="AB1173">
        <v>745.85</v>
      </c>
      <c r="AC1173">
        <v>13.5</v>
      </c>
      <c r="AD1173">
        <v>0</v>
      </c>
      <c r="AE1173">
        <v>0</v>
      </c>
      <c r="AF1173">
        <v>111.99</v>
      </c>
      <c r="AG1173">
        <v>13.5</v>
      </c>
      <c r="AH1173">
        <v>0</v>
      </c>
      <c r="AI1173">
        <v>1</v>
      </c>
      <c r="AJ1173">
        <v>6.66</v>
      </c>
      <c r="AK1173">
        <v>1</v>
      </c>
      <c r="AL1173">
        <v>1</v>
      </c>
      <c r="AN1173">
        <v>0</v>
      </c>
      <c r="AO1173">
        <v>1</v>
      </c>
      <c r="AP1173">
        <v>0</v>
      </c>
      <c r="AQ1173">
        <v>0</v>
      </c>
      <c r="AR1173">
        <v>0</v>
      </c>
      <c r="AS1173" t="s">
        <v>3</v>
      </c>
      <c r="AT1173">
        <v>0.03</v>
      </c>
      <c r="AU1173" t="s">
        <v>3</v>
      </c>
      <c r="AV1173">
        <v>0</v>
      </c>
      <c r="AW1173">
        <v>2</v>
      </c>
      <c r="AX1173">
        <v>39501993</v>
      </c>
      <c r="AY1173">
        <v>1</v>
      </c>
      <c r="AZ1173">
        <v>0</v>
      </c>
      <c r="BA1173">
        <v>1175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Y1173*Source!I507</f>
        <v>1.5E-3</v>
      </c>
      <c r="CY1173">
        <f>AB1173</f>
        <v>745.85</v>
      </c>
      <c r="CZ1173">
        <f>AF1173</f>
        <v>111.99</v>
      </c>
      <c r="DA1173">
        <f>AJ1173</f>
        <v>6.66</v>
      </c>
      <c r="DB1173">
        <v>0</v>
      </c>
    </row>
    <row r="1174" spans="1:106" x14ac:dyDescent="0.2">
      <c r="A1174">
        <f>ROW(Source!A507)</f>
        <v>507</v>
      </c>
      <c r="B1174">
        <v>39500386</v>
      </c>
      <c r="C1174">
        <v>39501976</v>
      </c>
      <c r="D1174">
        <v>36883554</v>
      </c>
      <c r="E1174">
        <v>1</v>
      </c>
      <c r="F1174">
        <v>1</v>
      </c>
      <c r="G1174">
        <v>1</v>
      </c>
      <c r="H1174">
        <v>2</v>
      </c>
      <c r="I1174" t="s">
        <v>1037</v>
      </c>
      <c r="J1174" t="s">
        <v>1038</v>
      </c>
      <c r="K1174" t="s">
        <v>1039</v>
      </c>
      <c r="L1174">
        <v>1368</v>
      </c>
      <c r="N1174">
        <v>1011</v>
      </c>
      <c r="O1174" t="s">
        <v>1034</v>
      </c>
      <c r="P1174" t="s">
        <v>1034</v>
      </c>
      <c r="Q1174">
        <v>1</v>
      </c>
      <c r="W1174">
        <v>0</v>
      </c>
      <c r="X1174">
        <v>1372534845</v>
      </c>
      <c r="Y1174">
        <v>0.03</v>
      </c>
      <c r="AA1174">
        <v>0</v>
      </c>
      <c r="AB1174">
        <v>437.63</v>
      </c>
      <c r="AC1174">
        <v>11.6</v>
      </c>
      <c r="AD1174">
        <v>0</v>
      </c>
      <c r="AE1174">
        <v>0</v>
      </c>
      <c r="AF1174">
        <v>65.709999999999994</v>
      </c>
      <c r="AG1174">
        <v>11.6</v>
      </c>
      <c r="AH1174">
        <v>0</v>
      </c>
      <c r="AI1174">
        <v>1</v>
      </c>
      <c r="AJ1174">
        <v>6.66</v>
      </c>
      <c r="AK1174">
        <v>1</v>
      </c>
      <c r="AL1174">
        <v>1</v>
      </c>
      <c r="AN1174">
        <v>0</v>
      </c>
      <c r="AO1174">
        <v>1</v>
      </c>
      <c r="AP1174">
        <v>0</v>
      </c>
      <c r="AQ1174">
        <v>0</v>
      </c>
      <c r="AR1174">
        <v>0</v>
      </c>
      <c r="AS1174" t="s">
        <v>3</v>
      </c>
      <c r="AT1174">
        <v>0.03</v>
      </c>
      <c r="AU1174" t="s">
        <v>3</v>
      </c>
      <c r="AV1174">
        <v>0</v>
      </c>
      <c r="AW1174">
        <v>2</v>
      </c>
      <c r="AX1174">
        <v>39501994</v>
      </c>
      <c r="AY1174">
        <v>1</v>
      </c>
      <c r="AZ1174">
        <v>0</v>
      </c>
      <c r="BA1174">
        <v>1176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Y1174*Source!I507</f>
        <v>1.5E-3</v>
      </c>
      <c r="CY1174">
        <f>AB1174</f>
        <v>437.63</v>
      </c>
      <c r="CZ1174">
        <f>AF1174</f>
        <v>65.709999999999994</v>
      </c>
      <c r="DA1174">
        <f>AJ1174</f>
        <v>6.66</v>
      </c>
      <c r="DB1174">
        <v>0</v>
      </c>
    </row>
    <row r="1175" spans="1:106" x14ac:dyDescent="0.2">
      <c r="A1175">
        <f>ROW(Source!A507)</f>
        <v>507</v>
      </c>
      <c r="B1175">
        <v>39500386</v>
      </c>
      <c r="C1175">
        <v>39501976</v>
      </c>
      <c r="D1175">
        <v>36884526</v>
      </c>
      <c r="E1175">
        <v>1</v>
      </c>
      <c r="F1175">
        <v>1</v>
      </c>
      <c r="G1175">
        <v>1</v>
      </c>
      <c r="H1175">
        <v>2</v>
      </c>
      <c r="I1175" t="s">
        <v>1467</v>
      </c>
      <c r="J1175" t="s">
        <v>1468</v>
      </c>
      <c r="K1175" t="s">
        <v>1469</v>
      </c>
      <c r="L1175">
        <v>1368</v>
      </c>
      <c r="N1175">
        <v>1011</v>
      </c>
      <c r="O1175" t="s">
        <v>1034</v>
      </c>
      <c r="P1175" t="s">
        <v>1034</v>
      </c>
      <c r="Q1175">
        <v>1</v>
      </c>
      <c r="W1175">
        <v>0</v>
      </c>
      <c r="X1175">
        <v>-995250510</v>
      </c>
      <c r="Y1175">
        <v>19.2</v>
      </c>
      <c r="AA1175">
        <v>0</v>
      </c>
      <c r="AB1175">
        <v>7.39</v>
      </c>
      <c r="AC1175">
        <v>0</v>
      </c>
      <c r="AD1175">
        <v>0</v>
      </c>
      <c r="AE1175">
        <v>0</v>
      </c>
      <c r="AF1175">
        <v>1.1100000000000001</v>
      </c>
      <c r="AG1175">
        <v>0</v>
      </c>
      <c r="AH1175">
        <v>0</v>
      </c>
      <c r="AI1175">
        <v>1</v>
      </c>
      <c r="AJ1175">
        <v>6.66</v>
      </c>
      <c r="AK1175">
        <v>1</v>
      </c>
      <c r="AL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 t="s">
        <v>3</v>
      </c>
      <c r="AT1175">
        <v>19.2</v>
      </c>
      <c r="AU1175" t="s">
        <v>3</v>
      </c>
      <c r="AV1175">
        <v>0</v>
      </c>
      <c r="AW1175">
        <v>2</v>
      </c>
      <c r="AX1175">
        <v>39501995</v>
      </c>
      <c r="AY1175">
        <v>1</v>
      </c>
      <c r="AZ1175">
        <v>0</v>
      </c>
      <c r="BA1175">
        <v>1177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Y1175*Source!I507</f>
        <v>0.96</v>
      </c>
      <c r="CY1175">
        <f>AB1175</f>
        <v>7.39</v>
      </c>
      <c r="CZ1175">
        <f>AF1175</f>
        <v>1.1100000000000001</v>
      </c>
      <c r="DA1175">
        <f>AJ1175</f>
        <v>6.66</v>
      </c>
      <c r="DB1175">
        <v>0</v>
      </c>
    </row>
    <row r="1176" spans="1:106" x14ac:dyDescent="0.2">
      <c r="A1176">
        <f>ROW(Source!A507)</f>
        <v>507</v>
      </c>
      <c r="B1176">
        <v>39500386</v>
      </c>
      <c r="C1176">
        <v>39501976</v>
      </c>
      <c r="D1176">
        <v>36800043</v>
      </c>
      <c r="E1176">
        <v>1</v>
      </c>
      <c r="F1176">
        <v>1</v>
      </c>
      <c r="G1176">
        <v>1</v>
      </c>
      <c r="H1176">
        <v>3</v>
      </c>
      <c r="I1176" t="s">
        <v>1441</v>
      </c>
      <c r="J1176" t="s">
        <v>1442</v>
      </c>
      <c r="K1176" t="s">
        <v>1443</v>
      </c>
      <c r="L1176">
        <v>1346</v>
      </c>
      <c r="N1176">
        <v>1009</v>
      </c>
      <c r="O1176" t="s">
        <v>52</v>
      </c>
      <c r="P1176" t="s">
        <v>52</v>
      </c>
      <c r="Q1176">
        <v>1</v>
      </c>
      <c r="W1176">
        <v>0</v>
      </c>
      <c r="X1176">
        <v>618806536</v>
      </c>
      <c r="Y1176">
        <v>0.2</v>
      </c>
      <c r="AA1176">
        <v>299.5</v>
      </c>
      <c r="AB1176">
        <v>0</v>
      </c>
      <c r="AC1176">
        <v>0</v>
      </c>
      <c r="AD1176">
        <v>0</v>
      </c>
      <c r="AE1176">
        <v>44.97</v>
      </c>
      <c r="AF1176">
        <v>0</v>
      </c>
      <c r="AG1176">
        <v>0</v>
      </c>
      <c r="AH1176">
        <v>0</v>
      </c>
      <c r="AI1176">
        <v>6.66</v>
      </c>
      <c r="AJ1176">
        <v>1</v>
      </c>
      <c r="AK1176">
        <v>1</v>
      </c>
      <c r="AL1176">
        <v>1</v>
      </c>
      <c r="AN1176">
        <v>0</v>
      </c>
      <c r="AO1176">
        <v>1</v>
      </c>
      <c r="AP1176">
        <v>0</v>
      </c>
      <c r="AQ1176">
        <v>0</v>
      </c>
      <c r="AR1176">
        <v>0</v>
      </c>
      <c r="AS1176" t="s">
        <v>3</v>
      </c>
      <c r="AT1176">
        <v>0.2</v>
      </c>
      <c r="AU1176" t="s">
        <v>3</v>
      </c>
      <c r="AV1176">
        <v>0</v>
      </c>
      <c r="AW1176">
        <v>2</v>
      </c>
      <c r="AX1176">
        <v>39501996</v>
      </c>
      <c r="AY1176">
        <v>1</v>
      </c>
      <c r="AZ1176">
        <v>0</v>
      </c>
      <c r="BA1176">
        <v>1178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Y1176*Source!I507</f>
        <v>1.0000000000000002E-2</v>
      </c>
      <c r="CY1176">
        <f t="shared" ref="CY1176:CY1184" si="141">AA1176</f>
        <v>299.5</v>
      </c>
      <c r="CZ1176">
        <f t="shared" ref="CZ1176:CZ1184" si="142">AE1176</f>
        <v>44.97</v>
      </c>
      <c r="DA1176">
        <f t="shared" ref="DA1176:DA1184" si="143">AI1176</f>
        <v>6.66</v>
      </c>
      <c r="DB1176">
        <v>0</v>
      </c>
    </row>
    <row r="1177" spans="1:106" x14ac:dyDescent="0.2">
      <c r="A1177">
        <f>ROW(Source!A507)</f>
        <v>507</v>
      </c>
      <c r="B1177">
        <v>39500386</v>
      </c>
      <c r="C1177">
        <v>39501976</v>
      </c>
      <c r="D1177">
        <v>36801775</v>
      </c>
      <c r="E1177">
        <v>1</v>
      </c>
      <c r="F1177">
        <v>1</v>
      </c>
      <c r="G1177">
        <v>1</v>
      </c>
      <c r="H1177">
        <v>3</v>
      </c>
      <c r="I1177" t="s">
        <v>1444</v>
      </c>
      <c r="J1177" t="s">
        <v>1445</v>
      </c>
      <c r="K1177" t="s">
        <v>1446</v>
      </c>
      <c r="L1177">
        <v>1346</v>
      </c>
      <c r="N1177">
        <v>1009</v>
      </c>
      <c r="O1177" t="s">
        <v>52</v>
      </c>
      <c r="P1177" t="s">
        <v>52</v>
      </c>
      <c r="Q1177">
        <v>1</v>
      </c>
      <c r="W1177">
        <v>0</v>
      </c>
      <c r="X1177">
        <v>56922527</v>
      </c>
      <c r="Y1177">
        <v>0.09</v>
      </c>
      <c r="AA1177">
        <v>76.59</v>
      </c>
      <c r="AB1177">
        <v>0</v>
      </c>
      <c r="AC1177">
        <v>0</v>
      </c>
      <c r="AD1177">
        <v>0</v>
      </c>
      <c r="AE1177">
        <v>11.5</v>
      </c>
      <c r="AF1177">
        <v>0</v>
      </c>
      <c r="AG1177">
        <v>0</v>
      </c>
      <c r="AH1177">
        <v>0</v>
      </c>
      <c r="AI1177">
        <v>6.66</v>
      </c>
      <c r="AJ1177">
        <v>1</v>
      </c>
      <c r="AK1177">
        <v>1</v>
      </c>
      <c r="AL1177">
        <v>1</v>
      </c>
      <c r="AN1177">
        <v>0</v>
      </c>
      <c r="AO1177">
        <v>1</v>
      </c>
      <c r="AP1177">
        <v>0</v>
      </c>
      <c r="AQ1177">
        <v>0</v>
      </c>
      <c r="AR1177">
        <v>0</v>
      </c>
      <c r="AS1177" t="s">
        <v>3</v>
      </c>
      <c r="AT1177">
        <v>0.09</v>
      </c>
      <c r="AU1177" t="s">
        <v>3</v>
      </c>
      <c r="AV1177">
        <v>0</v>
      </c>
      <c r="AW1177">
        <v>2</v>
      </c>
      <c r="AX1177">
        <v>39501997</v>
      </c>
      <c r="AY1177">
        <v>1</v>
      </c>
      <c r="AZ1177">
        <v>0</v>
      </c>
      <c r="BA1177">
        <v>1179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Y1177*Source!I507</f>
        <v>4.4999999999999997E-3</v>
      </c>
      <c r="CY1177">
        <f t="shared" si="141"/>
        <v>76.59</v>
      </c>
      <c r="CZ1177">
        <f t="shared" si="142"/>
        <v>11.5</v>
      </c>
      <c r="DA1177">
        <f t="shared" si="143"/>
        <v>6.66</v>
      </c>
      <c r="DB1177">
        <v>0</v>
      </c>
    </row>
    <row r="1178" spans="1:106" x14ac:dyDescent="0.2">
      <c r="A1178">
        <f>ROW(Source!A507)</f>
        <v>507</v>
      </c>
      <c r="B1178">
        <v>39500386</v>
      </c>
      <c r="C1178">
        <v>39501976</v>
      </c>
      <c r="D1178">
        <v>36802094</v>
      </c>
      <c r="E1178">
        <v>1</v>
      </c>
      <c r="F1178">
        <v>1</v>
      </c>
      <c r="G1178">
        <v>1</v>
      </c>
      <c r="H1178">
        <v>3</v>
      </c>
      <c r="I1178" t="s">
        <v>1430</v>
      </c>
      <c r="J1178" t="s">
        <v>1431</v>
      </c>
      <c r="K1178" t="s">
        <v>1432</v>
      </c>
      <c r="L1178">
        <v>1346</v>
      </c>
      <c r="N1178">
        <v>1009</v>
      </c>
      <c r="O1178" t="s">
        <v>52</v>
      </c>
      <c r="P1178" t="s">
        <v>52</v>
      </c>
      <c r="Q1178">
        <v>1</v>
      </c>
      <c r="W1178">
        <v>0</v>
      </c>
      <c r="X1178">
        <v>-1088866022</v>
      </c>
      <c r="Y1178">
        <v>0.9</v>
      </c>
      <c r="AA1178">
        <v>202.46</v>
      </c>
      <c r="AB1178">
        <v>0</v>
      </c>
      <c r="AC1178">
        <v>0</v>
      </c>
      <c r="AD1178">
        <v>0</v>
      </c>
      <c r="AE1178">
        <v>30.4</v>
      </c>
      <c r="AF1178">
        <v>0</v>
      </c>
      <c r="AG1178">
        <v>0</v>
      </c>
      <c r="AH1178">
        <v>0</v>
      </c>
      <c r="AI1178">
        <v>6.66</v>
      </c>
      <c r="AJ1178">
        <v>1</v>
      </c>
      <c r="AK1178">
        <v>1</v>
      </c>
      <c r="AL1178">
        <v>1</v>
      </c>
      <c r="AN1178">
        <v>0</v>
      </c>
      <c r="AO1178">
        <v>1</v>
      </c>
      <c r="AP1178">
        <v>0</v>
      </c>
      <c r="AQ1178">
        <v>0</v>
      </c>
      <c r="AR1178">
        <v>0</v>
      </c>
      <c r="AS1178" t="s">
        <v>3</v>
      </c>
      <c r="AT1178">
        <v>0.9</v>
      </c>
      <c r="AU1178" t="s">
        <v>3</v>
      </c>
      <c r="AV1178">
        <v>0</v>
      </c>
      <c r="AW1178">
        <v>2</v>
      </c>
      <c r="AX1178">
        <v>39501998</v>
      </c>
      <c r="AY1178">
        <v>1</v>
      </c>
      <c r="AZ1178">
        <v>0</v>
      </c>
      <c r="BA1178">
        <v>1180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Y1178*Source!I507</f>
        <v>4.5000000000000005E-2</v>
      </c>
      <c r="CY1178">
        <f t="shared" si="141"/>
        <v>202.46</v>
      </c>
      <c r="CZ1178">
        <f t="shared" si="142"/>
        <v>30.4</v>
      </c>
      <c r="DA1178">
        <f t="shared" si="143"/>
        <v>6.66</v>
      </c>
      <c r="DB1178">
        <v>0</v>
      </c>
    </row>
    <row r="1179" spans="1:106" x14ac:dyDescent="0.2">
      <c r="A1179">
        <f>ROW(Source!A507)</f>
        <v>507</v>
      </c>
      <c r="B1179">
        <v>39500386</v>
      </c>
      <c r="C1179">
        <v>39501976</v>
      </c>
      <c r="D1179">
        <v>36802106</v>
      </c>
      <c r="E1179">
        <v>1</v>
      </c>
      <c r="F1179">
        <v>1</v>
      </c>
      <c r="G1179">
        <v>1</v>
      </c>
      <c r="H1179">
        <v>3</v>
      </c>
      <c r="I1179" t="s">
        <v>1480</v>
      </c>
      <c r="J1179" t="s">
        <v>1481</v>
      </c>
      <c r="K1179" t="s">
        <v>1482</v>
      </c>
      <c r="L1179">
        <v>1308</v>
      </c>
      <c r="N1179">
        <v>1003</v>
      </c>
      <c r="O1179" t="s">
        <v>61</v>
      </c>
      <c r="P1179" t="s">
        <v>61</v>
      </c>
      <c r="Q1179">
        <v>100</v>
      </c>
      <c r="W1179">
        <v>0</v>
      </c>
      <c r="X1179">
        <v>568244124</v>
      </c>
      <c r="Y1179">
        <v>0.15</v>
      </c>
      <c r="AA1179">
        <v>799.2</v>
      </c>
      <c r="AB1179">
        <v>0</v>
      </c>
      <c r="AC1179">
        <v>0</v>
      </c>
      <c r="AD1179">
        <v>0</v>
      </c>
      <c r="AE1179">
        <v>120</v>
      </c>
      <c r="AF1179">
        <v>0</v>
      </c>
      <c r="AG1179">
        <v>0</v>
      </c>
      <c r="AH1179">
        <v>0</v>
      </c>
      <c r="AI1179">
        <v>6.66</v>
      </c>
      <c r="AJ1179">
        <v>1</v>
      </c>
      <c r="AK1179">
        <v>1</v>
      </c>
      <c r="AL1179">
        <v>1</v>
      </c>
      <c r="AN1179">
        <v>0</v>
      </c>
      <c r="AO1179">
        <v>1</v>
      </c>
      <c r="AP1179">
        <v>0</v>
      </c>
      <c r="AQ1179">
        <v>0</v>
      </c>
      <c r="AR1179">
        <v>0</v>
      </c>
      <c r="AS1179" t="s">
        <v>3</v>
      </c>
      <c r="AT1179">
        <v>0.15</v>
      </c>
      <c r="AU1179" t="s">
        <v>3</v>
      </c>
      <c r="AV1179">
        <v>0</v>
      </c>
      <c r="AW1179">
        <v>2</v>
      </c>
      <c r="AX1179">
        <v>39501999</v>
      </c>
      <c r="AY1179">
        <v>1</v>
      </c>
      <c r="AZ1179">
        <v>0</v>
      </c>
      <c r="BA1179">
        <v>1181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Y1179*Source!I507</f>
        <v>7.4999999999999997E-3</v>
      </c>
      <c r="CY1179">
        <f t="shared" si="141"/>
        <v>799.2</v>
      </c>
      <c r="CZ1179">
        <f t="shared" si="142"/>
        <v>120</v>
      </c>
      <c r="DA1179">
        <f t="shared" si="143"/>
        <v>6.66</v>
      </c>
      <c r="DB1179">
        <v>0</v>
      </c>
    </row>
    <row r="1180" spans="1:106" x14ac:dyDescent="0.2">
      <c r="A1180">
        <f>ROW(Source!A507)</f>
        <v>507</v>
      </c>
      <c r="B1180">
        <v>39500386</v>
      </c>
      <c r="C1180">
        <v>39501976</v>
      </c>
      <c r="D1180">
        <v>36804448</v>
      </c>
      <c r="E1180">
        <v>1</v>
      </c>
      <c r="F1180">
        <v>1</v>
      </c>
      <c r="G1180">
        <v>1</v>
      </c>
      <c r="H1180">
        <v>3</v>
      </c>
      <c r="I1180" t="s">
        <v>1433</v>
      </c>
      <c r="J1180" t="s">
        <v>1434</v>
      </c>
      <c r="K1180" t="s">
        <v>1416</v>
      </c>
      <c r="L1180">
        <v>1346</v>
      </c>
      <c r="N1180">
        <v>1009</v>
      </c>
      <c r="O1180" t="s">
        <v>52</v>
      </c>
      <c r="P1180" t="s">
        <v>52</v>
      </c>
      <c r="Q1180">
        <v>1</v>
      </c>
      <c r="W1180">
        <v>0</v>
      </c>
      <c r="X1180">
        <v>103900845</v>
      </c>
      <c r="Y1180">
        <v>5.54</v>
      </c>
      <c r="AA1180">
        <v>60.21</v>
      </c>
      <c r="AB1180">
        <v>0</v>
      </c>
      <c r="AC1180">
        <v>0</v>
      </c>
      <c r="AD1180">
        <v>0</v>
      </c>
      <c r="AE1180">
        <v>9.0399999999999991</v>
      </c>
      <c r="AF1180">
        <v>0</v>
      </c>
      <c r="AG1180">
        <v>0</v>
      </c>
      <c r="AH1180">
        <v>0</v>
      </c>
      <c r="AI1180">
        <v>6.66</v>
      </c>
      <c r="AJ1180">
        <v>1</v>
      </c>
      <c r="AK1180">
        <v>1</v>
      </c>
      <c r="AL1180">
        <v>1</v>
      </c>
      <c r="AN1180">
        <v>0</v>
      </c>
      <c r="AO1180">
        <v>1</v>
      </c>
      <c r="AP1180">
        <v>0</v>
      </c>
      <c r="AQ1180">
        <v>0</v>
      </c>
      <c r="AR1180">
        <v>0</v>
      </c>
      <c r="AS1180" t="s">
        <v>3</v>
      </c>
      <c r="AT1180">
        <v>5.54</v>
      </c>
      <c r="AU1180" t="s">
        <v>3</v>
      </c>
      <c r="AV1180">
        <v>0</v>
      </c>
      <c r="AW1180">
        <v>2</v>
      </c>
      <c r="AX1180">
        <v>39502000</v>
      </c>
      <c r="AY1180">
        <v>1</v>
      </c>
      <c r="AZ1180">
        <v>0</v>
      </c>
      <c r="BA1180">
        <v>1182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Y1180*Source!I507</f>
        <v>0.27700000000000002</v>
      </c>
      <c r="CY1180">
        <f t="shared" si="141"/>
        <v>60.21</v>
      </c>
      <c r="CZ1180">
        <f t="shared" si="142"/>
        <v>9.0399999999999991</v>
      </c>
      <c r="DA1180">
        <f t="shared" si="143"/>
        <v>6.66</v>
      </c>
      <c r="DB1180">
        <v>0</v>
      </c>
    </row>
    <row r="1181" spans="1:106" x14ac:dyDescent="0.2">
      <c r="A1181">
        <f>ROW(Source!A507)</f>
        <v>507</v>
      </c>
      <c r="B1181">
        <v>39500386</v>
      </c>
      <c r="C1181">
        <v>39501976</v>
      </c>
      <c r="D1181">
        <v>36805500</v>
      </c>
      <c r="E1181">
        <v>1</v>
      </c>
      <c r="F1181">
        <v>1</v>
      </c>
      <c r="G1181">
        <v>1</v>
      </c>
      <c r="H1181">
        <v>3</v>
      </c>
      <c r="I1181" t="s">
        <v>1453</v>
      </c>
      <c r="J1181" t="s">
        <v>1454</v>
      </c>
      <c r="K1181" t="s">
        <v>1455</v>
      </c>
      <c r="L1181">
        <v>1346</v>
      </c>
      <c r="N1181">
        <v>1009</v>
      </c>
      <c r="O1181" t="s">
        <v>52</v>
      </c>
      <c r="P1181" t="s">
        <v>52</v>
      </c>
      <c r="Q1181">
        <v>1</v>
      </c>
      <c r="W1181">
        <v>0</v>
      </c>
      <c r="X1181">
        <v>-856710481</v>
      </c>
      <c r="Y1181">
        <v>0.05</v>
      </c>
      <c r="AA1181">
        <v>886.11</v>
      </c>
      <c r="AB1181">
        <v>0</v>
      </c>
      <c r="AC1181">
        <v>0</v>
      </c>
      <c r="AD1181">
        <v>0</v>
      </c>
      <c r="AE1181">
        <v>133.05000000000001</v>
      </c>
      <c r="AF1181">
        <v>0</v>
      </c>
      <c r="AG1181">
        <v>0</v>
      </c>
      <c r="AH1181">
        <v>0</v>
      </c>
      <c r="AI1181">
        <v>6.66</v>
      </c>
      <c r="AJ1181">
        <v>1</v>
      </c>
      <c r="AK1181">
        <v>1</v>
      </c>
      <c r="AL1181">
        <v>1</v>
      </c>
      <c r="AN1181">
        <v>0</v>
      </c>
      <c r="AO1181">
        <v>1</v>
      </c>
      <c r="AP1181">
        <v>0</v>
      </c>
      <c r="AQ1181">
        <v>0</v>
      </c>
      <c r="AR1181">
        <v>0</v>
      </c>
      <c r="AS1181" t="s">
        <v>3</v>
      </c>
      <c r="AT1181">
        <v>0.05</v>
      </c>
      <c r="AU1181" t="s">
        <v>3</v>
      </c>
      <c r="AV1181">
        <v>0</v>
      </c>
      <c r="AW1181">
        <v>2</v>
      </c>
      <c r="AX1181">
        <v>39502001</v>
      </c>
      <c r="AY1181">
        <v>1</v>
      </c>
      <c r="AZ1181">
        <v>0</v>
      </c>
      <c r="BA1181">
        <v>1183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Y1181*Source!I507</f>
        <v>2.5000000000000005E-3</v>
      </c>
      <c r="CY1181">
        <f t="shared" si="141"/>
        <v>886.11</v>
      </c>
      <c r="CZ1181">
        <f t="shared" si="142"/>
        <v>133.05000000000001</v>
      </c>
      <c r="DA1181">
        <f t="shared" si="143"/>
        <v>6.66</v>
      </c>
      <c r="DB1181">
        <v>0</v>
      </c>
    </row>
    <row r="1182" spans="1:106" x14ac:dyDescent="0.2">
      <c r="A1182">
        <f>ROW(Source!A507)</f>
        <v>507</v>
      </c>
      <c r="B1182">
        <v>39500386</v>
      </c>
      <c r="C1182">
        <v>39501976</v>
      </c>
      <c r="D1182">
        <v>36838473</v>
      </c>
      <c r="E1182">
        <v>1</v>
      </c>
      <c r="F1182">
        <v>1</v>
      </c>
      <c r="G1182">
        <v>1</v>
      </c>
      <c r="H1182">
        <v>3</v>
      </c>
      <c r="I1182" t="s">
        <v>1483</v>
      </c>
      <c r="J1182" t="s">
        <v>1484</v>
      </c>
      <c r="K1182" t="s">
        <v>1485</v>
      </c>
      <c r="L1182">
        <v>1348</v>
      </c>
      <c r="N1182">
        <v>1009</v>
      </c>
      <c r="O1182" t="s">
        <v>57</v>
      </c>
      <c r="P1182" t="s">
        <v>57</v>
      </c>
      <c r="Q1182">
        <v>1000</v>
      </c>
      <c r="W1182">
        <v>0</v>
      </c>
      <c r="X1182">
        <v>-738198144</v>
      </c>
      <c r="Y1182">
        <v>2.9999999999999997E-4</v>
      </c>
      <c r="AA1182">
        <v>467532</v>
      </c>
      <c r="AB1182">
        <v>0</v>
      </c>
      <c r="AC1182">
        <v>0</v>
      </c>
      <c r="AD1182">
        <v>0</v>
      </c>
      <c r="AE1182">
        <v>70200</v>
      </c>
      <c r="AF1182">
        <v>0</v>
      </c>
      <c r="AG1182">
        <v>0</v>
      </c>
      <c r="AH1182">
        <v>0</v>
      </c>
      <c r="AI1182">
        <v>6.66</v>
      </c>
      <c r="AJ1182">
        <v>1</v>
      </c>
      <c r="AK1182">
        <v>1</v>
      </c>
      <c r="AL1182">
        <v>1</v>
      </c>
      <c r="AN1182">
        <v>0</v>
      </c>
      <c r="AO1182">
        <v>1</v>
      </c>
      <c r="AP1182">
        <v>0</v>
      </c>
      <c r="AQ1182">
        <v>0</v>
      </c>
      <c r="AR1182">
        <v>0</v>
      </c>
      <c r="AS1182" t="s">
        <v>3</v>
      </c>
      <c r="AT1182">
        <v>2.9999999999999997E-4</v>
      </c>
      <c r="AU1182" t="s">
        <v>3</v>
      </c>
      <c r="AV1182">
        <v>0</v>
      </c>
      <c r="AW1182">
        <v>2</v>
      </c>
      <c r="AX1182">
        <v>39502002</v>
      </c>
      <c r="AY1182">
        <v>1</v>
      </c>
      <c r="AZ1182">
        <v>0</v>
      </c>
      <c r="BA1182">
        <v>1184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Y1182*Source!I507</f>
        <v>1.4999999999999999E-5</v>
      </c>
      <c r="CY1182">
        <f t="shared" si="141"/>
        <v>467532</v>
      </c>
      <c r="CZ1182">
        <f t="shared" si="142"/>
        <v>70200</v>
      </c>
      <c r="DA1182">
        <f t="shared" si="143"/>
        <v>6.66</v>
      </c>
      <c r="DB1182">
        <v>0</v>
      </c>
    </row>
    <row r="1183" spans="1:106" x14ac:dyDescent="0.2">
      <c r="A1183">
        <f>ROW(Source!A507)</f>
        <v>507</v>
      </c>
      <c r="B1183">
        <v>39500386</v>
      </c>
      <c r="C1183">
        <v>39501976</v>
      </c>
      <c r="D1183">
        <v>36870813</v>
      </c>
      <c r="E1183">
        <v>1</v>
      </c>
      <c r="F1183">
        <v>1</v>
      </c>
      <c r="G1183">
        <v>1</v>
      </c>
      <c r="H1183">
        <v>3</v>
      </c>
      <c r="I1183" t="s">
        <v>1486</v>
      </c>
      <c r="J1183" t="s">
        <v>1487</v>
      </c>
      <c r="K1183" t="s">
        <v>1488</v>
      </c>
      <c r="L1183">
        <v>1355</v>
      </c>
      <c r="N1183">
        <v>1010</v>
      </c>
      <c r="O1183" t="s">
        <v>390</v>
      </c>
      <c r="P1183" t="s">
        <v>390</v>
      </c>
      <c r="Q1183">
        <v>100</v>
      </c>
      <c r="W1183">
        <v>0</v>
      </c>
      <c r="X1183">
        <v>877733957</v>
      </c>
      <c r="Y1183">
        <v>1.02</v>
      </c>
      <c r="AA1183">
        <v>419.58</v>
      </c>
      <c r="AB1183">
        <v>0</v>
      </c>
      <c r="AC1183">
        <v>0</v>
      </c>
      <c r="AD1183">
        <v>0</v>
      </c>
      <c r="AE1183">
        <v>63</v>
      </c>
      <c r="AF1183">
        <v>0</v>
      </c>
      <c r="AG1183">
        <v>0</v>
      </c>
      <c r="AH1183">
        <v>0</v>
      </c>
      <c r="AI1183">
        <v>6.66</v>
      </c>
      <c r="AJ1183">
        <v>1</v>
      </c>
      <c r="AK1183">
        <v>1</v>
      </c>
      <c r="AL1183">
        <v>1</v>
      </c>
      <c r="AN1183">
        <v>0</v>
      </c>
      <c r="AO1183">
        <v>1</v>
      </c>
      <c r="AP1183">
        <v>0</v>
      </c>
      <c r="AQ1183">
        <v>0</v>
      </c>
      <c r="AR1183">
        <v>0</v>
      </c>
      <c r="AS1183" t="s">
        <v>3</v>
      </c>
      <c r="AT1183">
        <v>1.02</v>
      </c>
      <c r="AU1183" t="s">
        <v>3</v>
      </c>
      <c r="AV1183">
        <v>0</v>
      </c>
      <c r="AW1183">
        <v>2</v>
      </c>
      <c r="AX1183">
        <v>39502003</v>
      </c>
      <c r="AY1183">
        <v>1</v>
      </c>
      <c r="AZ1183">
        <v>0</v>
      </c>
      <c r="BA1183">
        <v>1185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Y1183*Source!I507</f>
        <v>5.1000000000000004E-2</v>
      </c>
      <c r="CY1183">
        <f t="shared" si="141"/>
        <v>419.58</v>
      </c>
      <c r="CZ1183">
        <f t="shared" si="142"/>
        <v>63</v>
      </c>
      <c r="DA1183">
        <f t="shared" si="143"/>
        <v>6.66</v>
      </c>
      <c r="DB1183">
        <v>0</v>
      </c>
    </row>
    <row r="1184" spans="1:106" x14ac:dyDescent="0.2">
      <c r="A1184">
        <f>ROW(Source!A507)</f>
        <v>507</v>
      </c>
      <c r="B1184">
        <v>39500386</v>
      </c>
      <c r="C1184">
        <v>39501976</v>
      </c>
      <c r="D1184">
        <v>36799065</v>
      </c>
      <c r="E1184">
        <v>17</v>
      </c>
      <c r="F1184">
        <v>1</v>
      </c>
      <c r="G1184">
        <v>1</v>
      </c>
      <c r="H1184">
        <v>3</v>
      </c>
      <c r="I1184" t="s">
        <v>1438</v>
      </c>
      <c r="J1184" t="s">
        <v>3</v>
      </c>
      <c r="K1184" t="s">
        <v>1439</v>
      </c>
      <c r="L1184">
        <v>1374</v>
      </c>
      <c r="N1184">
        <v>1013</v>
      </c>
      <c r="O1184" t="s">
        <v>1440</v>
      </c>
      <c r="P1184" t="s">
        <v>1440</v>
      </c>
      <c r="Q1184">
        <v>1</v>
      </c>
      <c r="W1184">
        <v>0</v>
      </c>
      <c r="X1184">
        <v>-1731369543</v>
      </c>
      <c r="Y1184">
        <v>9.25</v>
      </c>
      <c r="AA1184">
        <v>1</v>
      </c>
      <c r="AB1184">
        <v>0</v>
      </c>
      <c r="AC1184">
        <v>0</v>
      </c>
      <c r="AD1184">
        <v>0</v>
      </c>
      <c r="AE1184">
        <v>1</v>
      </c>
      <c r="AF1184">
        <v>0</v>
      </c>
      <c r="AG1184">
        <v>0</v>
      </c>
      <c r="AH1184">
        <v>0</v>
      </c>
      <c r="AI1184">
        <v>1</v>
      </c>
      <c r="AJ1184">
        <v>1</v>
      </c>
      <c r="AK1184">
        <v>1</v>
      </c>
      <c r="AL1184">
        <v>1</v>
      </c>
      <c r="AN1184">
        <v>0</v>
      </c>
      <c r="AO1184">
        <v>1</v>
      </c>
      <c r="AP1184">
        <v>0</v>
      </c>
      <c r="AQ1184">
        <v>0</v>
      </c>
      <c r="AR1184">
        <v>0</v>
      </c>
      <c r="AS1184" t="s">
        <v>3</v>
      </c>
      <c r="AT1184">
        <v>9.25</v>
      </c>
      <c r="AU1184" t="s">
        <v>3</v>
      </c>
      <c r="AV1184">
        <v>0</v>
      </c>
      <c r="AW1184">
        <v>2</v>
      </c>
      <c r="AX1184">
        <v>39502004</v>
      </c>
      <c r="AY1184">
        <v>1</v>
      </c>
      <c r="AZ1184">
        <v>0</v>
      </c>
      <c r="BA1184">
        <v>1186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Y1184*Source!I507</f>
        <v>0.46250000000000002</v>
      </c>
      <c r="CY1184">
        <f t="shared" si="141"/>
        <v>1</v>
      </c>
      <c r="CZ1184">
        <f t="shared" si="142"/>
        <v>1</v>
      </c>
      <c r="DA1184">
        <f t="shared" si="143"/>
        <v>1</v>
      </c>
      <c r="DB1184">
        <v>0</v>
      </c>
    </row>
    <row r="1185" spans="1:106" x14ac:dyDescent="0.2">
      <c r="A1185">
        <f>ROW(Source!A508)</f>
        <v>508</v>
      </c>
      <c r="B1185">
        <v>39500385</v>
      </c>
      <c r="C1185">
        <v>39502005</v>
      </c>
      <c r="D1185">
        <v>37080781</v>
      </c>
      <c r="E1185">
        <v>1</v>
      </c>
      <c r="F1185">
        <v>1</v>
      </c>
      <c r="G1185">
        <v>1</v>
      </c>
      <c r="H1185">
        <v>1</v>
      </c>
      <c r="I1185" t="s">
        <v>1099</v>
      </c>
      <c r="J1185" t="s">
        <v>3</v>
      </c>
      <c r="K1185" t="s">
        <v>1100</v>
      </c>
      <c r="L1185">
        <v>1191</v>
      </c>
      <c r="N1185">
        <v>1013</v>
      </c>
      <c r="O1185" t="s">
        <v>1028</v>
      </c>
      <c r="P1185" t="s">
        <v>1028</v>
      </c>
      <c r="Q1185">
        <v>1</v>
      </c>
      <c r="W1185">
        <v>0</v>
      </c>
      <c r="X1185">
        <v>912892513</v>
      </c>
      <c r="Y1185">
        <v>30.48</v>
      </c>
      <c r="AA1185">
        <v>0</v>
      </c>
      <c r="AB1185">
        <v>0</v>
      </c>
      <c r="AC1185">
        <v>0</v>
      </c>
      <c r="AD1185">
        <v>9.92</v>
      </c>
      <c r="AE1185">
        <v>0</v>
      </c>
      <c r="AF1185">
        <v>0</v>
      </c>
      <c r="AG1185">
        <v>0</v>
      </c>
      <c r="AH1185">
        <v>9.92</v>
      </c>
      <c r="AI1185">
        <v>1</v>
      </c>
      <c r="AJ1185">
        <v>1</v>
      </c>
      <c r="AK1185">
        <v>1</v>
      </c>
      <c r="AL1185">
        <v>1</v>
      </c>
      <c r="AN1185">
        <v>0</v>
      </c>
      <c r="AO1185">
        <v>1</v>
      </c>
      <c r="AP1185">
        <v>0</v>
      </c>
      <c r="AQ1185">
        <v>0</v>
      </c>
      <c r="AR1185">
        <v>0</v>
      </c>
      <c r="AS1185" t="s">
        <v>3</v>
      </c>
      <c r="AT1185">
        <v>30.48</v>
      </c>
      <c r="AU1185" t="s">
        <v>3</v>
      </c>
      <c r="AV1185">
        <v>1</v>
      </c>
      <c r="AW1185">
        <v>2</v>
      </c>
      <c r="AX1185">
        <v>39502017</v>
      </c>
      <c r="AY1185">
        <v>1</v>
      </c>
      <c r="AZ1185">
        <v>0</v>
      </c>
      <c r="BA1185">
        <v>1187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Y1185*Source!I508</f>
        <v>2.1336000000000004</v>
      </c>
      <c r="CY1185">
        <f>AD1185</f>
        <v>9.92</v>
      </c>
      <c r="CZ1185">
        <f>AH1185</f>
        <v>9.92</v>
      </c>
      <c r="DA1185">
        <f>AL1185</f>
        <v>1</v>
      </c>
      <c r="DB1185">
        <v>0</v>
      </c>
    </row>
    <row r="1186" spans="1:106" x14ac:dyDescent="0.2">
      <c r="A1186">
        <f>ROW(Source!A508)</f>
        <v>508</v>
      </c>
      <c r="B1186">
        <v>39500385</v>
      </c>
      <c r="C1186">
        <v>39502005</v>
      </c>
      <c r="D1186">
        <v>37064876</v>
      </c>
      <c r="E1186">
        <v>1</v>
      </c>
      <c r="F1186">
        <v>1</v>
      </c>
      <c r="G1186">
        <v>1</v>
      </c>
      <c r="H1186">
        <v>1</v>
      </c>
      <c r="I1186" t="s">
        <v>1029</v>
      </c>
      <c r="J1186" t="s">
        <v>3</v>
      </c>
      <c r="K1186" t="s">
        <v>1030</v>
      </c>
      <c r="L1186">
        <v>1191</v>
      </c>
      <c r="N1186">
        <v>1013</v>
      </c>
      <c r="O1186" t="s">
        <v>1028</v>
      </c>
      <c r="P1186" t="s">
        <v>1028</v>
      </c>
      <c r="Q1186">
        <v>1</v>
      </c>
      <c r="W1186">
        <v>0</v>
      </c>
      <c r="X1186">
        <v>-1417349443</v>
      </c>
      <c r="Y1186">
        <v>0.05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1</v>
      </c>
      <c r="AJ1186">
        <v>1</v>
      </c>
      <c r="AK1186">
        <v>1</v>
      </c>
      <c r="AL1186">
        <v>1</v>
      </c>
      <c r="AN1186">
        <v>0</v>
      </c>
      <c r="AO1186">
        <v>1</v>
      </c>
      <c r="AP1186">
        <v>0</v>
      </c>
      <c r="AQ1186">
        <v>0</v>
      </c>
      <c r="AR1186">
        <v>0</v>
      </c>
      <c r="AS1186" t="s">
        <v>3</v>
      </c>
      <c r="AT1186">
        <v>0.05</v>
      </c>
      <c r="AU1186" t="s">
        <v>3</v>
      </c>
      <c r="AV1186">
        <v>2</v>
      </c>
      <c r="AW1186">
        <v>2</v>
      </c>
      <c r="AX1186">
        <v>39502018</v>
      </c>
      <c r="AY1186">
        <v>1</v>
      </c>
      <c r="AZ1186">
        <v>0</v>
      </c>
      <c r="BA1186">
        <v>1188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Y1186*Source!I508</f>
        <v>3.5000000000000005E-3</v>
      </c>
      <c r="CY1186">
        <f>AD1186</f>
        <v>0</v>
      </c>
      <c r="CZ1186">
        <f>AH1186</f>
        <v>0</v>
      </c>
      <c r="DA1186">
        <f>AL1186</f>
        <v>1</v>
      </c>
      <c r="DB1186">
        <v>0</v>
      </c>
    </row>
    <row r="1187" spans="1:106" x14ac:dyDescent="0.2">
      <c r="A1187">
        <f>ROW(Source!A508)</f>
        <v>508</v>
      </c>
      <c r="B1187">
        <v>39500385</v>
      </c>
      <c r="C1187">
        <v>39502005</v>
      </c>
      <c r="D1187">
        <v>36882159</v>
      </c>
      <c r="E1187">
        <v>1</v>
      </c>
      <c r="F1187">
        <v>1</v>
      </c>
      <c r="G1187">
        <v>1</v>
      </c>
      <c r="H1187">
        <v>2</v>
      </c>
      <c r="I1187" t="s">
        <v>1119</v>
      </c>
      <c r="J1187" t="s">
        <v>1120</v>
      </c>
      <c r="K1187" t="s">
        <v>1121</v>
      </c>
      <c r="L1187">
        <v>1368</v>
      </c>
      <c r="N1187">
        <v>1011</v>
      </c>
      <c r="O1187" t="s">
        <v>1034</v>
      </c>
      <c r="P1187" t="s">
        <v>1034</v>
      </c>
      <c r="Q1187">
        <v>1</v>
      </c>
      <c r="W1187">
        <v>0</v>
      </c>
      <c r="X1187">
        <v>-1718674368</v>
      </c>
      <c r="Y1187">
        <v>0.03</v>
      </c>
      <c r="AA1187">
        <v>0</v>
      </c>
      <c r="AB1187">
        <v>111.99</v>
      </c>
      <c r="AC1187">
        <v>13.5</v>
      </c>
      <c r="AD1187">
        <v>0</v>
      </c>
      <c r="AE1187">
        <v>0</v>
      </c>
      <c r="AF1187">
        <v>111.99</v>
      </c>
      <c r="AG1187">
        <v>13.5</v>
      </c>
      <c r="AH1187">
        <v>0</v>
      </c>
      <c r="AI1187">
        <v>1</v>
      </c>
      <c r="AJ1187">
        <v>1</v>
      </c>
      <c r="AK1187">
        <v>1</v>
      </c>
      <c r="AL1187">
        <v>1</v>
      </c>
      <c r="AN1187">
        <v>0</v>
      </c>
      <c r="AO1187">
        <v>1</v>
      </c>
      <c r="AP1187">
        <v>0</v>
      </c>
      <c r="AQ1187">
        <v>0</v>
      </c>
      <c r="AR1187">
        <v>0</v>
      </c>
      <c r="AS1187" t="s">
        <v>3</v>
      </c>
      <c r="AT1187">
        <v>0.03</v>
      </c>
      <c r="AU1187" t="s">
        <v>3</v>
      </c>
      <c r="AV1187">
        <v>0</v>
      </c>
      <c r="AW1187">
        <v>2</v>
      </c>
      <c r="AX1187">
        <v>39502019</v>
      </c>
      <c r="AY1187">
        <v>1</v>
      </c>
      <c r="AZ1187">
        <v>0</v>
      </c>
      <c r="BA1187">
        <v>1189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Y1187*Source!I508</f>
        <v>2.1000000000000003E-3</v>
      </c>
      <c r="CY1187">
        <f>AB1187</f>
        <v>111.99</v>
      </c>
      <c r="CZ1187">
        <f>AF1187</f>
        <v>111.99</v>
      </c>
      <c r="DA1187">
        <f>AJ1187</f>
        <v>1</v>
      </c>
      <c r="DB1187">
        <v>0</v>
      </c>
    </row>
    <row r="1188" spans="1:106" x14ac:dyDescent="0.2">
      <c r="A1188">
        <f>ROW(Source!A508)</f>
        <v>508</v>
      </c>
      <c r="B1188">
        <v>39500385</v>
      </c>
      <c r="C1188">
        <v>39502005</v>
      </c>
      <c r="D1188">
        <v>36883554</v>
      </c>
      <c r="E1188">
        <v>1</v>
      </c>
      <c r="F1188">
        <v>1</v>
      </c>
      <c r="G1188">
        <v>1</v>
      </c>
      <c r="H1188">
        <v>2</v>
      </c>
      <c r="I1188" t="s">
        <v>1037</v>
      </c>
      <c r="J1188" t="s">
        <v>1038</v>
      </c>
      <c r="K1188" t="s">
        <v>1039</v>
      </c>
      <c r="L1188">
        <v>1368</v>
      </c>
      <c r="N1188">
        <v>1011</v>
      </c>
      <c r="O1188" t="s">
        <v>1034</v>
      </c>
      <c r="P1188" t="s">
        <v>1034</v>
      </c>
      <c r="Q1188">
        <v>1</v>
      </c>
      <c r="W1188">
        <v>0</v>
      </c>
      <c r="X1188">
        <v>1372534845</v>
      </c>
      <c r="Y1188">
        <v>0.02</v>
      </c>
      <c r="AA1188">
        <v>0</v>
      </c>
      <c r="AB1188">
        <v>65.709999999999994</v>
      </c>
      <c r="AC1188">
        <v>11.6</v>
      </c>
      <c r="AD1188">
        <v>0</v>
      </c>
      <c r="AE1188">
        <v>0</v>
      </c>
      <c r="AF1188">
        <v>65.709999999999994</v>
      </c>
      <c r="AG1188">
        <v>11.6</v>
      </c>
      <c r="AH1188">
        <v>0</v>
      </c>
      <c r="AI1188">
        <v>1</v>
      </c>
      <c r="AJ1188">
        <v>1</v>
      </c>
      <c r="AK1188">
        <v>1</v>
      </c>
      <c r="AL1188">
        <v>1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 t="s">
        <v>3</v>
      </c>
      <c r="AT1188">
        <v>0.02</v>
      </c>
      <c r="AU1188" t="s">
        <v>3</v>
      </c>
      <c r="AV1188">
        <v>0</v>
      </c>
      <c r="AW1188">
        <v>2</v>
      </c>
      <c r="AX1188">
        <v>39502020</v>
      </c>
      <c r="AY1188">
        <v>1</v>
      </c>
      <c r="AZ1188">
        <v>0</v>
      </c>
      <c r="BA1188">
        <v>1190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Y1188*Source!I508</f>
        <v>1.4000000000000002E-3</v>
      </c>
      <c r="CY1188">
        <f>AB1188</f>
        <v>65.709999999999994</v>
      </c>
      <c r="CZ1188">
        <f>AF1188</f>
        <v>65.709999999999994</v>
      </c>
      <c r="DA1188">
        <f>AJ1188</f>
        <v>1</v>
      </c>
      <c r="DB1188">
        <v>0</v>
      </c>
    </row>
    <row r="1189" spans="1:106" x14ac:dyDescent="0.2">
      <c r="A1189">
        <f>ROW(Source!A508)</f>
        <v>508</v>
      </c>
      <c r="B1189">
        <v>39500385</v>
      </c>
      <c r="C1189">
        <v>39502005</v>
      </c>
      <c r="D1189">
        <v>36802094</v>
      </c>
      <c r="E1189">
        <v>1</v>
      </c>
      <c r="F1189">
        <v>1</v>
      </c>
      <c r="G1189">
        <v>1</v>
      </c>
      <c r="H1189">
        <v>3</v>
      </c>
      <c r="I1189" t="s">
        <v>1430</v>
      </c>
      <c r="J1189" t="s">
        <v>1431</v>
      </c>
      <c r="K1189" t="s">
        <v>1432</v>
      </c>
      <c r="L1189">
        <v>1346</v>
      </c>
      <c r="N1189">
        <v>1009</v>
      </c>
      <c r="O1189" t="s">
        <v>52</v>
      </c>
      <c r="P1189" t="s">
        <v>52</v>
      </c>
      <c r="Q1189">
        <v>1</v>
      </c>
      <c r="W1189">
        <v>0</v>
      </c>
      <c r="X1189">
        <v>-1088866022</v>
      </c>
      <c r="Y1189">
        <v>0.42</v>
      </c>
      <c r="AA1189">
        <v>30.4</v>
      </c>
      <c r="AB1189">
        <v>0</v>
      </c>
      <c r="AC1189">
        <v>0</v>
      </c>
      <c r="AD1189">
        <v>0</v>
      </c>
      <c r="AE1189">
        <v>30.4</v>
      </c>
      <c r="AF1189">
        <v>0</v>
      </c>
      <c r="AG1189">
        <v>0</v>
      </c>
      <c r="AH1189">
        <v>0</v>
      </c>
      <c r="AI1189">
        <v>1</v>
      </c>
      <c r="AJ1189">
        <v>1</v>
      </c>
      <c r="AK1189">
        <v>1</v>
      </c>
      <c r="AL1189">
        <v>1</v>
      </c>
      <c r="AN1189">
        <v>0</v>
      </c>
      <c r="AO1189">
        <v>1</v>
      </c>
      <c r="AP1189">
        <v>0</v>
      </c>
      <c r="AQ1189">
        <v>0</v>
      </c>
      <c r="AR1189">
        <v>0</v>
      </c>
      <c r="AS1189" t="s">
        <v>3</v>
      </c>
      <c r="AT1189">
        <v>0.42</v>
      </c>
      <c r="AU1189" t="s">
        <v>3</v>
      </c>
      <c r="AV1189">
        <v>0</v>
      </c>
      <c r="AW1189">
        <v>2</v>
      </c>
      <c r="AX1189">
        <v>39502021</v>
      </c>
      <c r="AY1189">
        <v>1</v>
      </c>
      <c r="AZ1189">
        <v>0</v>
      </c>
      <c r="BA1189">
        <v>1191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Y1189*Source!I508</f>
        <v>2.9400000000000003E-2</v>
      </c>
      <c r="CY1189">
        <f t="shared" ref="CY1189:CY1195" si="144">AA1189</f>
        <v>30.4</v>
      </c>
      <c r="CZ1189">
        <f t="shared" ref="CZ1189:CZ1195" si="145">AE1189</f>
        <v>30.4</v>
      </c>
      <c r="DA1189">
        <f t="shared" ref="DA1189:DA1195" si="146">AI1189</f>
        <v>1</v>
      </c>
      <c r="DB1189">
        <v>0</v>
      </c>
    </row>
    <row r="1190" spans="1:106" x14ac:dyDescent="0.2">
      <c r="A1190">
        <f>ROW(Source!A508)</f>
        <v>508</v>
      </c>
      <c r="B1190">
        <v>39500385</v>
      </c>
      <c r="C1190">
        <v>39502005</v>
      </c>
      <c r="D1190">
        <v>36804448</v>
      </c>
      <c r="E1190">
        <v>1</v>
      </c>
      <c r="F1190">
        <v>1</v>
      </c>
      <c r="G1190">
        <v>1</v>
      </c>
      <c r="H1190">
        <v>3</v>
      </c>
      <c r="I1190" t="s">
        <v>1433</v>
      </c>
      <c r="J1190" t="s">
        <v>1434</v>
      </c>
      <c r="K1190" t="s">
        <v>1416</v>
      </c>
      <c r="L1190">
        <v>1346</v>
      </c>
      <c r="N1190">
        <v>1009</v>
      </c>
      <c r="O1190" t="s">
        <v>52</v>
      </c>
      <c r="P1190" t="s">
        <v>52</v>
      </c>
      <c r="Q1190">
        <v>1</v>
      </c>
      <c r="W1190">
        <v>0</v>
      </c>
      <c r="X1190">
        <v>103900845</v>
      </c>
      <c r="Y1190">
        <v>1.5</v>
      </c>
      <c r="AA1190">
        <v>9.0399999999999991</v>
      </c>
      <c r="AB1190">
        <v>0</v>
      </c>
      <c r="AC1190">
        <v>0</v>
      </c>
      <c r="AD1190">
        <v>0</v>
      </c>
      <c r="AE1190">
        <v>9.0399999999999991</v>
      </c>
      <c r="AF1190">
        <v>0</v>
      </c>
      <c r="AG1190">
        <v>0</v>
      </c>
      <c r="AH1190">
        <v>0</v>
      </c>
      <c r="AI1190">
        <v>1</v>
      </c>
      <c r="AJ1190">
        <v>1</v>
      </c>
      <c r="AK1190">
        <v>1</v>
      </c>
      <c r="AL1190">
        <v>1</v>
      </c>
      <c r="AN1190">
        <v>0</v>
      </c>
      <c r="AO1190">
        <v>1</v>
      </c>
      <c r="AP1190">
        <v>0</v>
      </c>
      <c r="AQ1190">
        <v>0</v>
      </c>
      <c r="AR1190">
        <v>0</v>
      </c>
      <c r="AS1190" t="s">
        <v>3</v>
      </c>
      <c r="AT1190">
        <v>1.5</v>
      </c>
      <c r="AU1190" t="s">
        <v>3</v>
      </c>
      <c r="AV1190">
        <v>0</v>
      </c>
      <c r="AW1190">
        <v>2</v>
      </c>
      <c r="AX1190">
        <v>39502022</v>
      </c>
      <c r="AY1190">
        <v>1</v>
      </c>
      <c r="AZ1190">
        <v>0</v>
      </c>
      <c r="BA1190">
        <v>1192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Y1190*Source!I508</f>
        <v>0.10500000000000001</v>
      </c>
      <c r="CY1190">
        <f t="shared" si="144"/>
        <v>9.0399999999999991</v>
      </c>
      <c r="CZ1190">
        <f t="shared" si="145"/>
        <v>9.0399999999999991</v>
      </c>
      <c r="DA1190">
        <f t="shared" si="146"/>
        <v>1</v>
      </c>
      <c r="DB1190">
        <v>0</v>
      </c>
    </row>
    <row r="1191" spans="1:106" x14ac:dyDescent="0.2">
      <c r="A1191">
        <f>ROW(Source!A508)</f>
        <v>508</v>
      </c>
      <c r="B1191">
        <v>39500385</v>
      </c>
      <c r="C1191">
        <v>39502005</v>
      </c>
      <c r="D1191">
        <v>36806488</v>
      </c>
      <c r="E1191">
        <v>1</v>
      </c>
      <c r="F1191">
        <v>1</v>
      </c>
      <c r="G1191">
        <v>1</v>
      </c>
      <c r="H1191">
        <v>3</v>
      </c>
      <c r="I1191" t="s">
        <v>1141</v>
      </c>
      <c r="J1191" t="s">
        <v>1142</v>
      </c>
      <c r="K1191" t="s">
        <v>1143</v>
      </c>
      <c r="L1191">
        <v>1348</v>
      </c>
      <c r="N1191">
        <v>1009</v>
      </c>
      <c r="O1191" t="s">
        <v>57</v>
      </c>
      <c r="P1191" t="s">
        <v>57</v>
      </c>
      <c r="Q1191">
        <v>1000</v>
      </c>
      <c r="W1191">
        <v>0</v>
      </c>
      <c r="X1191">
        <v>-1421715385</v>
      </c>
      <c r="Y1191">
        <v>3.15E-3</v>
      </c>
      <c r="AA1191">
        <v>729.98</v>
      </c>
      <c r="AB1191">
        <v>0</v>
      </c>
      <c r="AC1191">
        <v>0</v>
      </c>
      <c r="AD1191">
        <v>0</v>
      </c>
      <c r="AE1191">
        <v>729.98</v>
      </c>
      <c r="AF1191">
        <v>0</v>
      </c>
      <c r="AG1191">
        <v>0</v>
      </c>
      <c r="AH1191">
        <v>0</v>
      </c>
      <c r="AI1191">
        <v>1</v>
      </c>
      <c r="AJ1191">
        <v>1</v>
      </c>
      <c r="AK1191">
        <v>1</v>
      </c>
      <c r="AL1191">
        <v>1</v>
      </c>
      <c r="AN1191">
        <v>0</v>
      </c>
      <c r="AO1191">
        <v>1</v>
      </c>
      <c r="AP1191">
        <v>0</v>
      </c>
      <c r="AQ1191">
        <v>0</v>
      </c>
      <c r="AR1191">
        <v>0</v>
      </c>
      <c r="AS1191" t="s">
        <v>3</v>
      </c>
      <c r="AT1191">
        <v>3.15E-3</v>
      </c>
      <c r="AU1191" t="s">
        <v>3</v>
      </c>
      <c r="AV1191">
        <v>0</v>
      </c>
      <c r="AW1191">
        <v>2</v>
      </c>
      <c r="AX1191">
        <v>39502023</v>
      </c>
      <c r="AY1191">
        <v>1</v>
      </c>
      <c r="AZ1191">
        <v>0</v>
      </c>
      <c r="BA1191">
        <v>1193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Y1191*Source!I508</f>
        <v>2.2050000000000002E-4</v>
      </c>
      <c r="CY1191">
        <f t="shared" si="144"/>
        <v>729.98</v>
      </c>
      <c r="CZ1191">
        <f t="shared" si="145"/>
        <v>729.98</v>
      </c>
      <c r="DA1191">
        <f t="shared" si="146"/>
        <v>1</v>
      </c>
      <c r="DB1191">
        <v>0</v>
      </c>
    </row>
    <row r="1192" spans="1:106" x14ac:dyDescent="0.2">
      <c r="A1192">
        <f>ROW(Source!A508)</f>
        <v>508</v>
      </c>
      <c r="B1192">
        <v>39500385</v>
      </c>
      <c r="C1192">
        <v>39502005</v>
      </c>
      <c r="D1192">
        <v>36852067</v>
      </c>
      <c r="E1192">
        <v>1</v>
      </c>
      <c r="F1192">
        <v>1</v>
      </c>
      <c r="G1192">
        <v>1</v>
      </c>
      <c r="H1192">
        <v>3</v>
      </c>
      <c r="I1192" t="s">
        <v>1489</v>
      </c>
      <c r="J1192" t="s">
        <v>1490</v>
      </c>
      <c r="K1192" t="s">
        <v>1491</v>
      </c>
      <c r="L1192">
        <v>1356</v>
      </c>
      <c r="N1192">
        <v>1010</v>
      </c>
      <c r="O1192" t="s">
        <v>1128</v>
      </c>
      <c r="P1192" t="s">
        <v>1128</v>
      </c>
      <c r="Q1192">
        <v>1000</v>
      </c>
      <c r="W1192">
        <v>0</v>
      </c>
      <c r="X1192">
        <v>40709342</v>
      </c>
      <c r="Y1192">
        <v>0.10199999999999999</v>
      </c>
      <c r="AA1192">
        <v>270</v>
      </c>
      <c r="AB1192">
        <v>0</v>
      </c>
      <c r="AC1192">
        <v>0</v>
      </c>
      <c r="AD1192">
        <v>0</v>
      </c>
      <c r="AE1192">
        <v>270</v>
      </c>
      <c r="AF1192">
        <v>0</v>
      </c>
      <c r="AG1192">
        <v>0</v>
      </c>
      <c r="AH1192">
        <v>0</v>
      </c>
      <c r="AI1192">
        <v>1</v>
      </c>
      <c r="AJ1192">
        <v>1</v>
      </c>
      <c r="AK1192">
        <v>1</v>
      </c>
      <c r="AL1192">
        <v>1</v>
      </c>
      <c r="AN1192">
        <v>0</v>
      </c>
      <c r="AO1192">
        <v>1</v>
      </c>
      <c r="AP1192">
        <v>0</v>
      </c>
      <c r="AQ1192">
        <v>0</v>
      </c>
      <c r="AR1192">
        <v>0</v>
      </c>
      <c r="AS1192" t="s">
        <v>3</v>
      </c>
      <c r="AT1192">
        <v>0.10199999999999999</v>
      </c>
      <c r="AU1192" t="s">
        <v>3</v>
      </c>
      <c r="AV1192">
        <v>0</v>
      </c>
      <c r="AW1192">
        <v>2</v>
      </c>
      <c r="AX1192">
        <v>39502024</v>
      </c>
      <c r="AY1192">
        <v>1</v>
      </c>
      <c r="AZ1192">
        <v>0</v>
      </c>
      <c r="BA1192">
        <v>1194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Y1192*Source!I508</f>
        <v>7.1400000000000005E-3</v>
      </c>
      <c r="CY1192">
        <f t="shared" si="144"/>
        <v>270</v>
      </c>
      <c r="CZ1192">
        <f t="shared" si="145"/>
        <v>270</v>
      </c>
      <c r="DA1192">
        <f t="shared" si="146"/>
        <v>1</v>
      </c>
      <c r="DB1192">
        <v>0</v>
      </c>
    </row>
    <row r="1193" spans="1:106" x14ac:dyDescent="0.2">
      <c r="A1193">
        <f>ROW(Source!A508)</f>
        <v>508</v>
      </c>
      <c r="B1193">
        <v>39500385</v>
      </c>
      <c r="C1193">
        <v>39502005</v>
      </c>
      <c r="D1193">
        <v>36855286</v>
      </c>
      <c r="E1193">
        <v>1</v>
      </c>
      <c r="F1193">
        <v>1</v>
      </c>
      <c r="G1193">
        <v>1</v>
      </c>
      <c r="H1193">
        <v>3</v>
      </c>
      <c r="I1193" t="s">
        <v>770</v>
      </c>
      <c r="J1193" t="s">
        <v>772</v>
      </c>
      <c r="K1193" t="s">
        <v>771</v>
      </c>
      <c r="L1193">
        <v>1355</v>
      </c>
      <c r="N1193">
        <v>1010</v>
      </c>
      <c r="O1193" t="s">
        <v>390</v>
      </c>
      <c r="P1193" t="s">
        <v>390</v>
      </c>
      <c r="Q1193">
        <v>100</v>
      </c>
      <c r="W1193">
        <v>0</v>
      </c>
      <c r="X1193">
        <v>1728305189</v>
      </c>
      <c r="Y1193">
        <v>0.28571400000000002</v>
      </c>
      <c r="AA1193">
        <v>863</v>
      </c>
      <c r="AB1193">
        <v>0</v>
      </c>
      <c r="AC1193">
        <v>0</v>
      </c>
      <c r="AD1193">
        <v>0</v>
      </c>
      <c r="AE1193">
        <v>863</v>
      </c>
      <c r="AF1193">
        <v>0</v>
      </c>
      <c r="AG1193">
        <v>0</v>
      </c>
      <c r="AH1193">
        <v>0</v>
      </c>
      <c r="AI1193">
        <v>1</v>
      </c>
      <c r="AJ1193">
        <v>1</v>
      </c>
      <c r="AK1193">
        <v>1</v>
      </c>
      <c r="AL1193">
        <v>1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 t="s">
        <v>3</v>
      </c>
      <c r="AT1193">
        <v>0.28571400000000002</v>
      </c>
      <c r="AU1193" t="s">
        <v>3</v>
      </c>
      <c r="AV1193">
        <v>0</v>
      </c>
      <c r="AW1193">
        <v>1</v>
      </c>
      <c r="AX1193">
        <v>-1</v>
      </c>
      <c r="AY1193">
        <v>0</v>
      </c>
      <c r="AZ1193">
        <v>0</v>
      </c>
      <c r="BA1193" t="s">
        <v>3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Y1193*Source!I508</f>
        <v>1.9999980000000004E-2</v>
      </c>
      <c r="CY1193">
        <f t="shared" si="144"/>
        <v>863</v>
      </c>
      <c r="CZ1193">
        <f t="shared" si="145"/>
        <v>863</v>
      </c>
      <c r="DA1193">
        <f t="shared" si="146"/>
        <v>1</v>
      </c>
      <c r="DB1193">
        <v>0</v>
      </c>
    </row>
    <row r="1194" spans="1:106" x14ac:dyDescent="0.2">
      <c r="A1194">
        <f>ROW(Source!A508)</f>
        <v>508</v>
      </c>
      <c r="B1194">
        <v>39500385</v>
      </c>
      <c r="C1194">
        <v>39502005</v>
      </c>
      <c r="D1194">
        <v>36855287</v>
      </c>
      <c r="E1194">
        <v>1</v>
      </c>
      <c r="F1194">
        <v>1</v>
      </c>
      <c r="G1194">
        <v>1</v>
      </c>
      <c r="H1194">
        <v>3</v>
      </c>
      <c r="I1194" t="s">
        <v>766</v>
      </c>
      <c r="J1194" t="s">
        <v>768</v>
      </c>
      <c r="K1194" t="s">
        <v>767</v>
      </c>
      <c r="L1194">
        <v>1355</v>
      </c>
      <c r="N1194">
        <v>1010</v>
      </c>
      <c r="O1194" t="s">
        <v>390</v>
      </c>
      <c r="P1194" t="s">
        <v>390</v>
      </c>
      <c r="Q1194">
        <v>100</v>
      </c>
      <c r="W1194">
        <v>0</v>
      </c>
      <c r="X1194">
        <v>-843056249</v>
      </c>
      <c r="Y1194">
        <v>0.71428599999999998</v>
      </c>
      <c r="AA1194">
        <v>932</v>
      </c>
      <c r="AB1194">
        <v>0</v>
      </c>
      <c r="AC1194">
        <v>0</v>
      </c>
      <c r="AD1194">
        <v>0</v>
      </c>
      <c r="AE1194">
        <v>932</v>
      </c>
      <c r="AF1194">
        <v>0</v>
      </c>
      <c r="AG1194">
        <v>0</v>
      </c>
      <c r="AH1194">
        <v>0</v>
      </c>
      <c r="AI1194">
        <v>1</v>
      </c>
      <c r="AJ1194">
        <v>1</v>
      </c>
      <c r="AK1194">
        <v>1</v>
      </c>
      <c r="AL1194">
        <v>1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 t="s">
        <v>3</v>
      </c>
      <c r="AT1194">
        <v>0.71428599999999998</v>
      </c>
      <c r="AU1194" t="s">
        <v>3</v>
      </c>
      <c r="AV1194">
        <v>0</v>
      </c>
      <c r="AW1194">
        <v>1</v>
      </c>
      <c r="AX1194">
        <v>-1</v>
      </c>
      <c r="AY1194">
        <v>0</v>
      </c>
      <c r="AZ1194">
        <v>0</v>
      </c>
      <c r="BA1194" t="s">
        <v>3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Y1194*Source!I508</f>
        <v>5.0000020000000006E-2</v>
      </c>
      <c r="CY1194">
        <f t="shared" si="144"/>
        <v>932</v>
      </c>
      <c r="CZ1194">
        <f t="shared" si="145"/>
        <v>932</v>
      </c>
      <c r="DA1194">
        <f t="shared" si="146"/>
        <v>1</v>
      </c>
      <c r="DB1194">
        <v>0</v>
      </c>
    </row>
    <row r="1195" spans="1:106" x14ac:dyDescent="0.2">
      <c r="A1195">
        <f>ROW(Source!A508)</f>
        <v>508</v>
      </c>
      <c r="B1195">
        <v>39500385</v>
      </c>
      <c r="C1195">
        <v>39502005</v>
      </c>
      <c r="D1195">
        <v>36799065</v>
      </c>
      <c r="E1195">
        <v>17</v>
      </c>
      <c r="F1195">
        <v>1</v>
      </c>
      <c r="G1195">
        <v>1</v>
      </c>
      <c r="H1195">
        <v>3</v>
      </c>
      <c r="I1195" t="s">
        <v>1438</v>
      </c>
      <c r="J1195" t="s">
        <v>3</v>
      </c>
      <c r="K1195" t="s">
        <v>1439</v>
      </c>
      <c r="L1195">
        <v>1374</v>
      </c>
      <c r="N1195">
        <v>1013</v>
      </c>
      <c r="O1195" t="s">
        <v>1440</v>
      </c>
      <c r="P1195" t="s">
        <v>1440</v>
      </c>
      <c r="Q1195">
        <v>1</v>
      </c>
      <c r="W1195">
        <v>0</v>
      </c>
      <c r="X1195">
        <v>-1731369543</v>
      </c>
      <c r="Y1195">
        <v>6.05</v>
      </c>
      <c r="AA1195">
        <v>1</v>
      </c>
      <c r="AB1195">
        <v>0</v>
      </c>
      <c r="AC1195">
        <v>0</v>
      </c>
      <c r="AD1195">
        <v>0</v>
      </c>
      <c r="AE1195">
        <v>1</v>
      </c>
      <c r="AF1195">
        <v>0</v>
      </c>
      <c r="AG1195">
        <v>0</v>
      </c>
      <c r="AH1195">
        <v>0</v>
      </c>
      <c r="AI1195">
        <v>1</v>
      </c>
      <c r="AJ1195">
        <v>1</v>
      </c>
      <c r="AK1195">
        <v>1</v>
      </c>
      <c r="AL1195">
        <v>1</v>
      </c>
      <c r="AN1195">
        <v>0</v>
      </c>
      <c r="AO1195">
        <v>1</v>
      </c>
      <c r="AP1195">
        <v>0</v>
      </c>
      <c r="AQ1195">
        <v>0</v>
      </c>
      <c r="AR1195">
        <v>0</v>
      </c>
      <c r="AS1195" t="s">
        <v>3</v>
      </c>
      <c r="AT1195">
        <v>6.05</v>
      </c>
      <c r="AU1195" t="s">
        <v>3</v>
      </c>
      <c r="AV1195">
        <v>0</v>
      </c>
      <c r="AW1195">
        <v>2</v>
      </c>
      <c r="AX1195">
        <v>39502025</v>
      </c>
      <c r="AY1195">
        <v>1</v>
      </c>
      <c r="AZ1195">
        <v>0</v>
      </c>
      <c r="BA1195">
        <v>1195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Y1195*Source!I508</f>
        <v>0.42350000000000004</v>
      </c>
      <c r="CY1195">
        <f t="shared" si="144"/>
        <v>1</v>
      </c>
      <c r="CZ1195">
        <f t="shared" si="145"/>
        <v>1</v>
      </c>
      <c r="DA1195">
        <f t="shared" si="146"/>
        <v>1</v>
      </c>
      <c r="DB1195">
        <v>0</v>
      </c>
    </row>
    <row r="1196" spans="1:106" x14ac:dyDescent="0.2">
      <c r="A1196">
        <f>ROW(Source!A509)</f>
        <v>509</v>
      </c>
      <c r="B1196">
        <v>39500386</v>
      </c>
      <c r="C1196">
        <v>39502005</v>
      </c>
      <c r="D1196">
        <v>37080781</v>
      </c>
      <c r="E1196">
        <v>1</v>
      </c>
      <c r="F1196">
        <v>1</v>
      </c>
      <c r="G1196">
        <v>1</v>
      </c>
      <c r="H1196">
        <v>1</v>
      </c>
      <c r="I1196" t="s">
        <v>1099</v>
      </c>
      <c r="J1196" t="s">
        <v>3</v>
      </c>
      <c r="K1196" t="s">
        <v>1100</v>
      </c>
      <c r="L1196">
        <v>1191</v>
      </c>
      <c r="N1196">
        <v>1013</v>
      </c>
      <c r="O1196" t="s">
        <v>1028</v>
      </c>
      <c r="P1196" t="s">
        <v>1028</v>
      </c>
      <c r="Q1196">
        <v>1</v>
      </c>
      <c r="W1196">
        <v>0</v>
      </c>
      <c r="X1196">
        <v>912892513</v>
      </c>
      <c r="Y1196">
        <v>30.48</v>
      </c>
      <c r="AA1196">
        <v>0</v>
      </c>
      <c r="AB1196">
        <v>0</v>
      </c>
      <c r="AC1196">
        <v>0</v>
      </c>
      <c r="AD1196">
        <v>66.069999999999993</v>
      </c>
      <c r="AE1196">
        <v>0</v>
      </c>
      <c r="AF1196">
        <v>0</v>
      </c>
      <c r="AG1196">
        <v>0</v>
      </c>
      <c r="AH1196">
        <v>9.92</v>
      </c>
      <c r="AI1196">
        <v>1</v>
      </c>
      <c r="AJ1196">
        <v>1</v>
      </c>
      <c r="AK1196">
        <v>1</v>
      </c>
      <c r="AL1196">
        <v>6.66</v>
      </c>
      <c r="AN1196">
        <v>0</v>
      </c>
      <c r="AO1196">
        <v>1</v>
      </c>
      <c r="AP1196">
        <v>0</v>
      </c>
      <c r="AQ1196">
        <v>0</v>
      </c>
      <c r="AR1196">
        <v>0</v>
      </c>
      <c r="AS1196" t="s">
        <v>3</v>
      </c>
      <c r="AT1196">
        <v>30.48</v>
      </c>
      <c r="AU1196" t="s">
        <v>3</v>
      </c>
      <c r="AV1196">
        <v>1</v>
      </c>
      <c r="AW1196">
        <v>2</v>
      </c>
      <c r="AX1196">
        <v>39502017</v>
      </c>
      <c r="AY1196">
        <v>1</v>
      </c>
      <c r="AZ1196">
        <v>0</v>
      </c>
      <c r="BA1196">
        <v>1196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Y1196*Source!I509</f>
        <v>2.1336000000000004</v>
      </c>
      <c r="CY1196">
        <f>AD1196</f>
        <v>66.069999999999993</v>
      </c>
      <c r="CZ1196">
        <f>AH1196</f>
        <v>9.92</v>
      </c>
      <c r="DA1196">
        <f>AL1196</f>
        <v>6.66</v>
      </c>
      <c r="DB1196">
        <v>0</v>
      </c>
    </row>
    <row r="1197" spans="1:106" x14ac:dyDescent="0.2">
      <c r="A1197">
        <f>ROW(Source!A509)</f>
        <v>509</v>
      </c>
      <c r="B1197">
        <v>39500386</v>
      </c>
      <c r="C1197">
        <v>39502005</v>
      </c>
      <c r="D1197">
        <v>37064876</v>
      </c>
      <c r="E1197">
        <v>1</v>
      </c>
      <c r="F1197">
        <v>1</v>
      </c>
      <c r="G1197">
        <v>1</v>
      </c>
      <c r="H1197">
        <v>1</v>
      </c>
      <c r="I1197" t="s">
        <v>1029</v>
      </c>
      <c r="J1197" t="s">
        <v>3</v>
      </c>
      <c r="K1197" t="s">
        <v>1030</v>
      </c>
      <c r="L1197">
        <v>1191</v>
      </c>
      <c r="N1197">
        <v>1013</v>
      </c>
      <c r="O1197" t="s">
        <v>1028</v>
      </c>
      <c r="P1197" t="s">
        <v>1028</v>
      </c>
      <c r="Q1197">
        <v>1</v>
      </c>
      <c r="W1197">
        <v>0</v>
      </c>
      <c r="X1197">
        <v>-1417349443</v>
      </c>
      <c r="Y1197">
        <v>0.05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1</v>
      </c>
      <c r="AJ1197">
        <v>1</v>
      </c>
      <c r="AK1197">
        <v>6.66</v>
      </c>
      <c r="AL1197">
        <v>1</v>
      </c>
      <c r="AN1197">
        <v>0</v>
      </c>
      <c r="AO1197">
        <v>1</v>
      </c>
      <c r="AP1197">
        <v>0</v>
      </c>
      <c r="AQ1197">
        <v>0</v>
      </c>
      <c r="AR1197">
        <v>0</v>
      </c>
      <c r="AS1197" t="s">
        <v>3</v>
      </c>
      <c r="AT1197">
        <v>0.05</v>
      </c>
      <c r="AU1197" t="s">
        <v>3</v>
      </c>
      <c r="AV1197">
        <v>2</v>
      </c>
      <c r="AW1197">
        <v>2</v>
      </c>
      <c r="AX1197">
        <v>39502018</v>
      </c>
      <c r="AY1197">
        <v>1</v>
      </c>
      <c r="AZ1197">
        <v>0</v>
      </c>
      <c r="BA1197">
        <v>1197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Y1197*Source!I509</f>
        <v>3.5000000000000005E-3</v>
      </c>
      <c r="CY1197">
        <f>AD1197</f>
        <v>0</v>
      </c>
      <c r="CZ1197">
        <f>AH1197</f>
        <v>0</v>
      </c>
      <c r="DA1197">
        <f>AL1197</f>
        <v>1</v>
      </c>
      <c r="DB1197">
        <v>0</v>
      </c>
    </row>
    <row r="1198" spans="1:106" x14ac:dyDescent="0.2">
      <c r="A1198">
        <f>ROW(Source!A509)</f>
        <v>509</v>
      </c>
      <c r="B1198">
        <v>39500386</v>
      </c>
      <c r="C1198">
        <v>39502005</v>
      </c>
      <c r="D1198">
        <v>36882159</v>
      </c>
      <c r="E1198">
        <v>1</v>
      </c>
      <c r="F1198">
        <v>1</v>
      </c>
      <c r="G1198">
        <v>1</v>
      </c>
      <c r="H1198">
        <v>2</v>
      </c>
      <c r="I1198" t="s">
        <v>1119</v>
      </c>
      <c r="J1198" t="s">
        <v>1120</v>
      </c>
      <c r="K1198" t="s">
        <v>1121</v>
      </c>
      <c r="L1198">
        <v>1368</v>
      </c>
      <c r="N1198">
        <v>1011</v>
      </c>
      <c r="O1198" t="s">
        <v>1034</v>
      </c>
      <c r="P1198" t="s">
        <v>1034</v>
      </c>
      <c r="Q1198">
        <v>1</v>
      </c>
      <c r="W1198">
        <v>0</v>
      </c>
      <c r="X1198">
        <v>-1718674368</v>
      </c>
      <c r="Y1198">
        <v>0.03</v>
      </c>
      <c r="AA1198">
        <v>0</v>
      </c>
      <c r="AB1198">
        <v>745.85</v>
      </c>
      <c r="AC1198">
        <v>13.5</v>
      </c>
      <c r="AD1198">
        <v>0</v>
      </c>
      <c r="AE1198">
        <v>0</v>
      </c>
      <c r="AF1198">
        <v>111.99</v>
      </c>
      <c r="AG1198">
        <v>13.5</v>
      </c>
      <c r="AH1198">
        <v>0</v>
      </c>
      <c r="AI1198">
        <v>1</v>
      </c>
      <c r="AJ1198">
        <v>6.66</v>
      </c>
      <c r="AK1198">
        <v>1</v>
      </c>
      <c r="AL1198">
        <v>1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3</v>
      </c>
      <c r="AT1198">
        <v>0.03</v>
      </c>
      <c r="AU1198" t="s">
        <v>3</v>
      </c>
      <c r="AV1198">
        <v>0</v>
      </c>
      <c r="AW1198">
        <v>2</v>
      </c>
      <c r="AX1198">
        <v>39502019</v>
      </c>
      <c r="AY1198">
        <v>1</v>
      </c>
      <c r="AZ1198">
        <v>0</v>
      </c>
      <c r="BA1198">
        <v>1198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Y1198*Source!I509</f>
        <v>2.1000000000000003E-3</v>
      </c>
      <c r="CY1198">
        <f>AB1198</f>
        <v>745.85</v>
      </c>
      <c r="CZ1198">
        <f>AF1198</f>
        <v>111.99</v>
      </c>
      <c r="DA1198">
        <f>AJ1198</f>
        <v>6.66</v>
      </c>
      <c r="DB1198">
        <v>0</v>
      </c>
    </row>
    <row r="1199" spans="1:106" x14ac:dyDescent="0.2">
      <c r="A1199">
        <f>ROW(Source!A509)</f>
        <v>509</v>
      </c>
      <c r="B1199">
        <v>39500386</v>
      </c>
      <c r="C1199">
        <v>39502005</v>
      </c>
      <c r="D1199">
        <v>36883554</v>
      </c>
      <c r="E1199">
        <v>1</v>
      </c>
      <c r="F1199">
        <v>1</v>
      </c>
      <c r="G1199">
        <v>1</v>
      </c>
      <c r="H1199">
        <v>2</v>
      </c>
      <c r="I1199" t="s">
        <v>1037</v>
      </c>
      <c r="J1199" t="s">
        <v>1038</v>
      </c>
      <c r="K1199" t="s">
        <v>1039</v>
      </c>
      <c r="L1199">
        <v>1368</v>
      </c>
      <c r="N1199">
        <v>1011</v>
      </c>
      <c r="O1199" t="s">
        <v>1034</v>
      </c>
      <c r="P1199" t="s">
        <v>1034</v>
      </c>
      <c r="Q1199">
        <v>1</v>
      </c>
      <c r="W1199">
        <v>0</v>
      </c>
      <c r="X1199">
        <v>1372534845</v>
      </c>
      <c r="Y1199">
        <v>0.02</v>
      </c>
      <c r="AA1199">
        <v>0</v>
      </c>
      <c r="AB1199">
        <v>437.63</v>
      </c>
      <c r="AC1199">
        <v>11.6</v>
      </c>
      <c r="AD1199">
        <v>0</v>
      </c>
      <c r="AE1199">
        <v>0</v>
      </c>
      <c r="AF1199">
        <v>65.709999999999994</v>
      </c>
      <c r="AG1199">
        <v>11.6</v>
      </c>
      <c r="AH1199">
        <v>0</v>
      </c>
      <c r="AI1199">
        <v>1</v>
      </c>
      <c r="AJ1199">
        <v>6.66</v>
      </c>
      <c r="AK1199">
        <v>1</v>
      </c>
      <c r="AL1199">
        <v>1</v>
      </c>
      <c r="AN1199">
        <v>0</v>
      </c>
      <c r="AO1199">
        <v>1</v>
      </c>
      <c r="AP1199">
        <v>0</v>
      </c>
      <c r="AQ1199">
        <v>0</v>
      </c>
      <c r="AR1199">
        <v>0</v>
      </c>
      <c r="AS1199" t="s">
        <v>3</v>
      </c>
      <c r="AT1199">
        <v>0.02</v>
      </c>
      <c r="AU1199" t="s">
        <v>3</v>
      </c>
      <c r="AV1199">
        <v>0</v>
      </c>
      <c r="AW1199">
        <v>2</v>
      </c>
      <c r="AX1199">
        <v>39502020</v>
      </c>
      <c r="AY1199">
        <v>1</v>
      </c>
      <c r="AZ1199">
        <v>0</v>
      </c>
      <c r="BA1199">
        <v>1199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Y1199*Source!I509</f>
        <v>1.4000000000000002E-3</v>
      </c>
      <c r="CY1199">
        <f>AB1199</f>
        <v>437.63</v>
      </c>
      <c r="CZ1199">
        <f>AF1199</f>
        <v>65.709999999999994</v>
      </c>
      <c r="DA1199">
        <f>AJ1199</f>
        <v>6.66</v>
      </c>
      <c r="DB1199">
        <v>0</v>
      </c>
    </row>
    <row r="1200" spans="1:106" x14ac:dyDescent="0.2">
      <c r="A1200">
        <f>ROW(Source!A509)</f>
        <v>509</v>
      </c>
      <c r="B1200">
        <v>39500386</v>
      </c>
      <c r="C1200">
        <v>39502005</v>
      </c>
      <c r="D1200">
        <v>36802094</v>
      </c>
      <c r="E1200">
        <v>1</v>
      </c>
      <c r="F1200">
        <v>1</v>
      </c>
      <c r="G1200">
        <v>1</v>
      </c>
      <c r="H1200">
        <v>3</v>
      </c>
      <c r="I1200" t="s">
        <v>1430</v>
      </c>
      <c r="J1200" t="s">
        <v>1431</v>
      </c>
      <c r="K1200" t="s">
        <v>1432</v>
      </c>
      <c r="L1200">
        <v>1346</v>
      </c>
      <c r="N1200">
        <v>1009</v>
      </c>
      <c r="O1200" t="s">
        <v>52</v>
      </c>
      <c r="P1200" t="s">
        <v>52</v>
      </c>
      <c r="Q1200">
        <v>1</v>
      </c>
      <c r="W1200">
        <v>0</v>
      </c>
      <c r="X1200">
        <v>-1088866022</v>
      </c>
      <c r="Y1200">
        <v>0.42</v>
      </c>
      <c r="AA1200">
        <v>202.46</v>
      </c>
      <c r="AB1200">
        <v>0</v>
      </c>
      <c r="AC1200">
        <v>0</v>
      </c>
      <c r="AD1200">
        <v>0</v>
      </c>
      <c r="AE1200">
        <v>30.4</v>
      </c>
      <c r="AF1200">
        <v>0</v>
      </c>
      <c r="AG1200">
        <v>0</v>
      </c>
      <c r="AH1200">
        <v>0</v>
      </c>
      <c r="AI1200">
        <v>6.66</v>
      </c>
      <c r="AJ1200">
        <v>1</v>
      </c>
      <c r="AK1200">
        <v>1</v>
      </c>
      <c r="AL1200">
        <v>1</v>
      </c>
      <c r="AN1200">
        <v>0</v>
      </c>
      <c r="AO1200">
        <v>1</v>
      </c>
      <c r="AP1200">
        <v>0</v>
      </c>
      <c r="AQ1200">
        <v>0</v>
      </c>
      <c r="AR1200">
        <v>0</v>
      </c>
      <c r="AS1200" t="s">
        <v>3</v>
      </c>
      <c r="AT1200">
        <v>0.42</v>
      </c>
      <c r="AU1200" t="s">
        <v>3</v>
      </c>
      <c r="AV1200">
        <v>0</v>
      </c>
      <c r="AW1200">
        <v>2</v>
      </c>
      <c r="AX1200">
        <v>39502021</v>
      </c>
      <c r="AY1200">
        <v>1</v>
      </c>
      <c r="AZ1200">
        <v>0</v>
      </c>
      <c r="BA1200">
        <v>1200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Y1200*Source!I509</f>
        <v>2.9400000000000003E-2</v>
      </c>
      <c r="CY1200">
        <f t="shared" ref="CY1200:CY1206" si="147">AA1200</f>
        <v>202.46</v>
      </c>
      <c r="CZ1200">
        <f t="shared" ref="CZ1200:CZ1206" si="148">AE1200</f>
        <v>30.4</v>
      </c>
      <c r="DA1200">
        <f t="shared" ref="DA1200:DA1206" si="149">AI1200</f>
        <v>6.66</v>
      </c>
      <c r="DB1200">
        <v>0</v>
      </c>
    </row>
    <row r="1201" spans="1:106" x14ac:dyDescent="0.2">
      <c r="A1201">
        <f>ROW(Source!A509)</f>
        <v>509</v>
      </c>
      <c r="B1201">
        <v>39500386</v>
      </c>
      <c r="C1201">
        <v>39502005</v>
      </c>
      <c r="D1201">
        <v>36804448</v>
      </c>
      <c r="E1201">
        <v>1</v>
      </c>
      <c r="F1201">
        <v>1</v>
      </c>
      <c r="G1201">
        <v>1</v>
      </c>
      <c r="H1201">
        <v>3</v>
      </c>
      <c r="I1201" t="s">
        <v>1433</v>
      </c>
      <c r="J1201" t="s">
        <v>1434</v>
      </c>
      <c r="K1201" t="s">
        <v>1416</v>
      </c>
      <c r="L1201">
        <v>1346</v>
      </c>
      <c r="N1201">
        <v>1009</v>
      </c>
      <c r="O1201" t="s">
        <v>52</v>
      </c>
      <c r="P1201" t="s">
        <v>52</v>
      </c>
      <c r="Q1201">
        <v>1</v>
      </c>
      <c r="W1201">
        <v>0</v>
      </c>
      <c r="X1201">
        <v>103900845</v>
      </c>
      <c r="Y1201">
        <v>1.5</v>
      </c>
      <c r="AA1201">
        <v>60.21</v>
      </c>
      <c r="AB1201">
        <v>0</v>
      </c>
      <c r="AC1201">
        <v>0</v>
      </c>
      <c r="AD1201">
        <v>0</v>
      </c>
      <c r="AE1201">
        <v>9.0399999999999991</v>
      </c>
      <c r="AF1201">
        <v>0</v>
      </c>
      <c r="AG1201">
        <v>0</v>
      </c>
      <c r="AH1201">
        <v>0</v>
      </c>
      <c r="AI1201">
        <v>6.66</v>
      </c>
      <c r="AJ1201">
        <v>1</v>
      </c>
      <c r="AK1201">
        <v>1</v>
      </c>
      <c r="AL1201">
        <v>1</v>
      </c>
      <c r="AN1201">
        <v>0</v>
      </c>
      <c r="AO1201">
        <v>1</v>
      </c>
      <c r="AP1201">
        <v>0</v>
      </c>
      <c r="AQ1201">
        <v>0</v>
      </c>
      <c r="AR1201">
        <v>0</v>
      </c>
      <c r="AS1201" t="s">
        <v>3</v>
      </c>
      <c r="AT1201">
        <v>1.5</v>
      </c>
      <c r="AU1201" t="s">
        <v>3</v>
      </c>
      <c r="AV1201">
        <v>0</v>
      </c>
      <c r="AW1201">
        <v>2</v>
      </c>
      <c r="AX1201">
        <v>39502022</v>
      </c>
      <c r="AY1201">
        <v>1</v>
      </c>
      <c r="AZ1201">
        <v>0</v>
      </c>
      <c r="BA1201">
        <v>1201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Y1201*Source!I509</f>
        <v>0.10500000000000001</v>
      </c>
      <c r="CY1201">
        <f t="shared" si="147"/>
        <v>60.21</v>
      </c>
      <c r="CZ1201">
        <f t="shared" si="148"/>
        <v>9.0399999999999991</v>
      </c>
      <c r="DA1201">
        <f t="shared" si="149"/>
        <v>6.66</v>
      </c>
      <c r="DB1201">
        <v>0</v>
      </c>
    </row>
    <row r="1202" spans="1:106" x14ac:dyDescent="0.2">
      <c r="A1202">
        <f>ROW(Source!A509)</f>
        <v>509</v>
      </c>
      <c r="B1202">
        <v>39500386</v>
      </c>
      <c r="C1202">
        <v>39502005</v>
      </c>
      <c r="D1202">
        <v>36806488</v>
      </c>
      <c r="E1202">
        <v>1</v>
      </c>
      <c r="F1202">
        <v>1</v>
      </c>
      <c r="G1202">
        <v>1</v>
      </c>
      <c r="H1202">
        <v>3</v>
      </c>
      <c r="I1202" t="s">
        <v>1141</v>
      </c>
      <c r="J1202" t="s">
        <v>1142</v>
      </c>
      <c r="K1202" t="s">
        <v>1143</v>
      </c>
      <c r="L1202">
        <v>1348</v>
      </c>
      <c r="N1202">
        <v>1009</v>
      </c>
      <c r="O1202" t="s">
        <v>57</v>
      </c>
      <c r="P1202" t="s">
        <v>57</v>
      </c>
      <c r="Q1202">
        <v>1000</v>
      </c>
      <c r="W1202">
        <v>0</v>
      </c>
      <c r="X1202">
        <v>-1421715385</v>
      </c>
      <c r="Y1202">
        <v>3.15E-3</v>
      </c>
      <c r="AA1202">
        <v>4861.67</v>
      </c>
      <c r="AB1202">
        <v>0</v>
      </c>
      <c r="AC1202">
        <v>0</v>
      </c>
      <c r="AD1202">
        <v>0</v>
      </c>
      <c r="AE1202">
        <v>729.98</v>
      </c>
      <c r="AF1202">
        <v>0</v>
      </c>
      <c r="AG1202">
        <v>0</v>
      </c>
      <c r="AH1202">
        <v>0</v>
      </c>
      <c r="AI1202">
        <v>6.66</v>
      </c>
      <c r="AJ1202">
        <v>1</v>
      </c>
      <c r="AK1202">
        <v>1</v>
      </c>
      <c r="AL1202">
        <v>1</v>
      </c>
      <c r="AN1202">
        <v>0</v>
      </c>
      <c r="AO1202">
        <v>1</v>
      </c>
      <c r="AP1202">
        <v>0</v>
      </c>
      <c r="AQ1202">
        <v>0</v>
      </c>
      <c r="AR1202">
        <v>0</v>
      </c>
      <c r="AS1202" t="s">
        <v>3</v>
      </c>
      <c r="AT1202">
        <v>3.15E-3</v>
      </c>
      <c r="AU1202" t="s">
        <v>3</v>
      </c>
      <c r="AV1202">
        <v>0</v>
      </c>
      <c r="AW1202">
        <v>2</v>
      </c>
      <c r="AX1202">
        <v>39502023</v>
      </c>
      <c r="AY1202">
        <v>1</v>
      </c>
      <c r="AZ1202">
        <v>0</v>
      </c>
      <c r="BA1202">
        <v>1202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Y1202*Source!I509</f>
        <v>2.2050000000000002E-4</v>
      </c>
      <c r="CY1202">
        <f t="shared" si="147"/>
        <v>4861.67</v>
      </c>
      <c r="CZ1202">
        <f t="shared" si="148"/>
        <v>729.98</v>
      </c>
      <c r="DA1202">
        <f t="shared" si="149"/>
        <v>6.66</v>
      </c>
      <c r="DB1202">
        <v>0</v>
      </c>
    </row>
    <row r="1203" spans="1:106" x14ac:dyDescent="0.2">
      <c r="A1203">
        <f>ROW(Source!A509)</f>
        <v>509</v>
      </c>
      <c r="B1203">
        <v>39500386</v>
      </c>
      <c r="C1203">
        <v>39502005</v>
      </c>
      <c r="D1203">
        <v>36852067</v>
      </c>
      <c r="E1203">
        <v>1</v>
      </c>
      <c r="F1203">
        <v>1</v>
      </c>
      <c r="G1203">
        <v>1</v>
      </c>
      <c r="H1203">
        <v>3</v>
      </c>
      <c r="I1203" t="s">
        <v>1489</v>
      </c>
      <c r="J1203" t="s">
        <v>1490</v>
      </c>
      <c r="K1203" t="s">
        <v>1491</v>
      </c>
      <c r="L1203">
        <v>1356</v>
      </c>
      <c r="N1203">
        <v>1010</v>
      </c>
      <c r="O1203" t="s">
        <v>1128</v>
      </c>
      <c r="P1203" t="s">
        <v>1128</v>
      </c>
      <c r="Q1203">
        <v>1000</v>
      </c>
      <c r="W1203">
        <v>0</v>
      </c>
      <c r="X1203">
        <v>40709342</v>
      </c>
      <c r="Y1203">
        <v>0.10199999999999999</v>
      </c>
      <c r="AA1203">
        <v>1798.2</v>
      </c>
      <c r="AB1203">
        <v>0</v>
      </c>
      <c r="AC1203">
        <v>0</v>
      </c>
      <c r="AD1203">
        <v>0</v>
      </c>
      <c r="AE1203">
        <v>270</v>
      </c>
      <c r="AF1203">
        <v>0</v>
      </c>
      <c r="AG1203">
        <v>0</v>
      </c>
      <c r="AH1203">
        <v>0</v>
      </c>
      <c r="AI1203">
        <v>6.66</v>
      </c>
      <c r="AJ1203">
        <v>1</v>
      </c>
      <c r="AK1203">
        <v>1</v>
      </c>
      <c r="AL1203">
        <v>1</v>
      </c>
      <c r="AN1203">
        <v>0</v>
      </c>
      <c r="AO1203">
        <v>1</v>
      </c>
      <c r="AP1203">
        <v>0</v>
      </c>
      <c r="AQ1203">
        <v>0</v>
      </c>
      <c r="AR1203">
        <v>0</v>
      </c>
      <c r="AS1203" t="s">
        <v>3</v>
      </c>
      <c r="AT1203">
        <v>0.10199999999999999</v>
      </c>
      <c r="AU1203" t="s">
        <v>3</v>
      </c>
      <c r="AV1203">
        <v>0</v>
      </c>
      <c r="AW1203">
        <v>2</v>
      </c>
      <c r="AX1203">
        <v>39502024</v>
      </c>
      <c r="AY1203">
        <v>1</v>
      </c>
      <c r="AZ1203">
        <v>0</v>
      </c>
      <c r="BA1203">
        <v>1203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Y1203*Source!I509</f>
        <v>7.1400000000000005E-3</v>
      </c>
      <c r="CY1203">
        <f t="shared" si="147"/>
        <v>1798.2</v>
      </c>
      <c r="CZ1203">
        <f t="shared" si="148"/>
        <v>270</v>
      </c>
      <c r="DA1203">
        <f t="shared" si="149"/>
        <v>6.66</v>
      </c>
      <c r="DB1203">
        <v>0</v>
      </c>
    </row>
    <row r="1204" spans="1:106" x14ac:dyDescent="0.2">
      <c r="A1204">
        <f>ROW(Source!A509)</f>
        <v>509</v>
      </c>
      <c r="B1204">
        <v>39500386</v>
      </c>
      <c r="C1204">
        <v>39502005</v>
      </c>
      <c r="D1204">
        <v>36855286</v>
      </c>
      <c r="E1204">
        <v>1</v>
      </c>
      <c r="F1204">
        <v>1</v>
      </c>
      <c r="G1204">
        <v>1</v>
      </c>
      <c r="H1204">
        <v>3</v>
      </c>
      <c r="I1204" t="s">
        <v>770</v>
      </c>
      <c r="J1204" t="s">
        <v>772</v>
      </c>
      <c r="K1204" t="s">
        <v>771</v>
      </c>
      <c r="L1204">
        <v>1355</v>
      </c>
      <c r="N1204">
        <v>1010</v>
      </c>
      <c r="O1204" t="s">
        <v>390</v>
      </c>
      <c r="P1204" t="s">
        <v>390</v>
      </c>
      <c r="Q1204">
        <v>100</v>
      </c>
      <c r="W1204">
        <v>0</v>
      </c>
      <c r="X1204">
        <v>1728305189</v>
      </c>
      <c r="Y1204">
        <v>0.28571400000000002</v>
      </c>
      <c r="AA1204">
        <v>5747.58</v>
      </c>
      <c r="AB1204">
        <v>0</v>
      </c>
      <c r="AC1204">
        <v>0</v>
      </c>
      <c r="AD1204">
        <v>0</v>
      </c>
      <c r="AE1204">
        <v>863</v>
      </c>
      <c r="AF1204">
        <v>0</v>
      </c>
      <c r="AG1204">
        <v>0</v>
      </c>
      <c r="AH1204">
        <v>0</v>
      </c>
      <c r="AI1204">
        <v>6.66</v>
      </c>
      <c r="AJ1204">
        <v>1</v>
      </c>
      <c r="AK1204">
        <v>1</v>
      </c>
      <c r="AL1204">
        <v>1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 t="s">
        <v>3</v>
      </c>
      <c r="AT1204">
        <v>0.28571400000000002</v>
      </c>
      <c r="AU1204" t="s">
        <v>3</v>
      </c>
      <c r="AV1204">
        <v>0</v>
      </c>
      <c r="AW1204">
        <v>1</v>
      </c>
      <c r="AX1204">
        <v>-1</v>
      </c>
      <c r="AY1204">
        <v>0</v>
      </c>
      <c r="AZ1204">
        <v>0</v>
      </c>
      <c r="BA1204" t="s">
        <v>3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Y1204*Source!I509</f>
        <v>1.9999980000000004E-2</v>
      </c>
      <c r="CY1204">
        <f t="shared" si="147"/>
        <v>5747.58</v>
      </c>
      <c r="CZ1204">
        <f t="shared" si="148"/>
        <v>863</v>
      </c>
      <c r="DA1204">
        <f t="shared" si="149"/>
        <v>6.66</v>
      </c>
      <c r="DB1204">
        <v>0</v>
      </c>
    </row>
    <row r="1205" spans="1:106" x14ac:dyDescent="0.2">
      <c r="A1205">
        <f>ROW(Source!A509)</f>
        <v>509</v>
      </c>
      <c r="B1205">
        <v>39500386</v>
      </c>
      <c r="C1205">
        <v>39502005</v>
      </c>
      <c r="D1205">
        <v>36855287</v>
      </c>
      <c r="E1205">
        <v>1</v>
      </c>
      <c r="F1205">
        <v>1</v>
      </c>
      <c r="G1205">
        <v>1</v>
      </c>
      <c r="H1205">
        <v>3</v>
      </c>
      <c r="I1205" t="s">
        <v>766</v>
      </c>
      <c r="J1205" t="s">
        <v>768</v>
      </c>
      <c r="K1205" t="s">
        <v>767</v>
      </c>
      <c r="L1205">
        <v>1355</v>
      </c>
      <c r="N1205">
        <v>1010</v>
      </c>
      <c r="O1205" t="s">
        <v>390</v>
      </c>
      <c r="P1205" t="s">
        <v>390</v>
      </c>
      <c r="Q1205">
        <v>100</v>
      </c>
      <c r="W1205">
        <v>0</v>
      </c>
      <c r="X1205">
        <v>-843056249</v>
      </c>
      <c r="Y1205">
        <v>0.71428599999999998</v>
      </c>
      <c r="AA1205">
        <v>6207.12</v>
      </c>
      <c r="AB1205">
        <v>0</v>
      </c>
      <c r="AC1205">
        <v>0</v>
      </c>
      <c r="AD1205">
        <v>0</v>
      </c>
      <c r="AE1205">
        <v>932</v>
      </c>
      <c r="AF1205">
        <v>0</v>
      </c>
      <c r="AG1205">
        <v>0</v>
      </c>
      <c r="AH1205">
        <v>0</v>
      </c>
      <c r="AI1205">
        <v>6.66</v>
      </c>
      <c r="AJ1205">
        <v>1</v>
      </c>
      <c r="AK1205">
        <v>1</v>
      </c>
      <c r="AL1205">
        <v>1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 t="s">
        <v>3</v>
      </c>
      <c r="AT1205">
        <v>0.71428599999999998</v>
      </c>
      <c r="AU1205" t="s">
        <v>3</v>
      </c>
      <c r="AV1205">
        <v>0</v>
      </c>
      <c r="AW1205">
        <v>1</v>
      </c>
      <c r="AX1205">
        <v>-1</v>
      </c>
      <c r="AY1205">
        <v>0</v>
      </c>
      <c r="AZ1205">
        <v>0</v>
      </c>
      <c r="BA1205" t="s">
        <v>3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Y1205*Source!I509</f>
        <v>5.0000020000000006E-2</v>
      </c>
      <c r="CY1205">
        <f t="shared" si="147"/>
        <v>6207.12</v>
      </c>
      <c r="CZ1205">
        <f t="shared" si="148"/>
        <v>932</v>
      </c>
      <c r="DA1205">
        <f t="shared" si="149"/>
        <v>6.66</v>
      </c>
      <c r="DB1205">
        <v>0</v>
      </c>
    </row>
    <row r="1206" spans="1:106" x14ac:dyDescent="0.2">
      <c r="A1206">
        <f>ROW(Source!A509)</f>
        <v>509</v>
      </c>
      <c r="B1206">
        <v>39500386</v>
      </c>
      <c r="C1206">
        <v>39502005</v>
      </c>
      <c r="D1206">
        <v>36799065</v>
      </c>
      <c r="E1206">
        <v>17</v>
      </c>
      <c r="F1206">
        <v>1</v>
      </c>
      <c r="G1206">
        <v>1</v>
      </c>
      <c r="H1206">
        <v>3</v>
      </c>
      <c r="I1206" t="s">
        <v>1438</v>
      </c>
      <c r="J1206" t="s">
        <v>3</v>
      </c>
      <c r="K1206" t="s">
        <v>1439</v>
      </c>
      <c r="L1206">
        <v>1374</v>
      </c>
      <c r="N1206">
        <v>1013</v>
      </c>
      <c r="O1206" t="s">
        <v>1440</v>
      </c>
      <c r="P1206" t="s">
        <v>1440</v>
      </c>
      <c r="Q1206">
        <v>1</v>
      </c>
      <c r="W1206">
        <v>0</v>
      </c>
      <c r="X1206">
        <v>-1731369543</v>
      </c>
      <c r="Y1206">
        <v>6.05</v>
      </c>
      <c r="AA1206">
        <v>1</v>
      </c>
      <c r="AB1206">
        <v>0</v>
      </c>
      <c r="AC1206">
        <v>0</v>
      </c>
      <c r="AD1206">
        <v>0</v>
      </c>
      <c r="AE1206">
        <v>1</v>
      </c>
      <c r="AF1206">
        <v>0</v>
      </c>
      <c r="AG1206">
        <v>0</v>
      </c>
      <c r="AH1206">
        <v>0</v>
      </c>
      <c r="AI1206">
        <v>1</v>
      </c>
      <c r="AJ1206">
        <v>1</v>
      </c>
      <c r="AK1206">
        <v>1</v>
      </c>
      <c r="AL1206">
        <v>1</v>
      </c>
      <c r="AN1206">
        <v>0</v>
      </c>
      <c r="AO1206">
        <v>1</v>
      </c>
      <c r="AP1206">
        <v>0</v>
      </c>
      <c r="AQ1206">
        <v>0</v>
      </c>
      <c r="AR1206">
        <v>0</v>
      </c>
      <c r="AS1206" t="s">
        <v>3</v>
      </c>
      <c r="AT1206">
        <v>6.05</v>
      </c>
      <c r="AU1206" t="s">
        <v>3</v>
      </c>
      <c r="AV1206">
        <v>0</v>
      </c>
      <c r="AW1206">
        <v>2</v>
      </c>
      <c r="AX1206">
        <v>39502025</v>
      </c>
      <c r="AY1206">
        <v>1</v>
      </c>
      <c r="AZ1206">
        <v>0</v>
      </c>
      <c r="BA1206">
        <v>1204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Y1206*Source!I509</f>
        <v>0.42350000000000004</v>
      </c>
      <c r="CY1206">
        <f t="shared" si="147"/>
        <v>1</v>
      </c>
      <c r="CZ1206">
        <f t="shared" si="148"/>
        <v>1</v>
      </c>
      <c r="DA1206">
        <f t="shared" si="149"/>
        <v>1</v>
      </c>
      <c r="DB1206">
        <v>0</v>
      </c>
    </row>
    <row r="1207" spans="1:106" x14ac:dyDescent="0.2">
      <c r="A1207">
        <f>ROW(Source!A514)</f>
        <v>514</v>
      </c>
      <c r="B1207">
        <v>39500385</v>
      </c>
      <c r="C1207">
        <v>39502028</v>
      </c>
      <c r="D1207">
        <v>37080781</v>
      </c>
      <c r="E1207">
        <v>1</v>
      </c>
      <c r="F1207">
        <v>1</v>
      </c>
      <c r="G1207">
        <v>1</v>
      </c>
      <c r="H1207">
        <v>1</v>
      </c>
      <c r="I1207" t="s">
        <v>1099</v>
      </c>
      <c r="J1207" t="s">
        <v>3</v>
      </c>
      <c r="K1207" t="s">
        <v>1100</v>
      </c>
      <c r="L1207">
        <v>1191</v>
      </c>
      <c r="N1207">
        <v>1013</v>
      </c>
      <c r="O1207" t="s">
        <v>1028</v>
      </c>
      <c r="P1207" t="s">
        <v>1028</v>
      </c>
      <c r="Q1207">
        <v>1</v>
      </c>
      <c r="W1207">
        <v>0</v>
      </c>
      <c r="X1207">
        <v>912892513</v>
      </c>
      <c r="Y1207">
        <v>34.56</v>
      </c>
      <c r="AA1207">
        <v>0</v>
      </c>
      <c r="AB1207">
        <v>0</v>
      </c>
      <c r="AC1207">
        <v>0</v>
      </c>
      <c r="AD1207">
        <v>9.92</v>
      </c>
      <c r="AE1207">
        <v>0</v>
      </c>
      <c r="AF1207">
        <v>0</v>
      </c>
      <c r="AG1207">
        <v>0</v>
      </c>
      <c r="AH1207">
        <v>9.92</v>
      </c>
      <c r="AI1207">
        <v>1</v>
      </c>
      <c r="AJ1207">
        <v>1</v>
      </c>
      <c r="AK1207">
        <v>1</v>
      </c>
      <c r="AL1207">
        <v>1</v>
      </c>
      <c r="AN1207">
        <v>0</v>
      </c>
      <c r="AO1207">
        <v>1</v>
      </c>
      <c r="AP1207">
        <v>0</v>
      </c>
      <c r="AQ1207">
        <v>0</v>
      </c>
      <c r="AR1207">
        <v>0</v>
      </c>
      <c r="AS1207" t="s">
        <v>3</v>
      </c>
      <c r="AT1207">
        <v>34.56</v>
      </c>
      <c r="AU1207" t="s">
        <v>3</v>
      </c>
      <c r="AV1207">
        <v>1</v>
      </c>
      <c r="AW1207">
        <v>2</v>
      </c>
      <c r="AX1207">
        <v>39502040</v>
      </c>
      <c r="AY1207">
        <v>1</v>
      </c>
      <c r="AZ1207">
        <v>0</v>
      </c>
      <c r="BA1207">
        <v>1205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Y1207*Source!I514</f>
        <v>3.4560000000000004</v>
      </c>
      <c r="CY1207">
        <f>AD1207</f>
        <v>9.92</v>
      </c>
      <c r="CZ1207">
        <f>AH1207</f>
        <v>9.92</v>
      </c>
      <c r="DA1207">
        <f>AL1207</f>
        <v>1</v>
      </c>
      <c r="DB1207">
        <v>0</v>
      </c>
    </row>
    <row r="1208" spans="1:106" x14ac:dyDescent="0.2">
      <c r="A1208">
        <f>ROW(Source!A514)</f>
        <v>514</v>
      </c>
      <c r="B1208">
        <v>39500385</v>
      </c>
      <c r="C1208">
        <v>39502028</v>
      </c>
      <c r="D1208">
        <v>37064876</v>
      </c>
      <c r="E1208">
        <v>1</v>
      </c>
      <c r="F1208">
        <v>1</v>
      </c>
      <c r="G1208">
        <v>1</v>
      </c>
      <c r="H1208">
        <v>1</v>
      </c>
      <c r="I1208" t="s">
        <v>1029</v>
      </c>
      <c r="J1208" t="s">
        <v>3</v>
      </c>
      <c r="K1208" t="s">
        <v>1030</v>
      </c>
      <c r="L1208">
        <v>1191</v>
      </c>
      <c r="N1208">
        <v>1013</v>
      </c>
      <c r="O1208" t="s">
        <v>1028</v>
      </c>
      <c r="P1208" t="s">
        <v>1028</v>
      </c>
      <c r="Q1208">
        <v>1</v>
      </c>
      <c r="W1208">
        <v>0</v>
      </c>
      <c r="X1208">
        <v>-1417349443</v>
      </c>
      <c r="Y1208">
        <v>0.05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1</v>
      </c>
      <c r="AJ1208">
        <v>1</v>
      </c>
      <c r="AK1208">
        <v>1</v>
      </c>
      <c r="AL1208">
        <v>1</v>
      </c>
      <c r="AN1208">
        <v>0</v>
      </c>
      <c r="AO1208">
        <v>1</v>
      </c>
      <c r="AP1208">
        <v>0</v>
      </c>
      <c r="AQ1208">
        <v>0</v>
      </c>
      <c r="AR1208">
        <v>0</v>
      </c>
      <c r="AS1208" t="s">
        <v>3</v>
      </c>
      <c r="AT1208">
        <v>0.05</v>
      </c>
      <c r="AU1208" t="s">
        <v>3</v>
      </c>
      <c r="AV1208">
        <v>2</v>
      </c>
      <c r="AW1208">
        <v>2</v>
      </c>
      <c r="AX1208">
        <v>39502041</v>
      </c>
      <c r="AY1208">
        <v>1</v>
      </c>
      <c r="AZ1208">
        <v>0</v>
      </c>
      <c r="BA1208">
        <v>1206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Y1208*Source!I514</f>
        <v>5.000000000000001E-3</v>
      </c>
      <c r="CY1208">
        <f>AD1208</f>
        <v>0</v>
      </c>
      <c r="CZ1208">
        <f>AH1208</f>
        <v>0</v>
      </c>
      <c r="DA1208">
        <f>AL1208</f>
        <v>1</v>
      </c>
      <c r="DB1208">
        <v>0</v>
      </c>
    </row>
    <row r="1209" spans="1:106" x14ac:dyDescent="0.2">
      <c r="A1209">
        <f>ROW(Source!A514)</f>
        <v>514</v>
      </c>
      <c r="B1209">
        <v>39500385</v>
      </c>
      <c r="C1209">
        <v>39502028</v>
      </c>
      <c r="D1209">
        <v>36882159</v>
      </c>
      <c r="E1209">
        <v>1</v>
      </c>
      <c r="F1209">
        <v>1</v>
      </c>
      <c r="G1209">
        <v>1</v>
      </c>
      <c r="H1209">
        <v>2</v>
      </c>
      <c r="I1209" t="s">
        <v>1119</v>
      </c>
      <c r="J1209" t="s">
        <v>1120</v>
      </c>
      <c r="K1209" t="s">
        <v>1121</v>
      </c>
      <c r="L1209">
        <v>1368</v>
      </c>
      <c r="N1209">
        <v>1011</v>
      </c>
      <c r="O1209" t="s">
        <v>1034</v>
      </c>
      <c r="P1209" t="s">
        <v>1034</v>
      </c>
      <c r="Q1209">
        <v>1</v>
      </c>
      <c r="W1209">
        <v>0</v>
      </c>
      <c r="X1209">
        <v>-1718674368</v>
      </c>
      <c r="Y1209">
        <v>0.03</v>
      </c>
      <c r="AA1209">
        <v>0</v>
      </c>
      <c r="AB1209">
        <v>111.99</v>
      </c>
      <c r="AC1209">
        <v>13.5</v>
      </c>
      <c r="AD1209">
        <v>0</v>
      </c>
      <c r="AE1209">
        <v>0</v>
      </c>
      <c r="AF1209">
        <v>111.99</v>
      </c>
      <c r="AG1209">
        <v>13.5</v>
      </c>
      <c r="AH1209">
        <v>0</v>
      </c>
      <c r="AI1209">
        <v>1</v>
      </c>
      <c r="AJ1209">
        <v>1</v>
      </c>
      <c r="AK1209">
        <v>1</v>
      </c>
      <c r="AL1209">
        <v>1</v>
      </c>
      <c r="AN1209">
        <v>0</v>
      </c>
      <c r="AO1209">
        <v>1</v>
      </c>
      <c r="AP1209">
        <v>0</v>
      </c>
      <c r="AQ1209">
        <v>0</v>
      </c>
      <c r="AR1209">
        <v>0</v>
      </c>
      <c r="AS1209" t="s">
        <v>3</v>
      </c>
      <c r="AT1209">
        <v>0.03</v>
      </c>
      <c r="AU1209" t="s">
        <v>3</v>
      </c>
      <c r="AV1209">
        <v>0</v>
      </c>
      <c r="AW1209">
        <v>2</v>
      </c>
      <c r="AX1209">
        <v>39502042</v>
      </c>
      <c r="AY1209">
        <v>1</v>
      </c>
      <c r="AZ1209">
        <v>0</v>
      </c>
      <c r="BA1209">
        <v>1207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Y1209*Source!I514</f>
        <v>3.0000000000000001E-3</v>
      </c>
      <c r="CY1209">
        <f>AB1209</f>
        <v>111.99</v>
      </c>
      <c r="CZ1209">
        <f>AF1209</f>
        <v>111.99</v>
      </c>
      <c r="DA1209">
        <f>AJ1209</f>
        <v>1</v>
      </c>
      <c r="DB1209">
        <v>0</v>
      </c>
    </row>
    <row r="1210" spans="1:106" x14ac:dyDescent="0.2">
      <c r="A1210">
        <f>ROW(Source!A514)</f>
        <v>514</v>
      </c>
      <c r="B1210">
        <v>39500385</v>
      </c>
      <c r="C1210">
        <v>39502028</v>
      </c>
      <c r="D1210">
        <v>36883554</v>
      </c>
      <c r="E1210">
        <v>1</v>
      </c>
      <c r="F1210">
        <v>1</v>
      </c>
      <c r="G1210">
        <v>1</v>
      </c>
      <c r="H1210">
        <v>2</v>
      </c>
      <c r="I1210" t="s">
        <v>1037</v>
      </c>
      <c r="J1210" t="s">
        <v>1038</v>
      </c>
      <c r="K1210" t="s">
        <v>1039</v>
      </c>
      <c r="L1210">
        <v>1368</v>
      </c>
      <c r="N1210">
        <v>1011</v>
      </c>
      <c r="O1210" t="s">
        <v>1034</v>
      </c>
      <c r="P1210" t="s">
        <v>1034</v>
      </c>
      <c r="Q1210">
        <v>1</v>
      </c>
      <c r="W1210">
        <v>0</v>
      </c>
      <c r="X1210">
        <v>1372534845</v>
      </c>
      <c r="Y1210">
        <v>0.02</v>
      </c>
      <c r="AA1210">
        <v>0</v>
      </c>
      <c r="AB1210">
        <v>65.709999999999994</v>
      </c>
      <c r="AC1210">
        <v>11.6</v>
      </c>
      <c r="AD1210">
        <v>0</v>
      </c>
      <c r="AE1210">
        <v>0</v>
      </c>
      <c r="AF1210">
        <v>65.709999999999994</v>
      </c>
      <c r="AG1210">
        <v>11.6</v>
      </c>
      <c r="AH1210">
        <v>0</v>
      </c>
      <c r="AI1210">
        <v>1</v>
      </c>
      <c r="AJ1210">
        <v>1</v>
      </c>
      <c r="AK1210">
        <v>1</v>
      </c>
      <c r="AL1210">
        <v>1</v>
      </c>
      <c r="AN1210">
        <v>0</v>
      </c>
      <c r="AO1210">
        <v>1</v>
      </c>
      <c r="AP1210">
        <v>0</v>
      </c>
      <c r="AQ1210">
        <v>0</v>
      </c>
      <c r="AR1210">
        <v>0</v>
      </c>
      <c r="AS1210" t="s">
        <v>3</v>
      </c>
      <c r="AT1210">
        <v>0.02</v>
      </c>
      <c r="AU1210" t="s">
        <v>3</v>
      </c>
      <c r="AV1210">
        <v>0</v>
      </c>
      <c r="AW1210">
        <v>2</v>
      </c>
      <c r="AX1210">
        <v>39502043</v>
      </c>
      <c r="AY1210">
        <v>1</v>
      </c>
      <c r="AZ1210">
        <v>0</v>
      </c>
      <c r="BA1210">
        <v>1208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Y1210*Source!I514</f>
        <v>2E-3</v>
      </c>
      <c r="CY1210">
        <f>AB1210</f>
        <v>65.709999999999994</v>
      </c>
      <c r="CZ1210">
        <f>AF1210</f>
        <v>65.709999999999994</v>
      </c>
      <c r="DA1210">
        <f>AJ1210</f>
        <v>1</v>
      </c>
      <c r="DB1210">
        <v>0</v>
      </c>
    </row>
    <row r="1211" spans="1:106" x14ac:dyDescent="0.2">
      <c r="A1211">
        <f>ROW(Source!A514)</f>
        <v>514</v>
      </c>
      <c r="B1211">
        <v>39500385</v>
      </c>
      <c r="C1211">
        <v>39502028</v>
      </c>
      <c r="D1211">
        <v>36802094</v>
      </c>
      <c r="E1211">
        <v>1</v>
      </c>
      <c r="F1211">
        <v>1</v>
      </c>
      <c r="G1211">
        <v>1</v>
      </c>
      <c r="H1211">
        <v>3</v>
      </c>
      <c r="I1211" t="s">
        <v>1430</v>
      </c>
      <c r="J1211" t="s">
        <v>1431</v>
      </c>
      <c r="K1211" t="s">
        <v>1432</v>
      </c>
      <c r="L1211">
        <v>1346</v>
      </c>
      <c r="N1211">
        <v>1009</v>
      </c>
      <c r="O1211" t="s">
        <v>52</v>
      </c>
      <c r="P1211" t="s">
        <v>52</v>
      </c>
      <c r="Q1211">
        <v>1</v>
      </c>
      <c r="W1211">
        <v>0</v>
      </c>
      <c r="X1211">
        <v>-1088866022</v>
      </c>
      <c r="Y1211">
        <v>0.11</v>
      </c>
      <c r="AA1211">
        <v>30.4</v>
      </c>
      <c r="AB1211">
        <v>0</v>
      </c>
      <c r="AC1211">
        <v>0</v>
      </c>
      <c r="AD1211">
        <v>0</v>
      </c>
      <c r="AE1211">
        <v>30.4</v>
      </c>
      <c r="AF1211">
        <v>0</v>
      </c>
      <c r="AG1211">
        <v>0</v>
      </c>
      <c r="AH1211">
        <v>0</v>
      </c>
      <c r="AI1211">
        <v>1</v>
      </c>
      <c r="AJ1211">
        <v>1</v>
      </c>
      <c r="AK1211">
        <v>1</v>
      </c>
      <c r="AL1211">
        <v>1</v>
      </c>
      <c r="AN1211">
        <v>0</v>
      </c>
      <c r="AO1211">
        <v>1</v>
      </c>
      <c r="AP1211">
        <v>0</v>
      </c>
      <c r="AQ1211">
        <v>0</v>
      </c>
      <c r="AR1211">
        <v>0</v>
      </c>
      <c r="AS1211" t="s">
        <v>3</v>
      </c>
      <c r="AT1211">
        <v>0.11</v>
      </c>
      <c r="AU1211" t="s">
        <v>3</v>
      </c>
      <c r="AV1211">
        <v>0</v>
      </c>
      <c r="AW1211">
        <v>2</v>
      </c>
      <c r="AX1211">
        <v>39502044</v>
      </c>
      <c r="AY1211">
        <v>1</v>
      </c>
      <c r="AZ1211">
        <v>0</v>
      </c>
      <c r="BA1211">
        <v>1209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Y1211*Source!I514</f>
        <v>1.1000000000000001E-2</v>
      </c>
      <c r="CY1211">
        <f t="shared" ref="CY1211:CY1217" si="150">AA1211</f>
        <v>30.4</v>
      </c>
      <c r="CZ1211">
        <f t="shared" ref="CZ1211:CZ1217" si="151">AE1211</f>
        <v>30.4</v>
      </c>
      <c r="DA1211">
        <f t="shared" ref="DA1211:DA1217" si="152">AI1211</f>
        <v>1</v>
      </c>
      <c r="DB1211">
        <v>0</v>
      </c>
    </row>
    <row r="1212" spans="1:106" x14ac:dyDescent="0.2">
      <c r="A1212">
        <f>ROW(Source!A514)</f>
        <v>514</v>
      </c>
      <c r="B1212">
        <v>39500385</v>
      </c>
      <c r="C1212">
        <v>39502028</v>
      </c>
      <c r="D1212">
        <v>36804580</v>
      </c>
      <c r="E1212">
        <v>1</v>
      </c>
      <c r="F1212">
        <v>1</v>
      </c>
      <c r="G1212">
        <v>1</v>
      </c>
      <c r="H1212">
        <v>3</v>
      </c>
      <c r="I1212" t="s">
        <v>1450</v>
      </c>
      <c r="J1212" t="s">
        <v>1451</v>
      </c>
      <c r="K1212" t="s">
        <v>1452</v>
      </c>
      <c r="L1212">
        <v>1355</v>
      </c>
      <c r="N1212">
        <v>1010</v>
      </c>
      <c r="O1212" t="s">
        <v>390</v>
      </c>
      <c r="P1212" t="s">
        <v>390</v>
      </c>
      <c r="Q1212">
        <v>100</v>
      </c>
      <c r="W1212">
        <v>0</v>
      </c>
      <c r="X1212">
        <v>1794244060</v>
      </c>
      <c r="Y1212">
        <v>1.02</v>
      </c>
      <c r="AA1212">
        <v>86</v>
      </c>
      <c r="AB1212">
        <v>0</v>
      </c>
      <c r="AC1212">
        <v>0</v>
      </c>
      <c r="AD1212">
        <v>0</v>
      </c>
      <c r="AE1212">
        <v>86</v>
      </c>
      <c r="AF1212">
        <v>0</v>
      </c>
      <c r="AG1212">
        <v>0</v>
      </c>
      <c r="AH1212">
        <v>0</v>
      </c>
      <c r="AI1212">
        <v>1</v>
      </c>
      <c r="AJ1212">
        <v>1</v>
      </c>
      <c r="AK1212">
        <v>1</v>
      </c>
      <c r="AL1212">
        <v>1</v>
      </c>
      <c r="AN1212">
        <v>0</v>
      </c>
      <c r="AO1212">
        <v>1</v>
      </c>
      <c r="AP1212">
        <v>0</v>
      </c>
      <c r="AQ1212">
        <v>0</v>
      </c>
      <c r="AR1212">
        <v>0</v>
      </c>
      <c r="AS1212" t="s">
        <v>3</v>
      </c>
      <c r="AT1212">
        <v>1.02</v>
      </c>
      <c r="AU1212" t="s">
        <v>3</v>
      </c>
      <c r="AV1212">
        <v>0</v>
      </c>
      <c r="AW1212">
        <v>2</v>
      </c>
      <c r="AX1212">
        <v>39502045</v>
      </c>
      <c r="AY1212">
        <v>1</v>
      </c>
      <c r="AZ1212">
        <v>0</v>
      </c>
      <c r="BA1212">
        <v>1210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Y1212*Source!I514</f>
        <v>0.10200000000000001</v>
      </c>
      <c r="CY1212">
        <f t="shared" si="150"/>
        <v>86</v>
      </c>
      <c r="CZ1212">
        <f t="shared" si="151"/>
        <v>86</v>
      </c>
      <c r="DA1212">
        <f t="shared" si="152"/>
        <v>1</v>
      </c>
      <c r="DB1212">
        <v>0</v>
      </c>
    </row>
    <row r="1213" spans="1:106" x14ac:dyDescent="0.2">
      <c r="A1213">
        <f>ROW(Source!A514)</f>
        <v>514</v>
      </c>
      <c r="B1213">
        <v>39500385</v>
      </c>
      <c r="C1213">
        <v>39502028</v>
      </c>
      <c r="D1213">
        <v>36804940</v>
      </c>
      <c r="E1213">
        <v>1</v>
      </c>
      <c r="F1213">
        <v>1</v>
      </c>
      <c r="G1213">
        <v>1</v>
      </c>
      <c r="H1213">
        <v>3</v>
      </c>
      <c r="I1213" t="s">
        <v>1492</v>
      </c>
      <c r="J1213" t="s">
        <v>1493</v>
      </c>
      <c r="K1213" t="s">
        <v>1494</v>
      </c>
      <c r="L1213">
        <v>1348</v>
      </c>
      <c r="N1213">
        <v>1009</v>
      </c>
      <c r="O1213" t="s">
        <v>57</v>
      </c>
      <c r="P1213" t="s">
        <v>57</v>
      </c>
      <c r="Q1213">
        <v>1000</v>
      </c>
      <c r="W1213">
        <v>0</v>
      </c>
      <c r="X1213">
        <v>797358079</v>
      </c>
      <c r="Y1213">
        <v>1.6000000000000001E-4</v>
      </c>
      <c r="AA1213">
        <v>29800</v>
      </c>
      <c r="AB1213">
        <v>0</v>
      </c>
      <c r="AC1213">
        <v>0</v>
      </c>
      <c r="AD1213">
        <v>0</v>
      </c>
      <c r="AE1213">
        <v>29800</v>
      </c>
      <c r="AF1213">
        <v>0</v>
      </c>
      <c r="AG1213">
        <v>0</v>
      </c>
      <c r="AH1213">
        <v>0</v>
      </c>
      <c r="AI1213">
        <v>1</v>
      </c>
      <c r="AJ1213">
        <v>1</v>
      </c>
      <c r="AK1213">
        <v>1</v>
      </c>
      <c r="AL1213">
        <v>1</v>
      </c>
      <c r="AN1213">
        <v>0</v>
      </c>
      <c r="AO1213">
        <v>1</v>
      </c>
      <c r="AP1213">
        <v>0</v>
      </c>
      <c r="AQ1213">
        <v>0</v>
      </c>
      <c r="AR1213">
        <v>0</v>
      </c>
      <c r="AS1213" t="s">
        <v>3</v>
      </c>
      <c r="AT1213">
        <v>1.6000000000000001E-4</v>
      </c>
      <c r="AU1213" t="s">
        <v>3</v>
      </c>
      <c r="AV1213">
        <v>0</v>
      </c>
      <c r="AW1213">
        <v>2</v>
      </c>
      <c r="AX1213">
        <v>39502046</v>
      </c>
      <c r="AY1213">
        <v>1</v>
      </c>
      <c r="AZ1213">
        <v>0</v>
      </c>
      <c r="BA1213">
        <v>1211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Y1213*Source!I514</f>
        <v>1.6000000000000003E-5</v>
      </c>
      <c r="CY1213">
        <f t="shared" si="150"/>
        <v>29800</v>
      </c>
      <c r="CZ1213">
        <f t="shared" si="151"/>
        <v>29800</v>
      </c>
      <c r="DA1213">
        <f t="shared" si="152"/>
        <v>1</v>
      </c>
      <c r="DB1213">
        <v>0</v>
      </c>
    </row>
    <row r="1214" spans="1:106" x14ac:dyDescent="0.2">
      <c r="A1214">
        <f>ROW(Source!A514)</f>
        <v>514</v>
      </c>
      <c r="B1214">
        <v>39500385</v>
      </c>
      <c r="C1214">
        <v>39502028</v>
      </c>
      <c r="D1214">
        <v>36804944</v>
      </c>
      <c r="E1214">
        <v>1</v>
      </c>
      <c r="F1214">
        <v>1</v>
      </c>
      <c r="G1214">
        <v>1</v>
      </c>
      <c r="H1214">
        <v>3</v>
      </c>
      <c r="I1214" t="s">
        <v>1472</v>
      </c>
      <c r="J1214" t="s">
        <v>1473</v>
      </c>
      <c r="K1214" t="s">
        <v>1474</v>
      </c>
      <c r="L1214">
        <v>1348</v>
      </c>
      <c r="N1214">
        <v>1009</v>
      </c>
      <c r="O1214" t="s">
        <v>57</v>
      </c>
      <c r="P1214" t="s">
        <v>57</v>
      </c>
      <c r="Q1214">
        <v>1000</v>
      </c>
      <c r="W1214">
        <v>0</v>
      </c>
      <c r="X1214">
        <v>-1755229539</v>
      </c>
      <c r="Y1214">
        <v>2.9999999999999997E-4</v>
      </c>
      <c r="AA1214">
        <v>12430</v>
      </c>
      <c r="AB1214">
        <v>0</v>
      </c>
      <c r="AC1214">
        <v>0</v>
      </c>
      <c r="AD1214">
        <v>0</v>
      </c>
      <c r="AE1214">
        <v>12430</v>
      </c>
      <c r="AF1214">
        <v>0</v>
      </c>
      <c r="AG1214">
        <v>0</v>
      </c>
      <c r="AH1214">
        <v>0</v>
      </c>
      <c r="AI1214">
        <v>1</v>
      </c>
      <c r="AJ1214">
        <v>1</v>
      </c>
      <c r="AK1214">
        <v>1</v>
      </c>
      <c r="AL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 t="s">
        <v>3</v>
      </c>
      <c r="AT1214">
        <v>2.9999999999999997E-4</v>
      </c>
      <c r="AU1214" t="s">
        <v>3</v>
      </c>
      <c r="AV1214">
        <v>0</v>
      </c>
      <c r="AW1214">
        <v>2</v>
      </c>
      <c r="AX1214">
        <v>39502047</v>
      </c>
      <c r="AY1214">
        <v>1</v>
      </c>
      <c r="AZ1214">
        <v>0</v>
      </c>
      <c r="BA1214">
        <v>1212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Y1214*Source!I514</f>
        <v>2.9999999999999997E-5</v>
      </c>
      <c r="CY1214">
        <f t="shared" si="150"/>
        <v>12430</v>
      </c>
      <c r="CZ1214">
        <f t="shared" si="151"/>
        <v>12430</v>
      </c>
      <c r="DA1214">
        <f t="shared" si="152"/>
        <v>1</v>
      </c>
      <c r="DB1214">
        <v>0</v>
      </c>
    </row>
    <row r="1215" spans="1:106" x14ac:dyDescent="0.2">
      <c r="A1215">
        <f>ROW(Source!A514)</f>
        <v>514</v>
      </c>
      <c r="B1215">
        <v>39500385</v>
      </c>
      <c r="C1215">
        <v>39502028</v>
      </c>
      <c r="D1215">
        <v>36855274</v>
      </c>
      <c r="E1215">
        <v>1</v>
      </c>
      <c r="F1215">
        <v>1</v>
      </c>
      <c r="G1215">
        <v>1</v>
      </c>
      <c r="H1215">
        <v>3</v>
      </c>
      <c r="I1215" t="s">
        <v>782</v>
      </c>
      <c r="J1215" t="s">
        <v>784</v>
      </c>
      <c r="K1215" t="s">
        <v>783</v>
      </c>
      <c r="L1215">
        <v>1355</v>
      </c>
      <c r="N1215">
        <v>1010</v>
      </c>
      <c r="O1215" t="s">
        <v>390</v>
      </c>
      <c r="P1215" t="s">
        <v>390</v>
      </c>
      <c r="Q1215">
        <v>100</v>
      </c>
      <c r="W1215">
        <v>0</v>
      </c>
      <c r="X1215">
        <v>1765237061</v>
      </c>
      <c r="Y1215">
        <v>0.1</v>
      </c>
      <c r="AA1215">
        <v>899</v>
      </c>
      <c r="AB1215">
        <v>0</v>
      </c>
      <c r="AC1215">
        <v>0</v>
      </c>
      <c r="AD1215">
        <v>0</v>
      </c>
      <c r="AE1215">
        <v>899</v>
      </c>
      <c r="AF1215">
        <v>0</v>
      </c>
      <c r="AG1215">
        <v>0</v>
      </c>
      <c r="AH1215">
        <v>0</v>
      </c>
      <c r="AI1215">
        <v>1</v>
      </c>
      <c r="AJ1215">
        <v>1</v>
      </c>
      <c r="AK1215">
        <v>1</v>
      </c>
      <c r="AL1215">
        <v>1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 t="s">
        <v>3</v>
      </c>
      <c r="AT1215">
        <v>0.1</v>
      </c>
      <c r="AU1215" t="s">
        <v>3</v>
      </c>
      <c r="AV1215">
        <v>0</v>
      </c>
      <c r="AW1215">
        <v>1</v>
      </c>
      <c r="AX1215">
        <v>-1</v>
      </c>
      <c r="AY1215">
        <v>0</v>
      </c>
      <c r="AZ1215">
        <v>0</v>
      </c>
      <c r="BA1215" t="s">
        <v>3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Y1215*Source!I514</f>
        <v>1.0000000000000002E-2</v>
      </c>
      <c r="CY1215">
        <f t="shared" si="150"/>
        <v>899</v>
      </c>
      <c r="CZ1215">
        <f t="shared" si="151"/>
        <v>899</v>
      </c>
      <c r="DA1215">
        <f t="shared" si="152"/>
        <v>1</v>
      </c>
      <c r="DB1215">
        <v>0</v>
      </c>
    </row>
    <row r="1216" spans="1:106" x14ac:dyDescent="0.2">
      <c r="A1216">
        <f>ROW(Source!A514)</f>
        <v>514</v>
      </c>
      <c r="B1216">
        <v>39500385</v>
      </c>
      <c r="C1216">
        <v>39502028</v>
      </c>
      <c r="D1216">
        <v>36855277</v>
      </c>
      <c r="E1216">
        <v>1</v>
      </c>
      <c r="F1216">
        <v>1</v>
      </c>
      <c r="G1216">
        <v>1</v>
      </c>
      <c r="H1216">
        <v>3</v>
      </c>
      <c r="I1216" t="s">
        <v>778</v>
      </c>
      <c r="J1216" t="s">
        <v>780</v>
      </c>
      <c r="K1216" t="s">
        <v>779</v>
      </c>
      <c r="L1216">
        <v>1355</v>
      </c>
      <c r="N1216">
        <v>1010</v>
      </c>
      <c r="O1216" t="s">
        <v>390</v>
      </c>
      <c r="P1216" t="s">
        <v>390</v>
      </c>
      <c r="Q1216">
        <v>100</v>
      </c>
      <c r="W1216">
        <v>0</v>
      </c>
      <c r="X1216">
        <v>-998529247</v>
      </c>
      <c r="Y1216">
        <v>0.9</v>
      </c>
      <c r="AA1216">
        <v>703.92</v>
      </c>
      <c r="AB1216">
        <v>0</v>
      </c>
      <c r="AC1216">
        <v>0</v>
      </c>
      <c r="AD1216">
        <v>0</v>
      </c>
      <c r="AE1216">
        <v>703.92</v>
      </c>
      <c r="AF1216">
        <v>0</v>
      </c>
      <c r="AG1216">
        <v>0</v>
      </c>
      <c r="AH1216">
        <v>0</v>
      </c>
      <c r="AI1216">
        <v>1</v>
      </c>
      <c r="AJ1216">
        <v>1</v>
      </c>
      <c r="AK1216">
        <v>1</v>
      </c>
      <c r="AL1216">
        <v>1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 t="s">
        <v>3</v>
      </c>
      <c r="AT1216">
        <v>0.9</v>
      </c>
      <c r="AU1216" t="s">
        <v>3</v>
      </c>
      <c r="AV1216">
        <v>0</v>
      </c>
      <c r="AW1216">
        <v>1</v>
      </c>
      <c r="AX1216">
        <v>-1</v>
      </c>
      <c r="AY1216">
        <v>0</v>
      </c>
      <c r="AZ1216">
        <v>0</v>
      </c>
      <c r="BA1216" t="s">
        <v>3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Y1216*Source!I514</f>
        <v>9.0000000000000011E-2</v>
      </c>
      <c r="CY1216">
        <f t="shared" si="150"/>
        <v>703.92</v>
      </c>
      <c r="CZ1216">
        <f t="shared" si="151"/>
        <v>703.92</v>
      </c>
      <c r="DA1216">
        <f t="shared" si="152"/>
        <v>1</v>
      </c>
      <c r="DB1216">
        <v>0</v>
      </c>
    </row>
    <row r="1217" spans="1:106" x14ac:dyDescent="0.2">
      <c r="A1217">
        <f>ROW(Source!A514)</f>
        <v>514</v>
      </c>
      <c r="B1217">
        <v>39500385</v>
      </c>
      <c r="C1217">
        <v>39502028</v>
      </c>
      <c r="D1217">
        <v>36799065</v>
      </c>
      <c r="E1217">
        <v>17</v>
      </c>
      <c r="F1217">
        <v>1</v>
      </c>
      <c r="G1217">
        <v>1</v>
      </c>
      <c r="H1217">
        <v>3</v>
      </c>
      <c r="I1217" t="s">
        <v>1438</v>
      </c>
      <c r="J1217" t="s">
        <v>3</v>
      </c>
      <c r="K1217" t="s">
        <v>1439</v>
      </c>
      <c r="L1217">
        <v>1374</v>
      </c>
      <c r="N1217">
        <v>1013</v>
      </c>
      <c r="O1217" t="s">
        <v>1440</v>
      </c>
      <c r="P1217" t="s">
        <v>1440</v>
      </c>
      <c r="Q1217">
        <v>1</v>
      </c>
      <c r="W1217">
        <v>0</v>
      </c>
      <c r="X1217">
        <v>-1731369543</v>
      </c>
      <c r="Y1217">
        <v>6.86</v>
      </c>
      <c r="AA1217">
        <v>1</v>
      </c>
      <c r="AB1217">
        <v>0</v>
      </c>
      <c r="AC1217">
        <v>0</v>
      </c>
      <c r="AD1217">
        <v>0</v>
      </c>
      <c r="AE1217">
        <v>1</v>
      </c>
      <c r="AF1217">
        <v>0</v>
      </c>
      <c r="AG1217">
        <v>0</v>
      </c>
      <c r="AH1217">
        <v>0</v>
      </c>
      <c r="AI1217">
        <v>1</v>
      </c>
      <c r="AJ1217">
        <v>1</v>
      </c>
      <c r="AK1217">
        <v>1</v>
      </c>
      <c r="AL1217">
        <v>1</v>
      </c>
      <c r="AN1217">
        <v>0</v>
      </c>
      <c r="AO1217">
        <v>1</v>
      </c>
      <c r="AP1217">
        <v>0</v>
      </c>
      <c r="AQ1217">
        <v>0</v>
      </c>
      <c r="AR1217">
        <v>0</v>
      </c>
      <c r="AS1217" t="s">
        <v>3</v>
      </c>
      <c r="AT1217">
        <v>6.86</v>
      </c>
      <c r="AU1217" t="s">
        <v>3</v>
      </c>
      <c r="AV1217">
        <v>0</v>
      </c>
      <c r="AW1217">
        <v>2</v>
      </c>
      <c r="AX1217">
        <v>39502048</v>
      </c>
      <c r="AY1217">
        <v>1</v>
      </c>
      <c r="AZ1217">
        <v>0</v>
      </c>
      <c r="BA1217">
        <v>1213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Y1217*Source!I514</f>
        <v>0.68600000000000005</v>
      </c>
      <c r="CY1217">
        <f t="shared" si="150"/>
        <v>1</v>
      </c>
      <c r="CZ1217">
        <f t="shared" si="151"/>
        <v>1</v>
      </c>
      <c r="DA1217">
        <f t="shared" si="152"/>
        <v>1</v>
      </c>
      <c r="DB1217">
        <v>0</v>
      </c>
    </row>
    <row r="1218" spans="1:106" x14ac:dyDescent="0.2">
      <c r="A1218">
        <f>ROW(Source!A515)</f>
        <v>515</v>
      </c>
      <c r="B1218">
        <v>39500386</v>
      </c>
      <c r="C1218">
        <v>39502028</v>
      </c>
      <c r="D1218">
        <v>37080781</v>
      </c>
      <c r="E1218">
        <v>1</v>
      </c>
      <c r="F1218">
        <v>1</v>
      </c>
      <c r="G1218">
        <v>1</v>
      </c>
      <c r="H1218">
        <v>1</v>
      </c>
      <c r="I1218" t="s">
        <v>1099</v>
      </c>
      <c r="J1218" t="s">
        <v>3</v>
      </c>
      <c r="K1218" t="s">
        <v>1100</v>
      </c>
      <c r="L1218">
        <v>1191</v>
      </c>
      <c r="N1218">
        <v>1013</v>
      </c>
      <c r="O1218" t="s">
        <v>1028</v>
      </c>
      <c r="P1218" t="s">
        <v>1028</v>
      </c>
      <c r="Q1218">
        <v>1</v>
      </c>
      <c r="W1218">
        <v>0</v>
      </c>
      <c r="X1218">
        <v>912892513</v>
      </c>
      <c r="Y1218">
        <v>34.56</v>
      </c>
      <c r="AA1218">
        <v>0</v>
      </c>
      <c r="AB1218">
        <v>0</v>
      </c>
      <c r="AC1218">
        <v>0</v>
      </c>
      <c r="AD1218">
        <v>66.069999999999993</v>
      </c>
      <c r="AE1218">
        <v>0</v>
      </c>
      <c r="AF1218">
        <v>0</v>
      </c>
      <c r="AG1218">
        <v>0</v>
      </c>
      <c r="AH1218">
        <v>9.92</v>
      </c>
      <c r="AI1218">
        <v>1</v>
      </c>
      <c r="AJ1218">
        <v>1</v>
      </c>
      <c r="AK1218">
        <v>1</v>
      </c>
      <c r="AL1218">
        <v>6.66</v>
      </c>
      <c r="AN1218">
        <v>0</v>
      </c>
      <c r="AO1218">
        <v>1</v>
      </c>
      <c r="AP1218">
        <v>0</v>
      </c>
      <c r="AQ1218">
        <v>0</v>
      </c>
      <c r="AR1218">
        <v>0</v>
      </c>
      <c r="AS1218" t="s">
        <v>3</v>
      </c>
      <c r="AT1218">
        <v>34.56</v>
      </c>
      <c r="AU1218" t="s">
        <v>3</v>
      </c>
      <c r="AV1218">
        <v>1</v>
      </c>
      <c r="AW1218">
        <v>2</v>
      </c>
      <c r="AX1218">
        <v>39502040</v>
      </c>
      <c r="AY1218">
        <v>1</v>
      </c>
      <c r="AZ1218">
        <v>0</v>
      </c>
      <c r="BA1218">
        <v>1214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Y1218*Source!I515</f>
        <v>3.4560000000000004</v>
      </c>
      <c r="CY1218">
        <f>AD1218</f>
        <v>66.069999999999993</v>
      </c>
      <c r="CZ1218">
        <f>AH1218</f>
        <v>9.92</v>
      </c>
      <c r="DA1218">
        <f>AL1218</f>
        <v>6.66</v>
      </c>
      <c r="DB1218">
        <v>0</v>
      </c>
    </row>
    <row r="1219" spans="1:106" x14ac:dyDescent="0.2">
      <c r="A1219">
        <f>ROW(Source!A515)</f>
        <v>515</v>
      </c>
      <c r="B1219">
        <v>39500386</v>
      </c>
      <c r="C1219">
        <v>39502028</v>
      </c>
      <c r="D1219">
        <v>37064876</v>
      </c>
      <c r="E1219">
        <v>1</v>
      </c>
      <c r="F1219">
        <v>1</v>
      </c>
      <c r="G1219">
        <v>1</v>
      </c>
      <c r="H1219">
        <v>1</v>
      </c>
      <c r="I1219" t="s">
        <v>1029</v>
      </c>
      <c r="J1219" t="s">
        <v>3</v>
      </c>
      <c r="K1219" t="s">
        <v>1030</v>
      </c>
      <c r="L1219">
        <v>1191</v>
      </c>
      <c r="N1219">
        <v>1013</v>
      </c>
      <c r="O1219" t="s">
        <v>1028</v>
      </c>
      <c r="P1219" t="s">
        <v>1028</v>
      </c>
      <c r="Q1219">
        <v>1</v>
      </c>
      <c r="W1219">
        <v>0</v>
      </c>
      <c r="X1219">
        <v>-1417349443</v>
      </c>
      <c r="Y1219">
        <v>0.05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1</v>
      </c>
      <c r="AJ1219">
        <v>1</v>
      </c>
      <c r="AK1219">
        <v>6.66</v>
      </c>
      <c r="AL1219">
        <v>1</v>
      </c>
      <c r="AN1219">
        <v>0</v>
      </c>
      <c r="AO1219">
        <v>1</v>
      </c>
      <c r="AP1219">
        <v>0</v>
      </c>
      <c r="AQ1219">
        <v>0</v>
      </c>
      <c r="AR1219">
        <v>0</v>
      </c>
      <c r="AS1219" t="s">
        <v>3</v>
      </c>
      <c r="AT1219">
        <v>0.05</v>
      </c>
      <c r="AU1219" t="s">
        <v>3</v>
      </c>
      <c r="AV1219">
        <v>2</v>
      </c>
      <c r="AW1219">
        <v>2</v>
      </c>
      <c r="AX1219">
        <v>39502041</v>
      </c>
      <c r="AY1219">
        <v>1</v>
      </c>
      <c r="AZ1219">
        <v>0</v>
      </c>
      <c r="BA1219">
        <v>1215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Y1219*Source!I515</f>
        <v>5.000000000000001E-3</v>
      </c>
      <c r="CY1219">
        <f>AD1219</f>
        <v>0</v>
      </c>
      <c r="CZ1219">
        <f>AH1219</f>
        <v>0</v>
      </c>
      <c r="DA1219">
        <f>AL1219</f>
        <v>1</v>
      </c>
      <c r="DB1219">
        <v>0</v>
      </c>
    </row>
    <row r="1220" spans="1:106" x14ac:dyDescent="0.2">
      <c r="A1220">
        <f>ROW(Source!A515)</f>
        <v>515</v>
      </c>
      <c r="B1220">
        <v>39500386</v>
      </c>
      <c r="C1220">
        <v>39502028</v>
      </c>
      <c r="D1220">
        <v>36882159</v>
      </c>
      <c r="E1220">
        <v>1</v>
      </c>
      <c r="F1220">
        <v>1</v>
      </c>
      <c r="G1220">
        <v>1</v>
      </c>
      <c r="H1220">
        <v>2</v>
      </c>
      <c r="I1220" t="s">
        <v>1119</v>
      </c>
      <c r="J1220" t="s">
        <v>1120</v>
      </c>
      <c r="K1220" t="s">
        <v>1121</v>
      </c>
      <c r="L1220">
        <v>1368</v>
      </c>
      <c r="N1220">
        <v>1011</v>
      </c>
      <c r="O1220" t="s">
        <v>1034</v>
      </c>
      <c r="P1220" t="s">
        <v>1034</v>
      </c>
      <c r="Q1220">
        <v>1</v>
      </c>
      <c r="W1220">
        <v>0</v>
      </c>
      <c r="X1220">
        <v>-1718674368</v>
      </c>
      <c r="Y1220">
        <v>0.03</v>
      </c>
      <c r="AA1220">
        <v>0</v>
      </c>
      <c r="AB1220">
        <v>745.85</v>
      </c>
      <c r="AC1220">
        <v>13.5</v>
      </c>
      <c r="AD1220">
        <v>0</v>
      </c>
      <c r="AE1220">
        <v>0</v>
      </c>
      <c r="AF1220">
        <v>111.99</v>
      </c>
      <c r="AG1220">
        <v>13.5</v>
      </c>
      <c r="AH1220">
        <v>0</v>
      </c>
      <c r="AI1220">
        <v>1</v>
      </c>
      <c r="AJ1220">
        <v>6.66</v>
      </c>
      <c r="AK1220">
        <v>1</v>
      </c>
      <c r="AL1220">
        <v>1</v>
      </c>
      <c r="AN1220">
        <v>0</v>
      </c>
      <c r="AO1220">
        <v>1</v>
      </c>
      <c r="AP1220">
        <v>0</v>
      </c>
      <c r="AQ1220">
        <v>0</v>
      </c>
      <c r="AR1220">
        <v>0</v>
      </c>
      <c r="AS1220" t="s">
        <v>3</v>
      </c>
      <c r="AT1220">
        <v>0.03</v>
      </c>
      <c r="AU1220" t="s">
        <v>3</v>
      </c>
      <c r="AV1220">
        <v>0</v>
      </c>
      <c r="AW1220">
        <v>2</v>
      </c>
      <c r="AX1220">
        <v>39502042</v>
      </c>
      <c r="AY1220">
        <v>1</v>
      </c>
      <c r="AZ1220">
        <v>0</v>
      </c>
      <c r="BA1220">
        <v>1216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Y1220*Source!I515</f>
        <v>3.0000000000000001E-3</v>
      </c>
      <c r="CY1220">
        <f>AB1220</f>
        <v>745.85</v>
      </c>
      <c r="CZ1220">
        <f>AF1220</f>
        <v>111.99</v>
      </c>
      <c r="DA1220">
        <f>AJ1220</f>
        <v>6.66</v>
      </c>
      <c r="DB1220">
        <v>0</v>
      </c>
    </row>
    <row r="1221" spans="1:106" x14ac:dyDescent="0.2">
      <c r="A1221">
        <f>ROW(Source!A515)</f>
        <v>515</v>
      </c>
      <c r="B1221">
        <v>39500386</v>
      </c>
      <c r="C1221">
        <v>39502028</v>
      </c>
      <c r="D1221">
        <v>36883554</v>
      </c>
      <c r="E1221">
        <v>1</v>
      </c>
      <c r="F1221">
        <v>1</v>
      </c>
      <c r="G1221">
        <v>1</v>
      </c>
      <c r="H1221">
        <v>2</v>
      </c>
      <c r="I1221" t="s">
        <v>1037</v>
      </c>
      <c r="J1221" t="s">
        <v>1038</v>
      </c>
      <c r="K1221" t="s">
        <v>1039</v>
      </c>
      <c r="L1221">
        <v>1368</v>
      </c>
      <c r="N1221">
        <v>1011</v>
      </c>
      <c r="O1221" t="s">
        <v>1034</v>
      </c>
      <c r="P1221" t="s">
        <v>1034</v>
      </c>
      <c r="Q1221">
        <v>1</v>
      </c>
      <c r="W1221">
        <v>0</v>
      </c>
      <c r="X1221">
        <v>1372534845</v>
      </c>
      <c r="Y1221">
        <v>0.02</v>
      </c>
      <c r="AA1221">
        <v>0</v>
      </c>
      <c r="AB1221">
        <v>437.63</v>
      </c>
      <c r="AC1221">
        <v>11.6</v>
      </c>
      <c r="AD1221">
        <v>0</v>
      </c>
      <c r="AE1221">
        <v>0</v>
      </c>
      <c r="AF1221">
        <v>65.709999999999994</v>
      </c>
      <c r="AG1221">
        <v>11.6</v>
      </c>
      <c r="AH1221">
        <v>0</v>
      </c>
      <c r="AI1221">
        <v>1</v>
      </c>
      <c r="AJ1221">
        <v>6.66</v>
      </c>
      <c r="AK1221">
        <v>1</v>
      </c>
      <c r="AL1221">
        <v>1</v>
      </c>
      <c r="AN1221">
        <v>0</v>
      </c>
      <c r="AO1221">
        <v>1</v>
      </c>
      <c r="AP1221">
        <v>0</v>
      </c>
      <c r="AQ1221">
        <v>0</v>
      </c>
      <c r="AR1221">
        <v>0</v>
      </c>
      <c r="AS1221" t="s">
        <v>3</v>
      </c>
      <c r="AT1221">
        <v>0.02</v>
      </c>
      <c r="AU1221" t="s">
        <v>3</v>
      </c>
      <c r="AV1221">
        <v>0</v>
      </c>
      <c r="AW1221">
        <v>2</v>
      </c>
      <c r="AX1221">
        <v>39502043</v>
      </c>
      <c r="AY1221">
        <v>1</v>
      </c>
      <c r="AZ1221">
        <v>0</v>
      </c>
      <c r="BA1221">
        <v>1217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Y1221*Source!I515</f>
        <v>2E-3</v>
      </c>
      <c r="CY1221">
        <f>AB1221</f>
        <v>437.63</v>
      </c>
      <c r="CZ1221">
        <f>AF1221</f>
        <v>65.709999999999994</v>
      </c>
      <c r="DA1221">
        <f>AJ1221</f>
        <v>6.66</v>
      </c>
      <c r="DB1221">
        <v>0</v>
      </c>
    </row>
    <row r="1222" spans="1:106" x14ac:dyDescent="0.2">
      <c r="A1222">
        <f>ROW(Source!A515)</f>
        <v>515</v>
      </c>
      <c r="B1222">
        <v>39500386</v>
      </c>
      <c r="C1222">
        <v>39502028</v>
      </c>
      <c r="D1222">
        <v>36802094</v>
      </c>
      <c r="E1222">
        <v>1</v>
      </c>
      <c r="F1222">
        <v>1</v>
      </c>
      <c r="G1222">
        <v>1</v>
      </c>
      <c r="H1222">
        <v>3</v>
      </c>
      <c r="I1222" t="s">
        <v>1430</v>
      </c>
      <c r="J1222" t="s">
        <v>1431</v>
      </c>
      <c r="K1222" t="s">
        <v>1432</v>
      </c>
      <c r="L1222">
        <v>1346</v>
      </c>
      <c r="N1222">
        <v>1009</v>
      </c>
      <c r="O1222" t="s">
        <v>52</v>
      </c>
      <c r="P1222" t="s">
        <v>52</v>
      </c>
      <c r="Q1222">
        <v>1</v>
      </c>
      <c r="W1222">
        <v>0</v>
      </c>
      <c r="X1222">
        <v>-1088866022</v>
      </c>
      <c r="Y1222">
        <v>0.11</v>
      </c>
      <c r="AA1222">
        <v>202.46</v>
      </c>
      <c r="AB1222">
        <v>0</v>
      </c>
      <c r="AC1222">
        <v>0</v>
      </c>
      <c r="AD1222">
        <v>0</v>
      </c>
      <c r="AE1222">
        <v>30.4</v>
      </c>
      <c r="AF1222">
        <v>0</v>
      </c>
      <c r="AG1222">
        <v>0</v>
      </c>
      <c r="AH1222">
        <v>0</v>
      </c>
      <c r="AI1222">
        <v>6.66</v>
      </c>
      <c r="AJ1222">
        <v>1</v>
      </c>
      <c r="AK1222">
        <v>1</v>
      </c>
      <c r="AL1222">
        <v>1</v>
      </c>
      <c r="AN1222">
        <v>0</v>
      </c>
      <c r="AO1222">
        <v>1</v>
      </c>
      <c r="AP1222">
        <v>0</v>
      </c>
      <c r="AQ1222">
        <v>0</v>
      </c>
      <c r="AR1222">
        <v>0</v>
      </c>
      <c r="AS1222" t="s">
        <v>3</v>
      </c>
      <c r="AT1222">
        <v>0.11</v>
      </c>
      <c r="AU1222" t="s">
        <v>3</v>
      </c>
      <c r="AV1222">
        <v>0</v>
      </c>
      <c r="AW1222">
        <v>2</v>
      </c>
      <c r="AX1222">
        <v>39502044</v>
      </c>
      <c r="AY1222">
        <v>1</v>
      </c>
      <c r="AZ1222">
        <v>0</v>
      </c>
      <c r="BA1222">
        <v>1218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Y1222*Source!I515</f>
        <v>1.1000000000000001E-2</v>
      </c>
      <c r="CY1222">
        <f t="shared" ref="CY1222:CY1228" si="153">AA1222</f>
        <v>202.46</v>
      </c>
      <c r="CZ1222">
        <f t="shared" ref="CZ1222:CZ1228" si="154">AE1222</f>
        <v>30.4</v>
      </c>
      <c r="DA1222">
        <f t="shared" ref="DA1222:DA1228" si="155">AI1222</f>
        <v>6.66</v>
      </c>
      <c r="DB1222">
        <v>0</v>
      </c>
    </row>
    <row r="1223" spans="1:106" x14ac:dyDescent="0.2">
      <c r="A1223">
        <f>ROW(Source!A515)</f>
        <v>515</v>
      </c>
      <c r="B1223">
        <v>39500386</v>
      </c>
      <c r="C1223">
        <v>39502028</v>
      </c>
      <c r="D1223">
        <v>36804580</v>
      </c>
      <c r="E1223">
        <v>1</v>
      </c>
      <c r="F1223">
        <v>1</v>
      </c>
      <c r="G1223">
        <v>1</v>
      </c>
      <c r="H1223">
        <v>3</v>
      </c>
      <c r="I1223" t="s">
        <v>1450</v>
      </c>
      <c r="J1223" t="s">
        <v>1451</v>
      </c>
      <c r="K1223" t="s">
        <v>1452</v>
      </c>
      <c r="L1223">
        <v>1355</v>
      </c>
      <c r="N1223">
        <v>1010</v>
      </c>
      <c r="O1223" t="s">
        <v>390</v>
      </c>
      <c r="P1223" t="s">
        <v>390</v>
      </c>
      <c r="Q1223">
        <v>100</v>
      </c>
      <c r="W1223">
        <v>0</v>
      </c>
      <c r="X1223">
        <v>1794244060</v>
      </c>
      <c r="Y1223">
        <v>1.02</v>
      </c>
      <c r="AA1223">
        <v>572.76</v>
      </c>
      <c r="AB1223">
        <v>0</v>
      </c>
      <c r="AC1223">
        <v>0</v>
      </c>
      <c r="AD1223">
        <v>0</v>
      </c>
      <c r="AE1223">
        <v>86</v>
      </c>
      <c r="AF1223">
        <v>0</v>
      </c>
      <c r="AG1223">
        <v>0</v>
      </c>
      <c r="AH1223">
        <v>0</v>
      </c>
      <c r="AI1223">
        <v>6.66</v>
      </c>
      <c r="AJ1223">
        <v>1</v>
      </c>
      <c r="AK1223">
        <v>1</v>
      </c>
      <c r="AL1223">
        <v>1</v>
      </c>
      <c r="AN1223">
        <v>0</v>
      </c>
      <c r="AO1223">
        <v>1</v>
      </c>
      <c r="AP1223">
        <v>0</v>
      </c>
      <c r="AQ1223">
        <v>0</v>
      </c>
      <c r="AR1223">
        <v>0</v>
      </c>
      <c r="AS1223" t="s">
        <v>3</v>
      </c>
      <c r="AT1223">
        <v>1.02</v>
      </c>
      <c r="AU1223" t="s">
        <v>3</v>
      </c>
      <c r="AV1223">
        <v>0</v>
      </c>
      <c r="AW1223">
        <v>2</v>
      </c>
      <c r="AX1223">
        <v>39502045</v>
      </c>
      <c r="AY1223">
        <v>1</v>
      </c>
      <c r="AZ1223">
        <v>0</v>
      </c>
      <c r="BA1223">
        <v>1219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Y1223*Source!I515</f>
        <v>0.10200000000000001</v>
      </c>
      <c r="CY1223">
        <f t="shared" si="153"/>
        <v>572.76</v>
      </c>
      <c r="CZ1223">
        <f t="shared" si="154"/>
        <v>86</v>
      </c>
      <c r="DA1223">
        <f t="shared" si="155"/>
        <v>6.66</v>
      </c>
      <c r="DB1223">
        <v>0</v>
      </c>
    </row>
    <row r="1224" spans="1:106" x14ac:dyDescent="0.2">
      <c r="A1224">
        <f>ROW(Source!A515)</f>
        <v>515</v>
      </c>
      <c r="B1224">
        <v>39500386</v>
      </c>
      <c r="C1224">
        <v>39502028</v>
      </c>
      <c r="D1224">
        <v>36804940</v>
      </c>
      <c r="E1224">
        <v>1</v>
      </c>
      <c r="F1224">
        <v>1</v>
      </c>
      <c r="G1224">
        <v>1</v>
      </c>
      <c r="H1224">
        <v>3</v>
      </c>
      <c r="I1224" t="s">
        <v>1492</v>
      </c>
      <c r="J1224" t="s">
        <v>1493</v>
      </c>
      <c r="K1224" t="s">
        <v>1494</v>
      </c>
      <c r="L1224">
        <v>1348</v>
      </c>
      <c r="N1224">
        <v>1009</v>
      </c>
      <c r="O1224" t="s">
        <v>57</v>
      </c>
      <c r="P1224" t="s">
        <v>57</v>
      </c>
      <c r="Q1224">
        <v>1000</v>
      </c>
      <c r="W1224">
        <v>0</v>
      </c>
      <c r="X1224">
        <v>797358079</v>
      </c>
      <c r="Y1224">
        <v>1.6000000000000001E-4</v>
      </c>
      <c r="AA1224">
        <v>198468</v>
      </c>
      <c r="AB1224">
        <v>0</v>
      </c>
      <c r="AC1224">
        <v>0</v>
      </c>
      <c r="AD1224">
        <v>0</v>
      </c>
      <c r="AE1224">
        <v>29800</v>
      </c>
      <c r="AF1224">
        <v>0</v>
      </c>
      <c r="AG1224">
        <v>0</v>
      </c>
      <c r="AH1224">
        <v>0</v>
      </c>
      <c r="AI1224">
        <v>6.66</v>
      </c>
      <c r="AJ1224">
        <v>1</v>
      </c>
      <c r="AK1224">
        <v>1</v>
      </c>
      <c r="AL1224">
        <v>1</v>
      </c>
      <c r="AN1224">
        <v>0</v>
      </c>
      <c r="AO1224">
        <v>1</v>
      </c>
      <c r="AP1224">
        <v>0</v>
      </c>
      <c r="AQ1224">
        <v>0</v>
      </c>
      <c r="AR1224">
        <v>0</v>
      </c>
      <c r="AS1224" t="s">
        <v>3</v>
      </c>
      <c r="AT1224">
        <v>1.6000000000000001E-4</v>
      </c>
      <c r="AU1224" t="s">
        <v>3</v>
      </c>
      <c r="AV1224">
        <v>0</v>
      </c>
      <c r="AW1224">
        <v>2</v>
      </c>
      <c r="AX1224">
        <v>39502046</v>
      </c>
      <c r="AY1224">
        <v>1</v>
      </c>
      <c r="AZ1224">
        <v>0</v>
      </c>
      <c r="BA1224">
        <v>1220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Y1224*Source!I515</f>
        <v>1.6000000000000003E-5</v>
      </c>
      <c r="CY1224">
        <f t="shared" si="153"/>
        <v>198468</v>
      </c>
      <c r="CZ1224">
        <f t="shared" si="154"/>
        <v>29800</v>
      </c>
      <c r="DA1224">
        <f t="shared" si="155"/>
        <v>6.66</v>
      </c>
      <c r="DB1224">
        <v>0</v>
      </c>
    </row>
    <row r="1225" spans="1:106" x14ac:dyDescent="0.2">
      <c r="A1225">
        <f>ROW(Source!A515)</f>
        <v>515</v>
      </c>
      <c r="B1225">
        <v>39500386</v>
      </c>
      <c r="C1225">
        <v>39502028</v>
      </c>
      <c r="D1225">
        <v>36804944</v>
      </c>
      <c r="E1225">
        <v>1</v>
      </c>
      <c r="F1225">
        <v>1</v>
      </c>
      <c r="G1225">
        <v>1</v>
      </c>
      <c r="H1225">
        <v>3</v>
      </c>
      <c r="I1225" t="s">
        <v>1472</v>
      </c>
      <c r="J1225" t="s">
        <v>1473</v>
      </c>
      <c r="K1225" t="s">
        <v>1474</v>
      </c>
      <c r="L1225">
        <v>1348</v>
      </c>
      <c r="N1225">
        <v>1009</v>
      </c>
      <c r="O1225" t="s">
        <v>57</v>
      </c>
      <c r="P1225" t="s">
        <v>57</v>
      </c>
      <c r="Q1225">
        <v>1000</v>
      </c>
      <c r="W1225">
        <v>0</v>
      </c>
      <c r="X1225">
        <v>-1755229539</v>
      </c>
      <c r="Y1225">
        <v>2.9999999999999997E-4</v>
      </c>
      <c r="AA1225">
        <v>82783.8</v>
      </c>
      <c r="AB1225">
        <v>0</v>
      </c>
      <c r="AC1225">
        <v>0</v>
      </c>
      <c r="AD1225">
        <v>0</v>
      </c>
      <c r="AE1225">
        <v>12430</v>
      </c>
      <c r="AF1225">
        <v>0</v>
      </c>
      <c r="AG1225">
        <v>0</v>
      </c>
      <c r="AH1225">
        <v>0</v>
      </c>
      <c r="AI1225">
        <v>6.66</v>
      </c>
      <c r="AJ1225">
        <v>1</v>
      </c>
      <c r="AK1225">
        <v>1</v>
      </c>
      <c r="AL1225">
        <v>1</v>
      </c>
      <c r="AN1225">
        <v>0</v>
      </c>
      <c r="AO1225">
        <v>1</v>
      </c>
      <c r="AP1225">
        <v>0</v>
      </c>
      <c r="AQ1225">
        <v>0</v>
      </c>
      <c r="AR1225">
        <v>0</v>
      </c>
      <c r="AS1225" t="s">
        <v>3</v>
      </c>
      <c r="AT1225">
        <v>2.9999999999999997E-4</v>
      </c>
      <c r="AU1225" t="s">
        <v>3</v>
      </c>
      <c r="AV1225">
        <v>0</v>
      </c>
      <c r="AW1225">
        <v>2</v>
      </c>
      <c r="AX1225">
        <v>39502047</v>
      </c>
      <c r="AY1225">
        <v>1</v>
      </c>
      <c r="AZ1225">
        <v>0</v>
      </c>
      <c r="BA1225">
        <v>1221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Y1225*Source!I515</f>
        <v>2.9999999999999997E-5</v>
      </c>
      <c r="CY1225">
        <f t="shared" si="153"/>
        <v>82783.8</v>
      </c>
      <c r="CZ1225">
        <f t="shared" si="154"/>
        <v>12430</v>
      </c>
      <c r="DA1225">
        <f t="shared" si="155"/>
        <v>6.66</v>
      </c>
      <c r="DB1225">
        <v>0</v>
      </c>
    </row>
    <row r="1226" spans="1:106" x14ac:dyDescent="0.2">
      <c r="A1226">
        <f>ROW(Source!A515)</f>
        <v>515</v>
      </c>
      <c r="B1226">
        <v>39500386</v>
      </c>
      <c r="C1226">
        <v>39502028</v>
      </c>
      <c r="D1226">
        <v>36855274</v>
      </c>
      <c r="E1226">
        <v>1</v>
      </c>
      <c r="F1226">
        <v>1</v>
      </c>
      <c r="G1226">
        <v>1</v>
      </c>
      <c r="H1226">
        <v>3</v>
      </c>
      <c r="I1226" t="s">
        <v>782</v>
      </c>
      <c r="J1226" t="s">
        <v>784</v>
      </c>
      <c r="K1226" t="s">
        <v>783</v>
      </c>
      <c r="L1226">
        <v>1355</v>
      </c>
      <c r="N1226">
        <v>1010</v>
      </c>
      <c r="O1226" t="s">
        <v>390</v>
      </c>
      <c r="P1226" t="s">
        <v>390</v>
      </c>
      <c r="Q1226">
        <v>100</v>
      </c>
      <c r="W1226">
        <v>0</v>
      </c>
      <c r="X1226">
        <v>1765237061</v>
      </c>
      <c r="Y1226">
        <v>0.1</v>
      </c>
      <c r="AA1226">
        <v>5987.34</v>
      </c>
      <c r="AB1226">
        <v>0</v>
      </c>
      <c r="AC1226">
        <v>0</v>
      </c>
      <c r="AD1226">
        <v>0</v>
      </c>
      <c r="AE1226">
        <v>899</v>
      </c>
      <c r="AF1226">
        <v>0</v>
      </c>
      <c r="AG1226">
        <v>0</v>
      </c>
      <c r="AH1226">
        <v>0</v>
      </c>
      <c r="AI1226">
        <v>6.66</v>
      </c>
      <c r="AJ1226">
        <v>1</v>
      </c>
      <c r="AK1226">
        <v>1</v>
      </c>
      <c r="AL1226">
        <v>1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 t="s">
        <v>3</v>
      </c>
      <c r="AT1226">
        <v>0.1</v>
      </c>
      <c r="AU1226" t="s">
        <v>3</v>
      </c>
      <c r="AV1226">
        <v>0</v>
      </c>
      <c r="AW1226">
        <v>1</v>
      </c>
      <c r="AX1226">
        <v>-1</v>
      </c>
      <c r="AY1226">
        <v>0</v>
      </c>
      <c r="AZ1226">
        <v>0</v>
      </c>
      <c r="BA1226" t="s">
        <v>3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Y1226*Source!I515</f>
        <v>1.0000000000000002E-2</v>
      </c>
      <c r="CY1226">
        <f t="shared" si="153"/>
        <v>5987.34</v>
      </c>
      <c r="CZ1226">
        <f t="shared" si="154"/>
        <v>899</v>
      </c>
      <c r="DA1226">
        <f t="shared" si="155"/>
        <v>6.66</v>
      </c>
      <c r="DB1226">
        <v>0</v>
      </c>
    </row>
    <row r="1227" spans="1:106" x14ac:dyDescent="0.2">
      <c r="A1227">
        <f>ROW(Source!A515)</f>
        <v>515</v>
      </c>
      <c r="B1227">
        <v>39500386</v>
      </c>
      <c r="C1227">
        <v>39502028</v>
      </c>
      <c r="D1227">
        <v>36855277</v>
      </c>
      <c r="E1227">
        <v>1</v>
      </c>
      <c r="F1227">
        <v>1</v>
      </c>
      <c r="G1227">
        <v>1</v>
      </c>
      <c r="H1227">
        <v>3</v>
      </c>
      <c r="I1227" t="s">
        <v>778</v>
      </c>
      <c r="J1227" t="s">
        <v>780</v>
      </c>
      <c r="K1227" t="s">
        <v>779</v>
      </c>
      <c r="L1227">
        <v>1355</v>
      </c>
      <c r="N1227">
        <v>1010</v>
      </c>
      <c r="O1227" t="s">
        <v>390</v>
      </c>
      <c r="P1227" t="s">
        <v>390</v>
      </c>
      <c r="Q1227">
        <v>100</v>
      </c>
      <c r="W1227">
        <v>0</v>
      </c>
      <c r="X1227">
        <v>-998529247</v>
      </c>
      <c r="Y1227">
        <v>0.9</v>
      </c>
      <c r="AA1227">
        <v>4688.1099999999997</v>
      </c>
      <c r="AB1227">
        <v>0</v>
      </c>
      <c r="AC1227">
        <v>0</v>
      </c>
      <c r="AD1227">
        <v>0</v>
      </c>
      <c r="AE1227">
        <v>703.92</v>
      </c>
      <c r="AF1227">
        <v>0</v>
      </c>
      <c r="AG1227">
        <v>0</v>
      </c>
      <c r="AH1227">
        <v>0</v>
      </c>
      <c r="AI1227">
        <v>6.66</v>
      </c>
      <c r="AJ1227">
        <v>1</v>
      </c>
      <c r="AK1227">
        <v>1</v>
      </c>
      <c r="AL1227">
        <v>1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 t="s">
        <v>3</v>
      </c>
      <c r="AT1227">
        <v>0.9</v>
      </c>
      <c r="AU1227" t="s">
        <v>3</v>
      </c>
      <c r="AV1227">
        <v>0</v>
      </c>
      <c r="AW1227">
        <v>1</v>
      </c>
      <c r="AX1227">
        <v>-1</v>
      </c>
      <c r="AY1227">
        <v>0</v>
      </c>
      <c r="AZ1227">
        <v>0</v>
      </c>
      <c r="BA1227" t="s">
        <v>3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Y1227*Source!I515</f>
        <v>9.0000000000000011E-2</v>
      </c>
      <c r="CY1227">
        <f t="shared" si="153"/>
        <v>4688.1099999999997</v>
      </c>
      <c r="CZ1227">
        <f t="shared" si="154"/>
        <v>703.92</v>
      </c>
      <c r="DA1227">
        <f t="shared" si="155"/>
        <v>6.66</v>
      </c>
      <c r="DB1227">
        <v>0</v>
      </c>
    </row>
    <row r="1228" spans="1:106" x14ac:dyDescent="0.2">
      <c r="A1228">
        <f>ROW(Source!A515)</f>
        <v>515</v>
      </c>
      <c r="B1228">
        <v>39500386</v>
      </c>
      <c r="C1228">
        <v>39502028</v>
      </c>
      <c r="D1228">
        <v>36799065</v>
      </c>
      <c r="E1228">
        <v>17</v>
      </c>
      <c r="F1228">
        <v>1</v>
      </c>
      <c r="G1228">
        <v>1</v>
      </c>
      <c r="H1228">
        <v>3</v>
      </c>
      <c r="I1228" t="s">
        <v>1438</v>
      </c>
      <c r="J1228" t="s">
        <v>3</v>
      </c>
      <c r="K1228" t="s">
        <v>1439</v>
      </c>
      <c r="L1228">
        <v>1374</v>
      </c>
      <c r="N1228">
        <v>1013</v>
      </c>
      <c r="O1228" t="s">
        <v>1440</v>
      </c>
      <c r="P1228" t="s">
        <v>1440</v>
      </c>
      <c r="Q1228">
        <v>1</v>
      </c>
      <c r="W1228">
        <v>0</v>
      </c>
      <c r="X1228">
        <v>-1731369543</v>
      </c>
      <c r="Y1228">
        <v>6.86</v>
      </c>
      <c r="AA1228">
        <v>1</v>
      </c>
      <c r="AB1228">
        <v>0</v>
      </c>
      <c r="AC1228">
        <v>0</v>
      </c>
      <c r="AD1228">
        <v>0</v>
      </c>
      <c r="AE1228">
        <v>1</v>
      </c>
      <c r="AF1228">
        <v>0</v>
      </c>
      <c r="AG1228">
        <v>0</v>
      </c>
      <c r="AH1228">
        <v>0</v>
      </c>
      <c r="AI1228">
        <v>1</v>
      </c>
      <c r="AJ1228">
        <v>1</v>
      </c>
      <c r="AK1228">
        <v>1</v>
      </c>
      <c r="AL1228">
        <v>1</v>
      </c>
      <c r="AN1228">
        <v>0</v>
      </c>
      <c r="AO1228">
        <v>1</v>
      </c>
      <c r="AP1228">
        <v>0</v>
      </c>
      <c r="AQ1228">
        <v>0</v>
      </c>
      <c r="AR1228">
        <v>0</v>
      </c>
      <c r="AS1228" t="s">
        <v>3</v>
      </c>
      <c r="AT1228">
        <v>6.86</v>
      </c>
      <c r="AU1228" t="s">
        <v>3</v>
      </c>
      <c r="AV1228">
        <v>0</v>
      </c>
      <c r="AW1228">
        <v>2</v>
      </c>
      <c r="AX1228">
        <v>39502048</v>
      </c>
      <c r="AY1228">
        <v>1</v>
      </c>
      <c r="AZ1228">
        <v>0</v>
      </c>
      <c r="BA1228">
        <v>1222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Y1228*Source!I515</f>
        <v>0.68600000000000005</v>
      </c>
      <c r="CY1228">
        <f t="shared" si="153"/>
        <v>1</v>
      </c>
      <c r="CZ1228">
        <f t="shared" si="154"/>
        <v>1</v>
      </c>
      <c r="DA1228">
        <f t="shared" si="155"/>
        <v>1</v>
      </c>
      <c r="DB1228">
        <v>0</v>
      </c>
    </row>
    <row r="1229" spans="1:106" x14ac:dyDescent="0.2">
      <c r="A1229">
        <f>ROW(Source!A520)</f>
        <v>520</v>
      </c>
      <c r="B1229">
        <v>39500385</v>
      </c>
      <c r="C1229">
        <v>39502051</v>
      </c>
      <c r="D1229">
        <v>37080781</v>
      </c>
      <c r="E1229">
        <v>1</v>
      </c>
      <c r="F1229">
        <v>1</v>
      </c>
      <c r="G1229">
        <v>1</v>
      </c>
      <c r="H1229">
        <v>1</v>
      </c>
      <c r="I1229" t="s">
        <v>1099</v>
      </c>
      <c r="J1229" t="s">
        <v>3</v>
      </c>
      <c r="K1229" t="s">
        <v>1100</v>
      </c>
      <c r="L1229">
        <v>1191</v>
      </c>
      <c r="N1229">
        <v>1013</v>
      </c>
      <c r="O1229" t="s">
        <v>1028</v>
      </c>
      <c r="P1229" t="s">
        <v>1028</v>
      </c>
      <c r="Q1229">
        <v>1</v>
      </c>
      <c r="W1229">
        <v>0</v>
      </c>
      <c r="X1229">
        <v>912892513</v>
      </c>
      <c r="Y1229">
        <v>26.24</v>
      </c>
      <c r="AA1229">
        <v>0</v>
      </c>
      <c r="AB1229">
        <v>0</v>
      </c>
      <c r="AC1229">
        <v>0</v>
      </c>
      <c r="AD1229">
        <v>9.92</v>
      </c>
      <c r="AE1229">
        <v>0</v>
      </c>
      <c r="AF1229">
        <v>0</v>
      </c>
      <c r="AG1229">
        <v>0</v>
      </c>
      <c r="AH1229">
        <v>9.92</v>
      </c>
      <c r="AI1229">
        <v>1</v>
      </c>
      <c r="AJ1229">
        <v>1</v>
      </c>
      <c r="AK1229">
        <v>1</v>
      </c>
      <c r="AL1229">
        <v>1</v>
      </c>
      <c r="AN1229">
        <v>0</v>
      </c>
      <c r="AO1229">
        <v>1</v>
      </c>
      <c r="AP1229">
        <v>0</v>
      </c>
      <c r="AQ1229">
        <v>0</v>
      </c>
      <c r="AR1229">
        <v>0</v>
      </c>
      <c r="AS1229" t="s">
        <v>3</v>
      </c>
      <c r="AT1229">
        <v>26.24</v>
      </c>
      <c r="AU1229" t="s">
        <v>3</v>
      </c>
      <c r="AV1229">
        <v>1</v>
      </c>
      <c r="AW1229">
        <v>2</v>
      </c>
      <c r="AX1229">
        <v>39502060</v>
      </c>
      <c r="AY1229">
        <v>1</v>
      </c>
      <c r="AZ1229">
        <v>0</v>
      </c>
      <c r="BA1229">
        <v>1223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Y1229*Source!I520</f>
        <v>0.26239999999999997</v>
      </c>
      <c r="CY1229">
        <f>AD1229</f>
        <v>9.92</v>
      </c>
      <c r="CZ1229">
        <f>AH1229</f>
        <v>9.92</v>
      </c>
      <c r="DA1229">
        <f>AL1229</f>
        <v>1</v>
      </c>
      <c r="DB1229">
        <v>0</v>
      </c>
    </row>
    <row r="1230" spans="1:106" x14ac:dyDescent="0.2">
      <c r="A1230">
        <f>ROW(Source!A520)</f>
        <v>520</v>
      </c>
      <c r="B1230">
        <v>39500385</v>
      </c>
      <c r="C1230">
        <v>39502051</v>
      </c>
      <c r="D1230">
        <v>37064876</v>
      </c>
      <c r="E1230">
        <v>1</v>
      </c>
      <c r="F1230">
        <v>1</v>
      </c>
      <c r="G1230">
        <v>1</v>
      </c>
      <c r="H1230">
        <v>1</v>
      </c>
      <c r="I1230" t="s">
        <v>1029</v>
      </c>
      <c r="J1230" t="s">
        <v>3</v>
      </c>
      <c r="K1230" t="s">
        <v>1030</v>
      </c>
      <c r="L1230">
        <v>1191</v>
      </c>
      <c r="N1230">
        <v>1013</v>
      </c>
      <c r="O1230" t="s">
        <v>1028</v>
      </c>
      <c r="P1230" t="s">
        <v>1028</v>
      </c>
      <c r="Q1230">
        <v>1</v>
      </c>
      <c r="W1230">
        <v>0</v>
      </c>
      <c r="X1230">
        <v>-1417349443</v>
      </c>
      <c r="Y1230">
        <v>0.05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1</v>
      </c>
      <c r="AJ1230">
        <v>1</v>
      </c>
      <c r="AK1230">
        <v>1</v>
      </c>
      <c r="AL1230">
        <v>1</v>
      </c>
      <c r="AN1230">
        <v>0</v>
      </c>
      <c r="AO1230">
        <v>1</v>
      </c>
      <c r="AP1230">
        <v>0</v>
      </c>
      <c r="AQ1230">
        <v>0</v>
      </c>
      <c r="AR1230">
        <v>0</v>
      </c>
      <c r="AS1230" t="s">
        <v>3</v>
      </c>
      <c r="AT1230">
        <v>0.05</v>
      </c>
      <c r="AU1230" t="s">
        <v>3</v>
      </c>
      <c r="AV1230">
        <v>2</v>
      </c>
      <c r="AW1230">
        <v>2</v>
      </c>
      <c r="AX1230">
        <v>39502061</v>
      </c>
      <c r="AY1230">
        <v>1</v>
      </c>
      <c r="AZ1230">
        <v>0</v>
      </c>
      <c r="BA1230">
        <v>1224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Y1230*Source!I520</f>
        <v>5.0000000000000001E-4</v>
      </c>
      <c r="CY1230">
        <f>AD1230</f>
        <v>0</v>
      </c>
      <c r="CZ1230">
        <f>AH1230</f>
        <v>0</v>
      </c>
      <c r="DA1230">
        <f>AL1230</f>
        <v>1</v>
      </c>
      <c r="DB1230">
        <v>0</v>
      </c>
    </row>
    <row r="1231" spans="1:106" x14ac:dyDescent="0.2">
      <c r="A1231">
        <f>ROW(Source!A520)</f>
        <v>520</v>
      </c>
      <c r="B1231">
        <v>39500385</v>
      </c>
      <c r="C1231">
        <v>39502051</v>
      </c>
      <c r="D1231">
        <v>36882159</v>
      </c>
      <c r="E1231">
        <v>1</v>
      </c>
      <c r="F1231">
        <v>1</v>
      </c>
      <c r="G1231">
        <v>1</v>
      </c>
      <c r="H1231">
        <v>2</v>
      </c>
      <c r="I1231" t="s">
        <v>1119</v>
      </c>
      <c r="J1231" t="s">
        <v>1120</v>
      </c>
      <c r="K1231" t="s">
        <v>1121</v>
      </c>
      <c r="L1231">
        <v>1368</v>
      </c>
      <c r="N1231">
        <v>1011</v>
      </c>
      <c r="O1231" t="s">
        <v>1034</v>
      </c>
      <c r="P1231" t="s">
        <v>1034</v>
      </c>
      <c r="Q1231">
        <v>1</v>
      </c>
      <c r="W1231">
        <v>0</v>
      </c>
      <c r="X1231">
        <v>-1718674368</v>
      </c>
      <c r="Y1231">
        <v>0.03</v>
      </c>
      <c r="AA1231">
        <v>0</v>
      </c>
      <c r="AB1231">
        <v>111.99</v>
      </c>
      <c r="AC1231">
        <v>13.5</v>
      </c>
      <c r="AD1231">
        <v>0</v>
      </c>
      <c r="AE1231">
        <v>0</v>
      </c>
      <c r="AF1231">
        <v>111.99</v>
      </c>
      <c r="AG1231">
        <v>13.5</v>
      </c>
      <c r="AH1231">
        <v>0</v>
      </c>
      <c r="AI1231">
        <v>1</v>
      </c>
      <c r="AJ1231">
        <v>1</v>
      </c>
      <c r="AK1231">
        <v>1</v>
      </c>
      <c r="AL1231">
        <v>1</v>
      </c>
      <c r="AN1231">
        <v>0</v>
      </c>
      <c r="AO1231">
        <v>1</v>
      </c>
      <c r="AP1231">
        <v>0</v>
      </c>
      <c r="AQ1231">
        <v>0</v>
      </c>
      <c r="AR1231">
        <v>0</v>
      </c>
      <c r="AS1231" t="s">
        <v>3</v>
      </c>
      <c r="AT1231">
        <v>0.03</v>
      </c>
      <c r="AU1231" t="s">
        <v>3</v>
      </c>
      <c r="AV1231">
        <v>0</v>
      </c>
      <c r="AW1231">
        <v>2</v>
      </c>
      <c r="AX1231">
        <v>39502062</v>
      </c>
      <c r="AY1231">
        <v>1</v>
      </c>
      <c r="AZ1231">
        <v>0</v>
      </c>
      <c r="BA1231">
        <v>1225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Y1231*Source!I520</f>
        <v>2.9999999999999997E-4</v>
      </c>
      <c r="CY1231">
        <f>AB1231</f>
        <v>111.99</v>
      </c>
      <c r="CZ1231">
        <f>AF1231</f>
        <v>111.99</v>
      </c>
      <c r="DA1231">
        <f>AJ1231</f>
        <v>1</v>
      </c>
      <c r="DB1231">
        <v>0</v>
      </c>
    </row>
    <row r="1232" spans="1:106" x14ac:dyDescent="0.2">
      <c r="A1232">
        <f>ROW(Source!A520)</f>
        <v>520</v>
      </c>
      <c r="B1232">
        <v>39500385</v>
      </c>
      <c r="C1232">
        <v>39502051</v>
      </c>
      <c r="D1232">
        <v>36883554</v>
      </c>
      <c r="E1232">
        <v>1</v>
      </c>
      <c r="F1232">
        <v>1</v>
      </c>
      <c r="G1232">
        <v>1</v>
      </c>
      <c r="H1232">
        <v>2</v>
      </c>
      <c r="I1232" t="s">
        <v>1037</v>
      </c>
      <c r="J1232" t="s">
        <v>1038</v>
      </c>
      <c r="K1232" t="s">
        <v>1039</v>
      </c>
      <c r="L1232">
        <v>1368</v>
      </c>
      <c r="N1232">
        <v>1011</v>
      </c>
      <c r="O1232" t="s">
        <v>1034</v>
      </c>
      <c r="P1232" t="s">
        <v>1034</v>
      </c>
      <c r="Q1232">
        <v>1</v>
      </c>
      <c r="W1232">
        <v>0</v>
      </c>
      <c r="X1232">
        <v>1372534845</v>
      </c>
      <c r="Y1232">
        <v>0.02</v>
      </c>
      <c r="AA1232">
        <v>0</v>
      </c>
      <c r="AB1232">
        <v>65.709999999999994</v>
      </c>
      <c r="AC1232">
        <v>11.6</v>
      </c>
      <c r="AD1232">
        <v>0</v>
      </c>
      <c r="AE1232">
        <v>0</v>
      </c>
      <c r="AF1232">
        <v>65.709999999999994</v>
      </c>
      <c r="AG1232">
        <v>11.6</v>
      </c>
      <c r="AH1232">
        <v>0</v>
      </c>
      <c r="AI1232">
        <v>1</v>
      </c>
      <c r="AJ1232">
        <v>1</v>
      </c>
      <c r="AK1232">
        <v>1</v>
      </c>
      <c r="AL1232">
        <v>1</v>
      </c>
      <c r="AN1232">
        <v>0</v>
      </c>
      <c r="AO1232">
        <v>1</v>
      </c>
      <c r="AP1232">
        <v>0</v>
      </c>
      <c r="AQ1232">
        <v>0</v>
      </c>
      <c r="AR1232">
        <v>0</v>
      </c>
      <c r="AS1232" t="s">
        <v>3</v>
      </c>
      <c r="AT1232">
        <v>0.02</v>
      </c>
      <c r="AU1232" t="s">
        <v>3</v>
      </c>
      <c r="AV1232">
        <v>0</v>
      </c>
      <c r="AW1232">
        <v>2</v>
      </c>
      <c r="AX1232">
        <v>39502063</v>
      </c>
      <c r="AY1232">
        <v>1</v>
      </c>
      <c r="AZ1232">
        <v>0</v>
      </c>
      <c r="BA1232">
        <v>1226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Y1232*Source!I520</f>
        <v>2.0000000000000001E-4</v>
      </c>
      <c r="CY1232">
        <f>AB1232</f>
        <v>65.709999999999994</v>
      </c>
      <c r="CZ1232">
        <f>AF1232</f>
        <v>65.709999999999994</v>
      </c>
      <c r="DA1232">
        <f>AJ1232</f>
        <v>1</v>
      </c>
      <c r="DB1232">
        <v>0</v>
      </c>
    </row>
    <row r="1233" spans="1:106" x14ac:dyDescent="0.2">
      <c r="A1233">
        <f>ROW(Source!A520)</f>
        <v>520</v>
      </c>
      <c r="B1233">
        <v>39500385</v>
      </c>
      <c r="C1233">
        <v>39502051</v>
      </c>
      <c r="D1233">
        <v>36806488</v>
      </c>
      <c r="E1233">
        <v>1</v>
      </c>
      <c r="F1233">
        <v>1</v>
      </c>
      <c r="G1233">
        <v>1</v>
      </c>
      <c r="H1233">
        <v>3</v>
      </c>
      <c r="I1233" t="s">
        <v>1141</v>
      </c>
      <c r="J1233" t="s">
        <v>1142</v>
      </c>
      <c r="K1233" t="s">
        <v>1143</v>
      </c>
      <c r="L1233">
        <v>1348</v>
      </c>
      <c r="N1233">
        <v>1009</v>
      </c>
      <c r="O1233" t="s">
        <v>57</v>
      </c>
      <c r="P1233" t="s">
        <v>57</v>
      </c>
      <c r="Q1233">
        <v>1000</v>
      </c>
      <c r="W1233">
        <v>0</v>
      </c>
      <c r="X1233">
        <v>-1421715385</v>
      </c>
      <c r="Y1233">
        <v>3.15E-3</v>
      </c>
      <c r="AA1233">
        <v>729.98</v>
      </c>
      <c r="AB1233">
        <v>0</v>
      </c>
      <c r="AC1233">
        <v>0</v>
      </c>
      <c r="AD1233">
        <v>0</v>
      </c>
      <c r="AE1233">
        <v>729.98</v>
      </c>
      <c r="AF1233">
        <v>0</v>
      </c>
      <c r="AG1233">
        <v>0</v>
      </c>
      <c r="AH1233">
        <v>0</v>
      </c>
      <c r="AI1233">
        <v>1</v>
      </c>
      <c r="AJ1233">
        <v>1</v>
      </c>
      <c r="AK1233">
        <v>1</v>
      </c>
      <c r="AL1233">
        <v>1</v>
      </c>
      <c r="AN1233">
        <v>0</v>
      </c>
      <c r="AO1233">
        <v>1</v>
      </c>
      <c r="AP1233">
        <v>0</v>
      </c>
      <c r="AQ1233">
        <v>0</v>
      </c>
      <c r="AR1233">
        <v>0</v>
      </c>
      <c r="AS1233" t="s">
        <v>3</v>
      </c>
      <c r="AT1233">
        <v>3.15E-3</v>
      </c>
      <c r="AU1233" t="s">
        <v>3</v>
      </c>
      <c r="AV1233">
        <v>0</v>
      </c>
      <c r="AW1233">
        <v>2</v>
      </c>
      <c r="AX1233">
        <v>39502064</v>
      </c>
      <c r="AY1233">
        <v>1</v>
      </c>
      <c r="AZ1233">
        <v>0</v>
      </c>
      <c r="BA1233">
        <v>1227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Y1233*Source!I520</f>
        <v>3.15E-5</v>
      </c>
      <c r="CY1233">
        <f>AA1233</f>
        <v>729.98</v>
      </c>
      <c r="CZ1233">
        <f>AE1233</f>
        <v>729.98</v>
      </c>
      <c r="DA1233">
        <f>AI1233</f>
        <v>1</v>
      </c>
      <c r="DB1233">
        <v>0</v>
      </c>
    </row>
    <row r="1234" spans="1:106" x14ac:dyDescent="0.2">
      <c r="A1234">
        <f>ROW(Source!A520)</f>
        <v>520</v>
      </c>
      <c r="B1234">
        <v>39500385</v>
      </c>
      <c r="C1234">
        <v>39502051</v>
      </c>
      <c r="D1234">
        <v>36852067</v>
      </c>
      <c r="E1234">
        <v>1</v>
      </c>
      <c r="F1234">
        <v>1</v>
      </c>
      <c r="G1234">
        <v>1</v>
      </c>
      <c r="H1234">
        <v>3</v>
      </c>
      <c r="I1234" t="s">
        <v>1489</v>
      </c>
      <c r="J1234" t="s">
        <v>1490</v>
      </c>
      <c r="K1234" t="s">
        <v>1491</v>
      </c>
      <c r="L1234">
        <v>1356</v>
      </c>
      <c r="N1234">
        <v>1010</v>
      </c>
      <c r="O1234" t="s">
        <v>1128</v>
      </c>
      <c r="P1234" t="s">
        <v>1128</v>
      </c>
      <c r="Q1234">
        <v>1000</v>
      </c>
      <c r="W1234">
        <v>0</v>
      </c>
      <c r="X1234">
        <v>40709342</v>
      </c>
      <c r="Y1234">
        <v>0.10199999999999999</v>
      </c>
      <c r="AA1234">
        <v>270</v>
      </c>
      <c r="AB1234">
        <v>0</v>
      </c>
      <c r="AC1234">
        <v>0</v>
      </c>
      <c r="AD1234">
        <v>0</v>
      </c>
      <c r="AE1234">
        <v>270</v>
      </c>
      <c r="AF1234">
        <v>0</v>
      </c>
      <c r="AG1234">
        <v>0</v>
      </c>
      <c r="AH1234">
        <v>0</v>
      </c>
      <c r="AI1234">
        <v>1</v>
      </c>
      <c r="AJ1234">
        <v>1</v>
      </c>
      <c r="AK1234">
        <v>1</v>
      </c>
      <c r="AL1234">
        <v>1</v>
      </c>
      <c r="AN1234">
        <v>0</v>
      </c>
      <c r="AO1234">
        <v>1</v>
      </c>
      <c r="AP1234">
        <v>0</v>
      </c>
      <c r="AQ1234">
        <v>0</v>
      </c>
      <c r="AR1234">
        <v>0</v>
      </c>
      <c r="AS1234" t="s">
        <v>3</v>
      </c>
      <c r="AT1234">
        <v>0.10199999999999999</v>
      </c>
      <c r="AU1234" t="s">
        <v>3</v>
      </c>
      <c r="AV1234">
        <v>0</v>
      </c>
      <c r="AW1234">
        <v>2</v>
      </c>
      <c r="AX1234">
        <v>39502065</v>
      </c>
      <c r="AY1234">
        <v>1</v>
      </c>
      <c r="AZ1234">
        <v>0</v>
      </c>
      <c r="BA1234">
        <v>1228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Y1234*Source!I520</f>
        <v>1.0199999999999999E-3</v>
      </c>
      <c r="CY1234">
        <f>AA1234</f>
        <v>270</v>
      </c>
      <c r="CZ1234">
        <f>AE1234</f>
        <v>270</v>
      </c>
      <c r="DA1234">
        <f>AI1234</f>
        <v>1</v>
      </c>
      <c r="DB1234">
        <v>0</v>
      </c>
    </row>
    <row r="1235" spans="1:106" x14ac:dyDescent="0.2">
      <c r="A1235">
        <f>ROW(Source!A520)</f>
        <v>520</v>
      </c>
      <c r="B1235">
        <v>39500385</v>
      </c>
      <c r="C1235">
        <v>39502051</v>
      </c>
      <c r="D1235">
        <v>36855048</v>
      </c>
      <c r="E1235">
        <v>1</v>
      </c>
      <c r="F1235">
        <v>1</v>
      </c>
      <c r="G1235">
        <v>1</v>
      </c>
      <c r="H1235">
        <v>3</v>
      </c>
      <c r="I1235" t="s">
        <v>790</v>
      </c>
      <c r="J1235" t="s">
        <v>792</v>
      </c>
      <c r="K1235" t="s">
        <v>791</v>
      </c>
      <c r="L1235">
        <v>1358</v>
      </c>
      <c r="N1235">
        <v>1010</v>
      </c>
      <c r="O1235" t="s">
        <v>566</v>
      </c>
      <c r="P1235" t="s">
        <v>566</v>
      </c>
      <c r="Q1235">
        <v>10</v>
      </c>
      <c r="W1235">
        <v>0</v>
      </c>
      <c r="X1235">
        <v>-1651038881</v>
      </c>
      <c r="Y1235">
        <v>10</v>
      </c>
      <c r="AA1235">
        <v>85.6</v>
      </c>
      <c r="AB1235">
        <v>0</v>
      </c>
      <c r="AC1235">
        <v>0</v>
      </c>
      <c r="AD1235">
        <v>0</v>
      </c>
      <c r="AE1235">
        <v>85.6</v>
      </c>
      <c r="AF1235">
        <v>0</v>
      </c>
      <c r="AG1235">
        <v>0</v>
      </c>
      <c r="AH1235">
        <v>0</v>
      </c>
      <c r="AI1235">
        <v>1</v>
      </c>
      <c r="AJ1235">
        <v>1</v>
      </c>
      <c r="AK1235">
        <v>1</v>
      </c>
      <c r="AL1235">
        <v>1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 t="s">
        <v>3</v>
      </c>
      <c r="AT1235">
        <v>10</v>
      </c>
      <c r="AU1235" t="s">
        <v>3</v>
      </c>
      <c r="AV1235">
        <v>0</v>
      </c>
      <c r="AW1235">
        <v>1</v>
      </c>
      <c r="AX1235">
        <v>-1</v>
      </c>
      <c r="AY1235">
        <v>0</v>
      </c>
      <c r="AZ1235">
        <v>0</v>
      </c>
      <c r="BA1235" t="s">
        <v>3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Y1235*Source!I520</f>
        <v>0.1</v>
      </c>
      <c r="CY1235">
        <f>AA1235</f>
        <v>85.6</v>
      </c>
      <c r="CZ1235">
        <f>AE1235</f>
        <v>85.6</v>
      </c>
      <c r="DA1235">
        <f>AI1235</f>
        <v>1</v>
      </c>
      <c r="DB1235">
        <v>0</v>
      </c>
    </row>
    <row r="1236" spans="1:106" x14ac:dyDescent="0.2">
      <c r="A1236">
        <f>ROW(Source!A520)</f>
        <v>520</v>
      </c>
      <c r="B1236">
        <v>39500385</v>
      </c>
      <c r="C1236">
        <v>39502051</v>
      </c>
      <c r="D1236">
        <v>36799065</v>
      </c>
      <c r="E1236">
        <v>17</v>
      </c>
      <c r="F1236">
        <v>1</v>
      </c>
      <c r="G1236">
        <v>1</v>
      </c>
      <c r="H1236">
        <v>3</v>
      </c>
      <c r="I1236" t="s">
        <v>1438</v>
      </c>
      <c r="J1236" t="s">
        <v>3</v>
      </c>
      <c r="K1236" t="s">
        <v>1439</v>
      </c>
      <c r="L1236">
        <v>1374</v>
      </c>
      <c r="N1236">
        <v>1013</v>
      </c>
      <c r="O1236" t="s">
        <v>1440</v>
      </c>
      <c r="P1236" t="s">
        <v>1440</v>
      </c>
      <c r="Q1236">
        <v>1</v>
      </c>
      <c r="W1236">
        <v>0</v>
      </c>
      <c r="X1236">
        <v>-1731369543</v>
      </c>
      <c r="Y1236">
        <v>5.21</v>
      </c>
      <c r="AA1236">
        <v>1</v>
      </c>
      <c r="AB1236">
        <v>0</v>
      </c>
      <c r="AC1236">
        <v>0</v>
      </c>
      <c r="AD1236">
        <v>0</v>
      </c>
      <c r="AE1236">
        <v>1</v>
      </c>
      <c r="AF1236">
        <v>0</v>
      </c>
      <c r="AG1236">
        <v>0</v>
      </c>
      <c r="AH1236">
        <v>0</v>
      </c>
      <c r="AI1236">
        <v>1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0</v>
      </c>
      <c r="AQ1236">
        <v>0</v>
      </c>
      <c r="AR1236">
        <v>0</v>
      </c>
      <c r="AS1236" t="s">
        <v>3</v>
      </c>
      <c r="AT1236">
        <v>5.21</v>
      </c>
      <c r="AU1236" t="s">
        <v>3</v>
      </c>
      <c r="AV1236">
        <v>0</v>
      </c>
      <c r="AW1236">
        <v>2</v>
      </c>
      <c r="AX1236">
        <v>39502066</v>
      </c>
      <c r="AY1236">
        <v>1</v>
      </c>
      <c r="AZ1236">
        <v>0</v>
      </c>
      <c r="BA1236">
        <v>1229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Y1236*Source!I520</f>
        <v>5.21E-2</v>
      </c>
      <c r="CY1236">
        <f>AA1236</f>
        <v>1</v>
      </c>
      <c r="CZ1236">
        <f>AE1236</f>
        <v>1</v>
      </c>
      <c r="DA1236">
        <f>AI1236</f>
        <v>1</v>
      </c>
      <c r="DB1236">
        <v>0</v>
      </c>
    </row>
    <row r="1237" spans="1:106" x14ac:dyDescent="0.2">
      <c r="A1237">
        <f>ROW(Source!A521)</f>
        <v>521</v>
      </c>
      <c r="B1237">
        <v>39500386</v>
      </c>
      <c r="C1237">
        <v>39502051</v>
      </c>
      <c r="D1237">
        <v>37080781</v>
      </c>
      <c r="E1237">
        <v>1</v>
      </c>
      <c r="F1237">
        <v>1</v>
      </c>
      <c r="G1237">
        <v>1</v>
      </c>
      <c r="H1237">
        <v>1</v>
      </c>
      <c r="I1237" t="s">
        <v>1099</v>
      </c>
      <c r="J1237" t="s">
        <v>3</v>
      </c>
      <c r="K1237" t="s">
        <v>1100</v>
      </c>
      <c r="L1237">
        <v>1191</v>
      </c>
      <c r="N1237">
        <v>1013</v>
      </c>
      <c r="O1237" t="s">
        <v>1028</v>
      </c>
      <c r="P1237" t="s">
        <v>1028</v>
      </c>
      <c r="Q1237">
        <v>1</v>
      </c>
      <c r="W1237">
        <v>0</v>
      </c>
      <c r="X1237">
        <v>912892513</v>
      </c>
      <c r="Y1237">
        <v>26.24</v>
      </c>
      <c r="AA1237">
        <v>0</v>
      </c>
      <c r="AB1237">
        <v>0</v>
      </c>
      <c r="AC1237">
        <v>0</v>
      </c>
      <c r="AD1237">
        <v>66.069999999999993</v>
      </c>
      <c r="AE1237">
        <v>0</v>
      </c>
      <c r="AF1237">
        <v>0</v>
      </c>
      <c r="AG1237">
        <v>0</v>
      </c>
      <c r="AH1237">
        <v>9.92</v>
      </c>
      <c r="AI1237">
        <v>1</v>
      </c>
      <c r="AJ1237">
        <v>1</v>
      </c>
      <c r="AK1237">
        <v>1</v>
      </c>
      <c r="AL1237">
        <v>6.66</v>
      </c>
      <c r="AN1237">
        <v>0</v>
      </c>
      <c r="AO1237">
        <v>1</v>
      </c>
      <c r="AP1237">
        <v>0</v>
      </c>
      <c r="AQ1237">
        <v>0</v>
      </c>
      <c r="AR1237">
        <v>0</v>
      </c>
      <c r="AS1237" t="s">
        <v>3</v>
      </c>
      <c r="AT1237">
        <v>26.24</v>
      </c>
      <c r="AU1237" t="s">
        <v>3</v>
      </c>
      <c r="AV1237">
        <v>1</v>
      </c>
      <c r="AW1237">
        <v>2</v>
      </c>
      <c r="AX1237">
        <v>39502060</v>
      </c>
      <c r="AY1237">
        <v>1</v>
      </c>
      <c r="AZ1237">
        <v>0</v>
      </c>
      <c r="BA1237">
        <v>1230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Y1237*Source!I521</f>
        <v>0.26239999999999997</v>
      </c>
      <c r="CY1237">
        <f>AD1237</f>
        <v>66.069999999999993</v>
      </c>
      <c r="CZ1237">
        <f>AH1237</f>
        <v>9.92</v>
      </c>
      <c r="DA1237">
        <f>AL1237</f>
        <v>6.66</v>
      </c>
      <c r="DB1237">
        <v>0</v>
      </c>
    </row>
    <row r="1238" spans="1:106" x14ac:dyDescent="0.2">
      <c r="A1238">
        <f>ROW(Source!A521)</f>
        <v>521</v>
      </c>
      <c r="B1238">
        <v>39500386</v>
      </c>
      <c r="C1238">
        <v>39502051</v>
      </c>
      <c r="D1238">
        <v>37064876</v>
      </c>
      <c r="E1238">
        <v>1</v>
      </c>
      <c r="F1238">
        <v>1</v>
      </c>
      <c r="G1238">
        <v>1</v>
      </c>
      <c r="H1238">
        <v>1</v>
      </c>
      <c r="I1238" t="s">
        <v>1029</v>
      </c>
      <c r="J1238" t="s">
        <v>3</v>
      </c>
      <c r="K1238" t="s">
        <v>1030</v>
      </c>
      <c r="L1238">
        <v>1191</v>
      </c>
      <c r="N1238">
        <v>1013</v>
      </c>
      <c r="O1238" t="s">
        <v>1028</v>
      </c>
      <c r="P1238" t="s">
        <v>1028</v>
      </c>
      <c r="Q1238">
        <v>1</v>
      </c>
      <c r="W1238">
        <v>0</v>
      </c>
      <c r="X1238">
        <v>-1417349443</v>
      </c>
      <c r="Y1238">
        <v>0.05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1</v>
      </c>
      <c r="AJ1238">
        <v>1</v>
      </c>
      <c r="AK1238">
        <v>6.66</v>
      </c>
      <c r="AL1238">
        <v>1</v>
      </c>
      <c r="AN1238">
        <v>0</v>
      </c>
      <c r="AO1238">
        <v>1</v>
      </c>
      <c r="AP1238">
        <v>0</v>
      </c>
      <c r="AQ1238">
        <v>0</v>
      </c>
      <c r="AR1238">
        <v>0</v>
      </c>
      <c r="AS1238" t="s">
        <v>3</v>
      </c>
      <c r="AT1238">
        <v>0.05</v>
      </c>
      <c r="AU1238" t="s">
        <v>3</v>
      </c>
      <c r="AV1238">
        <v>2</v>
      </c>
      <c r="AW1238">
        <v>2</v>
      </c>
      <c r="AX1238">
        <v>39502061</v>
      </c>
      <c r="AY1238">
        <v>1</v>
      </c>
      <c r="AZ1238">
        <v>0</v>
      </c>
      <c r="BA1238">
        <v>1231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Y1238*Source!I521</f>
        <v>5.0000000000000001E-4</v>
      </c>
      <c r="CY1238">
        <f>AD1238</f>
        <v>0</v>
      </c>
      <c r="CZ1238">
        <f>AH1238</f>
        <v>0</v>
      </c>
      <c r="DA1238">
        <f>AL1238</f>
        <v>1</v>
      </c>
      <c r="DB1238">
        <v>0</v>
      </c>
    </row>
    <row r="1239" spans="1:106" x14ac:dyDescent="0.2">
      <c r="A1239">
        <f>ROW(Source!A521)</f>
        <v>521</v>
      </c>
      <c r="B1239">
        <v>39500386</v>
      </c>
      <c r="C1239">
        <v>39502051</v>
      </c>
      <c r="D1239">
        <v>36882159</v>
      </c>
      <c r="E1239">
        <v>1</v>
      </c>
      <c r="F1239">
        <v>1</v>
      </c>
      <c r="G1239">
        <v>1</v>
      </c>
      <c r="H1239">
        <v>2</v>
      </c>
      <c r="I1239" t="s">
        <v>1119</v>
      </c>
      <c r="J1239" t="s">
        <v>1120</v>
      </c>
      <c r="K1239" t="s">
        <v>1121</v>
      </c>
      <c r="L1239">
        <v>1368</v>
      </c>
      <c r="N1239">
        <v>1011</v>
      </c>
      <c r="O1239" t="s">
        <v>1034</v>
      </c>
      <c r="P1239" t="s">
        <v>1034</v>
      </c>
      <c r="Q1239">
        <v>1</v>
      </c>
      <c r="W1239">
        <v>0</v>
      </c>
      <c r="X1239">
        <v>-1718674368</v>
      </c>
      <c r="Y1239">
        <v>0.03</v>
      </c>
      <c r="AA1239">
        <v>0</v>
      </c>
      <c r="AB1239">
        <v>745.85</v>
      </c>
      <c r="AC1239">
        <v>13.5</v>
      </c>
      <c r="AD1239">
        <v>0</v>
      </c>
      <c r="AE1239">
        <v>0</v>
      </c>
      <c r="AF1239">
        <v>111.99</v>
      </c>
      <c r="AG1239">
        <v>13.5</v>
      </c>
      <c r="AH1239">
        <v>0</v>
      </c>
      <c r="AI1239">
        <v>1</v>
      </c>
      <c r="AJ1239">
        <v>6.66</v>
      </c>
      <c r="AK1239">
        <v>1</v>
      </c>
      <c r="AL1239">
        <v>1</v>
      </c>
      <c r="AN1239">
        <v>0</v>
      </c>
      <c r="AO1239">
        <v>1</v>
      </c>
      <c r="AP1239">
        <v>0</v>
      </c>
      <c r="AQ1239">
        <v>0</v>
      </c>
      <c r="AR1239">
        <v>0</v>
      </c>
      <c r="AS1239" t="s">
        <v>3</v>
      </c>
      <c r="AT1239">
        <v>0.03</v>
      </c>
      <c r="AU1239" t="s">
        <v>3</v>
      </c>
      <c r="AV1239">
        <v>0</v>
      </c>
      <c r="AW1239">
        <v>2</v>
      </c>
      <c r="AX1239">
        <v>39502062</v>
      </c>
      <c r="AY1239">
        <v>1</v>
      </c>
      <c r="AZ1239">
        <v>0</v>
      </c>
      <c r="BA1239">
        <v>1232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Y1239*Source!I521</f>
        <v>2.9999999999999997E-4</v>
      </c>
      <c r="CY1239">
        <f>AB1239</f>
        <v>745.85</v>
      </c>
      <c r="CZ1239">
        <f>AF1239</f>
        <v>111.99</v>
      </c>
      <c r="DA1239">
        <f>AJ1239</f>
        <v>6.66</v>
      </c>
      <c r="DB1239">
        <v>0</v>
      </c>
    </row>
    <row r="1240" spans="1:106" x14ac:dyDescent="0.2">
      <c r="A1240">
        <f>ROW(Source!A521)</f>
        <v>521</v>
      </c>
      <c r="B1240">
        <v>39500386</v>
      </c>
      <c r="C1240">
        <v>39502051</v>
      </c>
      <c r="D1240">
        <v>36883554</v>
      </c>
      <c r="E1240">
        <v>1</v>
      </c>
      <c r="F1240">
        <v>1</v>
      </c>
      <c r="G1240">
        <v>1</v>
      </c>
      <c r="H1240">
        <v>2</v>
      </c>
      <c r="I1240" t="s">
        <v>1037</v>
      </c>
      <c r="J1240" t="s">
        <v>1038</v>
      </c>
      <c r="K1240" t="s">
        <v>1039</v>
      </c>
      <c r="L1240">
        <v>1368</v>
      </c>
      <c r="N1240">
        <v>1011</v>
      </c>
      <c r="O1240" t="s">
        <v>1034</v>
      </c>
      <c r="P1240" t="s">
        <v>1034</v>
      </c>
      <c r="Q1240">
        <v>1</v>
      </c>
      <c r="W1240">
        <v>0</v>
      </c>
      <c r="X1240">
        <v>1372534845</v>
      </c>
      <c r="Y1240">
        <v>0.02</v>
      </c>
      <c r="AA1240">
        <v>0</v>
      </c>
      <c r="AB1240">
        <v>437.63</v>
      </c>
      <c r="AC1240">
        <v>11.6</v>
      </c>
      <c r="AD1240">
        <v>0</v>
      </c>
      <c r="AE1240">
        <v>0</v>
      </c>
      <c r="AF1240">
        <v>65.709999999999994</v>
      </c>
      <c r="AG1240">
        <v>11.6</v>
      </c>
      <c r="AH1240">
        <v>0</v>
      </c>
      <c r="AI1240">
        <v>1</v>
      </c>
      <c r="AJ1240">
        <v>6.66</v>
      </c>
      <c r="AK1240">
        <v>1</v>
      </c>
      <c r="AL1240">
        <v>1</v>
      </c>
      <c r="AN1240">
        <v>0</v>
      </c>
      <c r="AO1240">
        <v>1</v>
      </c>
      <c r="AP1240">
        <v>0</v>
      </c>
      <c r="AQ1240">
        <v>0</v>
      </c>
      <c r="AR1240">
        <v>0</v>
      </c>
      <c r="AS1240" t="s">
        <v>3</v>
      </c>
      <c r="AT1240">
        <v>0.02</v>
      </c>
      <c r="AU1240" t="s">
        <v>3</v>
      </c>
      <c r="AV1240">
        <v>0</v>
      </c>
      <c r="AW1240">
        <v>2</v>
      </c>
      <c r="AX1240">
        <v>39502063</v>
      </c>
      <c r="AY1240">
        <v>1</v>
      </c>
      <c r="AZ1240">
        <v>0</v>
      </c>
      <c r="BA1240">
        <v>1233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Y1240*Source!I521</f>
        <v>2.0000000000000001E-4</v>
      </c>
      <c r="CY1240">
        <f>AB1240</f>
        <v>437.63</v>
      </c>
      <c r="CZ1240">
        <f>AF1240</f>
        <v>65.709999999999994</v>
      </c>
      <c r="DA1240">
        <f>AJ1240</f>
        <v>6.66</v>
      </c>
      <c r="DB1240">
        <v>0</v>
      </c>
    </row>
    <row r="1241" spans="1:106" x14ac:dyDescent="0.2">
      <c r="A1241">
        <f>ROW(Source!A521)</f>
        <v>521</v>
      </c>
      <c r="B1241">
        <v>39500386</v>
      </c>
      <c r="C1241">
        <v>39502051</v>
      </c>
      <c r="D1241">
        <v>36806488</v>
      </c>
      <c r="E1241">
        <v>1</v>
      </c>
      <c r="F1241">
        <v>1</v>
      </c>
      <c r="G1241">
        <v>1</v>
      </c>
      <c r="H1241">
        <v>3</v>
      </c>
      <c r="I1241" t="s">
        <v>1141</v>
      </c>
      <c r="J1241" t="s">
        <v>1142</v>
      </c>
      <c r="K1241" t="s">
        <v>1143</v>
      </c>
      <c r="L1241">
        <v>1348</v>
      </c>
      <c r="N1241">
        <v>1009</v>
      </c>
      <c r="O1241" t="s">
        <v>57</v>
      </c>
      <c r="P1241" t="s">
        <v>57</v>
      </c>
      <c r="Q1241">
        <v>1000</v>
      </c>
      <c r="W1241">
        <v>0</v>
      </c>
      <c r="X1241">
        <v>-1421715385</v>
      </c>
      <c r="Y1241">
        <v>3.15E-3</v>
      </c>
      <c r="AA1241">
        <v>4861.67</v>
      </c>
      <c r="AB1241">
        <v>0</v>
      </c>
      <c r="AC1241">
        <v>0</v>
      </c>
      <c r="AD1241">
        <v>0</v>
      </c>
      <c r="AE1241">
        <v>729.98</v>
      </c>
      <c r="AF1241">
        <v>0</v>
      </c>
      <c r="AG1241">
        <v>0</v>
      </c>
      <c r="AH1241">
        <v>0</v>
      </c>
      <c r="AI1241">
        <v>6.66</v>
      </c>
      <c r="AJ1241">
        <v>1</v>
      </c>
      <c r="AK1241">
        <v>1</v>
      </c>
      <c r="AL1241">
        <v>1</v>
      </c>
      <c r="AN1241">
        <v>0</v>
      </c>
      <c r="AO1241">
        <v>1</v>
      </c>
      <c r="AP1241">
        <v>0</v>
      </c>
      <c r="AQ1241">
        <v>0</v>
      </c>
      <c r="AR1241">
        <v>0</v>
      </c>
      <c r="AS1241" t="s">
        <v>3</v>
      </c>
      <c r="AT1241">
        <v>3.15E-3</v>
      </c>
      <c r="AU1241" t="s">
        <v>3</v>
      </c>
      <c r="AV1241">
        <v>0</v>
      </c>
      <c r="AW1241">
        <v>2</v>
      </c>
      <c r="AX1241">
        <v>39502064</v>
      </c>
      <c r="AY1241">
        <v>1</v>
      </c>
      <c r="AZ1241">
        <v>0</v>
      </c>
      <c r="BA1241">
        <v>1234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Y1241*Source!I521</f>
        <v>3.15E-5</v>
      </c>
      <c r="CY1241">
        <f>AA1241</f>
        <v>4861.67</v>
      </c>
      <c r="CZ1241">
        <f>AE1241</f>
        <v>729.98</v>
      </c>
      <c r="DA1241">
        <f>AI1241</f>
        <v>6.66</v>
      </c>
      <c r="DB1241">
        <v>0</v>
      </c>
    </row>
    <row r="1242" spans="1:106" x14ac:dyDescent="0.2">
      <c r="A1242">
        <f>ROW(Source!A521)</f>
        <v>521</v>
      </c>
      <c r="B1242">
        <v>39500386</v>
      </c>
      <c r="C1242">
        <v>39502051</v>
      </c>
      <c r="D1242">
        <v>36852067</v>
      </c>
      <c r="E1242">
        <v>1</v>
      </c>
      <c r="F1242">
        <v>1</v>
      </c>
      <c r="G1242">
        <v>1</v>
      </c>
      <c r="H1242">
        <v>3</v>
      </c>
      <c r="I1242" t="s">
        <v>1489</v>
      </c>
      <c r="J1242" t="s">
        <v>1490</v>
      </c>
      <c r="K1242" t="s">
        <v>1491</v>
      </c>
      <c r="L1242">
        <v>1356</v>
      </c>
      <c r="N1242">
        <v>1010</v>
      </c>
      <c r="O1242" t="s">
        <v>1128</v>
      </c>
      <c r="P1242" t="s">
        <v>1128</v>
      </c>
      <c r="Q1242">
        <v>1000</v>
      </c>
      <c r="W1242">
        <v>0</v>
      </c>
      <c r="X1242">
        <v>40709342</v>
      </c>
      <c r="Y1242">
        <v>0.10199999999999999</v>
      </c>
      <c r="AA1242">
        <v>1798.2</v>
      </c>
      <c r="AB1242">
        <v>0</v>
      </c>
      <c r="AC1242">
        <v>0</v>
      </c>
      <c r="AD1242">
        <v>0</v>
      </c>
      <c r="AE1242">
        <v>270</v>
      </c>
      <c r="AF1242">
        <v>0</v>
      </c>
      <c r="AG1242">
        <v>0</v>
      </c>
      <c r="AH1242">
        <v>0</v>
      </c>
      <c r="AI1242">
        <v>6.66</v>
      </c>
      <c r="AJ1242">
        <v>1</v>
      </c>
      <c r="AK1242">
        <v>1</v>
      </c>
      <c r="AL1242">
        <v>1</v>
      </c>
      <c r="AN1242">
        <v>0</v>
      </c>
      <c r="AO1242">
        <v>1</v>
      </c>
      <c r="AP1242">
        <v>0</v>
      </c>
      <c r="AQ1242">
        <v>0</v>
      </c>
      <c r="AR1242">
        <v>0</v>
      </c>
      <c r="AS1242" t="s">
        <v>3</v>
      </c>
      <c r="AT1242">
        <v>0.10199999999999999</v>
      </c>
      <c r="AU1242" t="s">
        <v>3</v>
      </c>
      <c r="AV1242">
        <v>0</v>
      </c>
      <c r="AW1242">
        <v>2</v>
      </c>
      <c r="AX1242">
        <v>39502065</v>
      </c>
      <c r="AY1242">
        <v>1</v>
      </c>
      <c r="AZ1242">
        <v>0</v>
      </c>
      <c r="BA1242">
        <v>1235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Y1242*Source!I521</f>
        <v>1.0199999999999999E-3</v>
      </c>
      <c r="CY1242">
        <f>AA1242</f>
        <v>1798.2</v>
      </c>
      <c r="CZ1242">
        <f>AE1242</f>
        <v>270</v>
      </c>
      <c r="DA1242">
        <f>AI1242</f>
        <v>6.66</v>
      </c>
      <c r="DB1242">
        <v>0</v>
      </c>
    </row>
    <row r="1243" spans="1:106" x14ac:dyDescent="0.2">
      <c r="A1243">
        <f>ROW(Source!A521)</f>
        <v>521</v>
      </c>
      <c r="B1243">
        <v>39500386</v>
      </c>
      <c r="C1243">
        <v>39502051</v>
      </c>
      <c r="D1243">
        <v>36855048</v>
      </c>
      <c r="E1243">
        <v>1</v>
      </c>
      <c r="F1243">
        <v>1</v>
      </c>
      <c r="G1243">
        <v>1</v>
      </c>
      <c r="H1243">
        <v>3</v>
      </c>
      <c r="I1243" t="s">
        <v>790</v>
      </c>
      <c r="J1243" t="s">
        <v>792</v>
      </c>
      <c r="K1243" t="s">
        <v>791</v>
      </c>
      <c r="L1243">
        <v>1358</v>
      </c>
      <c r="N1243">
        <v>1010</v>
      </c>
      <c r="O1243" t="s">
        <v>566</v>
      </c>
      <c r="P1243" t="s">
        <v>566</v>
      </c>
      <c r="Q1243">
        <v>10</v>
      </c>
      <c r="W1243">
        <v>0</v>
      </c>
      <c r="X1243">
        <v>-1651038881</v>
      </c>
      <c r="Y1243">
        <v>10</v>
      </c>
      <c r="AA1243">
        <v>570.1</v>
      </c>
      <c r="AB1243">
        <v>0</v>
      </c>
      <c r="AC1243">
        <v>0</v>
      </c>
      <c r="AD1243">
        <v>0</v>
      </c>
      <c r="AE1243">
        <v>85.6</v>
      </c>
      <c r="AF1243">
        <v>0</v>
      </c>
      <c r="AG1243">
        <v>0</v>
      </c>
      <c r="AH1243">
        <v>0</v>
      </c>
      <c r="AI1243">
        <v>6.66</v>
      </c>
      <c r="AJ1243">
        <v>1</v>
      </c>
      <c r="AK1243">
        <v>1</v>
      </c>
      <c r="AL1243">
        <v>1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 t="s">
        <v>3</v>
      </c>
      <c r="AT1243">
        <v>10</v>
      </c>
      <c r="AU1243" t="s">
        <v>3</v>
      </c>
      <c r="AV1243">
        <v>0</v>
      </c>
      <c r="AW1243">
        <v>1</v>
      </c>
      <c r="AX1243">
        <v>-1</v>
      </c>
      <c r="AY1243">
        <v>0</v>
      </c>
      <c r="AZ1243">
        <v>0</v>
      </c>
      <c r="BA1243" t="s">
        <v>3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Y1243*Source!I521</f>
        <v>0.1</v>
      </c>
      <c r="CY1243">
        <f>AA1243</f>
        <v>570.1</v>
      </c>
      <c r="CZ1243">
        <f>AE1243</f>
        <v>85.6</v>
      </c>
      <c r="DA1243">
        <f>AI1243</f>
        <v>6.66</v>
      </c>
      <c r="DB1243">
        <v>0</v>
      </c>
    </row>
    <row r="1244" spans="1:106" x14ac:dyDescent="0.2">
      <c r="A1244">
        <f>ROW(Source!A521)</f>
        <v>521</v>
      </c>
      <c r="B1244">
        <v>39500386</v>
      </c>
      <c r="C1244">
        <v>39502051</v>
      </c>
      <c r="D1244">
        <v>36799065</v>
      </c>
      <c r="E1244">
        <v>17</v>
      </c>
      <c r="F1244">
        <v>1</v>
      </c>
      <c r="G1244">
        <v>1</v>
      </c>
      <c r="H1244">
        <v>3</v>
      </c>
      <c r="I1244" t="s">
        <v>1438</v>
      </c>
      <c r="J1244" t="s">
        <v>3</v>
      </c>
      <c r="K1244" t="s">
        <v>1439</v>
      </c>
      <c r="L1244">
        <v>1374</v>
      </c>
      <c r="N1244">
        <v>1013</v>
      </c>
      <c r="O1244" t="s">
        <v>1440</v>
      </c>
      <c r="P1244" t="s">
        <v>1440</v>
      </c>
      <c r="Q1244">
        <v>1</v>
      </c>
      <c r="W1244">
        <v>0</v>
      </c>
      <c r="X1244">
        <v>-1731369543</v>
      </c>
      <c r="Y1244">
        <v>5.21</v>
      </c>
      <c r="AA1244">
        <v>1</v>
      </c>
      <c r="AB1244">
        <v>0</v>
      </c>
      <c r="AC1244">
        <v>0</v>
      </c>
      <c r="AD1244">
        <v>0</v>
      </c>
      <c r="AE1244">
        <v>1</v>
      </c>
      <c r="AF1244">
        <v>0</v>
      </c>
      <c r="AG1244">
        <v>0</v>
      </c>
      <c r="AH1244">
        <v>0</v>
      </c>
      <c r="AI1244">
        <v>1</v>
      </c>
      <c r="AJ1244">
        <v>1</v>
      </c>
      <c r="AK1244">
        <v>1</v>
      </c>
      <c r="AL1244">
        <v>1</v>
      </c>
      <c r="AN1244">
        <v>0</v>
      </c>
      <c r="AO1244">
        <v>1</v>
      </c>
      <c r="AP1244">
        <v>0</v>
      </c>
      <c r="AQ1244">
        <v>0</v>
      </c>
      <c r="AR1244">
        <v>0</v>
      </c>
      <c r="AS1244" t="s">
        <v>3</v>
      </c>
      <c r="AT1244">
        <v>5.21</v>
      </c>
      <c r="AU1244" t="s">
        <v>3</v>
      </c>
      <c r="AV1244">
        <v>0</v>
      </c>
      <c r="AW1244">
        <v>2</v>
      </c>
      <c r="AX1244">
        <v>39502066</v>
      </c>
      <c r="AY1244">
        <v>1</v>
      </c>
      <c r="AZ1244">
        <v>0</v>
      </c>
      <c r="BA1244">
        <v>1236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Y1244*Source!I521</f>
        <v>5.21E-2</v>
      </c>
      <c r="CY1244">
        <f>AA1244</f>
        <v>1</v>
      </c>
      <c r="CZ1244">
        <f>AE1244</f>
        <v>1</v>
      </c>
      <c r="DA1244">
        <f>AI1244</f>
        <v>1</v>
      </c>
      <c r="DB1244">
        <v>0</v>
      </c>
    </row>
    <row r="1245" spans="1:106" x14ac:dyDescent="0.2">
      <c r="A1245">
        <f>ROW(Source!A524)</f>
        <v>524</v>
      </c>
      <c r="B1245">
        <v>39500385</v>
      </c>
      <c r="C1245">
        <v>39502068</v>
      </c>
      <c r="D1245">
        <v>37080781</v>
      </c>
      <c r="E1245">
        <v>1</v>
      </c>
      <c r="F1245">
        <v>1</v>
      </c>
      <c r="G1245">
        <v>1</v>
      </c>
      <c r="H1245">
        <v>1</v>
      </c>
      <c r="I1245" t="s">
        <v>1099</v>
      </c>
      <c r="J1245" t="s">
        <v>3</v>
      </c>
      <c r="K1245" t="s">
        <v>1100</v>
      </c>
      <c r="L1245">
        <v>1191</v>
      </c>
      <c r="N1245">
        <v>1013</v>
      </c>
      <c r="O1245" t="s">
        <v>1028</v>
      </c>
      <c r="P1245" t="s">
        <v>1028</v>
      </c>
      <c r="Q1245">
        <v>1</v>
      </c>
      <c r="W1245">
        <v>0</v>
      </c>
      <c r="X1245">
        <v>912892513</v>
      </c>
      <c r="Y1245">
        <v>25.76</v>
      </c>
      <c r="AA1245">
        <v>0</v>
      </c>
      <c r="AB1245">
        <v>0</v>
      </c>
      <c r="AC1245">
        <v>0</v>
      </c>
      <c r="AD1245">
        <v>9.92</v>
      </c>
      <c r="AE1245">
        <v>0</v>
      </c>
      <c r="AF1245">
        <v>0</v>
      </c>
      <c r="AG1245">
        <v>0</v>
      </c>
      <c r="AH1245">
        <v>9.92</v>
      </c>
      <c r="AI1245">
        <v>1</v>
      </c>
      <c r="AJ1245">
        <v>1</v>
      </c>
      <c r="AK1245">
        <v>1</v>
      </c>
      <c r="AL1245">
        <v>1</v>
      </c>
      <c r="AN1245">
        <v>0</v>
      </c>
      <c r="AO1245">
        <v>1</v>
      </c>
      <c r="AP1245">
        <v>0</v>
      </c>
      <c r="AQ1245">
        <v>0</v>
      </c>
      <c r="AR1245">
        <v>0</v>
      </c>
      <c r="AS1245" t="s">
        <v>3</v>
      </c>
      <c r="AT1245">
        <v>25.76</v>
      </c>
      <c r="AU1245" t="s">
        <v>3</v>
      </c>
      <c r="AV1245">
        <v>1</v>
      </c>
      <c r="AW1245">
        <v>2</v>
      </c>
      <c r="AX1245">
        <v>39502077</v>
      </c>
      <c r="AY1245">
        <v>1</v>
      </c>
      <c r="AZ1245">
        <v>0</v>
      </c>
      <c r="BA1245">
        <v>1237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Y1245*Source!I524</f>
        <v>1.0304</v>
      </c>
      <c r="CY1245">
        <f>AD1245</f>
        <v>9.92</v>
      </c>
      <c r="CZ1245">
        <f>AH1245</f>
        <v>9.92</v>
      </c>
      <c r="DA1245">
        <f>AL1245</f>
        <v>1</v>
      </c>
      <c r="DB1245">
        <v>0</v>
      </c>
    </row>
    <row r="1246" spans="1:106" x14ac:dyDescent="0.2">
      <c r="A1246">
        <f>ROW(Source!A524)</f>
        <v>524</v>
      </c>
      <c r="B1246">
        <v>39500385</v>
      </c>
      <c r="C1246">
        <v>39502068</v>
      </c>
      <c r="D1246">
        <v>37064876</v>
      </c>
      <c r="E1246">
        <v>1</v>
      </c>
      <c r="F1246">
        <v>1</v>
      </c>
      <c r="G1246">
        <v>1</v>
      </c>
      <c r="H1246">
        <v>1</v>
      </c>
      <c r="I1246" t="s">
        <v>1029</v>
      </c>
      <c r="J1246" t="s">
        <v>3</v>
      </c>
      <c r="K1246" t="s">
        <v>1030</v>
      </c>
      <c r="L1246">
        <v>1191</v>
      </c>
      <c r="N1246">
        <v>1013</v>
      </c>
      <c r="O1246" t="s">
        <v>1028</v>
      </c>
      <c r="P1246" t="s">
        <v>1028</v>
      </c>
      <c r="Q1246">
        <v>1</v>
      </c>
      <c r="W1246">
        <v>0</v>
      </c>
      <c r="X1246">
        <v>-1417349443</v>
      </c>
      <c r="Y1246">
        <v>0.05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1</v>
      </c>
      <c r="AJ1246">
        <v>1</v>
      </c>
      <c r="AK1246">
        <v>1</v>
      </c>
      <c r="AL1246">
        <v>1</v>
      </c>
      <c r="AN1246">
        <v>0</v>
      </c>
      <c r="AO1246">
        <v>1</v>
      </c>
      <c r="AP1246">
        <v>0</v>
      </c>
      <c r="AQ1246">
        <v>0</v>
      </c>
      <c r="AR1246">
        <v>0</v>
      </c>
      <c r="AS1246" t="s">
        <v>3</v>
      </c>
      <c r="AT1246">
        <v>0.05</v>
      </c>
      <c r="AU1246" t="s">
        <v>3</v>
      </c>
      <c r="AV1246">
        <v>2</v>
      </c>
      <c r="AW1246">
        <v>2</v>
      </c>
      <c r="AX1246">
        <v>39502078</v>
      </c>
      <c r="AY1246">
        <v>1</v>
      </c>
      <c r="AZ1246">
        <v>0</v>
      </c>
      <c r="BA1246">
        <v>1238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Y1246*Source!I524</f>
        <v>2E-3</v>
      </c>
      <c r="CY1246">
        <f>AD1246</f>
        <v>0</v>
      </c>
      <c r="CZ1246">
        <f>AH1246</f>
        <v>0</v>
      </c>
      <c r="DA1246">
        <f>AL1246</f>
        <v>1</v>
      </c>
      <c r="DB1246">
        <v>0</v>
      </c>
    </row>
    <row r="1247" spans="1:106" x14ac:dyDescent="0.2">
      <c r="A1247">
        <f>ROW(Source!A524)</f>
        <v>524</v>
      </c>
      <c r="B1247">
        <v>39500385</v>
      </c>
      <c r="C1247">
        <v>39502068</v>
      </c>
      <c r="D1247">
        <v>36882159</v>
      </c>
      <c r="E1247">
        <v>1</v>
      </c>
      <c r="F1247">
        <v>1</v>
      </c>
      <c r="G1247">
        <v>1</v>
      </c>
      <c r="H1247">
        <v>2</v>
      </c>
      <c r="I1247" t="s">
        <v>1119</v>
      </c>
      <c r="J1247" t="s">
        <v>1120</v>
      </c>
      <c r="K1247" t="s">
        <v>1121</v>
      </c>
      <c r="L1247">
        <v>1368</v>
      </c>
      <c r="N1247">
        <v>1011</v>
      </c>
      <c r="O1247" t="s">
        <v>1034</v>
      </c>
      <c r="P1247" t="s">
        <v>1034</v>
      </c>
      <c r="Q1247">
        <v>1</v>
      </c>
      <c r="W1247">
        <v>0</v>
      </c>
      <c r="X1247">
        <v>-1718674368</v>
      </c>
      <c r="Y1247">
        <v>0.03</v>
      </c>
      <c r="AA1247">
        <v>0</v>
      </c>
      <c r="AB1247">
        <v>111.99</v>
      </c>
      <c r="AC1247">
        <v>13.5</v>
      </c>
      <c r="AD1247">
        <v>0</v>
      </c>
      <c r="AE1247">
        <v>0</v>
      </c>
      <c r="AF1247">
        <v>111.99</v>
      </c>
      <c r="AG1247">
        <v>13.5</v>
      </c>
      <c r="AH1247">
        <v>0</v>
      </c>
      <c r="AI1247">
        <v>1</v>
      </c>
      <c r="AJ1247">
        <v>1</v>
      </c>
      <c r="AK1247">
        <v>1</v>
      </c>
      <c r="AL1247">
        <v>1</v>
      </c>
      <c r="AN1247">
        <v>0</v>
      </c>
      <c r="AO1247">
        <v>1</v>
      </c>
      <c r="AP1247">
        <v>0</v>
      </c>
      <c r="AQ1247">
        <v>0</v>
      </c>
      <c r="AR1247">
        <v>0</v>
      </c>
      <c r="AS1247" t="s">
        <v>3</v>
      </c>
      <c r="AT1247">
        <v>0.03</v>
      </c>
      <c r="AU1247" t="s">
        <v>3</v>
      </c>
      <c r="AV1247">
        <v>0</v>
      </c>
      <c r="AW1247">
        <v>2</v>
      </c>
      <c r="AX1247">
        <v>39502079</v>
      </c>
      <c r="AY1247">
        <v>1</v>
      </c>
      <c r="AZ1247">
        <v>0</v>
      </c>
      <c r="BA1247">
        <v>1239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Y1247*Source!I524</f>
        <v>1.1999999999999999E-3</v>
      </c>
      <c r="CY1247">
        <f>AB1247</f>
        <v>111.99</v>
      </c>
      <c r="CZ1247">
        <f>AF1247</f>
        <v>111.99</v>
      </c>
      <c r="DA1247">
        <f>AJ1247</f>
        <v>1</v>
      </c>
      <c r="DB1247">
        <v>0</v>
      </c>
    </row>
    <row r="1248" spans="1:106" x14ac:dyDescent="0.2">
      <c r="A1248">
        <f>ROW(Source!A524)</f>
        <v>524</v>
      </c>
      <c r="B1248">
        <v>39500385</v>
      </c>
      <c r="C1248">
        <v>39502068</v>
      </c>
      <c r="D1248">
        <v>36883554</v>
      </c>
      <c r="E1248">
        <v>1</v>
      </c>
      <c r="F1248">
        <v>1</v>
      </c>
      <c r="G1248">
        <v>1</v>
      </c>
      <c r="H1248">
        <v>2</v>
      </c>
      <c r="I1248" t="s">
        <v>1037</v>
      </c>
      <c r="J1248" t="s">
        <v>1038</v>
      </c>
      <c r="K1248" t="s">
        <v>1039</v>
      </c>
      <c r="L1248">
        <v>1368</v>
      </c>
      <c r="N1248">
        <v>1011</v>
      </c>
      <c r="O1248" t="s">
        <v>1034</v>
      </c>
      <c r="P1248" t="s">
        <v>1034</v>
      </c>
      <c r="Q1248">
        <v>1</v>
      </c>
      <c r="W1248">
        <v>0</v>
      </c>
      <c r="X1248">
        <v>1372534845</v>
      </c>
      <c r="Y1248">
        <v>0.02</v>
      </c>
      <c r="AA1248">
        <v>0</v>
      </c>
      <c r="AB1248">
        <v>65.709999999999994</v>
      </c>
      <c r="AC1248">
        <v>11.6</v>
      </c>
      <c r="AD1248">
        <v>0</v>
      </c>
      <c r="AE1248">
        <v>0</v>
      </c>
      <c r="AF1248">
        <v>65.709999999999994</v>
      </c>
      <c r="AG1248">
        <v>11.6</v>
      </c>
      <c r="AH1248">
        <v>0</v>
      </c>
      <c r="AI1248">
        <v>1</v>
      </c>
      <c r="AJ1248">
        <v>1</v>
      </c>
      <c r="AK1248">
        <v>1</v>
      </c>
      <c r="AL1248">
        <v>1</v>
      </c>
      <c r="AN1248">
        <v>0</v>
      </c>
      <c r="AO1248">
        <v>1</v>
      </c>
      <c r="AP1248">
        <v>0</v>
      </c>
      <c r="AQ1248">
        <v>0</v>
      </c>
      <c r="AR1248">
        <v>0</v>
      </c>
      <c r="AS1248" t="s">
        <v>3</v>
      </c>
      <c r="AT1248">
        <v>0.02</v>
      </c>
      <c r="AU1248" t="s">
        <v>3</v>
      </c>
      <c r="AV1248">
        <v>0</v>
      </c>
      <c r="AW1248">
        <v>2</v>
      </c>
      <c r="AX1248">
        <v>39502080</v>
      </c>
      <c r="AY1248">
        <v>1</v>
      </c>
      <c r="AZ1248">
        <v>0</v>
      </c>
      <c r="BA1248">
        <v>1240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Y1248*Source!I524</f>
        <v>8.0000000000000004E-4</v>
      </c>
      <c r="CY1248">
        <f>AB1248</f>
        <v>65.709999999999994</v>
      </c>
      <c r="CZ1248">
        <f>AF1248</f>
        <v>65.709999999999994</v>
      </c>
      <c r="DA1248">
        <f>AJ1248</f>
        <v>1</v>
      </c>
      <c r="DB1248">
        <v>0</v>
      </c>
    </row>
    <row r="1249" spans="1:106" x14ac:dyDescent="0.2">
      <c r="A1249">
        <f>ROW(Source!A524)</f>
        <v>524</v>
      </c>
      <c r="B1249">
        <v>39500385</v>
      </c>
      <c r="C1249">
        <v>39502068</v>
      </c>
      <c r="D1249">
        <v>36806488</v>
      </c>
      <c r="E1249">
        <v>1</v>
      </c>
      <c r="F1249">
        <v>1</v>
      </c>
      <c r="G1249">
        <v>1</v>
      </c>
      <c r="H1249">
        <v>3</v>
      </c>
      <c r="I1249" t="s">
        <v>1141</v>
      </c>
      <c r="J1249" t="s">
        <v>1142</v>
      </c>
      <c r="K1249" t="s">
        <v>1143</v>
      </c>
      <c r="L1249">
        <v>1348</v>
      </c>
      <c r="N1249">
        <v>1009</v>
      </c>
      <c r="O1249" t="s">
        <v>57</v>
      </c>
      <c r="P1249" t="s">
        <v>57</v>
      </c>
      <c r="Q1249">
        <v>1000</v>
      </c>
      <c r="W1249">
        <v>0</v>
      </c>
      <c r="X1249">
        <v>-1421715385</v>
      </c>
      <c r="Y1249">
        <v>3.15E-3</v>
      </c>
      <c r="AA1249">
        <v>729.98</v>
      </c>
      <c r="AB1249">
        <v>0</v>
      </c>
      <c r="AC1249">
        <v>0</v>
      </c>
      <c r="AD1249">
        <v>0</v>
      </c>
      <c r="AE1249">
        <v>729.98</v>
      </c>
      <c r="AF1249">
        <v>0</v>
      </c>
      <c r="AG1249">
        <v>0</v>
      </c>
      <c r="AH1249">
        <v>0</v>
      </c>
      <c r="AI1249">
        <v>1</v>
      </c>
      <c r="AJ1249">
        <v>1</v>
      </c>
      <c r="AK1249">
        <v>1</v>
      </c>
      <c r="AL1249">
        <v>1</v>
      </c>
      <c r="AN1249">
        <v>0</v>
      </c>
      <c r="AO1249">
        <v>1</v>
      </c>
      <c r="AP1249">
        <v>0</v>
      </c>
      <c r="AQ1249">
        <v>0</v>
      </c>
      <c r="AR1249">
        <v>0</v>
      </c>
      <c r="AS1249" t="s">
        <v>3</v>
      </c>
      <c r="AT1249">
        <v>3.15E-3</v>
      </c>
      <c r="AU1249" t="s">
        <v>3</v>
      </c>
      <c r="AV1249">
        <v>0</v>
      </c>
      <c r="AW1249">
        <v>2</v>
      </c>
      <c r="AX1249">
        <v>39502081</v>
      </c>
      <c r="AY1249">
        <v>1</v>
      </c>
      <c r="AZ1249">
        <v>0</v>
      </c>
      <c r="BA1249">
        <v>1241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Y1249*Source!I524</f>
        <v>1.26E-4</v>
      </c>
      <c r="CY1249">
        <f>AA1249</f>
        <v>729.98</v>
      </c>
      <c r="CZ1249">
        <f>AE1249</f>
        <v>729.98</v>
      </c>
      <c r="DA1249">
        <f>AI1249</f>
        <v>1</v>
      </c>
      <c r="DB1249">
        <v>0</v>
      </c>
    </row>
    <row r="1250" spans="1:106" x14ac:dyDescent="0.2">
      <c r="A1250">
        <f>ROW(Source!A524)</f>
        <v>524</v>
      </c>
      <c r="B1250">
        <v>39500385</v>
      </c>
      <c r="C1250">
        <v>39502068</v>
      </c>
      <c r="D1250">
        <v>36852067</v>
      </c>
      <c r="E1250">
        <v>1</v>
      </c>
      <c r="F1250">
        <v>1</v>
      </c>
      <c r="G1250">
        <v>1</v>
      </c>
      <c r="H1250">
        <v>3</v>
      </c>
      <c r="I1250" t="s">
        <v>1489</v>
      </c>
      <c r="J1250" t="s">
        <v>1490</v>
      </c>
      <c r="K1250" t="s">
        <v>1491</v>
      </c>
      <c r="L1250">
        <v>1356</v>
      </c>
      <c r="N1250">
        <v>1010</v>
      </c>
      <c r="O1250" t="s">
        <v>1128</v>
      </c>
      <c r="P1250" t="s">
        <v>1128</v>
      </c>
      <c r="Q1250">
        <v>1000</v>
      </c>
      <c r="W1250">
        <v>0</v>
      </c>
      <c r="X1250">
        <v>40709342</v>
      </c>
      <c r="Y1250">
        <v>0.10199999999999999</v>
      </c>
      <c r="AA1250">
        <v>270</v>
      </c>
      <c r="AB1250">
        <v>0</v>
      </c>
      <c r="AC1250">
        <v>0</v>
      </c>
      <c r="AD1250">
        <v>0</v>
      </c>
      <c r="AE1250">
        <v>270</v>
      </c>
      <c r="AF1250">
        <v>0</v>
      </c>
      <c r="AG1250">
        <v>0</v>
      </c>
      <c r="AH1250">
        <v>0</v>
      </c>
      <c r="AI1250">
        <v>1</v>
      </c>
      <c r="AJ1250">
        <v>1</v>
      </c>
      <c r="AK1250">
        <v>1</v>
      </c>
      <c r="AL1250">
        <v>1</v>
      </c>
      <c r="AN1250">
        <v>0</v>
      </c>
      <c r="AO1250">
        <v>1</v>
      </c>
      <c r="AP1250">
        <v>0</v>
      </c>
      <c r="AQ1250">
        <v>0</v>
      </c>
      <c r="AR1250">
        <v>0</v>
      </c>
      <c r="AS1250" t="s">
        <v>3</v>
      </c>
      <c r="AT1250">
        <v>0.10199999999999999</v>
      </c>
      <c r="AU1250" t="s">
        <v>3</v>
      </c>
      <c r="AV1250">
        <v>0</v>
      </c>
      <c r="AW1250">
        <v>2</v>
      </c>
      <c r="AX1250">
        <v>39502082</v>
      </c>
      <c r="AY1250">
        <v>1</v>
      </c>
      <c r="AZ1250">
        <v>0</v>
      </c>
      <c r="BA1250">
        <v>1242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Y1250*Source!I524</f>
        <v>4.0799999999999994E-3</v>
      </c>
      <c r="CY1250">
        <f>AA1250</f>
        <v>270</v>
      </c>
      <c r="CZ1250">
        <f>AE1250</f>
        <v>270</v>
      </c>
      <c r="DA1250">
        <f>AI1250</f>
        <v>1</v>
      </c>
      <c r="DB1250">
        <v>0</v>
      </c>
    </row>
    <row r="1251" spans="1:106" x14ac:dyDescent="0.2">
      <c r="A1251">
        <f>ROW(Source!A524)</f>
        <v>524</v>
      </c>
      <c r="B1251">
        <v>39500385</v>
      </c>
      <c r="C1251">
        <v>39502068</v>
      </c>
      <c r="D1251">
        <v>36855073</v>
      </c>
      <c r="E1251">
        <v>1</v>
      </c>
      <c r="F1251">
        <v>1</v>
      </c>
      <c r="G1251">
        <v>1</v>
      </c>
      <c r="H1251">
        <v>3</v>
      </c>
      <c r="I1251" t="s">
        <v>798</v>
      </c>
      <c r="J1251" t="s">
        <v>800</v>
      </c>
      <c r="K1251" t="s">
        <v>799</v>
      </c>
      <c r="L1251">
        <v>1358</v>
      </c>
      <c r="N1251">
        <v>1010</v>
      </c>
      <c r="O1251" t="s">
        <v>566</v>
      </c>
      <c r="P1251" t="s">
        <v>566</v>
      </c>
      <c r="Q1251">
        <v>10</v>
      </c>
      <c r="W1251">
        <v>0</v>
      </c>
      <c r="X1251">
        <v>-442598345</v>
      </c>
      <c r="Y1251">
        <v>10</v>
      </c>
      <c r="AA1251">
        <v>79.2</v>
      </c>
      <c r="AB1251">
        <v>0</v>
      </c>
      <c r="AC1251">
        <v>0</v>
      </c>
      <c r="AD1251">
        <v>0</v>
      </c>
      <c r="AE1251">
        <v>79.2</v>
      </c>
      <c r="AF1251">
        <v>0</v>
      </c>
      <c r="AG1251">
        <v>0</v>
      </c>
      <c r="AH1251">
        <v>0</v>
      </c>
      <c r="AI1251">
        <v>1</v>
      </c>
      <c r="AJ1251">
        <v>1</v>
      </c>
      <c r="AK1251">
        <v>1</v>
      </c>
      <c r="AL1251">
        <v>1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 t="s">
        <v>3</v>
      </c>
      <c r="AT1251">
        <v>10</v>
      </c>
      <c r="AU1251" t="s">
        <v>3</v>
      </c>
      <c r="AV1251">
        <v>0</v>
      </c>
      <c r="AW1251">
        <v>1</v>
      </c>
      <c r="AX1251">
        <v>-1</v>
      </c>
      <c r="AY1251">
        <v>0</v>
      </c>
      <c r="AZ1251">
        <v>0</v>
      </c>
      <c r="BA1251" t="s">
        <v>3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Y1251*Source!I524</f>
        <v>0.4</v>
      </c>
      <c r="CY1251">
        <f>AA1251</f>
        <v>79.2</v>
      </c>
      <c r="CZ1251">
        <f>AE1251</f>
        <v>79.2</v>
      </c>
      <c r="DA1251">
        <f>AI1251</f>
        <v>1</v>
      </c>
      <c r="DB1251">
        <v>0</v>
      </c>
    </row>
    <row r="1252" spans="1:106" x14ac:dyDescent="0.2">
      <c r="A1252">
        <f>ROW(Source!A524)</f>
        <v>524</v>
      </c>
      <c r="B1252">
        <v>39500385</v>
      </c>
      <c r="C1252">
        <v>39502068</v>
      </c>
      <c r="D1252">
        <v>36799065</v>
      </c>
      <c r="E1252">
        <v>17</v>
      </c>
      <c r="F1252">
        <v>1</v>
      </c>
      <c r="G1252">
        <v>1</v>
      </c>
      <c r="H1252">
        <v>3</v>
      </c>
      <c r="I1252" t="s">
        <v>1438</v>
      </c>
      <c r="J1252" t="s">
        <v>3</v>
      </c>
      <c r="K1252" t="s">
        <v>1439</v>
      </c>
      <c r="L1252">
        <v>1374</v>
      </c>
      <c r="N1252">
        <v>1013</v>
      </c>
      <c r="O1252" t="s">
        <v>1440</v>
      </c>
      <c r="P1252" t="s">
        <v>1440</v>
      </c>
      <c r="Q1252">
        <v>1</v>
      </c>
      <c r="W1252">
        <v>0</v>
      </c>
      <c r="X1252">
        <v>-1731369543</v>
      </c>
      <c r="Y1252">
        <v>5.1100000000000003</v>
      </c>
      <c r="AA1252">
        <v>1</v>
      </c>
      <c r="AB1252">
        <v>0</v>
      </c>
      <c r="AC1252">
        <v>0</v>
      </c>
      <c r="AD1252">
        <v>0</v>
      </c>
      <c r="AE1252">
        <v>1</v>
      </c>
      <c r="AF1252">
        <v>0</v>
      </c>
      <c r="AG1252">
        <v>0</v>
      </c>
      <c r="AH1252">
        <v>0</v>
      </c>
      <c r="AI1252">
        <v>1</v>
      </c>
      <c r="AJ1252">
        <v>1</v>
      </c>
      <c r="AK1252">
        <v>1</v>
      </c>
      <c r="AL1252">
        <v>1</v>
      </c>
      <c r="AN1252">
        <v>0</v>
      </c>
      <c r="AO1252">
        <v>1</v>
      </c>
      <c r="AP1252">
        <v>0</v>
      </c>
      <c r="AQ1252">
        <v>0</v>
      </c>
      <c r="AR1252">
        <v>0</v>
      </c>
      <c r="AS1252" t="s">
        <v>3</v>
      </c>
      <c r="AT1252">
        <v>5.1100000000000003</v>
      </c>
      <c r="AU1252" t="s">
        <v>3</v>
      </c>
      <c r="AV1252">
        <v>0</v>
      </c>
      <c r="AW1252">
        <v>2</v>
      </c>
      <c r="AX1252">
        <v>39502083</v>
      </c>
      <c r="AY1252">
        <v>1</v>
      </c>
      <c r="AZ1252">
        <v>0</v>
      </c>
      <c r="BA1252">
        <v>1243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Y1252*Source!I524</f>
        <v>0.20440000000000003</v>
      </c>
      <c r="CY1252">
        <f>AA1252</f>
        <v>1</v>
      </c>
      <c r="CZ1252">
        <f>AE1252</f>
        <v>1</v>
      </c>
      <c r="DA1252">
        <f>AI1252</f>
        <v>1</v>
      </c>
      <c r="DB1252">
        <v>0</v>
      </c>
    </row>
    <row r="1253" spans="1:106" x14ac:dyDescent="0.2">
      <c r="A1253">
        <f>ROW(Source!A525)</f>
        <v>525</v>
      </c>
      <c r="B1253">
        <v>39500386</v>
      </c>
      <c r="C1253">
        <v>39502068</v>
      </c>
      <c r="D1253">
        <v>37080781</v>
      </c>
      <c r="E1253">
        <v>1</v>
      </c>
      <c r="F1253">
        <v>1</v>
      </c>
      <c r="G1253">
        <v>1</v>
      </c>
      <c r="H1253">
        <v>1</v>
      </c>
      <c r="I1253" t="s">
        <v>1099</v>
      </c>
      <c r="J1253" t="s">
        <v>3</v>
      </c>
      <c r="K1253" t="s">
        <v>1100</v>
      </c>
      <c r="L1253">
        <v>1191</v>
      </c>
      <c r="N1253">
        <v>1013</v>
      </c>
      <c r="O1253" t="s">
        <v>1028</v>
      </c>
      <c r="P1253" t="s">
        <v>1028</v>
      </c>
      <c r="Q1253">
        <v>1</v>
      </c>
      <c r="W1253">
        <v>0</v>
      </c>
      <c r="X1253">
        <v>912892513</v>
      </c>
      <c r="Y1253">
        <v>25.76</v>
      </c>
      <c r="AA1253">
        <v>0</v>
      </c>
      <c r="AB1253">
        <v>0</v>
      </c>
      <c r="AC1253">
        <v>0</v>
      </c>
      <c r="AD1253">
        <v>66.069999999999993</v>
      </c>
      <c r="AE1253">
        <v>0</v>
      </c>
      <c r="AF1253">
        <v>0</v>
      </c>
      <c r="AG1253">
        <v>0</v>
      </c>
      <c r="AH1253">
        <v>9.92</v>
      </c>
      <c r="AI1253">
        <v>1</v>
      </c>
      <c r="AJ1253">
        <v>1</v>
      </c>
      <c r="AK1253">
        <v>1</v>
      </c>
      <c r="AL1253">
        <v>6.66</v>
      </c>
      <c r="AN1253">
        <v>0</v>
      </c>
      <c r="AO1253">
        <v>1</v>
      </c>
      <c r="AP1253">
        <v>0</v>
      </c>
      <c r="AQ1253">
        <v>0</v>
      </c>
      <c r="AR1253">
        <v>0</v>
      </c>
      <c r="AS1253" t="s">
        <v>3</v>
      </c>
      <c r="AT1253">
        <v>25.76</v>
      </c>
      <c r="AU1253" t="s">
        <v>3</v>
      </c>
      <c r="AV1253">
        <v>1</v>
      </c>
      <c r="AW1253">
        <v>2</v>
      </c>
      <c r="AX1253">
        <v>39502077</v>
      </c>
      <c r="AY1253">
        <v>1</v>
      </c>
      <c r="AZ1253">
        <v>0</v>
      </c>
      <c r="BA1253">
        <v>1244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Y1253*Source!I525</f>
        <v>1.0304</v>
      </c>
      <c r="CY1253">
        <f>AD1253</f>
        <v>66.069999999999993</v>
      </c>
      <c r="CZ1253">
        <f>AH1253</f>
        <v>9.92</v>
      </c>
      <c r="DA1253">
        <f>AL1253</f>
        <v>6.66</v>
      </c>
      <c r="DB1253">
        <v>0</v>
      </c>
    </row>
    <row r="1254" spans="1:106" x14ac:dyDescent="0.2">
      <c r="A1254">
        <f>ROW(Source!A525)</f>
        <v>525</v>
      </c>
      <c r="B1254">
        <v>39500386</v>
      </c>
      <c r="C1254">
        <v>39502068</v>
      </c>
      <c r="D1254">
        <v>37064876</v>
      </c>
      <c r="E1254">
        <v>1</v>
      </c>
      <c r="F1254">
        <v>1</v>
      </c>
      <c r="G1254">
        <v>1</v>
      </c>
      <c r="H1254">
        <v>1</v>
      </c>
      <c r="I1254" t="s">
        <v>1029</v>
      </c>
      <c r="J1254" t="s">
        <v>3</v>
      </c>
      <c r="K1254" t="s">
        <v>1030</v>
      </c>
      <c r="L1254">
        <v>1191</v>
      </c>
      <c r="N1254">
        <v>1013</v>
      </c>
      <c r="O1254" t="s">
        <v>1028</v>
      </c>
      <c r="P1254" t="s">
        <v>1028</v>
      </c>
      <c r="Q1254">
        <v>1</v>
      </c>
      <c r="W1254">
        <v>0</v>
      </c>
      <c r="X1254">
        <v>-1417349443</v>
      </c>
      <c r="Y1254">
        <v>0.05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1</v>
      </c>
      <c r="AJ1254">
        <v>1</v>
      </c>
      <c r="AK1254">
        <v>6.66</v>
      </c>
      <c r="AL1254">
        <v>1</v>
      </c>
      <c r="AN1254">
        <v>0</v>
      </c>
      <c r="AO1254">
        <v>1</v>
      </c>
      <c r="AP1254">
        <v>0</v>
      </c>
      <c r="AQ1254">
        <v>0</v>
      </c>
      <c r="AR1254">
        <v>0</v>
      </c>
      <c r="AS1254" t="s">
        <v>3</v>
      </c>
      <c r="AT1254">
        <v>0.05</v>
      </c>
      <c r="AU1254" t="s">
        <v>3</v>
      </c>
      <c r="AV1254">
        <v>2</v>
      </c>
      <c r="AW1254">
        <v>2</v>
      </c>
      <c r="AX1254">
        <v>39502078</v>
      </c>
      <c r="AY1254">
        <v>1</v>
      </c>
      <c r="AZ1254">
        <v>0</v>
      </c>
      <c r="BA1254">
        <v>1245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Y1254*Source!I525</f>
        <v>2E-3</v>
      </c>
      <c r="CY1254">
        <f>AD1254</f>
        <v>0</v>
      </c>
      <c r="CZ1254">
        <f>AH1254</f>
        <v>0</v>
      </c>
      <c r="DA1254">
        <f>AL1254</f>
        <v>1</v>
      </c>
      <c r="DB1254">
        <v>0</v>
      </c>
    </row>
    <row r="1255" spans="1:106" x14ac:dyDescent="0.2">
      <c r="A1255">
        <f>ROW(Source!A525)</f>
        <v>525</v>
      </c>
      <c r="B1255">
        <v>39500386</v>
      </c>
      <c r="C1255">
        <v>39502068</v>
      </c>
      <c r="D1255">
        <v>36882159</v>
      </c>
      <c r="E1255">
        <v>1</v>
      </c>
      <c r="F1255">
        <v>1</v>
      </c>
      <c r="G1255">
        <v>1</v>
      </c>
      <c r="H1255">
        <v>2</v>
      </c>
      <c r="I1255" t="s">
        <v>1119</v>
      </c>
      <c r="J1255" t="s">
        <v>1120</v>
      </c>
      <c r="K1255" t="s">
        <v>1121</v>
      </c>
      <c r="L1255">
        <v>1368</v>
      </c>
      <c r="N1255">
        <v>1011</v>
      </c>
      <c r="O1255" t="s">
        <v>1034</v>
      </c>
      <c r="P1255" t="s">
        <v>1034</v>
      </c>
      <c r="Q1255">
        <v>1</v>
      </c>
      <c r="W1255">
        <v>0</v>
      </c>
      <c r="X1255">
        <v>-1718674368</v>
      </c>
      <c r="Y1255">
        <v>0.03</v>
      </c>
      <c r="AA1255">
        <v>0</v>
      </c>
      <c r="AB1255">
        <v>745.85</v>
      </c>
      <c r="AC1255">
        <v>13.5</v>
      </c>
      <c r="AD1255">
        <v>0</v>
      </c>
      <c r="AE1255">
        <v>0</v>
      </c>
      <c r="AF1255">
        <v>111.99</v>
      </c>
      <c r="AG1255">
        <v>13.5</v>
      </c>
      <c r="AH1255">
        <v>0</v>
      </c>
      <c r="AI1255">
        <v>1</v>
      </c>
      <c r="AJ1255">
        <v>6.66</v>
      </c>
      <c r="AK1255">
        <v>1</v>
      </c>
      <c r="AL1255">
        <v>1</v>
      </c>
      <c r="AN1255">
        <v>0</v>
      </c>
      <c r="AO1255">
        <v>1</v>
      </c>
      <c r="AP1255">
        <v>0</v>
      </c>
      <c r="AQ1255">
        <v>0</v>
      </c>
      <c r="AR1255">
        <v>0</v>
      </c>
      <c r="AS1255" t="s">
        <v>3</v>
      </c>
      <c r="AT1255">
        <v>0.03</v>
      </c>
      <c r="AU1255" t="s">
        <v>3</v>
      </c>
      <c r="AV1255">
        <v>0</v>
      </c>
      <c r="AW1255">
        <v>2</v>
      </c>
      <c r="AX1255">
        <v>39502079</v>
      </c>
      <c r="AY1255">
        <v>1</v>
      </c>
      <c r="AZ1255">
        <v>0</v>
      </c>
      <c r="BA1255">
        <v>1246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Y1255*Source!I525</f>
        <v>1.1999999999999999E-3</v>
      </c>
      <c r="CY1255">
        <f>AB1255</f>
        <v>745.85</v>
      </c>
      <c r="CZ1255">
        <f>AF1255</f>
        <v>111.99</v>
      </c>
      <c r="DA1255">
        <f>AJ1255</f>
        <v>6.66</v>
      </c>
      <c r="DB1255">
        <v>0</v>
      </c>
    </row>
    <row r="1256" spans="1:106" x14ac:dyDescent="0.2">
      <c r="A1256">
        <f>ROW(Source!A525)</f>
        <v>525</v>
      </c>
      <c r="B1256">
        <v>39500386</v>
      </c>
      <c r="C1256">
        <v>39502068</v>
      </c>
      <c r="D1256">
        <v>36883554</v>
      </c>
      <c r="E1256">
        <v>1</v>
      </c>
      <c r="F1256">
        <v>1</v>
      </c>
      <c r="G1256">
        <v>1</v>
      </c>
      <c r="H1256">
        <v>2</v>
      </c>
      <c r="I1256" t="s">
        <v>1037</v>
      </c>
      <c r="J1256" t="s">
        <v>1038</v>
      </c>
      <c r="K1256" t="s">
        <v>1039</v>
      </c>
      <c r="L1256">
        <v>1368</v>
      </c>
      <c r="N1256">
        <v>1011</v>
      </c>
      <c r="O1256" t="s">
        <v>1034</v>
      </c>
      <c r="P1256" t="s">
        <v>1034</v>
      </c>
      <c r="Q1256">
        <v>1</v>
      </c>
      <c r="W1256">
        <v>0</v>
      </c>
      <c r="X1256">
        <v>1372534845</v>
      </c>
      <c r="Y1256">
        <v>0.02</v>
      </c>
      <c r="AA1256">
        <v>0</v>
      </c>
      <c r="AB1256">
        <v>437.63</v>
      </c>
      <c r="AC1256">
        <v>11.6</v>
      </c>
      <c r="AD1256">
        <v>0</v>
      </c>
      <c r="AE1256">
        <v>0</v>
      </c>
      <c r="AF1256">
        <v>65.709999999999994</v>
      </c>
      <c r="AG1256">
        <v>11.6</v>
      </c>
      <c r="AH1256">
        <v>0</v>
      </c>
      <c r="AI1256">
        <v>1</v>
      </c>
      <c r="AJ1256">
        <v>6.66</v>
      </c>
      <c r="AK1256">
        <v>1</v>
      </c>
      <c r="AL1256">
        <v>1</v>
      </c>
      <c r="AN1256">
        <v>0</v>
      </c>
      <c r="AO1256">
        <v>1</v>
      </c>
      <c r="AP1256">
        <v>0</v>
      </c>
      <c r="AQ1256">
        <v>0</v>
      </c>
      <c r="AR1256">
        <v>0</v>
      </c>
      <c r="AS1256" t="s">
        <v>3</v>
      </c>
      <c r="AT1256">
        <v>0.02</v>
      </c>
      <c r="AU1256" t="s">
        <v>3</v>
      </c>
      <c r="AV1256">
        <v>0</v>
      </c>
      <c r="AW1256">
        <v>2</v>
      </c>
      <c r="AX1256">
        <v>39502080</v>
      </c>
      <c r="AY1256">
        <v>1</v>
      </c>
      <c r="AZ1256">
        <v>0</v>
      </c>
      <c r="BA1256">
        <v>1247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Y1256*Source!I525</f>
        <v>8.0000000000000004E-4</v>
      </c>
      <c r="CY1256">
        <f>AB1256</f>
        <v>437.63</v>
      </c>
      <c r="CZ1256">
        <f>AF1256</f>
        <v>65.709999999999994</v>
      </c>
      <c r="DA1256">
        <f>AJ1256</f>
        <v>6.66</v>
      </c>
      <c r="DB1256">
        <v>0</v>
      </c>
    </row>
    <row r="1257" spans="1:106" x14ac:dyDescent="0.2">
      <c r="A1257">
        <f>ROW(Source!A525)</f>
        <v>525</v>
      </c>
      <c r="B1257">
        <v>39500386</v>
      </c>
      <c r="C1257">
        <v>39502068</v>
      </c>
      <c r="D1257">
        <v>36806488</v>
      </c>
      <c r="E1257">
        <v>1</v>
      </c>
      <c r="F1257">
        <v>1</v>
      </c>
      <c r="G1257">
        <v>1</v>
      </c>
      <c r="H1257">
        <v>3</v>
      </c>
      <c r="I1257" t="s">
        <v>1141</v>
      </c>
      <c r="J1257" t="s">
        <v>1142</v>
      </c>
      <c r="K1257" t="s">
        <v>1143</v>
      </c>
      <c r="L1257">
        <v>1348</v>
      </c>
      <c r="N1257">
        <v>1009</v>
      </c>
      <c r="O1257" t="s">
        <v>57</v>
      </c>
      <c r="P1257" t="s">
        <v>57</v>
      </c>
      <c r="Q1257">
        <v>1000</v>
      </c>
      <c r="W1257">
        <v>0</v>
      </c>
      <c r="X1257">
        <v>-1421715385</v>
      </c>
      <c r="Y1257">
        <v>3.15E-3</v>
      </c>
      <c r="AA1257">
        <v>4861.67</v>
      </c>
      <c r="AB1257">
        <v>0</v>
      </c>
      <c r="AC1257">
        <v>0</v>
      </c>
      <c r="AD1257">
        <v>0</v>
      </c>
      <c r="AE1257">
        <v>729.98</v>
      </c>
      <c r="AF1257">
        <v>0</v>
      </c>
      <c r="AG1257">
        <v>0</v>
      </c>
      <c r="AH1257">
        <v>0</v>
      </c>
      <c r="AI1257">
        <v>6.66</v>
      </c>
      <c r="AJ1257">
        <v>1</v>
      </c>
      <c r="AK1257">
        <v>1</v>
      </c>
      <c r="AL1257">
        <v>1</v>
      </c>
      <c r="AN1257">
        <v>0</v>
      </c>
      <c r="AO1257">
        <v>1</v>
      </c>
      <c r="AP1257">
        <v>0</v>
      </c>
      <c r="AQ1257">
        <v>0</v>
      </c>
      <c r="AR1257">
        <v>0</v>
      </c>
      <c r="AS1257" t="s">
        <v>3</v>
      </c>
      <c r="AT1257">
        <v>3.15E-3</v>
      </c>
      <c r="AU1257" t="s">
        <v>3</v>
      </c>
      <c r="AV1257">
        <v>0</v>
      </c>
      <c r="AW1257">
        <v>2</v>
      </c>
      <c r="AX1257">
        <v>39502081</v>
      </c>
      <c r="AY1257">
        <v>1</v>
      </c>
      <c r="AZ1257">
        <v>0</v>
      </c>
      <c r="BA1257">
        <v>1248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Y1257*Source!I525</f>
        <v>1.26E-4</v>
      </c>
      <c r="CY1257">
        <f>AA1257</f>
        <v>4861.67</v>
      </c>
      <c r="CZ1257">
        <f>AE1257</f>
        <v>729.98</v>
      </c>
      <c r="DA1257">
        <f>AI1257</f>
        <v>6.66</v>
      </c>
      <c r="DB1257">
        <v>0</v>
      </c>
    </row>
    <row r="1258" spans="1:106" x14ac:dyDescent="0.2">
      <c r="A1258">
        <f>ROW(Source!A525)</f>
        <v>525</v>
      </c>
      <c r="B1258">
        <v>39500386</v>
      </c>
      <c r="C1258">
        <v>39502068</v>
      </c>
      <c r="D1258">
        <v>36852067</v>
      </c>
      <c r="E1258">
        <v>1</v>
      </c>
      <c r="F1258">
        <v>1</v>
      </c>
      <c r="G1258">
        <v>1</v>
      </c>
      <c r="H1258">
        <v>3</v>
      </c>
      <c r="I1258" t="s">
        <v>1489</v>
      </c>
      <c r="J1258" t="s">
        <v>1490</v>
      </c>
      <c r="K1258" t="s">
        <v>1491</v>
      </c>
      <c r="L1258">
        <v>1356</v>
      </c>
      <c r="N1258">
        <v>1010</v>
      </c>
      <c r="O1258" t="s">
        <v>1128</v>
      </c>
      <c r="P1258" t="s">
        <v>1128</v>
      </c>
      <c r="Q1258">
        <v>1000</v>
      </c>
      <c r="W1258">
        <v>0</v>
      </c>
      <c r="X1258">
        <v>40709342</v>
      </c>
      <c r="Y1258">
        <v>0.10199999999999999</v>
      </c>
      <c r="AA1258">
        <v>1798.2</v>
      </c>
      <c r="AB1258">
        <v>0</v>
      </c>
      <c r="AC1258">
        <v>0</v>
      </c>
      <c r="AD1258">
        <v>0</v>
      </c>
      <c r="AE1258">
        <v>270</v>
      </c>
      <c r="AF1258">
        <v>0</v>
      </c>
      <c r="AG1258">
        <v>0</v>
      </c>
      <c r="AH1258">
        <v>0</v>
      </c>
      <c r="AI1258">
        <v>6.66</v>
      </c>
      <c r="AJ1258">
        <v>1</v>
      </c>
      <c r="AK1258">
        <v>1</v>
      </c>
      <c r="AL1258">
        <v>1</v>
      </c>
      <c r="AN1258">
        <v>0</v>
      </c>
      <c r="AO1258">
        <v>1</v>
      </c>
      <c r="AP1258">
        <v>0</v>
      </c>
      <c r="AQ1258">
        <v>0</v>
      </c>
      <c r="AR1258">
        <v>0</v>
      </c>
      <c r="AS1258" t="s">
        <v>3</v>
      </c>
      <c r="AT1258">
        <v>0.10199999999999999</v>
      </c>
      <c r="AU1258" t="s">
        <v>3</v>
      </c>
      <c r="AV1258">
        <v>0</v>
      </c>
      <c r="AW1258">
        <v>2</v>
      </c>
      <c r="AX1258">
        <v>39502082</v>
      </c>
      <c r="AY1258">
        <v>1</v>
      </c>
      <c r="AZ1258">
        <v>0</v>
      </c>
      <c r="BA1258">
        <v>1249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Y1258*Source!I525</f>
        <v>4.0799999999999994E-3</v>
      </c>
      <c r="CY1258">
        <f>AA1258</f>
        <v>1798.2</v>
      </c>
      <c r="CZ1258">
        <f>AE1258</f>
        <v>270</v>
      </c>
      <c r="DA1258">
        <f>AI1258</f>
        <v>6.66</v>
      </c>
      <c r="DB1258">
        <v>0</v>
      </c>
    </row>
    <row r="1259" spans="1:106" x14ac:dyDescent="0.2">
      <c r="A1259">
        <f>ROW(Source!A525)</f>
        <v>525</v>
      </c>
      <c r="B1259">
        <v>39500386</v>
      </c>
      <c r="C1259">
        <v>39502068</v>
      </c>
      <c r="D1259">
        <v>36855073</v>
      </c>
      <c r="E1259">
        <v>1</v>
      </c>
      <c r="F1259">
        <v>1</v>
      </c>
      <c r="G1259">
        <v>1</v>
      </c>
      <c r="H1259">
        <v>3</v>
      </c>
      <c r="I1259" t="s">
        <v>798</v>
      </c>
      <c r="J1259" t="s">
        <v>800</v>
      </c>
      <c r="K1259" t="s">
        <v>799</v>
      </c>
      <c r="L1259">
        <v>1358</v>
      </c>
      <c r="N1259">
        <v>1010</v>
      </c>
      <c r="O1259" t="s">
        <v>566</v>
      </c>
      <c r="P1259" t="s">
        <v>566</v>
      </c>
      <c r="Q1259">
        <v>10</v>
      </c>
      <c r="W1259">
        <v>0</v>
      </c>
      <c r="X1259">
        <v>-442598345</v>
      </c>
      <c r="Y1259">
        <v>10</v>
      </c>
      <c r="AA1259">
        <v>527.47</v>
      </c>
      <c r="AB1259">
        <v>0</v>
      </c>
      <c r="AC1259">
        <v>0</v>
      </c>
      <c r="AD1259">
        <v>0</v>
      </c>
      <c r="AE1259">
        <v>79.2</v>
      </c>
      <c r="AF1259">
        <v>0</v>
      </c>
      <c r="AG1259">
        <v>0</v>
      </c>
      <c r="AH1259">
        <v>0</v>
      </c>
      <c r="AI1259">
        <v>6.66</v>
      </c>
      <c r="AJ1259">
        <v>1</v>
      </c>
      <c r="AK1259">
        <v>1</v>
      </c>
      <c r="AL1259">
        <v>1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 t="s">
        <v>3</v>
      </c>
      <c r="AT1259">
        <v>10</v>
      </c>
      <c r="AU1259" t="s">
        <v>3</v>
      </c>
      <c r="AV1259">
        <v>0</v>
      </c>
      <c r="AW1259">
        <v>1</v>
      </c>
      <c r="AX1259">
        <v>-1</v>
      </c>
      <c r="AY1259">
        <v>0</v>
      </c>
      <c r="AZ1259">
        <v>0</v>
      </c>
      <c r="BA1259" t="s">
        <v>3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Y1259*Source!I525</f>
        <v>0.4</v>
      </c>
      <c r="CY1259">
        <f>AA1259</f>
        <v>527.47</v>
      </c>
      <c r="CZ1259">
        <f>AE1259</f>
        <v>79.2</v>
      </c>
      <c r="DA1259">
        <f>AI1259</f>
        <v>6.66</v>
      </c>
      <c r="DB1259">
        <v>0</v>
      </c>
    </row>
    <row r="1260" spans="1:106" x14ac:dyDescent="0.2">
      <c r="A1260">
        <f>ROW(Source!A525)</f>
        <v>525</v>
      </c>
      <c r="B1260">
        <v>39500386</v>
      </c>
      <c r="C1260">
        <v>39502068</v>
      </c>
      <c r="D1260">
        <v>36799065</v>
      </c>
      <c r="E1260">
        <v>17</v>
      </c>
      <c r="F1260">
        <v>1</v>
      </c>
      <c r="G1260">
        <v>1</v>
      </c>
      <c r="H1260">
        <v>3</v>
      </c>
      <c r="I1260" t="s">
        <v>1438</v>
      </c>
      <c r="J1260" t="s">
        <v>3</v>
      </c>
      <c r="K1260" t="s">
        <v>1439</v>
      </c>
      <c r="L1260">
        <v>1374</v>
      </c>
      <c r="N1260">
        <v>1013</v>
      </c>
      <c r="O1260" t="s">
        <v>1440</v>
      </c>
      <c r="P1260" t="s">
        <v>1440</v>
      </c>
      <c r="Q1260">
        <v>1</v>
      </c>
      <c r="W1260">
        <v>0</v>
      </c>
      <c r="X1260">
        <v>-1731369543</v>
      </c>
      <c r="Y1260">
        <v>5.1100000000000003</v>
      </c>
      <c r="AA1260">
        <v>1</v>
      </c>
      <c r="AB1260">
        <v>0</v>
      </c>
      <c r="AC1260">
        <v>0</v>
      </c>
      <c r="AD1260">
        <v>0</v>
      </c>
      <c r="AE1260">
        <v>1</v>
      </c>
      <c r="AF1260">
        <v>0</v>
      </c>
      <c r="AG1260">
        <v>0</v>
      </c>
      <c r="AH1260">
        <v>0</v>
      </c>
      <c r="AI1260">
        <v>1</v>
      </c>
      <c r="AJ1260">
        <v>1</v>
      </c>
      <c r="AK1260">
        <v>1</v>
      </c>
      <c r="AL1260">
        <v>1</v>
      </c>
      <c r="AN1260">
        <v>0</v>
      </c>
      <c r="AO1260">
        <v>1</v>
      </c>
      <c r="AP1260">
        <v>0</v>
      </c>
      <c r="AQ1260">
        <v>0</v>
      </c>
      <c r="AR1260">
        <v>0</v>
      </c>
      <c r="AS1260" t="s">
        <v>3</v>
      </c>
      <c r="AT1260">
        <v>5.1100000000000003</v>
      </c>
      <c r="AU1260" t="s">
        <v>3</v>
      </c>
      <c r="AV1260">
        <v>0</v>
      </c>
      <c r="AW1260">
        <v>2</v>
      </c>
      <c r="AX1260">
        <v>39502083</v>
      </c>
      <c r="AY1260">
        <v>1</v>
      </c>
      <c r="AZ1260">
        <v>0</v>
      </c>
      <c r="BA1260">
        <v>1250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Y1260*Source!I525</f>
        <v>0.20440000000000003</v>
      </c>
      <c r="CY1260">
        <f>AA1260</f>
        <v>1</v>
      </c>
      <c r="CZ1260">
        <f>AE1260</f>
        <v>1</v>
      </c>
      <c r="DA1260">
        <f>AI1260</f>
        <v>1</v>
      </c>
      <c r="DB1260">
        <v>0</v>
      </c>
    </row>
    <row r="1261" spans="1:106" x14ac:dyDescent="0.2">
      <c r="A1261">
        <f>ROW(Source!A528)</f>
        <v>528</v>
      </c>
      <c r="B1261">
        <v>39500385</v>
      </c>
      <c r="C1261">
        <v>39502085</v>
      </c>
      <c r="D1261">
        <v>37080781</v>
      </c>
      <c r="E1261">
        <v>1</v>
      </c>
      <c r="F1261">
        <v>1</v>
      </c>
      <c r="G1261">
        <v>1</v>
      </c>
      <c r="H1261">
        <v>1</v>
      </c>
      <c r="I1261" t="s">
        <v>1099</v>
      </c>
      <c r="J1261" t="s">
        <v>3</v>
      </c>
      <c r="K1261" t="s">
        <v>1100</v>
      </c>
      <c r="L1261">
        <v>1191</v>
      </c>
      <c r="N1261">
        <v>1013</v>
      </c>
      <c r="O1261" t="s">
        <v>1028</v>
      </c>
      <c r="P1261" t="s">
        <v>1028</v>
      </c>
      <c r="Q1261">
        <v>1</v>
      </c>
      <c r="W1261">
        <v>0</v>
      </c>
      <c r="X1261">
        <v>912892513</v>
      </c>
      <c r="Y1261">
        <v>213.6</v>
      </c>
      <c r="AA1261">
        <v>0</v>
      </c>
      <c r="AB1261">
        <v>0</v>
      </c>
      <c r="AC1261">
        <v>0</v>
      </c>
      <c r="AD1261">
        <v>9.92</v>
      </c>
      <c r="AE1261">
        <v>0</v>
      </c>
      <c r="AF1261">
        <v>0</v>
      </c>
      <c r="AG1261">
        <v>0</v>
      </c>
      <c r="AH1261">
        <v>9.92</v>
      </c>
      <c r="AI1261">
        <v>1</v>
      </c>
      <c r="AJ1261">
        <v>1</v>
      </c>
      <c r="AK1261">
        <v>1</v>
      </c>
      <c r="AL1261">
        <v>1</v>
      </c>
      <c r="AN1261">
        <v>0</v>
      </c>
      <c r="AO1261">
        <v>1</v>
      </c>
      <c r="AP1261">
        <v>0</v>
      </c>
      <c r="AQ1261">
        <v>0</v>
      </c>
      <c r="AR1261">
        <v>0</v>
      </c>
      <c r="AS1261" t="s">
        <v>3</v>
      </c>
      <c r="AT1261">
        <v>213.6</v>
      </c>
      <c r="AU1261" t="s">
        <v>3</v>
      </c>
      <c r="AV1261">
        <v>1</v>
      </c>
      <c r="AW1261">
        <v>2</v>
      </c>
      <c r="AX1261">
        <v>39502099</v>
      </c>
      <c r="AY1261">
        <v>1</v>
      </c>
      <c r="AZ1261">
        <v>0</v>
      </c>
      <c r="BA1261">
        <v>1251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Y1261*Source!I528</f>
        <v>42.72</v>
      </c>
      <c r="CY1261">
        <f>AD1261</f>
        <v>9.92</v>
      </c>
      <c r="CZ1261">
        <f>AH1261</f>
        <v>9.92</v>
      </c>
      <c r="DA1261">
        <f>AL1261</f>
        <v>1</v>
      </c>
      <c r="DB1261">
        <v>0</v>
      </c>
    </row>
    <row r="1262" spans="1:106" x14ac:dyDescent="0.2">
      <c r="A1262">
        <f>ROW(Source!A528)</f>
        <v>528</v>
      </c>
      <c r="B1262">
        <v>39500385</v>
      </c>
      <c r="C1262">
        <v>39502085</v>
      </c>
      <c r="D1262">
        <v>37064876</v>
      </c>
      <c r="E1262">
        <v>1</v>
      </c>
      <c r="F1262">
        <v>1</v>
      </c>
      <c r="G1262">
        <v>1</v>
      </c>
      <c r="H1262">
        <v>1</v>
      </c>
      <c r="I1262" t="s">
        <v>1029</v>
      </c>
      <c r="J1262" t="s">
        <v>3</v>
      </c>
      <c r="K1262" t="s">
        <v>1030</v>
      </c>
      <c r="L1262">
        <v>1191</v>
      </c>
      <c r="N1262">
        <v>1013</v>
      </c>
      <c r="O1262" t="s">
        <v>1028</v>
      </c>
      <c r="P1262" t="s">
        <v>1028</v>
      </c>
      <c r="Q1262">
        <v>1</v>
      </c>
      <c r="W1262">
        <v>0</v>
      </c>
      <c r="X1262">
        <v>-1417349443</v>
      </c>
      <c r="Y1262">
        <v>1.98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1</v>
      </c>
      <c r="AJ1262">
        <v>1</v>
      </c>
      <c r="AK1262">
        <v>1</v>
      </c>
      <c r="AL1262">
        <v>1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 t="s">
        <v>3</v>
      </c>
      <c r="AT1262">
        <v>1.98</v>
      </c>
      <c r="AU1262" t="s">
        <v>3</v>
      </c>
      <c r="AV1262">
        <v>2</v>
      </c>
      <c r="AW1262">
        <v>2</v>
      </c>
      <c r="AX1262">
        <v>39502100</v>
      </c>
      <c r="AY1262">
        <v>1</v>
      </c>
      <c r="AZ1262">
        <v>0</v>
      </c>
      <c r="BA1262">
        <v>1252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Y1262*Source!I528</f>
        <v>0.39600000000000002</v>
      </c>
      <c r="CY1262">
        <f>AD1262</f>
        <v>0</v>
      </c>
      <c r="CZ1262">
        <f>AH1262</f>
        <v>0</v>
      </c>
      <c r="DA1262">
        <f>AL1262</f>
        <v>1</v>
      </c>
      <c r="DB1262">
        <v>0</v>
      </c>
    </row>
    <row r="1263" spans="1:106" x14ac:dyDescent="0.2">
      <c r="A1263">
        <f>ROW(Source!A528)</f>
        <v>528</v>
      </c>
      <c r="B1263">
        <v>39500385</v>
      </c>
      <c r="C1263">
        <v>39502085</v>
      </c>
      <c r="D1263">
        <v>36882159</v>
      </c>
      <c r="E1263">
        <v>1</v>
      </c>
      <c r="F1263">
        <v>1</v>
      </c>
      <c r="G1263">
        <v>1</v>
      </c>
      <c r="H1263">
        <v>2</v>
      </c>
      <c r="I1263" t="s">
        <v>1119</v>
      </c>
      <c r="J1263" t="s">
        <v>1120</v>
      </c>
      <c r="K1263" t="s">
        <v>1121</v>
      </c>
      <c r="L1263">
        <v>1368</v>
      </c>
      <c r="N1263">
        <v>1011</v>
      </c>
      <c r="O1263" t="s">
        <v>1034</v>
      </c>
      <c r="P1263" t="s">
        <v>1034</v>
      </c>
      <c r="Q1263">
        <v>1</v>
      </c>
      <c r="W1263">
        <v>0</v>
      </c>
      <c r="X1263">
        <v>-1718674368</v>
      </c>
      <c r="Y1263">
        <v>0.99</v>
      </c>
      <c r="AA1263">
        <v>0</v>
      </c>
      <c r="AB1263">
        <v>111.99</v>
      </c>
      <c r="AC1263">
        <v>13.5</v>
      </c>
      <c r="AD1263">
        <v>0</v>
      </c>
      <c r="AE1263">
        <v>0</v>
      </c>
      <c r="AF1263">
        <v>111.99</v>
      </c>
      <c r="AG1263">
        <v>13.5</v>
      </c>
      <c r="AH1263">
        <v>0</v>
      </c>
      <c r="AI1263">
        <v>1</v>
      </c>
      <c r="AJ1263">
        <v>1</v>
      </c>
      <c r="AK1263">
        <v>1</v>
      </c>
      <c r="AL1263">
        <v>1</v>
      </c>
      <c r="AN1263">
        <v>0</v>
      </c>
      <c r="AO1263">
        <v>1</v>
      </c>
      <c r="AP1263">
        <v>0</v>
      </c>
      <c r="AQ1263">
        <v>0</v>
      </c>
      <c r="AR1263">
        <v>0</v>
      </c>
      <c r="AS1263" t="s">
        <v>3</v>
      </c>
      <c r="AT1263">
        <v>0.99</v>
      </c>
      <c r="AU1263" t="s">
        <v>3</v>
      </c>
      <c r="AV1263">
        <v>0</v>
      </c>
      <c r="AW1263">
        <v>2</v>
      </c>
      <c r="AX1263">
        <v>39502101</v>
      </c>
      <c r="AY1263">
        <v>1</v>
      </c>
      <c r="AZ1263">
        <v>0</v>
      </c>
      <c r="BA1263">
        <v>1253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Y1263*Source!I528</f>
        <v>0.19800000000000001</v>
      </c>
      <c r="CY1263">
        <f>AB1263</f>
        <v>111.99</v>
      </c>
      <c r="CZ1263">
        <f>AF1263</f>
        <v>111.99</v>
      </c>
      <c r="DA1263">
        <f>AJ1263</f>
        <v>1</v>
      </c>
      <c r="DB1263">
        <v>0</v>
      </c>
    </row>
    <row r="1264" spans="1:106" x14ac:dyDescent="0.2">
      <c r="A1264">
        <f>ROW(Source!A528)</f>
        <v>528</v>
      </c>
      <c r="B1264">
        <v>39500385</v>
      </c>
      <c r="C1264">
        <v>39502085</v>
      </c>
      <c r="D1264">
        <v>36883554</v>
      </c>
      <c r="E1264">
        <v>1</v>
      </c>
      <c r="F1264">
        <v>1</v>
      </c>
      <c r="G1264">
        <v>1</v>
      </c>
      <c r="H1264">
        <v>2</v>
      </c>
      <c r="I1264" t="s">
        <v>1037</v>
      </c>
      <c r="J1264" t="s">
        <v>1038</v>
      </c>
      <c r="K1264" t="s">
        <v>1039</v>
      </c>
      <c r="L1264">
        <v>1368</v>
      </c>
      <c r="N1264">
        <v>1011</v>
      </c>
      <c r="O1264" t="s">
        <v>1034</v>
      </c>
      <c r="P1264" t="s">
        <v>1034</v>
      </c>
      <c r="Q1264">
        <v>1</v>
      </c>
      <c r="W1264">
        <v>0</v>
      </c>
      <c r="X1264">
        <v>1372534845</v>
      </c>
      <c r="Y1264">
        <v>0.99</v>
      </c>
      <c r="AA1264">
        <v>0</v>
      </c>
      <c r="AB1264">
        <v>65.709999999999994</v>
      </c>
      <c r="AC1264">
        <v>11.6</v>
      </c>
      <c r="AD1264">
        <v>0</v>
      </c>
      <c r="AE1264">
        <v>0</v>
      </c>
      <c r="AF1264">
        <v>65.709999999999994</v>
      </c>
      <c r="AG1264">
        <v>11.6</v>
      </c>
      <c r="AH1264">
        <v>0</v>
      </c>
      <c r="AI1264">
        <v>1</v>
      </c>
      <c r="AJ1264">
        <v>1</v>
      </c>
      <c r="AK1264">
        <v>1</v>
      </c>
      <c r="AL1264">
        <v>1</v>
      </c>
      <c r="AN1264">
        <v>0</v>
      </c>
      <c r="AO1264">
        <v>1</v>
      </c>
      <c r="AP1264">
        <v>0</v>
      </c>
      <c r="AQ1264">
        <v>0</v>
      </c>
      <c r="AR1264">
        <v>0</v>
      </c>
      <c r="AS1264" t="s">
        <v>3</v>
      </c>
      <c r="AT1264">
        <v>0.99</v>
      </c>
      <c r="AU1264" t="s">
        <v>3</v>
      </c>
      <c r="AV1264">
        <v>0</v>
      </c>
      <c r="AW1264">
        <v>2</v>
      </c>
      <c r="AX1264">
        <v>39502102</v>
      </c>
      <c r="AY1264">
        <v>1</v>
      </c>
      <c r="AZ1264">
        <v>0</v>
      </c>
      <c r="BA1264">
        <v>1254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Y1264*Source!I528</f>
        <v>0.19800000000000001</v>
      </c>
      <c r="CY1264">
        <f>AB1264</f>
        <v>65.709999999999994</v>
      </c>
      <c r="CZ1264">
        <f>AF1264</f>
        <v>65.709999999999994</v>
      </c>
      <c r="DA1264">
        <f>AJ1264</f>
        <v>1</v>
      </c>
      <c r="DB1264">
        <v>0</v>
      </c>
    </row>
    <row r="1265" spans="1:106" x14ac:dyDescent="0.2">
      <c r="A1265">
        <f>ROW(Source!A528)</f>
        <v>528</v>
      </c>
      <c r="B1265">
        <v>39500385</v>
      </c>
      <c r="C1265">
        <v>39502085</v>
      </c>
      <c r="D1265">
        <v>36883858</v>
      </c>
      <c r="E1265">
        <v>1</v>
      </c>
      <c r="F1265">
        <v>1</v>
      </c>
      <c r="G1265">
        <v>1</v>
      </c>
      <c r="H1265">
        <v>2</v>
      </c>
      <c r="I1265" t="s">
        <v>1101</v>
      </c>
      <c r="J1265" t="s">
        <v>1102</v>
      </c>
      <c r="K1265" t="s">
        <v>1103</v>
      </c>
      <c r="L1265">
        <v>1368</v>
      </c>
      <c r="N1265">
        <v>1011</v>
      </c>
      <c r="O1265" t="s">
        <v>1034</v>
      </c>
      <c r="P1265" t="s">
        <v>1034</v>
      </c>
      <c r="Q1265">
        <v>1</v>
      </c>
      <c r="W1265">
        <v>0</v>
      </c>
      <c r="X1265">
        <v>-353815937</v>
      </c>
      <c r="Y1265">
        <v>1.1399999999999999</v>
      </c>
      <c r="AA1265">
        <v>0</v>
      </c>
      <c r="AB1265">
        <v>8.1</v>
      </c>
      <c r="AC1265">
        <v>0</v>
      </c>
      <c r="AD1265">
        <v>0</v>
      </c>
      <c r="AE1265">
        <v>0</v>
      </c>
      <c r="AF1265">
        <v>8.1</v>
      </c>
      <c r="AG1265">
        <v>0</v>
      </c>
      <c r="AH1265">
        <v>0</v>
      </c>
      <c r="AI1265">
        <v>1</v>
      </c>
      <c r="AJ1265">
        <v>1</v>
      </c>
      <c r="AK1265">
        <v>1</v>
      </c>
      <c r="AL1265">
        <v>1</v>
      </c>
      <c r="AN1265">
        <v>0</v>
      </c>
      <c r="AO1265">
        <v>1</v>
      </c>
      <c r="AP1265">
        <v>0</v>
      </c>
      <c r="AQ1265">
        <v>0</v>
      </c>
      <c r="AR1265">
        <v>0</v>
      </c>
      <c r="AS1265" t="s">
        <v>3</v>
      </c>
      <c r="AT1265">
        <v>1.1399999999999999</v>
      </c>
      <c r="AU1265" t="s">
        <v>3</v>
      </c>
      <c r="AV1265">
        <v>0</v>
      </c>
      <c r="AW1265">
        <v>2</v>
      </c>
      <c r="AX1265">
        <v>39502103</v>
      </c>
      <c r="AY1265">
        <v>1</v>
      </c>
      <c r="AZ1265">
        <v>0</v>
      </c>
      <c r="BA1265">
        <v>1255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Y1265*Source!I528</f>
        <v>0.22799999999999998</v>
      </c>
      <c r="CY1265">
        <f>AB1265</f>
        <v>8.1</v>
      </c>
      <c r="CZ1265">
        <f>AF1265</f>
        <v>8.1</v>
      </c>
      <c r="DA1265">
        <f>AJ1265</f>
        <v>1</v>
      </c>
      <c r="DB1265">
        <v>0</v>
      </c>
    </row>
    <row r="1266" spans="1:106" x14ac:dyDescent="0.2">
      <c r="A1266">
        <f>ROW(Source!A528)</f>
        <v>528</v>
      </c>
      <c r="B1266">
        <v>39500385</v>
      </c>
      <c r="C1266">
        <v>39502085</v>
      </c>
      <c r="D1266">
        <v>36802094</v>
      </c>
      <c r="E1266">
        <v>1</v>
      </c>
      <c r="F1266">
        <v>1</v>
      </c>
      <c r="G1266">
        <v>1</v>
      </c>
      <c r="H1266">
        <v>3</v>
      </c>
      <c r="I1266" t="s">
        <v>1430</v>
      </c>
      <c r="J1266" t="s">
        <v>1431</v>
      </c>
      <c r="K1266" t="s">
        <v>1432</v>
      </c>
      <c r="L1266">
        <v>1346</v>
      </c>
      <c r="N1266">
        <v>1009</v>
      </c>
      <c r="O1266" t="s">
        <v>52</v>
      </c>
      <c r="P1266" t="s">
        <v>52</v>
      </c>
      <c r="Q1266">
        <v>1</v>
      </c>
      <c r="W1266">
        <v>0</v>
      </c>
      <c r="X1266">
        <v>-1088866022</v>
      </c>
      <c r="Y1266">
        <v>0.42</v>
      </c>
      <c r="AA1266">
        <v>30.4</v>
      </c>
      <c r="AB1266">
        <v>0</v>
      </c>
      <c r="AC1266">
        <v>0</v>
      </c>
      <c r="AD1266">
        <v>0</v>
      </c>
      <c r="AE1266">
        <v>30.4</v>
      </c>
      <c r="AF1266">
        <v>0</v>
      </c>
      <c r="AG1266">
        <v>0</v>
      </c>
      <c r="AH1266">
        <v>0</v>
      </c>
      <c r="AI1266">
        <v>1</v>
      </c>
      <c r="AJ1266">
        <v>1</v>
      </c>
      <c r="AK1266">
        <v>1</v>
      </c>
      <c r="AL1266">
        <v>1</v>
      </c>
      <c r="AN1266">
        <v>0</v>
      </c>
      <c r="AO1266">
        <v>1</v>
      </c>
      <c r="AP1266">
        <v>0</v>
      </c>
      <c r="AQ1266">
        <v>0</v>
      </c>
      <c r="AR1266">
        <v>0</v>
      </c>
      <c r="AS1266" t="s">
        <v>3</v>
      </c>
      <c r="AT1266">
        <v>0.42</v>
      </c>
      <c r="AU1266" t="s">
        <v>3</v>
      </c>
      <c r="AV1266">
        <v>0</v>
      </c>
      <c r="AW1266">
        <v>2</v>
      </c>
      <c r="AX1266">
        <v>39502104</v>
      </c>
      <c r="AY1266">
        <v>1</v>
      </c>
      <c r="AZ1266">
        <v>0</v>
      </c>
      <c r="BA1266">
        <v>1256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Y1266*Source!I528</f>
        <v>8.4000000000000005E-2</v>
      </c>
      <c r="CY1266">
        <f t="shared" ref="CY1266:CY1273" si="156">AA1266</f>
        <v>30.4</v>
      </c>
      <c r="CZ1266">
        <f t="shared" ref="CZ1266:CZ1273" si="157">AE1266</f>
        <v>30.4</v>
      </c>
      <c r="DA1266">
        <f t="shared" ref="DA1266:DA1273" si="158">AI1266</f>
        <v>1</v>
      </c>
      <c r="DB1266">
        <v>0</v>
      </c>
    </row>
    <row r="1267" spans="1:106" x14ac:dyDescent="0.2">
      <c r="A1267">
        <f>ROW(Source!A528)</f>
        <v>528</v>
      </c>
      <c r="B1267">
        <v>39500385</v>
      </c>
      <c r="C1267">
        <v>39502085</v>
      </c>
      <c r="D1267">
        <v>36802106</v>
      </c>
      <c r="E1267">
        <v>1</v>
      </c>
      <c r="F1267">
        <v>1</v>
      </c>
      <c r="G1267">
        <v>1</v>
      </c>
      <c r="H1267">
        <v>3</v>
      </c>
      <c r="I1267" t="s">
        <v>1480</v>
      </c>
      <c r="J1267" t="s">
        <v>1481</v>
      </c>
      <c r="K1267" t="s">
        <v>1482</v>
      </c>
      <c r="L1267">
        <v>1308</v>
      </c>
      <c r="N1267">
        <v>1003</v>
      </c>
      <c r="O1267" t="s">
        <v>61</v>
      </c>
      <c r="P1267" t="s">
        <v>61</v>
      </c>
      <c r="Q1267">
        <v>100</v>
      </c>
      <c r="W1267">
        <v>0</v>
      </c>
      <c r="X1267">
        <v>568244124</v>
      </c>
      <c r="Y1267">
        <v>0.1</v>
      </c>
      <c r="AA1267">
        <v>120</v>
      </c>
      <c r="AB1267">
        <v>0</v>
      </c>
      <c r="AC1267">
        <v>0</v>
      </c>
      <c r="AD1267">
        <v>0</v>
      </c>
      <c r="AE1267">
        <v>120</v>
      </c>
      <c r="AF1267">
        <v>0</v>
      </c>
      <c r="AG1267">
        <v>0</v>
      </c>
      <c r="AH1267">
        <v>0</v>
      </c>
      <c r="AI1267">
        <v>1</v>
      </c>
      <c r="AJ1267">
        <v>1</v>
      </c>
      <c r="AK1267">
        <v>1</v>
      </c>
      <c r="AL1267">
        <v>1</v>
      </c>
      <c r="AN1267">
        <v>0</v>
      </c>
      <c r="AO1267">
        <v>1</v>
      </c>
      <c r="AP1267">
        <v>0</v>
      </c>
      <c r="AQ1267">
        <v>0</v>
      </c>
      <c r="AR1267">
        <v>0</v>
      </c>
      <c r="AS1267" t="s">
        <v>3</v>
      </c>
      <c r="AT1267">
        <v>0.1</v>
      </c>
      <c r="AU1267" t="s">
        <v>3</v>
      </c>
      <c r="AV1267">
        <v>0</v>
      </c>
      <c r="AW1267">
        <v>2</v>
      </c>
      <c r="AX1267">
        <v>39502105</v>
      </c>
      <c r="AY1267">
        <v>1</v>
      </c>
      <c r="AZ1267">
        <v>0</v>
      </c>
      <c r="BA1267">
        <v>1257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Y1267*Source!I528</f>
        <v>2.0000000000000004E-2</v>
      </c>
      <c r="CY1267">
        <f t="shared" si="156"/>
        <v>120</v>
      </c>
      <c r="CZ1267">
        <f t="shared" si="157"/>
        <v>120</v>
      </c>
      <c r="DA1267">
        <f t="shared" si="158"/>
        <v>1</v>
      </c>
      <c r="DB1267">
        <v>0</v>
      </c>
    </row>
    <row r="1268" spans="1:106" x14ac:dyDescent="0.2">
      <c r="A1268">
        <f>ROW(Source!A528)</f>
        <v>528</v>
      </c>
      <c r="B1268">
        <v>39500385</v>
      </c>
      <c r="C1268">
        <v>39502085</v>
      </c>
      <c r="D1268">
        <v>36803258</v>
      </c>
      <c r="E1268">
        <v>1</v>
      </c>
      <c r="F1268">
        <v>1</v>
      </c>
      <c r="G1268">
        <v>1</v>
      </c>
      <c r="H1268">
        <v>3</v>
      </c>
      <c r="I1268" t="s">
        <v>1447</v>
      </c>
      <c r="J1268" t="s">
        <v>1448</v>
      </c>
      <c r="K1268" t="s">
        <v>1449</v>
      </c>
      <c r="L1268">
        <v>1346</v>
      </c>
      <c r="N1268">
        <v>1009</v>
      </c>
      <c r="O1268" t="s">
        <v>52</v>
      </c>
      <c r="P1268" t="s">
        <v>52</v>
      </c>
      <c r="Q1268">
        <v>1</v>
      </c>
      <c r="W1268">
        <v>0</v>
      </c>
      <c r="X1268">
        <v>586013393</v>
      </c>
      <c r="Y1268">
        <v>2.1</v>
      </c>
      <c r="AA1268">
        <v>10.57</v>
      </c>
      <c r="AB1268">
        <v>0</v>
      </c>
      <c r="AC1268">
        <v>0</v>
      </c>
      <c r="AD1268">
        <v>0</v>
      </c>
      <c r="AE1268">
        <v>10.57</v>
      </c>
      <c r="AF1268">
        <v>0</v>
      </c>
      <c r="AG1268">
        <v>0</v>
      </c>
      <c r="AH1268">
        <v>0</v>
      </c>
      <c r="AI1268">
        <v>1</v>
      </c>
      <c r="AJ1268">
        <v>1</v>
      </c>
      <c r="AK1268">
        <v>1</v>
      </c>
      <c r="AL1268">
        <v>1</v>
      </c>
      <c r="AN1268">
        <v>0</v>
      </c>
      <c r="AO1268">
        <v>1</v>
      </c>
      <c r="AP1268">
        <v>0</v>
      </c>
      <c r="AQ1268">
        <v>0</v>
      </c>
      <c r="AR1268">
        <v>0</v>
      </c>
      <c r="AS1268" t="s">
        <v>3</v>
      </c>
      <c r="AT1268">
        <v>2.1</v>
      </c>
      <c r="AU1268" t="s">
        <v>3</v>
      </c>
      <c r="AV1268">
        <v>0</v>
      </c>
      <c r="AW1268">
        <v>2</v>
      </c>
      <c r="AX1268">
        <v>39502106</v>
      </c>
      <c r="AY1268">
        <v>1</v>
      </c>
      <c r="AZ1268">
        <v>0</v>
      </c>
      <c r="BA1268">
        <v>1258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Y1268*Source!I528</f>
        <v>0.42000000000000004</v>
      </c>
      <c r="CY1268">
        <f t="shared" si="156"/>
        <v>10.57</v>
      </c>
      <c r="CZ1268">
        <f t="shared" si="157"/>
        <v>10.57</v>
      </c>
      <c r="DA1268">
        <f t="shared" si="158"/>
        <v>1</v>
      </c>
      <c r="DB1268">
        <v>0</v>
      </c>
    </row>
    <row r="1269" spans="1:106" x14ac:dyDescent="0.2">
      <c r="A1269">
        <f>ROW(Source!A528)</f>
        <v>528</v>
      </c>
      <c r="B1269">
        <v>39500385</v>
      </c>
      <c r="C1269">
        <v>39502085</v>
      </c>
      <c r="D1269">
        <v>36804448</v>
      </c>
      <c r="E1269">
        <v>1</v>
      </c>
      <c r="F1269">
        <v>1</v>
      </c>
      <c r="G1269">
        <v>1</v>
      </c>
      <c r="H1269">
        <v>3</v>
      </c>
      <c r="I1269" t="s">
        <v>1433</v>
      </c>
      <c r="J1269" t="s">
        <v>1434</v>
      </c>
      <c r="K1269" t="s">
        <v>1416</v>
      </c>
      <c r="L1269">
        <v>1346</v>
      </c>
      <c r="N1269">
        <v>1009</v>
      </c>
      <c r="O1269" t="s">
        <v>52</v>
      </c>
      <c r="P1269" t="s">
        <v>52</v>
      </c>
      <c r="Q1269">
        <v>1</v>
      </c>
      <c r="W1269">
        <v>0</v>
      </c>
      <c r="X1269">
        <v>103900845</v>
      </c>
      <c r="Y1269">
        <v>10.4</v>
      </c>
      <c r="AA1269">
        <v>9.0399999999999991</v>
      </c>
      <c r="AB1269">
        <v>0</v>
      </c>
      <c r="AC1269">
        <v>0</v>
      </c>
      <c r="AD1269">
        <v>0</v>
      </c>
      <c r="AE1269">
        <v>9.0399999999999991</v>
      </c>
      <c r="AF1269">
        <v>0</v>
      </c>
      <c r="AG1269">
        <v>0</v>
      </c>
      <c r="AH1269">
        <v>0</v>
      </c>
      <c r="AI1269">
        <v>1</v>
      </c>
      <c r="AJ1269">
        <v>1</v>
      </c>
      <c r="AK1269">
        <v>1</v>
      </c>
      <c r="AL1269">
        <v>1</v>
      </c>
      <c r="AN1269">
        <v>0</v>
      </c>
      <c r="AO1269">
        <v>1</v>
      </c>
      <c r="AP1269">
        <v>0</v>
      </c>
      <c r="AQ1269">
        <v>0</v>
      </c>
      <c r="AR1269">
        <v>0</v>
      </c>
      <c r="AS1269" t="s">
        <v>3</v>
      </c>
      <c r="AT1269">
        <v>10.4</v>
      </c>
      <c r="AU1269" t="s">
        <v>3</v>
      </c>
      <c r="AV1269">
        <v>0</v>
      </c>
      <c r="AW1269">
        <v>2</v>
      </c>
      <c r="AX1269">
        <v>39502107</v>
      </c>
      <c r="AY1269">
        <v>1</v>
      </c>
      <c r="AZ1269">
        <v>0</v>
      </c>
      <c r="BA1269">
        <v>1259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Y1269*Source!I528</f>
        <v>2.08</v>
      </c>
      <c r="CY1269">
        <f t="shared" si="156"/>
        <v>9.0399999999999991</v>
      </c>
      <c r="CZ1269">
        <f t="shared" si="157"/>
        <v>9.0399999999999991</v>
      </c>
      <c r="DA1269">
        <f t="shared" si="158"/>
        <v>1</v>
      </c>
      <c r="DB1269">
        <v>0</v>
      </c>
    </row>
    <row r="1270" spans="1:106" x14ac:dyDescent="0.2">
      <c r="A1270">
        <f>ROW(Source!A528)</f>
        <v>528</v>
      </c>
      <c r="B1270">
        <v>39500385</v>
      </c>
      <c r="C1270">
        <v>39502085</v>
      </c>
      <c r="D1270">
        <v>36825981</v>
      </c>
      <c r="E1270">
        <v>1</v>
      </c>
      <c r="F1270">
        <v>1</v>
      </c>
      <c r="G1270">
        <v>1</v>
      </c>
      <c r="H1270">
        <v>3</v>
      </c>
      <c r="I1270" t="s">
        <v>1435</v>
      </c>
      <c r="J1270" t="s">
        <v>1436</v>
      </c>
      <c r="K1270" t="s">
        <v>1437</v>
      </c>
      <c r="L1270">
        <v>1348</v>
      </c>
      <c r="N1270">
        <v>1009</v>
      </c>
      <c r="O1270" t="s">
        <v>57</v>
      </c>
      <c r="P1270" t="s">
        <v>57</v>
      </c>
      <c r="Q1270">
        <v>1000</v>
      </c>
      <c r="W1270">
        <v>0</v>
      </c>
      <c r="X1270">
        <v>-1598896989</v>
      </c>
      <c r="Y1270">
        <v>0.15</v>
      </c>
      <c r="AA1270">
        <v>5000</v>
      </c>
      <c r="AB1270">
        <v>0</v>
      </c>
      <c r="AC1270">
        <v>0</v>
      </c>
      <c r="AD1270">
        <v>0</v>
      </c>
      <c r="AE1270">
        <v>5000</v>
      </c>
      <c r="AF1270">
        <v>0</v>
      </c>
      <c r="AG1270">
        <v>0</v>
      </c>
      <c r="AH1270">
        <v>0</v>
      </c>
      <c r="AI1270">
        <v>1</v>
      </c>
      <c r="AJ1270">
        <v>1</v>
      </c>
      <c r="AK1270">
        <v>1</v>
      </c>
      <c r="AL1270">
        <v>1</v>
      </c>
      <c r="AN1270">
        <v>0</v>
      </c>
      <c r="AO1270">
        <v>1</v>
      </c>
      <c r="AP1270">
        <v>0</v>
      </c>
      <c r="AQ1270">
        <v>0</v>
      </c>
      <c r="AR1270">
        <v>0</v>
      </c>
      <c r="AS1270" t="s">
        <v>3</v>
      </c>
      <c r="AT1270">
        <v>0.15</v>
      </c>
      <c r="AU1270" t="s">
        <v>3</v>
      </c>
      <c r="AV1270">
        <v>0</v>
      </c>
      <c r="AW1270">
        <v>2</v>
      </c>
      <c r="AX1270">
        <v>39502108</v>
      </c>
      <c r="AY1270">
        <v>1</v>
      </c>
      <c r="AZ1270">
        <v>0</v>
      </c>
      <c r="BA1270">
        <v>1260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Y1270*Source!I528</f>
        <v>0.03</v>
      </c>
      <c r="CY1270">
        <f t="shared" si="156"/>
        <v>5000</v>
      </c>
      <c r="CZ1270">
        <f t="shared" si="157"/>
        <v>5000</v>
      </c>
      <c r="DA1270">
        <f t="shared" si="158"/>
        <v>1</v>
      </c>
      <c r="DB1270">
        <v>0</v>
      </c>
    </row>
    <row r="1271" spans="1:106" x14ac:dyDescent="0.2">
      <c r="A1271">
        <f>ROW(Source!A528)</f>
        <v>528</v>
      </c>
      <c r="B1271">
        <v>39500385</v>
      </c>
      <c r="C1271">
        <v>39502085</v>
      </c>
      <c r="D1271">
        <v>36838317</v>
      </c>
      <c r="E1271">
        <v>1</v>
      </c>
      <c r="F1271">
        <v>1</v>
      </c>
      <c r="G1271">
        <v>1</v>
      </c>
      <c r="H1271">
        <v>3</v>
      </c>
      <c r="I1271" t="s">
        <v>1459</v>
      </c>
      <c r="J1271" t="s">
        <v>1460</v>
      </c>
      <c r="K1271" t="s">
        <v>263</v>
      </c>
      <c r="L1271">
        <v>1346</v>
      </c>
      <c r="N1271">
        <v>1009</v>
      </c>
      <c r="O1271" t="s">
        <v>52</v>
      </c>
      <c r="P1271" t="s">
        <v>52</v>
      </c>
      <c r="Q1271">
        <v>1</v>
      </c>
      <c r="W1271">
        <v>0</v>
      </c>
      <c r="X1271">
        <v>210558753</v>
      </c>
      <c r="Y1271">
        <v>3</v>
      </c>
      <c r="AA1271">
        <v>28.6</v>
      </c>
      <c r="AB1271">
        <v>0</v>
      </c>
      <c r="AC1271">
        <v>0</v>
      </c>
      <c r="AD1271">
        <v>0</v>
      </c>
      <c r="AE1271">
        <v>28.6</v>
      </c>
      <c r="AF1271">
        <v>0</v>
      </c>
      <c r="AG1271">
        <v>0</v>
      </c>
      <c r="AH1271">
        <v>0</v>
      </c>
      <c r="AI1271">
        <v>1</v>
      </c>
      <c r="AJ1271">
        <v>1</v>
      </c>
      <c r="AK1271">
        <v>1</v>
      </c>
      <c r="AL1271">
        <v>1</v>
      </c>
      <c r="AN1271">
        <v>0</v>
      </c>
      <c r="AO1271">
        <v>1</v>
      </c>
      <c r="AP1271">
        <v>0</v>
      </c>
      <c r="AQ1271">
        <v>0</v>
      </c>
      <c r="AR1271">
        <v>0</v>
      </c>
      <c r="AS1271" t="s">
        <v>3</v>
      </c>
      <c r="AT1271">
        <v>3</v>
      </c>
      <c r="AU1271" t="s">
        <v>3</v>
      </c>
      <c r="AV1271">
        <v>0</v>
      </c>
      <c r="AW1271">
        <v>2</v>
      </c>
      <c r="AX1271">
        <v>39502109</v>
      </c>
      <c r="AY1271">
        <v>1</v>
      </c>
      <c r="AZ1271">
        <v>0</v>
      </c>
      <c r="BA1271">
        <v>1261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Y1271*Source!I528</f>
        <v>0.60000000000000009</v>
      </c>
      <c r="CY1271">
        <f t="shared" si="156"/>
        <v>28.6</v>
      </c>
      <c r="CZ1271">
        <f t="shared" si="157"/>
        <v>28.6</v>
      </c>
      <c r="DA1271">
        <f t="shared" si="158"/>
        <v>1</v>
      </c>
      <c r="DB1271">
        <v>0</v>
      </c>
    </row>
    <row r="1272" spans="1:106" x14ac:dyDescent="0.2">
      <c r="A1272">
        <f>ROW(Source!A528)</f>
        <v>528</v>
      </c>
      <c r="B1272">
        <v>39500385</v>
      </c>
      <c r="C1272">
        <v>39502085</v>
      </c>
      <c r="D1272">
        <v>36854500</v>
      </c>
      <c r="E1272">
        <v>1</v>
      </c>
      <c r="F1272">
        <v>1</v>
      </c>
      <c r="G1272">
        <v>1</v>
      </c>
      <c r="H1272">
        <v>3</v>
      </c>
      <c r="I1272" t="s">
        <v>806</v>
      </c>
      <c r="J1272" t="s">
        <v>808</v>
      </c>
      <c r="K1272" t="s">
        <v>807</v>
      </c>
      <c r="L1272">
        <v>1354</v>
      </c>
      <c r="N1272">
        <v>1010</v>
      </c>
      <c r="O1272" t="s">
        <v>132</v>
      </c>
      <c r="P1272" t="s">
        <v>132</v>
      </c>
      <c r="Q1272">
        <v>1</v>
      </c>
      <c r="W1272">
        <v>0</v>
      </c>
      <c r="X1272">
        <v>1315755268</v>
      </c>
      <c r="Y1272">
        <v>100</v>
      </c>
      <c r="AA1272">
        <v>314.14</v>
      </c>
      <c r="AB1272">
        <v>0</v>
      </c>
      <c r="AC1272">
        <v>0</v>
      </c>
      <c r="AD1272">
        <v>0</v>
      </c>
      <c r="AE1272">
        <v>314.14</v>
      </c>
      <c r="AF1272">
        <v>0</v>
      </c>
      <c r="AG1272">
        <v>0</v>
      </c>
      <c r="AH1272">
        <v>0</v>
      </c>
      <c r="AI1272">
        <v>1</v>
      </c>
      <c r="AJ1272">
        <v>1</v>
      </c>
      <c r="AK1272">
        <v>1</v>
      </c>
      <c r="AL1272">
        <v>1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 t="s">
        <v>3</v>
      </c>
      <c r="AT1272">
        <v>100</v>
      </c>
      <c r="AU1272" t="s">
        <v>3</v>
      </c>
      <c r="AV1272">
        <v>0</v>
      </c>
      <c r="AW1272">
        <v>1</v>
      </c>
      <c r="AX1272">
        <v>-1</v>
      </c>
      <c r="AY1272">
        <v>0</v>
      </c>
      <c r="AZ1272">
        <v>0</v>
      </c>
      <c r="BA1272" t="s">
        <v>3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Y1272*Source!I528</f>
        <v>20</v>
      </c>
      <c r="CY1272">
        <f t="shared" si="156"/>
        <v>314.14</v>
      </c>
      <c r="CZ1272">
        <f t="shared" si="157"/>
        <v>314.14</v>
      </c>
      <c r="DA1272">
        <f t="shared" si="158"/>
        <v>1</v>
      </c>
      <c r="DB1272">
        <v>0</v>
      </c>
    </row>
    <row r="1273" spans="1:106" x14ac:dyDescent="0.2">
      <c r="A1273">
        <f>ROW(Source!A528)</f>
        <v>528</v>
      </c>
      <c r="B1273">
        <v>39500385</v>
      </c>
      <c r="C1273">
        <v>39502085</v>
      </c>
      <c r="D1273">
        <v>36799065</v>
      </c>
      <c r="E1273">
        <v>17</v>
      </c>
      <c r="F1273">
        <v>1</v>
      </c>
      <c r="G1273">
        <v>1</v>
      </c>
      <c r="H1273">
        <v>3</v>
      </c>
      <c r="I1273" t="s">
        <v>1438</v>
      </c>
      <c r="J1273" t="s">
        <v>3</v>
      </c>
      <c r="K1273" t="s">
        <v>1439</v>
      </c>
      <c r="L1273">
        <v>1374</v>
      </c>
      <c r="N1273">
        <v>1013</v>
      </c>
      <c r="O1273" t="s">
        <v>1440</v>
      </c>
      <c r="P1273" t="s">
        <v>1440</v>
      </c>
      <c r="Q1273">
        <v>1</v>
      </c>
      <c r="W1273">
        <v>0</v>
      </c>
      <c r="X1273">
        <v>-1731369543</v>
      </c>
      <c r="Y1273">
        <v>42.38</v>
      </c>
      <c r="AA1273">
        <v>1</v>
      </c>
      <c r="AB1273">
        <v>0</v>
      </c>
      <c r="AC1273">
        <v>0</v>
      </c>
      <c r="AD1273">
        <v>0</v>
      </c>
      <c r="AE1273">
        <v>1</v>
      </c>
      <c r="AF1273">
        <v>0</v>
      </c>
      <c r="AG1273">
        <v>0</v>
      </c>
      <c r="AH1273">
        <v>0</v>
      </c>
      <c r="AI1273">
        <v>1</v>
      </c>
      <c r="AJ1273">
        <v>1</v>
      </c>
      <c r="AK1273">
        <v>1</v>
      </c>
      <c r="AL1273">
        <v>1</v>
      </c>
      <c r="AN1273">
        <v>0</v>
      </c>
      <c r="AO1273">
        <v>1</v>
      </c>
      <c r="AP1273">
        <v>0</v>
      </c>
      <c r="AQ1273">
        <v>0</v>
      </c>
      <c r="AR1273">
        <v>0</v>
      </c>
      <c r="AS1273" t="s">
        <v>3</v>
      </c>
      <c r="AT1273">
        <v>42.38</v>
      </c>
      <c r="AU1273" t="s">
        <v>3</v>
      </c>
      <c r="AV1273">
        <v>0</v>
      </c>
      <c r="AW1273">
        <v>2</v>
      </c>
      <c r="AX1273">
        <v>39502110</v>
      </c>
      <c r="AY1273">
        <v>1</v>
      </c>
      <c r="AZ1273">
        <v>0</v>
      </c>
      <c r="BA1273">
        <v>1262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Y1273*Source!I528</f>
        <v>8.4760000000000009</v>
      </c>
      <c r="CY1273">
        <f t="shared" si="156"/>
        <v>1</v>
      </c>
      <c r="CZ1273">
        <f t="shared" si="157"/>
        <v>1</v>
      </c>
      <c r="DA1273">
        <f t="shared" si="158"/>
        <v>1</v>
      </c>
      <c r="DB1273">
        <v>0</v>
      </c>
    </row>
    <row r="1274" spans="1:106" x14ac:dyDescent="0.2">
      <c r="A1274">
        <f>ROW(Source!A529)</f>
        <v>529</v>
      </c>
      <c r="B1274">
        <v>39500386</v>
      </c>
      <c r="C1274">
        <v>39502085</v>
      </c>
      <c r="D1274">
        <v>37080781</v>
      </c>
      <c r="E1274">
        <v>1</v>
      </c>
      <c r="F1274">
        <v>1</v>
      </c>
      <c r="G1274">
        <v>1</v>
      </c>
      <c r="H1274">
        <v>1</v>
      </c>
      <c r="I1274" t="s">
        <v>1099</v>
      </c>
      <c r="J1274" t="s">
        <v>3</v>
      </c>
      <c r="K1274" t="s">
        <v>1100</v>
      </c>
      <c r="L1274">
        <v>1191</v>
      </c>
      <c r="N1274">
        <v>1013</v>
      </c>
      <c r="O1274" t="s">
        <v>1028</v>
      </c>
      <c r="P1274" t="s">
        <v>1028</v>
      </c>
      <c r="Q1274">
        <v>1</v>
      </c>
      <c r="W1274">
        <v>0</v>
      </c>
      <c r="X1274">
        <v>912892513</v>
      </c>
      <c r="Y1274">
        <v>213.6</v>
      </c>
      <c r="AA1274">
        <v>0</v>
      </c>
      <c r="AB1274">
        <v>0</v>
      </c>
      <c r="AC1274">
        <v>0</v>
      </c>
      <c r="AD1274">
        <v>66.069999999999993</v>
      </c>
      <c r="AE1274">
        <v>0</v>
      </c>
      <c r="AF1274">
        <v>0</v>
      </c>
      <c r="AG1274">
        <v>0</v>
      </c>
      <c r="AH1274">
        <v>9.92</v>
      </c>
      <c r="AI1274">
        <v>1</v>
      </c>
      <c r="AJ1274">
        <v>1</v>
      </c>
      <c r="AK1274">
        <v>1</v>
      </c>
      <c r="AL1274">
        <v>6.66</v>
      </c>
      <c r="AN1274">
        <v>0</v>
      </c>
      <c r="AO1274">
        <v>1</v>
      </c>
      <c r="AP1274">
        <v>0</v>
      </c>
      <c r="AQ1274">
        <v>0</v>
      </c>
      <c r="AR1274">
        <v>0</v>
      </c>
      <c r="AS1274" t="s">
        <v>3</v>
      </c>
      <c r="AT1274">
        <v>213.6</v>
      </c>
      <c r="AU1274" t="s">
        <v>3</v>
      </c>
      <c r="AV1274">
        <v>1</v>
      </c>
      <c r="AW1274">
        <v>2</v>
      </c>
      <c r="AX1274">
        <v>39502099</v>
      </c>
      <c r="AY1274">
        <v>1</v>
      </c>
      <c r="AZ1274">
        <v>0</v>
      </c>
      <c r="BA1274">
        <v>1263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Y1274*Source!I529</f>
        <v>42.72</v>
      </c>
      <c r="CY1274">
        <f>AD1274</f>
        <v>66.069999999999993</v>
      </c>
      <c r="CZ1274">
        <f>AH1274</f>
        <v>9.92</v>
      </c>
      <c r="DA1274">
        <f>AL1274</f>
        <v>6.66</v>
      </c>
      <c r="DB1274">
        <v>0</v>
      </c>
    </row>
    <row r="1275" spans="1:106" x14ac:dyDescent="0.2">
      <c r="A1275">
        <f>ROW(Source!A529)</f>
        <v>529</v>
      </c>
      <c r="B1275">
        <v>39500386</v>
      </c>
      <c r="C1275">
        <v>39502085</v>
      </c>
      <c r="D1275">
        <v>37064876</v>
      </c>
      <c r="E1275">
        <v>1</v>
      </c>
      <c r="F1275">
        <v>1</v>
      </c>
      <c r="G1275">
        <v>1</v>
      </c>
      <c r="H1275">
        <v>1</v>
      </c>
      <c r="I1275" t="s">
        <v>1029</v>
      </c>
      <c r="J1275" t="s">
        <v>3</v>
      </c>
      <c r="K1275" t="s">
        <v>1030</v>
      </c>
      <c r="L1275">
        <v>1191</v>
      </c>
      <c r="N1275">
        <v>1013</v>
      </c>
      <c r="O1275" t="s">
        <v>1028</v>
      </c>
      <c r="P1275" t="s">
        <v>1028</v>
      </c>
      <c r="Q1275">
        <v>1</v>
      </c>
      <c r="W1275">
        <v>0</v>
      </c>
      <c r="X1275">
        <v>-1417349443</v>
      </c>
      <c r="Y1275">
        <v>1.98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1</v>
      </c>
      <c r="AJ1275">
        <v>1</v>
      </c>
      <c r="AK1275">
        <v>6.66</v>
      </c>
      <c r="AL1275">
        <v>1</v>
      </c>
      <c r="AN1275">
        <v>0</v>
      </c>
      <c r="AO1275">
        <v>1</v>
      </c>
      <c r="AP1275">
        <v>0</v>
      </c>
      <c r="AQ1275">
        <v>0</v>
      </c>
      <c r="AR1275">
        <v>0</v>
      </c>
      <c r="AS1275" t="s">
        <v>3</v>
      </c>
      <c r="AT1275">
        <v>1.98</v>
      </c>
      <c r="AU1275" t="s">
        <v>3</v>
      </c>
      <c r="AV1275">
        <v>2</v>
      </c>
      <c r="AW1275">
        <v>2</v>
      </c>
      <c r="AX1275">
        <v>39502100</v>
      </c>
      <c r="AY1275">
        <v>1</v>
      </c>
      <c r="AZ1275">
        <v>0</v>
      </c>
      <c r="BA1275">
        <v>1264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Y1275*Source!I529</f>
        <v>0.39600000000000002</v>
      </c>
      <c r="CY1275">
        <f>AD1275</f>
        <v>0</v>
      </c>
      <c r="CZ1275">
        <f>AH1275</f>
        <v>0</v>
      </c>
      <c r="DA1275">
        <f>AL1275</f>
        <v>1</v>
      </c>
      <c r="DB1275">
        <v>0</v>
      </c>
    </row>
    <row r="1276" spans="1:106" x14ac:dyDescent="0.2">
      <c r="A1276">
        <f>ROW(Source!A529)</f>
        <v>529</v>
      </c>
      <c r="B1276">
        <v>39500386</v>
      </c>
      <c r="C1276">
        <v>39502085</v>
      </c>
      <c r="D1276">
        <v>36882159</v>
      </c>
      <c r="E1276">
        <v>1</v>
      </c>
      <c r="F1276">
        <v>1</v>
      </c>
      <c r="G1276">
        <v>1</v>
      </c>
      <c r="H1276">
        <v>2</v>
      </c>
      <c r="I1276" t="s">
        <v>1119</v>
      </c>
      <c r="J1276" t="s">
        <v>1120</v>
      </c>
      <c r="K1276" t="s">
        <v>1121</v>
      </c>
      <c r="L1276">
        <v>1368</v>
      </c>
      <c r="N1276">
        <v>1011</v>
      </c>
      <c r="O1276" t="s">
        <v>1034</v>
      </c>
      <c r="P1276" t="s">
        <v>1034</v>
      </c>
      <c r="Q1276">
        <v>1</v>
      </c>
      <c r="W1276">
        <v>0</v>
      </c>
      <c r="X1276">
        <v>-1718674368</v>
      </c>
      <c r="Y1276">
        <v>0.99</v>
      </c>
      <c r="AA1276">
        <v>0</v>
      </c>
      <c r="AB1276">
        <v>745.85</v>
      </c>
      <c r="AC1276">
        <v>13.5</v>
      </c>
      <c r="AD1276">
        <v>0</v>
      </c>
      <c r="AE1276">
        <v>0</v>
      </c>
      <c r="AF1276">
        <v>111.99</v>
      </c>
      <c r="AG1276">
        <v>13.5</v>
      </c>
      <c r="AH1276">
        <v>0</v>
      </c>
      <c r="AI1276">
        <v>1</v>
      </c>
      <c r="AJ1276">
        <v>6.66</v>
      </c>
      <c r="AK1276">
        <v>1</v>
      </c>
      <c r="AL1276">
        <v>1</v>
      </c>
      <c r="AN1276">
        <v>0</v>
      </c>
      <c r="AO1276">
        <v>1</v>
      </c>
      <c r="AP1276">
        <v>0</v>
      </c>
      <c r="AQ1276">
        <v>0</v>
      </c>
      <c r="AR1276">
        <v>0</v>
      </c>
      <c r="AS1276" t="s">
        <v>3</v>
      </c>
      <c r="AT1276">
        <v>0.99</v>
      </c>
      <c r="AU1276" t="s">
        <v>3</v>
      </c>
      <c r="AV1276">
        <v>0</v>
      </c>
      <c r="AW1276">
        <v>2</v>
      </c>
      <c r="AX1276">
        <v>39502101</v>
      </c>
      <c r="AY1276">
        <v>1</v>
      </c>
      <c r="AZ1276">
        <v>0</v>
      </c>
      <c r="BA1276">
        <v>1265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Y1276*Source!I529</f>
        <v>0.19800000000000001</v>
      </c>
      <c r="CY1276">
        <f>AB1276</f>
        <v>745.85</v>
      </c>
      <c r="CZ1276">
        <f>AF1276</f>
        <v>111.99</v>
      </c>
      <c r="DA1276">
        <f>AJ1276</f>
        <v>6.66</v>
      </c>
      <c r="DB1276">
        <v>0</v>
      </c>
    </row>
    <row r="1277" spans="1:106" x14ac:dyDescent="0.2">
      <c r="A1277">
        <f>ROW(Source!A529)</f>
        <v>529</v>
      </c>
      <c r="B1277">
        <v>39500386</v>
      </c>
      <c r="C1277">
        <v>39502085</v>
      </c>
      <c r="D1277">
        <v>36883554</v>
      </c>
      <c r="E1277">
        <v>1</v>
      </c>
      <c r="F1277">
        <v>1</v>
      </c>
      <c r="G1277">
        <v>1</v>
      </c>
      <c r="H1277">
        <v>2</v>
      </c>
      <c r="I1277" t="s">
        <v>1037</v>
      </c>
      <c r="J1277" t="s">
        <v>1038</v>
      </c>
      <c r="K1277" t="s">
        <v>1039</v>
      </c>
      <c r="L1277">
        <v>1368</v>
      </c>
      <c r="N1277">
        <v>1011</v>
      </c>
      <c r="O1277" t="s">
        <v>1034</v>
      </c>
      <c r="P1277" t="s">
        <v>1034</v>
      </c>
      <c r="Q1277">
        <v>1</v>
      </c>
      <c r="W1277">
        <v>0</v>
      </c>
      <c r="X1277">
        <v>1372534845</v>
      </c>
      <c r="Y1277">
        <v>0.99</v>
      </c>
      <c r="AA1277">
        <v>0</v>
      </c>
      <c r="AB1277">
        <v>437.63</v>
      </c>
      <c r="AC1277">
        <v>11.6</v>
      </c>
      <c r="AD1277">
        <v>0</v>
      </c>
      <c r="AE1277">
        <v>0</v>
      </c>
      <c r="AF1277">
        <v>65.709999999999994</v>
      </c>
      <c r="AG1277">
        <v>11.6</v>
      </c>
      <c r="AH1277">
        <v>0</v>
      </c>
      <c r="AI1277">
        <v>1</v>
      </c>
      <c r="AJ1277">
        <v>6.66</v>
      </c>
      <c r="AK1277">
        <v>1</v>
      </c>
      <c r="AL1277">
        <v>1</v>
      </c>
      <c r="AN1277">
        <v>0</v>
      </c>
      <c r="AO1277">
        <v>1</v>
      </c>
      <c r="AP1277">
        <v>0</v>
      </c>
      <c r="AQ1277">
        <v>0</v>
      </c>
      <c r="AR1277">
        <v>0</v>
      </c>
      <c r="AS1277" t="s">
        <v>3</v>
      </c>
      <c r="AT1277">
        <v>0.99</v>
      </c>
      <c r="AU1277" t="s">
        <v>3</v>
      </c>
      <c r="AV1277">
        <v>0</v>
      </c>
      <c r="AW1277">
        <v>2</v>
      </c>
      <c r="AX1277">
        <v>39502102</v>
      </c>
      <c r="AY1277">
        <v>1</v>
      </c>
      <c r="AZ1277">
        <v>0</v>
      </c>
      <c r="BA1277">
        <v>1266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Y1277*Source!I529</f>
        <v>0.19800000000000001</v>
      </c>
      <c r="CY1277">
        <f>AB1277</f>
        <v>437.63</v>
      </c>
      <c r="CZ1277">
        <f>AF1277</f>
        <v>65.709999999999994</v>
      </c>
      <c r="DA1277">
        <f>AJ1277</f>
        <v>6.66</v>
      </c>
      <c r="DB1277">
        <v>0</v>
      </c>
    </row>
    <row r="1278" spans="1:106" x14ac:dyDescent="0.2">
      <c r="A1278">
        <f>ROW(Source!A529)</f>
        <v>529</v>
      </c>
      <c r="B1278">
        <v>39500386</v>
      </c>
      <c r="C1278">
        <v>39502085</v>
      </c>
      <c r="D1278">
        <v>36883858</v>
      </c>
      <c r="E1278">
        <v>1</v>
      </c>
      <c r="F1278">
        <v>1</v>
      </c>
      <c r="G1278">
        <v>1</v>
      </c>
      <c r="H1278">
        <v>2</v>
      </c>
      <c r="I1278" t="s">
        <v>1101</v>
      </c>
      <c r="J1278" t="s">
        <v>1102</v>
      </c>
      <c r="K1278" t="s">
        <v>1103</v>
      </c>
      <c r="L1278">
        <v>1368</v>
      </c>
      <c r="N1278">
        <v>1011</v>
      </c>
      <c r="O1278" t="s">
        <v>1034</v>
      </c>
      <c r="P1278" t="s">
        <v>1034</v>
      </c>
      <c r="Q1278">
        <v>1</v>
      </c>
      <c r="W1278">
        <v>0</v>
      </c>
      <c r="X1278">
        <v>-353815937</v>
      </c>
      <c r="Y1278">
        <v>1.1399999999999999</v>
      </c>
      <c r="AA1278">
        <v>0</v>
      </c>
      <c r="AB1278">
        <v>53.95</v>
      </c>
      <c r="AC1278">
        <v>0</v>
      </c>
      <c r="AD1278">
        <v>0</v>
      </c>
      <c r="AE1278">
        <v>0</v>
      </c>
      <c r="AF1278">
        <v>8.1</v>
      </c>
      <c r="AG1278">
        <v>0</v>
      </c>
      <c r="AH1278">
        <v>0</v>
      </c>
      <c r="AI1278">
        <v>1</v>
      </c>
      <c r="AJ1278">
        <v>6.66</v>
      </c>
      <c r="AK1278">
        <v>1</v>
      </c>
      <c r="AL1278">
        <v>1</v>
      </c>
      <c r="AN1278">
        <v>0</v>
      </c>
      <c r="AO1278">
        <v>1</v>
      </c>
      <c r="AP1278">
        <v>0</v>
      </c>
      <c r="AQ1278">
        <v>0</v>
      </c>
      <c r="AR1278">
        <v>0</v>
      </c>
      <c r="AS1278" t="s">
        <v>3</v>
      </c>
      <c r="AT1278">
        <v>1.1399999999999999</v>
      </c>
      <c r="AU1278" t="s">
        <v>3</v>
      </c>
      <c r="AV1278">
        <v>0</v>
      </c>
      <c r="AW1278">
        <v>2</v>
      </c>
      <c r="AX1278">
        <v>39502103</v>
      </c>
      <c r="AY1278">
        <v>1</v>
      </c>
      <c r="AZ1278">
        <v>0</v>
      </c>
      <c r="BA1278">
        <v>1267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Y1278*Source!I529</f>
        <v>0.22799999999999998</v>
      </c>
      <c r="CY1278">
        <f>AB1278</f>
        <v>53.95</v>
      </c>
      <c r="CZ1278">
        <f>AF1278</f>
        <v>8.1</v>
      </c>
      <c r="DA1278">
        <f>AJ1278</f>
        <v>6.66</v>
      </c>
      <c r="DB1278">
        <v>0</v>
      </c>
    </row>
    <row r="1279" spans="1:106" x14ac:dyDescent="0.2">
      <c r="A1279">
        <f>ROW(Source!A529)</f>
        <v>529</v>
      </c>
      <c r="B1279">
        <v>39500386</v>
      </c>
      <c r="C1279">
        <v>39502085</v>
      </c>
      <c r="D1279">
        <v>36802094</v>
      </c>
      <c r="E1279">
        <v>1</v>
      </c>
      <c r="F1279">
        <v>1</v>
      </c>
      <c r="G1279">
        <v>1</v>
      </c>
      <c r="H1279">
        <v>3</v>
      </c>
      <c r="I1279" t="s">
        <v>1430</v>
      </c>
      <c r="J1279" t="s">
        <v>1431</v>
      </c>
      <c r="K1279" t="s">
        <v>1432</v>
      </c>
      <c r="L1279">
        <v>1346</v>
      </c>
      <c r="N1279">
        <v>1009</v>
      </c>
      <c r="O1279" t="s">
        <v>52</v>
      </c>
      <c r="P1279" t="s">
        <v>52</v>
      </c>
      <c r="Q1279">
        <v>1</v>
      </c>
      <c r="W1279">
        <v>0</v>
      </c>
      <c r="X1279">
        <v>-1088866022</v>
      </c>
      <c r="Y1279">
        <v>0.42</v>
      </c>
      <c r="AA1279">
        <v>202.46</v>
      </c>
      <c r="AB1279">
        <v>0</v>
      </c>
      <c r="AC1279">
        <v>0</v>
      </c>
      <c r="AD1279">
        <v>0</v>
      </c>
      <c r="AE1279">
        <v>30.4</v>
      </c>
      <c r="AF1279">
        <v>0</v>
      </c>
      <c r="AG1279">
        <v>0</v>
      </c>
      <c r="AH1279">
        <v>0</v>
      </c>
      <c r="AI1279">
        <v>6.66</v>
      </c>
      <c r="AJ1279">
        <v>1</v>
      </c>
      <c r="AK1279">
        <v>1</v>
      </c>
      <c r="AL1279">
        <v>1</v>
      </c>
      <c r="AN1279">
        <v>0</v>
      </c>
      <c r="AO1279">
        <v>1</v>
      </c>
      <c r="AP1279">
        <v>0</v>
      </c>
      <c r="AQ1279">
        <v>0</v>
      </c>
      <c r="AR1279">
        <v>0</v>
      </c>
      <c r="AS1279" t="s">
        <v>3</v>
      </c>
      <c r="AT1279">
        <v>0.42</v>
      </c>
      <c r="AU1279" t="s">
        <v>3</v>
      </c>
      <c r="AV1279">
        <v>0</v>
      </c>
      <c r="AW1279">
        <v>2</v>
      </c>
      <c r="AX1279">
        <v>39502104</v>
      </c>
      <c r="AY1279">
        <v>1</v>
      </c>
      <c r="AZ1279">
        <v>0</v>
      </c>
      <c r="BA1279">
        <v>1268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Y1279*Source!I529</f>
        <v>8.4000000000000005E-2</v>
      </c>
      <c r="CY1279">
        <f t="shared" ref="CY1279:CY1286" si="159">AA1279</f>
        <v>202.46</v>
      </c>
      <c r="CZ1279">
        <f t="shared" ref="CZ1279:CZ1286" si="160">AE1279</f>
        <v>30.4</v>
      </c>
      <c r="DA1279">
        <f t="shared" ref="DA1279:DA1286" si="161">AI1279</f>
        <v>6.66</v>
      </c>
      <c r="DB1279">
        <v>0</v>
      </c>
    </row>
    <row r="1280" spans="1:106" x14ac:dyDescent="0.2">
      <c r="A1280">
        <f>ROW(Source!A529)</f>
        <v>529</v>
      </c>
      <c r="B1280">
        <v>39500386</v>
      </c>
      <c r="C1280">
        <v>39502085</v>
      </c>
      <c r="D1280">
        <v>36802106</v>
      </c>
      <c r="E1280">
        <v>1</v>
      </c>
      <c r="F1280">
        <v>1</v>
      </c>
      <c r="G1280">
        <v>1</v>
      </c>
      <c r="H1280">
        <v>3</v>
      </c>
      <c r="I1280" t="s">
        <v>1480</v>
      </c>
      <c r="J1280" t="s">
        <v>1481</v>
      </c>
      <c r="K1280" t="s">
        <v>1482</v>
      </c>
      <c r="L1280">
        <v>1308</v>
      </c>
      <c r="N1280">
        <v>1003</v>
      </c>
      <c r="O1280" t="s">
        <v>61</v>
      </c>
      <c r="P1280" t="s">
        <v>61</v>
      </c>
      <c r="Q1280">
        <v>100</v>
      </c>
      <c r="W1280">
        <v>0</v>
      </c>
      <c r="X1280">
        <v>568244124</v>
      </c>
      <c r="Y1280">
        <v>0.1</v>
      </c>
      <c r="AA1280">
        <v>799.2</v>
      </c>
      <c r="AB1280">
        <v>0</v>
      </c>
      <c r="AC1280">
        <v>0</v>
      </c>
      <c r="AD1280">
        <v>0</v>
      </c>
      <c r="AE1280">
        <v>120</v>
      </c>
      <c r="AF1280">
        <v>0</v>
      </c>
      <c r="AG1280">
        <v>0</v>
      </c>
      <c r="AH1280">
        <v>0</v>
      </c>
      <c r="AI1280">
        <v>6.66</v>
      </c>
      <c r="AJ1280">
        <v>1</v>
      </c>
      <c r="AK1280">
        <v>1</v>
      </c>
      <c r="AL1280">
        <v>1</v>
      </c>
      <c r="AN1280">
        <v>0</v>
      </c>
      <c r="AO1280">
        <v>1</v>
      </c>
      <c r="AP1280">
        <v>0</v>
      </c>
      <c r="AQ1280">
        <v>0</v>
      </c>
      <c r="AR1280">
        <v>0</v>
      </c>
      <c r="AS1280" t="s">
        <v>3</v>
      </c>
      <c r="AT1280">
        <v>0.1</v>
      </c>
      <c r="AU1280" t="s">
        <v>3</v>
      </c>
      <c r="AV1280">
        <v>0</v>
      </c>
      <c r="AW1280">
        <v>2</v>
      </c>
      <c r="AX1280">
        <v>39502105</v>
      </c>
      <c r="AY1280">
        <v>1</v>
      </c>
      <c r="AZ1280">
        <v>0</v>
      </c>
      <c r="BA1280">
        <v>1269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Y1280*Source!I529</f>
        <v>2.0000000000000004E-2</v>
      </c>
      <c r="CY1280">
        <f t="shared" si="159"/>
        <v>799.2</v>
      </c>
      <c r="CZ1280">
        <f t="shared" si="160"/>
        <v>120</v>
      </c>
      <c r="DA1280">
        <f t="shared" si="161"/>
        <v>6.66</v>
      </c>
      <c r="DB1280">
        <v>0</v>
      </c>
    </row>
    <row r="1281" spans="1:106" x14ac:dyDescent="0.2">
      <c r="A1281">
        <f>ROW(Source!A529)</f>
        <v>529</v>
      </c>
      <c r="B1281">
        <v>39500386</v>
      </c>
      <c r="C1281">
        <v>39502085</v>
      </c>
      <c r="D1281">
        <v>36803258</v>
      </c>
      <c r="E1281">
        <v>1</v>
      </c>
      <c r="F1281">
        <v>1</v>
      </c>
      <c r="G1281">
        <v>1</v>
      </c>
      <c r="H1281">
        <v>3</v>
      </c>
      <c r="I1281" t="s">
        <v>1447</v>
      </c>
      <c r="J1281" t="s">
        <v>1448</v>
      </c>
      <c r="K1281" t="s">
        <v>1449</v>
      </c>
      <c r="L1281">
        <v>1346</v>
      </c>
      <c r="N1281">
        <v>1009</v>
      </c>
      <c r="O1281" t="s">
        <v>52</v>
      </c>
      <c r="P1281" t="s">
        <v>52</v>
      </c>
      <c r="Q1281">
        <v>1</v>
      </c>
      <c r="W1281">
        <v>0</v>
      </c>
      <c r="X1281">
        <v>586013393</v>
      </c>
      <c r="Y1281">
        <v>2.1</v>
      </c>
      <c r="AA1281">
        <v>70.400000000000006</v>
      </c>
      <c r="AB1281">
        <v>0</v>
      </c>
      <c r="AC1281">
        <v>0</v>
      </c>
      <c r="AD1281">
        <v>0</v>
      </c>
      <c r="AE1281">
        <v>10.57</v>
      </c>
      <c r="AF1281">
        <v>0</v>
      </c>
      <c r="AG1281">
        <v>0</v>
      </c>
      <c r="AH1281">
        <v>0</v>
      </c>
      <c r="AI1281">
        <v>6.66</v>
      </c>
      <c r="AJ1281">
        <v>1</v>
      </c>
      <c r="AK1281">
        <v>1</v>
      </c>
      <c r="AL1281">
        <v>1</v>
      </c>
      <c r="AN1281">
        <v>0</v>
      </c>
      <c r="AO1281">
        <v>1</v>
      </c>
      <c r="AP1281">
        <v>0</v>
      </c>
      <c r="AQ1281">
        <v>0</v>
      </c>
      <c r="AR1281">
        <v>0</v>
      </c>
      <c r="AS1281" t="s">
        <v>3</v>
      </c>
      <c r="AT1281">
        <v>2.1</v>
      </c>
      <c r="AU1281" t="s">
        <v>3</v>
      </c>
      <c r="AV1281">
        <v>0</v>
      </c>
      <c r="AW1281">
        <v>2</v>
      </c>
      <c r="AX1281">
        <v>39502106</v>
      </c>
      <c r="AY1281">
        <v>1</v>
      </c>
      <c r="AZ1281">
        <v>0</v>
      </c>
      <c r="BA1281">
        <v>1270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Y1281*Source!I529</f>
        <v>0.42000000000000004</v>
      </c>
      <c r="CY1281">
        <f t="shared" si="159"/>
        <v>70.400000000000006</v>
      </c>
      <c r="CZ1281">
        <f t="shared" si="160"/>
        <v>10.57</v>
      </c>
      <c r="DA1281">
        <f t="shared" si="161"/>
        <v>6.66</v>
      </c>
      <c r="DB1281">
        <v>0</v>
      </c>
    </row>
    <row r="1282" spans="1:106" x14ac:dyDescent="0.2">
      <c r="A1282">
        <f>ROW(Source!A529)</f>
        <v>529</v>
      </c>
      <c r="B1282">
        <v>39500386</v>
      </c>
      <c r="C1282">
        <v>39502085</v>
      </c>
      <c r="D1282">
        <v>36804448</v>
      </c>
      <c r="E1282">
        <v>1</v>
      </c>
      <c r="F1282">
        <v>1</v>
      </c>
      <c r="G1282">
        <v>1</v>
      </c>
      <c r="H1282">
        <v>3</v>
      </c>
      <c r="I1282" t="s">
        <v>1433</v>
      </c>
      <c r="J1282" t="s">
        <v>1434</v>
      </c>
      <c r="K1282" t="s">
        <v>1416</v>
      </c>
      <c r="L1282">
        <v>1346</v>
      </c>
      <c r="N1282">
        <v>1009</v>
      </c>
      <c r="O1282" t="s">
        <v>52</v>
      </c>
      <c r="P1282" t="s">
        <v>52</v>
      </c>
      <c r="Q1282">
        <v>1</v>
      </c>
      <c r="W1282">
        <v>0</v>
      </c>
      <c r="X1282">
        <v>103900845</v>
      </c>
      <c r="Y1282">
        <v>10.4</v>
      </c>
      <c r="AA1282">
        <v>60.21</v>
      </c>
      <c r="AB1282">
        <v>0</v>
      </c>
      <c r="AC1282">
        <v>0</v>
      </c>
      <c r="AD1282">
        <v>0</v>
      </c>
      <c r="AE1282">
        <v>9.0399999999999991</v>
      </c>
      <c r="AF1282">
        <v>0</v>
      </c>
      <c r="AG1282">
        <v>0</v>
      </c>
      <c r="AH1282">
        <v>0</v>
      </c>
      <c r="AI1282">
        <v>6.66</v>
      </c>
      <c r="AJ1282">
        <v>1</v>
      </c>
      <c r="AK1282">
        <v>1</v>
      </c>
      <c r="AL1282">
        <v>1</v>
      </c>
      <c r="AN1282">
        <v>0</v>
      </c>
      <c r="AO1282">
        <v>1</v>
      </c>
      <c r="AP1282">
        <v>0</v>
      </c>
      <c r="AQ1282">
        <v>0</v>
      </c>
      <c r="AR1282">
        <v>0</v>
      </c>
      <c r="AS1282" t="s">
        <v>3</v>
      </c>
      <c r="AT1282">
        <v>10.4</v>
      </c>
      <c r="AU1282" t="s">
        <v>3</v>
      </c>
      <c r="AV1282">
        <v>0</v>
      </c>
      <c r="AW1282">
        <v>2</v>
      </c>
      <c r="AX1282">
        <v>39502107</v>
      </c>
      <c r="AY1282">
        <v>1</v>
      </c>
      <c r="AZ1282">
        <v>0</v>
      </c>
      <c r="BA1282">
        <v>1271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Y1282*Source!I529</f>
        <v>2.08</v>
      </c>
      <c r="CY1282">
        <f t="shared" si="159"/>
        <v>60.21</v>
      </c>
      <c r="CZ1282">
        <f t="shared" si="160"/>
        <v>9.0399999999999991</v>
      </c>
      <c r="DA1282">
        <f t="shared" si="161"/>
        <v>6.66</v>
      </c>
      <c r="DB1282">
        <v>0</v>
      </c>
    </row>
    <row r="1283" spans="1:106" x14ac:dyDescent="0.2">
      <c r="A1283">
        <f>ROW(Source!A529)</f>
        <v>529</v>
      </c>
      <c r="B1283">
        <v>39500386</v>
      </c>
      <c r="C1283">
        <v>39502085</v>
      </c>
      <c r="D1283">
        <v>36825981</v>
      </c>
      <c r="E1283">
        <v>1</v>
      </c>
      <c r="F1283">
        <v>1</v>
      </c>
      <c r="G1283">
        <v>1</v>
      </c>
      <c r="H1283">
        <v>3</v>
      </c>
      <c r="I1283" t="s">
        <v>1435</v>
      </c>
      <c r="J1283" t="s">
        <v>1436</v>
      </c>
      <c r="K1283" t="s">
        <v>1437</v>
      </c>
      <c r="L1283">
        <v>1348</v>
      </c>
      <c r="N1283">
        <v>1009</v>
      </c>
      <c r="O1283" t="s">
        <v>57</v>
      </c>
      <c r="P1283" t="s">
        <v>57</v>
      </c>
      <c r="Q1283">
        <v>1000</v>
      </c>
      <c r="W1283">
        <v>0</v>
      </c>
      <c r="X1283">
        <v>-1598896989</v>
      </c>
      <c r="Y1283">
        <v>0.15</v>
      </c>
      <c r="AA1283">
        <v>33300</v>
      </c>
      <c r="AB1283">
        <v>0</v>
      </c>
      <c r="AC1283">
        <v>0</v>
      </c>
      <c r="AD1283">
        <v>0</v>
      </c>
      <c r="AE1283">
        <v>5000</v>
      </c>
      <c r="AF1283">
        <v>0</v>
      </c>
      <c r="AG1283">
        <v>0</v>
      </c>
      <c r="AH1283">
        <v>0</v>
      </c>
      <c r="AI1283">
        <v>6.66</v>
      </c>
      <c r="AJ1283">
        <v>1</v>
      </c>
      <c r="AK1283">
        <v>1</v>
      </c>
      <c r="AL1283">
        <v>1</v>
      </c>
      <c r="AN1283">
        <v>0</v>
      </c>
      <c r="AO1283">
        <v>1</v>
      </c>
      <c r="AP1283">
        <v>0</v>
      </c>
      <c r="AQ1283">
        <v>0</v>
      </c>
      <c r="AR1283">
        <v>0</v>
      </c>
      <c r="AS1283" t="s">
        <v>3</v>
      </c>
      <c r="AT1283">
        <v>0.15</v>
      </c>
      <c r="AU1283" t="s">
        <v>3</v>
      </c>
      <c r="AV1283">
        <v>0</v>
      </c>
      <c r="AW1283">
        <v>2</v>
      </c>
      <c r="AX1283">
        <v>39502108</v>
      </c>
      <c r="AY1283">
        <v>1</v>
      </c>
      <c r="AZ1283">
        <v>0</v>
      </c>
      <c r="BA1283">
        <v>1272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Y1283*Source!I529</f>
        <v>0.03</v>
      </c>
      <c r="CY1283">
        <f t="shared" si="159"/>
        <v>33300</v>
      </c>
      <c r="CZ1283">
        <f t="shared" si="160"/>
        <v>5000</v>
      </c>
      <c r="DA1283">
        <f t="shared" si="161"/>
        <v>6.66</v>
      </c>
      <c r="DB1283">
        <v>0</v>
      </c>
    </row>
    <row r="1284" spans="1:106" x14ac:dyDescent="0.2">
      <c r="A1284">
        <f>ROW(Source!A529)</f>
        <v>529</v>
      </c>
      <c r="B1284">
        <v>39500386</v>
      </c>
      <c r="C1284">
        <v>39502085</v>
      </c>
      <c r="D1284">
        <v>36838317</v>
      </c>
      <c r="E1284">
        <v>1</v>
      </c>
      <c r="F1284">
        <v>1</v>
      </c>
      <c r="G1284">
        <v>1</v>
      </c>
      <c r="H1284">
        <v>3</v>
      </c>
      <c r="I1284" t="s">
        <v>1459</v>
      </c>
      <c r="J1284" t="s">
        <v>1460</v>
      </c>
      <c r="K1284" t="s">
        <v>263</v>
      </c>
      <c r="L1284">
        <v>1346</v>
      </c>
      <c r="N1284">
        <v>1009</v>
      </c>
      <c r="O1284" t="s">
        <v>52</v>
      </c>
      <c r="P1284" t="s">
        <v>52</v>
      </c>
      <c r="Q1284">
        <v>1</v>
      </c>
      <c r="W1284">
        <v>0</v>
      </c>
      <c r="X1284">
        <v>210558753</v>
      </c>
      <c r="Y1284">
        <v>3</v>
      </c>
      <c r="AA1284">
        <v>190.48</v>
      </c>
      <c r="AB1284">
        <v>0</v>
      </c>
      <c r="AC1284">
        <v>0</v>
      </c>
      <c r="AD1284">
        <v>0</v>
      </c>
      <c r="AE1284">
        <v>28.6</v>
      </c>
      <c r="AF1284">
        <v>0</v>
      </c>
      <c r="AG1284">
        <v>0</v>
      </c>
      <c r="AH1284">
        <v>0</v>
      </c>
      <c r="AI1284">
        <v>6.66</v>
      </c>
      <c r="AJ1284">
        <v>1</v>
      </c>
      <c r="AK1284">
        <v>1</v>
      </c>
      <c r="AL1284">
        <v>1</v>
      </c>
      <c r="AN1284">
        <v>0</v>
      </c>
      <c r="AO1284">
        <v>1</v>
      </c>
      <c r="AP1284">
        <v>0</v>
      </c>
      <c r="AQ1284">
        <v>0</v>
      </c>
      <c r="AR1284">
        <v>0</v>
      </c>
      <c r="AS1284" t="s">
        <v>3</v>
      </c>
      <c r="AT1284">
        <v>3</v>
      </c>
      <c r="AU1284" t="s">
        <v>3</v>
      </c>
      <c r="AV1284">
        <v>0</v>
      </c>
      <c r="AW1284">
        <v>2</v>
      </c>
      <c r="AX1284">
        <v>39502109</v>
      </c>
      <c r="AY1284">
        <v>1</v>
      </c>
      <c r="AZ1284">
        <v>0</v>
      </c>
      <c r="BA1284">
        <v>1273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Y1284*Source!I529</f>
        <v>0.60000000000000009</v>
      </c>
      <c r="CY1284">
        <f t="shared" si="159"/>
        <v>190.48</v>
      </c>
      <c r="CZ1284">
        <f t="shared" si="160"/>
        <v>28.6</v>
      </c>
      <c r="DA1284">
        <f t="shared" si="161"/>
        <v>6.66</v>
      </c>
      <c r="DB1284">
        <v>0</v>
      </c>
    </row>
    <row r="1285" spans="1:106" x14ac:dyDescent="0.2">
      <c r="A1285">
        <f>ROW(Source!A529)</f>
        <v>529</v>
      </c>
      <c r="B1285">
        <v>39500386</v>
      </c>
      <c r="C1285">
        <v>39502085</v>
      </c>
      <c r="D1285">
        <v>36854500</v>
      </c>
      <c r="E1285">
        <v>1</v>
      </c>
      <c r="F1285">
        <v>1</v>
      </c>
      <c r="G1285">
        <v>1</v>
      </c>
      <c r="H1285">
        <v>3</v>
      </c>
      <c r="I1285" t="s">
        <v>806</v>
      </c>
      <c r="J1285" t="s">
        <v>808</v>
      </c>
      <c r="K1285" t="s">
        <v>807</v>
      </c>
      <c r="L1285">
        <v>1354</v>
      </c>
      <c r="N1285">
        <v>1010</v>
      </c>
      <c r="O1285" t="s">
        <v>132</v>
      </c>
      <c r="P1285" t="s">
        <v>132</v>
      </c>
      <c r="Q1285">
        <v>1</v>
      </c>
      <c r="W1285">
        <v>0</v>
      </c>
      <c r="X1285">
        <v>1315755268</v>
      </c>
      <c r="Y1285">
        <v>100</v>
      </c>
      <c r="AA1285">
        <v>2092.17</v>
      </c>
      <c r="AB1285">
        <v>0</v>
      </c>
      <c r="AC1285">
        <v>0</v>
      </c>
      <c r="AD1285">
        <v>0</v>
      </c>
      <c r="AE1285">
        <v>314.14</v>
      </c>
      <c r="AF1285">
        <v>0</v>
      </c>
      <c r="AG1285">
        <v>0</v>
      </c>
      <c r="AH1285">
        <v>0</v>
      </c>
      <c r="AI1285">
        <v>6.66</v>
      </c>
      <c r="AJ1285">
        <v>1</v>
      </c>
      <c r="AK1285">
        <v>1</v>
      </c>
      <c r="AL1285">
        <v>1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 t="s">
        <v>3</v>
      </c>
      <c r="AT1285">
        <v>100</v>
      </c>
      <c r="AU1285" t="s">
        <v>3</v>
      </c>
      <c r="AV1285">
        <v>0</v>
      </c>
      <c r="AW1285">
        <v>1</v>
      </c>
      <c r="AX1285">
        <v>-1</v>
      </c>
      <c r="AY1285">
        <v>0</v>
      </c>
      <c r="AZ1285">
        <v>0</v>
      </c>
      <c r="BA1285" t="s">
        <v>3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Y1285*Source!I529</f>
        <v>20</v>
      </c>
      <c r="CY1285">
        <f t="shared" si="159"/>
        <v>2092.17</v>
      </c>
      <c r="CZ1285">
        <f t="shared" si="160"/>
        <v>314.14</v>
      </c>
      <c r="DA1285">
        <f t="shared" si="161"/>
        <v>6.66</v>
      </c>
      <c r="DB1285">
        <v>0</v>
      </c>
    </row>
    <row r="1286" spans="1:106" x14ac:dyDescent="0.2">
      <c r="A1286">
        <f>ROW(Source!A529)</f>
        <v>529</v>
      </c>
      <c r="B1286">
        <v>39500386</v>
      </c>
      <c r="C1286">
        <v>39502085</v>
      </c>
      <c r="D1286">
        <v>36799065</v>
      </c>
      <c r="E1286">
        <v>17</v>
      </c>
      <c r="F1286">
        <v>1</v>
      </c>
      <c r="G1286">
        <v>1</v>
      </c>
      <c r="H1286">
        <v>3</v>
      </c>
      <c r="I1286" t="s">
        <v>1438</v>
      </c>
      <c r="J1286" t="s">
        <v>3</v>
      </c>
      <c r="K1286" t="s">
        <v>1439</v>
      </c>
      <c r="L1286">
        <v>1374</v>
      </c>
      <c r="N1286">
        <v>1013</v>
      </c>
      <c r="O1286" t="s">
        <v>1440</v>
      </c>
      <c r="P1286" t="s">
        <v>1440</v>
      </c>
      <c r="Q1286">
        <v>1</v>
      </c>
      <c r="W1286">
        <v>0</v>
      </c>
      <c r="X1286">
        <v>-1731369543</v>
      </c>
      <c r="Y1286">
        <v>42.38</v>
      </c>
      <c r="AA1286">
        <v>1</v>
      </c>
      <c r="AB1286">
        <v>0</v>
      </c>
      <c r="AC1286">
        <v>0</v>
      </c>
      <c r="AD1286">
        <v>0</v>
      </c>
      <c r="AE1286">
        <v>1</v>
      </c>
      <c r="AF1286">
        <v>0</v>
      </c>
      <c r="AG1286">
        <v>0</v>
      </c>
      <c r="AH1286">
        <v>0</v>
      </c>
      <c r="AI1286">
        <v>1</v>
      </c>
      <c r="AJ1286">
        <v>1</v>
      </c>
      <c r="AK1286">
        <v>1</v>
      </c>
      <c r="AL1286">
        <v>1</v>
      </c>
      <c r="AN1286">
        <v>0</v>
      </c>
      <c r="AO1286">
        <v>1</v>
      </c>
      <c r="AP1286">
        <v>0</v>
      </c>
      <c r="AQ1286">
        <v>0</v>
      </c>
      <c r="AR1286">
        <v>0</v>
      </c>
      <c r="AS1286" t="s">
        <v>3</v>
      </c>
      <c r="AT1286">
        <v>42.38</v>
      </c>
      <c r="AU1286" t="s">
        <v>3</v>
      </c>
      <c r="AV1286">
        <v>0</v>
      </c>
      <c r="AW1286">
        <v>2</v>
      </c>
      <c r="AX1286">
        <v>39502110</v>
      </c>
      <c r="AY1286">
        <v>1</v>
      </c>
      <c r="AZ1286">
        <v>0</v>
      </c>
      <c r="BA1286">
        <v>1274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Y1286*Source!I529</f>
        <v>8.4760000000000009</v>
      </c>
      <c r="CY1286">
        <f t="shared" si="159"/>
        <v>1</v>
      </c>
      <c r="CZ1286">
        <f t="shared" si="160"/>
        <v>1</v>
      </c>
      <c r="DA1286">
        <f t="shared" si="161"/>
        <v>1</v>
      </c>
      <c r="DB1286">
        <v>0</v>
      </c>
    </row>
    <row r="1287" spans="1:106" x14ac:dyDescent="0.2">
      <c r="A1287">
        <f>ROW(Source!A532)</f>
        <v>532</v>
      </c>
      <c r="B1287">
        <v>39500385</v>
      </c>
      <c r="C1287">
        <v>39502112</v>
      </c>
      <c r="D1287">
        <v>37072767</v>
      </c>
      <c r="E1287">
        <v>1</v>
      </c>
      <c r="F1287">
        <v>1</v>
      </c>
      <c r="G1287">
        <v>1</v>
      </c>
      <c r="H1287">
        <v>1</v>
      </c>
      <c r="I1287" t="s">
        <v>1069</v>
      </c>
      <c r="J1287" t="s">
        <v>3</v>
      </c>
      <c r="K1287" t="s">
        <v>1070</v>
      </c>
      <c r="L1287">
        <v>1191</v>
      </c>
      <c r="N1287">
        <v>1013</v>
      </c>
      <c r="O1287" t="s">
        <v>1028</v>
      </c>
      <c r="P1287" t="s">
        <v>1028</v>
      </c>
      <c r="Q1287">
        <v>1</v>
      </c>
      <c r="W1287">
        <v>0</v>
      </c>
      <c r="X1287">
        <v>-1027537862</v>
      </c>
      <c r="Y1287">
        <v>15.2</v>
      </c>
      <c r="AA1287">
        <v>0</v>
      </c>
      <c r="AB1287">
        <v>0</v>
      </c>
      <c r="AC1287">
        <v>0</v>
      </c>
      <c r="AD1287">
        <v>9.18</v>
      </c>
      <c r="AE1287">
        <v>0</v>
      </c>
      <c r="AF1287">
        <v>0</v>
      </c>
      <c r="AG1287">
        <v>0</v>
      </c>
      <c r="AH1287">
        <v>9.18</v>
      </c>
      <c r="AI1287">
        <v>1</v>
      </c>
      <c r="AJ1287">
        <v>1</v>
      </c>
      <c r="AK1287">
        <v>1</v>
      </c>
      <c r="AL1287">
        <v>1</v>
      </c>
      <c r="AN1287">
        <v>0</v>
      </c>
      <c r="AO1287">
        <v>1</v>
      </c>
      <c r="AP1287">
        <v>0</v>
      </c>
      <c r="AQ1287">
        <v>0</v>
      </c>
      <c r="AR1287">
        <v>0</v>
      </c>
      <c r="AS1287" t="s">
        <v>3</v>
      </c>
      <c r="AT1287">
        <v>15.2</v>
      </c>
      <c r="AU1287" t="s">
        <v>3</v>
      </c>
      <c r="AV1287">
        <v>1</v>
      </c>
      <c r="AW1287">
        <v>2</v>
      </c>
      <c r="AX1287">
        <v>39502117</v>
      </c>
      <c r="AY1287">
        <v>1</v>
      </c>
      <c r="AZ1287">
        <v>0</v>
      </c>
      <c r="BA1287">
        <v>1275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Y1287*Source!I532</f>
        <v>25.46</v>
      </c>
      <c r="CY1287">
        <f>AD1287</f>
        <v>9.18</v>
      </c>
      <c r="CZ1287">
        <f>AH1287</f>
        <v>9.18</v>
      </c>
      <c r="DA1287">
        <f>AL1287</f>
        <v>1</v>
      </c>
      <c r="DB1287">
        <v>0</v>
      </c>
    </row>
    <row r="1288" spans="1:106" x14ac:dyDescent="0.2">
      <c r="A1288">
        <f>ROW(Source!A532)</f>
        <v>532</v>
      </c>
      <c r="B1288">
        <v>39500385</v>
      </c>
      <c r="C1288">
        <v>39502112</v>
      </c>
      <c r="D1288">
        <v>36804661</v>
      </c>
      <c r="E1288">
        <v>1</v>
      </c>
      <c r="F1288">
        <v>1</v>
      </c>
      <c r="G1288">
        <v>1</v>
      </c>
      <c r="H1288">
        <v>3</v>
      </c>
      <c r="I1288" t="s">
        <v>1177</v>
      </c>
      <c r="J1288" t="s">
        <v>1178</v>
      </c>
      <c r="K1288" t="s">
        <v>1179</v>
      </c>
      <c r="L1288">
        <v>1355</v>
      </c>
      <c r="N1288">
        <v>1010</v>
      </c>
      <c r="O1288" t="s">
        <v>390</v>
      </c>
      <c r="P1288" t="s">
        <v>390</v>
      </c>
      <c r="Q1288">
        <v>100</v>
      </c>
      <c r="W1288">
        <v>0</v>
      </c>
      <c r="X1288">
        <v>1135215184</v>
      </c>
      <c r="Y1288">
        <v>1.75</v>
      </c>
      <c r="AA1288">
        <v>8</v>
      </c>
      <c r="AB1288">
        <v>0</v>
      </c>
      <c r="AC1288">
        <v>0</v>
      </c>
      <c r="AD1288">
        <v>0</v>
      </c>
      <c r="AE1288">
        <v>8</v>
      </c>
      <c r="AF1288">
        <v>0</v>
      </c>
      <c r="AG1288">
        <v>0</v>
      </c>
      <c r="AH1288">
        <v>0</v>
      </c>
      <c r="AI1288">
        <v>1</v>
      </c>
      <c r="AJ1288">
        <v>1</v>
      </c>
      <c r="AK1288">
        <v>1</v>
      </c>
      <c r="AL1288">
        <v>1</v>
      </c>
      <c r="AN1288">
        <v>0</v>
      </c>
      <c r="AO1288">
        <v>1</v>
      </c>
      <c r="AP1288">
        <v>0</v>
      </c>
      <c r="AQ1288">
        <v>0</v>
      </c>
      <c r="AR1288">
        <v>0</v>
      </c>
      <c r="AS1288" t="s">
        <v>3</v>
      </c>
      <c r="AT1288">
        <v>1.75</v>
      </c>
      <c r="AU1288" t="s">
        <v>3</v>
      </c>
      <c r="AV1288">
        <v>0</v>
      </c>
      <c r="AW1288">
        <v>2</v>
      </c>
      <c r="AX1288">
        <v>39502118</v>
      </c>
      <c r="AY1288">
        <v>1</v>
      </c>
      <c r="AZ1288">
        <v>0</v>
      </c>
      <c r="BA1288">
        <v>1276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Y1288*Source!I532</f>
        <v>2.9312499999999999</v>
      </c>
      <c r="CY1288">
        <f>AA1288</f>
        <v>8</v>
      </c>
      <c r="CZ1288">
        <f>AE1288</f>
        <v>8</v>
      </c>
      <c r="DA1288">
        <f>AI1288</f>
        <v>1</v>
      </c>
      <c r="DB1288">
        <v>0</v>
      </c>
    </row>
    <row r="1289" spans="1:106" x14ac:dyDescent="0.2">
      <c r="A1289">
        <f>ROW(Source!A532)</f>
        <v>532</v>
      </c>
      <c r="B1289">
        <v>39500385</v>
      </c>
      <c r="C1289">
        <v>39502112</v>
      </c>
      <c r="D1289">
        <v>36867817</v>
      </c>
      <c r="E1289">
        <v>1</v>
      </c>
      <c r="F1289">
        <v>1</v>
      </c>
      <c r="G1289">
        <v>1</v>
      </c>
      <c r="H1289">
        <v>3</v>
      </c>
      <c r="I1289" t="s">
        <v>814</v>
      </c>
      <c r="J1289" t="s">
        <v>816</v>
      </c>
      <c r="K1289" t="s">
        <v>815</v>
      </c>
      <c r="L1289">
        <v>1302</v>
      </c>
      <c r="N1289">
        <v>1003</v>
      </c>
      <c r="O1289" t="s">
        <v>282</v>
      </c>
      <c r="P1289" t="s">
        <v>282</v>
      </c>
      <c r="Q1289">
        <v>10</v>
      </c>
      <c r="W1289">
        <v>0</v>
      </c>
      <c r="X1289">
        <v>-782946111</v>
      </c>
      <c r="Y1289">
        <v>10</v>
      </c>
      <c r="AA1289">
        <v>37.299999999999997</v>
      </c>
      <c r="AB1289">
        <v>0</v>
      </c>
      <c r="AC1289">
        <v>0</v>
      </c>
      <c r="AD1289">
        <v>0</v>
      </c>
      <c r="AE1289">
        <v>37.299999999999997</v>
      </c>
      <c r="AF1289">
        <v>0</v>
      </c>
      <c r="AG1289">
        <v>0</v>
      </c>
      <c r="AH1289">
        <v>0</v>
      </c>
      <c r="AI1289">
        <v>1</v>
      </c>
      <c r="AJ1289">
        <v>1</v>
      </c>
      <c r="AK1289">
        <v>1</v>
      </c>
      <c r="AL1289">
        <v>1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 t="s">
        <v>3</v>
      </c>
      <c r="AT1289">
        <v>10</v>
      </c>
      <c r="AU1289" t="s">
        <v>3</v>
      </c>
      <c r="AV1289">
        <v>0</v>
      </c>
      <c r="AW1289">
        <v>1</v>
      </c>
      <c r="AX1289">
        <v>-1</v>
      </c>
      <c r="AY1289">
        <v>0</v>
      </c>
      <c r="AZ1289">
        <v>0</v>
      </c>
      <c r="BA1289" t="s">
        <v>3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Y1289*Source!I532</f>
        <v>16.75</v>
      </c>
      <c r="CY1289">
        <f>AA1289</f>
        <v>37.299999999999997</v>
      </c>
      <c r="CZ1289">
        <f>AE1289</f>
        <v>37.299999999999997</v>
      </c>
      <c r="DA1289">
        <f>AI1289</f>
        <v>1</v>
      </c>
      <c r="DB1289">
        <v>0</v>
      </c>
    </row>
    <row r="1290" spans="1:106" x14ac:dyDescent="0.2">
      <c r="A1290">
        <f>ROW(Source!A532)</f>
        <v>532</v>
      </c>
      <c r="B1290">
        <v>39500385</v>
      </c>
      <c r="C1290">
        <v>39502112</v>
      </c>
      <c r="D1290">
        <v>36799065</v>
      </c>
      <c r="E1290">
        <v>17</v>
      </c>
      <c r="F1290">
        <v>1</v>
      </c>
      <c r="G1290">
        <v>1</v>
      </c>
      <c r="H1290">
        <v>3</v>
      </c>
      <c r="I1290" t="s">
        <v>1438</v>
      </c>
      <c r="J1290" t="s">
        <v>3</v>
      </c>
      <c r="K1290" t="s">
        <v>1439</v>
      </c>
      <c r="L1290">
        <v>1374</v>
      </c>
      <c r="N1290">
        <v>1013</v>
      </c>
      <c r="O1290" t="s">
        <v>1440</v>
      </c>
      <c r="P1290" t="s">
        <v>1440</v>
      </c>
      <c r="Q1290">
        <v>1</v>
      </c>
      <c r="W1290">
        <v>0</v>
      </c>
      <c r="X1290">
        <v>-1731369543</v>
      </c>
      <c r="Y1290">
        <v>2.79</v>
      </c>
      <c r="AA1290">
        <v>1</v>
      </c>
      <c r="AB1290">
        <v>0</v>
      </c>
      <c r="AC1290">
        <v>0</v>
      </c>
      <c r="AD1290">
        <v>0</v>
      </c>
      <c r="AE1290">
        <v>1</v>
      </c>
      <c r="AF1290">
        <v>0</v>
      </c>
      <c r="AG1290">
        <v>0</v>
      </c>
      <c r="AH1290">
        <v>0</v>
      </c>
      <c r="AI1290">
        <v>1</v>
      </c>
      <c r="AJ1290">
        <v>1</v>
      </c>
      <c r="AK1290">
        <v>1</v>
      </c>
      <c r="AL1290">
        <v>1</v>
      </c>
      <c r="AN1290">
        <v>0</v>
      </c>
      <c r="AO1290">
        <v>1</v>
      </c>
      <c r="AP1290">
        <v>0</v>
      </c>
      <c r="AQ1290">
        <v>0</v>
      </c>
      <c r="AR1290">
        <v>0</v>
      </c>
      <c r="AS1290" t="s">
        <v>3</v>
      </c>
      <c r="AT1290">
        <v>2.79</v>
      </c>
      <c r="AU1290" t="s">
        <v>3</v>
      </c>
      <c r="AV1290">
        <v>0</v>
      </c>
      <c r="AW1290">
        <v>2</v>
      </c>
      <c r="AX1290">
        <v>39502119</v>
      </c>
      <c r="AY1290">
        <v>1</v>
      </c>
      <c r="AZ1290">
        <v>0</v>
      </c>
      <c r="BA1290">
        <v>1277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Y1290*Source!I532</f>
        <v>4.6732500000000003</v>
      </c>
      <c r="CY1290">
        <f>AA1290</f>
        <v>1</v>
      </c>
      <c r="CZ1290">
        <f>AE1290</f>
        <v>1</v>
      </c>
      <c r="DA1290">
        <f>AI1290</f>
        <v>1</v>
      </c>
      <c r="DB1290">
        <v>0</v>
      </c>
    </row>
    <row r="1291" spans="1:106" x14ac:dyDescent="0.2">
      <c r="A1291">
        <f>ROW(Source!A533)</f>
        <v>533</v>
      </c>
      <c r="B1291">
        <v>39500386</v>
      </c>
      <c r="C1291">
        <v>39502112</v>
      </c>
      <c r="D1291">
        <v>37072767</v>
      </c>
      <c r="E1291">
        <v>1</v>
      </c>
      <c r="F1291">
        <v>1</v>
      </c>
      <c r="G1291">
        <v>1</v>
      </c>
      <c r="H1291">
        <v>1</v>
      </c>
      <c r="I1291" t="s">
        <v>1069</v>
      </c>
      <c r="J1291" t="s">
        <v>3</v>
      </c>
      <c r="K1291" t="s">
        <v>1070</v>
      </c>
      <c r="L1291">
        <v>1191</v>
      </c>
      <c r="N1291">
        <v>1013</v>
      </c>
      <c r="O1291" t="s">
        <v>1028</v>
      </c>
      <c r="P1291" t="s">
        <v>1028</v>
      </c>
      <c r="Q1291">
        <v>1</v>
      </c>
      <c r="W1291">
        <v>0</v>
      </c>
      <c r="X1291">
        <v>-1027537862</v>
      </c>
      <c r="Y1291">
        <v>15.2</v>
      </c>
      <c r="AA1291">
        <v>0</v>
      </c>
      <c r="AB1291">
        <v>0</v>
      </c>
      <c r="AC1291">
        <v>0</v>
      </c>
      <c r="AD1291">
        <v>61.14</v>
      </c>
      <c r="AE1291">
        <v>0</v>
      </c>
      <c r="AF1291">
        <v>0</v>
      </c>
      <c r="AG1291">
        <v>0</v>
      </c>
      <c r="AH1291">
        <v>9.18</v>
      </c>
      <c r="AI1291">
        <v>1</v>
      </c>
      <c r="AJ1291">
        <v>1</v>
      </c>
      <c r="AK1291">
        <v>1</v>
      </c>
      <c r="AL1291">
        <v>6.66</v>
      </c>
      <c r="AN1291">
        <v>0</v>
      </c>
      <c r="AO1291">
        <v>1</v>
      </c>
      <c r="AP1291">
        <v>0</v>
      </c>
      <c r="AQ1291">
        <v>0</v>
      </c>
      <c r="AR1291">
        <v>0</v>
      </c>
      <c r="AS1291" t="s">
        <v>3</v>
      </c>
      <c r="AT1291">
        <v>15.2</v>
      </c>
      <c r="AU1291" t="s">
        <v>3</v>
      </c>
      <c r="AV1291">
        <v>1</v>
      </c>
      <c r="AW1291">
        <v>2</v>
      </c>
      <c r="AX1291">
        <v>39502117</v>
      </c>
      <c r="AY1291">
        <v>1</v>
      </c>
      <c r="AZ1291">
        <v>0</v>
      </c>
      <c r="BA1291">
        <v>1278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Y1291*Source!I533</f>
        <v>25.46</v>
      </c>
      <c r="CY1291">
        <f>AD1291</f>
        <v>61.14</v>
      </c>
      <c r="CZ1291">
        <f>AH1291</f>
        <v>9.18</v>
      </c>
      <c r="DA1291">
        <f>AL1291</f>
        <v>6.66</v>
      </c>
      <c r="DB1291">
        <v>0</v>
      </c>
    </row>
    <row r="1292" spans="1:106" x14ac:dyDescent="0.2">
      <c r="A1292">
        <f>ROW(Source!A533)</f>
        <v>533</v>
      </c>
      <c r="B1292">
        <v>39500386</v>
      </c>
      <c r="C1292">
        <v>39502112</v>
      </c>
      <c r="D1292">
        <v>36804661</v>
      </c>
      <c r="E1292">
        <v>1</v>
      </c>
      <c r="F1292">
        <v>1</v>
      </c>
      <c r="G1292">
        <v>1</v>
      </c>
      <c r="H1292">
        <v>3</v>
      </c>
      <c r="I1292" t="s">
        <v>1177</v>
      </c>
      <c r="J1292" t="s">
        <v>1178</v>
      </c>
      <c r="K1292" t="s">
        <v>1179</v>
      </c>
      <c r="L1292">
        <v>1355</v>
      </c>
      <c r="N1292">
        <v>1010</v>
      </c>
      <c r="O1292" t="s">
        <v>390</v>
      </c>
      <c r="P1292" t="s">
        <v>390</v>
      </c>
      <c r="Q1292">
        <v>100</v>
      </c>
      <c r="W1292">
        <v>0</v>
      </c>
      <c r="X1292">
        <v>1135215184</v>
      </c>
      <c r="Y1292">
        <v>1.75</v>
      </c>
      <c r="AA1292">
        <v>53.28</v>
      </c>
      <c r="AB1292">
        <v>0</v>
      </c>
      <c r="AC1292">
        <v>0</v>
      </c>
      <c r="AD1292">
        <v>0</v>
      </c>
      <c r="AE1292">
        <v>8</v>
      </c>
      <c r="AF1292">
        <v>0</v>
      </c>
      <c r="AG1292">
        <v>0</v>
      </c>
      <c r="AH1292">
        <v>0</v>
      </c>
      <c r="AI1292">
        <v>6.66</v>
      </c>
      <c r="AJ1292">
        <v>1</v>
      </c>
      <c r="AK1292">
        <v>1</v>
      </c>
      <c r="AL1292">
        <v>1</v>
      </c>
      <c r="AN1292">
        <v>0</v>
      </c>
      <c r="AO1292">
        <v>1</v>
      </c>
      <c r="AP1292">
        <v>0</v>
      </c>
      <c r="AQ1292">
        <v>0</v>
      </c>
      <c r="AR1292">
        <v>0</v>
      </c>
      <c r="AS1292" t="s">
        <v>3</v>
      </c>
      <c r="AT1292">
        <v>1.75</v>
      </c>
      <c r="AU1292" t="s">
        <v>3</v>
      </c>
      <c r="AV1292">
        <v>0</v>
      </c>
      <c r="AW1292">
        <v>2</v>
      </c>
      <c r="AX1292">
        <v>39502118</v>
      </c>
      <c r="AY1292">
        <v>1</v>
      </c>
      <c r="AZ1292">
        <v>0</v>
      </c>
      <c r="BA1292">
        <v>1279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Y1292*Source!I533</f>
        <v>2.9312499999999999</v>
      </c>
      <c r="CY1292">
        <f>AA1292</f>
        <v>53.28</v>
      </c>
      <c r="CZ1292">
        <f>AE1292</f>
        <v>8</v>
      </c>
      <c r="DA1292">
        <f>AI1292</f>
        <v>6.66</v>
      </c>
      <c r="DB1292">
        <v>0</v>
      </c>
    </row>
    <row r="1293" spans="1:106" x14ac:dyDescent="0.2">
      <c r="A1293">
        <f>ROW(Source!A533)</f>
        <v>533</v>
      </c>
      <c r="B1293">
        <v>39500386</v>
      </c>
      <c r="C1293">
        <v>39502112</v>
      </c>
      <c r="D1293">
        <v>36867817</v>
      </c>
      <c r="E1293">
        <v>1</v>
      </c>
      <c r="F1293">
        <v>1</v>
      </c>
      <c r="G1293">
        <v>1</v>
      </c>
      <c r="H1293">
        <v>3</v>
      </c>
      <c r="I1293" t="s">
        <v>814</v>
      </c>
      <c r="J1293" t="s">
        <v>816</v>
      </c>
      <c r="K1293" t="s">
        <v>815</v>
      </c>
      <c r="L1293">
        <v>1302</v>
      </c>
      <c r="N1293">
        <v>1003</v>
      </c>
      <c r="O1293" t="s">
        <v>282</v>
      </c>
      <c r="P1293" t="s">
        <v>282</v>
      </c>
      <c r="Q1293">
        <v>10</v>
      </c>
      <c r="W1293">
        <v>0</v>
      </c>
      <c r="X1293">
        <v>-782946111</v>
      </c>
      <c r="Y1293">
        <v>10</v>
      </c>
      <c r="AA1293">
        <v>248.42</v>
      </c>
      <c r="AB1293">
        <v>0</v>
      </c>
      <c r="AC1293">
        <v>0</v>
      </c>
      <c r="AD1293">
        <v>0</v>
      </c>
      <c r="AE1293">
        <v>37.299999999999997</v>
      </c>
      <c r="AF1293">
        <v>0</v>
      </c>
      <c r="AG1293">
        <v>0</v>
      </c>
      <c r="AH1293">
        <v>0</v>
      </c>
      <c r="AI1293">
        <v>6.66</v>
      </c>
      <c r="AJ1293">
        <v>1</v>
      </c>
      <c r="AK1293">
        <v>1</v>
      </c>
      <c r="AL1293">
        <v>1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 t="s">
        <v>3</v>
      </c>
      <c r="AT1293">
        <v>10</v>
      </c>
      <c r="AU1293" t="s">
        <v>3</v>
      </c>
      <c r="AV1293">
        <v>0</v>
      </c>
      <c r="AW1293">
        <v>1</v>
      </c>
      <c r="AX1293">
        <v>-1</v>
      </c>
      <c r="AY1293">
        <v>0</v>
      </c>
      <c r="AZ1293">
        <v>0</v>
      </c>
      <c r="BA1293" t="s">
        <v>3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Y1293*Source!I533</f>
        <v>16.75</v>
      </c>
      <c r="CY1293">
        <f>AA1293</f>
        <v>248.42</v>
      </c>
      <c r="CZ1293">
        <f>AE1293</f>
        <v>37.299999999999997</v>
      </c>
      <c r="DA1293">
        <f>AI1293</f>
        <v>6.66</v>
      </c>
      <c r="DB1293">
        <v>0</v>
      </c>
    </row>
    <row r="1294" spans="1:106" x14ac:dyDescent="0.2">
      <c r="A1294">
        <f>ROW(Source!A533)</f>
        <v>533</v>
      </c>
      <c r="B1294">
        <v>39500386</v>
      </c>
      <c r="C1294">
        <v>39502112</v>
      </c>
      <c r="D1294">
        <v>36799065</v>
      </c>
      <c r="E1294">
        <v>17</v>
      </c>
      <c r="F1294">
        <v>1</v>
      </c>
      <c r="G1294">
        <v>1</v>
      </c>
      <c r="H1294">
        <v>3</v>
      </c>
      <c r="I1294" t="s">
        <v>1438</v>
      </c>
      <c r="J1294" t="s">
        <v>3</v>
      </c>
      <c r="K1294" t="s">
        <v>1439</v>
      </c>
      <c r="L1294">
        <v>1374</v>
      </c>
      <c r="N1294">
        <v>1013</v>
      </c>
      <c r="O1294" t="s">
        <v>1440</v>
      </c>
      <c r="P1294" t="s">
        <v>1440</v>
      </c>
      <c r="Q1294">
        <v>1</v>
      </c>
      <c r="W1294">
        <v>0</v>
      </c>
      <c r="X1294">
        <v>-1731369543</v>
      </c>
      <c r="Y1294">
        <v>2.79</v>
      </c>
      <c r="AA1294">
        <v>1</v>
      </c>
      <c r="AB1294">
        <v>0</v>
      </c>
      <c r="AC1294">
        <v>0</v>
      </c>
      <c r="AD1294">
        <v>0</v>
      </c>
      <c r="AE1294">
        <v>1</v>
      </c>
      <c r="AF1294">
        <v>0</v>
      </c>
      <c r="AG1294">
        <v>0</v>
      </c>
      <c r="AH1294">
        <v>0</v>
      </c>
      <c r="AI1294">
        <v>1</v>
      </c>
      <c r="AJ1294">
        <v>1</v>
      </c>
      <c r="AK1294">
        <v>1</v>
      </c>
      <c r="AL1294">
        <v>1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 t="s">
        <v>3</v>
      </c>
      <c r="AT1294">
        <v>2.79</v>
      </c>
      <c r="AU1294" t="s">
        <v>3</v>
      </c>
      <c r="AV1294">
        <v>0</v>
      </c>
      <c r="AW1294">
        <v>2</v>
      </c>
      <c r="AX1294">
        <v>39502119</v>
      </c>
      <c r="AY1294">
        <v>1</v>
      </c>
      <c r="AZ1294">
        <v>0</v>
      </c>
      <c r="BA1294">
        <v>1280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Y1294*Source!I533</f>
        <v>4.6732500000000003</v>
      </c>
      <c r="CY1294">
        <f>AA1294</f>
        <v>1</v>
      </c>
      <c r="CZ1294">
        <f>AE1294</f>
        <v>1</v>
      </c>
      <c r="DA1294">
        <f>AI1294</f>
        <v>1</v>
      </c>
      <c r="DB1294">
        <v>0</v>
      </c>
    </row>
    <row r="1295" spans="1:106" x14ac:dyDescent="0.2">
      <c r="A1295">
        <f>ROW(Source!A536)</f>
        <v>536</v>
      </c>
      <c r="B1295">
        <v>39500385</v>
      </c>
      <c r="C1295">
        <v>39502121</v>
      </c>
      <c r="D1295">
        <v>37064878</v>
      </c>
      <c r="E1295">
        <v>1</v>
      </c>
      <c r="F1295">
        <v>1</v>
      </c>
      <c r="G1295">
        <v>1</v>
      </c>
      <c r="H1295">
        <v>1</v>
      </c>
      <c r="I1295" t="s">
        <v>1219</v>
      </c>
      <c r="J1295" t="s">
        <v>3</v>
      </c>
      <c r="K1295" t="s">
        <v>1220</v>
      </c>
      <c r="L1295">
        <v>1191</v>
      </c>
      <c r="N1295">
        <v>1013</v>
      </c>
      <c r="O1295" t="s">
        <v>1028</v>
      </c>
      <c r="P1295" t="s">
        <v>1028</v>
      </c>
      <c r="Q1295">
        <v>1</v>
      </c>
      <c r="W1295">
        <v>0</v>
      </c>
      <c r="X1295">
        <v>-1081351934</v>
      </c>
      <c r="Y1295">
        <v>6.29</v>
      </c>
      <c r="AA1295">
        <v>0</v>
      </c>
      <c r="AB1295">
        <v>0</v>
      </c>
      <c r="AC1295">
        <v>0</v>
      </c>
      <c r="AD1295">
        <v>9.4</v>
      </c>
      <c r="AE1295">
        <v>0</v>
      </c>
      <c r="AF1295">
        <v>0</v>
      </c>
      <c r="AG1295">
        <v>0</v>
      </c>
      <c r="AH1295">
        <v>9.4</v>
      </c>
      <c r="AI1295">
        <v>1</v>
      </c>
      <c r="AJ1295">
        <v>1</v>
      </c>
      <c r="AK1295">
        <v>1</v>
      </c>
      <c r="AL1295">
        <v>1</v>
      </c>
      <c r="AN1295">
        <v>0</v>
      </c>
      <c r="AO1295">
        <v>1</v>
      </c>
      <c r="AP1295">
        <v>0</v>
      </c>
      <c r="AQ1295">
        <v>0</v>
      </c>
      <c r="AR1295">
        <v>0</v>
      </c>
      <c r="AS1295" t="s">
        <v>3</v>
      </c>
      <c r="AT1295">
        <v>6.29</v>
      </c>
      <c r="AU1295" t="s">
        <v>3</v>
      </c>
      <c r="AV1295">
        <v>1</v>
      </c>
      <c r="AW1295">
        <v>2</v>
      </c>
      <c r="AX1295">
        <v>39502134</v>
      </c>
      <c r="AY1295">
        <v>1</v>
      </c>
      <c r="AZ1295">
        <v>0</v>
      </c>
      <c r="BA1295">
        <v>1281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Y1295*Source!I536</f>
        <v>12.73725</v>
      </c>
      <c r="CY1295">
        <f>AD1295</f>
        <v>9.4</v>
      </c>
      <c r="CZ1295">
        <f>AH1295</f>
        <v>9.4</v>
      </c>
      <c r="DA1295">
        <f>AL1295</f>
        <v>1</v>
      </c>
      <c r="DB1295">
        <v>0</v>
      </c>
    </row>
    <row r="1296" spans="1:106" x14ac:dyDescent="0.2">
      <c r="A1296">
        <f>ROW(Source!A536)</f>
        <v>536</v>
      </c>
      <c r="B1296">
        <v>39500385</v>
      </c>
      <c r="C1296">
        <v>39502121</v>
      </c>
      <c r="D1296">
        <v>37064876</v>
      </c>
      <c r="E1296">
        <v>1</v>
      </c>
      <c r="F1296">
        <v>1</v>
      </c>
      <c r="G1296">
        <v>1</v>
      </c>
      <c r="H1296">
        <v>1</v>
      </c>
      <c r="I1296" t="s">
        <v>1029</v>
      </c>
      <c r="J1296" t="s">
        <v>3</v>
      </c>
      <c r="K1296" t="s">
        <v>1030</v>
      </c>
      <c r="L1296">
        <v>1191</v>
      </c>
      <c r="N1296">
        <v>1013</v>
      </c>
      <c r="O1296" t="s">
        <v>1028</v>
      </c>
      <c r="P1296" t="s">
        <v>1028</v>
      </c>
      <c r="Q1296">
        <v>1</v>
      </c>
      <c r="W1296">
        <v>0</v>
      </c>
      <c r="X1296">
        <v>-1417349443</v>
      </c>
      <c r="Y1296">
        <v>0.06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1</v>
      </c>
      <c r="AJ1296">
        <v>1</v>
      </c>
      <c r="AK1296">
        <v>1</v>
      </c>
      <c r="AL1296">
        <v>1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 t="s">
        <v>3</v>
      </c>
      <c r="AT1296">
        <v>0.06</v>
      </c>
      <c r="AU1296" t="s">
        <v>3</v>
      </c>
      <c r="AV1296">
        <v>2</v>
      </c>
      <c r="AW1296">
        <v>2</v>
      </c>
      <c r="AX1296">
        <v>39502135</v>
      </c>
      <c r="AY1296">
        <v>1</v>
      </c>
      <c r="AZ1296">
        <v>0</v>
      </c>
      <c r="BA1296">
        <v>1282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Y1296*Source!I536</f>
        <v>0.1215</v>
      </c>
      <c r="CY1296">
        <f>AD1296</f>
        <v>0</v>
      </c>
      <c r="CZ1296">
        <f>AH1296</f>
        <v>0</v>
      </c>
      <c r="DA1296">
        <f>AL1296</f>
        <v>1</v>
      </c>
      <c r="DB1296">
        <v>0</v>
      </c>
    </row>
    <row r="1297" spans="1:106" x14ac:dyDescent="0.2">
      <c r="A1297">
        <f>ROW(Source!A536)</f>
        <v>536</v>
      </c>
      <c r="B1297">
        <v>39500385</v>
      </c>
      <c r="C1297">
        <v>39502121</v>
      </c>
      <c r="D1297">
        <v>36882159</v>
      </c>
      <c r="E1297">
        <v>1</v>
      </c>
      <c r="F1297">
        <v>1</v>
      </c>
      <c r="G1297">
        <v>1</v>
      </c>
      <c r="H1297">
        <v>2</v>
      </c>
      <c r="I1297" t="s">
        <v>1119</v>
      </c>
      <c r="J1297" t="s">
        <v>1120</v>
      </c>
      <c r="K1297" t="s">
        <v>1121</v>
      </c>
      <c r="L1297">
        <v>1368</v>
      </c>
      <c r="N1297">
        <v>1011</v>
      </c>
      <c r="O1297" t="s">
        <v>1034</v>
      </c>
      <c r="P1297" t="s">
        <v>1034</v>
      </c>
      <c r="Q1297">
        <v>1</v>
      </c>
      <c r="W1297">
        <v>0</v>
      </c>
      <c r="X1297">
        <v>-1718674368</v>
      </c>
      <c r="Y1297">
        <v>0.03</v>
      </c>
      <c r="AA1297">
        <v>0</v>
      </c>
      <c r="AB1297">
        <v>111.99</v>
      </c>
      <c r="AC1297">
        <v>13.5</v>
      </c>
      <c r="AD1297">
        <v>0</v>
      </c>
      <c r="AE1297">
        <v>0</v>
      </c>
      <c r="AF1297">
        <v>111.99</v>
      </c>
      <c r="AG1297">
        <v>13.5</v>
      </c>
      <c r="AH1297">
        <v>0</v>
      </c>
      <c r="AI1297">
        <v>1</v>
      </c>
      <c r="AJ1297">
        <v>1</v>
      </c>
      <c r="AK1297">
        <v>1</v>
      </c>
      <c r="AL1297">
        <v>1</v>
      </c>
      <c r="AN1297">
        <v>0</v>
      </c>
      <c r="AO1297">
        <v>1</v>
      </c>
      <c r="AP1297">
        <v>0</v>
      </c>
      <c r="AQ1297">
        <v>0</v>
      </c>
      <c r="AR1297">
        <v>0</v>
      </c>
      <c r="AS1297" t="s">
        <v>3</v>
      </c>
      <c r="AT1297">
        <v>0.03</v>
      </c>
      <c r="AU1297" t="s">
        <v>3</v>
      </c>
      <c r="AV1297">
        <v>0</v>
      </c>
      <c r="AW1297">
        <v>2</v>
      </c>
      <c r="AX1297">
        <v>39502136</v>
      </c>
      <c r="AY1297">
        <v>1</v>
      </c>
      <c r="AZ1297">
        <v>0</v>
      </c>
      <c r="BA1297">
        <v>1283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CX1297">
        <f>Y1297*Source!I536</f>
        <v>6.0749999999999998E-2</v>
      </c>
      <c r="CY1297">
        <f>AB1297</f>
        <v>111.99</v>
      </c>
      <c r="CZ1297">
        <f>AF1297</f>
        <v>111.99</v>
      </c>
      <c r="DA1297">
        <f>AJ1297</f>
        <v>1</v>
      </c>
      <c r="DB1297">
        <v>0</v>
      </c>
    </row>
    <row r="1298" spans="1:106" x14ac:dyDescent="0.2">
      <c r="A1298">
        <f>ROW(Source!A536)</f>
        <v>536</v>
      </c>
      <c r="B1298">
        <v>39500385</v>
      </c>
      <c r="C1298">
        <v>39502121</v>
      </c>
      <c r="D1298">
        <v>36883554</v>
      </c>
      <c r="E1298">
        <v>1</v>
      </c>
      <c r="F1298">
        <v>1</v>
      </c>
      <c r="G1298">
        <v>1</v>
      </c>
      <c r="H1298">
        <v>2</v>
      </c>
      <c r="I1298" t="s">
        <v>1037</v>
      </c>
      <c r="J1298" t="s">
        <v>1038</v>
      </c>
      <c r="K1298" t="s">
        <v>1039</v>
      </c>
      <c r="L1298">
        <v>1368</v>
      </c>
      <c r="N1298">
        <v>1011</v>
      </c>
      <c r="O1298" t="s">
        <v>1034</v>
      </c>
      <c r="P1298" t="s">
        <v>1034</v>
      </c>
      <c r="Q1298">
        <v>1</v>
      </c>
      <c r="W1298">
        <v>0</v>
      </c>
      <c r="X1298">
        <v>1372534845</v>
      </c>
      <c r="Y1298">
        <v>0.03</v>
      </c>
      <c r="AA1298">
        <v>0</v>
      </c>
      <c r="AB1298">
        <v>65.709999999999994</v>
      </c>
      <c r="AC1298">
        <v>11.6</v>
      </c>
      <c r="AD1298">
        <v>0</v>
      </c>
      <c r="AE1298">
        <v>0</v>
      </c>
      <c r="AF1298">
        <v>65.709999999999994</v>
      </c>
      <c r="AG1298">
        <v>11.6</v>
      </c>
      <c r="AH1298">
        <v>0</v>
      </c>
      <c r="AI1298">
        <v>1</v>
      </c>
      <c r="AJ1298">
        <v>1</v>
      </c>
      <c r="AK1298">
        <v>1</v>
      </c>
      <c r="AL1298">
        <v>1</v>
      </c>
      <c r="AN1298">
        <v>0</v>
      </c>
      <c r="AO1298">
        <v>1</v>
      </c>
      <c r="AP1298">
        <v>0</v>
      </c>
      <c r="AQ1298">
        <v>0</v>
      </c>
      <c r="AR1298">
        <v>0</v>
      </c>
      <c r="AS1298" t="s">
        <v>3</v>
      </c>
      <c r="AT1298">
        <v>0.03</v>
      </c>
      <c r="AU1298" t="s">
        <v>3</v>
      </c>
      <c r="AV1298">
        <v>0</v>
      </c>
      <c r="AW1298">
        <v>2</v>
      </c>
      <c r="AX1298">
        <v>39502137</v>
      </c>
      <c r="AY1298">
        <v>1</v>
      </c>
      <c r="AZ1298">
        <v>0</v>
      </c>
      <c r="BA1298">
        <v>1284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CX1298">
        <f>Y1298*Source!I536</f>
        <v>6.0749999999999998E-2</v>
      </c>
      <c r="CY1298">
        <f>AB1298</f>
        <v>65.709999999999994</v>
      </c>
      <c r="CZ1298">
        <f>AF1298</f>
        <v>65.709999999999994</v>
      </c>
      <c r="DA1298">
        <f>AJ1298</f>
        <v>1</v>
      </c>
      <c r="DB1298">
        <v>0</v>
      </c>
    </row>
    <row r="1299" spans="1:106" x14ac:dyDescent="0.2">
      <c r="A1299">
        <f>ROW(Source!A536)</f>
        <v>536</v>
      </c>
      <c r="B1299">
        <v>39500385</v>
      </c>
      <c r="C1299">
        <v>39502121</v>
      </c>
      <c r="D1299">
        <v>36802094</v>
      </c>
      <c r="E1299">
        <v>1</v>
      </c>
      <c r="F1299">
        <v>1</v>
      </c>
      <c r="G1299">
        <v>1</v>
      </c>
      <c r="H1299">
        <v>3</v>
      </c>
      <c r="I1299" t="s">
        <v>1430</v>
      </c>
      <c r="J1299" t="s">
        <v>1431</v>
      </c>
      <c r="K1299" t="s">
        <v>1432</v>
      </c>
      <c r="L1299">
        <v>1346</v>
      </c>
      <c r="N1299">
        <v>1009</v>
      </c>
      <c r="O1299" t="s">
        <v>52</v>
      </c>
      <c r="P1299" t="s">
        <v>52</v>
      </c>
      <c r="Q1299">
        <v>1</v>
      </c>
      <c r="W1299">
        <v>0</v>
      </c>
      <c r="X1299">
        <v>-1088866022</v>
      </c>
      <c r="Y1299">
        <v>0.32</v>
      </c>
      <c r="AA1299">
        <v>30.4</v>
      </c>
      <c r="AB1299">
        <v>0</v>
      </c>
      <c r="AC1299">
        <v>0</v>
      </c>
      <c r="AD1299">
        <v>0</v>
      </c>
      <c r="AE1299">
        <v>30.4</v>
      </c>
      <c r="AF1299">
        <v>0</v>
      </c>
      <c r="AG1299">
        <v>0</v>
      </c>
      <c r="AH1299">
        <v>0</v>
      </c>
      <c r="AI1299">
        <v>1</v>
      </c>
      <c r="AJ1299">
        <v>1</v>
      </c>
      <c r="AK1299">
        <v>1</v>
      </c>
      <c r="AL1299">
        <v>1</v>
      </c>
      <c r="AN1299">
        <v>0</v>
      </c>
      <c r="AO1299">
        <v>1</v>
      </c>
      <c r="AP1299">
        <v>0</v>
      </c>
      <c r="AQ1299">
        <v>0</v>
      </c>
      <c r="AR1299">
        <v>0</v>
      </c>
      <c r="AS1299" t="s">
        <v>3</v>
      </c>
      <c r="AT1299">
        <v>0.32</v>
      </c>
      <c r="AU1299" t="s">
        <v>3</v>
      </c>
      <c r="AV1299">
        <v>0</v>
      </c>
      <c r="AW1299">
        <v>2</v>
      </c>
      <c r="AX1299">
        <v>39502138</v>
      </c>
      <c r="AY1299">
        <v>1</v>
      </c>
      <c r="AZ1299">
        <v>0</v>
      </c>
      <c r="BA1299">
        <v>1285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CX1299">
        <f>Y1299*Source!I536</f>
        <v>0.64800000000000002</v>
      </c>
      <c r="CY1299">
        <f t="shared" ref="CY1299:CY1306" si="162">AA1299</f>
        <v>30.4</v>
      </c>
      <c r="CZ1299">
        <f t="shared" ref="CZ1299:CZ1306" si="163">AE1299</f>
        <v>30.4</v>
      </c>
      <c r="DA1299">
        <f t="shared" ref="DA1299:DA1306" si="164">AI1299</f>
        <v>1</v>
      </c>
      <c r="DB1299">
        <v>0</v>
      </c>
    </row>
    <row r="1300" spans="1:106" x14ac:dyDescent="0.2">
      <c r="A1300">
        <f>ROW(Source!A536)</f>
        <v>536</v>
      </c>
      <c r="B1300">
        <v>39500385</v>
      </c>
      <c r="C1300">
        <v>39502121</v>
      </c>
      <c r="D1300">
        <v>36802373</v>
      </c>
      <c r="E1300">
        <v>1</v>
      </c>
      <c r="F1300">
        <v>1</v>
      </c>
      <c r="G1300">
        <v>1</v>
      </c>
      <c r="H1300">
        <v>3</v>
      </c>
      <c r="I1300" t="s">
        <v>1258</v>
      </c>
      <c r="J1300" t="s">
        <v>1259</v>
      </c>
      <c r="K1300" t="s">
        <v>1260</v>
      </c>
      <c r="L1300">
        <v>1348</v>
      </c>
      <c r="N1300">
        <v>1009</v>
      </c>
      <c r="O1300" t="s">
        <v>57</v>
      </c>
      <c r="P1300" t="s">
        <v>57</v>
      </c>
      <c r="Q1300">
        <v>1000</v>
      </c>
      <c r="W1300">
        <v>0</v>
      </c>
      <c r="X1300">
        <v>1012095217</v>
      </c>
      <c r="Y1300">
        <v>1.0499999999999999E-3</v>
      </c>
      <c r="AA1300">
        <v>1820</v>
      </c>
      <c r="AB1300">
        <v>0</v>
      </c>
      <c r="AC1300">
        <v>0</v>
      </c>
      <c r="AD1300">
        <v>0</v>
      </c>
      <c r="AE1300">
        <v>1820</v>
      </c>
      <c r="AF1300">
        <v>0</v>
      </c>
      <c r="AG1300">
        <v>0</v>
      </c>
      <c r="AH1300">
        <v>0</v>
      </c>
      <c r="AI1300">
        <v>1</v>
      </c>
      <c r="AJ1300">
        <v>1</v>
      </c>
      <c r="AK1300">
        <v>1</v>
      </c>
      <c r="AL1300">
        <v>1</v>
      </c>
      <c r="AN1300">
        <v>0</v>
      </c>
      <c r="AO1300">
        <v>1</v>
      </c>
      <c r="AP1300">
        <v>0</v>
      </c>
      <c r="AQ1300">
        <v>0</v>
      </c>
      <c r="AR1300">
        <v>0</v>
      </c>
      <c r="AS1300" t="s">
        <v>3</v>
      </c>
      <c r="AT1300">
        <v>1.0499999999999999E-3</v>
      </c>
      <c r="AU1300" t="s">
        <v>3</v>
      </c>
      <c r="AV1300">
        <v>0</v>
      </c>
      <c r="AW1300">
        <v>2</v>
      </c>
      <c r="AX1300">
        <v>39502139</v>
      </c>
      <c r="AY1300">
        <v>1</v>
      </c>
      <c r="AZ1300">
        <v>0</v>
      </c>
      <c r="BA1300">
        <v>1286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CX1300">
        <f>Y1300*Source!I536</f>
        <v>2.1262499999999997E-3</v>
      </c>
      <c r="CY1300">
        <f t="shared" si="162"/>
        <v>1820</v>
      </c>
      <c r="CZ1300">
        <f t="shared" si="163"/>
        <v>1820</v>
      </c>
      <c r="DA1300">
        <f t="shared" si="164"/>
        <v>1</v>
      </c>
      <c r="DB1300">
        <v>0</v>
      </c>
    </row>
    <row r="1301" spans="1:106" x14ac:dyDescent="0.2">
      <c r="A1301">
        <f>ROW(Source!A536)</f>
        <v>536</v>
      </c>
      <c r="B1301">
        <v>39500385</v>
      </c>
      <c r="C1301">
        <v>39502121</v>
      </c>
      <c r="D1301">
        <v>36838317</v>
      </c>
      <c r="E1301">
        <v>1</v>
      </c>
      <c r="F1301">
        <v>1</v>
      </c>
      <c r="G1301">
        <v>1</v>
      </c>
      <c r="H1301">
        <v>3</v>
      </c>
      <c r="I1301" t="s">
        <v>1459</v>
      </c>
      <c r="J1301" t="s">
        <v>1460</v>
      </c>
      <c r="K1301" t="s">
        <v>263</v>
      </c>
      <c r="L1301">
        <v>1346</v>
      </c>
      <c r="N1301">
        <v>1009</v>
      </c>
      <c r="O1301" t="s">
        <v>52</v>
      </c>
      <c r="P1301" t="s">
        <v>52</v>
      </c>
      <c r="Q1301">
        <v>1</v>
      </c>
      <c r="W1301">
        <v>0</v>
      </c>
      <c r="X1301">
        <v>210558753</v>
      </c>
      <c r="Y1301">
        <v>0.02</v>
      </c>
      <c r="AA1301">
        <v>28.6</v>
      </c>
      <c r="AB1301">
        <v>0</v>
      </c>
      <c r="AC1301">
        <v>0</v>
      </c>
      <c r="AD1301">
        <v>0</v>
      </c>
      <c r="AE1301">
        <v>28.6</v>
      </c>
      <c r="AF1301">
        <v>0</v>
      </c>
      <c r="AG1301">
        <v>0</v>
      </c>
      <c r="AH1301">
        <v>0</v>
      </c>
      <c r="AI1301">
        <v>1</v>
      </c>
      <c r="AJ1301">
        <v>1</v>
      </c>
      <c r="AK1301">
        <v>1</v>
      </c>
      <c r="AL1301">
        <v>1</v>
      </c>
      <c r="AN1301">
        <v>0</v>
      </c>
      <c r="AO1301">
        <v>1</v>
      </c>
      <c r="AP1301">
        <v>0</v>
      </c>
      <c r="AQ1301">
        <v>0</v>
      </c>
      <c r="AR1301">
        <v>0</v>
      </c>
      <c r="AS1301" t="s">
        <v>3</v>
      </c>
      <c r="AT1301">
        <v>0.02</v>
      </c>
      <c r="AU1301" t="s">
        <v>3</v>
      </c>
      <c r="AV1301">
        <v>0</v>
      </c>
      <c r="AW1301">
        <v>2</v>
      </c>
      <c r="AX1301">
        <v>39502140</v>
      </c>
      <c r="AY1301">
        <v>1</v>
      </c>
      <c r="AZ1301">
        <v>0</v>
      </c>
      <c r="BA1301">
        <v>1287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CX1301">
        <f>Y1301*Source!I536</f>
        <v>4.0500000000000001E-2</v>
      </c>
      <c r="CY1301">
        <f t="shared" si="162"/>
        <v>28.6</v>
      </c>
      <c r="CZ1301">
        <f t="shared" si="163"/>
        <v>28.6</v>
      </c>
      <c r="DA1301">
        <f t="shared" si="164"/>
        <v>1</v>
      </c>
      <c r="DB1301">
        <v>0</v>
      </c>
    </row>
    <row r="1302" spans="1:106" x14ac:dyDescent="0.2">
      <c r="A1302">
        <f>ROW(Source!A536)</f>
        <v>536</v>
      </c>
      <c r="B1302">
        <v>39500385</v>
      </c>
      <c r="C1302">
        <v>39502121</v>
      </c>
      <c r="D1302">
        <v>36852011</v>
      </c>
      <c r="E1302">
        <v>1</v>
      </c>
      <c r="F1302">
        <v>1</v>
      </c>
      <c r="G1302">
        <v>1</v>
      </c>
      <c r="H1302">
        <v>3</v>
      </c>
      <c r="I1302" t="s">
        <v>1495</v>
      </c>
      <c r="J1302" t="s">
        <v>1496</v>
      </c>
      <c r="K1302" t="s">
        <v>1497</v>
      </c>
      <c r="L1302">
        <v>1355</v>
      </c>
      <c r="N1302">
        <v>1010</v>
      </c>
      <c r="O1302" t="s">
        <v>390</v>
      </c>
      <c r="P1302" t="s">
        <v>390</v>
      </c>
      <c r="Q1302">
        <v>100</v>
      </c>
      <c r="W1302">
        <v>0</v>
      </c>
      <c r="X1302">
        <v>-1427219203</v>
      </c>
      <c r="Y1302">
        <v>0.05</v>
      </c>
      <c r="AA1302">
        <v>143</v>
      </c>
      <c r="AB1302">
        <v>0</v>
      </c>
      <c r="AC1302">
        <v>0</v>
      </c>
      <c r="AD1302">
        <v>0</v>
      </c>
      <c r="AE1302">
        <v>143</v>
      </c>
      <c r="AF1302">
        <v>0</v>
      </c>
      <c r="AG1302">
        <v>0</v>
      </c>
      <c r="AH1302">
        <v>0</v>
      </c>
      <c r="AI1302">
        <v>1</v>
      </c>
      <c r="AJ1302">
        <v>1</v>
      </c>
      <c r="AK1302">
        <v>1</v>
      </c>
      <c r="AL1302">
        <v>1</v>
      </c>
      <c r="AN1302">
        <v>0</v>
      </c>
      <c r="AO1302">
        <v>1</v>
      </c>
      <c r="AP1302">
        <v>0</v>
      </c>
      <c r="AQ1302">
        <v>0</v>
      </c>
      <c r="AR1302">
        <v>0</v>
      </c>
      <c r="AS1302" t="s">
        <v>3</v>
      </c>
      <c r="AT1302">
        <v>0.05</v>
      </c>
      <c r="AU1302" t="s">
        <v>3</v>
      </c>
      <c r="AV1302">
        <v>0</v>
      </c>
      <c r="AW1302">
        <v>2</v>
      </c>
      <c r="AX1302">
        <v>39502141</v>
      </c>
      <c r="AY1302">
        <v>1</v>
      </c>
      <c r="AZ1302">
        <v>0</v>
      </c>
      <c r="BA1302">
        <v>1288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CX1302">
        <f>Y1302*Source!I536</f>
        <v>0.10125000000000001</v>
      </c>
      <c r="CY1302">
        <f t="shared" si="162"/>
        <v>143</v>
      </c>
      <c r="CZ1302">
        <f t="shared" si="163"/>
        <v>143</v>
      </c>
      <c r="DA1302">
        <f t="shared" si="164"/>
        <v>1</v>
      </c>
      <c r="DB1302">
        <v>0</v>
      </c>
    </row>
    <row r="1303" spans="1:106" x14ac:dyDescent="0.2">
      <c r="A1303">
        <f>ROW(Source!A536)</f>
        <v>536</v>
      </c>
      <c r="B1303">
        <v>39500385</v>
      </c>
      <c r="C1303">
        <v>39502121</v>
      </c>
      <c r="D1303">
        <v>36852061</v>
      </c>
      <c r="E1303">
        <v>1</v>
      </c>
      <c r="F1303">
        <v>1</v>
      </c>
      <c r="G1303">
        <v>1</v>
      </c>
      <c r="H1303">
        <v>3</v>
      </c>
      <c r="I1303" t="s">
        <v>1498</v>
      </c>
      <c r="J1303" t="s">
        <v>1499</v>
      </c>
      <c r="K1303" t="s">
        <v>1500</v>
      </c>
      <c r="L1303">
        <v>1356</v>
      </c>
      <c r="N1303">
        <v>1010</v>
      </c>
      <c r="O1303" t="s">
        <v>1128</v>
      </c>
      <c r="P1303" t="s">
        <v>1128</v>
      </c>
      <c r="Q1303">
        <v>1000</v>
      </c>
      <c r="W1303">
        <v>0</v>
      </c>
      <c r="X1303">
        <v>2033598199</v>
      </c>
      <c r="Y1303">
        <v>1.2200000000000001E-2</v>
      </c>
      <c r="AA1303">
        <v>176.21</v>
      </c>
      <c r="AB1303">
        <v>0</v>
      </c>
      <c r="AC1303">
        <v>0</v>
      </c>
      <c r="AD1303">
        <v>0</v>
      </c>
      <c r="AE1303">
        <v>176.21</v>
      </c>
      <c r="AF1303">
        <v>0</v>
      </c>
      <c r="AG1303">
        <v>0</v>
      </c>
      <c r="AH1303">
        <v>0</v>
      </c>
      <c r="AI1303">
        <v>1</v>
      </c>
      <c r="AJ1303">
        <v>1</v>
      </c>
      <c r="AK1303">
        <v>1</v>
      </c>
      <c r="AL1303">
        <v>1</v>
      </c>
      <c r="AN1303">
        <v>0</v>
      </c>
      <c r="AO1303">
        <v>1</v>
      </c>
      <c r="AP1303">
        <v>0</v>
      </c>
      <c r="AQ1303">
        <v>0</v>
      </c>
      <c r="AR1303">
        <v>0</v>
      </c>
      <c r="AS1303" t="s">
        <v>3</v>
      </c>
      <c r="AT1303">
        <v>1.2200000000000001E-2</v>
      </c>
      <c r="AU1303" t="s">
        <v>3</v>
      </c>
      <c r="AV1303">
        <v>0</v>
      </c>
      <c r="AW1303">
        <v>2</v>
      </c>
      <c r="AX1303">
        <v>39502142</v>
      </c>
      <c r="AY1303">
        <v>1</v>
      </c>
      <c r="AZ1303">
        <v>0</v>
      </c>
      <c r="BA1303">
        <v>1289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CX1303">
        <f>Y1303*Source!I536</f>
        <v>2.4705000000000001E-2</v>
      </c>
      <c r="CY1303">
        <f t="shared" si="162"/>
        <v>176.21</v>
      </c>
      <c r="CZ1303">
        <f t="shared" si="163"/>
        <v>176.21</v>
      </c>
      <c r="DA1303">
        <f t="shared" si="164"/>
        <v>1</v>
      </c>
      <c r="DB1303">
        <v>0</v>
      </c>
    </row>
    <row r="1304" spans="1:106" x14ac:dyDescent="0.2">
      <c r="A1304">
        <f>ROW(Source!A536)</f>
        <v>536</v>
      </c>
      <c r="B1304">
        <v>39500385</v>
      </c>
      <c r="C1304">
        <v>39502121</v>
      </c>
      <c r="D1304">
        <v>36857459</v>
      </c>
      <c r="E1304">
        <v>1</v>
      </c>
      <c r="F1304">
        <v>1</v>
      </c>
      <c r="G1304">
        <v>1</v>
      </c>
      <c r="H1304">
        <v>3</v>
      </c>
      <c r="I1304" t="s">
        <v>822</v>
      </c>
      <c r="J1304" t="s">
        <v>825</v>
      </c>
      <c r="K1304" t="s">
        <v>823</v>
      </c>
      <c r="L1304">
        <v>1477</v>
      </c>
      <c r="N1304">
        <v>1013</v>
      </c>
      <c r="O1304" t="s">
        <v>824</v>
      </c>
      <c r="P1304" t="s">
        <v>826</v>
      </c>
      <c r="Q1304">
        <v>1</v>
      </c>
      <c r="W1304">
        <v>0</v>
      </c>
      <c r="X1304">
        <v>194647264</v>
      </c>
      <c r="Y1304">
        <v>2.963E-2</v>
      </c>
      <c r="AA1304">
        <v>3036.7</v>
      </c>
      <c r="AB1304">
        <v>0</v>
      </c>
      <c r="AC1304">
        <v>0</v>
      </c>
      <c r="AD1304">
        <v>0</v>
      </c>
      <c r="AE1304">
        <v>3036.7</v>
      </c>
      <c r="AF1304">
        <v>0</v>
      </c>
      <c r="AG1304">
        <v>0</v>
      </c>
      <c r="AH1304">
        <v>0</v>
      </c>
      <c r="AI1304">
        <v>1</v>
      </c>
      <c r="AJ1304">
        <v>1</v>
      </c>
      <c r="AK1304">
        <v>1</v>
      </c>
      <c r="AL1304">
        <v>1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 t="s">
        <v>3</v>
      </c>
      <c r="AT1304">
        <v>2.963E-2</v>
      </c>
      <c r="AU1304" t="s">
        <v>3</v>
      </c>
      <c r="AV1304">
        <v>0</v>
      </c>
      <c r="AW1304">
        <v>1</v>
      </c>
      <c r="AX1304">
        <v>-1</v>
      </c>
      <c r="AY1304">
        <v>0</v>
      </c>
      <c r="AZ1304">
        <v>0</v>
      </c>
      <c r="BA1304" t="s">
        <v>3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CX1304">
        <f>Y1304*Source!I536</f>
        <v>6.0000749999999999E-2</v>
      </c>
      <c r="CY1304">
        <f t="shared" si="162"/>
        <v>3036.7</v>
      </c>
      <c r="CZ1304">
        <f t="shared" si="163"/>
        <v>3036.7</v>
      </c>
      <c r="DA1304">
        <f t="shared" si="164"/>
        <v>1</v>
      </c>
      <c r="DB1304">
        <v>0</v>
      </c>
    </row>
    <row r="1305" spans="1:106" x14ac:dyDescent="0.2">
      <c r="A1305">
        <f>ROW(Source!A536)</f>
        <v>536</v>
      </c>
      <c r="B1305">
        <v>39500385</v>
      </c>
      <c r="C1305">
        <v>39502121</v>
      </c>
      <c r="D1305">
        <v>36857460</v>
      </c>
      <c r="E1305">
        <v>1</v>
      </c>
      <c r="F1305">
        <v>1</v>
      </c>
      <c r="G1305">
        <v>1</v>
      </c>
      <c r="H1305">
        <v>3</v>
      </c>
      <c r="I1305" t="s">
        <v>828</v>
      </c>
      <c r="J1305" t="s">
        <v>830</v>
      </c>
      <c r="K1305" t="s">
        <v>829</v>
      </c>
      <c r="L1305">
        <v>1477</v>
      </c>
      <c r="N1305">
        <v>1013</v>
      </c>
      <c r="O1305" t="s">
        <v>824</v>
      </c>
      <c r="P1305" t="s">
        <v>826</v>
      </c>
      <c r="Q1305">
        <v>1</v>
      </c>
      <c r="W1305">
        <v>0</v>
      </c>
      <c r="X1305">
        <v>-329874626</v>
      </c>
      <c r="Y1305">
        <v>7.0370000000000002E-2</v>
      </c>
      <c r="AA1305">
        <v>4814.0200000000004</v>
      </c>
      <c r="AB1305">
        <v>0</v>
      </c>
      <c r="AC1305">
        <v>0</v>
      </c>
      <c r="AD1305">
        <v>0</v>
      </c>
      <c r="AE1305">
        <v>4814.0200000000004</v>
      </c>
      <c r="AF1305">
        <v>0</v>
      </c>
      <c r="AG1305">
        <v>0</v>
      </c>
      <c r="AH1305">
        <v>0</v>
      </c>
      <c r="AI1305">
        <v>1</v>
      </c>
      <c r="AJ1305">
        <v>1</v>
      </c>
      <c r="AK1305">
        <v>1</v>
      </c>
      <c r="AL1305">
        <v>1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 t="s">
        <v>3</v>
      </c>
      <c r="AT1305">
        <v>7.0370000000000002E-2</v>
      </c>
      <c r="AU1305" t="s">
        <v>3</v>
      </c>
      <c r="AV1305">
        <v>0</v>
      </c>
      <c r="AW1305">
        <v>1</v>
      </c>
      <c r="AX1305">
        <v>-1</v>
      </c>
      <c r="AY1305">
        <v>0</v>
      </c>
      <c r="AZ1305">
        <v>0</v>
      </c>
      <c r="BA1305" t="s">
        <v>3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CX1305">
        <f>Y1305*Source!I536</f>
        <v>0.14249924999999999</v>
      </c>
      <c r="CY1305">
        <f t="shared" si="162"/>
        <v>4814.0200000000004</v>
      </c>
      <c r="CZ1305">
        <f t="shared" si="163"/>
        <v>4814.0200000000004</v>
      </c>
      <c r="DA1305">
        <f t="shared" si="164"/>
        <v>1</v>
      </c>
      <c r="DB1305">
        <v>0</v>
      </c>
    </row>
    <row r="1306" spans="1:106" x14ac:dyDescent="0.2">
      <c r="A1306">
        <f>ROW(Source!A536)</f>
        <v>536</v>
      </c>
      <c r="B1306">
        <v>39500385</v>
      </c>
      <c r="C1306">
        <v>39502121</v>
      </c>
      <c r="D1306">
        <v>36799065</v>
      </c>
      <c r="E1306">
        <v>17</v>
      </c>
      <c r="F1306">
        <v>1</v>
      </c>
      <c r="G1306">
        <v>1</v>
      </c>
      <c r="H1306">
        <v>3</v>
      </c>
      <c r="I1306" t="s">
        <v>1438</v>
      </c>
      <c r="J1306" t="s">
        <v>3</v>
      </c>
      <c r="K1306" t="s">
        <v>1439</v>
      </c>
      <c r="L1306">
        <v>1374</v>
      </c>
      <c r="N1306">
        <v>1013</v>
      </c>
      <c r="O1306" t="s">
        <v>1440</v>
      </c>
      <c r="P1306" t="s">
        <v>1440</v>
      </c>
      <c r="Q1306">
        <v>1</v>
      </c>
      <c r="W1306">
        <v>0</v>
      </c>
      <c r="X1306">
        <v>-1731369543</v>
      </c>
      <c r="Y1306">
        <v>1.18</v>
      </c>
      <c r="AA1306">
        <v>1</v>
      </c>
      <c r="AB1306">
        <v>0</v>
      </c>
      <c r="AC1306">
        <v>0</v>
      </c>
      <c r="AD1306">
        <v>0</v>
      </c>
      <c r="AE1306">
        <v>1</v>
      </c>
      <c r="AF1306">
        <v>0</v>
      </c>
      <c r="AG1306">
        <v>0</v>
      </c>
      <c r="AH1306">
        <v>0</v>
      </c>
      <c r="AI1306">
        <v>1</v>
      </c>
      <c r="AJ1306">
        <v>1</v>
      </c>
      <c r="AK1306">
        <v>1</v>
      </c>
      <c r="AL1306">
        <v>1</v>
      </c>
      <c r="AN1306">
        <v>0</v>
      </c>
      <c r="AO1306">
        <v>1</v>
      </c>
      <c r="AP1306">
        <v>0</v>
      </c>
      <c r="AQ1306">
        <v>0</v>
      </c>
      <c r="AR1306">
        <v>0</v>
      </c>
      <c r="AS1306" t="s">
        <v>3</v>
      </c>
      <c r="AT1306">
        <v>1.18</v>
      </c>
      <c r="AU1306" t="s">
        <v>3</v>
      </c>
      <c r="AV1306">
        <v>0</v>
      </c>
      <c r="AW1306">
        <v>2</v>
      </c>
      <c r="AX1306">
        <v>39502143</v>
      </c>
      <c r="AY1306">
        <v>1</v>
      </c>
      <c r="AZ1306">
        <v>0</v>
      </c>
      <c r="BA1306">
        <v>1290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CX1306">
        <f>Y1306*Source!I536</f>
        <v>2.3895</v>
      </c>
      <c r="CY1306">
        <f t="shared" si="162"/>
        <v>1</v>
      </c>
      <c r="CZ1306">
        <f t="shared" si="163"/>
        <v>1</v>
      </c>
      <c r="DA1306">
        <f t="shared" si="164"/>
        <v>1</v>
      </c>
      <c r="DB1306">
        <v>0</v>
      </c>
    </row>
    <row r="1307" spans="1:106" x14ac:dyDescent="0.2">
      <c r="A1307">
        <f>ROW(Source!A537)</f>
        <v>537</v>
      </c>
      <c r="B1307">
        <v>39500386</v>
      </c>
      <c r="C1307">
        <v>39502121</v>
      </c>
      <c r="D1307">
        <v>37064878</v>
      </c>
      <c r="E1307">
        <v>1</v>
      </c>
      <c r="F1307">
        <v>1</v>
      </c>
      <c r="G1307">
        <v>1</v>
      </c>
      <c r="H1307">
        <v>1</v>
      </c>
      <c r="I1307" t="s">
        <v>1219</v>
      </c>
      <c r="J1307" t="s">
        <v>3</v>
      </c>
      <c r="K1307" t="s">
        <v>1220</v>
      </c>
      <c r="L1307">
        <v>1191</v>
      </c>
      <c r="N1307">
        <v>1013</v>
      </c>
      <c r="O1307" t="s">
        <v>1028</v>
      </c>
      <c r="P1307" t="s">
        <v>1028</v>
      </c>
      <c r="Q1307">
        <v>1</v>
      </c>
      <c r="W1307">
        <v>0</v>
      </c>
      <c r="X1307">
        <v>-1081351934</v>
      </c>
      <c r="Y1307">
        <v>6.29</v>
      </c>
      <c r="AA1307">
        <v>0</v>
      </c>
      <c r="AB1307">
        <v>0</v>
      </c>
      <c r="AC1307">
        <v>0</v>
      </c>
      <c r="AD1307">
        <v>62.6</v>
      </c>
      <c r="AE1307">
        <v>0</v>
      </c>
      <c r="AF1307">
        <v>0</v>
      </c>
      <c r="AG1307">
        <v>0</v>
      </c>
      <c r="AH1307">
        <v>9.4</v>
      </c>
      <c r="AI1307">
        <v>1</v>
      </c>
      <c r="AJ1307">
        <v>1</v>
      </c>
      <c r="AK1307">
        <v>1</v>
      </c>
      <c r="AL1307">
        <v>6.66</v>
      </c>
      <c r="AN1307">
        <v>0</v>
      </c>
      <c r="AO1307">
        <v>1</v>
      </c>
      <c r="AP1307">
        <v>0</v>
      </c>
      <c r="AQ1307">
        <v>0</v>
      </c>
      <c r="AR1307">
        <v>0</v>
      </c>
      <c r="AS1307" t="s">
        <v>3</v>
      </c>
      <c r="AT1307">
        <v>6.29</v>
      </c>
      <c r="AU1307" t="s">
        <v>3</v>
      </c>
      <c r="AV1307">
        <v>1</v>
      </c>
      <c r="AW1307">
        <v>2</v>
      </c>
      <c r="AX1307">
        <v>39502134</v>
      </c>
      <c r="AY1307">
        <v>1</v>
      </c>
      <c r="AZ1307">
        <v>0</v>
      </c>
      <c r="BA1307">
        <v>1291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CX1307">
        <f>Y1307*Source!I537</f>
        <v>12.73725</v>
      </c>
      <c r="CY1307">
        <f>AD1307</f>
        <v>62.6</v>
      </c>
      <c r="CZ1307">
        <f>AH1307</f>
        <v>9.4</v>
      </c>
      <c r="DA1307">
        <f>AL1307</f>
        <v>6.66</v>
      </c>
      <c r="DB1307">
        <v>0</v>
      </c>
    </row>
    <row r="1308" spans="1:106" x14ac:dyDescent="0.2">
      <c r="A1308">
        <f>ROW(Source!A537)</f>
        <v>537</v>
      </c>
      <c r="B1308">
        <v>39500386</v>
      </c>
      <c r="C1308">
        <v>39502121</v>
      </c>
      <c r="D1308">
        <v>37064876</v>
      </c>
      <c r="E1308">
        <v>1</v>
      </c>
      <c r="F1308">
        <v>1</v>
      </c>
      <c r="G1308">
        <v>1</v>
      </c>
      <c r="H1308">
        <v>1</v>
      </c>
      <c r="I1308" t="s">
        <v>1029</v>
      </c>
      <c r="J1308" t="s">
        <v>3</v>
      </c>
      <c r="K1308" t="s">
        <v>1030</v>
      </c>
      <c r="L1308">
        <v>1191</v>
      </c>
      <c r="N1308">
        <v>1013</v>
      </c>
      <c r="O1308" t="s">
        <v>1028</v>
      </c>
      <c r="P1308" t="s">
        <v>1028</v>
      </c>
      <c r="Q1308">
        <v>1</v>
      </c>
      <c r="W1308">
        <v>0</v>
      </c>
      <c r="X1308">
        <v>-1417349443</v>
      </c>
      <c r="Y1308">
        <v>0.06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1</v>
      </c>
      <c r="AJ1308">
        <v>1</v>
      </c>
      <c r="AK1308">
        <v>6.66</v>
      </c>
      <c r="AL1308">
        <v>1</v>
      </c>
      <c r="AN1308">
        <v>0</v>
      </c>
      <c r="AO1308">
        <v>1</v>
      </c>
      <c r="AP1308">
        <v>0</v>
      </c>
      <c r="AQ1308">
        <v>0</v>
      </c>
      <c r="AR1308">
        <v>0</v>
      </c>
      <c r="AS1308" t="s">
        <v>3</v>
      </c>
      <c r="AT1308">
        <v>0.06</v>
      </c>
      <c r="AU1308" t="s">
        <v>3</v>
      </c>
      <c r="AV1308">
        <v>2</v>
      </c>
      <c r="AW1308">
        <v>2</v>
      </c>
      <c r="AX1308">
        <v>39502135</v>
      </c>
      <c r="AY1308">
        <v>1</v>
      </c>
      <c r="AZ1308">
        <v>0</v>
      </c>
      <c r="BA1308">
        <v>1292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CX1308">
        <f>Y1308*Source!I537</f>
        <v>0.1215</v>
      </c>
      <c r="CY1308">
        <f>AD1308</f>
        <v>0</v>
      </c>
      <c r="CZ1308">
        <f>AH1308</f>
        <v>0</v>
      </c>
      <c r="DA1308">
        <f>AL1308</f>
        <v>1</v>
      </c>
      <c r="DB1308">
        <v>0</v>
      </c>
    </row>
    <row r="1309" spans="1:106" x14ac:dyDescent="0.2">
      <c r="A1309">
        <f>ROW(Source!A537)</f>
        <v>537</v>
      </c>
      <c r="B1309">
        <v>39500386</v>
      </c>
      <c r="C1309">
        <v>39502121</v>
      </c>
      <c r="D1309">
        <v>36882159</v>
      </c>
      <c r="E1309">
        <v>1</v>
      </c>
      <c r="F1309">
        <v>1</v>
      </c>
      <c r="G1309">
        <v>1</v>
      </c>
      <c r="H1309">
        <v>2</v>
      </c>
      <c r="I1309" t="s">
        <v>1119</v>
      </c>
      <c r="J1309" t="s">
        <v>1120</v>
      </c>
      <c r="K1309" t="s">
        <v>1121</v>
      </c>
      <c r="L1309">
        <v>1368</v>
      </c>
      <c r="N1309">
        <v>1011</v>
      </c>
      <c r="O1309" t="s">
        <v>1034</v>
      </c>
      <c r="P1309" t="s">
        <v>1034</v>
      </c>
      <c r="Q1309">
        <v>1</v>
      </c>
      <c r="W1309">
        <v>0</v>
      </c>
      <c r="X1309">
        <v>-1718674368</v>
      </c>
      <c r="Y1309">
        <v>0.03</v>
      </c>
      <c r="AA1309">
        <v>0</v>
      </c>
      <c r="AB1309">
        <v>745.85</v>
      </c>
      <c r="AC1309">
        <v>13.5</v>
      </c>
      <c r="AD1309">
        <v>0</v>
      </c>
      <c r="AE1309">
        <v>0</v>
      </c>
      <c r="AF1309">
        <v>111.99</v>
      </c>
      <c r="AG1309">
        <v>13.5</v>
      </c>
      <c r="AH1309">
        <v>0</v>
      </c>
      <c r="AI1309">
        <v>1</v>
      </c>
      <c r="AJ1309">
        <v>6.66</v>
      </c>
      <c r="AK1309">
        <v>1</v>
      </c>
      <c r="AL1309">
        <v>1</v>
      </c>
      <c r="AN1309">
        <v>0</v>
      </c>
      <c r="AO1309">
        <v>1</v>
      </c>
      <c r="AP1309">
        <v>0</v>
      </c>
      <c r="AQ1309">
        <v>0</v>
      </c>
      <c r="AR1309">
        <v>0</v>
      </c>
      <c r="AS1309" t="s">
        <v>3</v>
      </c>
      <c r="AT1309">
        <v>0.03</v>
      </c>
      <c r="AU1309" t="s">
        <v>3</v>
      </c>
      <c r="AV1309">
        <v>0</v>
      </c>
      <c r="AW1309">
        <v>2</v>
      </c>
      <c r="AX1309">
        <v>39502136</v>
      </c>
      <c r="AY1309">
        <v>1</v>
      </c>
      <c r="AZ1309">
        <v>0</v>
      </c>
      <c r="BA1309">
        <v>1293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CX1309">
        <f>Y1309*Source!I537</f>
        <v>6.0749999999999998E-2</v>
      </c>
      <c r="CY1309">
        <f>AB1309</f>
        <v>745.85</v>
      </c>
      <c r="CZ1309">
        <f>AF1309</f>
        <v>111.99</v>
      </c>
      <c r="DA1309">
        <f>AJ1309</f>
        <v>6.66</v>
      </c>
      <c r="DB1309">
        <v>0</v>
      </c>
    </row>
    <row r="1310" spans="1:106" x14ac:dyDescent="0.2">
      <c r="A1310">
        <f>ROW(Source!A537)</f>
        <v>537</v>
      </c>
      <c r="B1310">
        <v>39500386</v>
      </c>
      <c r="C1310">
        <v>39502121</v>
      </c>
      <c r="D1310">
        <v>36883554</v>
      </c>
      <c r="E1310">
        <v>1</v>
      </c>
      <c r="F1310">
        <v>1</v>
      </c>
      <c r="G1310">
        <v>1</v>
      </c>
      <c r="H1310">
        <v>2</v>
      </c>
      <c r="I1310" t="s">
        <v>1037</v>
      </c>
      <c r="J1310" t="s">
        <v>1038</v>
      </c>
      <c r="K1310" t="s">
        <v>1039</v>
      </c>
      <c r="L1310">
        <v>1368</v>
      </c>
      <c r="N1310">
        <v>1011</v>
      </c>
      <c r="O1310" t="s">
        <v>1034</v>
      </c>
      <c r="P1310" t="s">
        <v>1034</v>
      </c>
      <c r="Q1310">
        <v>1</v>
      </c>
      <c r="W1310">
        <v>0</v>
      </c>
      <c r="X1310">
        <v>1372534845</v>
      </c>
      <c r="Y1310">
        <v>0.03</v>
      </c>
      <c r="AA1310">
        <v>0</v>
      </c>
      <c r="AB1310">
        <v>437.63</v>
      </c>
      <c r="AC1310">
        <v>11.6</v>
      </c>
      <c r="AD1310">
        <v>0</v>
      </c>
      <c r="AE1310">
        <v>0</v>
      </c>
      <c r="AF1310">
        <v>65.709999999999994</v>
      </c>
      <c r="AG1310">
        <v>11.6</v>
      </c>
      <c r="AH1310">
        <v>0</v>
      </c>
      <c r="AI1310">
        <v>1</v>
      </c>
      <c r="AJ1310">
        <v>6.66</v>
      </c>
      <c r="AK1310">
        <v>1</v>
      </c>
      <c r="AL1310">
        <v>1</v>
      </c>
      <c r="AN1310">
        <v>0</v>
      </c>
      <c r="AO1310">
        <v>1</v>
      </c>
      <c r="AP1310">
        <v>0</v>
      </c>
      <c r="AQ1310">
        <v>0</v>
      </c>
      <c r="AR1310">
        <v>0</v>
      </c>
      <c r="AS1310" t="s">
        <v>3</v>
      </c>
      <c r="AT1310">
        <v>0.03</v>
      </c>
      <c r="AU1310" t="s">
        <v>3</v>
      </c>
      <c r="AV1310">
        <v>0</v>
      </c>
      <c r="AW1310">
        <v>2</v>
      </c>
      <c r="AX1310">
        <v>39502137</v>
      </c>
      <c r="AY1310">
        <v>1</v>
      </c>
      <c r="AZ1310">
        <v>0</v>
      </c>
      <c r="BA1310">
        <v>1294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CX1310">
        <f>Y1310*Source!I537</f>
        <v>6.0749999999999998E-2</v>
      </c>
      <c r="CY1310">
        <f>AB1310</f>
        <v>437.63</v>
      </c>
      <c r="CZ1310">
        <f>AF1310</f>
        <v>65.709999999999994</v>
      </c>
      <c r="DA1310">
        <f>AJ1310</f>
        <v>6.66</v>
      </c>
      <c r="DB1310">
        <v>0</v>
      </c>
    </row>
    <row r="1311" spans="1:106" x14ac:dyDescent="0.2">
      <c r="A1311">
        <f>ROW(Source!A537)</f>
        <v>537</v>
      </c>
      <c r="B1311">
        <v>39500386</v>
      </c>
      <c r="C1311">
        <v>39502121</v>
      </c>
      <c r="D1311">
        <v>36802094</v>
      </c>
      <c r="E1311">
        <v>1</v>
      </c>
      <c r="F1311">
        <v>1</v>
      </c>
      <c r="G1311">
        <v>1</v>
      </c>
      <c r="H1311">
        <v>3</v>
      </c>
      <c r="I1311" t="s">
        <v>1430</v>
      </c>
      <c r="J1311" t="s">
        <v>1431</v>
      </c>
      <c r="K1311" t="s">
        <v>1432</v>
      </c>
      <c r="L1311">
        <v>1346</v>
      </c>
      <c r="N1311">
        <v>1009</v>
      </c>
      <c r="O1311" t="s">
        <v>52</v>
      </c>
      <c r="P1311" t="s">
        <v>52</v>
      </c>
      <c r="Q1311">
        <v>1</v>
      </c>
      <c r="W1311">
        <v>0</v>
      </c>
      <c r="X1311">
        <v>-1088866022</v>
      </c>
      <c r="Y1311">
        <v>0.32</v>
      </c>
      <c r="AA1311">
        <v>202.46</v>
      </c>
      <c r="AB1311">
        <v>0</v>
      </c>
      <c r="AC1311">
        <v>0</v>
      </c>
      <c r="AD1311">
        <v>0</v>
      </c>
      <c r="AE1311">
        <v>30.4</v>
      </c>
      <c r="AF1311">
        <v>0</v>
      </c>
      <c r="AG1311">
        <v>0</v>
      </c>
      <c r="AH1311">
        <v>0</v>
      </c>
      <c r="AI1311">
        <v>6.66</v>
      </c>
      <c r="AJ1311">
        <v>1</v>
      </c>
      <c r="AK1311">
        <v>1</v>
      </c>
      <c r="AL1311">
        <v>1</v>
      </c>
      <c r="AN1311">
        <v>0</v>
      </c>
      <c r="AO1311">
        <v>1</v>
      </c>
      <c r="AP1311">
        <v>0</v>
      </c>
      <c r="AQ1311">
        <v>0</v>
      </c>
      <c r="AR1311">
        <v>0</v>
      </c>
      <c r="AS1311" t="s">
        <v>3</v>
      </c>
      <c r="AT1311">
        <v>0.32</v>
      </c>
      <c r="AU1311" t="s">
        <v>3</v>
      </c>
      <c r="AV1311">
        <v>0</v>
      </c>
      <c r="AW1311">
        <v>2</v>
      </c>
      <c r="AX1311">
        <v>39502138</v>
      </c>
      <c r="AY1311">
        <v>1</v>
      </c>
      <c r="AZ1311">
        <v>0</v>
      </c>
      <c r="BA1311">
        <v>1295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CX1311">
        <f>Y1311*Source!I537</f>
        <v>0.64800000000000002</v>
      </c>
      <c r="CY1311">
        <f t="shared" ref="CY1311:CY1318" si="165">AA1311</f>
        <v>202.46</v>
      </c>
      <c r="CZ1311">
        <f t="shared" ref="CZ1311:CZ1318" si="166">AE1311</f>
        <v>30.4</v>
      </c>
      <c r="DA1311">
        <f t="shared" ref="DA1311:DA1318" si="167">AI1311</f>
        <v>6.66</v>
      </c>
      <c r="DB1311">
        <v>0</v>
      </c>
    </row>
    <row r="1312" spans="1:106" x14ac:dyDescent="0.2">
      <c r="A1312">
        <f>ROW(Source!A537)</f>
        <v>537</v>
      </c>
      <c r="B1312">
        <v>39500386</v>
      </c>
      <c r="C1312">
        <v>39502121</v>
      </c>
      <c r="D1312">
        <v>36802373</v>
      </c>
      <c r="E1312">
        <v>1</v>
      </c>
      <c r="F1312">
        <v>1</v>
      </c>
      <c r="G1312">
        <v>1</v>
      </c>
      <c r="H1312">
        <v>3</v>
      </c>
      <c r="I1312" t="s">
        <v>1258</v>
      </c>
      <c r="J1312" t="s">
        <v>1259</v>
      </c>
      <c r="K1312" t="s">
        <v>1260</v>
      </c>
      <c r="L1312">
        <v>1348</v>
      </c>
      <c r="N1312">
        <v>1009</v>
      </c>
      <c r="O1312" t="s">
        <v>57</v>
      </c>
      <c r="P1312" t="s">
        <v>57</v>
      </c>
      <c r="Q1312">
        <v>1000</v>
      </c>
      <c r="W1312">
        <v>0</v>
      </c>
      <c r="X1312">
        <v>1012095217</v>
      </c>
      <c r="Y1312">
        <v>1.0499999999999999E-3</v>
      </c>
      <c r="AA1312">
        <v>12121.2</v>
      </c>
      <c r="AB1312">
        <v>0</v>
      </c>
      <c r="AC1312">
        <v>0</v>
      </c>
      <c r="AD1312">
        <v>0</v>
      </c>
      <c r="AE1312">
        <v>1820</v>
      </c>
      <c r="AF1312">
        <v>0</v>
      </c>
      <c r="AG1312">
        <v>0</v>
      </c>
      <c r="AH1312">
        <v>0</v>
      </c>
      <c r="AI1312">
        <v>6.66</v>
      </c>
      <c r="AJ1312">
        <v>1</v>
      </c>
      <c r="AK1312">
        <v>1</v>
      </c>
      <c r="AL1312">
        <v>1</v>
      </c>
      <c r="AN1312">
        <v>0</v>
      </c>
      <c r="AO1312">
        <v>1</v>
      </c>
      <c r="AP1312">
        <v>0</v>
      </c>
      <c r="AQ1312">
        <v>0</v>
      </c>
      <c r="AR1312">
        <v>0</v>
      </c>
      <c r="AS1312" t="s">
        <v>3</v>
      </c>
      <c r="AT1312">
        <v>1.0499999999999999E-3</v>
      </c>
      <c r="AU1312" t="s">
        <v>3</v>
      </c>
      <c r="AV1312">
        <v>0</v>
      </c>
      <c r="AW1312">
        <v>2</v>
      </c>
      <c r="AX1312">
        <v>39502139</v>
      </c>
      <c r="AY1312">
        <v>1</v>
      </c>
      <c r="AZ1312">
        <v>0</v>
      </c>
      <c r="BA1312">
        <v>1296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CX1312">
        <f>Y1312*Source!I537</f>
        <v>2.1262499999999997E-3</v>
      </c>
      <c r="CY1312">
        <f t="shared" si="165"/>
        <v>12121.2</v>
      </c>
      <c r="CZ1312">
        <f t="shared" si="166"/>
        <v>1820</v>
      </c>
      <c r="DA1312">
        <f t="shared" si="167"/>
        <v>6.66</v>
      </c>
      <c r="DB1312">
        <v>0</v>
      </c>
    </row>
    <row r="1313" spans="1:106" x14ac:dyDescent="0.2">
      <c r="A1313">
        <f>ROW(Source!A537)</f>
        <v>537</v>
      </c>
      <c r="B1313">
        <v>39500386</v>
      </c>
      <c r="C1313">
        <v>39502121</v>
      </c>
      <c r="D1313">
        <v>36838317</v>
      </c>
      <c r="E1313">
        <v>1</v>
      </c>
      <c r="F1313">
        <v>1</v>
      </c>
      <c r="G1313">
        <v>1</v>
      </c>
      <c r="H1313">
        <v>3</v>
      </c>
      <c r="I1313" t="s">
        <v>1459</v>
      </c>
      <c r="J1313" t="s">
        <v>1460</v>
      </c>
      <c r="K1313" t="s">
        <v>263</v>
      </c>
      <c r="L1313">
        <v>1346</v>
      </c>
      <c r="N1313">
        <v>1009</v>
      </c>
      <c r="O1313" t="s">
        <v>52</v>
      </c>
      <c r="P1313" t="s">
        <v>52</v>
      </c>
      <c r="Q1313">
        <v>1</v>
      </c>
      <c r="W1313">
        <v>0</v>
      </c>
      <c r="X1313">
        <v>210558753</v>
      </c>
      <c r="Y1313">
        <v>0.02</v>
      </c>
      <c r="AA1313">
        <v>190.48</v>
      </c>
      <c r="AB1313">
        <v>0</v>
      </c>
      <c r="AC1313">
        <v>0</v>
      </c>
      <c r="AD1313">
        <v>0</v>
      </c>
      <c r="AE1313">
        <v>28.6</v>
      </c>
      <c r="AF1313">
        <v>0</v>
      </c>
      <c r="AG1313">
        <v>0</v>
      </c>
      <c r="AH1313">
        <v>0</v>
      </c>
      <c r="AI1313">
        <v>6.66</v>
      </c>
      <c r="AJ1313">
        <v>1</v>
      </c>
      <c r="AK1313">
        <v>1</v>
      </c>
      <c r="AL1313">
        <v>1</v>
      </c>
      <c r="AN1313">
        <v>0</v>
      </c>
      <c r="AO1313">
        <v>1</v>
      </c>
      <c r="AP1313">
        <v>0</v>
      </c>
      <c r="AQ1313">
        <v>0</v>
      </c>
      <c r="AR1313">
        <v>0</v>
      </c>
      <c r="AS1313" t="s">
        <v>3</v>
      </c>
      <c r="AT1313">
        <v>0.02</v>
      </c>
      <c r="AU1313" t="s">
        <v>3</v>
      </c>
      <c r="AV1313">
        <v>0</v>
      </c>
      <c r="AW1313">
        <v>2</v>
      </c>
      <c r="AX1313">
        <v>39502140</v>
      </c>
      <c r="AY1313">
        <v>1</v>
      </c>
      <c r="AZ1313">
        <v>0</v>
      </c>
      <c r="BA1313">
        <v>1297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CX1313">
        <f>Y1313*Source!I537</f>
        <v>4.0500000000000001E-2</v>
      </c>
      <c r="CY1313">
        <f t="shared" si="165"/>
        <v>190.48</v>
      </c>
      <c r="CZ1313">
        <f t="shared" si="166"/>
        <v>28.6</v>
      </c>
      <c r="DA1313">
        <f t="shared" si="167"/>
        <v>6.66</v>
      </c>
      <c r="DB1313">
        <v>0</v>
      </c>
    </row>
    <row r="1314" spans="1:106" x14ac:dyDescent="0.2">
      <c r="A1314">
        <f>ROW(Source!A537)</f>
        <v>537</v>
      </c>
      <c r="B1314">
        <v>39500386</v>
      </c>
      <c r="C1314">
        <v>39502121</v>
      </c>
      <c r="D1314">
        <v>36852011</v>
      </c>
      <c r="E1314">
        <v>1</v>
      </c>
      <c r="F1314">
        <v>1</v>
      </c>
      <c r="G1314">
        <v>1</v>
      </c>
      <c r="H1314">
        <v>3</v>
      </c>
      <c r="I1314" t="s">
        <v>1495</v>
      </c>
      <c r="J1314" t="s">
        <v>1496</v>
      </c>
      <c r="K1314" t="s">
        <v>1497</v>
      </c>
      <c r="L1314">
        <v>1355</v>
      </c>
      <c r="N1314">
        <v>1010</v>
      </c>
      <c r="O1314" t="s">
        <v>390</v>
      </c>
      <c r="P1314" t="s">
        <v>390</v>
      </c>
      <c r="Q1314">
        <v>100</v>
      </c>
      <c r="W1314">
        <v>0</v>
      </c>
      <c r="X1314">
        <v>-1427219203</v>
      </c>
      <c r="Y1314">
        <v>0.05</v>
      </c>
      <c r="AA1314">
        <v>952.38</v>
      </c>
      <c r="AB1314">
        <v>0</v>
      </c>
      <c r="AC1314">
        <v>0</v>
      </c>
      <c r="AD1314">
        <v>0</v>
      </c>
      <c r="AE1314">
        <v>143</v>
      </c>
      <c r="AF1314">
        <v>0</v>
      </c>
      <c r="AG1314">
        <v>0</v>
      </c>
      <c r="AH1314">
        <v>0</v>
      </c>
      <c r="AI1314">
        <v>6.66</v>
      </c>
      <c r="AJ1314">
        <v>1</v>
      </c>
      <c r="AK1314">
        <v>1</v>
      </c>
      <c r="AL1314">
        <v>1</v>
      </c>
      <c r="AN1314">
        <v>0</v>
      </c>
      <c r="AO1314">
        <v>1</v>
      </c>
      <c r="AP1314">
        <v>0</v>
      </c>
      <c r="AQ1314">
        <v>0</v>
      </c>
      <c r="AR1314">
        <v>0</v>
      </c>
      <c r="AS1314" t="s">
        <v>3</v>
      </c>
      <c r="AT1314">
        <v>0.05</v>
      </c>
      <c r="AU1314" t="s">
        <v>3</v>
      </c>
      <c r="AV1314">
        <v>0</v>
      </c>
      <c r="AW1314">
        <v>2</v>
      </c>
      <c r="AX1314">
        <v>39502141</v>
      </c>
      <c r="AY1314">
        <v>1</v>
      </c>
      <c r="AZ1314">
        <v>0</v>
      </c>
      <c r="BA1314">
        <v>1298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CX1314">
        <f>Y1314*Source!I537</f>
        <v>0.10125000000000001</v>
      </c>
      <c r="CY1314">
        <f t="shared" si="165"/>
        <v>952.38</v>
      </c>
      <c r="CZ1314">
        <f t="shared" si="166"/>
        <v>143</v>
      </c>
      <c r="DA1314">
        <f t="shared" si="167"/>
        <v>6.66</v>
      </c>
      <c r="DB1314">
        <v>0</v>
      </c>
    </row>
    <row r="1315" spans="1:106" x14ac:dyDescent="0.2">
      <c r="A1315">
        <f>ROW(Source!A537)</f>
        <v>537</v>
      </c>
      <c r="B1315">
        <v>39500386</v>
      </c>
      <c r="C1315">
        <v>39502121</v>
      </c>
      <c r="D1315">
        <v>36852061</v>
      </c>
      <c r="E1315">
        <v>1</v>
      </c>
      <c r="F1315">
        <v>1</v>
      </c>
      <c r="G1315">
        <v>1</v>
      </c>
      <c r="H1315">
        <v>3</v>
      </c>
      <c r="I1315" t="s">
        <v>1498</v>
      </c>
      <c r="J1315" t="s">
        <v>1499</v>
      </c>
      <c r="K1315" t="s">
        <v>1500</v>
      </c>
      <c r="L1315">
        <v>1356</v>
      </c>
      <c r="N1315">
        <v>1010</v>
      </c>
      <c r="O1315" t="s">
        <v>1128</v>
      </c>
      <c r="P1315" t="s">
        <v>1128</v>
      </c>
      <c r="Q1315">
        <v>1000</v>
      </c>
      <c r="W1315">
        <v>0</v>
      </c>
      <c r="X1315">
        <v>2033598199</v>
      </c>
      <c r="Y1315">
        <v>1.2200000000000001E-2</v>
      </c>
      <c r="AA1315">
        <v>1173.56</v>
      </c>
      <c r="AB1315">
        <v>0</v>
      </c>
      <c r="AC1315">
        <v>0</v>
      </c>
      <c r="AD1315">
        <v>0</v>
      </c>
      <c r="AE1315">
        <v>176.21</v>
      </c>
      <c r="AF1315">
        <v>0</v>
      </c>
      <c r="AG1315">
        <v>0</v>
      </c>
      <c r="AH1315">
        <v>0</v>
      </c>
      <c r="AI1315">
        <v>6.66</v>
      </c>
      <c r="AJ1315">
        <v>1</v>
      </c>
      <c r="AK1315">
        <v>1</v>
      </c>
      <c r="AL1315">
        <v>1</v>
      </c>
      <c r="AN1315">
        <v>0</v>
      </c>
      <c r="AO1315">
        <v>1</v>
      </c>
      <c r="AP1315">
        <v>0</v>
      </c>
      <c r="AQ1315">
        <v>0</v>
      </c>
      <c r="AR1315">
        <v>0</v>
      </c>
      <c r="AS1315" t="s">
        <v>3</v>
      </c>
      <c r="AT1315">
        <v>1.2200000000000001E-2</v>
      </c>
      <c r="AU1315" t="s">
        <v>3</v>
      </c>
      <c r="AV1315">
        <v>0</v>
      </c>
      <c r="AW1315">
        <v>2</v>
      </c>
      <c r="AX1315">
        <v>39502142</v>
      </c>
      <c r="AY1315">
        <v>1</v>
      </c>
      <c r="AZ1315">
        <v>0</v>
      </c>
      <c r="BA1315">
        <v>1299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CX1315">
        <f>Y1315*Source!I537</f>
        <v>2.4705000000000001E-2</v>
      </c>
      <c r="CY1315">
        <f t="shared" si="165"/>
        <v>1173.56</v>
      </c>
      <c r="CZ1315">
        <f t="shared" si="166"/>
        <v>176.21</v>
      </c>
      <c r="DA1315">
        <f t="shared" si="167"/>
        <v>6.66</v>
      </c>
      <c r="DB1315">
        <v>0</v>
      </c>
    </row>
    <row r="1316" spans="1:106" x14ac:dyDescent="0.2">
      <c r="A1316">
        <f>ROW(Source!A537)</f>
        <v>537</v>
      </c>
      <c r="B1316">
        <v>39500386</v>
      </c>
      <c r="C1316">
        <v>39502121</v>
      </c>
      <c r="D1316">
        <v>36857459</v>
      </c>
      <c r="E1316">
        <v>1</v>
      </c>
      <c r="F1316">
        <v>1</v>
      </c>
      <c r="G1316">
        <v>1</v>
      </c>
      <c r="H1316">
        <v>3</v>
      </c>
      <c r="I1316" t="s">
        <v>822</v>
      </c>
      <c r="J1316" t="s">
        <v>825</v>
      </c>
      <c r="K1316" t="s">
        <v>823</v>
      </c>
      <c r="L1316">
        <v>1477</v>
      </c>
      <c r="N1316">
        <v>1013</v>
      </c>
      <c r="O1316" t="s">
        <v>824</v>
      </c>
      <c r="P1316" t="s">
        <v>826</v>
      </c>
      <c r="Q1316">
        <v>1</v>
      </c>
      <c r="W1316">
        <v>0</v>
      </c>
      <c r="X1316">
        <v>194647264</v>
      </c>
      <c r="Y1316">
        <v>2.963E-2</v>
      </c>
      <c r="AA1316">
        <v>20224.419999999998</v>
      </c>
      <c r="AB1316">
        <v>0</v>
      </c>
      <c r="AC1316">
        <v>0</v>
      </c>
      <c r="AD1316">
        <v>0</v>
      </c>
      <c r="AE1316">
        <v>3036.7</v>
      </c>
      <c r="AF1316">
        <v>0</v>
      </c>
      <c r="AG1316">
        <v>0</v>
      </c>
      <c r="AH1316">
        <v>0</v>
      </c>
      <c r="AI1316">
        <v>6.66</v>
      </c>
      <c r="AJ1316">
        <v>1</v>
      </c>
      <c r="AK1316">
        <v>1</v>
      </c>
      <c r="AL1316">
        <v>1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 t="s">
        <v>3</v>
      </c>
      <c r="AT1316">
        <v>2.963E-2</v>
      </c>
      <c r="AU1316" t="s">
        <v>3</v>
      </c>
      <c r="AV1316">
        <v>0</v>
      </c>
      <c r="AW1316">
        <v>1</v>
      </c>
      <c r="AX1316">
        <v>-1</v>
      </c>
      <c r="AY1316">
        <v>0</v>
      </c>
      <c r="AZ1316">
        <v>0</v>
      </c>
      <c r="BA1316" t="s">
        <v>3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CX1316">
        <f>Y1316*Source!I537</f>
        <v>6.0000749999999999E-2</v>
      </c>
      <c r="CY1316">
        <f t="shared" si="165"/>
        <v>20224.419999999998</v>
      </c>
      <c r="CZ1316">
        <f t="shared" si="166"/>
        <v>3036.7</v>
      </c>
      <c r="DA1316">
        <f t="shared" si="167"/>
        <v>6.66</v>
      </c>
      <c r="DB1316">
        <v>0</v>
      </c>
    </row>
    <row r="1317" spans="1:106" x14ac:dyDescent="0.2">
      <c r="A1317">
        <f>ROW(Source!A537)</f>
        <v>537</v>
      </c>
      <c r="B1317">
        <v>39500386</v>
      </c>
      <c r="C1317">
        <v>39502121</v>
      </c>
      <c r="D1317">
        <v>36857460</v>
      </c>
      <c r="E1317">
        <v>1</v>
      </c>
      <c r="F1317">
        <v>1</v>
      </c>
      <c r="G1317">
        <v>1</v>
      </c>
      <c r="H1317">
        <v>3</v>
      </c>
      <c r="I1317" t="s">
        <v>828</v>
      </c>
      <c r="J1317" t="s">
        <v>830</v>
      </c>
      <c r="K1317" t="s">
        <v>829</v>
      </c>
      <c r="L1317">
        <v>1477</v>
      </c>
      <c r="N1317">
        <v>1013</v>
      </c>
      <c r="O1317" t="s">
        <v>824</v>
      </c>
      <c r="P1317" t="s">
        <v>826</v>
      </c>
      <c r="Q1317">
        <v>1</v>
      </c>
      <c r="W1317">
        <v>0</v>
      </c>
      <c r="X1317">
        <v>-329874626</v>
      </c>
      <c r="Y1317">
        <v>7.0370000000000002E-2</v>
      </c>
      <c r="AA1317">
        <v>32061.37</v>
      </c>
      <c r="AB1317">
        <v>0</v>
      </c>
      <c r="AC1317">
        <v>0</v>
      </c>
      <c r="AD1317">
        <v>0</v>
      </c>
      <c r="AE1317">
        <v>4814.0200000000004</v>
      </c>
      <c r="AF1317">
        <v>0</v>
      </c>
      <c r="AG1317">
        <v>0</v>
      </c>
      <c r="AH1317">
        <v>0</v>
      </c>
      <c r="AI1317">
        <v>6.66</v>
      </c>
      <c r="AJ1317">
        <v>1</v>
      </c>
      <c r="AK1317">
        <v>1</v>
      </c>
      <c r="AL1317">
        <v>1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 t="s">
        <v>3</v>
      </c>
      <c r="AT1317">
        <v>7.0370000000000002E-2</v>
      </c>
      <c r="AU1317" t="s">
        <v>3</v>
      </c>
      <c r="AV1317">
        <v>0</v>
      </c>
      <c r="AW1317">
        <v>1</v>
      </c>
      <c r="AX1317">
        <v>-1</v>
      </c>
      <c r="AY1317">
        <v>0</v>
      </c>
      <c r="AZ1317">
        <v>0</v>
      </c>
      <c r="BA1317" t="s">
        <v>3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CX1317">
        <f>Y1317*Source!I537</f>
        <v>0.14249924999999999</v>
      </c>
      <c r="CY1317">
        <f t="shared" si="165"/>
        <v>32061.37</v>
      </c>
      <c r="CZ1317">
        <f t="shared" si="166"/>
        <v>4814.0200000000004</v>
      </c>
      <c r="DA1317">
        <f t="shared" si="167"/>
        <v>6.66</v>
      </c>
      <c r="DB1317">
        <v>0</v>
      </c>
    </row>
    <row r="1318" spans="1:106" x14ac:dyDescent="0.2">
      <c r="A1318">
        <f>ROW(Source!A537)</f>
        <v>537</v>
      </c>
      <c r="B1318">
        <v>39500386</v>
      </c>
      <c r="C1318">
        <v>39502121</v>
      </c>
      <c r="D1318">
        <v>36799065</v>
      </c>
      <c r="E1318">
        <v>17</v>
      </c>
      <c r="F1318">
        <v>1</v>
      </c>
      <c r="G1318">
        <v>1</v>
      </c>
      <c r="H1318">
        <v>3</v>
      </c>
      <c r="I1318" t="s">
        <v>1438</v>
      </c>
      <c r="J1318" t="s">
        <v>3</v>
      </c>
      <c r="K1318" t="s">
        <v>1439</v>
      </c>
      <c r="L1318">
        <v>1374</v>
      </c>
      <c r="N1318">
        <v>1013</v>
      </c>
      <c r="O1318" t="s">
        <v>1440</v>
      </c>
      <c r="P1318" t="s">
        <v>1440</v>
      </c>
      <c r="Q1318">
        <v>1</v>
      </c>
      <c r="W1318">
        <v>0</v>
      </c>
      <c r="X1318">
        <v>-1731369543</v>
      </c>
      <c r="Y1318">
        <v>1.18</v>
      </c>
      <c r="AA1318">
        <v>1</v>
      </c>
      <c r="AB1318">
        <v>0</v>
      </c>
      <c r="AC1318">
        <v>0</v>
      </c>
      <c r="AD1318">
        <v>0</v>
      </c>
      <c r="AE1318">
        <v>1</v>
      </c>
      <c r="AF1318">
        <v>0</v>
      </c>
      <c r="AG1318">
        <v>0</v>
      </c>
      <c r="AH1318">
        <v>0</v>
      </c>
      <c r="AI1318">
        <v>1</v>
      </c>
      <c r="AJ1318">
        <v>1</v>
      </c>
      <c r="AK1318">
        <v>1</v>
      </c>
      <c r="AL1318">
        <v>1</v>
      </c>
      <c r="AN1318">
        <v>0</v>
      </c>
      <c r="AO1318">
        <v>1</v>
      </c>
      <c r="AP1318">
        <v>0</v>
      </c>
      <c r="AQ1318">
        <v>0</v>
      </c>
      <c r="AR1318">
        <v>0</v>
      </c>
      <c r="AS1318" t="s">
        <v>3</v>
      </c>
      <c r="AT1318">
        <v>1.18</v>
      </c>
      <c r="AU1318" t="s">
        <v>3</v>
      </c>
      <c r="AV1318">
        <v>0</v>
      </c>
      <c r="AW1318">
        <v>2</v>
      </c>
      <c r="AX1318">
        <v>39502143</v>
      </c>
      <c r="AY1318">
        <v>1</v>
      </c>
      <c r="AZ1318">
        <v>0</v>
      </c>
      <c r="BA1318">
        <v>1300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CX1318">
        <f>Y1318*Source!I537</f>
        <v>2.3895</v>
      </c>
      <c r="CY1318">
        <f t="shared" si="165"/>
        <v>1</v>
      </c>
      <c r="CZ1318">
        <f t="shared" si="166"/>
        <v>1</v>
      </c>
      <c r="DA1318">
        <f t="shared" si="167"/>
        <v>1</v>
      </c>
      <c r="DB1318">
        <v>0</v>
      </c>
    </row>
    <row r="1319" spans="1:106" x14ac:dyDescent="0.2">
      <c r="A1319">
        <f>ROW(Source!A542)</f>
        <v>542</v>
      </c>
      <c r="B1319">
        <v>39500385</v>
      </c>
      <c r="C1319">
        <v>39502146</v>
      </c>
      <c r="D1319">
        <v>37064878</v>
      </c>
      <c r="E1319">
        <v>1</v>
      </c>
      <c r="F1319">
        <v>1</v>
      </c>
      <c r="G1319">
        <v>1</v>
      </c>
      <c r="H1319">
        <v>1</v>
      </c>
      <c r="I1319" t="s">
        <v>1219</v>
      </c>
      <c r="J1319" t="s">
        <v>3</v>
      </c>
      <c r="K1319" t="s">
        <v>1220</v>
      </c>
      <c r="L1319">
        <v>1191</v>
      </c>
      <c r="N1319">
        <v>1013</v>
      </c>
      <c r="O1319" t="s">
        <v>1028</v>
      </c>
      <c r="P1319" t="s">
        <v>1028</v>
      </c>
      <c r="Q1319">
        <v>1</v>
      </c>
      <c r="W1319">
        <v>0</v>
      </c>
      <c r="X1319">
        <v>-1081351934</v>
      </c>
      <c r="Y1319">
        <v>4.49</v>
      </c>
      <c r="AA1319">
        <v>0</v>
      </c>
      <c r="AB1319">
        <v>0</v>
      </c>
      <c r="AC1319">
        <v>0</v>
      </c>
      <c r="AD1319">
        <v>9.4</v>
      </c>
      <c r="AE1319">
        <v>0</v>
      </c>
      <c r="AF1319">
        <v>0</v>
      </c>
      <c r="AG1319">
        <v>0</v>
      </c>
      <c r="AH1319">
        <v>9.4</v>
      </c>
      <c r="AI1319">
        <v>1</v>
      </c>
      <c r="AJ1319">
        <v>1</v>
      </c>
      <c r="AK1319">
        <v>1</v>
      </c>
      <c r="AL1319">
        <v>1</v>
      </c>
      <c r="AN1319">
        <v>0</v>
      </c>
      <c r="AO1319">
        <v>1</v>
      </c>
      <c r="AP1319">
        <v>0</v>
      </c>
      <c r="AQ1319">
        <v>0</v>
      </c>
      <c r="AR1319">
        <v>0</v>
      </c>
      <c r="AS1319" t="s">
        <v>3</v>
      </c>
      <c r="AT1319">
        <v>4.49</v>
      </c>
      <c r="AU1319" t="s">
        <v>3</v>
      </c>
      <c r="AV1319">
        <v>1</v>
      </c>
      <c r="AW1319">
        <v>2</v>
      </c>
      <c r="AX1319">
        <v>39502157</v>
      </c>
      <c r="AY1319">
        <v>1</v>
      </c>
      <c r="AZ1319">
        <v>0</v>
      </c>
      <c r="BA1319">
        <v>1301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CX1319">
        <f>Y1319*Source!I542</f>
        <v>4.2655000000000003</v>
      </c>
      <c r="CY1319">
        <f>AD1319</f>
        <v>9.4</v>
      </c>
      <c r="CZ1319">
        <f>AH1319</f>
        <v>9.4</v>
      </c>
      <c r="DA1319">
        <f>AL1319</f>
        <v>1</v>
      </c>
      <c r="DB1319">
        <v>0</v>
      </c>
    </row>
    <row r="1320" spans="1:106" x14ac:dyDescent="0.2">
      <c r="A1320">
        <f>ROW(Source!A542)</f>
        <v>542</v>
      </c>
      <c r="B1320">
        <v>39500385</v>
      </c>
      <c r="C1320">
        <v>39502146</v>
      </c>
      <c r="D1320">
        <v>37064876</v>
      </c>
      <c r="E1320">
        <v>1</v>
      </c>
      <c r="F1320">
        <v>1</v>
      </c>
      <c r="G1320">
        <v>1</v>
      </c>
      <c r="H1320">
        <v>1</v>
      </c>
      <c r="I1320" t="s">
        <v>1029</v>
      </c>
      <c r="J1320" t="s">
        <v>3</v>
      </c>
      <c r="K1320" t="s">
        <v>1030</v>
      </c>
      <c r="L1320">
        <v>1191</v>
      </c>
      <c r="N1320">
        <v>1013</v>
      </c>
      <c r="O1320" t="s">
        <v>1028</v>
      </c>
      <c r="P1320" t="s">
        <v>1028</v>
      </c>
      <c r="Q1320">
        <v>1</v>
      </c>
      <c r="W1320">
        <v>0</v>
      </c>
      <c r="X1320">
        <v>-1417349443</v>
      </c>
      <c r="Y1320">
        <v>0.12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1</v>
      </c>
      <c r="AJ1320">
        <v>1</v>
      </c>
      <c r="AK1320">
        <v>1</v>
      </c>
      <c r="AL1320">
        <v>1</v>
      </c>
      <c r="AN1320">
        <v>0</v>
      </c>
      <c r="AO1320">
        <v>1</v>
      </c>
      <c r="AP1320">
        <v>0</v>
      </c>
      <c r="AQ1320">
        <v>0</v>
      </c>
      <c r="AR1320">
        <v>0</v>
      </c>
      <c r="AS1320" t="s">
        <v>3</v>
      </c>
      <c r="AT1320">
        <v>0.12</v>
      </c>
      <c r="AU1320" t="s">
        <v>3</v>
      </c>
      <c r="AV1320">
        <v>2</v>
      </c>
      <c r="AW1320">
        <v>2</v>
      </c>
      <c r="AX1320">
        <v>39502158</v>
      </c>
      <c r="AY1320">
        <v>1</v>
      </c>
      <c r="AZ1320">
        <v>0</v>
      </c>
      <c r="BA1320">
        <v>1302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CX1320">
        <f>Y1320*Source!I542</f>
        <v>0.11399999999999999</v>
      </c>
      <c r="CY1320">
        <f>AD1320</f>
        <v>0</v>
      </c>
      <c r="CZ1320">
        <f>AH1320</f>
        <v>0</v>
      </c>
      <c r="DA1320">
        <f>AL1320</f>
        <v>1</v>
      </c>
      <c r="DB1320">
        <v>0</v>
      </c>
    </row>
    <row r="1321" spans="1:106" x14ac:dyDescent="0.2">
      <c r="A1321">
        <f>ROW(Source!A542)</f>
        <v>542</v>
      </c>
      <c r="B1321">
        <v>39500385</v>
      </c>
      <c r="C1321">
        <v>39502146</v>
      </c>
      <c r="D1321">
        <v>36882159</v>
      </c>
      <c r="E1321">
        <v>1</v>
      </c>
      <c r="F1321">
        <v>1</v>
      </c>
      <c r="G1321">
        <v>1</v>
      </c>
      <c r="H1321">
        <v>2</v>
      </c>
      <c r="I1321" t="s">
        <v>1119</v>
      </c>
      <c r="J1321" t="s">
        <v>1120</v>
      </c>
      <c r="K1321" t="s">
        <v>1121</v>
      </c>
      <c r="L1321">
        <v>1368</v>
      </c>
      <c r="N1321">
        <v>1011</v>
      </c>
      <c r="O1321" t="s">
        <v>1034</v>
      </c>
      <c r="P1321" t="s">
        <v>1034</v>
      </c>
      <c r="Q1321">
        <v>1</v>
      </c>
      <c r="W1321">
        <v>0</v>
      </c>
      <c r="X1321">
        <v>-1718674368</v>
      </c>
      <c r="Y1321">
        <v>0.06</v>
      </c>
      <c r="AA1321">
        <v>0</v>
      </c>
      <c r="AB1321">
        <v>111.99</v>
      </c>
      <c r="AC1321">
        <v>13.5</v>
      </c>
      <c r="AD1321">
        <v>0</v>
      </c>
      <c r="AE1321">
        <v>0</v>
      </c>
      <c r="AF1321">
        <v>111.99</v>
      </c>
      <c r="AG1321">
        <v>13.5</v>
      </c>
      <c r="AH1321">
        <v>0</v>
      </c>
      <c r="AI1321">
        <v>1</v>
      </c>
      <c r="AJ1321">
        <v>1</v>
      </c>
      <c r="AK1321">
        <v>1</v>
      </c>
      <c r="AL1321">
        <v>1</v>
      </c>
      <c r="AN1321">
        <v>0</v>
      </c>
      <c r="AO1321">
        <v>1</v>
      </c>
      <c r="AP1321">
        <v>0</v>
      </c>
      <c r="AQ1321">
        <v>0</v>
      </c>
      <c r="AR1321">
        <v>0</v>
      </c>
      <c r="AS1321" t="s">
        <v>3</v>
      </c>
      <c r="AT1321">
        <v>0.06</v>
      </c>
      <c r="AU1321" t="s">
        <v>3</v>
      </c>
      <c r="AV1321">
        <v>0</v>
      </c>
      <c r="AW1321">
        <v>2</v>
      </c>
      <c r="AX1321">
        <v>39502159</v>
      </c>
      <c r="AY1321">
        <v>1</v>
      </c>
      <c r="AZ1321">
        <v>0</v>
      </c>
      <c r="BA1321">
        <v>1303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CX1321">
        <f>Y1321*Source!I542</f>
        <v>5.6999999999999995E-2</v>
      </c>
      <c r="CY1321">
        <f>AB1321</f>
        <v>111.99</v>
      </c>
      <c r="CZ1321">
        <f>AF1321</f>
        <v>111.99</v>
      </c>
      <c r="DA1321">
        <f>AJ1321</f>
        <v>1</v>
      </c>
      <c r="DB1321">
        <v>0</v>
      </c>
    </row>
    <row r="1322" spans="1:106" x14ac:dyDescent="0.2">
      <c r="A1322">
        <f>ROW(Source!A542)</f>
        <v>542</v>
      </c>
      <c r="B1322">
        <v>39500385</v>
      </c>
      <c r="C1322">
        <v>39502146</v>
      </c>
      <c r="D1322">
        <v>36883554</v>
      </c>
      <c r="E1322">
        <v>1</v>
      </c>
      <c r="F1322">
        <v>1</v>
      </c>
      <c r="G1322">
        <v>1</v>
      </c>
      <c r="H1322">
        <v>2</v>
      </c>
      <c r="I1322" t="s">
        <v>1037</v>
      </c>
      <c r="J1322" t="s">
        <v>1038</v>
      </c>
      <c r="K1322" t="s">
        <v>1039</v>
      </c>
      <c r="L1322">
        <v>1368</v>
      </c>
      <c r="N1322">
        <v>1011</v>
      </c>
      <c r="O1322" t="s">
        <v>1034</v>
      </c>
      <c r="P1322" t="s">
        <v>1034</v>
      </c>
      <c r="Q1322">
        <v>1</v>
      </c>
      <c r="W1322">
        <v>0</v>
      </c>
      <c r="X1322">
        <v>1372534845</v>
      </c>
      <c r="Y1322">
        <v>0.06</v>
      </c>
      <c r="AA1322">
        <v>0</v>
      </c>
      <c r="AB1322">
        <v>65.709999999999994</v>
      </c>
      <c r="AC1322">
        <v>11.6</v>
      </c>
      <c r="AD1322">
        <v>0</v>
      </c>
      <c r="AE1322">
        <v>0</v>
      </c>
      <c r="AF1322">
        <v>65.709999999999994</v>
      </c>
      <c r="AG1322">
        <v>11.6</v>
      </c>
      <c r="AH1322">
        <v>0</v>
      </c>
      <c r="AI1322">
        <v>1</v>
      </c>
      <c r="AJ1322">
        <v>1</v>
      </c>
      <c r="AK1322">
        <v>1</v>
      </c>
      <c r="AL1322">
        <v>1</v>
      </c>
      <c r="AN1322">
        <v>0</v>
      </c>
      <c r="AO1322">
        <v>1</v>
      </c>
      <c r="AP1322">
        <v>0</v>
      </c>
      <c r="AQ1322">
        <v>0</v>
      </c>
      <c r="AR1322">
        <v>0</v>
      </c>
      <c r="AS1322" t="s">
        <v>3</v>
      </c>
      <c r="AT1322">
        <v>0.06</v>
      </c>
      <c r="AU1322" t="s">
        <v>3</v>
      </c>
      <c r="AV1322">
        <v>0</v>
      </c>
      <c r="AW1322">
        <v>2</v>
      </c>
      <c r="AX1322">
        <v>39502160</v>
      </c>
      <c r="AY1322">
        <v>1</v>
      </c>
      <c r="AZ1322">
        <v>0</v>
      </c>
      <c r="BA1322">
        <v>1304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CX1322">
        <f>Y1322*Source!I542</f>
        <v>5.6999999999999995E-2</v>
      </c>
      <c r="CY1322">
        <f>AB1322</f>
        <v>65.709999999999994</v>
      </c>
      <c r="CZ1322">
        <f>AF1322</f>
        <v>65.709999999999994</v>
      </c>
      <c r="DA1322">
        <f>AJ1322</f>
        <v>1</v>
      </c>
      <c r="DB1322">
        <v>0</v>
      </c>
    </row>
    <row r="1323" spans="1:106" x14ac:dyDescent="0.2">
      <c r="A1323">
        <f>ROW(Source!A542)</f>
        <v>542</v>
      </c>
      <c r="B1323">
        <v>39500385</v>
      </c>
      <c r="C1323">
        <v>39502146</v>
      </c>
      <c r="D1323">
        <v>36802094</v>
      </c>
      <c r="E1323">
        <v>1</v>
      </c>
      <c r="F1323">
        <v>1</v>
      </c>
      <c r="G1323">
        <v>1</v>
      </c>
      <c r="H1323">
        <v>3</v>
      </c>
      <c r="I1323" t="s">
        <v>1430</v>
      </c>
      <c r="J1323" t="s">
        <v>1431</v>
      </c>
      <c r="K1323" t="s">
        <v>1432</v>
      </c>
      <c r="L1323">
        <v>1346</v>
      </c>
      <c r="N1323">
        <v>1009</v>
      </c>
      <c r="O1323" t="s">
        <v>52</v>
      </c>
      <c r="P1323" t="s">
        <v>52</v>
      </c>
      <c r="Q1323">
        <v>1</v>
      </c>
      <c r="W1323">
        <v>0</v>
      </c>
      <c r="X1323">
        <v>-1088866022</v>
      </c>
      <c r="Y1323">
        <v>0.32</v>
      </c>
      <c r="AA1323">
        <v>30.4</v>
      </c>
      <c r="AB1323">
        <v>0</v>
      </c>
      <c r="AC1323">
        <v>0</v>
      </c>
      <c r="AD1323">
        <v>0</v>
      </c>
      <c r="AE1323">
        <v>30.4</v>
      </c>
      <c r="AF1323">
        <v>0</v>
      </c>
      <c r="AG1323">
        <v>0</v>
      </c>
      <c r="AH1323">
        <v>0</v>
      </c>
      <c r="AI1323">
        <v>1</v>
      </c>
      <c r="AJ1323">
        <v>1</v>
      </c>
      <c r="AK1323">
        <v>1</v>
      </c>
      <c r="AL1323">
        <v>1</v>
      </c>
      <c r="AN1323">
        <v>0</v>
      </c>
      <c r="AO1323">
        <v>1</v>
      </c>
      <c r="AP1323">
        <v>0</v>
      </c>
      <c r="AQ1323">
        <v>0</v>
      </c>
      <c r="AR1323">
        <v>0</v>
      </c>
      <c r="AS1323" t="s">
        <v>3</v>
      </c>
      <c r="AT1323">
        <v>0.32</v>
      </c>
      <c r="AU1323" t="s">
        <v>3</v>
      </c>
      <c r="AV1323">
        <v>0</v>
      </c>
      <c r="AW1323">
        <v>2</v>
      </c>
      <c r="AX1323">
        <v>39502161</v>
      </c>
      <c r="AY1323">
        <v>1</v>
      </c>
      <c r="AZ1323">
        <v>0</v>
      </c>
      <c r="BA1323">
        <v>1305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CX1323">
        <f>Y1323*Source!I542</f>
        <v>0.30399999999999999</v>
      </c>
      <c r="CY1323">
        <f t="shared" ref="CY1323:CY1328" si="168">AA1323</f>
        <v>30.4</v>
      </c>
      <c r="CZ1323">
        <f t="shared" ref="CZ1323:CZ1328" si="169">AE1323</f>
        <v>30.4</v>
      </c>
      <c r="DA1323">
        <f t="shared" ref="DA1323:DA1328" si="170">AI1323</f>
        <v>1</v>
      </c>
      <c r="DB1323">
        <v>0</v>
      </c>
    </row>
    <row r="1324" spans="1:106" x14ac:dyDescent="0.2">
      <c r="A1324">
        <f>ROW(Source!A542)</f>
        <v>542</v>
      </c>
      <c r="B1324">
        <v>39500385</v>
      </c>
      <c r="C1324">
        <v>39502146</v>
      </c>
      <c r="D1324">
        <v>36802373</v>
      </c>
      <c r="E1324">
        <v>1</v>
      </c>
      <c r="F1324">
        <v>1</v>
      </c>
      <c r="G1324">
        <v>1</v>
      </c>
      <c r="H1324">
        <v>3</v>
      </c>
      <c r="I1324" t="s">
        <v>1258</v>
      </c>
      <c r="J1324" t="s">
        <v>1259</v>
      </c>
      <c r="K1324" t="s">
        <v>1260</v>
      </c>
      <c r="L1324">
        <v>1348</v>
      </c>
      <c r="N1324">
        <v>1009</v>
      </c>
      <c r="O1324" t="s">
        <v>57</v>
      </c>
      <c r="P1324" t="s">
        <v>57</v>
      </c>
      <c r="Q1324">
        <v>1000</v>
      </c>
      <c r="W1324">
        <v>0</v>
      </c>
      <c r="X1324">
        <v>1012095217</v>
      </c>
      <c r="Y1324">
        <v>1.16E-3</v>
      </c>
      <c r="AA1324">
        <v>1820</v>
      </c>
      <c r="AB1324">
        <v>0</v>
      </c>
      <c r="AC1324">
        <v>0</v>
      </c>
      <c r="AD1324">
        <v>0</v>
      </c>
      <c r="AE1324">
        <v>1820</v>
      </c>
      <c r="AF1324">
        <v>0</v>
      </c>
      <c r="AG1324">
        <v>0</v>
      </c>
      <c r="AH1324">
        <v>0</v>
      </c>
      <c r="AI1324">
        <v>1</v>
      </c>
      <c r="AJ1324">
        <v>1</v>
      </c>
      <c r="AK1324">
        <v>1</v>
      </c>
      <c r="AL1324">
        <v>1</v>
      </c>
      <c r="AN1324">
        <v>0</v>
      </c>
      <c r="AO1324">
        <v>1</v>
      </c>
      <c r="AP1324">
        <v>0</v>
      </c>
      <c r="AQ1324">
        <v>0</v>
      </c>
      <c r="AR1324">
        <v>0</v>
      </c>
      <c r="AS1324" t="s">
        <v>3</v>
      </c>
      <c r="AT1324">
        <v>1.16E-3</v>
      </c>
      <c r="AU1324" t="s">
        <v>3</v>
      </c>
      <c r="AV1324">
        <v>0</v>
      </c>
      <c r="AW1324">
        <v>2</v>
      </c>
      <c r="AX1324">
        <v>39502162</v>
      </c>
      <c r="AY1324">
        <v>1</v>
      </c>
      <c r="AZ1324">
        <v>0</v>
      </c>
      <c r="BA1324">
        <v>1306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CX1324">
        <f>Y1324*Source!I542</f>
        <v>1.1019999999999999E-3</v>
      </c>
      <c r="CY1324">
        <f t="shared" si="168"/>
        <v>1820</v>
      </c>
      <c r="CZ1324">
        <f t="shared" si="169"/>
        <v>1820</v>
      </c>
      <c r="DA1324">
        <f t="shared" si="170"/>
        <v>1</v>
      </c>
      <c r="DB1324">
        <v>0</v>
      </c>
    </row>
    <row r="1325" spans="1:106" x14ac:dyDescent="0.2">
      <c r="A1325">
        <f>ROW(Source!A542)</f>
        <v>542</v>
      </c>
      <c r="B1325">
        <v>39500385</v>
      </c>
      <c r="C1325">
        <v>39502146</v>
      </c>
      <c r="D1325">
        <v>36838317</v>
      </c>
      <c r="E1325">
        <v>1</v>
      </c>
      <c r="F1325">
        <v>1</v>
      </c>
      <c r="G1325">
        <v>1</v>
      </c>
      <c r="H1325">
        <v>3</v>
      </c>
      <c r="I1325" t="s">
        <v>1459</v>
      </c>
      <c r="J1325" t="s">
        <v>1460</v>
      </c>
      <c r="K1325" t="s">
        <v>263</v>
      </c>
      <c r="L1325">
        <v>1346</v>
      </c>
      <c r="N1325">
        <v>1009</v>
      </c>
      <c r="O1325" t="s">
        <v>52</v>
      </c>
      <c r="P1325" t="s">
        <v>52</v>
      </c>
      <c r="Q1325">
        <v>1</v>
      </c>
      <c r="W1325">
        <v>0</v>
      </c>
      <c r="X1325">
        <v>210558753</v>
      </c>
      <c r="Y1325">
        <v>0.02</v>
      </c>
      <c r="AA1325">
        <v>28.6</v>
      </c>
      <c r="AB1325">
        <v>0</v>
      </c>
      <c r="AC1325">
        <v>0</v>
      </c>
      <c r="AD1325">
        <v>0</v>
      </c>
      <c r="AE1325">
        <v>28.6</v>
      </c>
      <c r="AF1325">
        <v>0</v>
      </c>
      <c r="AG1325">
        <v>0</v>
      </c>
      <c r="AH1325">
        <v>0</v>
      </c>
      <c r="AI1325">
        <v>1</v>
      </c>
      <c r="AJ1325">
        <v>1</v>
      </c>
      <c r="AK1325">
        <v>1</v>
      </c>
      <c r="AL1325">
        <v>1</v>
      </c>
      <c r="AN1325">
        <v>0</v>
      </c>
      <c r="AO1325">
        <v>1</v>
      </c>
      <c r="AP1325">
        <v>0</v>
      </c>
      <c r="AQ1325">
        <v>0</v>
      </c>
      <c r="AR1325">
        <v>0</v>
      </c>
      <c r="AS1325" t="s">
        <v>3</v>
      </c>
      <c r="AT1325">
        <v>0.02</v>
      </c>
      <c r="AU1325" t="s">
        <v>3</v>
      </c>
      <c r="AV1325">
        <v>0</v>
      </c>
      <c r="AW1325">
        <v>2</v>
      </c>
      <c r="AX1325">
        <v>39502163</v>
      </c>
      <c r="AY1325">
        <v>1</v>
      </c>
      <c r="AZ1325">
        <v>0</v>
      </c>
      <c r="BA1325">
        <v>1307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CX1325">
        <f>Y1325*Source!I542</f>
        <v>1.9E-2</v>
      </c>
      <c r="CY1325">
        <f t="shared" si="168"/>
        <v>28.6</v>
      </c>
      <c r="CZ1325">
        <f t="shared" si="169"/>
        <v>28.6</v>
      </c>
      <c r="DA1325">
        <f t="shared" si="170"/>
        <v>1</v>
      </c>
      <c r="DB1325">
        <v>0</v>
      </c>
    </row>
    <row r="1326" spans="1:106" x14ac:dyDescent="0.2">
      <c r="A1326">
        <f>ROW(Source!A542)</f>
        <v>542</v>
      </c>
      <c r="B1326">
        <v>39500385</v>
      </c>
      <c r="C1326">
        <v>39502146</v>
      </c>
      <c r="D1326">
        <v>36852062</v>
      </c>
      <c r="E1326">
        <v>1</v>
      </c>
      <c r="F1326">
        <v>1</v>
      </c>
      <c r="G1326">
        <v>1</v>
      </c>
      <c r="H1326">
        <v>3</v>
      </c>
      <c r="I1326" t="s">
        <v>1501</v>
      </c>
      <c r="J1326" t="s">
        <v>1502</v>
      </c>
      <c r="K1326" t="s">
        <v>1503</v>
      </c>
      <c r="L1326">
        <v>1356</v>
      </c>
      <c r="N1326">
        <v>1010</v>
      </c>
      <c r="O1326" t="s">
        <v>1128</v>
      </c>
      <c r="P1326" t="s">
        <v>1128</v>
      </c>
      <c r="Q1326">
        <v>1000</v>
      </c>
      <c r="W1326">
        <v>0</v>
      </c>
      <c r="X1326">
        <v>-947325787</v>
      </c>
      <c r="Y1326">
        <v>1.2200000000000001E-2</v>
      </c>
      <c r="AA1326">
        <v>282.02999999999997</v>
      </c>
      <c r="AB1326">
        <v>0</v>
      </c>
      <c r="AC1326">
        <v>0</v>
      </c>
      <c r="AD1326">
        <v>0</v>
      </c>
      <c r="AE1326">
        <v>282.02999999999997</v>
      </c>
      <c r="AF1326">
        <v>0</v>
      </c>
      <c r="AG1326">
        <v>0</v>
      </c>
      <c r="AH1326">
        <v>0</v>
      </c>
      <c r="AI1326">
        <v>1</v>
      </c>
      <c r="AJ1326">
        <v>1</v>
      </c>
      <c r="AK1326">
        <v>1</v>
      </c>
      <c r="AL1326">
        <v>1</v>
      </c>
      <c r="AN1326">
        <v>0</v>
      </c>
      <c r="AO1326">
        <v>1</v>
      </c>
      <c r="AP1326">
        <v>0</v>
      </c>
      <c r="AQ1326">
        <v>0</v>
      </c>
      <c r="AR1326">
        <v>0</v>
      </c>
      <c r="AS1326" t="s">
        <v>3</v>
      </c>
      <c r="AT1326">
        <v>1.2200000000000001E-2</v>
      </c>
      <c r="AU1326" t="s">
        <v>3</v>
      </c>
      <c r="AV1326">
        <v>0</v>
      </c>
      <c r="AW1326">
        <v>2</v>
      </c>
      <c r="AX1326">
        <v>39502164</v>
      </c>
      <c r="AY1326">
        <v>1</v>
      </c>
      <c r="AZ1326">
        <v>0</v>
      </c>
      <c r="BA1326">
        <v>1308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CX1326">
        <f>Y1326*Source!I542</f>
        <v>1.159E-2</v>
      </c>
      <c r="CY1326">
        <f t="shared" si="168"/>
        <v>282.02999999999997</v>
      </c>
      <c r="CZ1326">
        <f t="shared" si="169"/>
        <v>282.02999999999997</v>
      </c>
      <c r="DA1326">
        <f t="shared" si="170"/>
        <v>1</v>
      </c>
      <c r="DB1326">
        <v>0</v>
      </c>
    </row>
    <row r="1327" spans="1:106" x14ac:dyDescent="0.2">
      <c r="A1327">
        <f>ROW(Source!A542)</f>
        <v>542</v>
      </c>
      <c r="B1327">
        <v>39500385</v>
      </c>
      <c r="C1327">
        <v>39502146</v>
      </c>
      <c r="D1327">
        <v>36857460</v>
      </c>
      <c r="E1327">
        <v>1</v>
      </c>
      <c r="F1327">
        <v>1</v>
      </c>
      <c r="G1327">
        <v>1</v>
      </c>
      <c r="H1327">
        <v>3</v>
      </c>
      <c r="I1327" t="s">
        <v>828</v>
      </c>
      <c r="J1327" t="s">
        <v>830</v>
      </c>
      <c r="K1327" t="s">
        <v>829</v>
      </c>
      <c r="L1327">
        <v>1477</v>
      </c>
      <c r="N1327">
        <v>1013</v>
      </c>
      <c r="O1327" t="s">
        <v>824</v>
      </c>
      <c r="P1327" t="s">
        <v>826</v>
      </c>
      <c r="Q1327">
        <v>1</v>
      </c>
      <c r="W1327">
        <v>0</v>
      </c>
      <c r="X1327">
        <v>-329874626</v>
      </c>
      <c r="Y1327">
        <v>0.1</v>
      </c>
      <c r="AA1327">
        <v>4814.0200000000004</v>
      </c>
      <c r="AB1327">
        <v>0</v>
      </c>
      <c r="AC1327">
        <v>0</v>
      </c>
      <c r="AD1327">
        <v>0</v>
      </c>
      <c r="AE1327">
        <v>4814.0200000000004</v>
      </c>
      <c r="AF1327">
        <v>0</v>
      </c>
      <c r="AG1327">
        <v>0</v>
      </c>
      <c r="AH1327">
        <v>0</v>
      </c>
      <c r="AI1327">
        <v>1</v>
      </c>
      <c r="AJ1327">
        <v>1</v>
      </c>
      <c r="AK1327">
        <v>1</v>
      </c>
      <c r="AL1327">
        <v>1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 t="s">
        <v>3</v>
      </c>
      <c r="AT1327">
        <v>0.1</v>
      </c>
      <c r="AU1327" t="s">
        <v>3</v>
      </c>
      <c r="AV1327">
        <v>0</v>
      </c>
      <c r="AW1327">
        <v>1</v>
      </c>
      <c r="AX1327">
        <v>-1</v>
      </c>
      <c r="AY1327">
        <v>0</v>
      </c>
      <c r="AZ1327">
        <v>0</v>
      </c>
      <c r="BA1327" t="s">
        <v>3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CX1327">
        <f>Y1327*Source!I542</f>
        <v>9.5000000000000001E-2</v>
      </c>
      <c r="CY1327">
        <f t="shared" si="168"/>
        <v>4814.0200000000004</v>
      </c>
      <c r="CZ1327">
        <f t="shared" si="169"/>
        <v>4814.0200000000004</v>
      </c>
      <c r="DA1327">
        <f t="shared" si="170"/>
        <v>1</v>
      </c>
      <c r="DB1327">
        <v>0</v>
      </c>
    </row>
    <row r="1328" spans="1:106" x14ac:dyDescent="0.2">
      <c r="A1328">
        <f>ROW(Source!A542)</f>
        <v>542</v>
      </c>
      <c r="B1328">
        <v>39500385</v>
      </c>
      <c r="C1328">
        <v>39502146</v>
      </c>
      <c r="D1328">
        <v>36799065</v>
      </c>
      <c r="E1328">
        <v>17</v>
      </c>
      <c r="F1328">
        <v>1</v>
      </c>
      <c r="G1328">
        <v>1</v>
      </c>
      <c r="H1328">
        <v>3</v>
      </c>
      <c r="I1328" t="s">
        <v>1438</v>
      </c>
      <c r="J1328" t="s">
        <v>3</v>
      </c>
      <c r="K1328" t="s">
        <v>1439</v>
      </c>
      <c r="L1328">
        <v>1374</v>
      </c>
      <c r="N1328">
        <v>1013</v>
      </c>
      <c r="O1328" t="s">
        <v>1440</v>
      </c>
      <c r="P1328" t="s">
        <v>1440</v>
      </c>
      <c r="Q1328">
        <v>1</v>
      </c>
      <c r="W1328">
        <v>0</v>
      </c>
      <c r="X1328">
        <v>-1731369543</v>
      </c>
      <c r="Y1328">
        <v>0.84</v>
      </c>
      <c r="AA1328">
        <v>1</v>
      </c>
      <c r="AB1328">
        <v>0</v>
      </c>
      <c r="AC1328">
        <v>0</v>
      </c>
      <c r="AD1328">
        <v>0</v>
      </c>
      <c r="AE1328">
        <v>1</v>
      </c>
      <c r="AF1328">
        <v>0</v>
      </c>
      <c r="AG1328">
        <v>0</v>
      </c>
      <c r="AH1328">
        <v>0</v>
      </c>
      <c r="AI1328">
        <v>1</v>
      </c>
      <c r="AJ1328">
        <v>1</v>
      </c>
      <c r="AK1328">
        <v>1</v>
      </c>
      <c r="AL1328">
        <v>1</v>
      </c>
      <c r="AN1328">
        <v>0</v>
      </c>
      <c r="AO1328">
        <v>1</v>
      </c>
      <c r="AP1328">
        <v>0</v>
      </c>
      <c r="AQ1328">
        <v>0</v>
      </c>
      <c r="AR1328">
        <v>0</v>
      </c>
      <c r="AS1328" t="s">
        <v>3</v>
      </c>
      <c r="AT1328">
        <v>0.84</v>
      </c>
      <c r="AU1328" t="s">
        <v>3</v>
      </c>
      <c r="AV1328">
        <v>0</v>
      </c>
      <c r="AW1328">
        <v>2</v>
      </c>
      <c r="AX1328">
        <v>39502165</v>
      </c>
      <c r="AY1328">
        <v>1</v>
      </c>
      <c r="AZ1328">
        <v>0</v>
      </c>
      <c r="BA1328">
        <v>1309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CX1328">
        <f>Y1328*Source!I542</f>
        <v>0.79799999999999993</v>
      </c>
      <c r="CY1328">
        <f t="shared" si="168"/>
        <v>1</v>
      </c>
      <c r="CZ1328">
        <f t="shared" si="169"/>
        <v>1</v>
      </c>
      <c r="DA1328">
        <f t="shared" si="170"/>
        <v>1</v>
      </c>
      <c r="DB1328">
        <v>0</v>
      </c>
    </row>
    <row r="1329" spans="1:106" x14ac:dyDescent="0.2">
      <c r="A1329">
        <f>ROW(Source!A543)</f>
        <v>543</v>
      </c>
      <c r="B1329">
        <v>39500386</v>
      </c>
      <c r="C1329">
        <v>39502146</v>
      </c>
      <c r="D1329">
        <v>37064878</v>
      </c>
      <c r="E1329">
        <v>1</v>
      </c>
      <c r="F1329">
        <v>1</v>
      </c>
      <c r="G1329">
        <v>1</v>
      </c>
      <c r="H1329">
        <v>1</v>
      </c>
      <c r="I1329" t="s">
        <v>1219</v>
      </c>
      <c r="J1329" t="s">
        <v>3</v>
      </c>
      <c r="K1329" t="s">
        <v>1220</v>
      </c>
      <c r="L1329">
        <v>1191</v>
      </c>
      <c r="N1329">
        <v>1013</v>
      </c>
      <c r="O1329" t="s">
        <v>1028</v>
      </c>
      <c r="P1329" t="s">
        <v>1028</v>
      </c>
      <c r="Q1329">
        <v>1</v>
      </c>
      <c r="W1329">
        <v>0</v>
      </c>
      <c r="X1329">
        <v>-1081351934</v>
      </c>
      <c r="Y1329">
        <v>4.49</v>
      </c>
      <c r="AA1329">
        <v>0</v>
      </c>
      <c r="AB1329">
        <v>0</v>
      </c>
      <c r="AC1329">
        <v>0</v>
      </c>
      <c r="AD1329">
        <v>62.6</v>
      </c>
      <c r="AE1329">
        <v>0</v>
      </c>
      <c r="AF1329">
        <v>0</v>
      </c>
      <c r="AG1329">
        <v>0</v>
      </c>
      <c r="AH1329">
        <v>9.4</v>
      </c>
      <c r="AI1329">
        <v>1</v>
      </c>
      <c r="AJ1329">
        <v>1</v>
      </c>
      <c r="AK1329">
        <v>1</v>
      </c>
      <c r="AL1329">
        <v>6.66</v>
      </c>
      <c r="AN1329">
        <v>0</v>
      </c>
      <c r="AO1329">
        <v>1</v>
      </c>
      <c r="AP1329">
        <v>0</v>
      </c>
      <c r="AQ1329">
        <v>0</v>
      </c>
      <c r="AR1329">
        <v>0</v>
      </c>
      <c r="AS1329" t="s">
        <v>3</v>
      </c>
      <c r="AT1329">
        <v>4.49</v>
      </c>
      <c r="AU1329" t="s">
        <v>3</v>
      </c>
      <c r="AV1329">
        <v>1</v>
      </c>
      <c r="AW1329">
        <v>2</v>
      </c>
      <c r="AX1329">
        <v>39502157</v>
      </c>
      <c r="AY1329">
        <v>1</v>
      </c>
      <c r="AZ1329">
        <v>0</v>
      </c>
      <c r="BA1329">
        <v>1310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CX1329">
        <f>Y1329*Source!I543</f>
        <v>4.2655000000000003</v>
      </c>
      <c r="CY1329">
        <f>AD1329</f>
        <v>62.6</v>
      </c>
      <c r="CZ1329">
        <f>AH1329</f>
        <v>9.4</v>
      </c>
      <c r="DA1329">
        <f>AL1329</f>
        <v>6.66</v>
      </c>
      <c r="DB1329">
        <v>0</v>
      </c>
    </row>
    <row r="1330" spans="1:106" x14ac:dyDescent="0.2">
      <c r="A1330">
        <f>ROW(Source!A543)</f>
        <v>543</v>
      </c>
      <c r="B1330">
        <v>39500386</v>
      </c>
      <c r="C1330">
        <v>39502146</v>
      </c>
      <c r="D1330">
        <v>37064876</v>
      </c>
      <c r="E1330">
        <v>1</v>
      </c>
      <c r="F1330">
        <v>1</v>
      </c>
      <c r="G1330">
        <v>1</v>
      </c>
      <c r="H1330">
        <v>1</v>
      </c>
      <c r="I1330" t="s">
        <v>1029</v>
      </c>
      <c r="J1330" t="s">
        <v>3</v>
      </c>
      <c r="K1330" t="s">
        <v>1030</v>
      </c>
      <c r="L1330">
        <v>1191</v>
      </c>
      <c r="N1330">
        <v>1013</v>
      </c>
      <c r="O1330" t="s">
        <v>1028</v>
      </c>
      <c r="P1330" t="s">
        <v>1028</v>
      </c>
      <c r="Q1330">
        <v>1</v>
      </c>
      <c r="W1330">
        <v>0</v>
      </c>
      <c r="X1330">
        <v>-1417349443</v>
      </c>
      <c r="Y1330">
        <v>0.12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1</v>
      </c>
      <c r="AJ1330">
        <v>1</v>
      </c>
      <c r="AK1330">
        <v>6.66</v>
      </c>
      <c r="AL1330">
        <v>1</v>
      </c>
      <c r="AN1330">
        <v>0</v>
      </c>
      <c r="AO1330">
        <v>1</v>
      </c>
      <c r="AP1330">
        <v>0</v>
      </c>
      <c r="AQ1330">
        <v>0</v>
      </c>
      <c r="AR1330">
        <v>0</v>
      </c>
      <c r="AS1330" t="s">
        <v>3</v>
      </c>
      <c r="AT1330">
        <v>0.12</v>
      </c>
      <c r="AU1330" t="s">
        <v>3</v>
      </c>
      <c r="AV1330">
        <v>2</v>
      </c>
      <c r="AW1330">
        <v>2</v>
      </c>
      <c r="AX1330">
        <v>39502158</v>
      </c>
      <c r="AY1330">
        <v>1</v>
      </c>
      <c r="AZ1330">
        <v>0</v>
      </c>
      <c r="BA1330">
        <v>1311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CX1330">
        <f>Y1330*Source!I543</f>
        <v>0.11399999999999999</v>
      </c>
      <c r="CY1330">
        <f>AD1330</f>
        <v>0</v>
      </c>
      <c r="CZ1330">
        <f>AH1330</f>
        <v>0</v>
      </c>
      <c r="DA1330">
        <f>AL1330</f>
        <v>1</v>
      </c>
      <c r="DB1330">
        <v>0</v>
      </c>
    </row>
    <row r="1331" spans="1:106" x14ac:dyDescent="0.2">
      <c r="A1331">
        <f>ROW(Source!A543)</f>
        <v>543</v>
      </c>
      <c r="B1331">
        <v>39500386</v>
      </c>
      <c r="C1331">
        <v>39502146</v>
      </c>
      <c r="D1331">
        <v>36882159</v>
      </c>
      <c r="E1331">
        <v>1</v>
      </c>
      <c r="F1331">
        <v>1</v>
      </c>
      <c r="G1331">
        <v>1</v>
      </c>
      <c r="H1331">
        <v>2</v>
      </c>
      <c r="I1331" t="s">
        <v>1119</v>
      </c>
      <c r="J1331" t="s">
        <v>1120</v>
      </c>
      <c r="K1331" t="s">
        <v>1121</v>
      </c>
      <c r="L1331">
        <v>1368</v>
      </c>
      <c r="N1331">
        <v>1011</v>
      </c>
      <c r="O1331" t="s">
        <v>1034</v>
      </c>
      <c r="P1331" t="s">
        <v>1034</v>
      </c>
      <c r="Q1331">
        <v>1</v>
      </c>
      <c r="W1331">
        <v>0</v>
      </c>
      <c r="X1331">
        <v>-1718674368</v>
      </c>
      <c r="Y1331">
        <v>0.06</v>
      </c>
      <c r="AA1331">
        <v>0</v>
      </c>
      <c r="AB1331">
        <v>745.85</v>
      </c>
      <c r="AC1331">
        <v>13.5</v>
      </c>
      <c r="AD1331">
        <v>0</v>
      </c>
      <c r="AE1331">
        <v>0</v>
      </c>
      <c r="AF1331">
        <v>111.99</v>
      </c>
      <c r="AG1331">
        <v>13.5</v>
      </c>
      <c r="AH1331">
        <v>0</v>
      </c>
      <c r="AI1331">
        <v>1</v>
      </c>
      <c r="AJ1331">
        <v>6.66</v>
      </c>
      <c r="AK1331">
        <v>1</v>
      </c>
      <c r="AL1331">
        <v>1</v>
      </c>
      <c r="AN1331">
        <v>0</v>
      </c>
      <c r="AO1331">
        <v>1</v>
      </c>
      <c r="AP1331">
        <v>0</v>
      </c>
      <c r="AQ1331">
        <v>0</v>
      </c>
      <c r="AR1331">
        <v>0</v>
      </c>
      <c r="AS1331" t="s">
        <v>3</v>
      </c>
      <c r="AT1331">
        <v>0.06</v>
      </c>
      <c r="AU1331" t="s">
        <v>3</v>
      </c>
      <c r="AV1331">
        <v>0</v>
      </c>
      <c r="AW1331">
        <v>2</v>
      </c>
      <c r="AX1331">
        <v>39502159</v>
      </c>
      <c r="AY1331">
        <v>1</v>
      </c>
      <c r="AZ1331">
        <v>0</v>
      </c>
      <c r="BA1331">
        <v>1312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CX1331">
        <f>Y1331*Source!I543</f>
        <v>5.6999999999999995E-2</v>
      </c>
      <c r="CY1331">
        <f>AB1331</f>
        <v>745.85</v>
      </c>
      <c r="CZ1331">
        <f>AF1331</f>
        <v>111.99</v>
      </c>
      <c r="DA1331">
        <f>AJ1331</f>
        <v>6.66</v>
      </c>
      <c r="DB1331">
        <v>0</v>
      </c>
    </row>
    <row r="1332" spans="1:106" x14ac:dyDescent="0.2">
      <c r="A1332">
        <f>ROW(Source!A543)</f>
        <v>543</v>
      </c>
      <c r="B1332">
        <v>39500386</v>
      </c>
      <c r="C1332">
        <v>39502146</v>
      </c>
      <c r="D1332">
        <v>36883554</v>
      </c>
      <c r="E1332">
        <v>1</v>
      </c>
      <c r="F1332">
        <v>1</v>
      </c>
      <c r="G1332">
        <v>1</v>
      </c>
      <c r="H1332">
        <v>2</v>
      </c>
      <c r="I1332" t="s">
        <v>1037</v>
      </c>
      <c r="J1332" t="s">
        <v>1038</v>
      </c>
      <c r="K1332" t="s">
        <v>1039</v>
      </c>
      <c r="L1332">
        <v>1368</v>
      </c>
      <c r="N1332">
        <v>1011</v>
      </c>
      <c r="O1332" t="s">
        <v>1034</v>
      </c>
      <c r="P1332" t="s">
        <v>1034</v>
      </c>
      <c r="Q1332">
        <v>1</v>
      </c>
      <c r="W1332">
        <v>0</v>
      </c>
      <c r="X1332">
        <v>1372534845</v>
      </c>
      <c r="Y1332">
        <v>0.06</v>
      </c>
      <c r="AA1332">
        <v>0</v>
      </c>
      <c r="AB1332">
        <v>437.63</v>
      </c>
      <c r="AC1332">
        <v>11.6</v>
      </c>
      <c r="AD1332">
        <v>0</v>
      </c>
      <c r="AE1332">
        <v>0</v>
      </c>
      <c r="AF1332">
        <v>65.709999999999994</v>
      </c>
      <c r="AG1332">
        <v>11.6</v>
      </c>
      <c r="AH1332">
        <v>0</v>
      </c>
      <c r="AI1332">
        <v>1</v>
      </c>
      <c r="AJ1332">
        <v>6.66</v>
      </c>
      <c r="AK1332">
        <v>1</v>
      </c>
      <c r="AL1332">
        <v>1</v>
      </c>
      <c r="AN1332">
        <v>0</v>
      </c>
      <c r="AO1332">
        <v>1</v>
      </c>
      <c r="AP1332">
        <v>0</v>
      </c>
      <c r="AQ1332">
        <v>0</v>
      </c>
      <c r="AR1332">
        <v>0</v>
      </c>
      <c r="AS1332" t="s">
        <v>3</v>
      </c>
      <c r="AT1332">
        <v>0.06</v>
      </c>
      <c r="AU1332" t="s">
        <v>3</v>
      </c>
      <c r="AV1332">
        <v>0</v>
      </c>
      <c r="AW1332">
        <v>2</v>
      </c>
      <c r="AX1332">
        <v>39502160</v>
      </c>
      <c r="AY1332">
        <v>1</v>
      </c>
      <c r="AZ1332">
        <v>0</v>
      </c>
      <c r="BA1332">
        <v>1313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CX1332">
        <f>Y1332*Source!I543</f>
        <v>5.6999999999999995E-2</v>
      </c>
      <c r="CY1332">
        <f>AB1332</f>
        <v>437.63</v>
      </c>
      <c r="CZ1332">
        <f>AF1332</f>
        <v>65.709999999999994</v>
      </c>
      <c r="DA1332">
        <f>AJ1332</f>
        <v>6.66</v>
      </c>
      <c r="DB1332">
        <v>0</v>
      </c>
    </row>
    <row r="1333" spans="1:106" x14ac:dyDescent="0.2">
      <c r="A1333">
        <f>ROW(Source!A543)</f>
        <v>543</v>
      </c>
      <c r="B1333">
        <v>39500386</v>
      </c>
      <c r="C1333">
        <v>39502146</v>
      </c>
      <c r="D1333">
        <v>36802094</v>
      </c>
      <c r="E1333">
        <v>1</v>
      </c>
      <c r="F1333">
        <v>1</v>
      </c>
      <c r="G1333">
        <v>1</v>
      </c>
      <c r="H1333">
        <v>3</v>
      </c>
      <c r="I1333" t="s">
        <v>1430</v>
      </c>
      <c r="J1333" t="s">
        <v>1431</v>
      </c>
      <c r="K1333" t="s">
        <v>1432</v>
      </c>
      <c r="L1333">
        <v>1346</v>
      </c>
      <c r="N1333">
        <v>1009</v>
      </c>
      <c r="O1333" t="s">
        <v>52</v>
      </c>
      <c r="P1333" t="s">
        <v>52</v>
      </c>
      <c r="Q1333">
        <v>1</v>
      </c>
      <c r="W1333">
        <v>0</v>
      </c>
      <c r="X1333">
        <v>-1088866022</v>
      </c>
      <c r="Y1333">
        <v>0.32</v>
      </c>
      <c r="AA1333">
        <v>202.46</v>
      </c>
      <c r="AB1333">
        <v>0</v>
      </c>
      <c r="AC1333">
        <v>0</v>
      </c>
      <c r="AD1333">
        <v>0</v>
      </c>
      <c r="AE1333">
        <v>30.4</v>
      </c>
      <c r="AF1333">
        <v>0</v>
      </c>
      <c r="AG1333">
        <v>0</v>
      </c>
      <c r="AH1333">
        <v>0</v>
      </c>
      <c r="AI1333">
        <v>6.66</v>
      </c>
      <c r="AJ1333">
        <v>1</v>
      </c>
      <c r="AK1333">
        <v>1</v>
      </c>
      <c r="AL1333">
        <v>1</v>
      </c>
      <c r="AN1333">
        <v>0</v>
      </c>
      <c r="AO1333">
        <v>1</v>
      </c>
      <c r="AP1333">
        <v>0</v>
      </c>
      <c r="AQ1333">
        <v>0</v>
      </c>
      <c r="AR1333">
        <v>0</v>
      </c>
      <c r="AS1333" t="s">
        <v>3</v>
      </c>
      <c r="AT1333">
        <v>0.32</v>
      </c>
      <c r="AU1333" t="s">
        <v>3</v>
      </c>
      <c r="AV1333">
        <v>0</v>
      </c>
      <c r="AW1333">
        <v>2</v>
      </c>
      <c r="AX1333">
        <v>39502161</v>
      </c>
      <c r="AY1333">
        <v>1</v>
      </c>
      <c r="AZ1333">
        <v>0</v>
      </c>
      <c r="BA1333">
        <v>1314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CX1333">
        <f>Y1333*Source!I543</f>
        <v>0.30399999999999999</v>
      </c>
      <c r="CY1333">
        <f t="shared" ref="CY1333:CY1338" si="171">AA1333</f>
        <v>202.46</v>
      </c>
      <c r="CZ1333">
        <f t="shared" ref="CZ1333:CZ1338" si="172">AE1333</f>
        <v>30.4</v>
      </c>
      <c r="DA1333">
        <f t="shared" ref="DA1333:DA1338" si="173">AI1333</f>
        <v>6.66</v>
      </c>
      <c r="DB1333">
        <v>0</v>
      </c>
    </row>
    <row r="1334" spans="1:106" x14ac:dyDescent="0.2">
      <c r="A1334">
        <f>ROW(Source!A543)</f>
        <v>543</v>
      </c>
      <c r="B1334">
        <v>39500386</v>
      </c>
      <c r="C1334">
        <v>39502146</v>
      </c>
      <c r="D1334">
        <v>36802373</v>
      </c>
      <c r="E1334">
        <v>1</v>
      </c>
      <c r="F1334">
        <v>1</v>
      </c>
      <c r="G1334">
        <v>1</v>
      </c>
      <c r="H1334">
        <v>3</v>
      </c>
      <c r="I1334" t="s">
        <v>1258</v>
      </c>
      <c r="J1334" t="s">
        <v>1259</v>
      </c>
      <c r="K1334" t="s">
        <v>1260</v>
      </c>
      <c r="L1334">
        <v>1348</v>
      </c>
      <c r="N1334">
        <v>1009</v>
      </c>
      <c r="O1334" t="s">
        <v>57</v>
      </c>
      <c r="P1334" t="s">
        <v>57</v>
      </c>
      <c r="Q1334">
        <v>1000</v>
      </c>
      <c r="W1334">
        <v>0</v>
      </c>
      <c r="X1334">
        <v>1012095217</v>
      </c>
      <c r="Y1334">
        <v>1.16E-3</v>
      </c>
      <c r="AA1334">
        <v>12121.2</v>
      </c>
      <c r="AB1334">
        <v>0</v>
      </c>
      <c r="AC1334">
        <v>0</v>
      </c>
      <c r="AD1334">
        <v>0</v>
      </c>
      <c r="AE1334">
        <v>1820</v>
      </c>
      <c r="AF1334">
        <v>0</v>
      </c>
      <c r="AG1334">
        <v>0</v>
      </c>
      <c r="AH1334">
        <v>0</v>
      </c>
      <c r="AI1334">
        <v>6.66</v>
      </c>
      <c r="AJ1334">
        <v>1</v>
      </c>
      <c r="AK1334">
        <v>1</v>
      </c>
      <c r="AL1334">
        <v>1</v>
      </c>
      <c r="AN1334">
        <v>0</v>
      </c>
      <c r="AO1334">
        <v>1</v>
      </c>
      <c r="AP1334">
        <v>0</v>
      </c>
      <c r="AQ1334">
        <v>0</v>
      </c>
      <c r="AR1334">
        <v>0</v>
      </c>
      <c r="AS1334" t="s">
        <v>3</v>
      </c>
      <c r="AT1334">
        <v>1.16E-3</v>
      </c>
      <c r="AU1334" t="s">
        <v>3</v>
      </c>
      <c r="AV1334">
        <v>0</v>
      </c>
      <c r="AW1334">
        <v>2</v>
      </c>
      <c r="AX1334">
        <v>39502162</v>
      </c>
      <c r="AY1334">
        <v>1</v>
      </c>
      <c r="AZ1334">
        <v>0</v>
      </c>
      <c r="BA1334">
        <v>1315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CX1334">
        <f>Y1334*Source!I543</f>
        <v>1.1019999999999999E-3</v>
      </c>
      <c r="CY1334">
        <f t="shared" si="171"/>
        <v>12121.2</v>
      </c>
      <c r="CZ1334">
        <f t="shared" si="172"/>
        <v>1820</v>
      </c>
      <c r="DA1334">
        <f t="shared" si="173"/>
        <v>6.66</v>
      </c>
      <c r="DB1334">
        <v>0</v>
      </c>
    </row>
    <row r="1335" spans="1:106" x14ac:dyDescent="0.2">
      <c r="A1335">
        <f>ROW(Source!A543)</f>
        <v>543</v>
      </c>
      <c r="B1335">
        <v>39500386</v>
      </c>
      <c r="C1335">
        <v>39502146</v>
      </c>
      <c r="D1335">
        <v>36838317</v>
      </c>
      <c r="E1335">
        <v>1</v>
      </c>
      <c r="F1335">
        <v>1</v>
      </c>
      <c r="G1335">
        <v>1</v>
      </c>
      <c r="H1335">
        <v>3</v>
      </c>
      <c r="I1335" t="s">
        <v>1459</v>
      </c>
      <c r="J1335" t="s">
        <v>1460</v>
      </c>
      <c r="K1335" t="s">
        <v>263</v>
      </c>
      <c r="L1335">
        <v>1346</v>
      </c>
      <c r="N1335">
        <v>1009</v>
      </c>
      <c r="O1335" t="s">
        <v>52</v>
      </c>
      <c r="P1335" t="s">
        <v>52</v>
      </c>
      <c r="Q1335">
        <v>1</v>
      </c>
      <c r="W1335">
        <v>0</v>
      </c>
      <c r="X1335">
        <v>210558753</v>
      </c>
      <c r="Y1335">
        <v>0.02</v>
      </c>
      <c r="AA1335">
        <v>190.48</v>
      </c>
      <c r="AB1335">
        <v>0</v>
      </c>
      <c r="AC1335">
        <v>0</v>
      </c>
      <c r="AD1335">
        <v>0</v>
      </c>
      <c r="AE1335">
        <v>28.6</v>
      </c>
      <c r="AF1335">
        <v>0</v>
      </c>
      <c r="AG1335">
        <v>0</v>
      </c>
      <c r="AH1335">
        <v>0</v>
      </c>
      <c r="AI1335">
        <v>6.66</v>
      </c>
      <c r="AJ1335">
        <v>1</v>
      </c>
      <c r="AK1335">
        <v>1</v>
      </c>
      <c r="AL1335">
        <v>1</v>
      </c>
      <c r="AN1335">
        <v>0</v>
      </c>
      <c r="AO1335">
        <v>1</v>
      </c>
      <c r="AP1335">
        <v>0</v>
      </c>
      <c r="AQ1335">
        <v>0</v>
      </c>
      <c r="AR1335">
        <v>0</v>
      </c>
      <c r="AS1335" t="s">
        <v>3</v>
      </c>
      <c r="AT1335">
        <v>0.02</v>
      </c>
      <c r="AU1335" t="s">
        <v>3</v>
      </c>
      <c r="AV1335">
        <v>0</v>
      </c>
      <c r="AW1335">
        <v>2</v>
      </c>
      <c r="AX1335">
        <v>39502163</v>
      </c>
      <c r="AY1335">
        <v>1</v>
      </c>
      <c r="AZ1335">
        <v>0</v>
      </c>
      <c r="BA1335">
        <v>1316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CX1335">
        <f>Y1335*Source!I543</f>
        <v>1.9E-2</v>
      </c>
      <c r="CY1335">
        <f t="shared" si="171"/>
        <v>190.48</v>
      </c>
      <c r="CZ1335">
        <f t="shared" si="172"/>
        <v>28.6</v>
      </c>
      <c r="DA1335">
        <f t="shared" si="173"/>
        <v>6.66</v>
      </c>
      <c r="DB1335">
        <v>0</v>
      </c>
    </row>
    <row r="1336" spans="1:106" x14ac:dyDescent="0.2">
      <c r="A1336">
        <f>ROW(Source!A543)</f>
        <v>543</v>
      </c>
      <c r="B1336">
        <v>39500386</v>
      </c>
      <c r="C1336">
        <v>39502146</v>
      </c>
      <c r="D1336">
        <v>36852062</v>
      </c>
      <c r="E1336">
        <v>1</v>
      </c>
      <c r="F1336">
        <v>1</v>
      </c>
      <c r="G1336">
        <v>1</v>
      </c>
      <c r="H1336">
        <v>3</v>
      </c>
      <c r="I1336" t="s">
        <v>1501</v>
      </c>
      <c r="J1336" t="s">
        <v>1502</v>
      </c>
      <c r="K1336" t="s">
        <v>1503</v>
      </c>
      <c r="L1336">
        <v>1356</v>
      </c>
      <c r="N1336">
        <v>1010</v>
      </c>
      <c r="O1336" t="s">
        <v>1128</v>
      </c>
      <c r="P1336" t="s">
        <v>1128</v>
      </c>
      <c r="Q1336">
        <v>1000</v>
      </c>
      <c r="W1336">
        <v>0</v>
      </c>
      <c r="X1336">
        <v>-947325787</v>
      </c>
      <c r="Y1336">
        <v>1.2200000000000001E-2</v>
      </c>
      <c r="AA1336">
        <v>1878.32</v>
      </c>
      <c r="AB1336">
        <v>0</v>
      </c>
      <c r="AC1336">
        <v>0</v>
      </c>
      <c r="AD1336">
        <v>0</v>
      </c>
      <c r="AE1336">
        <v>282.02999999999997</v>
      </c>
      <c r="AF1336">
        <v>0</v>
      </c>
      <c r="AG1336">
        <v>0</v>
      </c>
      <c r="AH1336">
        <v>0</v>
      </c>
      <c r="AI1336">
        <v>6.66</v>
      </c>
      <c r="AJ1336">
        <v>1</v>
      </c>
      <c r="AK1336">
        <v>1</v>
      </c>
      <c r="AL1336">
        <v>1</v>
      </c>
      <c r="AN1336">
        <v>0</v>
      </c>
      <c r="AO1336">
        <v>1</v>
      </c>
      <c r="AP1336">
        <v>0</v>
      </c>
      <c r="AQ1336">
        <v>0</v>
      </c>
      <c r="AR1336">
        <v>0</v>
      </c>
      <c r="AS1336" t="s">
        <v>3</v>
      </c>
      <c r="AT1336">
        <v>1.2200000000000001E-2</v>
      </c>
      <c r="AU1336" t="s">
        <v>3</v>
      </c>
      <c r="AV1336">
        <v>0</v>
      </c>
      <c r="AW1336">
        <v>2</v>
      </c>
      <c r="AX1336">
        <v>39502164</v>
      </c>
      <c r="AY1336">
        <v>1</v>
      </c>
      <c r="AZ1336">
        <v>0</v>
      </c>
      <c r="BA1336">
        <v>1317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CX1336">
        <f>Y1336*Source!I543</f>
        <v>1.159E-2</v>
      </c>
      <c r="CY1336">
        <f t="shared" si="171"/>
        <v>1878.32</v>
      </c>
      <c r="CZ1336">
        <f t="shared" si="172"/>
        <v>282.02999999999997</v>
      </c>
      <c r="DA1336">
        <f t="shared" si="173"/>
        <v>6.66</v>
      </c>
      <c r="DB1336">
        <v>0</v>
      </c>
    </row>
    <row r="1337" spans="1:106" x14ac:dyDescent="0.2">
      <c r="A1337">
        <f>ROW(Source!A543)</f>
        <v>543</v>
      </c>
      <c r="B1337">
        <v>39500386</v>
      </c>
      <c r="C1337">
        <v>39502146</v>
      </c>
      <c r="D1337">
        <v>36857460</v>
      </c>
      <c r="E1337">
        <v>1</v>
      </c>
      <c r="F1337">
        <v>1</v>
      </c>
      <c r="G1337">
        <v>1</v>
      </c>
      <c r="H1337">
        <v>3</v>
      </c>
      <c r="I1337" t="s">
        <v>828</v>
      </c>
      <c r="J1337" t="s">
        <v>830</v>
      </c>
      <c r="K1337" t="s">
        <v>829</v>
      </c>
      <c r="L1337">
        <v>1477</v>
      </c>
      <c r="N1337">
        <v>1013</v>
      </c>
      <c r="O1337" t="s">
        <v>824</v>
      </c>
      <c r="P1337" t="s">
        <v>826</v>
      </c>
      <c r="Q1337">
        <v>1</v>
      </c>
      <c r="W1337">
        <v>0</v>
      </c>
      <c r="X1337">
        <v>-329874626</v>
      </c>
      <c r="Y1337">
        <v>0.1</v>
      </c>
      <c r="AA1337">
        <v>32061.37</v>
      </c>
      <c r="AB1337">
        <v>0</v>
      </c>
      <c r="AC1337">
        <v>0</v>
      </c>
      <c r="AD1337">
        <v>0</v>
      </c>
      <c r="AE1337">
        <v>4814.0200000000004</v>
      </c>
      <c r="AF1337">
        <v>0</v>
      </c>
      <c r="AG1337">
        <v>0</v>
      </c>
      <c r="AH1337">
        <v>0</v>
      </c>
      <c r="AI1337">
        <v>6.66</v>
      </c>
      <c r="AJ1337">
        <v>1</v>
      </c>
      <c r="AK1337">
        <v>1</v>
      </c>
      <c r="AL1337">
        <v>1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 t="s">
        <v>3</v>
      </c>
      <c r="AT1337">
        <v>0.1</v>
      </c>
      <c r="AU1337" t="s">
        <v>3</v>
      </c>
      <c r="AV1337">
        <v>0</v>
      </c>
      <c r="AW1337">
        <v>1</v>
      </c>
      <c r="AX1337">
        <v>-1</v>
      </c>
      <c r="AY1337">
        <v>0</v>
      </c>
      <c r="AZ1337">
        <v>0</v>
      </c>
      <c r="BA1337" t="s">
        <v>3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CX1337">
        <f>Y1337*Source!I543</f>
        <v>9.5000000000000001E-2</v>
      </c>
      <c r="CY1337">
        <f t="shared" si="171"/>
        <v>32061.37</v>
      </c>
      <c r="CZ1337">
        <f t="shared" si="172"/>
        <v>4814.0200000000004</v>
      </c>
      <c r="DA1337">
        <f t="shared" si="173"/>
        <v>6.66</v>
      </c>
      <c r="DB1337">
        <v>0</v>
      </c>
    </row>
    <row r="1338" spans="1:106" x14ac:dyDescent="0.2">
      <c r="A1338">
        <f>ROW(Source!A543)</f>
        <v>543</v>
      </c>
      <c r="B1338">
        <v>39500386</v>
      </c>
      <c r="C1338">
        <v>39502146</v>
      </c>
      <c r="D1338">
        <v>36799065</v>
      </c>
      <c r="E1338">
        <v>17</v>
      </c>
      <c r="F1338">
        <v>1</v>
      </c>
      <c r="G1338">
        <v>1</v>
      </c>
      <c r="H1338">
        <v>3</v>
      </c>
      <c r="I1338" t="s">
        <v>1438</v>
      </c>
      <c r="J1338" t="s">
        <v>3</v>
      </c>
      <c r="K1338" t="s">
        <v>1439</v>
      </c>
      <c r="L1338">
        <v>1374</v>
      </c>
      <c r="N1338">
        <v>1013</v>
      </c>
      <c r="O1338" t="s">
        <v>1440</v>
      </c>
      <c r="P1338" t="s">
        <v>1440</v>
      </c>
      <c r="Q1338">
        <v>1</v>
      </c>
      <c r="W1338">
        <v>0</v>
      </c>
      <c r="X1338">
        <v>-1731369543</v>
      </c>
      <c r="Y1338">
        <v>0.84</v>
      </c>
      <c r="AA1338">
        <v>1</v>
      </c>
      <c r="AB1338">
        <v>0</v>
      </c>
      <c r="AC1338">
        <v>0</v>
      </c>
      <c r="AD1338">
        <v>0</v>
      </c>
      <c r="AE1338">
        <v>1</v>
      </c>
      <c r="AF1338">
        <v>0</v>
      </c>
      <c r="AG1338">
        <v>0</v>
      </c>
      <c r="AH1338">
        <v>0</v>
      </c>
      <c r="AI1338">
        <v>1</v>
      </c>
      <c r="AJ1338">
        <v>1</v>
      </c>
      <c r="AK1338">
        <v>1</v>
      </c>
      <c r="AL1338">
        <v>1</v>
      </c>
      <c r="AN1338">
        <v>0</v>
      </c>
      <c r="AO1338">
        <v>1</v>
      </c>
      <c r="AP1338">
        <v>0</v>
      </c>
      <c r="AQ1338">
        <v>0</v>
      </c>
      <c r="AR1338">
        <v>0</v>
      </c>
      <c r="AS1338" t="s">
        <v>3</v>
      </c>
      <c r="AT1338">
        <v>0.84</v>
      </c>
      <c r="AU1338" t="s">
        <v>3</v>
      </c>
      <c r="AV1338">
        <v>0</v>
      </c>
      <c r="AW1338">
        <v>2</v>
      </c>
      <c r="AX1338">
        <v>39502165</v>
      </c>
      <c r="AY1338">
        <v>1</v>
      </c>
      <c r="AZ1338">
        <v>0</v>
      </c>
      <c r="BA1338">
        <v>1318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CX1338">
        <f>Y1338*Source!I543</f>
        <v>0.79799999999999993</v>
      </c>
      <c r="CY1338">
        <f t="shared" si="171"/>
        <v>1</v>
      </c>
      <c r="CZ1338">
        <f t="shared" si="172"/>
        <v>1</v>
      </c>
      <c r="DA1338">
        <f t="shared" si="173"/>
        <v>1</v>
      </c>
      <c r="DB1338">
        <v>0</v>
      </c>
    </row>
    <row r="1339" spans="1:106" x14ac:dyDescent="0.2">
      <c r="A1339">
        <f>ROW(Source!A546)</f>
        <v>546</v>
      </c>
      <c r="B1339">
        <v>39500385</v>
      </c>
      <c r="C1339">
        <v>39502167</v>
      </c>
      <c r="D1339">
        <v>37072767</v>
      </c>
      <c r="E1339">
        <v>1</v>
      </c>
      <c r="F1339">
        <v>1</v>
      </c>
      <c r="G1339">
        <v>1</v>
      </c>
      <c r="H1339">
        <v>1</v>
      </c>
      <c r="I1339" t="s">
        <v>1069</v>
      </c>
      <c r="J1339" t="s">
        <v>3</v>
      </c>
      <c r="K1339" t="s">
        <v>1070</v>
      </c>
      <c r="L1339">
        <v>1191</v>
      </c>
      <c r="N1339">
        <v>1013</v>
      </c>
      <c r="O1339" t="s">
        <v>1028</v>
      </c>
      <c r="P1339" t="s">
        <v>1028</v>
      </c>
      <c r="Q1339">
        <v>1</v>
      </c>
      <c r="W1339">
        <v>0</v>
      </c>
      <c r="X1339">
        <v>-1027537862</v>
      </c>
      <c r="Y1339">
        <v>15.64</v>
      </c>
      <c r="AA1339">
        <v>0</v>
      </c>
      <c r="AB1339">
        <v>0</v>
      </c>
      <c r="AC1339">
        <v>0</v>
      </c>
      <c r="AD1339">
        <v>9.18</v>
      </c>
      <c r="AE1339">
        <v>0</v>
      </c>
      <c r="AF1339">
        <v>0</v>
      </c>
      <c r="AG1339">
        <v>0</v>
      </c>
      <c r="AH1339">
        <v>9.18</v>
      </c>
      <c r="AI1339">
        <v>1</v>
      </c>
      <c r="AJ1339">
        <v>1</v>
      </c>
      <c r="AK1339">
        <v>1</v>
      </c>
      <c r="AL1339">
        <v>1</v>
      </c>
      <c r="AN1339">
        <v>0</v>
      </c>
      <c r="AO1339">
        <v>1</v>
      </c>
      <c r="AP1339">
        <v>0</v>
      </c>
      <c r="AQ1339">
        <v>0</v>
      </c>
      <c r="AR1339">
        <v>0</v>
      </c>
      <c r="AS1339" t="s">
        <v>3</v>
      </c>
      <c r="AT1339">
        <v>15.64</v>
      </c>
      <c r="AU1339" t="s">
        <v>3</v>
      </c>
      <c r="AV1339">
        <v>1</v>
      </c>
      <c r="AW1339">
        <v>2</v>
      </c>
      <c r="AX1339">
        <v>39502171</v>
      </c>
      <c r="AY1339">
        <v>1</v>
      </c>
      <c r="AZ1339">
        <v>0</v>
      </c>
      <c r="BA1339">
        <v>1319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CX1339">
        <f>Y1339*Source!I546</f>
        <v>4.0038400000000003</v>
      </c>
      <c r="CY1339">
        <f>AD1339</f>
        <v>9.18</v>
      </c>
      <c r="CZ1339">
        <f>AH1339</f>
        <v>9.18</v>
      </c>
      <c r="DA1339">
        <f>AL1339</f>
        <v>1</v>
      </c>
      <c r="DB1339">
        <v>0</v>
      </c>
    </row>
    <row r="1340" spans="1:106" x14ac:dyDescent="0.2">
      <c r="A1340">
        <f>ROW(Source!A546)</f>
        <v>546</v>
      </c>
      <c r="B1340">
        <v>39500385</v>
      </c>
      <c r="C1340">
        <v>39502167</v>
      </c>
      <c r="D1340">
        <v>36883883</v>
      </c>
      <c r="E1340">
        <v>1</v>
      </c>
      <c r="F1340">
        <v>1</v>
      </c>
      <c r="G1340">
        <v>1</v>
      </c>
      <c r="H1340">
        <v>2</v>
      </c>
      <c r="I1340" t="s">
        <v>1113</v>
      </c>
      <c r="J1340" t="s">
        <v>1114</v>
      </c>
      <c r="K1340" t="s">
        <v>1115</v>
      </c>
      <c r="L1340">
        <v>1368</v>
      </c>
      <c r="N1340">
        <v>1011</v>
      </c>
      <c r="O1340" t="s">
        <v>1034</v>
      </c>
      <c r="P1340" t="s">
        <v>1034</v>
      </c>
      <c r="Q1340">
        <v>1</v>
      </c>
      <c r="W1340">
        <v>0</v>
      </c>
      <c r="X1340">
        <v>-2111251057</v>
      </c>
      <c r="Y1340">
        <v>4.0599999999999996</v>
      </c>
      <c r="AA1340">
        <v>0</v>
      </c>
      <c r="AB1340">
        <v>32.5</v>
      </c>
      <c r="AC1340">
        <v>0</v>
      </c>
      <c r="AD1340">
        <v>0</v>
      </c>
      <c r="AE1340">
        <v>0</v>
      </c>
      <c r="AF1340">
        <v>32.5</v>
      </c>
      <c r="AG1340">
        <v>0</v>
      </c>
      <c r="AH1340">
        <v>0</v>
      </c>
      <c r="AI1340">
        <v>1</v>
      </c>
      <c r="AJ1340">
        <v>1</v>
      </c>
      <c r="AK1340">
        <v>1</v>
      </c>
      <c r="AL1340">
        <v>1</v>
      </c>
      <c r="AN1340">
        <v>0</v>
      </c>
      <c r="AO1340">
        <v>1</v>
      </c>
      <c r="AP1340">
        <v>0</v>
      </c>
      <c r="AQ1340">
        <v>0</v>
      </c>
      <c r="AR1340">
        <v>0</v>
      </c>
      <c r="AS1340" t="s">
        <v>3</v>
      </c>
      <c r="AT1340">
        <v>4.0599999999999996</v>
      </c>
      <c r="AU1340" t="s">
        <v>3</v>
      </c>
      <c r="AV1340">
        <v>0</v>
      </c>
      <c r="AW1340">
        <v>2</v>
      </c>
      <c r="AX1340">
        <v>39502172</v>
      </c>
      <c r="AY1340">
        <v>1</v>
      </c>
      <c r="AZ1340">
        <v>0</v>
      </c>
      <c r="BA1340">
        <v>1320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CX1340">
        <f>Y1340*Source!I546</f>
        <v>1.0393599999999998</v>
      </c>
      <c r="CY1340">
        <f>AB1340</f>
        <v>32.5</v>
      </c>
      <c r="CZ1340">
        <f>AF1340</f>
        <v>32.5</v>
      </c>
      <c r="DA1340">
        <f>AJ1340</f>
        <v>1</v>
      </c>
      <c r="DB1340">
        <v>0</v>
      </c>
    </row>
    <row r="1341" spans="1:106" x14ac:dyDescent="0.2">
      <c r="A1341">
        <f>ROW(Source!A546)</f>
        <v>546</v>
      </c>
      <c r="B1341">
        <v>39500385</v>
      </c>
      <c r="C1341">
        <v>39502167</v>
      </c>
      <c r="D1341">
        <v>36884481</v>
      </c>
      <c r="E1341">
        <v>1</v>
      </c>
      <c r="F1341">
        <v>1</v>
      </c>
      <c r="G1341">
        <v>1</v>
      </c>
      <c r="H1341">
        <v>2</v>
      </c>
      <c r="I1341" t="s">
        <v>1116</v>
      </c>
      <c r="J1341" t="s">
        <v>1117</v>
      </c>
      <c r="K1341" t="s">
        <v>1118</v>
      </c>
      <c r="L1341">
        <v>1368</v>
      </c>
      <c r="N1341">
        <v>1011</v>
      </c>
      <c r="O1341" t="s">
        <v>1034</v>
      </c>
      <c r="P1341" t="s">
        <v>1034</v>
      </c>
      <c r="Q1341">
        <v>1</v>
      </c>
      <c r="W1341">
        <v>0</v>
      </c>
      <c r="X1341">
        <v>1518765163</v>
      </c>
      <c r="Y1341">
        <v>8.1199999999999992</v>
      </c>
      <c r="AA1341">
        <v>0</v>
      </c>
      <c r="AB1341">
        <v>1.53</v>
      </c>
      <c r="AC1341">
        <v>0</v>
      </c>
      <c r="AD1341">
        <v>0</v>
      </c>
      <c r="AE1341">
        <v>0</v>
      </c>
      <c r="AF1341">
        <v>1.53</v>
      </c>
      <c r="AG1341">
        <v>0</v>
      </c>
      <c r="AH1341">
        <v>0</v>
      </c>
      <c r="AI1341">
        <v>1</v>
      </c>
      <c r="AJ1341">
        <v>1</v>
      </c>
      <c r="AK1341">
        <v>1</v>
      </c>
      <c r="AL1341">
        <v>1</v>
      </c>
      <c r="AN1341">
        <v>0</v>
      </c>
      <c r="AO1341">
        <v>1</v>
      </c>
      <c r="AP1341">
        <v>0</v>
      </c>
      <c r="AQ1341">
        <v>0</v>
      </c>
      <c r="AR1341">
        <v>0</v>
      </c>
      <c r="AS1341" t="s">
        <v>3</v>
      </c>
      <c r="AT1341">
        <v>8.1199999999999992</v>
      </c>
      <c r="AU1341" t="s">
        <v>3</v>
      </c>
      <c r="AV1341">
        <v>0</v>
      </c>
      <c r="AW1341">
        <v>2</v>
      </c>
      <c r="AX1341">
        <v>39502173</v>
      </c>
      <c r="AY1341">
        <v>1</v>
      </c>
      <c r="AZ1341">
        <v>0</v>
      </c>
      <c r="BA1341">
        <v>1321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CX1341">
        <f>Y1341*Source!I546</f>
        <v>2.0787199999999997</v>
      </c>
      <c r="CY1341">
        <f>AB1341</f>
        <v>1.53</v>
      </c>
      <c r="CZ1341">
        <f>AF1341</f>
        <v>1.53</v>
      </c>
      <c r="DA1341">
        <f>AJ1341</f>
        <v>1</v>
      </c>
      <c r="DB1341">
        <v>0</v>
      </c>
    </row>
    <row r="1342" spans="1:106" x14ac:dyDescent="0.2">
      <c r="A1342">
        <f>ROW(Source!A547)</f>
        <v>547</v>
      </c>
      <c r="B1342">
        <v>39500386</v>
      </c>
      <c r="C1342">
        <v>39502167</v>
      </c>
      <c r="D1342">
        <v>37072767</v>
      </c>
      <c r="E1342">
        <v>1</v>
      </c>
      <c r="F1342">
        <v>1</v>
      </c>
      <c r="G1342">
        <v>1</v>
      </c>
      <c r="H1342">
        <v>1</v>
      </c>
      <c r="I1342" t="s">
        <v>1069</v>
      </c>
      <c r="J1342" t="s">
        <v>3</v>
      </c>
      <c r="K1342" t="s">
        <v>1070</v>
      </c>
      <c r="L1342">
        <v>1191</v>
      </c>
      <c r="N1342">
        <v>1013</v>
      </c>
      <c r="O1342" t="s">
        <v>1028</v>
      </c>
      <c r="P1342" t="s">
        <v>1028</v>
      </c>
      <c r="Q1342">
        <v>1</v>
      </c>
      <c r="W1342">
        <v>0</v>
      </c>
      <c r="X1342">
        <v>-1027537862</v>
      </c>
      <c r="Y1342">
        <v>15.64</v>
      </c>
      <c r="AA1342">
        <v>0</v>
      </c>
      <c r="AB1342">
        <v>0</v>
      </c>
      <c r="AC1342">
        <v>0</v>
      </c>
      <c r="AD1342">
        <v>61.14</v>
      </c>
      <c r="AE1342">
        <v>0</v>
      </c>
      <c r="AF1342">
        <v>0</v>
      </c>
      <c r="AG1342">
        <v>0</v>
      </c>
      <c r="AH1342">
        <v>9.18</v>
      </c>
      <c r="AI1342">
        <v>1</v>
      </c>
      <c r="AJ1342">
        <v>1</v>
      </c>
      <c r="AK1342">
        <v>1</v>
      </c>
      <c r="AL1342">
        <v>6.66</v>
      </c>
      <c r="AN1342">
        <v>0</v>
      </c>
      <c r="AO1342">
        <v>1</v>
      </c>
      <c r="AP1342">
        <v>0</v>
      </c>
      <c r="AQ1342">
        <v>0</v>
      </c>
      <c r="AR1342">
        <v>0</v>
      </c>
      <c r="AS1342" t="s">
        <v>3</v>
      </c>
      <c r="AT1342">
        <v>15.64</v>
      </c>
      <c r="AU1342" t="s">
        <v>3</v>
      </c>
      <c r="AV1342">
        <v>1</v>
      </c>
      <c r="AW1342">
        <v>2</v>
      </c>
      <c r="AX1342">
        <v>39502171</v>
      </c>
      <c r="AY1342">
        <v>1</v>
      </c>
      <c r="AZ1342">
        <v>0</v>
      </c>
      <c r="BA1342">
        <v>1322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CX1342">
        <f>Y1342*Source!I547</f>
        <v>4.0038400000000003</v>
      </c>
      <c r="CY1342">
        <f>AD1342</f>
        <v>61.14</v>
      </c>
      <c r="CZ1342">
        <f>AH1342</f>
        <v>9.18</v>
      </c>
      <c r="DA1342">
        <f>AL1342</f>
        <v>6.66</v>
      </c>
      <c r="DB1342">
        <v>0</v>
      </c>
    </row>
    <row r="1343" spans="1:106" x14ac:dyDescent="0.2">
      <c r="A1343">
        <f>ROW(Source!A547)</f>
        <v>547</v>
      </c>
      <c r="B1343">
        <v>39500386</v>
      </c>
      <c r="C1343">
        <v>39502167</v>
      </c>
      <c r="D1343">
        <v>36883883</v>
      </c>
      <c r="E1343">
        <v>1</v>
      </c>
      <c r="F1343">
        <v>1</v>
      </c>
      <c r="G1343">
        <v>1</v>
      </c>
      <c r="H1343">
        <v>2</v>
      </c>
      <c r="I1343" t="s">
        <v>1113</v>
      </c>
      <c r="J1343" t="s">
        <v>1114</v>
      </c>
      <c r="K1343" t="s">
        <v>1115</v>
      </c>
      <c r="L1343">
        <v>1368</v>
      </c>
      <c r="N1343">
        <v>1011</v>
      </c>
      <c r="O1343" t="s">
        <v>1034</v>
      </c>
      <c r="P1343" t="s">
        <v>1034</v>
      </c>
      <c r="Q1343">
        <v>1</v>
      </c>
      <c r="W1343">
        <v>0</v>
      </c>
      <c r="X1343">
        <v>-2111251057</v>
      </c>
      <c r="Y1343">
        <v>4.0599999999999996</v>
      </c>
      <c r="AA1343">
        <v>0</v>
      </c>
      <c r="AB1343">
        <v>216.45</v>
      </c>
      <c r="AC1343">
        <v>0</v>
      </c>
      <c r="AD1343">
        <v>0</v>
      </c>
      <c r="AE1343">
        <v>0</v>
      </c>
      <c r="AF1343">
        <v>32.5</v>
      </c>
      <c r="AG1343">
        <v>0</v>
      </c>
      <c r="AH1343">
        <v>0</v>
      </c>
      <c r="AI1343">
        <v>1</v>
      </c>
      <c r="AJ1343">
        <v>6.66</v>
      </c>
      <c r="AK1343">
        <v>1</v>
      </c>
      <c r="AL1343">
        <v>1</v>
      </c>
      <c r="AN1343">
        <v>0</v>
      </c>
      <c r="AO1343">
        <v>1</v>
      </c>
      <c r="AP1343">
        <v>0</v>
      </c>
      <c r="AQ1343">
        <v>0</v>
      </c>
      <c r="AR1343">
        <v>0</v>
      </c>
      <c r="AS1343" t="s">
        <v>3</v>
      </c>
      <c r="AT1343">
        <v>4.0599999999999996</v>
      </c>
      <c r="AU1343" t="s">
        <v>3</v>
      </c>
      <c r="AV1343">
        <v>0</v>
      </c>
      <c r="AW1343">
        <v>2</v>
      </c>
      <c r="AX1343">
        <v>39502172</v>
      </c>
      <c r="AY1343">
        <v>1</v>
      </c>
      <c r="AZ1343">
        <v>0</v>
      </c>
      <c r="BA1343">
        <v>1323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CX1343">
        <f>Y1343*Source!I547</f>
        <v>1.0393599999999998</v>
      </c>
      <c r="CY1343">
        <f>AB1343</f>
        <v>216.45</v>
      </c>
      <c r="CZ1343">
        <f>AF1343</f>
        <v>32.5</v>
      </c>
      <c r="DA1343">
        <f>AJ1343</f>
        <v>6.66</v>
      </c>
      <c r="DB1343">
        <v>0</v>
      </c>
    </row>
    <row r="1344" spans="1:106" x14ac:dyDescent="0.2">
      <c r="A1344">
        <f>ROW(Source!A547)</f>
        <v>547</v>
      </c>
      <c r="B1344">
        <v>39500386</v>
      </c>
      <c r="C1344">
        <v>39502167</v>
      </c>
      <c r="D1344">
        <v>36884481</v>
      </c>
      <c r="E1344">
        <v>1</v>
      </c>
      <c r="F1344">
        <v>1</v>
      </c>
      <c r="G1344">
        <v>1</v>
      </c>
      <c r="H1344">
        <v>2</v>
      </c>
      <c r="I1344" t="s">
        <v>1116</v>
      </c>
      <c r="J1344" t="s">
        <v>1117</v>
      </c>
      <c r="K1344" t="s">
        <v>1118</v>
      </c>
      <c r="L1344">
        <v>1368</v>
      </c>
      <c r="N1344">
        <v>1011</v>
      </c>
      <c r="O1344" t="s">
        <v>1034</v>
      </c>
      <c r="P1344" t="s">
        <v>1034</v>
      </c>
      <c r="Q1344">
        <v>1</v>
      </c>
      <c r="W1344">
        <v>0</v>
      </c>
      <c r="X1344">
        <v>1518765163</v>
      </c>
      <c r="Y1344">
        <v>8.1199999999999992</v>
      </c>
      <c r="AA1344">
        <v>0</v>
      </c>
      <c r="AB1344">
        <v>10.19</v>
      </c>
      <c r="AC1344">
        <v>0</v>
      </c>
      <c r="AD1344">
        <v>0</v>
      </c>
      <c r="AE1344">
        <v>0</v>
      </c>
      <c r="AF1344">
        <v>1.53</v>
      </c>
      <c r="AG1344">
        <v>0</v>
      </c>
      <c r="AH1344">
        <v>0</v>
      </c>
      <c r="AI1344">
        <v>1</v>
      </c>
      <c r="AJ1344">
        <v>6.66</v>
      </c>
      <c r="AK1344">
        <v>1</v>
      </c>
      <c r="AL1344">
        <v>1</v>
      </c>
      <c r="AN1344">
        <v>0</v>
      </c>
      <c r="AO1344">
        <v>1</v>
      </c>
      <c r="AP1344">
        <v>0</v>
      </c>
      <c r="AQ1344">
        <v>0</v>
      </c>
      <c r="AR1344">
        <v>0</v>
      </c>
      <c r="AS1344" t="s">
        <v>3</v>
      </c>
      <c r="AT1344">
        <v>8.1199999999999992</v>
      </c>
      <c r="AU1344" t="s">
        <v>3</v>
      </c>
      <c r="AV1344">
        <v>0</v>
      </c>
      <c r="AW1344">
        <v>2</v>
      </c>
      <c r="AX1344">
        <v>39502173</v>
      </c>
      <c r="AY1344">
        <v>1</v>
      </c>
      <c r="AZ1344">
        <v>0</v>
      </c>
      <c r="BA1344">
        <v>1324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CX1344">
        <f>Y1344*Source!I547</f>
        <v>2.0787199999999997</v>
      </c>
      <c r="CY1344">
        <f>AB1344</f>
        <v>10.19</v>
      </c>
      <c r="CZ1344">
        <f>AF1344</f>
        <v>1.53</v>
      </c>
      <c r="DA1344">
        <f>AJ1344</f>
        <v>6.66</v>
      </c>
      <c r="DB1344">
        <v>0</v>
      </c>
    </row>
    <row r="1345" spans="1:106" x14ac:dyDescent="0.2">
      <c r="A1345">
        <f>ROW(Source!A548)</f>
        <v>548</v>
      </c>
      <c r="B1345">
        <v>39500385</v>
      </c>
      <c r="C1345">
        <v>39502174</v>
      </c>
      <c r="D1345">
        <v>37064878</v>
      </c>
      <c r="E1345">
        <v>1</v>
      </c>
      <c r="F1345">
        <v>1</v>
      </c>
      <c r="G1345">
        <v>1</v>
      </c>
      <c r="H1345">
        <v>1</v>
      </c>
      <c r="I1345" t="s">
        <v>1219</v>
      </c>
      <c r="J1345" t="s">
        <v>3</v>
      </c>
      <c r="K1345" t="s">
        <v>1220</v>
      </c>
      <c r="L1345">
        <v>1191</v>
      </c>
      <c r="N1345">
        <v>1013</v>
      </c>
      <c r="O1345" t="s">
        <v>1028</v>
      </c>
      <c r="P1345" t="s">
        <v>1028</v>
      </c>
      <c r="Q1345">
        <v>1</v>
      </c>
      <c r="W1345">
        <v>0</v>
      </c>
      <c r="X1345">
        <v>-1081351934</v>
      </c>
      <c r="Y1345">
        <v>43.4</v>
      </c>
      <c r="AA1345">
        <v>0</v>
      </c>
      <c r="AB1345">
        <v>0</v>
      </c>
      <c r="AC1345">
        <v>0</v>
      </c>
      <c r="AD1345">
        <v>9.4</v>
      </c>
      <c r="AE1345">
        <v>0</v>
      </c>
      <c r="AF1345">
        <v>0</v>
      </c>
      <c r="AG1345">
        <v>0</v>
      </c>
      <c r="AH1345">
        <v>9.4</v>
      </c>
      <c r="AI1345">
        <v>1</v>
      </c>
      <c r="AJ1345">
        <v>1</v>
      </c>
      <c r="AK1345">
        <v>1</v>
      </c>
      <c r="AL1345">
        <v>1</v>
      </c>
      <c r="AN1345">
        <v>0</v>
      </c>
      <c r="AO1345">
        <v>1</v>
      </c>
      <c r="AP1345">
        <v>0</v>
      </c>
      <c r="AQ1345">
        <v>0</v>
      </c>
      <c r="AR1345">
        <v>0</v>
      </c>
      <c r="AS1345" t="s">
        <v>3</v>
      </c>
      <c r="AT1345">
        <v>43.4</v>
      </c>
      <c r="AU1345" t="s">
        <v>3</v>
      </c>
      <c r="AV1345">
        <v>1</v>
      </c>
      <c r="AW1345">
        <v>2</v>
      </c>
      <c r="AX1345">
        <v>39502178</v>
      </c>
      <c r="AY1345">
        <v>1</v>
      </c>
      <c r="AZ1345">
        <v>0</v>
      </c>
      <c r="BA1345">
        <v>1325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CX1345">
        <f>Y1345*Source!I548</f>
        <v>16.058</v>
      </c>
      <c r="CY1345">
        <f>AD1345</f>
        <v>9.4</v>
      </c>
      <c r="CZ1345">
        <f>AH1345</f>
        <v>9.4</v>
      </c>
      <c r="DA1345">
        <f>AL1345</f>
        <v>1</v>
      </c>
      <c r="DB1345">
        <v>0</v>
      </c>
    </row>
    <row r="1346" spans="1:106" x14ac:dyDescent="0.2">
      <c r="A1346">
        <f>ROW(Source!A548)</f>
        <v>548</v>
      </c>
      <c r="B1346">
        <v>39500385</v>
      </c>
      <c r="C1346">
        <v>39502174</v>
      </c>
      <c r="D1346">
        <v>36883883</v>
      </c>
      <c r="E1346">
        <v>1</v>
      </c>
      <c r="F1346">
        <v>1</v>
      </c>
      <c r="G1346">
        <v>1</v>
      </c>
      <c r="H1346">
        <v>2</v>
      </c>
      <c r="I1346" t="s">
        <v>1113</v>
      </c>
      <c r="J1346" t="s">
        <v>1114</v>
      </c>
      <c r="K1346" t="s">
        <v>1115</v>
      </c>
      <c r="L1346">
        <v>1368</v>
      </c>
      <c r="N1346">
        <v>1011</v>
      </c>
      <c r="O1346" t="s">
        <v>1034</v>
      </c>
      <c r="P1346" t="s">
        <v>1034</v>
      </c>
      <c r="Q1346">
        <v>1</v>
      </c>
      <c r="W1346">
        <v>0</v>
      </c>
      <c r="X1346">
        <v>-2111251057</v>
      </c>
      <c r="Y1346">
        <v>10.56</v>
      </c>
      <c r="AA1346">
        <v>0</v>
      </c>
      <c r="AB1346">
        <v>32.5</v>
      </c>
      <c r="AC1346">
        <v>0</v>
      </c>
      <c r="AD1346">
        <v>0</v>
      </c>
      <c r="AE1346">
        <v>0</v>
      </c>
      <c r="AF1346">
        <v>32.5</v>
      </c>
      <c r="AG1346">
        <v>0</v>
      </c>
      <c r="AH1346">
        <v>0</v>
      </c>
      <c r="AI1346">
        <v>1</v>
      </c>
      <c r="AJ1346">
        <v>1</v>
      </c>
      <c r="AK1346">
        <v>1</v>
      </c>
      <c r="AL1346">
        <v>1</v>
      </c>
      <c r="AN1346">
        <v>0</v>
      </c>
      <c r="AO1346">
        <v>1</v>
      </c>
      <c r="AP1346">
        <v>0</v>
      </c>
      <c r="AQ1346">
        <v>0</v>
      </c>
      <c r="AR1346">
        <v>0</v>
      </c>
      <c r="AS1346" t="s">
        <v>3</v>
      </c>
      <c r="AT1346">
        <v>10.56</v>
      </c>
      <c r="AU1346" t="s">
        <v>3</v>
      </c>
      <c r="AV1346">
        <v>0</v>
      </c>
      <c r="AW1346">
        <v>2</v>
      </c>
      <c r="AX1346">
        <v>39502179</v>
      </c>
      <c r="AY1346">
        <v>1</v>
      </c>
      <c r="AZ1346">
        <v>0</v>
      </c>
      <c r="BA1346">
        <v>1326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CX1346">
        <f>Y1346*Source!I548</f>
        <v>3.9072</v>
      </c>
      <c r="CY1346">
        <f>AB1346</f>
        <v>32.5</v>
      </c>
      <c r="CZ1346">
        <f>AF1346</f>
        <v>32.5</v>
      </c>
      <c r="DA1346">
        <f>AJ1346</f>
        <v>1</v>
      </c>
      <c r="DB1346">
        <v>0</v>
      </c>
    </row>
    <row r="1347" spans="1:106" x14ac:dyDescent="0.2">
      <c r="A1347">
        <f>ROW(Source!A548)</f>
        <v>548</v>
      </c>
      <c r="B1347">
        <v>39500385</v>
      </c>
      <c r="C1347">
        <v>39502174</v>
      </c>
      <c r="D1347">
        <v>36884481</v>
      </c>
      <c r="E1347">
        <v>1</v>
      </c>
      <c r="F1347">
        <v>1</v>
      </c>
      <c r="G1347">
        <v>1</v>
      </c>
      <c r="H1347">
        <v>2</v>
      </c>
      <c r="I1347" t="s">
        <v>1116</v>
      </c>
      <c r="J1347" t="s">
        <v>1117</v>
      </c>
      <c r="K1347" t="s">
        <v>1118</v>
      </c>
      <c r="L1347">
        <v>1368</v>
      </c>
      <c r="N1347">
        <v>1011</v>
      </c>
      <c r="O1347" t="s">
        <v>1034</v>
      </c>
      <c r="P1347" t="s">
        <v>1034</v>
      </c>
      <c r="Q1347">
        <v>1</v>
      </c>
      <c r="W1347">
        <v>0</v>
      </c>
      <c r="X1347">
        <v>1518765163</v>
      </c>
      <c r="Y1347">
        <v>21.12</v>
      </c>
      <c r="AA1347">
        <v>0</v>
      </c>
      <c r="AB1347">
        <v>1.53</v>
      </c>
      <c r="AC1347">
        <v>0</v>
      </c>
      <c r="AD1347">
        <v>0</v>
      </c>
      <c r="AE1347">
        <v>0</v>
      </c>
      <c r="AF1347">
        <v>1.53</v>
      </c>
      <c r="AG1347">
        <v>0</v>
      </c>
      <c r="AH1347">
        <v>0</v>
      </c>
      <c r="AI1347">
        <v>1</v>
      </c>
      <c r="AJ1347">
        <v>1</v>
      </c>
      <c r="AK1347">
        <v>1</v>
      </c>
      <c r="AL1347">
        <v>1</v>
      </c>
      <c r="AN1347">
        <v>0</v>
      </c>
      <c r="AO1347">
        <v>1</v>
      </c>
      <c r="AP1347">
        <v>0</v>
      </c>
      <c r="AQ1347">
        <v>0</v>
      </c>
      <c r="AR1347">
        <v>0</v>
      </c>
      <c r="AS1347" t="s">
        <v>3</v>
      </c>
      <c r="AT1347">
        <v>21.12</v>
      </c>
      <c r="AU1347" t="s">
        <v>3</v>
      </c>
      <c r="AV1347">
        <v>0</v>
      </c>
      <c r="AW1347">
        <v>2</v>
      </c>
      <c r="AX1347">
        <v>39502180</v>
      </c>
      <c r="AY1347">
        <v>1</v>
      </c>
      <c r="AZ1347">
        <v>0</v>
      </c>
      <c r="BA1347">
        <v>1327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CX1347">
        <f>Y1347*Source!I548</f>
        <v>7.8144</v>
      </c>
      <c r="CY1347">
        <f>AB1347</f>
        <v>1.53</v>
      </c>
      <c r="CZ1347">
        <f>AF1347</f>
        <v>1.53</v>
      </c>
      <c r="DA1347">
        <f>AJ1347</f>
        <v>1</v>
      </c>
      <c r="DB1347">
        <v>0</v>
      </c>
    </row>
    <row r="1348" spans="1:106" x14ac:dyDescent="0.2">
      <c r="A1348">
        <f>ROW(Source!A549)</f>
        <v>549</v>
      </c>
      <c r="B1348">
        <v>39500386</v>
      </c>
      <c r="C1348">
        <v>39502174</v>
      </c>
      <c r="D1348">
        <v>37064878</v>
      </c>
      <c r="E1348">
        <v>1</v>
      </c>
      <c r="F1348">
        <v>1</v>
      </c>
      <c r="G1348">
        <v>1</v>
      </c>
      <c r="H1348">
        <v>1</v>
      </c>
      <c r="I1348" t="s">
        <v>1219</v>
      </c>
      <c r="J1348" t="s">
        <v>3</v>
      </c>
      <c r="K1348" t="s">
        <v>1220</v>
      </c>
      <c r="L1348">
        <v>1191</v>
      </c>
      <c r="N1348">
        <v>1013</v>
      </c>
      <c r="O1348" t="s">
        <v>1028</v>
      </c>
      <c r="P1348" t="s">
        <v>1028</v>
      </c>
      <c r="Q1348">
        <v>1</v>
      </c>
      <c r="W1348">
        <v>0</v>
      </c>
      <c r="X1348">
        <v>-1081351934</v>
      </c>
      <c r="Y1348">
        <v>43.4</v>
      </c>
      <c r="AA1348">
        <v>0</v>
      </c>
      <c r="AB1348">
        <v>0</v>
      </c>
      <c r="AC1348">
        <v>0</v>
      </c>
      <c r="AD1348">
        <v>62.6</v>
      </c>
      <c r="AE1348">
        <v>0</v>
      </c>
      <c r="AF1348">
        <v>0</v>
      </c>
      <c r="AG1348">
        <v>0</v>
      </c>
      <c r="AH1348">
        <v>9.4</v>
      </c>
      <c r="AI1348">
        <v>1</v>
      </c>
      <c r="AJ1348">
        <v>1</v>
      </c>
      <c r="AK1348">
        <v>1</v>
      </c>
      <c r="AL1348">
        <v>6.66</v>
      </c>
      <c r="AN1348">
        <v>0</v>
      </c>
      <c r="AO1348">
        <v>1</v>
      </c>
      <c r="AP1348">
        <v>0</v>
      </c>
      <c r="AQ1348">
        <v>0</v>
      </c>
      <c r="AR1348">
        <v>0</v>
      </c>
      <c r="AS1348" t="s">
        <v>3</v>
      </c>
      <c r="AT1348">
        <v>43.4</v>
      </c>
      <c r="AU1348" t="s">
        <v>3</v>
      </c>
      <c r="AV1348">
        <v>1</v>
      </c>
      <c r="AW1348">
        <v>2</v>
      </c>
      <c r="AX1348">
        <v>39502178</v>
      </c>
      <c r="AY1348">
        <v>1</v>
      </c>
      <c r="AZ1348">
        <v>0</v>
      </c>
      <c r="BA1348">
        <v>1328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CX1348">
        <f>Y1348*Source!I549</f>
        <v>16.058</v>
      </c>
      <c r="CY1348">
        <f>AD1348</f>
        <v>62.6</v>
      </c>
      <c r="CZ1348">
        <f>AH1348</f>
        <v>9.4</v>
      </c>
      <c r="DA1348">
        <f>AL1348</f>
        <v>6.66</v>
      </c>
      <c r="DB1348">
        <v>0</v>
      </c>
    </row>
    <row r="1349" spans="1:106" x14ac:dyDescent="0.2">
      <c r="A1349">
        <f>ROW(Source!A549)</f>
        <v>549</v>
      </c>
      <c r="B1349">
        <v>39500386</v>
      </c>
      <c r="C1349">
        <v>39502174</v>
      </c>
      <c r="D1349">
        <v>36883883</v>
      </c>
      <c r="E1349">
        <v>1</v>
      </c>
      <c r="F1349">
        <v>1</v>
      </c>
      <c r="G1349">
        <v>1</v>
      </c>
      <c r="H1349">
        <v>2</v>
      </c>
      <c r="I1349" t="s">
        <v>1113</v>
      </c>
      <c r="J1349" t="s">
        <v>1114</v>
      </c>
      <c r="K1349" t="s">
        <v>1115</v>
      </c>
      <c r="L1349">
        <v>1368</v>
      </c>
      <c r="N1349">
        <v>1011</v>
      </c>
      <c r="O1349" t="s">
        <v>1034</v>
      </c>
      <c r="P1349" t="s">
        <v>1034</v>
      </c>
      <c r="Q1349">
        <v>1</v>
      </c>
      <c r="W1349">
        <v>0</v>
      </c>
      <c r="X1349">
        <v>-2111251057</v>
      </c>
      <c r="Y1349">
        <v>10.56</v>
      </c>
      <c r="AA1349">
        <v>0</v>
      </c>
      <c r="AB1349">
        <v>216.45</v>
      </c>
      <c r="AC1349">
        <v>0</v>
      </c>
      <c r="AD1349">
        <v>0</v>
      </c>
      <c r="AE1349">
        <v>0</v>
      </c>
      <c r="AF1349">
        <v>32.5</v>
      </c>
      <c r="AG1349">
        <v>0</v>
      </c>
      <c r="AH1349">
        <v>0</v>
      </c>
      <c r="AI1349">
        <v>1</v>
      </c>
      <c r="AJ1349">
        <v>6.66</v>
      </c>
      <c r="AK1349">
        <v>1</v>
      </c>
      <c r="AL1349">
        <v>1</v>
      </c>
      <c r="AN1349">
        <v>0</v>
      </c>
      <c r="AO1349">
        <v>1</v>
      </c>
      <c r="AP1349">
        <v>0</v>
      </c>
      <c r="AQ1349">
        <v>0</v>
      </c>
      <c r="AR1349">
        <v>0</v>
      </c>
      <c r="AS1349" t="s">
        <v>3</v>
      </c>
      <c r="AT1349">
        <v>10.56</v>
      </c>
      <c r="AU1349" t="s">
        <v>3</v>
      </c>
      <c r="AV1349">
        <v>0</v>
      </c>
      <c r="AW1349">
        <v>2</v>
      </c>
      <c r="AX1349">
        <v>39502179</v>
      </c>
      <c r="AY1349">
        <v>1</v>
      </c>
      <c r="AZ1349">
        <v>0</v>
      </c>
      <c r="BA1349">
        <v>1329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CX1349">
        <f>Y1349*Source!I549</f>
        <v>3.9072</v>
      </c>
      <c r="CY1349">
        <f>AB1349</f>
        <v>216.45</v>
      </c>
      <c r="CZ1349">
        <f>AF1349</f>
        <v>32.5</v>
      </c>
      <c r="DA1349">
        <f>AJ1349</f>
        <v>6.66</v>
      </c>
      <c r="DB1349">
        <v>0</v>
      </c>
    </row>
    <row r="1350" spans="1:106" x14ac:dyDescent="0.2">
      <c r="A1350">
        <f>ROW(Source!A549)</f>
        <v>549</v>
      </c>
      <c r="B1350">
        <v>39500386</v>
      </c>
      <c r="C1350">
        <v>39502174</v>
      </c>
      <c r="D1350">
        <v>36884481</v>
      </c>
      <c r="E1350">
        <v>1</v>
      </c>
      <c r="F1350">
        <v>1</v>
      </c>
      <c r="G1350">
        <v>1</v>
      </c>
      <c r="H1350">
        <v>2</v>
      </c>
      <c r="I1350" t="s">
        <v>1116</v>
      </c>
      <c r="J1350" t="s">
        <v>1117</v>
      </c>
      <c r="K1350" t="s">
        <v>1118</v>
      </c>
      <c r="L1350">
        <v>1368</v>
      </c>
      <c r="N1350">
        <v>1011</v>
      </c>
      <c r="O1350" t="s">
        <v>1034</v>
      </c>
      <c r="P1350" t="s">
        <v>1034</v>
      </c>
      <c r="Q1350">
        <v>1</v>
      </c>
      <c r="W1350">
        <v>0</v>
      </c>
      <c r="X1350">
        <v>1518765163</v>
      </c>
      <c r="Y1350">
        <v>21.12</v>
      </c>
      <c r="AA1350">
        <v>0</v>
      </c>
      <c r="AB1350">
        <v>10.19</v>
      </c>
      <c r="AC1350">
        <v>0</v>
      </c>
      <c r="AD1350">
        <v>0</v>
      </c>
      <c r="AE1350">
        <v>0</v>
      </c>
      <c r="AF1350">
        <v>1.53</v>
      </c>
      <c r="AG1350">
        <v>0</v>
      </c>
      <c r="AH1350">
        <v>0</v>
      </c>
      <c r="AI1350">
        <v>1</v>
      </c>
      <c r="AJ1350">
        <v>6.66</v>
      </c>
      <c r="AK1350">
        <v>1</v>
      </c>
      <c r="AL1350">
        <v>1</v>
      </c>
      <c r="AN1350">
        <v>0</v>
      </c>
      <c r="AO1350">
        <v>1</v>
      </c>
      <c r="AP1350">
        <v>0</v>
      </c>
      <c r="AQ1350">
        <v>0</v>
      </c>
      <c r="AR1350">
        <v>0</v>
      </c>
      <c r="AS1350" t="s">
        <v>3</v>
      </c>
      <c r="AT1350">
        <v>21.12</v>
      </c>
      <c r="AU1350" t="s">
        <v>3</v>
      </c>
      <c r="AV1350">
        <v>0</v>
      </c>
      <c r="AW1350">
        <v>2</v>
      </c>
      <c r="AX1350">
        <v>39502180</v>
      </c>
      <c r="AY1350">
        <v>1</v>
      </c>
      <c r="AZ1350">
        <v>0</v>
      </c>
      <c r="BA1350">
        <v>1330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CX1350">
        <f>Y1350*Source!I549</f>
        <v>7.8144</v>
      </c>
      <c r="CY1350">
        <f>AB1350</f>
        <v>10.19</v>
      </c>
      <c r="CZ1350">
        <f>AF1350</f>
        <v>1.53</v>
      </c>
      <c r="DA1350">
        <f>AJ1350</f>
        <v>6.66</v>
      </c>
      <c r="DB1350">
        <v>0</v>
      </c>
    </row>
    <row r="1351" spans="1:106" x14ac:dyDescent="0.2">
      <c r="A1351">
        <f>ROW(Source!A550)</f>
        <v>550</v>
      </c>
      <c r="B1351">
        <v>39500385</v>
      </c>
      <c r="C1351">
        <v>39502181</v>
      </c>
      <c r="D1351">
        <v>37064878</v>
      </c>
      <c r="E1351">
        <v>1</v>
      </c>
      <c r="F1351">
        <v>1</v>
      </c>
      <c r="G1351">
        <v>1</v>
      </c>
      <c r="H1351">
        <v>1</v>
      </c>
      <c r="I1351" t="s">
        <v>1219</v>
      </c>
      <c r="J1351" t="s">
        <v>3</v>
      </c>
      <c r="K1351" t="s">
        <v>1220</v>
      </c>
      <c r="L1351">
        <v>1191</v>
      </c>
      <c r="N1351">
        <v>1013</v>
      </c>
      <c r="O1351" t="s">
        <v>1028</v>
      </c>
      <c r="P1351" t="s">
        <v>1028</v>
      </c>
      <c r="Q1351">
        <v>1</v>
      </c>
      <c r="W1351">
        <v>0</v>
      </c>
      <c r="X1351">
        <v>-1081351934</v>
      </c>
      <c r="Y1351">
        <v>16.5</v>
      </c>
      <c r="AA1351">
        <v>0</v>
      </c>
      <c r="AB1351">
        <v>0</v>
      </c>
      <c r="AC1351">
        <v>0</v>
      </c>
      <c r="AD1351">
        <v>9.4</v>
      </c>
      <c r="AE1351">
        <v>0</v>
      </c>
      <c r="AF1351">
        <v>0</v>
      </c>
      <c r="AG1351">
        <v>0</v>
      </c>
      <c r="AH1351">
        <v>9.4</v>
      </c>
      <c r="AI1351">
        <v>1</v>
      </c>
      <c r="AJ1351">
        <v>1</v>
      </c>
      <c r="AK1351">
        <v>1</v>
      </c>
      <c r="AL1351">
        <v>1</v>
      </c>
      <c r="AN1351">
        <v>0</v>
      </c>
      <c r="AO1351">
        <v>1</v>
      </c>
      <c r="AP1351">
        <v>0</v>
      </c>
      <c r="AQ1351">
        <v>0</v>
      </c>
      <c r="AR1351">
        <v>0</v>
      </c>
      <c r="AS1351" t="s">
        <v>3</v>
      </c>
      <c r="AT1351">
        <v>16.5</v>
      </c>
      <c r="AU1351" t="s">
        <v>3</v>
      </c>
      <c r="AV1351">
        <v>1</v>
      </c>
      <c r="AW1351">
        <v>2</v>
      </c>
      <c r="AX1351">
        <v>39502192</v>
      </c>
      <c r="AY1351">
        <v>1</v>
      </c>
      <c r="AZ1351">
        <v>0</v>
      </c>
      <c r="BA1351">
        <v>1331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CX1351">
        <f>Y1351*Source!I550</f>
        <v>3.7950000000000004</v>
      </c>
      <c r="CY1351">
        <f>AD1351</f>
        <v>9.4</v>
      </c>
      <c r="CZ1351">
        <f>AH1351</f>
        <v>9.4</v>
      </c>
      <c r="DA1351">
        <f>AL1351</f>
        <v>1</v>
      </c>
      <c r="DB1351">
        <v>0</v>
      </c>
    </row>
    <row r="1352" spans="1:106" x14ac:dyDescent="0.2">
      <c r="A1352">
        <f>ROW(Source!A550)</f>
        <v>550</v>
      </c>
      <c r="B1352">
        <v>39500385</v>
      </c>
      <c r="C1352">
        <v>39502181</v>
      </c>
      <c r="D1352">
        <v>37064876</v>
      </c>
      <c r="E1352">
        <v>1</v>
      </c>
      <c r="F1352">
        <v>1</v>
      </c>
      <c r="G1352">
        <v>1</v>
      </c>
      <c r="H1352">
        <v>1</v>
      </c>
      <c r="I1352" t="s">
        <v>1029</v>
      </c>
      <c r="J1352" t="s">
        <v>3</v>
      </c>
      <c r="K1352" t="s">
        <v>1030</v>
      </c>
      <c r="L1352">
        <v>1191</v>
      </c>
      <c r="N1352">
        <v>1013</v>
      </c>
      <c r="O1352" t="s">
        <v>1028</v>
      </c>
      <c r="P1352" t="s">
        <v>1028</v>
      </c>
      <c r="Q1352">
        <v>1</v>
      </c>
      <c r="W1352">
        <v>0</v>
      </c>
      <c r="X1352">
        <v>-1417349443</v>
      </c>
      <c r="Y1352">
        <v>0.04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1</v>
      </c>
      <c r="AJ1352">
        <v>1</v>
      </c>
      <c r="AK1352">
        <v>1</v>
      </c>
      <c r="AL1352">
        <v>1</v>
      </c>
      <c r="AN1352">
        <v>0</v>
      </c>
      <c r="AO1352">
        <v>1</v>
      </c>
      <c r="AP1352">
        <v>0</v>
      </c>
      <c r="AQ1352">
        <v>0</v>
      </c>
      <c r="AR1352">
        <v>0</v>
      </c>
      <c r="AS1352" t="s">
        <v>3</v>
      </c>
      <c r="AT1352">
        <v>0.04</v>
      </c>
      <c r="AU1352" t="s">
        <v>3</v>
      </c>
      <c r="AV1352">
        <v>2</v>
      </c>
      <c r="AW1352">
        <v>2</v>
      </c>
      <c r="AX1352">
        <v>39502193</v>
      </c>
      <c r="AY1352">
        <v>1</v>
      </c>
      <c r="AZ1352">
        <v>0</v>
      </c>
      <c r="BA1352">
        <v>1332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CX1352">
        <f>Y1352*Source!I550</f>
        <v>9.1999999999999998E-3</v>
      </c>
      <c r="CY1352">
        <f>AD1352</f>
        <v>0</v>
      </c>
      <c r="CZ1352">
        <f>AH1352</f>
        <v>0</v>
      </c>
      <c r="DA1352">
        <f>AL1352</f>
        <v>1</v>
      </c>
      <c r="DB1352">
        <v>0</v>
      </c>
    </row>
    <row r="1353" spans="1:106" x14ac:dyDescent="0.2">
      <c r="A1353">
        <f>ROW(Source!A550)</f>
        <v>550</v>
      </c>
      <c r="B1353">
        <v>39500385</v>
      </c>
      <c r="C1353">
        <v>39502181</v>
      </c>
      <c r="D1353">
        <v>36882159</v>
      </c>
      <c r="E1353">
        <v>1</v>
      </c>
      <c r="F1353">
        <v>1</v>
      </c>
      <c r="G1353">
        <v>1</v>
      </c>
      <c r="H1353">
        <v>2</v>
      </c>
      <c r="I1353" t="s">
        <v>1119</v>
      </c>
      <c r="J1353" t="s">
        <v>1120</v>
      </c>
      <c r="K1353" t="s">
        <v>1121</v>
      </c>
      <c r="L1353">
        <v>1368</v>
      </c>
      <c r="N1353">
        <v>1011</v>
      </c>
      <c r="O1353" t="s">
        <v>1034</v>
      </c>
      <c r="P1353" t="s">
        <v>1034</v>
      </c>
      <c r="Q1353">
        <v>1</v>
      </c>
      <c r="W1353">
        <v>0</v>
      </c>
      <c r="X1353">
        <v>-1718674368</v>
      </c>
      <c r="Y1353">
        <v>0.02</v>
      </c>
      <c r="AA1353">
        <v>0</v>
      </c>
      <c r="AB1353">
        <v>111.99</v>
      </c>
      <c r="AC1353">
        <v>13.5</v>
      </c>
      <c r="AD1353">
        <v>0</v>
      </c>
      <c r="AE1353">
        <v>0</v>
      </c>
      <c r="AF1353">
        <v>111.99</v>
      </c>
      <c r="AG1353">
        <v>13.5</v>
      </c>
      <c r="AH1353">
        <v>0</v>
      </c>
      <c r="AI1353">
        <v>1</v>
      </c>
      <c r="AJ1353">
        <v>1</v>
      </c>
      <c r="AK1353">
        <v>1</v>
      </c>
      <c r="AL1353">
        <v>1</v>
      </c>
      <c r="AN1353">
        <v>0</v>
      </c>
      <c r="AO1353">
        <v>1</v>
      </c>
      <c r="AP1353">
        <v>0</v>
      </c>
      <c r="AQ1353">
        <v>0</v>
      </c>
      <c r="AR1353">
        <v>0</v>
      </c>
      <c r="AS1353" t="s">
        <v>3</v>
      </c>
      <c r="AT1353">
        <v>0.02</v>
      </c>
      <c r="AU1353" t="s">
        <v>3</v>
      </c>
      <c r="AV1353">
        <v>0</v>
      </c>
      <c r="AW1353">
        <v>2</v>
      </c>
      <c r="AX1353">
        <v>39502194</v>
      </c>
      <c r="AY1353">
        <v>1</v>
      </c>
      <c r="AZ1353">
        <v>0</v>
      </c>
      <c r="BA1353">
        <v>1333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CX1353">
        <f>Y1353*Source!I550</f>
        <v>4.5999999999999999E-3</v>
      </c>
      <c r="CY1353">
        <f>AB1353</f>
        <v>111.99</v>
      </c>
      <c r="CZ1353">
        <f>AF1353</f>
        <v>111.99</v>
      </c>
      <c r="DA1353">
        <f>AJ1353</f>
        <v>1</v>
      </c>
      <c r="DB1353">
        <v>0</v>
      </c>
    </row>
    <row r="1354" spans="1:106" x14ac:dyDescent="0.2">
      <c r="A1354">
        <f>ROW(Source!A550)</f>
        <v>550</v>
      </c>
      <c r="B1354">
        <v>39500385</v>
      </c>
      <c r="C1354">
        <v>39502181</v>
      </c>
      <c r="D1354">
        <v>36883554</v>
      </c>
      <c r="E1354">
        <v>1</v>
      </c>
      <c r="F1354">
        <v>1</v>
      </c>
      <c r="G1354">
        <v>1</v>
      </c>
      <c r="H1354">
        <v>2</v>
      </c>
      <c r="I1354" t="s">
        <v>1037</v>
      </c>
      <c r="J1354" t="s">
        <v>1038</v>
      </c>
      <c r="K1354" t="s">
        <v>1039</v>
      </c>
      <c r="L1354">
        <v>1368</v>
      </c>
      <c r="N1354">
        <v>1011</v>
      </c>
      <c r="O1354" t="s">
        <v>1034</v>
      </c>
      <c r="P1354" t="s">
        <v>1034</v>
      </c>
      <c r="Q1354">
        <v>1</v>
      </c>
      <c r="W1354">
        <v>0</v>
      </c>
      <c r="X1354">
        <v>1372534845</v>
      </c>
      <c r="Y1354">
        <v>0.02</v>
      </c>
      <c r="AA1354">
        <v>0</v>
      </c>
      <c r="AB1354">
        <v>65.709999999999994</v>
      </c>
      <c r="AC1354">
        <v>11.6</v>
      </c>
      <c r="AD1354">
        <v>0</v>
      </c>
      <c r="AE1354">
        <v>0</v>
      </c>
      <c r="AF1354">
        <v>65.709999999999994</v>
      </c>
      <c r="AG1354">
        <v>11.6</v>
      </c>
      <c r="AH1354">
        <v>0</v>
      </c>
      <c r="AI1354">
        <v>1</v>
      </c>
      <c r="AJ1354">
        <v>1</v>
      </c>
      <c r="AK1354">
        <v>1</v>
      </c>
      <c r="AL1354">
        <v>1</v>
      </c>
      <c r="AN1354">
        <v>0</v>
      </c>
      <c r="AO1354">
        <v>1</v>
      </c>
      <c r="AP1354">
        <v>0</v>
      </c>
      <c r="AQ1354">
        <v>0</v>
      </c>
      <c r="AR1354">
        <v>0</v>
      </c>
      <c r="AS1354" t="s">
        <v>3</v>
      </c>
      <c r="AT1354">
        <v>0.02</v>
      </c>
      <c r="AU1354" t="s">
        <v>3</v>
      </c>
      <c r="AV1354">
        <v>0</v>
      </c>
      <c r="AW1354">
        <v>2</v>
      </c>
      <c r="AX1354">
        <v>39502195</v>
      </c>
      <c r="AY1354">
        <v>1</v>
      </c>
      <c r="AZ1354">
        <v>0</v>
      </c>
      <c r="BA1354">
        <v>1334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CX1354">
        <f>Y1354*Source!I550</f>
        <v>4.5999999999999999E-3</v>
      </c>
      <c r="CY1354">
        <f>AB1354</f>
        <v>65.709999999999994</v>
      </c>
      <c r="CZ1354">
        <f>AF1354</f>
        <v>65.709999999999994</v>
      </c>
      <c r="DA1354">
        <f>AJ1354</f>
        <v>1</v>
      </c>
      <c r="DB1354">
        <v>0</v>
      </c>
    </row>
    <row r="1355" spans="1:106" x14ac:dyDescent="0.2">
      <c r="A1355">
        <f>ROW(Source!A550)</f>
        <v>550</v>
      </c>
      <c r="B1355">
        <v>39500385</v>
      </c>
      <c r="C1355">
        <v>39502181</v>
      </c>
      <c r="D1355">
        <v>36806488</v>
      </c>
      <c r="E1355">
        <v>1</v>
      </c>
      <c r="F1355">
        <v>1</v>
      </c>
      <c r="G1355">
        <v>1</v>
      </c>
      <c r="H1355">
        <v>3</v>
      </c>
      <c r="I1355" t="s">
        <v>1141</v>
      </c>
      <c r="J1355" t="s">
        <v>1142</v>
      </c>
      <c r="K1355" t="s">
        <v>1143</v>
      </c>
      <c r="L1355">
        <v>1348</v>
      </c>
      <c r="N1355">
        <v>1009</v>
      </c>
      <c r="O1355" t="s">
        <v>57</v>
      </c>
      <c r="P1355" t="s">
        <v>57</v>
      </c>
      <c r="Q1355">
        <v>1000</v>
      </c>
      <c r="W1355">
        <v>0</v>
      </c>
      <c r="X1355">
        <v>-1421715385</v>
      </c>
      <c r="Y1355">
        <v>0.01</v>
      </c>
      <c r="AA1355">
        <v>729.98</v>
      </c>
      <c r="AB1355">
        <v>0</v>
      </c>
      <c r="AC1355">
        <v>0</v>
      </c>
      <c r="AD1355">
        <v>0</v>
      </c>
      <c r="AE1355">
        <v>729.98</v>
      </c>
      <c r="AF1355">
        <v>0</v>
      </c>
      <c r="AG1355">
        <v>0</v>
      </c>
      <c r="AH1355">
        <v>0</v>
      </c>
      <c r="AI1355">
        <v>1</v>
      </c>
      <c r="AJ1355">
        <v>1</v>
      </c>
      <c r="AK1355">
        <v>1</v>
      </c>
      <c r="AL1355">
        <v>1</v>
      </c>
      <c r="AN1355">
        <v>0</v>
      </c>
      <c r="AO1355">
        <v>1</v>
      </c>
      <c r="AP1355">
        <v>0</v>
      </c>
      <c r="AQ1355">
        <v>0</v>
      </c>
      <c r="AR1355">
        <v>0</v>
      </c>
      <c r="AS1355" t="s">
        <v>3</v>
      </c>
      <c r="AT1355">
        <v>0.01</v>
      </c>
      <c r="AU1355" t="s">
        <v>3</v>
      </c>
      <c r="AV1355">
        <v>0</v>
      </c>
      <c r="AW1355">
        <v>2</v>
      </c>
      <c r="AX1355">
        <v>39502196</v>
      </c>
      <c r="AY1355">
        <v>1</v>
      </c>
      <c r="AZ1355">
        <v>0</v>
      </c>
      <c r="BA1355">
        <v>1335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CX1355">
        <f>Y1355*Source!I550</f>
        <v>2.3E-3</v>
      </c>
      <c r="CY1355">
        <f t="shared" ref="CY1355:CY1360" si="174">AA1355</f>
        <v>729.98</v>
      </c>
      <c r="CZ1355">
        <f t="shared" ref="CZ1355:CZ1360" si="175">AE1355</f>
        <v>729.98</v>
      </c>
      <c r="DA1355">
        <f t="shared" ref="DA1355:DA1360" si="176">AI1355</f>
        <v>1</v>
      </c>
      <c r="DB1355">
        <v>0</v>
      </c>
    </row>
    <row r="1356" spans="1:106" x14ac:dyDescent="0.2">
      <c r="A1356">
        <f>ROW(Source!A550)</f>
        <v>550</v>
      </c>
      <c r="B1356">
        <v>39500385</v>
      </c>
      <c r="C1356">
        <v>39502181</v>
      </c>
      <c r="D1356">
        <v>36838317</v>
      </c>
      <c r="E1356">
        <v>1</v>
      </c>
      <c r="F1356">
        <v>1</v>
      </c>
      <c r="G1356">
        <v>1</v>
      </c>
      <c r="H1356">
        <v>3</v>
      </c>
      <c r="I1356" t="s">
        <v>1459</v>
      </c>
      <c r="J1356" t="s">
        <v>1460</v>
      </c>
      <c r="K1356" t="s">
        <v>263</v>
      </c>
      <c r="L1356">
        <v>1346</v>
      </c>
      <c r="N1356">
        <v>1009</v>
      </c>
      <c r="O1356" t="s">
        <v>52</v>
      </c>
      <c r="P1356" t="s">
        <v>52</v>
      </c>
      <c r="Q1356">
        <v>1</v>
      </c>
      <c r="W1356">
        <v>0</v>
      </c>
      <c r="X1356">
        <v>210558753</v>
      </c>
      <c r="Y1356">
        <v>0.3</v>
      </c>
      <c r="AA1356">
        <v>28.6</v>
      </c>
      <c r="AB1356">
        <v>0</v>
      </c>
      <c r="AC1356">
        <v>0</v>
      </c>
      <c r="AD1356">
        <v>0</v>
      </c>
      <c r="AE1356">
        <v>28.6</v>
      </c>
      <c r="AF1356">
        <v>0</v>
      </c>
      <c r="AG1356">
        <v>0</v>
      </c>
      <c r="AH1356">
        <v>0</v>
      </c>
      <c r="AI1356">
        <v>1</v>
      </c>
      <c r="AJ1356">
        <v>1</v>
      </c>
      <c r="AK1356">
        <v>1</v>
      </c>
      <c r="AL1356">
        <v>1</v>
      </c>
      <c r="AN1356">
        <v>0</v>
      </c>
      <c r="AO1356">
        <v>1</v>
      </c>
      <c r="AP1356">
        <v>0</v>
      </c>
      <c r="AQ1356">
        <v>0</v>
      </c>
      <c r="AR1356">
        <v>0</v>
      </c>
      <c r="AS1356" t="s">
        <v>3</v>
      </c>
      <c r="AT1356">
        <v>0.3</v>
      </c>
      <c r="AU1356" t="s">
        <v>3</v>
      </c>
      <c r="AV1356">
        <v>0</v>
      </c>
      <c r="AW1356">
        <v>2</v>
      </c>
      <c r="AX1356">
        <v>39502197</v>
      </c>
      <c r="AY1356">
        <v>1</v>
      </c>
      <c r="AZ1356">
        <v>0</v>
      </c>
      <c r="BA1356">
        <v>1336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CX1356">
        <f>Y1356*Source!I550</f>
        <v>6.9000000000000006E-2</v>
      </c>
      <c r="CY1356">
        <f t="shared" si="174"/>
        <v>28.6</v>
      </c>
      <c r="CZ1356">
        <f t="shared" si="175"/>
        <v>28.6</v>
      </c>
      <c r="DA1356">
        <f t="shared" si="176"/>
        <v>1</v>
      </c>
      <c r="DB1356">
        <v>0</v>
      </c>
    </row>
    <row r="1357" spans="1:106" x14ac:dyDescent="0.2">
      <c r="A1357">
        <f>ROW(Source!A550)</f>
        <v>550</v>
      </c>
      <c r="B1357">
        <v>39500385</v>
      </c>
      <c r="C1357">
        <v>39502181</v>
      </c>
      <c r="D1357">
        <v>36857459</v>
      </c>
      <c r="E1357">
        <v>1</v>
      </c>
      <c r="F1357">
        <v>1</v>
      </c>
      <c r="G1357">
        <v>1</v>
      </c>
      <c r="H1357">
        <v>3</v>
      </c>
      <c r="I1357" t="s">
        <v>822</v>
      </c>
      <c r="J1357" t="s">
        <v>825</v>
      </c>
      <c r="K1357" t="s">
        <v>823</v>
      </c>
      <c r="L1357">
        <v>1477</v>
      </c>
      <c r="N1357">
        <v>1013</v>
      </c>
      <c r="O1357" t="s">
        <v>824</v>
      </c>
      <c r="P1357" t="s">
        <v>826</v>
      </c>
      <c r="Q1357">
        <v>1</v>
      </c>
      <c r="W1357">
        <v>0</v>
      </c>
      <c r="X1357">
        <v>194647264</v>
      </c>
      <c r="Y1357">
        <v>2.3913E-2</v>
      </c>
      <c r="AA1357">
        <v>3036.7</v>
      </c>
      <c r="AB1357">
        <v>0</v>
      </c>
      <c r="AC1357">
        <v>0</v>
      </c>
      <c r="AD1357">
        <v>0</v>
      </c>
      <c r="AE1357">
        <v>3036.7</v>
      </c>
      <c r="AF1357">
        <v>0</v>
      </c>
      <c r="AG1357">
        <v>0</v>
      </c>
      <c r="AH1357">
        <v>0</v>
      </c>
      <c r="AI1357">
        <v>1</v>
      </c>
      <c r="AJ1357">
        <v>1</v>
      </c>
      <c r="AK1357">
        <v>1</v>
      </c>
      <c r="AL1357">
        <v>1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 t="s">
        <v>3</v>
      </c>
      <c r="AT1357">
        <v>2.3913E-2</v>
      </c>
      <c r="AU1357" t="s">
        <v>3</v>
      </c>
      <c r="AV1357">
        <v>0</v>
      </c>
      <c r="AW1357">
        <v>1</v>
      </c>
      <c r="AX1357">
        <v>-1</v>
      </c>
      <c r="AY1357">
        <v>0</v>
      </c>
      <c r="AZ1357">
        <v>0</v>
      </c>
      <c r="BA1357" t="s">
        <v>3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CX1357">
        <f>Y1357*Source!I550</f>
        <v>5.4999900000000006E-3</v>
      </c>
      <c r="CY1357">
        <f t="shared" si="174"/>
        <v>3036.7</v>
      </c>
      <c r="CZ1357">
        <f t="shared" si="175"/>
        <v>3036.7</v>
      </c>
      <c r="DA1357">
        <f t="shared" si="176"/>
        <v>1</v>
      </c>
      <c r="DB1357">
        <v>0</v>
      </c>
    </row>
    <row r="1358" spans="1:106" x14ac:dyDescent="0.2">
      <c r="A1358">
        <f>ROW(Source!A550)</f>
        <v>550</v>
      </c>
      <c r="B1358">
        <v>39500385</v>
      </c>
      <c r="C1358">
        <v>39502181</v>
      </c>
      <c r="D1358">
        <v>36857460</v>
      </c>
      <c r="E1358">
        <v>1</v>
      </c>
      <c r="F1358">
        <v>1</v>
      </c>
      <c r="G1358">
        <v>1</v>
      </c>
      <c r="H1358">
        <v>3</v>
      </c>
      <c r="I1358" t="s">
        <v>828</v>
      </c>
      <c r="J1358" t="s">
        <v>830</v>
      </c>
      <c r="K1358" t="s">
        <v>829</v>
      </c>
      <c r="L1358">
        <v>1477</v>
      </c>
      <c r="N1358">
        <v>1013</v>
      </c>
      <c r="O1358" t="s">
        <v>824</v>
      </c>
      <c r="P1358" t="s">
        <v>826</v>
      </c>
      <c r="Q1358">
        <v>1</v>
      </c>
      <c r="W1358">
        <v>0</v>
      </c>
      <c r="X1358">
        <v>-329874626</v>
      </c>
      <c r="Y1358">
        <v>7.6087000000000002E-2</v>
      </c>
      <c r="AA1358">
        <v>4814.0200000000004</v>
      </c>
      <c r="AB1358">
        <v>0</v>
      </c>
      <c r="AC1358">
        <v>0</v>
      </c>
      <c r="AD1358">
        <v>0</v>
      </c>
      <c r="AE1358">
        <v>4814.0200000000004</v>
      </c>
      <c r="AF1358">
        <v>0</v>
      </c>
      <c r="AG1358">
        <v>0</v>
      </c>
      <c r="AH1358">
        <v>0</v>
      </c>
      <c r="AI1358">
        <v>1</v>
      </c>
      <c r="AJ1358">
        <v>1</v>
      </c>
      <c r="AK1358">
        <v>1</v>
      </c>
      <c r="AL1358">
        <v>1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 t="s">
        <v>3</v>
      </c>
      <c r="AT1358">
        <v>7.6087000000000002E-2</v>
      </c>
      <c r="AU1358" t="s">
        <v>3</v>
      </c>
      <c r="AV1358">
        <v>0</v>
      </c>
      <c r="AW1358">
        <v>1</v>
      </c>
      <c r="AX1358">
        <v>-1</v>
      </c>
      <c r="AY1358">
        <v>0</v>
      </c>
      <c r="AZ1358">
        <v>0</v>
      </c>
      <c r="BA1358" t="s">
        <v>3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CX1358">
        <f>Y1358*Source!I550</f>
        <v>1.750001E-2</v>
      </c>
      <c r="CY1358">
        <f t="shared" si="174"/>
        <v>4814.0200000000004</v>
      </c>
      <c r="CZ1358">
        <f t="shared" si="175"/>
        <v>4814.0200000000004</v>
      </c>
      <c r="DA1358">
        <f t="shared" si="176"/>
        <v>1</v>
      </c>
      <c r="DB1358">
        <v>0</v>
      </c>
    </row>
    <row r="1359" spans="1:106" x14ac:dyDescent="0.2">
      <c r="A1359">
        <f>ROW(Source!A550)</f>
        <v>550</v>
      </c>
      <c r="B1359">
        <v>39500385</v>
      </c>
      <c r="C1359">
        <v>39502181</v>
      </c>
      <c r="D1359">
        <v>36867793</v>
      </c>
      <c r="E1359">
        <v>1</v>
      </c>
      <c r="F1359">
        <v>1</v>
      </c>
      <c r="G1359">
        <v>1</v>
      </c>
      <c r="H1359">
        <v>3</v>
      </c>
      <c r="I1359" t="s">
        <v>1504</v>
      </c>
      <c r="J1359" t="s">
        <v>1505</v>
      </c>
      <c r="K1359" t="s">
        <v>1506</v>
      </c>
      <c r="L1359">
        <v>1346</v>
      </c>
      <c r="N1359">
        <v>1009</v>
      </c>
      <c r="O1359" t="s">
        <v>52</v>
      </c>
      <c r="P1359" t="s">
        <v>52</v>
      </c>
      <c r="Q1359">
        <v>1</v>
      </c>
      <c r="W1359">
        <v>0</v>
      </c>
      <c r="X1359">
        <v>1907110972</v>
      </c>
      <c r="Y1359">
        <v>0.53</v>
      </c>
      <c r="AA1359">
        <v>41.7</v>
      </c>
      <c r="AB1359">
        <v>0</v>
      </c>
      <c r="AC1359">
        <v>0</v>
      </c>
      <c r="AD1359">
        <v>0</v>
      </c>
      <c r="AE1359">
        <v>41.7</v>
      </c>
      <c r="AF1359">
        <v>0</v>
      </c>
      <c r="AG1359">
        <v>0</v>
      </c>
      <c r="AH1359">
        <v>0</v>
      </c>
      <c r="AI1359">
        <v>1</v>
      </c>
      <c r="AJ1359">
        <v>1</v>
      </c>
      <c r="AK1359">
        <v>1</v>
      </c>
      <c r="AL1359">
        <v>1</v>
      </c>
      <c r="AN1359">
        <v>0</v>
      </c>
      <c r="AO1359">
        <v>1</v>
      </c>
      <c r="AP1359">
        <v>0</v>
      </c>
      <c r="AQ1359">
        <v>0</v>
      </c>
      <c r="AR1359">
        <v>0</v>
      </c>
      <c r="AS1359" t="s">
        <v>3</v>
      </c>
      <c r="AT1359">
        <v>0.53</v>
      </c>
      <c r="AU1359" t="s">
        <v>3</v>
      </c>
      <c r="AV1359">
        <v>0</v>
      </c>
      <c r="AW1359">
        <v>2</v>
      </c>
      <c r="AX1359">
        <v>39502198</v>
      </c>
      <c r="AY1359">
        <v>1</v>
      </c>
      <c r="AZ1359">
        <v>0</v>
      </c>
      <c r="BA1359">
        <v>1337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CX1359">
        <f>Y1359*Source!I550</f>
        <v>0.12190000000000001</v>
      </c>
      <c r="CY1359">
        <f t="shared" si="174"/>
        <v>41.7</v>
      </c>
      <c r="CZ1359">
        <f t="shared" si="175"/>
        <v>41.7</v>
      </c>
      <c r="DA1359">
        <f t="shared" si="176"/>
        <v>1</v>
      </c>
      <c r="DB1359">
        <v>0</v>
      </c>
    </row>
    <row r="1360" spans="1:106" x14ac:dyDescent="0.2">
      <c r="A1360">
        <f>ROW(Source!A550)</f>
        <v>550</v>
      </c>
      <c r="B1360">
        <v>39500385</v>
      </c>
      <c r="C1360">
        <v>39502181</v>
      </c>
      <c r="D1360">
        <v>36799065</v>
      </c>
      <c r="E1360">
        <v>17</v>
      </c>
      <c r="F1360">
        <v>1</v>
      </c>
      <c r="G1360">
        <v>1</v>
      </c>
      <c r="H1360">
        <v>3</v>
      </c>
      <c r="I1360" t="s">
        <v>1438</v>
      </c>
      <c r="J1360" t="s">
        <v>3</v>
      </c>
      <c r="K1360" t="s">
        <v>1439</v>
      </c>
      <c r="L1360">
        <v>1374</v>
      </c>
      <c r="N1360">
        <v>1013</v>
      </c>
      <c r="O1360" t="s">
        <v>1440</v>
      </c>
      <c r="P1360" t="s">
        <v>1440</v>
      </c>
      <c r="Q1360">
        <v>1</v>
      </c>
      <c r="W1360">
        <v>0</v>
      </c>
      <c r="X1360">
        <v>-1731369543</v>
      </c>
      <c r="Y1360">
        <v>3.1</v>
      </c>
      <c r="AA1360">
        <v>1</v>
      </c>
      <c r="AB1360">
        <v>0</v>
      </c>
      <c r="AC1360">
        <v>0</v>
      </c>
      <c r="AD1360">
        <v>0</v>
      </c>
      <c r="AE1360">
        <v>1</v>
      </c>
      <c r="AF1360">
        <v>0</v>
      </c>
      <c r="AG1360">
        <v>0</v>
      </c>
      <c r="AH1360">
        <v>0</v>
      </c>
      <c r="AI1360">
        <v>1</v>
      </c>
      <c r="AJ1360">
        <v>1</v>
      </c>
      <c r="AK1360">
        <v>1</v>
      </c>
      <c r="AL1360">
        <v>1</v>
      </c>
      <c r="AN1360">
        <v>0</v>
      </c>
      <c r="AO1360">
        <v>1</v>
      </c>
      <c r="AP1360">
        <v>0</v>
      </c>
      <c r="AQ1360">
        <v>0</v>
      </c>
      <c r="AR1360">
        <v>0</v>
      </c>
      <c r="AS1360" t="s">
        <v>3</v>
      </c>
      <c r="AT1360">
        <v>3.1</v>
      </c>
      <c r="AU1360" t="s">
        <v>3</v>
      </c>
      <c r="AV1360">
        <v>0</v>
      </c>
      <c r="AW1360">
        <v>2</v>
      </c>
      <c r="AX1360">
        <v>39502199</v>
      </c>
      <c r="AY1360">
        <v>1</v>
      </c>
      <c r="AZ1360">
        <v>0</v>
      </c>
      <c r="BA1360">
        <v>1338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CX1360">
        <f>Y1360*Source!I550</f>
        <v>0.71300000000000008</v>
      </c>
      <c r="CY1360">
        <f t="shared" si="174"/>
        <v>1</v>
      </c>
      <c r="CZ1360">
        <f t="shared" si="175"/>
        <v>1</v>
      </c>
      <c r="DA1360">
        <f t="shared" si="176"/>
        <v>1</v>
      </c>
      <c r="DB1360">
        <v>0</v>
      </c>
    </row>
    <row r="1361" spans="1:106" x14ac:dyDescent="0.2">
      <c r="A1361">
        <f>ROW(Source!A551)</f>
        <v>551</v>
      </c>
      <c r="B1361">
        <v>39500386</v>
      </c>
      <c r="C1361">
        <v>39502181</v>
      </c>
      <c r="D1361">
        <v>37064878</v>
      </c>
      <c r="E1361">
        <v>1</v>
      </c>
      <c r="F1361">
        <v>1</v>
      </c>
      <c r="G1361">
        <v>1</v>
      </c>
      <c r="H1361">
        <v>1</v>
      </c>
      <c r="I1361" t="s">
        <v>1219</v>
      </c>
      <c r="J1361" t="s">
        <v>3</v>
      </c>
      <c r="K1361" t="s">
        <v>1220</v>
      </c>
      <c r="L1361">
        <v>1191</v>
      </c>
      <c r="N1361">
        <v>1013</v>
      </c>
      <c r="O1361" t="s">
        <v>1028</v>
      </c>
      <c r="P1361" t="s">
        <v>1028</v>
      </c>
      <c r="Q1361">
        <v>1</v>
      </c>
      <c r="W1361">
        <v>0</v>
      </c>
      <c r="X1361">
        <v>-1081351934</v>
      </c>
      <c r="Y1361">
        <v>16.5</v>
      </c>
      <c r="AA1361">
        <v>0</v>
      </c>
      <c r="AB1361">
        <v>0</v>
      </c>
      <c r="AC1361">
        <v>0</v>
      </c>
      <c r="AD1361">
        <v>62.6</v>
      </c>
      <c r="AE1361">
        <v>0</v>
      </c>
      <c r="AF1361">
        <v>0</v>
      </c>
      <c r="AG1361">
        <v>0</v>
      </c>
      <c r="AH1361">
        <v>9.4</v>
      </c>
      <c r="AI1361">
        <v>1</v>
      </c>
      <c r="AJ1361">
        <v>1</v>
      </c>
      <c r="AK1361">
        <v>1</v>
      </c>
      <c r="AL1361">
        <v>6.66</v>
      </c>
      <c r="AN1361">
        <v>0</v>
      </c>
      <c r="AO1361">
        <v>1</v>
      </c>
      <c r="AP1361">
        <v>0</v>
      </c>
      <c r="AQ1361">
        <v>0</v>
      </c>
      <c r="AR1361">
        <v>0</v>
      </c>
      <c r="AS1361" t="s">
        <v>3</v>
      </c>
      <c r="AT1361">
        <v>16.5</v>
      </c>
      <c r="AU1361" t="s">
        <v>3</v>
      </c>
      <c r="AV1361">
        <v>1</v>
      </c>
      <c r="AW1361">
        <v>2</v>
      </c>
      <c r="AX1361">
        <v>39502192</v>
      </c>
      <c r="AY1361">
        <v>1</v>
      </c>
      <c r="AZ1361">
        <v>0</v>
      </c>
      <c r="BA1361">
        <v>1339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CX1361">
        <f>Y1361*Source!I551</f>
        <v>3.7950000000000004</v>
      </c>
      <c r="CY1361">
        <f>AD1361</f>
        <v>62.6</v>
      </c>
      <c r="CZ1361">
        <f>AH1361</f>
        <v>9.4</v>
      </c>
      <c r="DA1361">
        <f>AL1361</f>
        <v>6.66</v>
      </c>
      <c r="DB1361">
        <v>0</v>
      </c>
    </row>
    <row r="1362" spans="1:106" x14ac:dyDescent="0.2">
      <c r="A1362">
        <f>ROW(Source!A551)</f>
        <v>551</v>
      </c>
      <c r="B1362">
        <v>39500386</v>
      </c>
      <c r="C1362">
        <v>39502181</v>
      </c>
      <c r="D1362">
        <v>37064876</v>
      </c>
      <c r="E1362">
        <v>1</v>
      </c>
      <c r="F1362">
        <v>1</v>
      </c>
      <c r="G1362">
        <v>1</v>
      </c>
      <c r="H1362">
        <v>1</v>
      </c>
      <c r="I1362" t="s">
        <v>1029</v>
      </c>
      <c r="J1362" t="s">
        <v>3</v>
      </c>
      <c r="K1362" t="s">
        <v>1030</v>
      </c>
      <c r="L1362">
        <v>1191</v>
      </c>
      <c r="N1362">
        <v>1013</v>
      </c>
      <c r="O1362" t="s">
        <v>1028</v>
      </c>
      <c r="P1362" t="s">
        <v>1028</v>
      </c>
      <c r="Q1362">
        <v>1</v>
      </c>
      <c r="W1362">
        <v>0</v>
      </c>
      <c r="X1362">
        <v>-1417349443</v>
      </c>
      <c r="Y1362">
        <v>0.04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1</v>
      </c>
      <c r="AJ1362">
        <v>1</v>
      </c>
      <c r="AK1362">
        <v>6.66</v>
      </c>
      <c r="AL1362">
        <v>1</v>
      </c>
      <c r="AN1362">
        <v>0</v>
      </c>
      <c r="AO1362">
        <v>1</v>
      </c>
      <c r="AP1362">
        <v>0</v>
      </c>
      <c r="AQ1362">
        <v>0</v>
      </c>
      <c r="AR1362">
        <v>0</v>
      </c>
      <c r="AS1362" t="s">
        <v>3</v>
      </c>
      <c r="AT1362">
        <v>0.04</v>
      </c>
      <c r="AU1362" t="s">
        <v>3</v>
      </c>
      <c r="AV1362">
        <v>2</v>
      </c>
      <c r="AW1362">
        <v>2</v>
      </c>
      <c r="AX1362">
        <v>39502193</v>
      </c>
      <c r="AY1362">
        <v>1</v>
      </c>
      <c r="AZ1362">
        <v>0</v>
      </c>
      <c r="BA1362">
        <v>1340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CX1362">
        <f>Y1362*Source!I551</f>
        <v>9.1999999999999998E-3</v>
      </c>
      <c r="CY1362">
        <f>AD1362</f>
        <v>0</v>
      </c>
      <c r="CZ1362">
        <f>AH1362</f>
        <v>0</v>
      </c>
      <c r="DA1362">
        <f>AL1362</f>
        <v>1</v>
      </c>
      <c r="DB1362">
        <v>0</v>
      </c>
    </row>
    <row r="1363" spans="1:106" x14ac:dyDescent="0.2">
      <c r="A1363">
        <f>ROW(Source!A551)</f>
        <v>551</v>
      </c>
      <c r="B1363">
        <v>39500386</v>
      </c>
      <c r="C1363">
        <v>39502181</v>
      </c>
      <c r="D1363">
        <v>36882159</v>
      </c>
      <c r="E1363">
        <v>1</v>
      </c>
      <c r="F1363">
        <v>1</v>
      </c>
      <c r="G1363">
        <v>1</v>
      </c>
      <c r="H1363">
        <v>2</v>
      </c>
      <c r="I1363" t="s">
        <v>1119</v>
      </c>
      <c r="J1363" t="s">
        <v>1120</v>
      </c>
      <c r="K1363" t="s">
        <v>1121</v>
      </c>
      <c r="L1363">
        <v>1368</v>
      </c>
      <c r="N1363">
        <v>1011</v>
      </c>
      <c r="O1363" t="s">
        <v>1034</v>
      </c>
      <c r="P1363" t="s">
        <v>1034</v>
      </c>
      <c r="Q1363">
        <v>1</v>
      </c>
      <c r="W1363">
        <v>0</v>
      </c>
      <c r="X1363">
        <v>-1718674368</v>
      </c>
      <c r="Y1363">
        <v>0.02</v>
      </c>
      <c r="AA1363">
        <v>0</v>
      </c>
      <c r="AB1363">
        <v>745.85</v>
      </c>
      <c r="AC1363">
        <v>13.5</v>
      </c>
      <c r="AD1363">
        <v>0</v>
      </c>
      <c r="AE1363">
        <v>0</v>
      </c>
      <c r="AF1363">
        <v>111.99</v>
      </c>
      <c r="AG1363">
        <v>13.5</v>
      </c>
      <c r="AH1363">
        <v>0</v>
      </c>
      <c r="AI1363">
        <v>1</v>
      </c>
      <c r="AJ1363">
        <v>6.66</v>
      </c>
      <c r="AK1363">
        <v>1</v>
      </c>
      <c r="AL1363">
        <v>1</v>
      </c>
      <c r="AN1363">
        <v>0</v>
      </c>
      <c r="AO1363">
        <v>1</v>
      </c>
      <c r="AP1363">
        <v>0</v>
      </c>
      <c r="AQ1363">
        <v>0</v>
      </c>
      <c r="AR1363">
        <v>0</v>
      </c>
      <c r="AS1363" t="s">
        <v>3</v>
      </c>
      <c r="AT1363">
        <v>0.02</v>
      </c>
      <c r="AU1363" t="s">
        <v>3</v>
      </c>
      <c r="AV1363">
        <v>0</v>
      </c>
      <c r="AW1363">
        <v>2</v>
      </c>
      <c r="AX1363">
        <v>39502194</v>
      </c>
      <c r="AY1363">
        <v>1</v>
      </c>
      <c r="AZ1363">
        <v>0</v>
      </c>
      <c r="BA1363">
        <v>1341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CX1363">
        <f>Y1363*Source!I551</f>
        <v>4.5999999999999999E-3</v>
      </c>
      <c r="CY1363">
        <f>AB1363</f>
        <v>745.85</v>
      </c>
      <c r="CZ1363">
        <f>AF1363</f>
        <v>111.99</v>
      </c>
      <c r="DA1363">
        <f>AJ1363</f>
        <v>6.66</v>
      </c>
      <c r="DB1363">
        <v>0</v>
      </c>
    </row>
    <row r="1364" spans="1:106" x14ac:dyDescent="0.2">
      <c r="A1364">
        <f>ROW(Source!A551)</f>
        <v>551</v>
      </c>
      <c r="B1364">
        <v>39500386</v>
      </c>
      <c r="C1364">
        <v>39502181</v>
      </c>
      <c r="D1364">
        <v>36883554</v>
      </c>
      <c r="E1364">
        <v>1</v>
      </c>
      <c r="F1364">
        <v>1</v>
      </c>
      <c r="G1364">
        <v>1</v>
      </c>
      <c r="H1364">
        <v>2</v>
      </c>
      <c r="I1364" t="s">
        <v>1037</v>
      </c>
      <c r="J1364" t="s">
        <v>1038</v>
      </c>
      <c r="K1364" t="s">
        <v>1039</v>
      </c>
      <c r="L1364">
        <v>1368</v>
      </c>
      <c r="N1364">
        <v>1011</v>
      </c>
      <c r="O1364" t="s">
        <v>1034</v>
      </c>
      <c r="P1364" t="s">
        <v>1034</v>
      </c>
      <c r="Q1364">
        <v>1</v>
      </c>
      <c r="W1364">
        <v>0</v>
      </c>
      <c r="X1364">
        <v>1372534845</v>
      </c>
      <c r="Y1364">
        <v>0.02</v>
      </c>
      <c r="AA1364">
        <v>0</v>
      </c>
      <c r="AB1364">
        <v>437.63</v>
      </c>
      <c r="AC1364">
        <v>11.6</v>
      </c>
      <c r="AD1364">
        <v>0</v>
      </c>
      <c r="AE1364">
        <v>0</v>
      </c>
      <c r="AF1364">
        <v>65.709999999999994</v>
      </c>
      <c r="AG1364">
        <v>11.6</v>
      </c>
      <c r="AH1364">
        <v>0</v>
      </c>
      <c r="AI1364">
        <v>1</v>
      </c>
      <c r="AJ1364">
        <v>6.66</v>
      </c>
      <c r="AK1364">
        <v>1</v>
      </c>
      <c r="AL1364">
        <v>1</v>
      </c>
      <c r="AN1364">
        <v>0</v>
      </c>
      <c r="AO1364">
        <v>1</v>
      </c>
      <c r="AP1364">
        <v>0</v>
      </c>
      <c r="AQ1364">
        <v>0</v>
      </c>
      <c r="AR1364">
        <v>0</v>
      </c>
      <c r="AS1364" t="s">
        <v>3</v>
      </c>
      <c r="AT1364">
        <v>0.02</v>
      </c>
      <c r="AU1364" t="s">
        <v>3</v>
      </c>
      <c r="AV1364">
        <v>0</v>
      </c>
      <c r="AW1364">
        <v>2</v>
      </c>
      <c r="AX1364">
        <v>39502195</v>
      </c>
      <c r="AY1364">
        <v>1</v>
      </c>
      <c r="AZ1364">
        <v>0</v>
      </c>
      <c r="BA1364">
        <v>1342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CX1364">
        <f>Y1364*Source!I551</f>
        <v>4.5999999999999999E-3</v>
      </c>
      <c r="CY1364">
        <f>AB1364</f>
        <v>437.63</v>
      </c>
      <c r="CZ1364">
        <f>AF1364</f>
        <v>65.709999999999994</v>
      </c>
      <c r="DA1364">
        <f>AJ1364</f>
        <v>6.66</v>
      </c>
      <c r="DB1364">
        <v>0</v>
      </c>
    </row>
    <row r="1365" spans="1:106" x14ac:dyDescent="0.2">
      <c r="A1365">
        <f>ROW(Source!A551)</f>
        <v>551</v>
      </c>
      <c r="B1365">
        <v>39500386</v>
      </c>
      <c r="C1365">
        <v>39502181</v>
      </c>
      <c r="D1365">
        <v>36806488</v>
      </c>
      <c r="E1365">
        <v>1</v>
      </c>
      <c r="F1365">
        <v>1</v>
      </c>
      <c r="G1365">
        <v>1</v>
      </c>
      <c r="H1365">
        <v>3</v>
      </c>
      <c r="I1365" t="s">
        <v>1141</v>
      </c>
      <c r="J1365" t="s">
        <v>1142</v>
      </c>
      <c r="K1365" t="s">
        <v>1143</v>
      </c>
      <c r="L1365">
        <v>1348</v>
      </c>
      <c r="N1365">
        <v>1009</v>
      </c>
      <c r="O1365" t="s">
        <v>57</v>
      </c>
      <c r="P1365" t="s">
        <v>57</v>
      </c>
      <c r="Q1365">
        <v>1000</v>
      </c>
      <c r="W1365">
        <v>0</v>
      </c>
      <c r="X1365">
        <v>-1421715385</v>
      </c>
      <c r="Y1365">
        <v>0.01</v>
      </c>
      <c r="AA1365">
        <v>4861.67</v>
      </c>
      <c r="AB1365">
        <v>0</v>
      </c>
      <c r="AC1365">
        <v>0</v>
      </c>
      <c r="AD1365">
        <v>0</v>
      </c>
      <c r="AE1365">
        <v>729.98</v>
      </c>
      <c r="AF1365">
        <v>0</v>
      </c>
      <c r="AG1365">
        <v>0</v>
      </c>
      <c r="AH1365">
        <v>0</v>
      </c>
      <c r="AI1365">
        <v>6.66</v>
      </c>
      <c r="AJ1365">
        <v>1</v>
      </c>
      <c r="AK1365">
        <v>1</v>
      </c>
      <c r="AL1365">
        <v>1</v>
      </c>
      <c r="AN1365">
        <v>0</v>
      </c>
      <c r="AO1365">
        <v>1</v>
      </c>
      <c r="AP1365">
        <v>0</v>
      </c>
      <c r="AQ1365">
        <v>0</v>
      </c>
      <c r="AR1365">
        <v>0</v>
      </c>
      <c r="AS1365" t="s">
        <v>3</v>
      </c>
      <c r="AT1365">
        <v>0.01</v>
      </c>
      <c r="AU1365" t="s">
        <v>3</v>
      </c>
      <c r="AV1365">
        <v>0</v>
      </c>
      <c r="AW1365">
        <v>2</v>
      </c>
      <c r="AX1365">
        <v>39502196</v>
      </c>
      <c r="AY1365">
        <v>1</v>
      </c>
      <c r="AZ1365">
        <v>0</v>
      </c>
      <c r="BA1365">
        <v>1343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CX1365">
        <f>Y1365*Source!I551</f>
        <v>2.3E-3</v>
      </c>
      <c r="CY1365">
        <f t="shared" ref="CY1365:CY1370" si="177">AA1365</f>
        <v>4861.67</v>
      </c>
      <c r="CZ1365">
        <f t="shared" ref="CZ1365:CZ1370" si="178">AE1365</f>
        <v>729.98</v>
      </c>
      <c r="DA1365">
        <f t="shared" ref="DA1365:DA1370" si="179">AI1365</f>
        <v>6.66</v>
      </c>
      <c r="DB1365">
        <v>0</v>
      </c>
    </row>
    <row r="1366" spans="1:106" x14ac:dyDescent="0.2">
      <c r="A1366">
        <f>ROW(Source!A551)</f>
        <v>551</v>
      </c>
      <c r="B1366">
        <v>39500386</v>
      </c>
      <c r="C1366">
        <v>39502181</v>
      </c>
      <c r="D1366">
        <v>36838317</v>
      </c>
      <c r="E1366">
        <v>1</v>
      </c>
      <c r="F1366">
        <v>1</v>
      </c>
      <c r="G1366">
        <v>1</v>
      </c>
      <c r="H1366">
        <v>3</v>
      </c>
      <c r="I1366" t="s">
        <v>1459</v>
      </c>
      <c r="J1366" t="s">
        <v>1460</v>
      </c>
      <c r="K1366" t="s">
        <v>263</v>
      </c>
      <c r="L1366">
        <v>1346</v>
      </c>
      <c r="N1366">
        <v>1009</v>
      </c>
      <c r="O1366" t="s">
        <v>52</v>
      </c>
      <c r="P1366" t="s">
        <v>52</v>
      </c>
      <c r="Q1366">
        <v>1</v>
      </c>
      <c r="W1366">
        <v>0</v>
      </c>
      <c r="X1366">
        <v>210558753</v>
      </c>
      <c r="Y1366">
        <v>0.3</v>
      </c>
      <c r="AA1366">
        <v>190.48</v>
      </c>
      <c r="AB1366">
        <v>0</v>
      </c>
      <c r="AC1366">
        <v>0</v>
      </c>
      <c r="AD1366">
        <v>0</v>
      </c>
      <c r="AE1366">
        <v>28.6</v>
      </c>
      <c r="AF1366">
        <v>0</v>
      </c>
      <c r="AG1366">
        <v>0</v>
      </c>
      <c r="AH1366">
        <v>0</v>
      </c>
      <c r="AI1366">
        <v>6.66</v>
      </c>
      <c r="AJ1366">
        <v>1</v>
      </c>
      <c r="AK1366">
        <v>1</v>
      </c>
      <c r="AL1366">
        <v>1</v>
      </c>
      <c r="AN1366">
        <v>0</v>
      </c>
      <c r="AO1366">
        <v>1</v>
      </c>
      <c r="AP1366">
        <v>0</v>
      </c>
      <c r="AQ1366">
        <v>0</v>
      </c>
      <c r="AR1366">
        <v>0</v>
      </c>
      <c r="AS1366" t="s">
        <v>3</v>
      </c>
      <c r="AT1366">
        <v>0.3</v>
      </c>
      <c r="AU1366" t="s">
        <v>3</v>
      </c>
      <c r="AV1366">
        <v>0</v>
      </c>
      <c r="AW1366">
        <v>2</v>
      </c>
      <c r="AX1366">
        <v>39502197</v>
      </c>
      <c r="AY1366">
        <v>1</v>
      </c>
      <c r="AZ1366">
        <v>0</v>
      </c>
      <c r="BA1366">
        <v>1344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CX1366">
        <f>Y1366*Source!I551</f>
        <v>6.9000000000000006E-2</v>
      </c>
      <c r="CY1366">
        <f t="shared" si="177"/>
        <v>190.48</v>
      </c>
      <c r="CZ1366">
        <f t="shared" si="178"/>
        <v>28.6</v>
      </c>
      <c r="DA1366">
        <f t="shared" si="179"/>
        <v>6.66</v>
      </c>
      <c r="DB1366">
        <v>0</v>
      </c>
    </row>
    <row r="1367" spans="1:106" x14ac:dyDescent="0.2">
      <c r="A1367">
        <f>ROW(Source!A551)</f>
        <v>551</v>
      </c>
      <c r="B1367">
        <v>39500386</v>
      </c>
      <c r="C1367">
        <v>39502181</v>
      </c>
      <c r="D1367">
        <v>36857459</v>
      </c>
      <c r="E1367">
        <v>1</v>
      </c>
      <c r="F1367">
        <v>1</v>
      </c>
      <c r="G1367">
        <v>1</v>
      </c>
      <c r="H1367">
        <v>3</v>
      </c>
      <c r="I1367" t="s">
        <v>822</v>
      </c>
      <c r="J1367" t="s">
        <v>825</v>
      </c>
      <c r="K1367" t="s">
        <v>823</v>
      </c>
      <c r="L1367">
        <v>1477</v>
      </c>
      <c r="N1367">
        <v>1013</v>
      </c>
      <c r="O1367" t="s">
        <v>824</v>
      </c>
      <c r="P1367" t="s">
        <v>826</v>
      </c>
      <c r="Q1367">
        <v>1</v>
      </c>
      <c r="W1367">
        <v>0</v>
      </c>
      <c r="X1367">
        <v>194647264</v>
      </c>
      <c r="Y1367">
        <v>2.3913E-2</v>
      </c>
      <c r="AA1367">
        <v>20224.419999999998</v>
      </c>
      <c r="AB1367">
        <v>0</v>
      </c>
      <c r="AC1367">
        <v>0</v>
      </c>
      <c r="AD1367">
        <v>0</v>
      </c>
      <c r="AE1367">
        <v>3036.7</v>
      </c>
      <c r="AF1367">
        <v>0</v>
      </c>
      <c r="AG1367">
        <v>0</v>
      </c>
      <c r="AH1367">
        <v>0</v>
      </c>
      <c r="AI1367">
        <v>6.66</v>
      </c>
      <c r="AJ1367">
        <v>1</v>
      </c>
      <c r="AK1367">
        <v>1</v>
      </c>
      <c r="AL1367">
        <v>1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 t="s">
        <v>3</v>
      </c>
      <c r="AT1367">
        <v>2.3913E-2</v>
      </c>
      <c r="AU1367" t="s">
        <v>3</v>
      </c>
      <c r="AV1367">
        <v>0</v>
      </c>
      <c r="AW1367">
        <v>1</v>
      </c>
      <c r="AX1367">
        <v>-1</v>
      </c>
      <c r="AY1367">
        <v>0</v>
      </c>
      <c r="AZ1367">
        <v>0</v>
      </c>
      <c r="BA1367" t="s">
        <v>3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CX1367">
        <f>Y1367*Source!I551</f>
        <v>5.4999900000000006E-3</v>
      </c>
      <c r="CY1367">
        <f t="shared" si="177"/>
        <v>20224.419999999998</v>
      </c>
      <c r="CZ1367">
        <f t="shared" si="178"/>
        <v>3036.7</v>
      </c>
      <c r="DA1367">
        <f t="shared" si="179"/>
        <v>6.66</v>
      </c>
      <c r="DB1367">
        <v>0</v>
      </c>
    </row>
    <row r="1368" spans="1:106" x14ac:dyDescent="0.2">
      <c r="A1368">
        <f>ROW(Source!A551)</f>
        <v>551</v>
      </c>
      <c r="B1368">
        <v>39500386</v>
      </c>
      <c r="C1368">
        <v>39502181</v>
      </c>
      <c r="D1368">
        <v>36857460</v>
      </c>
      <c r="E1368">
        <v>1</v>
      </c>
      <c r="F1368">
        <v>1</v>
      </c>
      <c r="G1368">
        <v>1</v>
      </c>
      <c r="H1368">
        <v>3</v>
      </c>
      <c r="I1368" t="s">
        <v>828</v>
      </c>
      <c r="J1368" t="s">
        <v>830</v>
      </c>
      <c r="K1368" t="s">
        <v>829</v>
      </c>
      <c r="L1368">
        <v>1477</v>
      </c>
      <c r="N1368">
        <v>1013</v>
      </c>
      <c r="O1368" t="s">
        <v>824</v>
      </c>
      <c r="P1368" t="s">
        <v>826</v>
      </c>
      <c r="Q1368">
        <v>1</v>
      </c>
      <c r="W1368">
        <v>0</v>
      </c>
      <c r="X1368">
        <v>-329874626</v>
      </c>
      <c r="Y1368">
        <v>7.6087000000000002E-2</v>
      </c>
      <c r="AA1368">
        <v>32061.37</v>
      </c>
      <c r="AB1368">
        <v>0</v>
      </c>
      <c r="AC1368">
        <v>0</v>
      </c>
      <c r="AD1368">
        <v>0</v>
      </c>
      <c r="AE1368">
        <v>4814.0200000000004</v>
      </c>
      <c r="AF1368">
        <v>0</v>
      </c>
      <c r="AG1368">
        <v>0</v>
      </c>
      <c r="AH1368">
        <v>0</v>
      </c>
      <c r="AI1368">
        <v>6.66</v>
      </c>
      <c r="AJ1368">
        <v>1</v>
      </c>
      <c r="AK1368">
        <v>1</v>
      </c>
      <c r="AL1368">
        <v>1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 t="s">
        <v>3</v>
      </c>
      <c r="AT1368">
        <v>7.6087000000000002E-2</v>
      </c>
      <c r="AU1368" t="s">
        <v>3</v>
      </c>
      <c r="AV1368">
        <v>0</v>
      </c>
      <c r="AW1368">
        <v>1</v>
      </c>
      <c r="AX1368">
        <v>-1</v>
      </c>
      <c r="AY1368">
        <v>0</v>
      </c>
      <c r="AZ1368">
        <v>0</v>
      </c>
      <c r="BA1368" t="s">
        <v>3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CX1368">
        <f>Y1368*Source!I551</f>
        <v>1.750001E-2</v>
      </c>
      <c r="CY1368">
        <f t="shared" si="177"/>
        <v>32061.37</v>
      </c>
      <c r="CZ1368">
        <f t="shared" si="178"/>
        <v>4814.0200000000004</v>
      </c>
      <c r="DA1368">
        <f t="shared" si="179"/>
        <v>6.66</v>
      </c>
      <c r="DB1368">
        <v>0</v>
      </c>
    </row>
    <row r="1369" spans="1:106" x14ac:dyDescent="0.2">
      <c r="A1369">
        <f>ROW(Source!A551)</f>
        <v>551</v>
      </c>
      <c r="B1369">
        <v>39500386</v>
      </c>
      <c r="C1369">
        <v>39502181</v>
      </c>
      <c r="D1369">
        <v>36867793</v>
      </c>
      <c r="E1369">
        <v>1</v>
      </c>
      <c r="F1369">
        <v>1</v>
      </c>
      <c r="G1369">
        <v>1</v>
      </c>
      <c r="H1369">
        <v>3</v>
      </c>
      <c r="I1369" t="s">
        <v>1504</v>
      </c>
      <c r="J1369" t="s">
        <v>1505</v>
      </c>
      <c r="K1369" t="s">
        <v>1506</v>
      </c>
      <c r="L1369">
        <v>1346</v>
      </c>
      <c r="N1369">
        <v>1009</v>
      </c>
      <c r="O1369" t="s">
        <v>52</v>
      </c>
      <c r="P1369" t="s">
        <v>52</v>
      </c>
      <c r="Q1369">
        <v>1</v>
      </c>
      <c r="W1369">
        <v>0</v>
      </c>
      <c r="X1369">
        <v>1907110972</v>
      </c>
      <c r="Y1369">
        <v>0.53</v>
      </c>
      <c r="AA1369">
        <v>277.72000000000003</v>
      </c>
      <c r="AB1369">
        <v>0</v>
      </c>
      <c r="AC1369">
        <v>0</v>
      </c>
      <c r="AD1369">
        <v>0</v>
      </c>
      <c r="AE1369">
        <v>41.7</v>
      </c>
      <c r="AF1369">
        <v>0</v>
      </c>
      <c r="AG1369">
        <v>0</v>
      </c>
      <c r="AH1369">
        <v>0</v>
      </c>
      <c r="AI1369">
        <v>6.66</v>
      </c>
      <c r="AJ1369">
        <v>1</v>
      </c>
      <c r="AK1369">
        <v>1</v>
      </c>
      <c r="AL1369">
        <v>1</v>
      </c>
      <c r="AN1369">
        <v>0</v>
      </c>
      <c r="AO1369">
        <v>1</v>
      </c>
      <c r="AP1369">
        <v>0</v>
      </c>
      <c r="AQ1369">
        <v>0</v>
      </c>
      <c r="AR1369">
        <v>0</v>
      </c>
      <c r="AS1369" t="s">
        <v>3</v>
      </c>
      <c r="AT1369">
        <v>0.53</v>
      </c>
      <c r="AU1369" t="s">
        <v>3</v>
      </c>
      <c r="AV1369">
        <v>0</v>
      </c>
      <c r="AW1369">
        <v>2</v>
      </c>
      <c r="AX1369">
        <v>39502198</v>
      </c>
      <c r="AY1369">
        <v>1</v>
      </c>
      <c r="AZ1369">
        <v>0</v>
      </c>
      <c r="BA1369">
        <v>1345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CX1369">
        <f>Y1369*Source!I551</f>
        <v>0.12190000000000001</v>
      </c>
      <c r="CY1369">
        <f t="shared" si="177"/>
        <v>277.72000000000003</v>
      </c>
      <c r="CZ1369">
        <f t="shared" si="178"/>
        <v>41.7</v>
      </c>
      <c r="DA1369">
        <f t="shared" si="179"/>
        <v>6.66</v>
      </c>
      <c r="DB1369">
        <v>0</v>
      </c>
    </row>
    <row r="1370" spans="1:106" x14ac:dyDescent="0.2">
      <c r="A1370">
        <f>ROW(Source!A551)</f>
        <v>551</v>
      </c>
      <c r="B1370">
        <v>39500386</v>
      </c>
      <c r="C1370">
        <v>39502181</v>
      </c>
      <c r="D1370">
        <v>36799065</v>
      </c>
      <c r="E1370">
        <v>17</v>
      </c>
      <c r="F1370">
        <v>1</v>
      </c>
      <c r="G1370">
        <v>1</v>
      </c>
      <c r="H1370">
        <v>3</v>
      </c>
      <c r="I1370" t="s">
        <v>1438</v>
      </c>
      <c r="J1370" t="s">
        <v>3</v>
      </c>
      <c r="K1370" t="s">
        <v>1439</v>
      </c>
      <c r="L1370">
        <v>1374</v>
      </c>
      <c r="N1370">
        <v>1013</v>
      </c>
      <c r="O1370" t="s">
        <v>1440</v>
      </c>
      <c r="P1370" t="s">
        <v>1440</v>
      </c>
      <c r="Q1370">
        <v>1</v>
      </c>
      <c r="W1370">
        <v>0</v>
      </c>
      <c r="X1370">
        <v>-1731369543</v>
      </c>
      <c r="Y1370">
        <v>3.1</v>
      </c>
      <c r="AA1370">
        <v>1</v>
      </c>
      <c r="AB1370">
        <v>0</v>
      </c>
      <c r="AC1370">
        <v>0</v>
      </c>
      <c r="AD1370">
        <v>0</v>
      </c>
      <c r="AE1370">
        <v>1</v>
      </c>
      <c r="AF1370">
        <v>0</v>
      </c>
      <c r="AG1370">
        <v>0</v>
      </c>
      <c r="AH1370">
        <v>0</v>
      </c>
      <c r="AI1370">
        <v>1</v>
      </c>
      <c r="AJ1370">
        <v>1</v>
      </c>
      <c r="AK1370">
        <v>1</v>
      </c>
      <c r="AL1370">
        <v>1</v>
      </c>
      <c r="AN1370">
        <v>0</v>
      </c>
      <c r="AO1370">
        <v>1</v>
      </c>
      <c r="AP1370">
        <v>0</v>
      </c>
      <c r="AQ1370">
        <v>0</v>
      </c>
      <c r="AR1370">
        <v>0</v>
      </c>
      <c r="AS1370" t="s">
        <v>3</v>
      </c>
      <c r="AT1370">
        <v>3.1</v>
      </c>
      <c r="AU1370" t="s">
        <v>3</v>
      </c>
      <c r="AV1370">
        <v>0</v>
      </c>
      <c r="AW1370">
        <v>2</v>
      </c>
      <c r="AX1370">
        <v>39502199</v>
      </c>
      <c r="AY1370">
        <v>1</v>
      </c>
      <c r="AZ1370">
        <v>0</v>
      </c>
      <c r="BA1370">
        <v>1346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CX1370">
        <f>Y1370*Source!I551</f>
        <v>0.71300000000000008</v>
      </c>
      <c r="CY1370">
        <f t="shared" si="177"/>
        <v>1</v>
      </c>
      <c r="CZ1370">
        <f t="shared" si="178"/>
        <v>1</v>
      </c>
      <c r="DA1370">
        <f t="shared" si="179"/>
        <v>1</v>
      </c>
      <c r="DB1370">
        <v>0</v>
      </c>
    </row>
    <row r="1371" spans="1:106" x14ac:dyDescent="0.2">
      <c r="A1371">
        <f>ROW(Source!A556)</f>
        <v>556</v>
      </c>
      <c r="B1371">
        <v>39500385</v>
      </c>
      <c r="C1371">
        <v>39502202</v>
      </c>
      <c r="D1371">
        <v>37064878</v>
      </c>
      <c r="E1371">
        <v>1</v>
      </c>
      <c r="F1371">
        <v>1</v>
      </c>
      <c r="G1371">
        <v>1</v>
      </c>
      <c r="H1371">
        <v>1</v>
      </c>
      <c r="I1371" t="s">
        <v>1219</v>
      </c>
      <c r="J1371" t="s">
        <v>3</v>
      </c>
      <c r="K1371" t="s">
        <v>1220</v>
      </c>
      <c r="L1371">
        <v>1191</v>
      </c>
      <c r="N1371">
        <v>1013</v>
      </c>
      <c r="O1371" t="s">
        <v>1028</v>
      </c>
      <c r="P1371" t="s">
        <v>1028</v>
      </c>
      <c r="Q1371">
        <v>1</v>
      </c>
      <c r="W1371">
        <v>0</v>
      </c>
      <c r="X1371">
        <v>-1081351934</v>
      </c>
      <c r="Y1371">
        <v>15.2</v>
      </c>
      <c r="AA1371">
        <v>0</v>
      </c>
      <c r="AB1371">
        <v>0</v>
      </c>
      <c r="AC1371">
        <v>0</v>
      </c>
      <c r="AD1371">
        <v>9.4</v>
      </c>
      <c r="AE1371">
        <v>0</v>
      </c>
      <c r="AF1371">
        <v>0</v>
      </c>
      <c r="AG1371">
        <v>0</v>
      </c>
      <c r="AH1371">
        <v>9.4</v>
      </c>
      <c r="AI1371">
        <v>1</v>
      </c>
      <c r="AJ1371">
        <v>1</v>
      </c>
      <c r="AK1371">
        <v>1</v>
      </c>
      <c r="AL1371">
        <v>1</v>
      </c>
      <c r="AN1371">
        <v>0</v>
      </c>
      <c r="AO1371">
        <v>1</v>
      </c>
      <c r="AP1371">
        <v>0</v>
      </c>
      <c r="AQ1371">
        <v>0</v>
      </c>
      <c r="AR1371">
        <v>0</v>
      </c>
      <c r="AS1371" t="s">
        <v>3</v>
      </c>
      <c r="AT1371">
        <v>15.2</v>
      </c>
      <c r="AU1371" t="s">
        <v>3</v>
      </c>
      <c r="AV1371">
        <v>1</v>
      </c>
      <c r="AW1371">
        <v>2</v>
      </c>
      <c r="AX1371">
        <v>39502217</v>
      </c>
      <c r="AY1371">
        <v>1</v>
      </c>
      <c r="AZ1371">
        <v>0</v>
      </c>
      <c r="BA1371">
        <v>1347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CX1371">
        <f>Y1371*Source!I556</f>
        <v>5.6239999999999997</v>
      </c>
      <c r="CY1371">
        <f>AD1371</f>
        <v>9.4</v>
      </c>
      <c r="CZ1371">
        <f>AH1371</f>
        <v>9.4</v>
      </c>
      <c r="DA1371">
        <f>AL1371</f>
        <v>1</v>
      </c>
      <c r="DB1371">
        <v>0</v>
      </c>
    </row>
    <row r="1372" spans="1:106" x14ac:dyDescent="0.2">
      <c r="A1372">
        <f>ROW(Source!A556)</f>
        <v>556</v>
      </c>
      <c r="B1372">
        <v>39500385</v>
      </c>
      <c r="C1372">
        <v>39502202</v>
      </c>
      <c r="D1372">
        <v>37064876</v>
      </c>
      <c r="E1372">
        <v>1</v>
      </c>
      <c r="F1372">
        <v>1</v>
      </c>
      <c r="G1372">
        <v>1</v>
      </c>
      <c r="H1372">
        <v>1</v>
      </c>
      <c r="I1372" t="s">
        <v>1029</v>
      </c>
      <c r="J1372" t="s">
        <v>3</v>
      </c>
      <c r="K1372" t="s">
        <v>1030</v>
      </c>
      <c r="L1372">
        <v>1191</v>
      </c>
      <c r="N1372">
        <v>1013</v>
      </c>
      <c r="O1372" t="s">
        <v>1028</v>
      </c>
      <c r="P1372" t="s">
        <v>1028</v>
      </c>
      <c r="Q1372">
        <v>1</v>
      </c>
      <c r="W1372">
        <v>0</v>
      </c>
      <c r="X1372">
        <v>-1417349443</v>
      </c>
      <c r="Y1372">
        <v>0.76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1</v>
      </c>
      <c r="AJ1372">
        <v>1</v>
      </c>
      <c r="AK1372">
        <v>1</v>
      </c>
      <c r="AL1372">
        <v>1</v>
      </c>
      <c r="AN1372">
        <v>0</v>
      </c>
      <c r="AO1372">
        <v>1</v>
      </c>
      <c r="AP1372">
        <v>0</v>
      </c>
      <c r="AQ1372">
        <v>0</v>
      </c>
      <c r="AR1372">
        <v>0</v>
      </c>
      <c r="AS1372" t="s">
        <v>3</v>
      </c>
      <c r="AT1372">
        <v>0.76</v>
      </c>
      <c r="AU1372" t="s">
        <v>3</v>
      </c>
      <c r="AV1372">
        <v>2</v>
      </c>
      <c r="AW1372">
        <v>2</v>
      </c>
      <c r="AX1372">
        <v>39502218</v>
      </c>
      <c r="AY1372">
        <v>1</v>
      </c>
      <c r="AZ1372">
        <v>0</v>
      </c>
      <c r="BA1372">
        <v>1348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CX1372">
        <f>Y1372*Source!I556</f>
        <v>0.28120000000000001</v>
      </c>
      <c r="CY1372">
        <f>AD1372</f>
        <v>0</v>
      </c>
      <c r="CZ1372">
        <f>AH1372</f>
        <v>0</v>
      </c>
      <c r="DA1372">
        <f>AL1372</f>
        <v>1</v>
      </c>
      <c r="DB1372">
        <v>0</v>
      </c>
    </row>
    <row r="1373" spans="1:106" x14ac:dyDescent="0.2">
      <c r="A1373">
        <f>ROW(Source!A556)</f>
        <v>556</v>
      </c>
      <c r="B1373">
        <v>39500385</v>
      </c>
      <c r="C1373">
        <v>39502202</v>
      </c>
      <c r="D1373">
        <v>36882159</v>
      </c>
      <c r="E1373">
        <v>1</v>
      </c>
      <c r="F1373">
        <v>1</v>
      </c>
      <c r="G1373">
        <v>1</v>
      </c>
      <c r="H1373">
        <v>2</v>
      </c>
      <c r="I1373" t="s">
        <v>1119</v>
      </c>
      <c r="J1373" t="s">
        <v>1120</v>
      </c>
      <c r="K1373" t="s">
        <v>1121</v>
      </c>
      <c r="L1373">
        <v>1368</v>
      </c>
      <c r="N1373">
        <v>1011</v>
      </c>
      <c r="O1373" t="s">
        <v>1034</v>
      </c>
      <c r="P1373" t="s">
        <v>1034</v>
      </c>
      <c r="Q1373">
        <v>1</v>
      </c>
      <c r="W1373">
        <v>0</v>
      </c>
      <c r="X1373">
        <v>-1718674368</v>
      </c>
      <c r="Y1373">
        <v>0.38</v>
      </c>
      <c r="AA1373">
        <v>0</v>
      </c>
      <c r="AB1373">
        <v>111.99</v>
      </c>
      <c r="AC1373">
        <v>13.5</v>
      </c>
      <c r="AD1373">
        <v>0</v>
      </c>
      <c r="AE1373">
        <v>0</v>
      </c>
      <c r="AF1373">
        <v>111.99</v>
      </c>
      <c r="AG1373">
        <v>13.5</v>
      </c>
      <c r="AH1373">
        <v>0</v>
      </c>
      <c r="AI1373">
        <v>1</v>
      </c>
      <c r="AJ1373">
        <v>1</v>
      </c>
      <c r="AK1373">
        <v>1</v>
      </c>
      <c r="AL1373">
        <v>1</v>
      </c>
      <c r="AN1373">
        <v>0</v>
      </c>
      <c r="AO1373">
        <v>1</v>
      </c>
      <c r="AP1373">
        <v>0</v>
      </c>
      <c r="AQ1373">
        <v>0</v>
      </c>
      <c r="AR1373">
        <v>0</v>
      </c>
      <c r="AS1373" t="s">
        <v>3</v>
      </c>
      <c r="AT1373">
        <v>0.38</v>
      </c>
      <c r="AU1373" t="s">
        <v>3</v>
      </c>
      <c r="AV1373">
        <v>0</v>
      </c>
      <c r="AW1373">
        <v>2</v>
      </c>
      <c r="AX1373">
        <v>39502219</v>
      </c>
      <c r="AY1373">
        <v>1</v>
      </c>
      <c r="AZ1373">
        <v>0</v>
      </c>
      <c r="BA1373">
        <v>1349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CX1373">
        <f>Y1373*Source!I556</f>
        <v>0.1406</v>
      </c>
      <c r="CY1373">
        <f>AB1373</f>
        <v>111.99</v>
      </c>
      <c r="CZ1373">
        <f>AF1373</f>
        <v>111.99</v>
      </c>
      <c r="DA1373">
        <f>AJ1373</f>
        <v>1</v>
      </c>
      <c r="DB1373">
        <v>0</v>
      </c>
    </row>
    <row r="1374" spans="1:106" x14ac:dyDescent="0.2">
      <c r="A1374">
        <f>ROW(Source!A556)</f>
        <v>556</v>
      </c>
      <c r="B1374">
        <v>39500385</v>
      </c>
      <c r="C1374">
        <v>39502202</v>
      </c>
      <c r="D1374">
        <v>36883554</v>
      </c>
      <c r="E1374">
        <v>1</v>
      </c>
      <c r="F1374">
        <v>1</v>
      </c>
      <c r="G1374">
        <v>1</v>
      </c>
      <c r="H1374">
        <v>2</v>
      </c>
      <c r="I1374" t="s">
        <v>1037</v>
      </c>
      <c r="J1374" t="s">
        <v>1038</v>
      </c>
      <c r="K1374" t="s">
        <v>1039</v>
      </c>
      <c r="L1374">
        <v>1368</v>
      </c>
      <c r="N1374">
        <v>1011</v>
      </c>
      <c r="O1374" t="s">
        <v>1034</v>
      </c>
      <c r="P1374" t="s">
        <v>1034</v>
      </c>
      <c r="Q1374">
        <v>1</v>
      </c>
      <c r="W1374">
        <v>0</v>
      </c>
      <c r="X1374">
        <v>1372534845</v>
      </c>
      <c r="Y1374">
        <v>0.38</v>
      </c>
      <c r="AA1374">
        <v>0</v>
      </c>
      <c r="AB1374">
        <v>65.709999999999994</v>
      </c>
      <c r="AC1374">
        <v>11.6</v>
      </c>
      <c r="AD1374">
        <v>0</v>
      </c>
      <c r="AE1374">
        <v>0</v>
      </c>
      <c r="AF1374">
        <v>65.709999999999994</v>
      </c>
      <c r="AG1374">
        <v>11.6</v>
      </c>
      <c r="AH1374">
        <v>0</v>
      </c>
      <c r="AI1374">
        <v>1</v>
      </c>
      <c r="AJ1374">
        <v>1</v>
      </c>
      <c r="AK1374">
        <v>1</v>
      </c>
      <c r="AL1374">
        <v>1</v>
      </c>
      <c r="AN1374">
        <v>0</v>
      </c>
      <c r="AO1374">
        <v>1</v>
      </c>
      <c r="AP1374">
        <v>0</v>
      </c>
      <c r="AQ1374">
        <v>0</v>
      </c>
      <c r="AR1374">
        <v>0</v>
      </c>
      <c r="AS1374" t="s">
        <v>3</v>
      </c>
      <c r="AT1374">
        <v>0.38</v>
      </c>
      <c r="AU1374" t="s">
        <v>3</v>
      </c>
      <c r="AV1374">
        <v>0</v>
      </c>
      <c r="AW1374">
        <v>2</v>
      </c>
      <c r="AX1374">
        <v>39502220</v>
      </c>
      <c r="AY1374">
        <v>1</v>
      </c>
      <c r="AZ1374">
        <v>0</v>
      </c>
      <c r="BA1374">
        <v>1350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CX1374">
        <f>Y1374*Source!I556</f>
        <v>0.1406</v>
      </c>
      <c r="CY1374">
        <f>AB1374</f>
        <v>65.709999999999994</v>
      </c>
      <c r="CZ1374">
        <f>AF1374</f>
        <v>65.709999999999994</v>
      </c>
      <c r="DA1374">
        <f>AJ1374</f>
        <v>1</v>
      </c>
      <c r="DB1374">
        <v>0</v>
      </c>
    </row>
    <row r="1375" spans="1:106" x14ac:dyDescent="0.2">
      <c r="A1375">
        <f>ROW(Source!A556)</f>
        <v>556</v>
      </c>
      <c r="B1375">
        <v>39500385</v>
      </c>
      <c r="C1375">
        <v>39502202</v>
      </c>
      <c r="D1375">
        <v>36883858</v>
      </c>
      <c r="E1375">
        <v>1</v>
      </c>
      <c r="F1375">
        <v>1</v>
      </c>
      <c r="G1375">
        <v>1</v>
      </c>
      <c r="H1375">
        <v>2</v>
      </c>
      <c r="I1375" t="s">
        <v>1101</v>
      </c>
      <c r="J1375" t="s">
        <v>1102</v>
      </c>
      <c r="K1375" t="s">
        <v>1103</v>
      </c>
      <c r="L1375">
        <v>1368</v>
      </c>
      <c r="N1375">
        <v>1011</v>
      </c>
      <c r="O1375" t="s">
        <v>1034</v>
      </c>
      <c r="P1375" t="s">
        <v>1034</v>
      </c>
      <c r="Q1375">
        <v>1</v>
      </c>
      <c r="W1375">
        <v>0</v>
      </c>
      <c r="X1375">
        <v>-353815937</v>
      </c>
      <c r="Y1375">
        <v>3.4</v>
      </c>
      <c r="AA1375">
        <v>0</v>
      </c>
      <c r="AB1375">
        <v>8.1</v>
      </c>
      <c r="AC1375">
        <v>0</v>
      </c>
      <c r="AD1375">
        <v>0</v>
      </c>
      <c r="AE1375">
        <v>0</v>
      </c>
      <c r="AF1375">
        <v>8.1</v>
      </c>
      <c r="AG1375">
        <v>0</v>
      </c>
      <c r="AH1375">
        <v>0</v>
      </c>
      <c r="AI1375">
        <v>1</v>
      </c>
      <c r="AJ1375">
        <v>1</v>
      </c>
      <c r="AK1375">
        <v>1</v>
      </c>
      <c r="AL1375">
        <v>1</v>
      </c>
      <c r="AN1375">
        <v>0</v>
      </c>
      <c r="AO1375">
        <v>1</v>
      </c>
      <c r="AP1375">
        <v>0</v>
      </c>
      <c r="AQ1375">
        <v>0</v>
      </c>
      <c r="AR1375">
        <v>0</v>
      </c>
      <c r="AS1375" t="s">
        <v>3</v>
      </c>
      <c r="AT1375">
        <v>3.4</v>
      </c>
      <c r="AU1375" t="s">
        <v>3</v>
      </c>
      <c r="AV1375">
        <v>0</v>
      </c>
      <c r="AW1375">
        <v>2</v>
      </c>
      <c r="AX1375">
        <v>39502221</v>
      </c>
      <c r="AY1375">
        <v>1</v>
      </c>
      <c r="AZ1375">
        <v>0</v>
      </c>
      <c r="BA1375">
        <v>1351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CX1375">
        <f>Y1375*Source!I556</f>
        <v>1.258</v>
      </c>
      <c r="CY1375">
        <f>AB1375</f>
        <v>8.1</v>
      </c>
      <c r="CZ1375">
        <f>AF1375</f>
        <v>8.1</v>
      </c>
      <c r="DA1375">
        <f>AJ1375</f>
        <v>1</v>
      </c>
      <c r="DB1375">
        <v>0</v>
      </c>
    </row>
    <row r="1376" spans="1:106" x14ac:dyDescent="0.2">
      <c r="A1376">
        <f>ROW(Source!A556)</f>
        <v>556</v>
      </c>
      <c r="B1376">
        <v>39500385</v>
      </c>
      <c r="C1376">
        <v>39502202</v>
      </c>
      <c r="D1376">
        <v>36802152</v>
      </c>
      <c r="E1376">
        <v>1</v>
      </c>
      <c r="F1376">
        <v>1</v>
      </c>
      <c r="G1376">
        <v>1</v>
      </c>
      <c r="H1376">
        <v>3</v>
      </c>
      <c r="I1376" t="s">
        <v>1507</v>
      </c>
      <c r="J1376" t="s">
        <v>1508</v>
      </c>
      <c r="K1376" t="s">
        <v>1509</v>
      </c>
      <c r="L1376">
        <v>1346</v>
      </c>
      <c r="N1376">
        <v>1009</v>
      </c>
      <c r="O1376" t="s">
        <v>52</v>
      </c>
      <c r="P1376" t="s">
        <v>52</v>
      </c>
      <c r="Q1376">
        <v>1</v>
      </c>
      <c r="W1376">
        <v>0</v>
      </c>
      <c r="X1376">
        <v>1806661620</v>
      </c>
      <c r="Y1376">
        <v>0.03</v>
      </c>
      <c r="AA1376">
        <v>444</v>
      </c>
      <c r="AB1376">
        <v>0</v>
      </c>
      <c r="AC1376">
        <v>0</v>
      </c>
      <c r="AD1376">
        <v>0</v>
      </c>
      <c r="AE1376">
        <v>444</v>
      </c>
      <c r="AF1376">
        <v>0</v>
      </c>
      <c r="AG1376">
        <v>0</v>
      </c>
      <c r="AH1376">
        <v>0</v>
      </c>
      <c r="AI1376">
        <v>1</v>
      </c>
      <c r="AJ1376">
        <v>1</v>
      </c>
      <c r="AK1376">
        <v>1</v>
      </c>
      <c r="AL1376">
        <v>1</v>
      </c>
      <c r="AN1376">
        <v>0</v>
      </c>
      <c r="AO1376">
        <v>1</v>
      </c>
      <c r="AP1376">
        <v>0</v>
      </c>
      <c r="AQ1376">
        <v>0</v>
      </c>
      <c r="AR1376">
        <v>0</v>
      </c>
      <c r="AS1376" t="s">
        <v>3</v>
      </c>
      <c r="AT1376">
        <v>0.03</v>
      </c>
      <c r="AU1376" t="s">
        <v>3</v>
      </c>
      <c r="AV1376">
        <v>0</v>
      </c>
      <c r="AW1376">
        <v>2</v>
      </c>
      <c r="AX1376">
        <v>39502222</v>
      </c>
      <c r="AY1376">
        <v>1</v>
      </c>
      <c r="AZ1376">
        <v>0</v>
      </c>
      <c r="BA1376">
        <v>1352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CX1376">
        <f>Y1376*Source!I556</f>
        <v>1.1099999999999999E-2</v>
      </c>
      <c r="CY1376">
        <f t="shared" ref="CY1376:CY1384" si="180">AA1376</f>
        <v>444</v>
      </c>
      <c r="CZ1376">
        <f t="shared" ref="CZ1376:CZ1384" si="181">AE1376</f>
        <v>444</v>
      </c>
      <c r="DA1376">
        <f t="shared" ref="DA1376:DA1384" si="182">AI1376</f>
        <v>1</v>
      </c>
      <c r="DB1376">
        <v>0</v>
      </c>
    </row>
    <row r="1377" spans="1:106" x14ac:dyDescent="0.2">
      <c r="A1377">
        <f>ROW(Source!A556)</f>
        <v>556</v>
      </c>
      <c r="B1377">
        <v>39500385</v>
      </c>
      <c r="C1377">
        <v>39502202</v>
      </c>
      <c r="D1377">
        <v>36803258</v>
      </c>
      <c r="E1377">
        <v>1</v>
      </c>
      <c r="F1377">
        <v>1</v>
      </c>
      <c r="G1377">
        <v>1</v>
      </c>
      <c r="H1377">
        <v>3</v>
      </c>
      <c r="I1377" t="s">
        <v>1447</v>
      </c>
      <c r="J1377" t="s">
        <v>1448</v>
      </c>
      <c r="K1377" t="s">
        <v>1449</v>
      </c>
      <c r="L1377">
        <v>1346</v>
      </c>
      <c r="N1377">
        <v>1009</v>
      </c>
      <c r="O1377" t="s">
        <v>52</v>
      </c>
      <c r="P1377" t="s">
        <v>52</v>
      </c>
      <c r="Q1377">
        <v>1</v>
      </c>
      <c r="W1377">
        <v>0</v>
      </c>
      <c r="X1377">
        <v>586013393</v>
      </c>
      <c r="Y1377">
        <v>1.05</v>
      </c>
      <c r="AA1377">
        <v>10.57</v>
      </c>
      <c r="AB1377">
        <v>0</v>
      </c>
      <c r="AC1377">
        <v>0</v>
      </c>
      <c r="AD1377">
        <v>0</v>
      </c>
      <c r="AE1377">
        <v>10.57</v>
      </c>
      <c r="AF1377">
        <v>0</v>
      </c>
      <c r="AG1377">
        <v>0</v>
      </c>
      <c r="AH1377">
        <v>0</v>
      </c>
      <c r="AI1377">
        <v>1</v>
      </c>
      <c r="AJ1377">
        <v>1</v>
      </c>
      <c r="AK1377">
        <v>1</v>
      </c>
      <c r="AL1377">
        <v>1</v>
      </c>
      <c r="AN1377">
        <v>0</v>
      </c>
      <c r="AO1377">
        <v>1</v>
      </c>
      <c r="AP1377">
        <v>0</v>
      </c>
      <c r="AQ1377">
        <v>0</v>
      </c>
      <c r="AR1377">
        <v>0</v>
      </c>
      <c r="AS1377" t="s">
        <v>3</v>
      </c>
      <c r="AT1377">
        <v>1.05</v>
      </c>
      <c r="AU1377" t="s">
        <v>3</v>
      </c>
      <c r="AV1377">
        <v>0</v>
      </c>
      <c r="AW1377">
        <v>2</v>
      </c>
      <c r="AX1377">
        <v>39502223</v>
      </c>
      <c r="AY1377">
        <v>1</v>
      </c>
      <c r="AZ1377">
        <v>0</v>
      </c>
      <c r="BA1377">
        <v>1353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CX1377">
        <f>Y1377*Source!I556</f>
        <v>0.38850000000000001</v>
      </c>
      <c r="CY1377">
        <f t="shared" si="180"/>
        <v>10.57</v>
      </c>
      <c r="CZ1377">
        <f t="shared" si="181"/>
        <v>10.57</v>
      </c>
      <c r="DA1377">
        <f t="shared" si="182"/>
        <v>1</v>
      </c>
      <c r="DB1377">
        <v>0</v>
      </c>
    </row>
    <row r="1378" spans="1:106" x14ac:dyDescent="0.2">
      <c r="A1378">
        <f>ROW(Source!A556)</f>
        <v>556</v>
      </c>
      <c r="B1378">
        <v>39500385</v>
      </c>
      <c r="C1378">
        <v>39502202</v>
      </c>
      <c r="D1378">
        <v>36807344</v>
      </c>
      <c r="E1378">
        <v>1</v>
      </c>
      <c r="F1378">
        <v>1</v>
      </c>
      <c r="G1378">
        <v>1</v>
      </c>
      <c r="H1378">
        <v>3</v>
      </c>
      <c r="I1378" t="s">
        <v>1510</v>
      </c>
      <c r="J1378" t="s">
        <v>1511</v>
      </c>
      <c r="K1378" t="s">
        <v>1512</v>
      </c>
      <c r="L1378">
        <v>1339</v>
      </c>
      <c r="N1378">
        <v>1007</v>
      </c>
      <c r="O1378" t="s">
        <v>179</v>
      </c>
      <c r="P1378" t="s">
        <v>179</v>
      </c>
      <c r="Q1378">
        <v>1</v>
      </c>
      <c r="W1378">
        <v>0</v>
      </c>
      <c r="X1378">
        <v>536744769</v>
      </c>
      <c r="Y1378">
        <v>2E-3</v>
      </c>
      <c r="AA1378">
        <v>600</v>
      </c>
      <c r="AB1378">
        <v>0</v>
      </c>
      <c r="AC1378">
        <v>0</v>
      </c>
      <c r="AD1378">
        <v>0</v>
      </c>
      <c r="AE1378">
        <v>600</v>
      </c>
      <c r="AF1378">
        <v>0</v>
      </c>
      <c r="AG1378">
        <v>0</v>
      </c>
      <c r="AH1378">
        <v>0</v>
      </c>
      <c r="AI1378">
        <v>1</v>
      </c>
      <c r="AJ1378">
        <v>1</v>
      </c>
      <c r="AK1378">
        <v>1</v>
      </c>
      <c r="AL1378">
        <v>1</v>
      </c>
      <c r="AN1378">
        <v>0</v>
      </c>
      <c r="AO1378">
        <v>1</v>
      </c>
      <c r="AP1378">
        <v>0</v>
      </c>
      <c r="AQ1378">
        <v>0</v>
      </c>
      <c r="AR1378">
        <v>0</v>
      </c>
      <c r="AS1378" t="s">
        <v>3</v>
      </c>
      <c r="AT1378">
        <v>2E-3</v>
      </c>
      <c r="AU1378" t="s">
        <v>3</v>
      </c>
      <c r="AV1378">
        <v>0</v>
      </c>
      <c r="AW1378">
        <v>2</v>
      </c>
      <c r="AX1378">
        <v>39502224</v>
      </c>
      <c r="AY1378">
        <v>1</v>
      </c>
      <c r="AZ1378">
        <v>0</v>
      </c>
      <c r="BA1378">
        <v>1354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CX1378">
        <f>Y1378*Source!I556</f>
        <v>7.3999999999999999E-4</v>
      </c>
      <c r="CY1378">
        <f t="shared" si="180"/>
        <v>600</v>
      </c>
      <c r="CZ1378">
        <f t="shared" si="181"/>
        <v>600</v>
      </c>
      <c r="DA1378">
        <f t="shared" si="182"/>
        <v>1</v>
      </c>
      <c r="DB1378">
        <v>0</v>
      </c>
    </row>
    <row r="1379" spans="1:106" x14ac:dyDescent="0.2">
      <c r="A1379">
        <f>ROW(Source!A556)</f>
        <v>556</v>
      </c>
      <c r="B1379">
        <v>39500385</v>
      </c>
      <c r="C1379">
        <v>39502202</v>
      </c>
      <c r="D1379">
        <v>36825981</v>
      </c>
      <c r="E1379">
        <v>1</v>
      </c>
      <c r="F1379">
        <v>1</v>
      </c>
      <c r="G1379">
        <v>1</v>
      </c>
      <c r="H1379">
        <v>3</v>
      </c>
      <c r="I1379" t="s">
        <v>1435</v>
      </c>
      <c r="J1379" t="s">
        <v>1436</v>
      </c>
      <c r="K1379" t="s">
        <v>1437</v>
      </c>
      <c r="L1379">
        <v>1348</v>
      </c>
      <c r="N1379">
        <v>1009</v>
      </c>
      <c r="O1379" t="s">
        <v>57</v>
      </c>
      <c r="P1379" t="s">
        <v>57</v>
      </c>
      <c r="Q1379">
        <v>1000</v>
      </c>
      <c r="W1379">
        <v>0</v>
      </c>
      <c r="X1379">
        <v>-1598896989</v>
      </c>
      <c r="Y1379">
        <v>3.0000000000000001E-3</v>
      </c>
      <c r="AA1379">
        <v>5000</v>
      </c>
      <c r="AB1379">
        <v>0</v>
      </c>
      <c r="AC1379">
        <v>0</v>
      </c>
      <c r="AD1379">
        <v>0</v>
      </c>
      <c r="AE1379">
        <v>5000</v>
      </c>
      <c r="AF1379">
        <v>0</v>
      </c>
      <c r="AG1379">
        <v>0</v>
      </c>
      <c r="AH1379">
        <v>0</v>
      </c>
      <c r="AI1379">
        <v>1</v>
      </c>
      <c r="AJ1379">
        <v>1</v>
      </c>
      <c r="AK1379">
        <v>1</v>
      </c>
      <c r="AL1379">
        <v>1</v>
      </c>
      <c r="AN1379">
        <v>0</v>
      </c>
      <c r="AO1379">
        <v>1</v>
      </c>
      <c r="AP1379">
        <v>0</v>
      </c>
      <c r="AQ1379">
        <v>0</v>
      </c>
      <c r="AR1379">
        <v>0</v>
      </c>
      <c r="AS1379" t="s">
        <v>3</v>
      </c>
      <c r="AT1379">
        <v>3.0000000000000001E-3</v>
      </c>
      <c r="AU1379" t="s">
        <v>3</v>
      </c>
      <c r="AV1379">
        <v>0</v>
      </c>
      <c r="AW1379">
        <v>2</v>
      </c>
      <c r="AX1379">
        <v>39502225</v>
      </c>
      <c r="AY1379">
        <v>1</v>
      </c>
      <c r="AZ1379">
        <v>0</v>
      </c>
      <c r="BA1379">
        <v>1355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CX1379">
        <f>Y1379*Source!I556</f>
        <v>1.1100000000000001E-3</v>
      </c>
      <c r="CY1379">
        <f t="shared" si="180"/>
        <v>5000</v>
      </c>
      <c r="CZ1379">
        <f t="shared" si="181"/>
        <v>5000</v>
      </c>
      <c r="DA1379">
        <f t="shared" si="182"/>
        <v>1</v>
      </c>
      <c r="DB1379">
        <v>0</v>
      </c>
    </row>
    <row r="1380" spans="1:106" x14ac:dyDescent="0.2">
      <c r="A1380">
        <f>ROW(Source!A556)</f>
        <v>556</v>
      </c>
      <c r="B1380">
        <v>39500385</v>
      </c>
      <c r="C1380">
        <v>39502202</v>
      </c>
      <c r="D1380">
        <v>36851945</v>
      </c>
      <c r="E1380">
        <v>1</v>
      </c>
      <c r="F1380">
        <v>1</v>
      </c>
      <c r="G1380">
        <v>1</v>
      </c>
      <c r="H1380">
        <v>3</v>
      </c>
      <c r="I1380" t="s">
        <v>1464</v>
      </c>
      <c r="J1380" t="s">
        <v>1465</v>
      </c>
      <c r="K1380" t="s">
        <v>1466</v>
      </c>
      <c r="L1380">
        <v>1358</v>
      </c>
      <c r="N1380">
        <v>1010</v>
      </c>
      <c r="O1380" t="s">
        <v>566</v>
      </c>
      <c r="P1380" t="s">
        <v>566</v>
      </c>
      <c r="Q1380">
        <v>10</v>
      </c>
      <c r="W1380">
        <v>0</v>
      </c>
      <c r="X1380">
        <v>1386890308</v>
      </c>
      <c r="Y1380">
        <v>0.6</v>
      </c>
      <c r="AA1380">
        <v>39</v>
      </c>
      <c r="AB1380">
        <v>0</v>
      </c>
      <c r="AC1380">
        <v>0</v>
      </c>
      <c r="AD1380">
        <v>0</v>
      </c>
      <c r="AE1380">
        <v>39</v>
      </c>
      <c r="AF1380">
        <v>0</v>
      </c>
      <c r="AG1380">
        <v>0</v>
      </c>
      <c r="AH1380">
        <v>0</v>
      </c>
      <c r="AI1380">
        <v>1</v>
      </c>
      <c r="AJ1380">
        <v>1</v>
      </c>
      <c r="AK1380">
        <v>1</v>
      </c>
      <c r="AL1380">
        <v>1</v>
      </c>
      <c r="AN1380">
        <v>0</v>
      </c>
      <c r="AO1380">
        <v>1</v>
      </c>
      <c r="AP1380">
        <v>0</v>
      </c>
      <c r="AQ1380">
        <v>0</v>
      </c>
      <c r="AR1380">
        <v>0</v>
      </c>
      <c r="AS1380" t="s">
        <v>3</v>
      </c>
      <c r="AT1380">
        <v>0.6</v>
      </c>
      <c r="AU1380" t="s">
        <v>3</v>
      </c>
      <c r="AV1380">
        <v>0</v>
      </c>
      <c r="AW1380">
        <v>2</v>
      </c>
      <c r="AX1380">
        <v>39502226</v>
      </c>
      <c r="AY1380">
        <v>1</v>
      </c>
      <c r="AZ1380">
        <v>0</v>
      </c>
      <c r="BA1380">
        <v>1356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CX1380">
        <f>Y1380*Source!I556</f>
        <v>0.222</v>
      </c>
      <c r="CY1380">
        <f t="shared" si="180"/>
        <v>39</v>
      </c>
      <c r="CZ1380">
        <f t="shared" si="181"/>
        <v>39</v>
      </c>
      <c r="DA1380">
        <f t="shared" si="182"/>
        <v>1</v>
      </c>
      <c r="DB1380">
        <v>0</v>
      </c>
    </row>
    <row r="1381" spans="1:106" x14ac:dyDescent="0.2">
      <c r="A1381">
        <f>ROW(Source!A556)</f>
        <v>556</v>
      </c>
      <c r="B1381">
        <v>39500385</v>
      </c>
      <c r="C1381">
        <v>39502202</v>
      </c>
      <c r="D1381">
        <v>36852075</v>
      </c>
      <c r="E1381">
        <v>1</v>
      </c>
      <c r="F1381">
        <v>1</v>
      </c>
      <c r="G1381">
        <v>1</v>
      </c>
      <c r="H1381">
        <v>3</v>
      </c>
      <c r="I1381" t="s">
        <v>1513</v>
      </c>
      <c r="J1381" t="s">
        <v>1514</v>
      </c>
      <c r="K1381" t="s">
        <v>1515</v>
      </c>
      <c r="L1381">
        <v>1358</v>
      </c>
      <c r="N1381">
        <v>1010</v>
      </c>
      <c r="O1381" t="s">
        <v>566</v>
      </c>
      <c r="P1381" t="s">
        <v>566</v>
      </c>
      <c r="Q1381">
        <v>10</v>
      </c>
      <c r="W1381">
        <v>0</v>
      </c>
      <c r="X1381">
        <v>-1110089157</v>
      </c>
      <c r="Y1381">
        <v>1.02</v>
      </c>
      <c r="AA1381">
        <v>19.899999999999999</v>
      </c>
      <c r="AB1381">
        <v>0</v>
      </c>
      <c r="AC1381">
        <v>0</v>
      </c>
      <c r="AD1381">
        <v>0</v>
      </c>
      <c r="AE1381">
        <v>19.899999999999999</v>
      </c>
      <c r="AF1381">
        <v>0</v>
      </c>
      <c r="AG1381">
        <v>0</v>
      </c>
      <c r="AH1381">
        <v>0</v>
      </c>
      <c r="AI1381">
        <v>1</v>
      </c>
      <c r="AJ1381">
        <v>1</v>
      </c>
      <c r="AK1381">
        <v>1</v>
      </c>
      <c r="AL1381">
        <v>1</v>
      </c>
      <c r="AN1381">
        <v>0</v>
      </c>
      <c r="AO1381">
        <v>1</v>
      </c>
      <c r="AP1381">
        <v>0</v>
      </c>
      <c r="AQ1381">
        <v>0</v>
      </c>
      <c r="AR1381">
        <v>0</v>
      </c>
      <c r="AS1381" t="s">
        <v>3</v>
      </c>
      <c r="AT1381">
        <v>1.02</v>
      </c>
      <c r="AU1381" t="s">
        <v>3</v>
      </c>
      <c r="AV1381">
        <v>0</v>
      </c>
      <c r="AW1381">
        <v>2</v>
      </c>
      <c r="AX1381">
        <v>39502227</v>
      </c>
      <c r="AY1381">
        <v>1</v>
      </c>
      <c r="AZ1381">
        <v>0</v>
      </c>
      <c r="BA1381">
        <v>1357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CX1381">
        <f>Y1381*Source!I556</f>
        <v>0.37740000000000001</v>
      </c>
      <c r="CY1381">
        <f t="shared" si="180"/>
        <v>19.899999999999999</v>
      </c>
      <c r="CZ1381">
        <f t="shared" si="181"/>
        <v>19.899999999999999</v>
      </c>
      <c r="DA1381">
        <f t="shared" si="182"/>
        <v>1</v>
      </c>
      <c r="DB1381">
        <v>0</v>
      </c>
    </row>
    <row r="1382" spans="1:106" x14ac:dyDescent="0.2">
      <c r="A1382">
        <f>ROW(Source!A556)</f>
        <v>556</v>
      </c>
      <c r="B1382">
        <v>39500385</v>
      </c>
      <c r="C1382">
        <v>39502202</v>
      </c>
      <c r="D1382">
        <v>36860519</v>
      </c>
      <c r="E1382">
        <v>1</v>
      </c>
      <c r="F1382">
        <v>1</v>
      </c>
      <c r="G1382">
        <v>1</v>
      </c>
      <c r="H1382">
        <v>3</v>
      </c>
      <c r="I1382" t="s">
        <v>1516</v>
      </c>
      <c r="J1382" t="s">
        <v>1517</v>
      </c>
      <c r="K1382" t="s">
        <v>1518</v>
      </c>
      <c r="L1382">
        <v>1355</v>
      </c>
      <c r="N1382">
        <v>1010</v>
      </c>
      <c r="O1382" t="s">
        <v>390</v>
      </c>
      <c r="P1382" t="s">
        <v>390</v>
      </c>
      <c r="Q1382">
        <v>100</v>
      </c>
      <c r="W1382">
        <v>0</v>
      </c>
      <c r="X1382">
        <v>-1941328360</v>
      </c>
      <c r="Y1382">
        <v>0.25</v>
      </c>
      <c r="AA1382">
        <v>88.5</v>
      </c>
      <c r="AB1382">
        <v>0</v>
      </c>
      <c r="AC1382">
        <v>0</v>
      </c>
      <c r="AD1382">
        <v>0</v>
      </c>
      <c r="AE1382">
        <v>88.5</v>
      </c>
      <c r="AF1382">
        <v>0</v>
      </c>
      <c r="AG1382">
        <v>0</v>
      </c>
      <c r="AH1382">
        <v>0</v>
      </c>
      <c r="AI1382">
        <v>1</v>
      </c>
      <c r="AJ1382">
        <v>1</v>
      </c>
      <c r="AK1382">
        <v>1</v>
      </c>
      <c r="AL1382">
        <v>1</v>
      </c>
      <c r="AN1382">
        <v>0</v>
      </c>
      <c r="AO1382">
        <v>1</v>
      </c>
      <c r="AP1382">
        <v>0</v>
      </c>
      <c r="AQ1382">
        <v>0</v>
      </c>
      <c r="AR1382">
        <v>0</v>
      </c>
      <c r="AS1382" t="s">
        <v>3</v>
      </c>
      <c r="AT1382">
        <v>0.25</v>
      </c>
      <c r="AU1382" t="s">
        <v>3</v>
      </c>
      <c r="AV1382">
        <v>0</v>
      </c>
      <c r="AW1382">
        <v>2</v>
      </c>
      <c r="AX1382">
        <v>39502228</v>
      </c>
      <c r="AY1382">
        <v>1</v>
      </c>
      <c r="AZ1382">
        <v>0</v>
      </c>
      <c r="BA1382">
        <v>1358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CX1382">
        <f>Y1382*Source!I556</f>
        <v>9.2499999999999999E-2</v>
      </c>
      <c r="CY1382">
        <f t="shared" si="180"/>
        <v>88.5</v>
      </c>
      <c r="CZ1382">
        <f t="shared" si="181"/>
        <v>88.5</v>
      </c>
      <c r="DA1382">
        <f t="shared" si="182"/>
        <v>1</v>
      </c>
      <c r="DB1382">
        <v>0</v>
      </c>
    </row>
    <row r="1383" spans="1:106" x14ac:dyDescent="0.2">
      <c r="A1383">
        <f>ROW(Source!A556)</f>
        <v>556</v>
      </c>
      <c r="B1383">
        <v>39500385</v>
      </c>
      <c r="C1383">
        <v>39502202</v>
      </c>
      <c r="D1383">
        <v>36863587</v>
      </c>
      <c r="E1383">
        <v>1</v>
      </c>
      <c r="F1383">
        <v>1</v>
      </c>
      <c r="G1383">
        <v>1</v>
      </c>
      <c r="H1383">
        <v>3</v>
      </c>
      <c r="I1383" t="s">
        <v>855</v>
      </c>
      <c r="J1383" t="s">
        <v>857</v>
      </c>
      <c r="K1383" t="s">
        <v>856</v>
      </c>
      <c r="L1383">
        <v>1301</v>
      </c>
      <c r="N1383">
        <v>1003</v>
      </c>
      <c r="O1383" t="s">
        <v>66</v>
      </c>
      <c r="P1383" t="s">
        <v>66</v>
      </c>
      <c r="Q1383">
        <v>1</v>
      </c>
      <c r="W1383">
        <v>0</v>
      </c>
      <c r="X1383">
        <v>1275628479</v>
      </c>
      <c r="Y1383">
        <v>100</v>
      </c>
      <c r="AA1383">
        <v>27.2</v>
      </c>
      <c r="AB1383">
        <v>0</v>
      </c>
      <c r="AC1383">
        <v>0</v>
      </c>
      <c r="AD1383">
        <v>0</v>
      </c>
      <c r="AE1383">
        <v>27.2</v>
      </c>
      <c r="AF1383">
        <v>0</v>
      </c>
      <c r="AG1383">
        <v>0</v>
      </c>
      <c r="AH1383">
        <v>0</v>
      </c>
      <c r="AI1383">
        <v>1</v>
      </c>
      <c r="AJ1383">
        <v>1</v>
      </c>
      <c r="AK1383">
        <v>1</v>
      </c>
      <c r="AL1383">
        <v>1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 t="s">
        <v>3</v>
      </c>
      <c r="AT1383">
        <v>100</v>
      </c>
      <c r="AU1383" t="s">
        <v>3</v>
      </c>
      <c r="AV1383">
        <v>0</v>
      </c>
      <c r="AW1383">
        <v>1</v>
      </c>
      <c r="AX1383">
        <v>-1</v>
      </c>
      <c r="AY1383">
        <v>0</v>
      </c>
      <c r="AZ1383">
        <v>0</v>
      </c>
      <c r="BA1383" t="s">
        <v>3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CX1383">
        <f>Y1383*Source!I556</f>
        <v>37</v>
      </c>
      <c r="CY1383">
        <f t="shared" si="180"/>
        <v>27.2</v>
      </c>
      <c r="CZ1383">
        <f t="shared" si="181"/>
        <v>27.2</v>
      </c>
      <c r="DA1383">
        <f t="shared" si="182"/>
        <v>1</v>
      </c>
      <c r="DB1383">
        <v>0</v>
      </c>
    </row>
    <row r="1384" spans="1:106" x14ac:dyDescent="0.2">
      <c r="A1384">
        <f>ROW(Source!A556)</f>
        <v>556</v>
      </c>
      <c r="B1384">
        <v>39500385</v>
      </c>
      <c r="C1384">
        <v>39502202</v>
      </c>
      <c r="D1384">
        <v>36799065</v>
      </c>
      <c r="E1384">
        <v>17</v>
      </c>
      <c r="F1384">
        <v>1</v>
      </c>
      <c r="G1384">
        <v>1</v>
      </c>
      <c r="H1384">
        <v>3</v>
      </c>
      <c r="I1384" t="s">
        <v>1438</v>
      </c>
      <c r="J1384" t="s">
        <v>3</v>
      </c>
      <c r="K1384" t="s">
        <v>1439</v>
      </c>
      <c r="L1384">
        <v>1374</v>
      </c>
      <c r="N1384">
        <v>1013</v>
      </c>
      <c r="O1384" t="s">
        <v>1440</v>
      </c>
      <c r="P1384" t="s">
        <v>1440</v>
      </c>
      <c r="Q1384">
        <v>1</v>
      </c>
      <c r="W1384">
        <v>0</v>
      </c>
      <c r="X1384">
        <v>-1731369543</v>
      </c>
      <c r="Y1384">
        <v>2.86</v>
      </c>
      <c r="AA1384">
        <v>1</v>
      </c>
      <c r="AB1384">
        <v>0</v>
      </c>
      <c r="AC1384">
        <v>0</v>
      </c>
      <c r="AD1384">
        <v>0</v>
      </c>
      <c r="AE1384">
        <v>1</v>
      </c>
      <c r="AF1384">
        <v>0</v>
      </c>
      <c r="AG1384">
        <v>0</v>
      </c>
      <c r="AH1384">
        <v>0</v>
      </c>
      <c r="AI1384">
        <v>1</v>
      </c>
      <c r="AJ1384">
        <v>1</v>
      </c>
      <c r="AK1384">
        <v>1</v>
      </c>
      <c r="AL1384">
        <v>1</v>
      </c>
      <c r="AN1384">
        <v>0</v>
      </c>
      <c r="AO1384">
        <v>1</v>
      </c>
      <c r="AP1384">
        <v>0</v>
      </c>
      <c r="AQ1384">
        <v>0</v>
      </c>
      <c r="AR1384">
        <v>0</v>
      </c>
      <c r="AS1384" t="s">
        <v>3</v>
      </c>
      <c r="AT1384">
        <v>2.86</v>
      </c>
      <c r="AU1384" t="s">
        <v>3</v>
      </c>
      <c r="AV1384">
        <v>0</v>
      </c>
      <c r="AW1384">
        <v>2</v>
      </c>
      <c r="AX1384">
        <v>39502229</v>
      </c>
      <c r="AY1384">
        <v>1</v>
      </c>
      <c r="AZ1384">
        <v>0</v>
      </c>
      <c r="BA1384">
        <v>1359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CX1384">
        <f>Y1384*Source!I556</f>
        <v>1.0582</v>
      </c>
      <c r="CY1384">
        <f t="shared" si="180"/>
        <v>1</v>
      </c>
      <c r="CZ1384">
        <f t="shared" si="181"/>
        <v>1</v>
      </c>
      <c r="DA1384">
        <f t="shared" si="182"/>
        <v>1</v>
      </c>
      <c r="DB1384">
        <v>0</v>
      </c>
    </row>
    <row r="1385" spans="1:106" x14ac:dyDescent="0.2">
      <c r="A1385">
        <f>ROW(Source!A557)</f>
        <v>557</v>
      </c>
      <c r="B1385">
        <v>39500386</v>
      </c>
      <c r="C1385">
        <v>39502202</v>
      </c>
      <c r="D1385">
        <v>37064878</v>
      </c>
      <c r="E1385">
        <v>1</v>
      </c>
      <c r="F1385">
        <v>1</v>
      </c>
      <c r="G1385">
        <v>1</v>
      </c>
      <c r="H1385">
        <v>1</v>
      </c>
      <c r="I1385" t="s">
        <v>1219</v>
      </c>
      <c r="J1385" t="s">
        <v>3</v>
      </c>
      <c r="K1385" t="s">
        <v>1220</v>
      </c>
      <c r="L1385">
        <v>1191</v>
      </c>
      <c r="N1385">
        <v>1013</v>
      </c>
      <c r="O1385" t="s">
        <v>1028</v>
      </c>
      <c r="P1385" t="s">
        <v>1028</v>
      </c>
      <c r="Q1385">
        <v>1</v>
      </c>
      <c r="W1385">
        <v>0</v>
      </c>
      <c r="X1385">
        <v>-1081351934</v>
      </c>
      <c r="Y1385">
        <v>15.2</v>
      </c>
      <c r="AA1385">
        <v>0</v>
      </c>
      <c r="AB1385">
        <v>0</v>
      </c>
      <c r="AC1385">
        <v>0</v>
      </c>
      <c r="AD1385">
        <v>62.6</v>
      </c>
      <c r="AE1385">
        <v>0</v>
      </c>
      <c r="AF1385">
        <v>0</v>
      </c>
      <c r="AG1385">
        <v>0</v>
      </c>
      <c r="AH1385">
        <v>9.4</v>
      </c>
      <c r="AI1385">
        <v>1</v>
      </c>
      <c r="AJ1385">
        <v>1</v>
      </c>
      <c r="AK1385">
        <v>1</v>
      </c>
      <c r="AL1385">
        <v>6.66</v>
      </c>
      <c r="AN1385">
        <v>0</v>
      </c>
      <c r="AO1385">
        <v>1</v>
      </c>
      <c r="AP1385">
        <v>0</v>
      </c>
      <c r="AQ1385">
        <v>0</v>
      </c>
      <c r="AR1385">
        <v>0</v>
      </c>
      <c r="AS1385" t="s">
        <v>3</v>
      </c>
      <c r="AT1385">
        <v>15.2</v>
      </c>
      <c r="AU1385" t="s">
        <v>3</v>
      </c>
      <c r="AV1385">
        <v>1</v>
      </c>
      <c r="AW1385">
        <v>2</v>
      </c>
      <c r="AX1385">
        <v>39502217</v>
      </c>
      <c r="AY1385">
        <v>1</v>
      </c>
      <c r="AZ1385">
        <v>0</v>
      </c>
      <c r="BA1385">
        <v>1360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CX1385">
        <f>Y1385*Source!I557</f>
        <v>5.6239999999999997</v>
      </c>
      <c r="CY1385">
        <f>AD1385</f>
        <v>62.6</v>
      </c>
      <c r="CZ1385">
        <f>AH1385</f>
        <v>9.4</v>
      </c>
      <c r="DA1385">
        <f>AL1385</f>
        <v>6.66</v>
      </c>
      <c r="DB1385">
        <v>0</v>
      </c>
    </row>
    <row r="1386" spans="1:106" x14ac:dyDescent="0.2">
      <c r="A1386">
        <f>ROW(Source!A557)</f>
        <v>557</v>
      </c>
      <c r="B1386">
        <v>39500386</v>
      </c>
      <c r="C1386">
        <v>39502202</v>
      </c>
      <c r="D1386">
        <v>37064876</v>
      </c>
      <c r="E1386">
        <v>1</v>
      </c>
      <c r="F1386">
        <v>1</v>
      </c>
      <c r="G1386">
        <v>1</v>
      </c>
      <c r="H1386">
        <v>1</v>
      </c>
      <c r="I1386" t="s">
        <v>1029</v>
      </c>
      <c r="J1386" t="s">
        <v>3</v>
      </c>
      <c r="K1386" t="s">
        <v>1030</v>
      </c>
      <c r="L1386">
        <v>1191</v>
      </c>
      <c r="N1386">
        <v>1013</v>
      </c>
      <c r="O1386" t="s">
        <v>1028</v>
      </c>
      <c r="P1386" t="s">
        <v>1028</v>
      </c>
      <c r="Q1386">
        <v>1</v>
      </c>
      <c r="W1386">
        <v>0</v>
      </c>
      <c r="X1386">
        <v>-1417349443</v>
      </c>
      <c r="Y1386">
        <v>0.76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1</v>
      </c>
      <c r="AJ1386">
        <v>1</v>
      </c>
      <c r="AK1386">
        <v>6.66</v>
      </c>
      <c r="AL1386">
        <v>1</v>
      </c>
      <c r="AN1386">
        <v>0</v>
      </c>
      <c r="AO1386">
        <v>1</v>
      </c>
      <c r="AP1386">
        <v>0</v>
      </c>
      <c r="AQ1386">
        <v>0</v>
      </c>
      <c r="AR1386">
        <v>0</v>
      </c>
      <c r="AS1386" t="s">
        <v>3</v>
      </c>
      <c r="AT1386">
        <v>0.76</v>
      </c>
      <c r="AU1386" t="s">
        <v>3</v>
      </c>
      <c r="AV1386">
        <v>2</v>
      </c>
      <c r="AW1386">
        <v>2</v>
      </c>
      <c r="AX1386">
        <v>39502218</v>
      </c>
      <c r="AY1386">
        <v>1</v>
      </c>
      <c r="AZ1386">
        <v>0</v>
      </c>
      <c r="BA1386">
        <v>1361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CX1386">
        <f>Y1386*Source!I557</f>
        <v>0.28120000000000001</v>
      </c>
      <c r="CY1386">
        <f>AD1386</f>
        <v>0</v>
      </c>
      <c r="CZ1386">
        <f>AH1386</f>
        <v>0</v>
      </c>
      <c r="DA1386">
        <f>AL1386</f>
        <v>1</v>
      </c>
      <c r="DB1386">
        <v>0</v>
      </c>
    </row>
    <row r="1387" spans="1:106" x14ac:dyDescent="0.2">
      <c r="A1387">
        <f>ROW(Source!A557)</f>
        <v>557</v>
      </c>
      <c r="B1387">
        <v>39500386</v>
      </c>
      <c r="C1387">
        <v>39502202</v>
      </c>
      <c r="D1387">
        <v>36882159</v>
      </c>
      <c r="E1387">
        <v>1</v>
      </c>
      <c r="F1387">
        <v>1</v>
      </c>
      <c r="G1387">
        <v>1</v>
      </c>
      <c r="H1387">
        <v>2</v>
      </c>
      <c r="I1387" t="s">
        <v>1119</v>
      </c>
      <c r="J1387" t="s">
        <v>1120</v>
      </c>
      <c r="K1387" t="s">
        <v>1121</v>
      </c>
      <c r="L1387">
        <v>1368</v>
      </c>
      <c r="N1387">
        <v>1011</v>
      </c>
      <c r="O1387" t="s">
        <v>1034</v>
      </c>
      <c r="P1387" t="s">
        <v>1034</v>
      </c>
      <c r="Q1387">
        <v>1</v>
      </c>
      <c r="W1387">
        <v>0</v>
      </c>
      <c r="X1387">
        <v>-1718674368</v>
      </c>
      <c r="Y1387">
        <v>0.38</v>
      </c>
      <c r="AA1387">
        <v>0</v>
      </c>
      <c r="AB1387">
        <v>745.85</v>
      </c>
      <c r="AC1387">
        <v>13.5</v>
      </c>
      <c r="AD1387">
        <v>0</v>
      </c>
      <c r="AE1387">
        <v>0</v>
      </c>
      <c r="AF1387">
        <v>111.99</v>
      </c>
      <c r="AG1387">
        <v>13.5</v>
      </c>
      <c r="AH1387">
        <v>0</v>
      </c>
      <c r="AI1387">
        <v>1</v>
      </c>
      <c r="AJ1387">
        <v>6.66</v>
      </c>
      <c r="AK1387">
        <v>1</v>
      </c>
      <c r="AL1387">
        <v>1</v>
      </c>
      <c r="AN1387">
        <v>0</v>
      </c>
      <c r="AO1387">
        <v>1</v>
      </c>
      <c r="AP1387">
        <v>0</v>
      </c>
      <c r="AQ1387">
        <v>0</v>
      </c>
      <c r="AR1387">
        <v>0</v>
      </c>
      <c r="AS1387" t="s">
        <v>3</v>
      </c>
      <c r="AT1387">
        <v>0.38</v>
      </c>
      <c r="AU1387" t="s">
        <v>3</v>
      </c>
      <c r="AV1387">
        <v>0</v>
      </c>
      <c r="AW1387">
        <v>2</v>
      </c>
      <c r="AX1387">
        <v>39502219</v>
      </c>
      <c r="AY1387">
        <v>1</v>
      </c>
      <c r="AZ1387">
        <v>0</v>
      </c>
      <c r="BA1387">
        <v>1362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CX1387">
        <f>Y1387*Source!I557</f>
        <v>0.1406</v>
      </c>
      <c r="CY1387">
        <f>AB1387</f>
        <v>745.85</v>
      </c>
      <c r="CZ1387">
        <f>AF1387</f>
        <v>111.99</v>
      </c>
      <c r="DA1387">
        <f>AJ1387</f>
        <v>6.66</v>
      </c>
      <c r="DB1387">
        <v>0</v>
      </c>
    </row>
    <row r="1388" spans="1:106" x14ac:dyDescent="0.2">
      <c r="A1388">
        <f>ROW(Source!A557)</f>
        <v>557</v>
      </c>
      <c r="B1388">
        <v>39500386</v>
      </c>
      <c r="C1388">
        <v>39502202</v>
      </c>
      <c r="D1388">
        <v>36883554</v>
      </c>
      <c r="E1388">
        <v>1</v>
      </c>
      <c r="F1388">
        <v>1</v>
      </c>
      <c r="G1388">
        <v>1</v>
      </c>
      <c r="H1388">
        <v>2</v>
      </c>
      <c r="I1388" t="s">
        <v>1037</v>
      </c>
      <c r="J1388" t="s">
        <v>1038</v>
      </c>
      <c r="K1388" t="s">
        <v>1039</v>
      </c>
      <c r="L1388">
        <v>1368</v>
      </c>
      <c r="N1388">
        <v>1011</v>
      </c>
      <c r="O1388" t="s">
        <v>1034</v>
      </c>
      <c r="P1388" t="s">
        <v>1034</v>
      </c>
      <c r="Q1388">
        <v>1</v>
      </c>
      <c r="W1388">
        <v>0</v>
      </c>
      <c r="X1388">
        <v>1372534845</v>
      </c>
      <c r="Y1388">
        <v>0.38</v>
      </c>
      <c r="AA1388">
        <v>0</v>
      </c>
      <c r="AB1388">
        <v>437.63</v>
      </c>
      <c r="AC1388">
        <v>11.6</v>
      </c>
      <c r="AD1388">
        <v>0</v>
      </c>
      <c r="AE1388">
        <v>0</v>
      </c>
      <c r="AF1388">
        <v>65.709999999999994</v>
      </c>
      <c r="AG1388">
        <v>11.6</v>
      </c>
      <c r="AH1388">
        <v>0</v>
      </c>
      <c r="AI1388">
        <v>1</v>
      </c>
      <c r="AJ1388">
        <v>6.66</v>
      </c>
      <c r="AK1388">
        <v>1</v>
      </c>
      <c r="AL1388">
        <v>1</v>
      </c>
      <c r="AN1388">
        <v>0</v>
      </c>
      <c r="AO1388">
        <v>1</v>
      </c>
      <c r="AP1388">
        <v>0</v>
      </c>
      <c r="AQ1388">
        <v>0</v>
      </c>
      <c r="AR1388">
        <v>0</v>
      </c>
      <c r="AS1388" t="s">
        <v>3</v>
      </c>
      <c r="AT1388">
        <v>0.38</v>
      </c>
      <c r="AU1388" t="s">
        <v>3</v>
      </c>
      <c r="AV1388">
        <v>0</v>
      </c>
      <c r="AW1388">
        <v>2</v>
      </c>
      <c r="AX1388">
        <v>39502220</v>
      </c>
      <c r="AY1388">
        <v>1</v>
      </c>
      <c r="AZ1388">
        <v>0</v>
      </c>
      <c r="BA1388">
        <v>1363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CX1388">
        <f>Y1388*Source!I557</f>
        <v>0.1406</v>
      </c>
      <c r="CY1388">
        <f>AB1388</f>
        <v>437.63</v>
      </c>
      <c r="CZ1388">
        <f>AF1388</f>
        <v>65.709999999999994</v>
      </c>
      <c r="DA1388">
        <f>AJ1388</f>
        <v>6.66</v>
      </c>
      <c r="DB1388">
        <v>0</v>
      </c>
    </row>
    <row r="1389" spans="1:106" x14ac:dyDescent="0.2">
      <c r="A1389">
        <f>ROW(Source!A557)</f>
        <v>557</v>
      </c>
      <c r="B1389">
        <v>39500386</v>
      </c>
      <c r="C1389">
        <v>39502202</v>
      </c>
      <c r="D1389">
        <v>36883858</v>
      </c>
      <c r="E1389">
        <v>1</v>
      </c>
      <c r="F1389">
        <v>1</v>
      </c>
      <c r="G1389">
        <v>1</v>
      </c>
      <c r="H1389">
        <v>2</v>
      </c>
      <c r="I1389" t="s">
        <v>1101</v>
      </c>
      <c r="J1389" t="s">
        <v>1102</v>
      </c>
      <c r="K1389" t="s">
        <v>1103</v>
      </c>
      <c r="L1389">
        <v>1368</v>
      </c>
      <c r="N1389">
        <v>1011</v>
      </c>
      <c r="O1389" t="s">
        <v>1034</v>
      </c>
      <c r="P1389" t="s">
        <v>1034</v>
      </c>
      <c r="Q1389">
        <v>1</v>
      </c>
      <c r="W1389">
        <v>0</v>
      </c>
      <c r="X1389">
        <v>-353815937</v>
      </c>
      <c r="Y1389">
        <v>3.4</v>
      </c>
      <c r="AA1389">
        <v>0</v>
      </c>
      <c r="AB1389">
        <v>53.95</v>
      </c>
      <c r="AC1389">
        <v>0</v>
      </c>
      <c r="AD1389">
        <v>0</v>
      </c>
      <c r="AE1389">
        <v>0</v>
      </c>
      <c r="AF1389">
        <v>8.1</v>
      </c>
      <c r="AG1389">
        <v>0</v>
      </c>
      <c r="AH1389">
        <v>0</v>
      </c>
      <c r="AI1389">
        <v>1</v>
      </c>
      <c r="AJ1389">
        <v>6.66</v>
      </c>
      <c r="AK1389">
        <v>1</v>
      </c>
      <c r="AL1389">
        <v>1</v>
      </c>
      <c r="AN1389">
        <v>0</v>
      </c>
      <c r="AO1389">
        <v>1</v>
      </c>
      <c r="AP1389">
        <v>0</v>
      </c>
      <c r="AQ1389">
        <v>0</v>
      </c>
      <c r="AR1389">
        <v>0</v>
      </c>
      <c r="AS1389" t="s">
        <v>3</v>
      </c>
      <c r="AT1389">
        <v>3.4</v>
      </c>
      <c r="AU1389" t="s">
        <v>3</v>
      </c>
      <c r="AV1389">
        <v>0</v>
      </c>
      <c r="AW1389">
        <v>2</v>
      </c>
      <c r="AX1389">
        <v>39502221</v>
      </c>
      <c r="AY1389">
        <v>1</v>
      </c>
      <c r="AZ1389">
        <v>0</v>
      </c>
      <c r="BA1389">
        <v>1364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CX1389">
        <f>Y1389*Source!I557</f>
        <v>1.258</v>
      </c>
      <c r="CY1389">
        <f>AB1389</f>
        <v>53.95</v>
      </c>
      <c r="CZ1389">
        <f>AF1389</f>
        <v>8.1</v>
      </c>
      <c r="DA1389">
        <f>AJ1389</f>
        <v>6.66</v>
      </c>
      <c r="DB1389">
        <v>0</v>
      </c>
    </row>
    <row r="1390" spans="1:106" x14ac:dyDescent="0.2">
      <c r="A1390">
        <f>ROW(Source!A557)</f>
        <v>557</v>
      </c>
      <c r="B1390">
        <v>39500386</v>
      </c>
      <c r="C1390">
        <v>39502202</v>
      </c>
      <c r="D1390">
        <v>36802152</v>
      </c>
      <c r="E1390">
        <v>1</v>
      </c>
      <c r="F1390">
        <v>1</v>
      </c>
      <c r="G1390">
        <v>1</v>
      </c>
      <c r="H1390">
        <v>3</v>
      </c>
      <c r="I1390" t="s">
        <v>1507</v>
      </c>
      <c r="J1390" t="s">
        <v>1508</v>
      </c>
      <c r="K1390" t="s">
        <v>1509</v>
      </c>
      <c r="L1390">
        <v>1346</v>
      </c>
      <c r="N1390">
        <v>1009</v>
      </c>
      <c r="O1390" t="s">
        <v>52</v>
      </c>
      <c r="P1390" t="s">
        <v>52</v>
      </c>
      <c r="Q1390">
        <v>1</v>
      </c>
      <c r="W1390">
        <v>0</v>
      </c>
      <c r="X1390">
        <v>1806661620</v>
      </c>
      <c r="Y1390">
        <v>0.03</v>
      </c>
      <c r="AA1390">
        <v>2957.04</v>
      </c>
      <c r="AB1390">
        <v>0</v>
      </c>
      <c r="AC1390">
        <v>0</v>
      </c>
      <c r="AD1390">
        <v>0</v>
      </c>
      <c r="AE1390">
        <v>444</v>
      </c>
      <c r="AF1390">
        <v>0</v>
      </c>
      <c r="AG1390">
        <v>0</v>
      </c>
      <c r="AH1390">
        <v>0</v>
      </c>
      <c r="AI1390">
        <v>6.66</v>
      </c>
      <c r="AJ1390">
        <v>1</v>
      </c>
      <c r="AK1390">
        <v>1</v>
      </c>
      <c r="AL1390">
        <v>1</v>
      </c>
      <c r="AN1390">
        <v>0</v>
      </c>
      <c r="AO1390">
        <v>1</v>
      </c>
      <c r="AP1390">
        <v>0</v>
      </c>
      <c r="AQ1390">
        <v>0</v>
      </c>
      <c r="AR1390">
        <v>0</v>
      </c>
      <c r="AS1390" t="s">
        <v>3</v>
      </c>
      <c r="AT1390">
        <v>0.03</v>
      </c>
      <c r="AU1390" t="s">
        <v>3</v>
      </c>
      <c r="AV1390">
        <v>0</v>
      </c>
      <c r="AW1390">
        <v>2</v>
      </c>
      <c r="AX1390">
        <v>39502222</v>
      </c>
      <c r="AY1390">
        <v>1</v>
      </c>
      <c r="AZ1390">
        <v>0</v>
      </c>
      <c r="BA1390">
        <v>1365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CX1390">
        <f>Y1390*Source!I557</f>
        <v>1.1099999999999999E-2</v>
      </c>
      <c r="CY1390">
        <f t="shared" ref="CY1390:CY1398" si="183">AA1390</f>
        <v>2957.04</v>
      </c>
      <c r="CZ1390">
        <f t="shared" ref="CZ1390:CZ1398" si="184">AE1390</f>
        <v>444</v>
      </c>
      <c r="DA1390">
        <f t="shared" ref="DA1390:DA1398" si="185">AI1390</f>
        <v>6.66</v>
      </c>
      <c r="DB1390">
        <v>0</v>
      </c>
    </row>
    <row r="1391" spans="1:106" x14ac:dyDescent="0.2">
      <c r="A1391">
        <f>ROW(Source!A557)</f>
        <v>557</v>
      </c>
      <c r="B1391">
        <v>39500386</v>
      </c>
      <c r="C1391">
        <v>39502202</v>
      </c>
      <c r="D1391">
        <v>36803258</v>
      </c>
      <c r="E1391">
        <v>1</v>
      </c>
      <c r="F1391">
        <v>1</v>
      </c>
      <c r="G1391">
        <v>1</v>
      </c>
      <c r="H1391">
        <v>3</v>
      </c>
      <c r="I1391" t="s">
        <v>1447</v>
      </c>
      <c r="J1391" t="s">
        <v>1448</v>
      </c>
      <c r="K1391" t="s">
        <v>1449</v>
      </c>
      <c r="L1391">
        <v>1346</v>
      </c>
      <c r="N1391">
        <v>1009</v>
      </c>
      <c r="O1391" t="s">
        <v>52</v>
      </c>
      <c r="P1391" t="s">
        <v>52</v>
      </c>
      <c r="Q1391">
        <v>1</v>
      </c>
      <c r="W1391">
        <v>0</v>
      </c>
      <c r="X1391">
        <v>586013393</v>
      </c>
      <c r="Y1391">
        <v>1.05</v>
      </c>
      <c r="AA1391">
        <v>70.400000000000006</v>
      </c>
      <c r="AB1391">
        <v>0</v>
      </c>
      <c r="AC1391">
        <v>0</v>
      </c>
      <c r="AD1391">
        <v>0</v>
      </c>
      <c r="AE1391">
        <v>10.57</v>
      </c>
      <c r="AF1391">
        <v>0</v>
      </c>
      <c r="AG1391">
        <v>0</v>
      </c>
      <c r="AH1391">
        <v>0</v>
      </c>
      <c r="AI1391">
        <v>6.66</v>
      </c>
      <c r="AJ1391">
        <v>1</v>
      </c>
      <c r="AK1391">
        <v>1</v>
      </c>
      <c r="AL1391">
        <v>1</v>
      </c>
      <c r="AN1391">
        <v>0</v>
      </c>
      <c r="AO1391">
        <v>1</v>
      </c>
      <c r="AP1391">
        <v>0</v>
      </c>
      <c r="AQ1391">
        <v>0</v>
      </c>
      <c r="AR1391">
        <v>0</v>
      </c>
      <c r="AS1391" t="s">
        <v>3</v>
      </c>
      <c r="AT1391">
        <v>1.05</v>
      </c>
      <c r="AU1391" t="s">
        <v>3</v>
      </c>
      <c r="AV1391">
        <v>0</v>
      </c>
      <c r="AW1391">
        <v>2</v>
      </c>
      <c r="AX1391">
        <v>39502223</v>
      </c>
      <c r="AY1391">
        <v>1</v>
      </c>
      <c r="AZ1391">
        <v>0</v>
      </c>
      <c r="BA1391">
        <v>1366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CX1391">
        <f>Y1391*Source!I557</f>
        <v>0.38850000000000001</v>
      </c>
      <c r="CY1391">
        <f t="shared" si="183"/>
        <v>70.400000000000006</v>
      </c>
      <c r="CZ1391">
        <f t="shared" si="184"/>
        <v>10.57</v>
      </c>
      <c r="DA1391">
        <f t="shared" si="185"/>
        <v>6.66</v>
      </c>
      <c r="DB1391">
        <v>0</v>
      </c>
    </row>
    <row r="1392" spans="1:106" x14ac:dyDescent="0.2">
      <c r="A1392">
        <f>ROW(Source!A557)</f>
        <v>557</v>
      </c>
      <c r="B1392">
        <v>39500386</v>
      </c>
      <c r="C1392">
        <v>39502202</v>
      </c>
      <c r="D1392">
        <v>36807344</v>
      </c>
      <c r="E1392">
        <v>1</v>
      </c>
      <c r="F1392">
        <v>1</v>
      </c>
      <c r="G1392">
        <v>1</v>
      </c>
      <c r="H1392">
        <v>3</v>
      </c>
      <c r="I1392" t="s">
        <v>1510</v>
      </c>
      <c r="J1392" t="s">
        <v>1511</v>
      </c>
      <c r="K1392" t="s">
        <v>1512</v>
      </c>
      <c r="L1392">
        <v>1339</v>
      </c>
      <c r="N1392">
        <v>1007</v>
      </c>
      <c r="O1392" t="s">
        <v>179</v>
      </c>
      <c r="P1392" t="s">
        <v>179</v>
      </c>
      <c r="Q1392">
        <v>1</v>
      </c>
      <c r="W1392">
        <v>0</v>
      </c>
      <c r="X1392">
        <v>536744769</v>
      </c>
      <c r="Y1392">
        <v>2E-3</v>
      </c>
      <c r="AA1392">
        <v>3996</v>
      </c>
      <c r="AB1392">
        <v>0</v>
      </c>
      <c r="AC1392">
        <v>0</v>
      </c>
      <c r="AD1392">
        <v>0</v>
      </c>
      <c r="AE1392">
        <v>600</v>
      </c>
      <c r="AF1392">
        <v>0</v>
      </c>
      <c r="AG1392">
        <v>0</v>
      </c>
      <c r="AH1392">
        <v>0</v>
      </c>
      <c r="AI1392">
        <v>6.66</v>
      </c>
      <c r="AJ1392">
        <v>1</v>
      </c>
      <c r="AK1392">
        <v>1</v>
      </c>
      <c r="AL1392">
        <v>1</v>
      </c>
      <c r="AN1392">
        <v>0</v>
      </c>
      <c r="AO1392">
        <v>1</v>
      </c>
      <c r="AP1392">
        <v>0</v>
      </c>
      <c r="AQ1392">
        <v>0</v>
      </c>
      <c r="AR1392">
        <v>0</v>
      </c>
      <c r="AS1392" t="s">
        <v>3</v>
      </c>
      <c r="AT1392">
        <v>2E-3</v>
      </c>
      <c r="AU1392" t="s">
        <v>3</v>
      </c>
      <c r="AV1392">
        <v>0</v>
      </c>
      <c r="AW1392">
        <v>2</v>
      </c>
      <c r="AX1392">
        <v>39502224</v>
      </c>
      <c r="AY1392">
        <v>1</v>
      </c>
      <c r="AZ1392">
        <v>0</v>
      </c>
      <c r="BA1392">
        <v>1367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CX1392">
        <f>Y1392*Source!I557</f>
        <v>7.3999999999999999E-4</v>
      </c>
      <c r="CY1392">
        <f t="shared" si="183"/>
        <v>3996</v>
      </c>
      <c r="CZ1392">
        <f t="shared" si="184"/>
        <v>600</v>
      </c>
      <c r="DA1392">
        <f t="shared" si="185"/>
        <v>6.66</v>
      </c>
      <c r="DB1392">
        <v>0</v>
      </c>
    </row>
    <row r="1393" spans="1:106" x14ac:dyDescent="0.2">
      <c r="A1393">
        <f>ROW(Source!A557)</f>
        <v>557</v>
      </c>
      <c r="B1393">
        <v>39500386</v>
      </c>
      <c r="C1393">
        <v>39502202</v>
      </c>
      <c r="D1393">
        <v>36825981</v>
      </c>
      <c r="E1393">
        <v>1</v>
      </c>
      <c r="F1393">
        <v>1</v>
      </c>
      <c r="G1393">
        <v>1</v>
      </c>
      <c r="H1393">
        <v>3</v>
      </c>
      <c r="I1393" t="s">
        <v>1435</v>
      </c>
      <c r="J1393" t="s">
        <v>1436</v>
      </c>
      <c r="K1393" t="s">
        <v>1437</v>
      </c>
      <c r="L1393">
        <v>1348</v>
      </c>
      <c r="N1393">
        <v>1009</v>
      </c>
      <c r="O1393" t="s">
        <v>57</v>
      </c>
      <c r="P1393" t="s">
        <v>57</v>
      </c>
      <c r="Q1393">
        <v>1000</v>
      </c>
      <c r="W1393">
        <v>0</v>
      </c>
      <c r="X1393">
        <v>-1598896989</v>
      </c>
      <c r="Y1393">
        <v>3.0000000000000001E-3</v>
      </c>
      <c r="AA1393">
        <v>33300</v>
      </c>
      <c r="AB1393">
        <v>0</v>
      </c>
      <c r="AC1393">
        <v>0</v>
      </c>
      <c r="AD1393">
        <v>0</v>
      </c>
      <c r="AE1393">
        <v>5000</v>
      </c>
      <c r="AF1393">
        <v>0</v>
      </c>
      <c r="AG1393">
        <v>0</v>
      </c>
      <c r="AH1393">
        <v>0</v>
      </c>
      <c r="AI1393">
        <v>6.66</v>
      </c>
      <c r="AJ1393">
        <v>1</v>
      </c>
      <c r="AK1393">
        <v>1</v>
      </c>
      <c r="AL1393">
        <v>1</v>
      </c>
      <c r="AN1393">
        <v>0</v>
      </c>
      <c r="AO1393">
        <v>1</v>
      </c>
      <c r="AP1393">
        <v>0</v>
      </c>
      <c r="AQ1393">
        <v>0</v>
      </c>
      <c r="AR1393">
        <v>0</v>
      </c>
      <c r="AS1393" t="s">
        <v>3</v>
      </c>
      <c r="AT1393">
        <v>3.0000000000000001E-3</v>
      </c>
      <c r="AU1393" t="s">
        <v>3</v>
      </c>
      <c r="AV1393">
        <v>0</v>
      </c>
      <c r="AW1393">
        <v>2</v>
      </c>
      <c r="AX1393">
        <v>39502225</v>
      </c>
      <c r="AY1393">
        <v>1</v>
      </c>
      <c r="AZ1393">
        <v>0</v>
      </c>
      <c r="BA1393">
        <v>1368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CX1393">
        <f>Y1393*Source!I557</f>
        <v>1.1100000000000001E-3</v>
      </c>
      <c r="CY1393">
        <f t="shared" si="183"/>
        <v>33300</v>
      </c>
      <c r="CZ1393">
        <f t="shared" si="184"/>
        <v>5000</v>
      </c>
      <c r="DA1393">
        <f t="shared" si="185"/>
        <v>6.66</v>
      </c>
      <c r="DB1393">
        <v>0</v>
      </c>
    </row>
    <row r="1394" spans="1:106" x14ac:dyDescent="0.2">
      <c r="A1394">
        <f>ROW(Source!A557)</f>
        <v>557</v>
      </c>
      <c r="B1394">
        <v>39500386</v>
      </c>
      <c r="C1394">
        <v>39502202</v>
      </c>
      <c r="D1394">
        <v>36851945</v>
      </c>
      <c r="E1394">
        <v>1</v>
      </c>
      <c r="F1394">
        <v>1</v>
      </c>
      <c r="G1394">
        <v>1</v>
      </c>
      <c r="H1394">
        <v>3</v>
      </c>
      <c r="I1394" t="s">
        <v>1464</v>
      </c>
      <c r="J1394" t="s">
        <v>1465</v>
      </c>
      <c r="K1394" t="s">
        <v>1466</v>
      </c>
      <c r="L1394">
        <v>1358</v>
      </c>
      <c r="N1394">
        <v>1010</v>
      </c>
      <c r="O1394" t="s">
        <v>566</v>
      </c>
      <c r="P1394" t="s">
        <v>566</v>
      </c>
      <c r="Q1394">
        <v>10</v>
      </c>
      <c r="W1394">
        <v>0</v>
      </c>
      <c r="X1394">
        <v>1386890308</v>
      </c>
      <c r="Y1394">
        <v>0.6</v>
      </c>
      <c r="AA1394">
        <v>259.74</v>
      </c>
      <c r="AB1394">
        <v>0</v>
      </c>
      <c r="AC1394">
        <v>0</v>
      </c>
      <c r="AD1394">
        <v>0</v>
      </c>
      <c r="AE1394">
        <v>39</v>
      </c>
      <c r="AF1394">
        <v>0</v>
      </c>
      <c r="AG1394">
        <v>0</v>
      </c>
      <c r="AH1394">
        <v>0</v>
      </c>
      <c r="AI1394">
        <v>6.66</v>
      </c>
      <c r="AJ1394">
        <v>1</v>
      </c>
      <c r="AK1394">
        <v>1</v>
      </c>
      <c r="AL1394">
        <v>1</v>
      </c>
      <c r="AN1394">
        <v>0</v>
      </c>
      <c r="AO1394">
        <v>1</v>
      </c>
      <c r="AP1394">
        <v>0</v>
      </c>
      <c r="AQ1394">
        <v>0</v>
      </c>
      <c r="AR1394">
        <v>0</v>
      </c>
      <c r="AS1394" t="s">
        <v>3</v>
      </c>
      <c r="AT1394">
        <v>0.6</v>
      </c>
      <c r="AU1394" t="s">
        <v>3</v>
      </c>
      <c r="AV1394">
        <v>0</v>
      </c>
      <c r="AW1394">
        <v>2</v>
      </c>
      <c r="AX1394">
        <v>39502226</v>
      </c>
      <c r="AY1394">
        <v>1</v>
      </c>
      <c r="AZ1394">
        <v>0</v>
      </c>
      <c r="BA1394">
        <v>1369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CX1394">
        <f>Y1394*Source!I557</f>
        <v>0.222</v>
      </c>
      <c r="CY1394">
        <f t="shared" si="183"/>
        <v>259.74</v>
      </c>
      <c r="CZ1394">
        <f t="shared" si="184"/>
        <v>39</v>
      </c>
      <c r="DA1394">
        <f t="shared" si="185"/>
        <v>6.66</v>
      </c>
      <c r="DB1394">
        <v>0</v>
      </c>
    </row>
    <row r="1395" spans="1:106" x14ac:dyDescent="0.2">
      <c r="A1395">
        <f>ROW(Source!A557)</f>
        <v>557</v>
      </c>
      <c r="B1395">
        <v>39500386</v>
      </c>
      <c r="C1395">
        <v>39502202</v>
      </c>
      <c r="D1395">
        <v>36852075</v>
      </c>
      <c r="E1395">
        <v>1</v>
      </c>
      <c r="F1395">
        <v>1</v>
      </c>
      <c r="G1395">
        <v>1</v>
      </c>
      <c r="H1395">
        <v>3</v>
      </c>
      <c r="I1395" t="s">
        <v>1513</v>
      </c>
      <c r="J1395" t="s">
        <v>1514</v>
      </c>
      <c r="K1395" t="s">
        <v>1515</v>
      </c>
      <c r="L1395">
        <v>1358</v>
      </c>
      <c r="N1395">
        <v>1010</v>
      </c>
      <c r="O1395" t="s">
        <v>566</v>
      </c>
      <c r="P1395" t="s">
        <v>566</v>
      </c>
      <c r="Q1395">
        <v>10</v>
      </c>
      <c r="W1395">
        <v>0</v>
      </c>
      <c r="X1395">
        <v>-1110089157</v>
      </c>
      <c r="Y1395">
        <v>1.02</v>
      </c>
      <c r="AA1395">
        <v>132.53</v>
      </c>
      <c r="AB1395">
        <v>0</v>
      </c>
      <c r="AC1395">
        <v>0</v>
      </c>
      <c r="AD1395">
        <v>0</v>
      </c>
      <c r="AE1395">
        <v>19.899999999999999</v>
      </c>
      <c r="AF1395">
        <v>0</v>
      </c>
      <c r="AG1395">
        <v>0</v>
      </c>
      <c r="AH1395">
        <v>0</v>
      </c>
      <c r="AI1395">
        <v>6.66</v>
      </c>
      <c r="AJ1395">
        <v>1</v>
      </c>
      <c r="AK1395">
        <v>1</v>
      </c>
      <c r="AL1395">
        <v>1</v>
      </c>
      <c r="AN1395">
        <v>0</v>
      </c>
      <c r="AO1395">
        <v>1</v>
      </c>
      <c r="AP1395">
        <v>0</v>
      </c>
      <c r="AQ1395">
        <v>0</v>
      </c>
      <c r="AR1395">
        <v>0</v>
      </c>
      <c r="AS1395" t="s">
        <v>3</v>
      </c>
      <c r="AT1395">
        <v>1.02</v>
      </c>
      <c r="AU1395" t="s">
        <v>3</v>
      </c>
      <c r="AV1395">
        <v>0</v>
      </c>
      <c r="AW1395">
        <v>2</v>
      </c>
      <c r="AX1395">
        <v>39502227</v>
      </c>
      <c r="AY1395">
        <v>1</v>
      </c>
      <c r="AZ1395">
        <v>0</v>
      </c>
      <c r="BA1395">
        <v>1370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CX1395">
        <f>Y1395*Source!I557</f>
        <v>0.37740000000000001</v>
      </c>
      <c r="CY1395">
        <f t="shared" si="183"/>
        <v>132.53</v>
      </c>
      <c r="CZ1395">
        <f t="shared" si="184"/>
        <v>19.899999999999999</v>
      </c>
      <c r="DA1395">
        <f t="shared" si="185"/>
        <v>6.66</v>
      </c>
      <c r="DB1395">
        <v>0</v>
      </c>
    </row>
    <row r="1396" spans="1:106" x14ac:dyDescent="0.2">
      <c r="A1396">
        <f>ROW(Source!A557)</f>
        <v>557</v>
      </c>
      <c r="B1396">
        <v>39500386</v>
      </c>
      <c r="C1396">
        <v>39502202</v>
      </c>
      <c r="D1396">
        <v>36860519</v>
      </c>
      <c r="E1396">
        <v>1</v>
      </c>
      <c r="F1396">
        <v>1</v>
      </c>
      <c r="G1396">
        <v>1</v>
      </c>
      <c r="H1396">
        <v>3</v>
      </c>
      <c r="I1396" t="s">
        <v>1516</v>
      </c>
      <c r="J1396" t="s">
        <v>1517</v>
      </c>
      <c r="K1396" t="s">
        <v>1518</v>
      </c>
      <c r="L1396">
        <v>1355</v>
      </c>
      <c r="N1396">
        <v>1010</v>
      </c>
      <c r="O1396" t="s">
        <v>390</v>
      </c>
      <c r="P1396" t="s">
        <v>390</v>
      </c>
      <c r="Q1396">
        <v>100</v>
      </c>
      <c r="W1396">
        <v>0</v>
      </c>
      <c r="X1396">
        <v>-1941328360</v>
      </c>
      <c r="Y1396">
        <v>0.25</v>
      </c>
      <c r="AA1396">
        <v>589.41</v>
      </c>
      <c r="AB1396">
        <v>0</v>
      </c>
      <c r="AC1396">
        <v>0</v>
      </c>
      <c r="AD1396">
        <v>0</v>
      </c>
      <c r="AE1396">
        <v>88.5</v>
      </c>
      <c r="AF1396">
        <v>0</v>
      </c>
      <c r="AG1396">
        <v>0</v>
      </c>
      <c r="AH1396">
        <v>0</v>
      </c>
      <c r="AI1396">
        <v>6.66</v>
      </c>
      <c r="AJ1396">
        <v>1</v>
      </c>
      <c r="AK1396">
        <v>1</v>
      </c>
      <c r="AL1396">
        <v>1</v>
      </c>
      <c r="AN1396">
        <v>0</v>
      </c>
      <c r="AO1396">
        <v>1</v>
      </c>
      <c r="AP1396">
        <v>0</v>
      </c>
      <c r="AQ1396">
        <v>0</v>
      </c>
      <c r="AR1396">
        <v>0</v>
      </c>
      <c r="AS1396" t="s">
        <v>3</v>
      </c>
      <c r="AT1396">
        <v>0.25</v>
      </c>
      <c r="AU1396" t="s">
        <v>3</v>
      </c>
      <c r="AV1396">
        <v>0</v>
      </c>
      <c r="AW1396">
        <v>2</v>
      </c>
      <c r="AX1396">
        <v>39502228</v>
      </c>
      <c r="AY1396">
        <v>1</v>
      </c>
      <c r="AZ1396">
        <v>0</v>
      </c>
      <c r="BA1396">
        <v>1371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CX1396">
        <f>Y1396*Source!I557</f>
        <v>9.2499999999999999E-2</v>
      </c>
      <c r="CY1396">
        <f t="shared" si="183"/>
        <v>589.41</v>
      </c>
      <c r="CZ1396">
        <f t="shared" si="184"/>
        <v>88.5</v>
      </c>
      <c r="DA1396">
        <f t="shared" si="185"/>
        <v>6.66</v>
      </c>
      <c r="DB1396">
        <v>0</v>
      </c>
    </row>
    <row r="1397" spans="1:106" x14ac:dyDescent="0.2">
      <c r="A1397">
        <f>ROW(Source!A557)</f>
        <v>557</v>
      </c>
      <c r="B1397">
        <v>39500386</v>
      </c>
      <c r="C1397">
        <v>39502202</v>
      </c>
      <c r="D1397">
        <v>36863587</v>
      </c>
      <c r="E1397">
        <v>1</v>
      </c>
      <c r="F1397">
        <v>1</v>
      </c>
      <c r="G1397">
        <v>1</v>
      </c>
      <c r="H1397">
        <v>3</v>
      </c>
      <c r="I1397" t="s">
        <v>855</v>
      </c>
      <c r="J1397" t="s">
        <v>857</v>
      </c>
      <c r="K1397" t="s">
        <v>856</v>
      </c>
      <c r="L1397">
        <v>1301</v>
      </c>
      <c r="N1397">
        <v>1003</v>
      </c>
      <c r="O1397" t="s">
        <v>66</v>
      </c>
      <c r="P1397" t="s">
        <v>66</v>
      </c>
      <c r="Q1397">
        <v>1</v>
      </c>
      <c r="W1397">
        <v>0</v>
      </c>
      <c r="X1397">
        <v>1275628479</v>
      </c>
      <c r="Y1397">
        <v>100</v>
      </c>
      <c r="AA1397">
        <v>181.15</v>
      </c>
      <c r="AB1397">
        <v>0</v>
      </c>
      <c r="AC1397">
        <v>0</v>
      </c>
      <c r="AD1397">
        <v>0</v>
      </c>
      <c r="AE1397">
        <v>27.2</v>
      </c>
      <c r="AF1397">
        <v>0</v>
      </c>
      <c r="AG1397">
        <v>0</v>
      </c>
      <c r="AH1397">
        <v>0</v>
      </c>
      <c r="AI1397">
        <v>6.66</v>
      </c>
      <c r="AJ1397">
        <v>1</v>
      </c>
      <c r="AK1397">
        <v>1</v>
      </c>
      <c r="AL1397">
        <v>1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 t="s">
        <v>3</v>
      </c>
      <c r="AT1397">
        <v>100</v>
      </c>
      <c r="AU1397" t="s">
        <v>3</v>
      </c>
      <c r="AV1397">
        <v>0</v>
      </c>
      <c r="AW1397">
        <v>1</v>
      </c>
      <c r="AX1397">
        <v>-1</v>
      </c>
      <c r="AY1397">
        <v>0</v>
      </c>
      <c r="AZ1397">
        <v>0</v>
      </c>
      <c r="BA1397" t="s">
        <v>3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CX1397">
        <f>Y1397*Source!I557</f>
        <v>37</v>
      </c>
      <c r="CY1397">
        <f t="shared" si="183"/>
        <v>181.15</v>
      </c>
      <c r="CZ1397">
        <f t="shared" si="184"/>
        <v>27.2</v>
      </c>
      <c r="DA1397">
        <f t="shared" si="185"/>
        <v>6.66</v>
      </c>
      <c r="DB1397">
        <v>0</v>
      </c>
    </row>
    <row r="1398" spans="1:106" x14ac:dyDescent="0.2">
      <c r="A1398">
        <f>ROW(Source!A557)</f>
        <v>557</v>
      </c>
      <c r="B1398">
        <v>39500386</v>
      </c>
      <c r="C1398">
        <v>39502202</v>
      </c>
      <c r="D1398">
        <v>36799065</v>
      </c>
      <c r="E1398">
        <v>17</v>
      </c>
      <c r="F1398">
        <v>1</v>
      </c>
      <c r="G1398">
        <v>1</v>
      </c>
      <c r="H1398">
        <v>3</v>
      </c>
      <c r="I1398" t="s">
        <v>1438</v>
      </c>
      <c r="J1398" t="s">
        <v>3</v>
      </c>
      <c r="K1398" t="s">
        <v>1439</v>
      </c>
      <c r="L1398">
        <v>1374</v>
      </c>
      <c r="N1398">
        <v>1013</v>
      </c>
      <c r="O1398" t="s">
        <v>1440</v>
      </c>
      <c r="P1398" t="s">
        <v>1440</v>
      </c>
      <c r="Q1398">
        <v>1</v>
      </c>
      <c r="W1398">
        <v>0</v>
      </c>
      <c r="X1398">
        <v>-1731369543</v>
      </c>
      <c r="Y1398">
        <v>2.86</v>
      </c>
      <c r="AA1398">
        <v>1</v>
      </c>
      <c r="AB1398">
        <v>0</v>
      </c>
      <c r="AC1398">
        <v>0</v>
      </c>
      <c r="AD1398">
        <v>0</v>
      </c>
      <c r="AE1398">
        <v>1</v>
      </c>
      <c r="AF1398">
        <v>0</v>
      </c>
      <c r="AG1398">
        <v>0</v>
      </c>
      <c r="AH1398">
        <v>0</v>
      </c>
      <c r="AI1398">
        <v>1</v>
      </c>
      <c r="AJ1398">
        <v>1</v>
      </c>
      <c r="AK1398">
        <v>1</v>
      </c>
      <c r="AL1398">
        <v>1</v>
      </c>
      <c r="AN1398">
        <v>0</v>
      </c>
      <c r="AO1398">
        <v>1</v>
      </c>
      <c r="AP1398">
        <v>0</v>
      </c>
      <c r="AQ1398">
        <v>0</v>
      </c>
      <c r="AR1398">
        <v>0</v>
      </c>
      <c r="AS1398" t="s">
        <v>3</v>
      </c>
      <c r="AT1398">
        <v>2.86</v>
      </c>
      <c r="AU1398" t="s">
        <v>3</v>
      </c>
      <c r="AV1398">
        <v>0</v>
      </c>
      <c r="AW1398">
        <v>2</v>
      </c>
      <c r="AX1398">
        <v>39502229</v>
      </c>
      <c r="AY1398">
        <v>1</v>
      </c>
      <c r="AZ1398">
        <v>0</v>
      </c>
      <c r="BA1398">
        <v>1372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CX1398">
        <f>Y1398*Source!I557</f>
        <v>1.0582</v>
      </c>
      <c r="CY1398">
        <f t="shared" si="183"/>
        <v>1</v>
      </c>
      <c r="CZ1398">
        <f t="shared" si="184"/>
        <v>1</v>
      </c>
      <c r="DA1398">
        <f t="shared" si="185"/>
        <v>1</v>
      </c>
      <c r="DB1398">
        <v>0</v>
      </c>
    </row>
    <row r="1399" spans="1:106" x14ac:dyDescent="0.2">
      <c r="A1399">
        <f>ROW(Source!A560)</f>
        <v>560</v>
      </c>
      <c r="B1399">
        <v>39500385</v>
      </c>
      <c r="C1399">
        <v>39502231</v>
      </c>
      <c r="D1399">
        <v>37072767</v>
      </c>
      <c r="E1399">
        <v>1</v>
      </c>
      <c r="F1399">
        <v>1</v>
      </c>
      <c r="G1399">
        <v>1</v>
      </c>
      <c r="H1399">
        <v>1</v>
      </c>
      <c r="I1399" t="s">
        <v>1069</v>
      </c>
      <c r="J1399" t="s">
        <v>3</v>
      </c>
      <c r="K1399" t="s">
        <v>1070</v>
      </c>
      <c r="L1399">
        <v>1191</v>
      </c>
      <c r="N1399">
        <v>1013</v>
      </c>
      <c r="O1399" t="s">
        <v>1028</v>
      </c>
      <c r="P1399" t="s">
        <v>1028</v>
      </c>
      <c r="Q1399">
        <v>1</v>
      </c>
      <c r="W1399">
        <v>0</v>
      </c>
      <c r="X1399">
        <v>-1027537862</v>
      </c>
      <c r="Y1399">
        <v>36.21</v>
      </c>
      <c r="AA1399">
        <v>0</v>
      </c>
      <c r="AB1399">
        <v>0</v>
      </c>
      <c r="AC1399">
        <v>0</v>
      </c>
      <c r="AD1399">
        <v>9.18</v>
      </c>
      <c r="AE1399">
        <v>0</v>
      </c>
      <c r="AF1399">
        <v>0</v>
      </c>
      <c r="AG1399">
        <v>0</v>
      </c>
      <c r="AH1399">
        <v>9.18</v>
      </c>
      <c r="AI1399">
        <v>1</v>
      </c>
      <c r="AJ1399">
        <v>1</v>
      </c>
      <c r="AK1399">
        <v>1</v>
      </c>
      <c r="AL1399">
        <v>1</v>
      </c>
      <c r="AN1399">
        <v>0</v>
      </c>
      <c r="AO1399">
        <v>1</v>
      </c>
      <c r="AP1399">
        <v>0</v>
      </c>
      <c r="AQ1399">
        <v>0</v>
      </c>
      <c r="AR1399">
        <v>0</v>
      </c>
      <c r="AS1399" t="s">
        <v>3</v>
      </c>
      <c r="AT1399">
        <v>36.21</v>
      </c>
      <c r="AU1399" t="s">
        <v>3</v>
      </c>
      <c r="AV1399">
        <v>1</v>
      </c>
      <c r="AW1399">
        <v>2</v>
      </c>
      <c r="AX1399">
        <v>39502235</v>
      </c>
      <c r="AY1399">
        <v>1</v>
      </c>
      <c r="AZ1399">
        <v>0</v>
      </c>
      <c r="BA1399">
        <v>1373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CX1399">
        <f>Y1399*Source!I560</f>
        <v>7.2420000000000009</v>
      </c>
      <c r="CY1399">
        <f>AD1399</f>
        <v>9.18</v>
      </c>
      <c r="CZ1399">
        <f>AH1399</f>
        <v>9.18</v>
      </c>
      <c r="DA1399">
        <f>AL1399</f>
        <v>1</v>
      </c>
      <c r="DB1399">
        <v>0</v>
      </c>
    </row>
    <row r="1400" spans="1:106" x14ac:dyDescent="0.2">
      <c r="A1400">
        <f>ROW(Source!A560)</f>
        <v>560</v>
      </c>
      <c r="B1400">
        <v>39500385</v>
      </c>
      <c r="C1400">
        <v>39502231</v>
      </c>
      <c r="D1400">
        <v>36883883</v>
      </c>
      <c r="E1400">
        <v>1</v>
      </c>
      <c r="F1400">
        <v>1</v>
      </c>
      <c r="G1400">
        <v>1</v>
      </c>
      <c r="H1400">
        <v>2</v>
      </c>
      <c r="I1400" t="s">
        <v>1113</v>
      </c>
      <c r="J1400" t="s">
        <v>1114</v>
      </c>
      <c r="K1400" t="s">
        <v>1115</v>
      </c>
      <c r="L1400">
        <v>1368</v>
      </c>
      <c r="N1400">
        <v>1011</v>
      </c>
      <c r="O1400" t="s">
        <v>1034</v>
      </c>
      <c r="P1400" t="s">
        <v>1034</v>
      </c>
      <c r="Q1400">
        <v>1</v>
      </c>
      <c r="W1400">
        <v>0</v>
      </c>
      <c r="X1400">
        <v>-2111251057</v>
      </c>
      <c r="Y1400">
        <v>11.37</v>
      </c>
      <c r="AA1400">
        <v>0</v>
      </c>
      <c r="AB1400">
        <v>32.5</v>
      </c>
      <c r="AC1400">
        <v>0</v>
      </c>
      <c r="AD1400">
        <v>0</v>
      </c>
      <c r="AE1400">
        <v>0</v>
      </c>
      <c r="AF1400">
        <v>32.5</v>
      </c>
      <c r="AG1400">
        <v>0</v>
      </c>
      <c r="AH1400">
        <v>0</v>
      </c>
      <c r="AI1400">
        <v>1</v>
      </c>
      <c r="AJ1400">
        <v>1</v>
      </c>
      <c r="AK1400">
        <v>1</v>
      </c>
      <c r="AL1400">
        <v>1</v>
      </c>
      <c r="AN1400">
        <v>0</v>
      </c>
      <c r="AO1400">
        <v>1</v>
      </c>
      <c r="AP1400">
        <v>0</v>
      </c>
      <c r="AQ1400">
        <v>0</v>
      </c>
      <c r="AR1400">
        <v>0</v>
      </c>
      <c r="AS1400" t="s">
        <v>3</v>
      </c>
      <c r="AT1400">
        <v>11.37</v>
      </c>
      <c r="AU1400" t="s">
        <v>3</v>
      </c>
      <c r="AV1400">
        <v>0</v>
      </c>
      <c r="AW1400">
        <v>2</v>
      </c>
      <c r="AX1400">
        <v>39502236</v>
      </c>
      <c r="AY1400">
        <v>1</v>
      </c>
      <c r="AZ1400">
        <v>0</v>
      </c>
      <c r="BA1400">
        <v>1374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CX1400">
        <f>Y1400*Source!I560</f>
        <v>2.274</v>
      </c>
      <c r="CY1400">
        <f>AB1400</f>
        <v>32.5</v>
      </c>
      <c r="CZ1400">
        <f>AF1400</f>
        <v>32.5</v>
      </c>
      <c r="DA1400">
        <f>AJ1400</f>
        <v>1</v>
      </c>
      <c r="DB1400">
        <v>0</v>
      </c>
    </row>
    <row r="1401" spans="1:106" x14ac:dyDescent="0.2">
      <c r="A1401">
        <f>ROW(Source!A560)</f>
        <v>560</v>
      </c>
      <c r="B1401">
        <v>39500385</v>
      </c>
      <c r="C1401">
        <v>39502231</v>
      </c>
      <c r="D1401">
        <v>36884481</v>
      </c>
      <c r="E1401">
        <v>1</v>
      </c>
      <c r="F1401">
        <v>1</v>
      </c>
      <c r="G1401">
        <v>1</v>
      </c>
      <c r="H1401">
        <v>2</v>
      </c>
      <c r="I1401" t="s">
        <v>1116</v>
      </c>
      <c r="J1401" t="s">
        <v>1117</v>
      </c>
      <c r="K1401" t="s">
        <v>1118</v>
      </c>
      <c r="L1401">
        <v>1368</v>
      </c>
      <c r="N1401">
        <v>1011</v>
      </c>
      <c r="O1401" t="s">
        <v>1034</v>
      </c>
      <c r="P1401" t="s">
        <v>1034</v>
      </c>
      <c r="Q1401">
        <v>1</v>
      </c>
      <c r="W1401">
        <v>0</v>
      </c>
      <c r="X1401">
        <v>1518765163</v>
      </c>
      <c r="Y1401">
        <v>22.74</v>
      </c>
      <c r="AA1401">
        <v>0</v>
      </c>
      <c r="AB1401">
        <v>1.53</v>
      </c>
      <c r="AC1401">
        <v>0</v>
      </c>
      <c r="AD1401">
        <v>0</v>
      </c>
      <c r="AE1401">
        <v>0</v>
      </c>
      <c r="AF1401">
        <v>1.53</v>
      </c>
      <c r="AG1401">
        <v>0</v>
      </c>
      <c r="AH1401">
        <v>0</v>
      </c>
      <c r="AI1401">
        <v>1</v>
      </c>
      <c r="AJ1401">
        <v>1</v>
      </c>
      <c r="AK1401">
        <v>1</v>
      </c>
      <c r="AL1401">
        <v>1</v>
      </c>
      <c r="AN1401">
        <v>0</v>
      </c>
      <c r="AO1401">
        <v>1</v>
      </c>
      <c r="AP1401">
        <v>0</v>
      </c>
      <c r="AQ1401">
        <v>0</v>
      </c>
      <c r="AR1401">
        <v>0</v>
      </c>
      <c r="AS1401" t="s">
        <v>3</v>
      </c>
      <c r="AT1401">
        <v>22.74</v>
      </c>
      <c r="AU1401" t="s">
        <v>3</v>
      </c>
      <c r="AV1401">
        <v>0</v>
      </c>
      <c r="AW1401">
        <v>2</v>
      </c>
      <c r="AX1401">
        <v>39502237</v>
      </c>
      <c r="AY1401">
        <v>1</v>
      </c>
      <c r="AZ1401">
        <v>0</v>
      </c>
      <c r="BA1401">
        <v>1375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CX1401">
        <f>Y1401*Source!I560</f>
        <v>4.548</v>
      </c>
      <c r="CY1401">
        <f>AB1401</f>
        <v>1.53</v>
      </c>
      <c r="CZ1401">
        <f>AF1401</f>
        <v>1.53</v>
      </c>
      <c r="DA1401">
        <f>AJ1401</f>
        <v>1</v>
      </c>
      <c r="DB1401">
        <v>0</v>
      </c>
    </row>
    <row r="1402" spans="1:106" x14ac:dyDescent="0.2">
      <c r="A1402">
        <f>ROW(Source!A561)</f>
        <v>561</v>
      </c>
      <c r="B1402">
        <v>39500386</v>
      </c>
      <c r="C1402">
        <v>39502231</v>
      </c>
      <c r="D1402">
        <v>37072767</v>
      </c>
      <c r="E1402">
        <v>1</v>
      </c>
      <c r="F1402">
        <v>1</v>
      </c>
      <c r="G1402">
        <v>1</v>
      </c>
      <c r="H1402">
        <v>1</v>
      </c>
      <c r="I1402" t="s">
        <v>1069</v>
      </c>
      <c r="J1402" t="s">
        <v>3</v>
      </c>
      <c r="K1402" t="s">
        <v>1070</v>
      </c>
      <c r="L1402">
        <v>1191</v>
      </c>
      <c r="N1402">
        <v>1013</v>
      </c>
      <c r="O1402" t="s">
        <v>1028</v>
      </c>
      <c r="P1402" t="s">
        <v>1028</v>
      </c>
      <c r="Q1402">
        <v>1</v>
      </c>
      <c r="W1402">
        <v>0</v>
      </c>
      <c r="X1402">
        <v>-1027537862</v>
      </c>
      <c r="Y1402">
        <v>36.21</v>
      </c>
      <c r="AA1402">
        <v>0</v>
      </c>
      <c r="AB1402">
        <v>0</v>
      </c>
      <c r="AC1402">
        <v>0</v>
      </c>
      <c r="AD1402">
        <v>61.14</v>
      </c>
      <c r="AE1402">
        <v>0</v>
      </c>
      <c r="AF1402">
        <v>0</v>
      </c>
      <c r="AG1402">
        <v>0</v>
      </c>
      <c r="AH1402">
        <v>9.18</v>
      </c>
      <c r="AI1402">
        <v>1</v>
      </c>
      <c r="AJ1402">
        <v>1</v>
      </c>
      <c r="AK1402">
        <v>1</v>
      </c>
      <c r="AL1402">
        <v>6.66</v>
      </c>
      <c r="AN1402">
        <v>0</v>
      </c>
      <c r="AO1402">
        <v>1</v>
      </c>
      <c r="AP1402">
        <v>0</v>
      </c>
      <c r="AQ1402">
        <v>0</v>
      </c>
      <c r="AR1402">
        <v>0</v>
      </c>
      <c r="AS1402" t="s">
        <v>3</v>
      </c>
      <c r="AT1402">
        <v>36.21</v>
      </c>
      <c r="AU1402" t="s">
        <v>3</v>
      </c>
      <c r="AV1402">
        <v>1</v>
      </c>
      <c r="AW1402">
        <v>2</v>
      </c>
      <c r="AX1402">
        <v>39502235</v>
      </c>
      <c r="AY1402">
        <v>1</v>
      </c>
      <c r="AZ1402">
        <v>0</v>
      </c>
      <c r="BA1402">
        <v>1376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CX1402">
        <f>Y1402*Source!I561</f>
        <v>7.2420000000000009</v>
      </c>
      <c r="CY1402">
        <f>AD1402</f>
        <v>61.14</v>
      </c>
      <c r="CZ1402">
        <f>AH1402</f>
        <v>9.18</v>
      </c>
      <c r="DA1402">
        <f>AL1402</f>
        <v>6.66</v>
      </c>
      <c r="DB1402">
        <v>0</v>
      </c>
    </row>
    <row r="1403" spans="1:106" x14ac:dyDescent="0.2">
      <c r="A1403">
        <f>ROW(Source!A561)</f>
        <v>561</v>
      </c>
      <c r="B1403">
        <v>39500386</v>
      </c>
      <c r="C1403">
        <v>39502231</v>
      </c>
      <c r="D1403">
        <v>36883883</v>
      </c>
      <c r="E1403">
        <v>1</v>
      </c>
      <c r="F1403">
        <v>1</v>
      </c>
      <c r="G1403">
        <v>1</v>
      </c>
      <c r="H1403">
        <v>2</v>
      </c>
      <c r="I1403" t="s">
        <v>1113</v>
      </c>
      <c r="J1403" t="s">
        <v>1114</v>
      </c>
      <c r="K1403" t="s">
        <v>1115</v>
      </c>
      <c r="L1403">
        <v>1368</v>
      </c>
      <c r="N1403">
        <v>1011</v>
      </c>
      <c r="O1403" t="s">
        <v>1034</v>
      </c>
      <c r="P1403" t="s">
        <v>1034</v>
      </c>
      <c r="Q1403">
        <v>1</v>
      </c>
      <c r="W1403">
        <v>0</v>
      </c>
      <c r="X1403">
        <v>-2111251057</v>
      </c>
      <c r="Y1403">
        <v>11.37</v>
      </c>
      <c r="AA1403">
        <v>0</v>
      </c>
      <c r="AB1403">
        <v>216.45</v>
      </c>
      <c r="AC1403">
        <v>0</v>
      </c>
      <c r="AD1403">
        <v>0</v>
      </c>
      <c r="AE1403">
        <v>0</v>
      </c>
      <c r="AF1403">
        <v>32.5</v>
      </c>
      <c r="AG1403">
        <v>0</v>
      </c>
      <c r="AH1403">
        <v>0</v>
      </c>
      <c r="AI1403">
        <v>1</v>
      </c>
      <c r="AJ1403">
        <v>6.66</v>
      </c>
      <c r="AK1403">
        <v>1</v>
      </c>
      <c r="AL1403">
        <v>1</v>
      </c>
      <c r="AN1403">
        <v>0</v>
      </c>
      <c r="AO1403">
        <v>1</v>
      </c>
      <c r="AP1403">
        <v>0</v>
      </c>
      <c r="AQ1403">
        <v>0</v>
      </c>
      <c r="AR1403">
        <v>0</v>
      </c>
      <c r="AS1403" t="s">
        <v>3</v>
      </c>
      <c r="AT1403">
        <v>11.37</v>
      </c>
      <c r="AU1403" t="s">
        <v>3</v>
      </c>
      <c r="AV1403">
        <v>0</v>
      </c>
      <c r="AW1403">
        <v>2</v>
      </c>
      <c r="AX1403">
        <v>39502236</v>
      </c>
      <c r="AY1403">
        <v>1</v>
      </c>
      <c r="AZ1403">
        <v>0</v>
      </c>
      <c r="BA1403">
        <v>1377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CX1403">
        <f>Y1403*Source!I561</f>
        <v>2.274</v>
      </c>
      <c r="CY1403">
        <f>AB1403</f>
        <v>216.45</v>
      </c>
      <c r="CZ1403">
        <f>AF1403</f>
        <v>32.5</v>
      </c>
      <c r="DA1403">
        <f>AJ1403</f>
        <v>6.66</v>
      </c>
      <c r="DB1403">
        <v>0</v>
      </c>
    </row>
    <row r="1404" spans="1:106" x14ac:dyDescent="0.2">
      <c r="A1404">
        <f>ROW(Source!A561)</f>
        <v>561</v>
      </c>
      <c r="B1404">
        <v>39500386</v>
      </c>
      <c r="C1404">
        <v>39502231</v>
      </c>
      <c r="D1404">
        <v>36884481</v>
      </c>
      <c r="E1404">
        <v>1</v>
      </c>
      <c r="F1404">
        <v>1</v>
      </c>
      <c r="G1404">
        <v>1</v>
      </c>
      <c r="H1404">
        <v>2</v>
      </c>
      <c r="I1404" t="s">
        <v>1116</v>
      </c>
      <c r="J1404" t="s">
        <v>1117</v>
      </c>
      <c r="K1404" t="s">
        <v>1118</v>
      </c>
      <c r="L1404">
        <v>1368</v>
      </c>
      <c r="N1404">
        <v>1011</v>
      </c>
      <c r="O1404" t="s">
        <v>1034</v>
      </c>
      <c r="P1404" t="s">
        <v>1034</v>
      </c>
      <c r="Q1404">
        <v>1</v>
      </c>
      <c r="W1404">
        <v>0</v>
      </c>
      <c r="X1404">
        <v>1518765163</v>
      </c>
      <c r="Y1404">
        <v>22.74</v>
      </c>
      <c r="AA1404">
        <v>0</v>
      </c>
      <c r="AB1404">
        <v>10.19</v>
      </c>
      <c r="AC1404">
        <v>0</v>
      </c>
      <c r="AD1404">
        <v>0</v>
      </c>
      <c r="AE1404">
        <v>0</v>
      </c>
      <c r="AF1404">
        <v>1.53</v>
      </c>
      <c r="AG1404">
        <v>0</v>
      </c>
      <c r="AH1404">
        <v>0</v>
      </c>
      <c r="AI1404">
        <v>1</v>
      </c>
      <c r="AJ1404">
        <v>6.66</v>
      </c>
      <c r="AK1404">
        <v>1</v>
      </c>
      <c r="AL1404">
        <v>1</v>
      </c>
      <c r="AN1404">
        <v>0</v>
      </c>
      <c r="AO1404">
        <v>1</v>
      </c>
      <c r="AP1404">
        <v>0</v>
      </c>
      <c r="AQ1404">
        <v>0</v>
      </c>
      <c r="AR1404">
        <v>0</v>
      </c>
      <c r="AS1404" t="s">
        <v>3</v>
      </c>
      <c r="AT1404">
        <v>22.74</v>
      </c>
      <c r="AU1404" t="s">
        <v>3</v>
      </c>
      <c r="AV1404">
        <v>0</v>
      </c>
      <c r="AW1404">
        <v>2</v>
      </c>
      <c r="AX1404">
        <v>39502237</v>
      </c>
      <c r="AY1404">
        <v>1</v>
      </c>
      <c r="AZ1404">
        <v>0</v>
      </c>
      <c r="BA1404">
        <v>1378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CX1404">
        <f>Y1404*Source!I561</f>
        <v>4.548</v>
      </c>
      <c r="CY1404">
        <f>AB1404</f>
        <v>10.19</v>
      </c>
      <c r="CZ1404">
        <f>AF1404</f>
        <v>1.53</v>
      </c>
      <c r="DA1404">
        <f>AJ1404</f>
        <v>6.66</v>
      </c>
      <c r="DB1404">
        <v>0</v>
      </c>
    </row>
    <row r="1405" spans="1:106" x14ac:dyDescent="0.2">
      <c r="A1405">
        <f>ROW(Source!A562)</f>
        <v>562</v>
      </c>
      <c r="B1405">
        <v>39500385</v>
      </c>
      <c r="C1405">
        <v>39502238</v>
      </c>
      <c r="D1405">
        <v>37082223</v>
      </c>
      <c r="E1405">
        <v>1</v>
      </c>
      <c r="F1405">
        <v>1</v>
      </c>
      <c r="G1405">
        <v>1</v>
      </c>
      <c r="H1405">
        <v>1</v>
      </c>
      <c r="I1405" t="s">
        <v>1470</v>
      </c>
      <c r="J1405" t="s">
        <v>3</v>
      </c>
      <c r="K1405" t="s">
        <v>1471</v>
      </c>
      <c r="L1405">
        <v>1191</v>
      </c>
      <c r="N1405">
        <v>1013</v>
      </c>
      <c r="O1405" t="s">
        <v>1028</v>
      </c>
      <c r="P1405" t="s">
        <v>1028</v>
      </c>
      <c r="Q1405">
        <v>1</v>
      </c>
      <c r="W1405">
        <v>0</v>
      </c>
      <c r="X1405">
        <v>-2143564933</v>
      </c>
      <c r="Y1405">
        <v>0.5</v>
      </c>
      <c r="AA1405">
        <v>0</v>
      </c>
      <c r="AB1405">
        <v>0</v>
      </c>
      <c r="AC1405">
        <v>0</v>
      </c>
      <c r="AD1405">
        <v>9.76</v>
      </c>
      <c r="AE1405">
        <v>0</v>
      </c>
      <c r="AF1405">
        <v>0</v>
      </c>
      <c r="AG1405">
        <v>0</v>
      </c>
      <c r="AH1405">
        <v>9.76</v>
      </c>
      <c r="AI1405">
        <v>1</v>
      </c>
      <c r="AJ1405">
        <v>1</v>
      </c>
      <c r="AK1405">
        <v>1</v>
      </c>
      <c r="AL1405">
        <v>1</v>
      </c>
      <c r="AN1405">
        <v>0</v>
      </c>
      <c r="AO1405">
        <v>1</v>
      </c>
      <c r="AP1405">
        <v>0</v>
      </c>
      <c r="AQ1405">
        <v>0</v>
      </c>
      <c r="AR1405">
        <v>0</v>
      </c>
      <c r="AS1405" t="s">
        <v>3</v>
      </c>
      <c r="AT1405">
        <v>0.5</v>
      </c>
      <c r="AU1405" t="s">
        <v>3</v>
      </c>
      <c r="AV1405">
        <v>1</v>
      </c>
      <c r="AW1405">
        <v>2</v>
      </c>
      <c r="AX1405">
        <v>39502245</v>
      </c>
      <c r="AY1405">
        <v>1</v>
      </c>
      <c r="AZ1405">
        <v>0</v>
      </c>
      <c r="BA1405">
        <v>1379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CX1405">
        <f>Y1405*Source!I562</f>
        <v>5</v>
      </c>
      <c r="CY1405">
        <f>AD1405</f>
        <v>9.76</v>
      </c>
      <c r="CZ1405">
        <f>AH1405</f>
        <v>9.76</v>
      </c>
      <c r="DA1405">
        <f>AL1405</f>
        <v>1</v>
      </c>
      <c r="DB1405">
        <v>0</v>
      </c>
    </row>
    <row r="1406" spans="1:106" x14ac:dyDescent="0.2">
      <c r="A1406">
        <f>ROW(Source!A562)</f>
        <v>562</v>
      </c>
      <c r="B1406">
        <v>39500385</v>
      </c>
      <c r="C1406">
        <v>39502238</v>
      </c>
      <c r="D1406">
        <v>36804944</v>
      </c>
      <c r="E1406">
        <v>1</v>
      </c>
      <c r="F1406">
        <v>1</v>
      </c>
      <c r="G1406">
        <v>1</v>
      </c>
      <c r="H1406">
        <v>3</v>
      </c>
      <c r="I1406" t="s">
        <v>1472</v>
      </c>
      <c r="J1406" t="s">
        <v>1473</v>
      </c>
      <c r="K1406" t="s">
        <v>1474</v>
      </c>
      <c r="L1406">
        <v>1348</v>
      </c>
      <c r="N1406">
        <v>1009</v>
      </c>
      <c r="O1406" t="s">
        <v>57</v>
      </c>
      <c r="P1406" t="s">
        <v>57</v>
      </c>
      <c r="Q1406">
        <v>1000</v>
      </c>
      <c r="W1406">
        <v>0</v>
      </c>
      <c r="X1406">
        <v>-1755229539</v>
      </c>
      <c r="Y1406">
        <v>1.0000000000000001E-5</v>
      </c>
      <c r="AA1406">
        <v>12430</v>
      </c>
      <c r="AB1406">
        <v>0</v>
      </c>
      <c r="AC1406">
        <v>0</v>
      </c>
      <c r="AD1406">
        <v>0</v>
      </c>
      <c r="AE1406">
        <v>12430</v>
      </c>
      <c r="AF1406">
        <v>0</v>
      </c>
      <c r="AG1406">
        <v>0</v>
      </c>
      <c r="AH1406">
        <v>0</v>
      </c>
      <c r="AI1406">
        <v>1</v>
      </c>
      <c r="AJ1406">
        <v>1</v>
      </c>
      <c r="AK1406">
        <v>1</v>
      </c>
      <c r="AL1406">
        <v>1</v>
      </c>
      <c r="AN1406">
        <v>0</v>
      </c>
      <c r="AO1406">
        <v>1</v>
      </c>
      <c r="AP1406">
        <v>0</v>
      </c>
      <c r="AQ1406">
        <v>0</v>
      </c>
      <c r="AR1406">
        <v>0</v>
      </c>
      <c r="AS1406" t="s">
        <v>3</v>
      </c>
      <c r="AT1406">
        <v>1.0000000000000001E-5</v>
      </c>
      <c r="AU1406" t="s">
        <v>3</v>
      </c>
      <c r="AV1406">
        <v>0</v>
      </c>
      <c r="AW1406">
        <v>2</v>
      </c>
      <c r="AX1406">
        <v>39502246</v>
      </c>
      <c r="AY1406">
        <v>1</v>
      </c>
      <c r="AZ1406">
        <v>0</v>
      </c>
      <c r="BA1406">
        <v>1380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CX1406">
        <f>Y1406*Source!I562</f>
        <v>1E-4</v>
      </c>
      <c r="CY1406">
        <f>AA1406</f>
        <v>12430</v>
      </c>
      <c r="CZ1406">
        <f>AE1406</f>
        <v>12430</v>
      </c>
      <c r="DA1406">
        <f>AI1406</f>
        <v>1</v>
      </c>
      <c r="DB1406">
        <v>0</v>
      </c>
    </row>
    <row r="1407" spans="1:106" x14ac:dyDescent="0.2">
      <c r="A1407">
        <f>ROW(Source!A562)</f>
        <v>562</v>
      </c>
      <c r="B1407">
        <v>39500385</v>
      </c>
      <c r="C1407">
        <v>39502238</v>
      </c>
      <c r="D1407">
        <v>36806488</v>
      </c>
      <c r="E1407">
        <v>1</v>
      </c>
      <c r="F1407">
        <v>1</v>
      </c>
      <c r="G1407">
        <v>1</v>
      </c>
      <c r="H1407">
        <v>3</v>
      </c>
      <c r="I1407" t="s">
        <v>1141</v>
      </c>
      <c r="J1407" t="s">
        <v>1142</v>
      </c>
      <c r="K1407" t="s">
        <v>1143</v>
      </c>
      <c r="L1407">
        <v>1348</v>
      </c>
      <c r="N1407">
        <v>1009</v>
      </c>
      <c r="O1407" t="s">
        <v>57</v>
      </c>
      <c r="P1407" t="s">
        <v>57</v>
      </c>
      <c r="Q1407">
        <v>1000</v>
      </c>
      <c r="W1407">
        <v>0</v>
      </c>
      <c r="X1407">
        <v>-1421715385</v>
      </c>
      <c r="Y1407">
        <v>5.0000000000000002E-5</v>
      </c>
      <c r="AA1407">
        <v>729.98</v>
      </c>
      <c r="AB1407">
        <v>0</v>
      </c>
      <c r="AC1407">
        <v>0</v>
      </c>
      <c r="AD1407">
        <v>0</v>
      </c>
      <c r="AE1407">
        <v>729.98</v>
      </c>
      <c r="AF1407">
        <v>0</v>
      </c>
      <c r="AG1407">
        <v>0</v>
      </c>
      <c r="AH1407">
        <v>0</v>
      </c>
      <c r="AI1407">
        <v>1</v>
      </c>
      <c r="AJ1407">
        <v>1</v>
      </c>
      <c r="AK1407">
        <v>1</v>
      </c>
      <c r="AL1407">
        <v>1</v>
      </c>
      <c r="AN1407">
        <v>0</v>
      </c>
      <c r="AO1407">
        <v>1</v>
      </c>
      <c r="AP1407">
        <v>0</v>
      </c>
      <c r="AQ1407">
        <v>0</v>
      </c>
      <c r="AR1407">
        <v>0</v>
      </c>
      <c r="AS1407" t="s">
        <v>3</v>
      </c>
      <c r="AT1407">
        <v>5.0000000000000002E-5</v>
      </c>
      <c r="AU1407" t="s">
        <v>3</v>
      </c>
      <c r="AV1407">
        <v>0</v>
      </c>
      <c r="AW1407">
        <v>2</v>
      </c>
      <c r="AX1407">
        <v>39502247</v>
      </c>
      <c r="AY1407">
        <v>1</v>
      </c>
      <c r="AZ1407">
        <v>0</v>
      </c>
      <c r="BA1407">
        <v>1381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CX1407">
        <f>Y1407*Source!I562</f>
        <v>5.0000000000000001E-4</v>
      </c>
      <c r="CY1407">
        <f>AA1407</f>
        <v>729.98</v>
      </c>
      <c r="CZ1407">
        <f>AE1407</f>
        <v>729.98</v>
      </c>
      <c r="DA1407">
        <f>AI1407</f>
        <v>1</v>
      </c>
      <c r="DB1407">
        <v>0</v>
      </c>
    </row>
    <row r="1408" spans="1:106" x14ac:dyDescent="0.2">
      <c r="A1408">
        <f>ROW(Source!A562)</f>
        <v>562</v>
      </c>
      <c r="B1408">
        <v>39500385</v>
      </c>
      <c r="C1408">
        <v>39502238</v>
      </c>
      <c r="D1408">
        <v>36825637</v>
      </c>
      <c r="E1408">
        <v>1</v>
      </c>
      <c r="F1408">
        <v>1</v>
      </c>
      <c r="G1408">
        <v>1</v>
      </c>
      <c r="H1408">
        <v>3</v>
      </c>
      <c r="I1408" t="s">
        <v>1475</v>
      </c>
      <c r="J1408" t="s">
        <v>1476</v>
      </c>
      <c r="K1408" t="s">
        <v>1477</v>
      </c>
      <c r="L1408">
        <v>1348</v>
      </c>
      <c r="N1408">
        <v>1009</v>
      </c>
      <c r="O1408" t="s">
        <v>57</v>
      </c>
      <c r="P1408" t="s">
        <v>57</v>
      </c>
      <c r="Q1408">
        <v>1000</v>
      </c>
      <c r="W1408">
        <v>0</v>
      </c>
      <c r="X1408">
        <v>-1328921133</v>
      </c>
      <c r="Y1408">
        <v>1.0000000000000001E-5</v>
      </c>
      <c r="AA1408">
        <v>14690</v>
      </c>
      <c r="AB1408">
        <v>0</v>
      </c>
      <c r="AC1408">
        <v>0</v>
      </c>
      <c r="AD1408">
        <v>0</v>
      </c>
      <c r="AE1408">
        <v>14690</v>
      </c>
      <c r="AF1408">
        <v>0</v>
      </c>
      <c r="AG1408">
        <v>0</v>
      </c>
      <c r="AH1408">
        <v>0</v>
      </c>
      <c r="AI1408">
        <v>1</v>
      </c>
      <c r="AJ1408">
        <v>1</v>
      </c>
      <c r="AK1408">
        <v>1</v>
      </c>
      <c r="AL1408">
        <v>1</v>
      </c>
      <c r="AN1408">
        <v>0</v>
      </c>
      <c r="AO1408">
        <v>1</v>
      </c>
      <c r="AP1408">
        <v>0</v>
      </c>
      <c r="AQ1408">
        <v>0</v>
      </c>
      <c r="AR1408">
        <v>0</v>
      </c>
      <c r="AS1408" t="s">
        <v>3</v>
      </c>
      <c r="AT1408">
        <v>1.0000000000000001E-5</v>
      </c>
      <c r="AU1408" t="s">
        <v>3</v>
      </c>
      <c r="AV1408">
        <v>0</v>
      </c>
      <c r="AW1408">
        <v>2</v>
      </c>
      <c r="AX1408">
        <v>39502248</v>
      </c>
      <c r="AY1408">
        <v>1</v>
      </c>
      <c r="AZ1408">
        <v>0</v>
      </c>
      <c r="BA1408">
        <v>1382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CX1408">
        <f>Y1408*Source!I562</f>
        <v>1E-4</v>
      </c>
      <c r="CY1408">
        <f>AA1408</f>
        <v>14690</v>
      </c>
      <c r="CZ1408">
        <f>AE1408</f>
        <v>14690</v>
      </c>
      <c r="DA1408">
        <f>AI1408</f>
        <v>1</v>
      </c>
      <c r="DB1408">
        <v>0</v>
      </c>
    </row>
    <row r="1409" spans="1:106" x14ac:dyDescent="0.2">
      <c r="A1409">
        <f>ROW(Source!A562)</f>
        <v>562</v>
      </c>
      <c r="B1409">
        <v>39500385</v>
      </c>
      <c r="C1409">
        <v>39502238</v>
      </c>
      <c r="D1409">
        <v>36855449</v>
      </c>
      <c r="E1409">
        <v>1</v>
      </c>
      <c r="F1409">
        <v>1</v>
      </c>
      <c r="G1409">
        <v>1</v>
      </c>
      <c r="H1409">
        <v>3</v>
      </c>
      <c r="I1409" t="s">
        <v>865</v>
      </c>
      <c r="J1409" t="s">
        <v>867</v>
      </c>
      <c r="K1409" t="s">
        <v>866</v>
      </c>
      <c r="L1409">
        <v>1358</v>
      </c>
      <c r="N1409">
        <v>1010</v>
      </c>
      <c r="O1409" t="s">
        <v>566</v>
      </c>
      <c r="P1409" t="s">
        <v>566</v>
      </c>
      <c r="Q1409">
        <v>10</v>
      </c>
      <c r="W1409">
        <v>0</v>
      </c>
      <c r="X1409">
        <v>1433317779</v>
      </c>
      <c r="Y1409">
        <v>0.1</v>
      </c>
      <c r="AA1409">
        <v>130.1</v>
      </c>
      <c r="AB1409">
        <v>0</v>
      </c>
      <c r="AC1409">
        <v>0</v>
      </c>
      <c r="AD1409">
        <v>0</v>
      </c>
      <c r="AE1409">
        <v>130.1</v>
      </c>
      <c r="AF1409">
        <v>0</v>
      </c>
      <c r="AG1409">
        <v>0</v>
      </c>
      <c r="AH1409">
        <v>0</v>
      </c>
      <c r="AI1409">
        <v>1</v>
      </c>
      <c r="AJ1409">
        <v>1</v>
      </c>
      <c r="AK1409">
        <v>1</v>
      </c>
      <c r="AL1409">
        <v>1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 t="s">
        <v>3</v>
      </c>
      <c r="AT1409">
        <v>0.1</v>
      </c>
      <c r="AU1409" t="s">
        <v>3</v>
      </c>
      <c r="AV1409">
        <v>0</v>
      </c>
      <c r="AW1409">
        <v>1</v>
      </c>
      <c r="AX1409">
        <v>-1</v>
      </c>
      <c r="AY1409">
        <v>0</v>
      </c>
      <c r="AZ1409">
        <v>0</v>
      </c>
      <c r="BA1409" t="s">
        <v>3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CX1409">
        <f>Y1409*Source!I562</f>
        <v>1</v>
      </c>
      <c r="CY1409">
        <f>AA1409</f>
        <v>130.1</v>
      </c>
      <c r="CZ1409">
        <f>AE1409</f>
        <v>130.1</v>
      </c>
      <c r="DA1409">
        <f>AI1409</f>
        <v>1</v>
      </c>
      <c r="DB1409">
        <v>0</v>
      </c>
    </row>
    <row r="1410" spans="1:106" x14ac:dyDescent="0.2">
      <c r="A1410">
        <f>ROW(Source!A562)</f>
        <v>562</v>
      </c>
      <c r="B1410">
        <v>39500385</v>
      </c>
      <c r="C1410">
        <v>39502238</v>
      </c>
      <c r="D1410">
        <v>36799065</v>
      </c>
      <c r="E1410">
        <v>17</v>
      </c>
      <c r="F1410">
        <v>1</v>
      </c>
      <c r="G1410">
        <v>1</v>
      </c>
      <c r="H1410">
        <v>3</v>
      </c>
      <c r="I1410" t="s">
        <v>1438</v>
      </c>
      <c r="J1410" t="s">
        <v>3</v>
      </c>
      <c r="K1410" t="s">
        <v>1439</v>
      </c>
      <c r="L1410">
        <v>1374</v>
      </c>
      <c r="N1410">
        <v>1013</v>
      </c>
      <c r="O1410" t="s">
        <v>1440</v>
      </c>
      <c r="P1410" t="s">
        <v>1440</v>
      </c>
      <c r="Q1410">
        <v>1</v>
      </c>
      <c r="W1410">
        <v>0</v>
      </c>
      <c r="X1410">
        <v>-1731369543</v>
      </c>
      <c r="Y1410">
        <v>0.1</v>
      </c>
      <c r="AA1410">
        <v>1</v>
      </c>
      <c r="AB1410">
        <v>0</v>
      </c>
      <c r="AC1410">
        <v>0</v>
      </c>
      <c r="AD1410">
        <v>0</v>
      </c>
      <c r="AE1410">
        <v>1</v>
      </c>
      <c r="AF1410">
        <v>0</v>
      </c>
      <c r="AG1410">
        <v>0</v>
      </c>
      <c r="AH1410">
        <v>0</v>
      </c>
      <c r="AI1410">
        <v>1</v>
      </c>
      <c r="AJ1410">
        <v>1</v>
      </c>
      <c r="AK1410">
        <v>1</v>
      </c>
      <c r="AL1410">
        <v>1</v>
      </c>
      <c r="AN1410">
        <v>0</v>
      </c>
      <c r="AO1410">
        <v>1</v>
      </c>
      <c r="AP1410">
        <v>0</v>
      </c>
      <c r="AQ1410">
        <v>0</v>
      </c>
      <c r="AR1410">
        <v>0</v>
      </c>
      <c r="AS1410" t="s">
        <v>3</v>
      </c>
      <c r="AT1410">
        <v>0.1</v>
      </c>
      <c r="AU1410" t="s">
        <v>3</v>
      </c>
      <c r="AV1410">
        <v>0</v>
      </c>
      <c r="AW1410">
        <v>2</v>
      </c>
      <c r="AX1410">
        <v>39502249</v>
      </c>
      <c r="AY1410">
        <v>1</v>
      </c>
      <c r="AZ1410">
        <v>0</v>
      </c>
      <c r="BA1410">
        <v>1383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CX1410">
        <f>Y1410*Source!I562</f>
        <v>1</v>
      </c>
      <c r="CY1410">
        <f>AA1410</f>
        <v>1</v>
      </c>
      <c r="CZ1410">
        <f>AE1410</f>
        <v>1</v>
      </c>
      <c r="DA1410">
        <f>AI1410</f>
        <v>1</v>
      </c>
      <c r="DB1410">
        <v>0</v>
      </c>
    </row>
    <row r="1411" spans="1:106" x14ac:dyDescent="0.2">
      <c r="A1411">
        <f>ROW(Source!A563)</f>
        <v>563</v>
      </c>
      <c r="B1411">
        <v>39500386</v>
      </c>
      <c r="C1411">
        <v>39502238</v>
      </c>
      <c r="D1411">
        <v>37082223</v>
      </c>
      <c r="E1411">
        <v>1</v>
      </c>
      <c r="F1411">
        <v>1</v>
      </c>
      <c r="G1411">
        <v>1</v>
      </c>
      <c r="H1411">
        <v>1</v>
      </c>
      <c r="I1411" t="s">
        <v>1470</v>
      </c>
      <c r="J1411" t="s">
        <v>3</v>
      </c>
      <c r="K1411" t="s">
        <v>1471</v>
      </c>
      <c r="L1411">
        <v>1191</v>
      </c>
      <c r="N1411">
        <v>1013</v>
      </c>
      <c r="O1411" t="s">
        <v>1028</v>
      </c>
      <c r="P1411" t="s">
        <v>1028</v>
      </c>
      <c r="Q1411">
        <v>1</v>
      </c>
      <c r="W1411">
        <v>0</v>
      </c>
      <c r="X1411">
        <v>-2143564933</v>
      </c>
      <c r="Y1411">
        <v>0.5</v>
      </c>
      <c r="AA1411">
        <v>0</v>
      </c>
      <c r="AB1411">
        <v>0</v>
      </c>
      <c r="AC1411">
        <v>0</v>
      </c>
      <c r="AD1411">
        <v>65</v>
      </c>
      <c r="AE1411">
        <v>0</v>
      </c>
      <c r="AF1411">
        <v>0</v>
      </c>
      <c r="AG1411">
        <v>0</v>
      </c>
      <c r="AH1411">
        <v>9.76</v>
      </c>
      <c r="AI1411">
        <v>1</v>
      </c>
      <c r="AJ1411">
        <v>1</v>
      </c>
      <c r="AK1411">
        <v>1</v>
      </c>
      <c r="AL1411">
        <v>6.66</v>
      </c>
      <c r="AN1411">
        <v>0</v>
      </c>
      <c r="AO1411">
        <v>1</v>
      </c>
      <c r="AP1411">
        <v>0</v>
      </c>
      <c r="AQ1411">
        <v>0</v>
      </c>
      <c r="AR1411">
        <v>0</v>
      </c>
      <c r="AS1411" t="s">
        <v>3</v>
      </c>
      <c r="AT1411">
        <v>0.5</v>
      </c>
      <c r="AU1411" t="s">
        <v>3</v>
      </c>
      <c r="AV1411">
        <v>1</v>
      </c>
      <c r="AW1411">
        <v>2</v>
      </c>
      <c r="AX1411">
        <v>39502245</v>
      </c>
      <c r="AY1411">
        <v>1</v>
      </c>
      <c r="AZ1411">
        <v>0</v>
      </c>
      <c r="BA1411">
        <v>1384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CX1411">
        <f>Y1411*Source!I563</f>
        <v>5</v>
      </c>
      <c r="CY1411">
        <f>AD1411</f>
        <v>65</v>
      </c>
      <c r="CZ1411">
        <f>AH1411</f>
        <v>9.76</v>
      </c>
      <c r="DA1411">
        <f>AL1411</f>
        <v>6.66</v>
      </c>
      <c r="DB1411">
        <v>0</v>
      </c>
    </row>
    <row r="1412" spans="1:106" x14ac:dyDescent="0.2">
      <c r="A1412">
        <f>ROW(Source!A563)</f>
        <v>563</v>
      </c>
      <c r="B1412">
        <v>39500386</v>
      </c>
      <c r="C1412">
        <v>39502238</v>
      </c>
      <c r="D1412">
        <v>36804944</v>
      </c>
      <c r="E1412">
        <v>1</v>
      </c>
      <c r="F1412">
        <v>1</v>
      </c>
      <c r="G1412">
        <v>1</v>
      </c>
      <c r="H1412">
        <v>3</v>
      </c>
      <c r="I1412" t="s">
        <v>1472</v>
      </c>
      <c r="J1412" t="s">
        <v>1473</v>
      </c>
      <c r="K1412" t="s">
        <v>1474</v>
      </c>
      <c r="L1412">
        <v>1348</v>
      </c>
      <c r="N1412">
        <v>1009</v>
      </c>
      <c r="O1412" t="s">
        <v>57</v>
      </c>
      <c r="P1412" t="s">
        <v>57</v>
      </c>
      <c r="Q1412">
        <v>1000</v>
      </c>
      <c r="W1412">
        <v>0</v>
      </c>
      <c r="X1412">
        <v>-1755229539</v>
      </c>
      <c r="Y1412">
        <v>1.0000000000000001E-5</v>
      </c>
      <c r="AA1412">
        <v>82783.8</v>
      </c>
      <c r="AB1412">
        <v>0</v>
      </c>
      <c r="AC1412">
        <v>0</v>
      </c>
      <c r="AD1412">
        <v>0</v>
      </c>
      <c r="AE1412">
        <v>12430</v>
      </c>
      <c r="AF1412">
        <v>0</v>
      </c>
      <c r="AG1412">
        <v>0</v>
      </c>
      <c r="AH1412">
        <v>0</v>
      </c>
      <c r="AI1412">
        <v>6.66</v>
      </c>
      <c r="AJ1412">
        <v>1</v>
      </c>
      <c r="AK1412">
        <v>1</v>
      </c>
      <c r="AL1412">
        <v>1</v>
      </c>
      <c r="AN1412">
        <v>0</v>
      </c>
      <c r="AO1412">
        <v>1</v>
      </c>
      <c r="AP1412">
        <v>0</v>
      </c>
      <c r="AQ1412">
        <v>0</v>
      </c>
      <c r="AR1412">
        <v>0</v>
      </c>
      <c r="AS1412" t="s">
        <v>3</v>
      </c>
      <c r="AT1412">
        <v>1.0000000000000001E-5</v>
      </c>
      <c r="AU1412" t="s">
        <v>3</v>
      </c>
      <c r="AV1412">
        <v>0</v>
      </c>
      <c r="AW1412">
        <v>2</v>
      </c>
      <c r="AX1412">
        <v>39502246</v>
      </c>
      <c r="AY1412">
        <v>1</v>
      </c>
      <c r="AZ1412">
        <v>0</v>
      </c>
      <c r="BA1412">
        <v>1385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CX1412">
        <f>Y1412*Source!I563</f>
        <v>1E-4</v>
      </c>
      <c r="CY1412">
        <f>AA1412</f>
        <v>82783.8</v>
      </c>
      <c r="CZ1412">
        <f>AE1412</f>
        <v>12430</v>
      </c>
      <c r="DA1412">
        <f>AI1412</f>
        <v>6.66</v>
      </c>
      <c r="DB1412">
        <v>0</v>
      </c>
    </row>
    <row r="1413" spans="1:106" x14ac:dyDescent="0.2">
      <c r="A1413">
        <f>ROW(Source!A563)</f>
        <v>563</v>
      </c>
      <c r="B1413">
        <v>39500386</v>
      </c>
      <c r="C1413">
        <v>39502238</v>
      </c>
      <c r="D1413">
        <v>36806488</v>
      </c>
      <c r="E1413">
        <v>1</v>
      </c>
      <c r="F1413">
        <v>1</v>
      </c>
      <c r="G1413">
        <v>1</v>
      </c>
      <c r="H1413">
        <v>3</v>
      </c>
      <c r="I1413" t="s">
        <v>1141</v>
      </c>
      <c r="J1413" t="s">
        <v>1142</v>
      </c>
      <c r="K1413" t="s">
        <v>1143</v>
      </c>
      <c r="L1413">
        <v>1348</v>
      </c>
      <c r="N1413">
        <v>1009</v>
      </c>
      <c r="O1413" t="s">
        <v>57</v>
      </c>
      <c r="P1413" t="s">
        <v>57</v>
      </c>
      <c r="Q1413">
        <v>1000</v>
      </c>
      <c r="W1413">
        <v>0</v>
      </c>
      <c r="X1413">
        <v>-1421715385</v>
      </c>
      <c r="Y1413">
        <v>5.0000000000000002E-5</v>
      </c>
      <c r="AA1413">
        <v>4861.67</v>
      </c>
      <c r="AB1413">
        <v>0</v>
      </c>
      <c r="AC1413">
        <v>0</v>
      </c>
      <c r="AD1413">
        <v>0</v>
      </c>
      <c r="AE1413">
        <v>729.98</v>
      </c>
      <c r="AF1413">
        <v>0</v>
      </c>
      <c r="AG1413">
        <v>0</v>
      </c>
      <c r="AH1413">
        <v>0</v>
      </c>
      <c r="AI1413">
        <v>6.66</v>
      </c>
      <c r="AJ1413">
        <v>1</v>
      </c>
      <c r="AK1413">
        <v>1</v>
      </c>
      <c r="AL1413">
        <v>1</v>
      </c>
      <c r="AN1413">
        <v>0</v>
      </c>
      <c r="AO1413">
        <v>1</v>
      </c>
      <c r="AP1413">
        <v>0</v>
      </c>
      <c r="AQ1413">
        <v>0</v>
      </c>
      <c r="AR1413">
        <v>0</v>
      </c>
      <c r="AS1413" t="s">
        <v>3</v>
      </c>
      <c r="AT1413">
        <v>5.0000000000000002E-5</v>
      </c>
      <c r="AU1413" t="s">
        <v>3</v>
      </c>
      <c r="AV1413">
        <v>0</v>
      </c>
      <c r="AW1413">
        <v>2</v>
      </c>
      <c r="AX1413">
        <v>39502247</v>
      </c>
      <c r="AY1413">
        <v>1</v>
      </c>
      <c r="AZ1413">
        <v>0</v>
      </c>
      <c r="BA1413">
        <v>1386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CX1413">
        <f>Y1413*Source!I563</f>
        <v>5.0000000000000001E-4</v>
      </c>
      <c r="CY1413">
        <f>AA1413</f>
        <v>4861.67</v>
      </c>
      <c r="CZ1413">
        <f>AE1413</f>
        <v>729.98</v>
      </c>
      <c r="DA1413">
        <f>AI1413</f>
        <v>6.66</v>
      </c>
      <c r="DB1413">
        <v>0</v>
      </c>
    </row>
    <row r="1414" spans="1:106" x14ac:dyDescent="0.2">
      <c r="A1414">
        <f>ROW(Source!A563)</f>
        <v>563</v>
      </c>
      <c r="B1414">
        <v>39500386</v>
      </c>
      <c r="C1414">
        <v>39502238</v>
      </c>
      <c r="D1414">
        <v>36825637</v>
      </c>
      <c r="E1414">
        <v>1</v>
      </c>
      <c r="F1414">
        <v>1</v>
      </c>
      <c r="G1414">
        <v>1</v>
      </c>
      <c r="H1414">
        <v>3</v>
      </c>
      <c r="I1414" t="s">
        <v>1475</v>
      </c>
      <c r="J1414" t="s">
        <v>1476</v>
      </c>
      <c r="K1414" t="s">
        <v>1477</v>
      </c>
      <c r="L1414">
        <v>1348</v>
      </c>
      <c r="N1414">
        <v>1009</v>
      </c>
      <c r="O1414" t="s">
        <v>57</v>
      </c>
      <c r="P1414" t="s">
        <v>57</v>
      </c>
      <c r="Q1414">
        <v>1000</v>
      </c>
      <c r="W1414">
        <v>0</v>
      </c>
      <c r="X1414">
        <v>-1328921133</v>
      </c>
      <c r="Y1414">
        <v>1.0000000000000001E-5</v>
      </c>
      <c r="AA1414">
        <v>97835.4</v>
      </c>
      <c r="AB1414">
        <v>0</v>
      </c>
      <c r="AC1414">
        <v>0</v>
      </c>
      <c r="AD1414">
        <v>0</v>
      </c>
      <c r="AE1414">
        <v>14690</v>
      </c>
      <c r="AF1414">
        <v>0</v>
      </c>
      <c r="AG1414">
        <v>0</v>
      </c>
      <c r="AH1414">
        <v>0</v>
      </c>
      <c r="AI1414">
        <v>6.66</v>
      </c>
      <c r="AJ1414">
        <v>1</v>
      </c>
      <c r="AK1414">
        <v>1</v>
      </c>
      <c r="AL1414">
        <v>1</v>
      </c>
      <c r="AN1414">
        <v>0</v>
      </c>
      <c r="AO1414">
        <v>1</v>
      </c>
      <c r="AP1414">
        <v>0</v>
      </c>
      <c r="AQ1414">
        <v>0</v>
      </c>
      <c r="AR1414">
        <v>0</v>
      </c>
      <c r="AS1414" t="s">
        <v>3</v>
      </c>
      <c r="AT1414">
        <v>1.0000000000000001E-5</v>
      </c>
      <c r="AU1414" t="s">
        <v>3</v>
      </c>
      <c r="AV1414">
        <v>0</v>
      </c>
      <c r="AW1414">
        <v>2</v>
      </c>
      <c r="AX1414">
        <v>39502248</v>
      </c>
      <c r="AY1414">
        <v>1</v>
      </c>
      <c r="AZ1414">
        <v>0</v>
      </c>
      <c r="BA1414">
        <v>1387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CX1414">
        <f>Y1414*Source!I563</f>
        <v>1E-4</v>
      </c>
      <c r="CY1414">
        <f>AA1414</f>
        <v>97835.4</v>
      </c>
      <c r="CZ1414">
        <f>AE1414</f>
        <v>14690</v>
      </c>
      <c r="DA1414">
        <f>AI1414</f>
        <v>6.66</v>
      </c>
      <c r="DB1414">
        <v>0</v>
      </c>
    </row>
    <row r="1415" spans="1:106" x14ac:dyDescent="0.2">
      <c r="A1415">
        <f>ROW(Source!A563)</f>
        <v>563</v>
      </c>
      <c r="B1415">
        <v>39500386</v>
      </c>
      <c r="C1415">
        <v>39502238</v>
      </c>
      <c r="D1415">
        <v>36855449</v>
      </c>
      <c r="E1415">
        <v>1</v>
      </c>
      <c r="F1415">
        <v>1</v>
      </c>
      <c r="G1415">
        <v>1</v>
      </c>
      <c r="H1415">
        <v>3</v>
      </c>
      <c r="I1415" t="s">
        <v>865</v>
      </c>
      <c r="J1415" t="s">
        <v>867</v>
      </c>
      <c r="K1415" t="s">
        <v>866</v>
      </c>
      <c r="L1415">
        <v>1358</v>
      </c>
      <c r="N1415">
        <v>1010</v>
      </c>
      <c r="O1415" t="s">
        <v>566</v>
      </c>
      <c r="P1415" t="s">
        <v>566</v>
      </c>
      <c r="Q1415">
        <v>10</v>
      </c>
      <c r="W1415">
        <v>0</v>
      </c>
      <c r="X1415">
        <v>1433317779</v>
      </c>
      <c r="Y1415">
        <v>0.1</v>
      </c>
      <c r="AA1415">
        <v>866.47</v>
      </c>
      <c r="AB1415">
        <v>0</v>
      </c>
      <c r="AC1415">
        <v>0</v>
      </c>
      <c r="AD1415">
        <v>0</v>
      </c>
      <c r="AE1415">
        <v>130.1</v>
      </c>
      <c r="AF1415">
        <v>0</v>
      </c>
      <c r="AG1415">
        <v>0</v>
      </c>
      <c r="AH1415">
        <v>0</v>
      </c>
      <c r="AI1415">
        <v>6.66</v>
      </c>
      <c r="AJ1415">
        <v>1</v>
      </c>
      <c r="AK1415">
        <v>1</v>
      </c>
      <c r="AL1415">
        <v>1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 t="s">
        <v>3</v>
      </c>
      <c r="AT1415">
        <v>0.1</v>
      </c>
      <c r="AU1415" t="s">
        <v>3</v>
      </c>
      <c r="AV1415">
        <v>0</v>
      </c>
      <c r="AW1415">
        <v>1</v>
      </c>
      <c r="AX1415">
        <v>-1</v>
      </c>
      <c r="AY1415">
        <v>0</v>
      </c>
      <c r="AZ1415">
        <v>0</v>
      </c>
      <c r="BA1415" t="s">
        <v>3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CX1415">
        <f>Y1415*Source!I563</f>
        <v>1</v>
      </c>
      <c r="CY1415">
        <f>AA1415</f>
        <v>866.47</v>
      </c>
      <c r="CZ1415">
        <f>AE1415</f>
        <v>130.1</v>
      </c>
      <c r="DA1415">
        <f>AI1415</f>
        <v>6.66</v>
      </c>
      <c r="DB1415">
        <v>0</v>
      </c>
    </row>
    <row r="1416" spans="1:106" x14ac:dyDescent="0.2">
      <c r="A1416">
        <f>ROW(Source!A563)</f>
        <v>563</v>
      </c>
      <c r="B1416">
        <v>39500386</v>
      </c>
      <c r="C1416">
        <v>39502238</v>
      </c>
      <c r="D1416">
        <v>36799065</v>
      </c>
      <c r="E1416">
        <v>17</v>
      </c>
      <c r="F1416">
        <v>1</v>
      </c>
      <c r="G1416">
        <v>1</v>
      </c>
      <c r="H1416">
        <v>3</v>
      </c>
      <c r="I1416" t="s">
        <v>1438</v>
      </c>
      <c r="J1416" t="s">
        <v>3</v>
      </c>
      <c r="K1416" t="s">
        <v>1439</v>
      </c>
      <c r="L1416">
        <v>1374</v>
      </c>
      <c r="N1416">
        <v>1013</v>
      </c>
      <c r="O1416" t="s">
        <v>1440</v>
      </c>
      <c r="P1416" t="s">
        <v>1440</v>
      </c>
      <c r="Q1416">
        <v>1</v>
      </c>
      <c r="W1416">
        <v>0</v>
      </c>
      <c r="X1416">
        <v>-1731369543</v>
      </c>
      <c r="Y1416">
        <v>0.1</v>
      </c>
      <c r="AA1416">
        <v>1</v>
      </c>
      <c r="AB1416">
        <v>0</v>
      </c>
      <c r="AC1416">
        <v>0</v>
      </c>
      <c r="AD1416">
        <v>0</v>
      </c>
      <c r="AE1416">
        <v>1</v>
      </c>
      <c r="AF1416">
        <v>0</v>
      </c>
      <c r="AG1416">
        <v>0</v>
      </c>
      <c r="AH1416">
        <v>0</v>
      </c>
      <c r="AI1416">
        <v>1</v>
      </c>
      <c r="AJ1416">
        <v>1</v>
      </c>
      <c r="AK1416">
        <v>1</v>
      </c>
      <c r="AL1416">
        <v>1</v>
      </c>
      <c r="AN1416">
        <v>0</v>
      </c>
      <c r="AO1416">
        <v>1</v>
      </c>
      <c r="AP1416">
        <v>0</v>
      </c>
      <c r="AQ1416">
        <v>0</v>
      </c>
      <c r="AR1416">
        <v>0</v>
      </c>
      <c r="AS1416" t="s">
        <v>3</v>
      </c>
      <c r="AT1416">
        <v>0.1</v>
      </c>
      <c r="AU1416" t="s">
        <v>3</v>
      </c>
      <c r="AV1416">
        <v>0</v>
      </c>
      <c r="AW1416">
        <v>2</v>
      </c>
      <c r="AX1416">
        <v>39502249</v>
      </c>
      <c r="AY1416">
        <v>1</v>
      </c>
      <c r="AZ1416">
        <v>0</v>
      </c>
      <c r="BA1416">
        <v>1388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CX1416">
        <f>Y1416*Source!I563</f>
        <v>1</v>
      </c>
      <c r="CY1416">
        <f>AA1416</f>
        <v>1</v>
      </c>
      <c r="CZ1416">
        <f>AE1416</f>
        <v>1</v>
      </c>
      <c r="DA1416">
        <f>AI1416</f>
        <v>1</v>
      </c>
      <c r="DB1416">
        <v>0</v>
      </c>
    </row>
    <row r="1417" spans="1:106" x14ac:dyDescent="0.2">
      <c r="A1417">
        <f>ROW(Source!A566)</f>
        <v>566</v>
      </c>
      <c r="B1417">
        <v>39500385</v>
      </c>
      <c r="C1417">
        <v>39502251</v>
      </c>
      <c r="D1417">
        <v>37070090</v>
      </c>
      <c r="E1417">
        <v>1</v>
      </c>
      <c r="F1417">
        <v>1</v>
      </c>
      <c r="G1417">
        <v>1</v>
      </c>
      <c r="H1417">
        <v>1</v>
      </c>
      <c r="I1417" t="s">
        <v>1230</v>
      </c>
      <c r="J1417" t="s">
        <v>3</v>
      </c>
      <c r="K1417" t="s">
        <v>1231</v>
      </c>
      <c r="L1417">
        <v>1191</v>
      </c>
      <c r="N1417">
        <v>1013</v>
      </c>
      <c r="O1417" t="s">
        <v>1028</v>
      </c>
      <c r="P1417" t="s">
        <v>1028</v>
      </c>
      <c r="Q1417">
        <v>1</v>
      </c>
      <c r="W1417">
        <v>0</v>
      </c>
      <c r="X1417">
        <v>-814890593</v>
      </c>
      <c r="Y1417">
        <v>48.4</v>
      </c>
      <c r="AA1417">
        <v>0</v>
      </c>
      <c r="AB1417">
        <v>0</v>
      </c>
      <c r="AC1417">
        <v>0</v>
      </c>
      <c r="AD1417">
        <v>8.9700000000000006</v>
      </c>
      <c r="AE1417">
        <v>0</v>
      </c>
      <c r="AF1417">
        <v>0</v>
      </c>
      <c r="AG1417">
        <v>0</v>
      </c>
      <c r="AH1417">
        <v>8.9700000000000006</v>
      </c>
      <c r="AI1417">
        <v>1</v>
      </c>
      <c r="AJ1417">
        <v>1</v>
      </c>
      <c r="AK1417">
        <v>1</v>
      </c>
      <c r="AL1417">
        <v>1</v>
      </c>
      <c r="AN1417">
        <v>0</v>
      </c>
      <c r="AO1417">
        <v>1</v>
      </c>
      <c r="AP1417">
        <v>0</v>
      </c>
      <c r="AQ1417">
        <v>0</v>
      </c>
      <c r="AR1417">
        <v>0</v>
      </c>
      <c r="AS1417" t="s">
        <v>3</v>
      </c>
      <c r="AT1417">
        <v>48.4</v>
      </c>
      <c r="AU1417" t="s">
        <v>3</v>
      </c>
      <c r="AV1417">
        <v>1</v>
      </c>
      <c r="AW1417">
        <v>2</v>
      </c>
      <c r="AX1417">
        <v>39502255</v>
      </c>
      <c r="AY1417">
        <v>1</v>
      </c>
      <c r="AZ1417">
        <v>0</v>
      </c>
      <c r="BA1417">
        <v>1389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CX1417">
        <f>Y1417*Source!I566</f>
        <v>0.96799999999999997</v>
      </c>
      <c r="CY1417">
        <f>AD1417</f>
        <v>8.9700000000000006</v>
      </c>
      <c r="CZ1417">
        <f>AH1417</f>
        <v>8.9700000000000006</v>
      </c>
      <c r="DA1417">
        <f>AL1417</f>
        <v>1</v>
      </c>
      <c r="DB1417">
        <v>0</v>
      </c>
    </row>
    <row r="1418" spans="1:106" x14ac:dyDescent="0.2">
      <c r="A1418">
        <f>ROW(Source!A566)</f>
        <v>566</v>
      </c>
      <c r="B1418">
        <v>39500385</v>
      </c>
      <c r="C1418">
        <v>39502251</v>
      </c>
      <c r="D1418">
        <v>36883883</v>
      </c>
      <c r="E1418">
        <v>1</v>
      </c>
      <c r="F1418">
        <v>1</v>
      </c>
      <c r="G1418">
        <v>1</v>
      </c>
      <c r="H1418">
        <v>2</v>
      </c>
      <c r="I1418" t="s">
        <v>1113</v>
      </c>
      <c r="J1418" t="s">
        <v>1114</v>
      </c>
      <c r="K1418" t="s">
        <v>1115</v>
      </c>
      <c r="L1418">
        <v>1368</v>
      </c>
      <c r="N1418">
        <v>1011</v>
      </c>
      <c r="O1418" t="s">
        <v>1034</v>
      </c>
      <c r="P1418" t="s">
        <v>1034</v>
      </c>
      <c r="Q1418">
        <v>1</v>
      </c>
      <c r="W1418">
        <v>0</v>
      </c>
      <c r="X1418">
        <v>-2111251057</v>
      </c>
      <c r="Y1418">
        <v>9.98</v>
      </c>
      <c r="AA1418">
        <v>0</v>
      </c>
      <c r="AB1418">
        <v>32.5</v>
      </c>
      <c r="AC1418">
        <v>0</v>
      </c>
      <c r="AD1418">
        <v>0</v>
      </c>
      <c r="AE1418">
        <v>0</v>
      </c>
      <c r="AF1418">
        <v>32.5</v>
      </c>
      <c r="AG1418">
        <v>0</v>
      </c>
      <c r="AH1418">
        <v>0</v>
      </c>
      <c r="AI1418">
        <v>1</v>
      </c>
      <c r="AJ1418">
        <v>1</v>
      </c>
      <c r="AK1418">
        <v>1</v>
      </c>
      <c r="AL1418">
        <v>1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 t="s">
        <v>3</v>
      </c>
      <c r="AT1418">
        <v>9.98</v>
      </c>
      <c r="AU1418" t="s">
        <v>3</v>
      </c>
      <c r="AV1418">
        <v>0</v>
      </c>
      <c r="AW1418">
        <v>2</v>
      </c>
      <c r="AX1418">
        <v>39502256</v>
      </c>
      <c r="AY1418">
        <v>1</v>
      </c>
      <c r="AZ1418">
        <v>0</v>
      </c>
      <c r="BA1418">
        <v>1390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CX1418">
        <f>Y1418*Source!I566</f>
        <v>0.1996</v>
      </c>
      <c r="CY1418">
        <f>AB1418</f>
        <v>32.5</v>
      </c>
      <c r="CZ1418">
        <f>AF1418</f>
        <v>32.5</v>
      </c>
      <c r="DA1418">
        <f>AJ1418</f>
        <v>1</v>
      </c>
      <c r="DB1418">
        <v>0</v>
      </c>
    </row>
    <row r="1419" spans="1:106" x14ac:dyDescent="0.2">
      <c r="A1419">
        <f>ROW(Source!A566)</f>
        <v>566</v>
      </c>
      <c r="B1419">
        <v>39500385</v>
      </c>
      <c r="C1419">
        <v>39502251</v>
      </c>
      <c r="D1419">
        <v>36884481</v>
      </c>
      <c r="E1419">
        <v>1</v>
      </c>
      <c r="F1419">
        <v>1</v>
      </c>
      <c r="G1419">
        <v>1</v>
      </c>
      <c r="H1419">
        <v>2</v>
      </c>
      <c r="I1419" t="s">
        <v>1116</v>
      </c>
      <c r="J1419" t="s">
        <v>1117</v>
      </c>
      <c r="K1419" t="s">
        <v>1118</v>
      </c>
      <c r="L1419">
        <v>1368</v>
      </c>
      <c r="N1419">
        <v>1011</v>
      </c>
      <c r="O1419" t="s">
        <v>1034</v>
      </c>
      <c r="P1419" t="s">
        <v>1034</v>
      </c>
      <c r="Q1419">
        <v>1</v>
      </c>
      <c r="W1419">
        <v>0</v>
      </c>
      <c r="X1419">
        <v>1518765163</v>
      </c>
      <c r="Y1419">
        <v>19.96</v>
      </c>
      <c r="AA1419">
        <v>0</v>
      </c>
      <c r="AB1419">
        <v>1.53</v>
      </c>
      <c r="AC1419">
        <v>0</v>
      </c>
      <c r="AD1419">
        <v>0</v>
      </c>
      <c r="AE1419">
        <v>0</v>
      </c>
      <c r="AF1419">
        <v>1.53</v>
      </c>
      <c r="AG1419">
        <v>0</v>
      </c>
      <c r="AH1419">
        <v>0</v>
      </c>
      <c r="AI1419">
        <v>1</v>
      </c>
      <c r="AJ1419">
        <v>1</v>
      </c>
      <c r="AK1419">
        <v>1</v>
      </c>
      <c r="AL1419">
        <v>1</v>
      </c>
      <c r="AN1419">
        <v>0</v>
      </c>
      <c r="AO1419">
        <v>1</v>
      </c>
      <c r="AP1419">
        <v>0</v>
      </c>
      <c r="AQ1419">
        <v>0</v>
      </c>
      <c r="AR1419">
        <v>0</v>
      </c>
      <c r="AS1419" t="s">
        <v>3</v>
      </c>
      <c r="AT1419">
        <v>19.96</v>
      </c>
      <c r="AU1419" t="s">
        <v>3</v>
      </c>
      <c r="AV1419">
        <v>0</v>
      </c>
      <c r="AW1419">
        <v>2</v>
      </c>
      <c r="AX1419">
        <v>39502257</v>
      </c>
      <c r="AY1419">
        <v>1</v>
      </c>
      <c r="AZ1419">
        <v>0</v>
      </c>
      <c r="BA1419">
        <v>1391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CX1419">
        <f>Y1419*Source!I566</f>
        <v>0.3992</v>
      </c>
      <c r="CY1419">
        <f>AB1419</f>
        <v>1.53</v>
      </c>
      <c r="CZ1419">
        <f>AF1419</f>
        <v>1.53</v>
      </c>
      <c r="DA1419">
        <f>AJ1419</f>
        <v>1</v>
      </c>
      <c r="DB1419">
        <v>0</v>
      </c>
    </row>
    <row r="1420" spans="1:106" x14ac:dyDescent="0.2">
      <c r="A1420">
        <f>ROW(Source!A567)</f>
        <v>567</v>
      </c>
      <c r="B1420">
        <v>39500386</v>
      </c>
      <c r="C1420">
        <v>39502251</v>
      </c>
      <c r="D1420">
        <v>37070090</v>
      </c>
      <c r="E1420">
        <v>1</v>
      </c>
      <c r="F1420">
        <v>1</v>
      </c>
      <c r="G1420">
        <v>1</v>
      </c>
      <c r="H1420">
        <v>1</v>
      </c>
      <c r="I1420" t="s">
        <v>1230</v>
      </c>
      <c r="J1420" t="s">
        <v>3</v>
      </c>
      <c r="K1420" t="s">
        <v>1231</v>
      </c>
      <c r="L1420">
        <v>1191</v>
      </c>
      <c r="N1420">
        <v>1013</v>
      </c>
      <c r="O1420" t="s">
        <v>1028</v>
      </c>
      <c r="P1420" t="s">
        <v>1028</v>
      </c>
      <c r="Q1420">
        <v>1</v>
      </c>
      <c r="W1420">
        <v>0</v>
      </c>
      <c r="X1420">
        <v>-814890593</v>
      </c>
      <c r="Y1420">
        <v>48.4</v>
      </c>
      <c r="AA1420">
        <v>0</v>
      </c>
      <c r="AB1420">
        <v>0</v>
      </c>
      <c r="AC1420">
        <v>0</v>
      </c>
      <c r="AD1420">
        <v>59.74</v>
      </c>
      <c r="AE1420">
        <v>0</v>
      </c>
      <c r="AF1420">
        <v>0</v>
      </c>
      <c r="AG1420">
        <v>0</v>
      </c>
      <c r="AH1420">
        <v>8.9700000000000006</v>
      </c>
      <c r="AI1420">
        <v>1</v>
      </c>
      <c r="AJ1420">
        <v>1</v>
      </c>
      <c r="AK1420">
        <v>1</v>
      </c>
      <c r="AL1420">
        <v>6.66</v>
      </c>
      <c r="AN1420">
        <v>0</v>
      </c>
      <c r="AO1420">
        <v>1</v>
      </c>
      <c r="AP1420">
        <v>0</v>
      </c>
      <c r="AQ1420">
        <v>0</v>
      </c>
      <c r="AR1420">
        <v>0</v>
      </c>
      <c r="AS1420" t="s">
        <v>3</v>
      </c>
      <c r="AT1420">
        <v>48.4</v>
      </c>
      <c r="AU1420" t="s">
        <v>3</v>
      </c>
      <c r="AV1420">
        <v>1</v>
      </c>
      <c r="AW1420">
        <v>2</v>
      </c>
      <c r="AX1420">
        <v>39502255</v>
      </c>
      <c r="AY1420">
        <v>1</v>
      </c>
      <c r="AZ1420">
        <v>0</v>
      </c>
      <c r="BA1420">
        <v>1392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CX1420">
        <f>Y1420*Source!I567</f>
        <v>0.96799999999999997</v>
      </c>
      <c r="CY1420">
        <f>AD1420</f>
        <v>59.74</v>
      </c>
      <c r="CZ1420">
        <f>AH1420</f>
        <v>8.9700000000000006</v>
      </c>
      <c r="DA1420">
        <f>AL1420</f>
        <v>6.66</v>
      </c>
      <c r="DB1420">
        <v>0</v>
      </c>
    </row>
    <row r="1421" spans="1:106" x14ac:dyDescent="0.2">
      <c r="A1421">
        <f>ROW(Source!A567)</f>
        <v>567</v>
      </c>
      <c r="B1421">
        <v>39500386</v>
      </c>
      <c r="C1421">
        <v>39502251</v>
      </c>
      <c r="D1421">
        <v>36883883</v>
      </c>
      <c r="E1421">
        <v>1</v>
      </c>
      <c r="F1421">
        <v>1</v>
      </c>
      <c r="G1421">
        <v>1</v>
      </c>
      <c r="H1421">
        <v>2</v>
      </c>
      <c r="I1421" t="s">
        <v>1113</v>
      </c>
      <c r="J1421" t="s">
        <v>1114</v>
      </c>
      <c r="K1421" t="s">
        <v>1115</v>
      </c>
      <c r="L1421">
        <v>1368</v>
      </c>
      <c r="N1421">
        <v>1011</v>
      </c>
      <c r="O1421" t="s">
        <v>1034</v>
      </c>
      <c r="P1421" t="s">
        <v>1034</v>
      </c>
      <c r="Q1421">
        <v>1</v>
      </c>
      <c r="W1421">
        <v>0</v>
      </c>
      <c r="X1421">
        <v>-2111251057</v>
      </c>
      <c r="Y1421">
        <v>9.98</v>
      </c>
      <c r="AA1421">
        <v>0</v>
      </c>
      <c r="AB1421">
        <v>216.45</v>
      </c>
      <c r="AC1421">
        <v>0</v>
      </c>
      <c r="AD1421">
        <v>0</v>
      </c>
      <c r="AE1421">
        <v>0</v>
      </c>
      <c r="AF1421">
        <v>32.5</v>
      </c>
      <c r="AG1421">
        <v>0</v>
      </c>
      <c r="AH1421">
        <v>0</v>
      </c>
      <c r="AI1421">
        <v>1</v>
      </c>
      <c r="AJ1421">
        <v>6.66</v>
      </c>
      <c r="AK1421">
        <v>1</v>
      </c>
      <c r="AL1421">
        <v>1</v>
      </c>
      <c r="AN1421">
        <v>0</v>
      </c>
      <c r="AO1421">
        <v>1</v>
      </c>
      <c r="AP1421">
        <v>0</v>
      </c>
      <c r="AQ1421">
        <v>0</v>
      </c>
      <c r="AR1421">
        <v>0</v>
      </c>
      <c r="AS1421" t="s">
        <v>3</v>
      </c>
      <c r="AT1421">
        <v>9.98</v>
      </c>
      <c r="AU1421" t="s">
        <v>3</v>
      </c>
      <c r="AV1421">
        <v>0</v>
      </c>
      <c r="AW1421">
        <v>2</v>
      </c>
      <c r="AX1421">
        <v>39502256</v>
      </c>
      <c r="AY1421">
        <v>1</v>
      </c>
      <c r="AZ1421">
        <v>0</v>
      </c>
      <c r="BA1421">
        <v>1393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CX1421">
        <f>Y1421*Source!I567</f>
        <v>0.1996</v>
      </c>
      <c r="CY1421">
        <f>AB1421</f>
        <v>216.45</v>
      </c>
      <c r="CZ1421">
        <f>AF1421</f>
        <v>32.5</v>
      </c>
      <c r="DA1421">
        <f>AJ1421</f>
        <v>6.66</v>
      </c>
      <c r="DB1421">
        <v>0</v>
      </c>
    </row>
    <row r="1422" spans="1:106" x14ac:dyDescent="0.2">
      <c r="A1422">
        <f>ROW(Source!A567)</f>
        <v>567</v>
      </c>
      <c r="B1422">
        <v>39500386</v>
      </c>
      <c r="C1422">
        <v>39502251</v>
      </c>
      <c r="D1422">
        <v>36884481</v>
      </c>
      <c r="E1422">
        <v>1</v>
      </c>
      <c r="F1422">
        <v>1</v>
      </c>
      <c r="G1422">
        <v>1</v>
      </c>
      <c r="H1422">
        <v>2</v>
      </c>
      <c r="I1422" t="s">
        <v>1116</v>
      </c>
      <c r="J1422" t="s">
        <v>1117</v>
      </c>
      <c r="K1422" t="s">
        <v>1118</v>
      </c>
      <c r="L1422">
        <v>1368</v>
      </c>
      <c r="N1422">
        <v>1011</v>
      </c>
      <c r="O1422" t="s">
        <v>1034</v>
      </c>
      <c r="P1422" t="s">
        <v>1034</v>
      </c>
      <c r="Q1422">
        <v>1</v>
      </c>
      <c r="W1422">
        <v>0</v>
      </c>
      <c r="X1422">
        <v>1518765163</v>
      </c>
      <c r="Y1422">
        <v>19.96</v>
      </c>
      <c r="AA1422">
        <v>0</v>
      </c>
      <c r="AB1422">
        <v>10.19</v>
      </c>
      <c r="AC1422">
        <v>0</v>
      </c>
      <c r="AD1422">
        <v>0</v>
      </c>
      <c r="AE1422">
        <v>0</v>
      </c>
      <c r="AF1422">
        <v>1.53</v>
      </c>
      <c r="AG1422">
        <v>0</v>
      </c>
      <c r="AH1422">
        <v>0</v>
      </c>
      <c r="AI1422">
        <v>1</v>
      </c>
      <c r="AJ1422">
        <v>6.66</v>
      </c>
      <c r="AK1422">
        <v>1</v>
      </c>
      <c r="AL1422">
        <v>1</v>
      </c>
      <c r="AN1422">
        <v>0</v>
      </c>
      <c r="AO1422">
        <v>1</v>
      </c>
      <c r="AP1422">
        <v>0</v>
      </c>
      <c r="AQ1422">
        <v>0</v>
      </c>
      <c r="AR1422">
        <v>0</v>
      </c>
      <c r="AS1422" t="s">
        <v>3</v>
      </c>
      <c r="AT1422">
        <v>19.96</v>
      </c>
      <c r="AU1422" t="s">
        <v>3</v>
      </c>
      <c r="AV1422">
        <v>0</v>
      </c>
      <c r="AW1422">
        <v>2</v>
      </c>
      <c r="AX1422">
        <v>39502257</v>
      </c>
      <c r="AY1422">
        <v>1</v>
      </c>
      <c r="AZ1422">
        <v>0</v>
      </c>
      <c r="BA1422">
        <v>1394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CX1422">
        <f>Y1422*Source!I567</f>
        <v>0.3992</v>
      </c>
      <c r="CY1422">
        <f>AB1422</f>
        <v>10.19</v>
      </c>
      <c r="CZ1422">
        <f>AF1422</f>
        <v>1.53</v>
      </c>
      <c r="DA1422">
        <f>AJ1422</f>
        <v>6.66</v>
      </c>
      <c r="DB1422">
        <v>0</v>
      </c>
    </row>
    <row r="1423" spans="1:106" x14ac:dyDescent="0.2">
      <c r="A1423">
        <f>ROW(Source!A605)</f>
        <v>605</v>
      </c>
      <c r="B1423">
        <v>39500385</v>
      </c>
      <c r="C1423">
        <v>39502505</v>
      </c>
      <c r="D1423">
        <v>37064878</v>
      </c>
      <c r="E1423">
        <v>1</v>
      </c>
      <c r="F1423">
        <v>1</v>
      </c>
      <c r="G1423">
        <v>1</v>
      </c>
      <c r="H1423">
        <v>1</v>
      </c>
      <c r="I1423" t="s">
        <v>1219</v>
      </c>
      <c r="J1423" t="s">
        <v>3</v>
      </c>
      <c r="K1423" t="s">
        <v>1220</v>
      </c>
      <c r="L1423">
        <v>1191</v>
      </c>
      <c r="N1423">
        <v>1013</v>
      </c>
      <c r="O1423" t="s">
        <v>1028</v>
      </c>
      <c r="P1423" t="s">
        <v>1028</v>
      </c>
      <c r="Q1423">
        <v>1</v>
      </c>
      <c r="W1423">
        <v>0</v>
      </c>
      <c r="X1423">
        <v>-1081351934</v>
      </c>
      <c r="Y1423">
        <v>17.12</v>
      </c>
      <c r="AA1423">
        <v>0</v>
      </c>
      <c r="AB1423">
        <v>0</v>
      </c>
      <c r="AC1423">
        <v>0</v>
      </c>
      <c r="AD1423">
        <v>9.4</v>
      </c>
      <c r="AE1423">
        <v>0</v>
      </c>
      <c r="AF1423">
        <v>0</v>
      </c>
      <c r="AG1423">
        <v>0</v>
      </c>
      <c r="AH1423">
        <v>9.4</v>
      </c>
      <c r="AI1423">
        <v>1</v>
      </c>
      <c r="AJ1423">
        <v>1</v>
      </c>
      <c r="AK1423">
        <v>1</v>
      </c>
      <c r="AL1423">
        <v>1</v>
      </c>
      <c r="AN1423">
        <v>0</v>
      </c>
      <c r="AO1423">
        <v>1</v>
      </c>
      <c r="AP1423">
        <v>0</v>
      </c>
      <c r="AQ1423">
        <v>0</v>
      </c>
      <c r="AR1423">
        <v>0</v>
      </c>
      <c r="AS1423" t="s">
        <v>3</v>
      </c>
      <c r="AT1423">
        <v>17.12</v>
      </c>
      <c r="AU1423" t="s">
        <v>3</v>
      </c>
      <c r="AV1423">
        <v>1</v>
      </c>
      <c r="AW1423">
        <v>2</v>
      </c>
      <c r="AX1423">
        <v>39502514</v>
      </c>
      <c r="AY1423">
        <v>1</v>
      </c>
      <c r="AZ1423">
        <v>0</v>
      </c>
      <c r="BA1423">
        <v>1395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CX1423">
        <f>Y1423*Source!I605</f>
        <v>2.6536</v>
      </c>
      <c r="CY1423">
        <f>AD1423</f>
        <v>9.4</v>
      </c>
      <c r="CZ1423">
        <f>AH1423</f>
        <v>9.4</v>
      </c>
      <c r="DA1423">
        <f>AL1423</f>
        <v>1</v>
      </c>
      <c r="DB1423">
        <v>0</v>
      </c>
    </row>
    <row r="1424" spans="1:106" x14ac:dyDescent="0.2">
      <c r="A1424">
        <f>ROW(Source!A605)</f>
        <v>605</v>
      </c>
      <c r="B1424">
        <v>39500385</v>
      </c>
      <c r="C1424">
        <v>39502505</v>
      </c>
      <c r="D1424">
        <v>37064876</v>
      </c>
      <c r="E1424">
        <v>1</v>
      </c>
      <c r="F1424">
        <v>1</v>
      </c>
      <c r="G1424">
        <v>1</v>
      </c>
      <c r="H1424">
        <v>1</v>
      </c>
      <c r="I1424" t="s">
        <v>1029</v>
      </c>
      <c r="J1424" t="s">
        <v>3</v>
      </c>
      <c r="K1424" t="s">
        <v>1030</v>
      </c>
      <c r="L1424">
        <v>1191</v>
      </c>
      <c r="N1424">
        <v>1013</v>
      </c>
      <c r="O1424" t="s">
        <v>1028</v>
      </c>
      <c r="P1424" t="s">
        <v>1028</v>
      </c>
      <c r="Q1424">
        <v>1</v>
      </c>
      <c r="W1424">
        <v>0</v>
      </c>
      <c r="X1424">
        <v>-1417349443</v>
      </c>
      <c r="Y1424">
        <v>0.52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1</v>
      </c>
      <c r="AJ1424">
        <v>1</v>
      </c>
      <c r="AK1424">
        <v>1</v>
      </c>
      <c r="AL1424">
        <v>1</v>
      </c>
      <c r="AN1424">
        <v>0</v>
      </c>
      <c r="AO1424">
        <v>1</v>
      </c>
      <c r="AP1424">
        <v>0</v>
      </c>
      <c r="AQ1424">
        <v>0</v>
      </c>
      <c r="AR1424">
        <v>0</v>
      </c>
      <c r="AS1424" t="s">
        <v>3</v>
      </c>
      <c r="AT1424">
        <v>0.52</v>
      </c>
      <c r="AU1424" t="s">
        <v>3</v>
      </c>
      <c r="AV1424">
        <v>2</v>
      </c>
      <c r="AW1424">
        <v>2</v>
      </c>
      <c r="AX1424">
        <v>39502515</v>
      </c>
      <c r="AY1424">
        <v>1</v>
      </c>
      <c r="AZ1424">
        <v>0</v>
      </c>
      <c r="BA1424">
        <v>1396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CX1424">
        <f>Y1424*Source!I605</f>
        <v>8.0600000000000005E-2</v>
      </c>
      <c r="CY1424">
        <f>AD1424</f>
        <v>0</v>
      </c>
      <c r="CZ1424">
        <f>AH1424</f>
        <v>0</v>
      </c>
      <c r="DA1424">
        <f>AL1424</f>
        <v>1</v>
      </c>
      <c r="DB1424">
        <v>0</v>
      </c>
    </row>
    <row r="1425" spans="1:106" x14ac:dyDescent="0.2">
      <c r="A1425">
        <f>ROW(Source!A605)</f>
        <v>605</v>
      </c>
      <c r="B1425">
        <v>39500385</v>
      </c>
      <c r="C1425">
        <v>39502505</v>
      </c>
      <c r="D1425">
        <v>36882159</v>
      </c>
      <c r="E1425">
        <v>1</v>
      </c>
      <c r="F1425">
        <v>1</v>
      </c>
      <c r="G1425">
        <v>1</v>
      </c>
      <c r="H1425">
        <v>2</v>
      </c>
      <c r="I1425" t="s">
        <v>1119</v>
      </c>
      <c r="J1425" t="s">
        <v>1120</v>
      </c>
      <c r="K1425" t="s">
        <v>1121</v>
      </c>
      <c r="L1425">
        <v>1368</v>
      </c>
      <c r="N1425">
        <v>1011</v>
      </c>
      <c r="O1425" t="s">
        <v>1034</v>
      </c>
      <c r="P1425" t="s">
        <v>1034</v>
      </c>
      <c r="Q1425">
        <v>1</v>
      </c>
      <c r="W1425">
        <v>0</v>
      </c>
      <c r="X1425">
        <v>-1718674368</v>
      </c>
      <c r="Y1425">
        <v>0.26</v>
      </c>
      <c r="AA1425">
        <v>0</v>
      </c>
      <c r="AB1425">
        <v>111.99</v>
      </c>
      <c r="AC1425">
        <v>13.5</v>
      </c>
      <c r="AD1425">
        <v>0</v>
      </c>
      <c r="AE1425">
        <v>0</v>
      </c>
      <c r="AF1425">
        <v>111.99</v>
      </c>
      <c r="AG1425">
        <v>13.5</v>
      </c>
      <c r="AH1425">
        <v>0</v>
      </c>
      <c r="AI1425">
        <v>1</v>
      </c>
      <c r="AJ1425">
        <v>1</v>
      </c>
      <c r="AK1425">
        <v>1</v>
      </c>
      <c r="AL1425">
        <v>1</v>
      </c>
      <c r="AN1425">
        <v>0</v>
      </c>
      <c r="AO1425">
        <v>1</v>
      </c>
      <c r="AP1425">
        <v>0</v>
      </c>
      <c r="AQ1425">
        <v>0</v>
      </c>
      <c r="AR1425">
        <v>0</v>
      </c>
      <c r="AS1425" t="s">
        <v>3</v>
      </c>
      <c r="AT1425">
        <v>0.26</v>
      </c>
      <c r="AU1425" t="s">
        <v>3</v>
      </c>
      <c r="AV1425">
        <v>0</v>
      </c>
      <c r="AW1425">
        <v>2</v>
      </c>
      <c r="AX1425">
        <v>39502516</v>
      </c>
      <c r="AY1425">
        <v>1</v>
      </c>
      <c r="AZ1425">
        <v>0</v>
      </c>
      <c r="BA1425">
        <v>1397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CX1425">
        <f>Y1425*Source!I605</f>
        <v>4.0300000000000002E-2</v>
      </c>
      <c r="CY1425">
        <f>AB1425</f>
        <v>111.99</v>
      </c>
      <c r="CZ1425">
        <f>AF1425</f>
        <v>111.99</v>
      </c>
      <c r="DA1425">
        <f>AJ1425</f>
        <v>1</v>
      </c>
      <c r="DB1425">
        <v>0</v>
      </c>
    </row>
    <row r="1426" spans="1:106" x14ac:dyDescent="0.2">
      <c r="A1426">
        <f>ROW(Source!A605)</f>
        <v>605</v>
      </c>
      <c r="B1426">
        <v>39500385</v>
      </c>
      <c r="C1426">
        <v>39502505</v>
      </c>
      <c r="D1426">
        <v>36883554</v>
      </c>
      <c r="E1426">
        <v>1</v>
      </c>
      <c r="F1426">
        <v>1</v>
      </c>
      <c r="G1426">
        <v>1</v>
      </c>
      <c r="H1426">
        <v>2</v>
      </c>
      <c r="I1426" t="s">
        <v>1037</v>
      </c>
      <c r="J1426" t="s">
        <v>1038</v>
      </c>
      <c r="K1426" t="s">
        <v>1039</v>
      </c>
      <c r="L1426">
        <v>1368</v>
      </c>
      <c r="N1426">
        <v>1011</v>
      </c>
      <c r="O1426" t="s">
        <v>1034</v>
      </c>
      <c r="P1426" t="s">
        <v>1034</v>
      </c>
      <c r="Q1426">
        <v>1</v>
      </c>
      <c r="W1426">
        <v>0</v>
      </c>
      <c r="X1426">
        <v>1372534845</v>
      </c>
      <c r="Y1426">
        <v>0.26</v>
      </c>
      <c r="AA1426">
        <v>0</v>
      </c>
      <c r="AB1426">
        <v>65.709999999999994</v>
      </c>
      <c r="AC1426">
        <v>11.6</v>
      </c>
      <c r="AD1426">
        <v>0</v>
      </c>
      <c r="AE1426">
        <v>0</v>
      </c>
      <c r="AF1426">
        <v>65.709999999999994</v>
      </c>
      <c r="AG1426">
        <v>11.6</v>
      </c>
      <c r="AH1426">
        <v>0</v>
      </c>
      <c r="AI1426">
        <v>1</v>
      </c>
      <c r="AJ1426">
        <v>1</v>
      </c>
      <c r="AK1426">
        <v>1</v>
      </c>
      <c r="AL1426">
        <v>1</v>
      </c>
      <c r="AN1426">
        <v>0</v>
      </c>
      <c r="AO1426">
        <v>1</v>
      </c>
      <c r="AP1426">
        <v>0</v>
      </c>
      <c r="AQ1426">
        <v>0</v>
      </c>
      <c r="AR1426">
        <v>0</v>
      </c>
      <c r="AS1426" t="s">
        <v>3</v>
      </c>
      <c r="AT1426">
        <v>0.26</v>
      </c>
      <c r="AU1426" t="s">
        <v>3</v>
      </c>
      <c r="AV1426">
        <v>0</v>
      </c>
      <c r="AW1426">
        <v>2</v>
      </c>
      <c r="AX1426">
        <v>39502517</v>
      </c>
      <c r="AY1426">
        <v>1</v>
      </c>
      <c r="AZ1426">
        <v>0</v>
      </c>
      <c r="BA1426">
        <v>1398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CX1426">
        <f>Y1426*Source!I605</f>
        <v>4.0300000000000002E-2</v>
      </c>
      <c r="CY1426">
        <f>AB1426</f>
        <v>65.709999999999994</v>
      </c>
      <c r="CZ1426">
        <f>AF1426</f>
        <v>65.709999999999994</v>
      </c>
      <c r="DA1426">
        <f>AJ1426</f>
        <v>1</v>
      </c>
      <c r="DB1426">
        <v>0</v>
      </c>
    </row>
    <row r="1427" spans="1:106" x14ac:dyDescent="0.2">
      <c r="A1427">
        <f>ROW(Source!A605)</f>
        <v>605</v>
      </c>
      <c r="B1427">
        <v>39500385</v>
      </c>
      <c r="C1427">
        <v>39502505</v>
      </c>
      <c r="D1427">
        <v>36807344</v>
      </c>
      <c r="E1427">
        <v>1</v>
      </c>
      <c r="F1427">
        <v>1</v>
      </c>
      <c r="G1427">
        <v>1</v>
      </c>
      <c r="H1427">
        <v>3</v>
      </c>
      <c r="I1427" t="s">
        <v>1510</v>
      </c>
      <c r="J1427" t="s">
        <v>1511</v>
      </c>
      <c r="K1427" t="s">
        <v>1512</v>
      </c>
      <c r="L1427">
        <v>1339</v>
      </c>
      <c r="N1427">
        <v>1007</v>
      </c>
      <c r="O1427" t="s">
        <v>179</v>
      </c>
      <c r="P1427" t="s">
        <v>179</v>
      </c>
      <c r="Q1427">
        <v>1</v>
      </c>
      <c r="W1427">
        <v>0</v>
      </c>
      <c r="X1427">
        <v>536744769</v>
      </c>
      <c r="Y1427">
        <v>2.1000000000000001E-2</v>
      </c>
      <c r="AA1427">
        <v>600</v>
      </c>
      <c r="AB1427">
        <v>0</v>
      </c>
      <c r="AC1427">
        <v>0</v>
      </c>
      <c r="AD1427">
        <v>0</v>
      </c>
      <c r="AE1427">
        <v>600</v>
      </c>
      <c r="AF1427">
        <v>0</v>
      </c>
      <c r="AG1427">
        <v>0</v>
      </c>
      <c r="AH1427">
        <v>0</v>
      </c>
      <c r="AI1427">
        <v>1</v>
      </c>
      <c r="AJ1427">
        <v>1</v>
      </c>
      <c r="AK1427">
        <v>1</v>
      </c>
      <c r="AL1427">
        <v>1</v>
      </c>
      <c r="AN1427">
        <v>0</v>
      </c>
      <c r="AO1427">
        <v>1</v>
      </c>
      <c r="AP1427">
        <v>0</v>
      </c>
      <c r="AQ1427">
        <v>0</v>
      </c>
      <c r="AR1427">
        <v>0</v>
      </c>
      <c r="AS1427" t="s">
        <v>3</v>
      </c>
      <c r="AT1427">
        <v>2.1000000000000001E-2</v>
      </c>
      <c r="AU1427" t="s">
        <v>3</v>
      </c>
      <c r="AV1427">
        <v>0</v>
      </c>
      <c r="AW1427">
        <v>2</v>
      </c>
      <c r="AX1427">
        <v>39502518</v>
      </c>
      <c r="AY1427">
        <v>1</v>
      </c>
      <c r="AZ1427">
        <v>0</v>
      </c>
      <c r="BA1427">
        <v>1399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CX1427">
        <f>Y1427*Source!I605</f>
        <v>3.2550000000000001E-3</v>
      </c>
      <c r="CY1427">
        <f>AA1427</f>
        <v>600</v>
      </c>
      <c r="CZ1427">
        <f>AE1427</f>
        <v>600</v>
      </c>
      <c r="DA1427">
        <f>AI1427</f>
        <v>1</v>
      </c>
      <c r="DB1427">
        <v>0</v>
      </c>
    </row>
    <row r="1428" spans="1:106" x14ac:dyDescent="0.2">
      <c r="A1428">
        <f>ROW(Source!A605)</f>
        <v>605</v>
      </c>
      <c r="B1428">
        <v>39500385</v>
      </c>
      <c r="C1428">
        <v>39502505</v>
      </c>
      <c r="D1428">
        <v>36836935</v>
      </c>
      <c r="E1428">
        <v>1</v>
      </c>
      <c r="F1428">
        <v>1</v>
      </c>
      <c r="G1428">
        <v>1</v>
      </c>
      <c r="H1428">
        <v>3</v>
      </c>
      <c r="I1428" t="s">
        <v>1519</v>
      </c>
      <c r="J1428" t="s">
        <v>1520</v>
      </c>
      <c r="K1428" t="s">
        <v>1521</v>
      </c>
      <c r="L1428">
        <v>1346</v>
      </c>
      <c r="N1428">
        <v>1009</v>
      </c>
      <c r="O1428" t="s">
        <v>52</v>
      </c>
      <c r="P1428" t="s">
        <v>52</v>
      </c>
      <c r="Q1428">
        <v>1</v>
      </c>
      <c r="W1428">
        <v>0</v>
      </c>
      <c r="X1428">
        <v>505519491</v>
      </c>
      <c r="Y1428">
        <v>0.4</v>
      </c>
      <c r="AA1428">
        <v>25.8</v>
      </c>
      <c r="AB1428">
        <v>0</v>
      </c>
      <c r="AC1428">
        <v>0</v>
      </c>
      <c r="AD1428">
        <v>0</v>
      </c>
      <c r="AE1428">
        <v>25.8</v>
      </c>
      <c r="AF1428">
        <v>0</v>
      </c>
      <c r="AG1428">
        <v>0</v>
      </c>
      <c r="AH1428">
        <v>0</v>
      </c>
      <c r="AI1428">
        <v>1</v>
      </c>
      <c r="AJ1428">
        <v>1</v>
      </c>
      <c r="AK1428">
        <v>1</v>
      </c>
      <c r="AL1428">
        <v>1</v>
      </c>
      <c r="AN1428">
        <v>0</v>
      </c>
      <c r="AO1428">
        <v>1</v>
      </c>
      <c r="AP1428">
        <v>0</v>
      </c>
      <c r="AQ1428">
        <v>0</v>
      </c>
      <c r="AR1428">
        <v>0</v>
      </c>
      <c r="AS1428" t="s">
        <v>3</v>
      </c>
      <c r="AT1428">
        <v>0.4</v>
      </c>
      <c r="AU1428" t="s">
        <v>3</v>
      </c>
      <c r="AV1428">
        <v>0</v>
      </c>
      <c r="AW1428">
        <v>2</v>
      </c>
      <c r="AX1428">
        <v>39502519</v>
      </c>
      <c r="AY1428">
        <v>1</v>
      </c>
      <c r="AZ1428">
        <v>0</v>
      </c>
      <c r="BA1428">
        <v>1400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CX1428">
        <f>Y1428*Source!I605</f>
        <v>6.2E-2</v>
      </c>
      <c r="CY1428">
        <f>AA1428</f>
        <v>25.8</v>
      </c>
      <c r="CZ1428">
        <f>AE1428</f>
        <v>25.8</v>
      </c>
      <c r="DA1428">
        <f>AI1428</f>
        <v>1</v>
      </c>
      <c r="DB1428">
        <v>0</v>
      </c>
    </row>
    <row r="1429" spans="1:106" x14ac:dyDescent="0.2">
      <c r="A1429">
        <f>ROW(Source!A605)</f>
        <v>605</v>
      </c>
      <c r="B1429">
        <v>39500385</v>
      </c>
      <c r="C1429">
        <v>39502505</v>
      </c>
      <c r="D1429">
        <v>36868814</v>
      </c>
      <c r="E1429">
        <v>1</v>
      </c>
      <c r="F1429">
        <v>1</v>
      </c>
      <c r="G1429">
        <v>1</v>
      </c>
      <c r="H1429">
        <v>3</v>
      </c>
      <c r="I1429" t="s">
        <v>878</v>
      </c>
      <c r="J1429" t="s">
        <v>880</v>
      </c>
      <c r="K1429" t="s">
        <v>879</v>
      </c>
      <c r="L1429">
        <v>1301</v>
      </c>
      <c r="N1429">
        <v>1003</v>
      </c>
      <c r="O1429" t="s">
        <v>66</v>
      </c>
      <c r="P1429" t="s">
        <v>66</v>
      </c>
      <c r="Q1429">
        <v>1</v>
      </c>
      <c r="W1429">
        <v>0</v>
      </c>
      <c r="X1429">
        <v>879717508</v>
      </c>
      <c r="Y1429">
        <v>100</v>
      </c>
      <c r="AA1429">
        <v>6.54</v>
      </c>
      <c r="AB1429">
        <v>0</v>
      </c>
      <c r="AC1429">
        <v>0</v>
      </c>
      <c r="AD1429">
        <v>0</v>
      </c>
      <c r="AE1429">
        <v>6.54</v>
      </c>
      <c r="AF1429">
        <v>0</v>
      </c>
      <c r="AG1429">
        <v>0</v>
      </c>
      <c r="AH1429">
        <v>0</v>
      </c>
      <c r="AI1429">
        <v>1</v>
      </c>
      <c r="AJ1429">
        <v>1</v>
      </c>
      <c r="AK1429">
        <v>1</v>
      </c>
      <c r="AL1429">
        <v>1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 t="s">
        <v>3</v>
      </c>
      <c r="AT1429">
        <v>100</v>
      </c>
      <c r="AU1429" t="s">
        <v>3</v>
      </c>
      <c r="AV1429">
        <v>0</v>
      </c>
      <c r="AW1429">
        <v>1</v>
      </c>
      <c r="AX1429">
        <v>-1</v>
      </c>
      <c r="AY1429">
        <v>0</v>
      </c>
      <c r="AZ1429">
        <v>0</v>
      </c>
      <c r="BA1429" t="s">
        <v>3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CX1429">
        <f>Y1429*Source!I605</f>
        <v>15.5</v>
      </c>
      <c r="CY1429">
        <f>AA1429</f>
        <v>6.54</v>
      </c>
      <c r="CZ1429">
        <f>AE1429</f>
        <v>6.54</v>
      </c>
      <c r="DA1429">
        <f>AI1429</f>
        <v>1</v>
      </c>
      <c r="DB1429">
        <v>0</v>
      </c>
    </row>
    <row r="1430" spans="1:106" x14ac:dyDescent="0.2">
      <c r="A1430">
        <f>ROW(Source!A605)</f>
        <v>605</v>
      </c>
      <c r="B1430">
        <v>39500385</v>
      </c>
      <c r="C1430">
        <v>39502505</v>
      </c>
      <c r="D1430">
        <v>36799065</v>
      </c>
      <c r="E1430">
        <v>17</v>
      </c>
      <c r="F1430">
        <v>1</v>
      </c>
      <c r="G1430">
        <v>1</v>
      </c>
      <c r="H1430">
        <v>3</v>
      </c>
      <c r="I1430" t="s">
        <v>1438</v>
      </c>
      <c r="J1430" t="s">
        <v>3</v>
      </c>
      <c r="K1430" t="s">
        <v>1439</v>
      </c>
      <c r="L1430">
        <v>1374</v>
      </c>
      <c r="N1430">
        <v>1013</v>
      </c>
      <c r="O1430" t="s">
        <v>1440</v>
      </c>
      <c r="P1430" t="s">
        <v>1440</v>
      </c>
      <c r="Q1430">
        <v>1</v>
      </c>
      <c r="W1430">
        <v>0</v>
      </c>
      <c r="X1430">
        <v>-1731369543</v>
      </c>
      <c r="Y1430">
        <v>3.22</v>
      </c>
      <c r="AA1430">
        <v>1</v>
      </c>
      <c r="AB1430">
        <v>0</v>
      </c>
      <c r="AC1430">
        <v>0</v>
      </c>
      <c r="AD1430">
        <v>0</v>
      </c>
      <c r="AE1430">
        <v>1</v>
      </c>
      <c r="AF1430">
        <v>0</v>
      </c>
      <c r="AG1430">
        <v>0</v>
      </c>
      <c r="AH1430">
        <v>0</v>
      </c>
      <c r="AI1430">
        <v>1</v>
      </c>
      <c r="AJ1430">
        <v>1</v>
      </c>
      <c r="AK1430">
        <v>1</v>
      </c>
      <c r="AL1430">
        <v>1</v>
      </c>
      <c r="AN1430">
        <v>0</v>
      </c>
      <c r="AO1430">
        <v>1</v>
      </c>
      <c r="AP1430">
        <v>0</v>
      </c>
      <c r="AQ1430">
        <v>0</v>
      </c>
      <c r="AR1430">
        <v>0</v>
      </c>
      <c r="AS1430" t="s">
        <v>3</v>
      </c>
      <c r="AT1430">
        <v>3.22</v>
      </c>
      <c r="AU1430" t="s">
        <v>3</v>
      </c>
      <c r="AV1430">
        <v>0</v>
      </c>
      <c r="AW1430">
        <v>2</v>
      </c>
      <c r="AX1430">
        <v>39502520</v>
      </c>
      <c r="AY1430">
        <v>1</v>
      </c>
      <c r="AZ1430">
        <v>0</v>
      </c>
      <c r="BA1430">
        <v>1401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CX1430">
        <f>Y1430*Source!I605</f>
        <v>0.49910000000000004</v>
      </c>
      <c r="CY1430">
        <f>AA1430</f>
        <v>1</v>
      </c>
      <c r="CZ1430">
        <f>AE1430</f>
        <v>1</v>
      </c>
      <c r="DA1430">
        <f>AI1430</f>
        <v>1</v>
      </c>
      <c r="DB1430">
        <v>0</v>
      </c>
    </row>
    <row r="1431" spans="1:106" x14ac:dyDescent="0.2">
      <c r="A1431">
        <f>ROW(Source!A606)</f>
        <v>606</v>
      </c>
      <c r="B1431">
        <v>39500386</v>
      </c>
      <c r="C1431">
        <v>39502505</v>
      </c>
      <c r="D1431">
        <v>37064878</v>
      </c>
      <c r="E1431">
        <v>1</v>
      </c>
      <c r="F1431">
        <v>1</v>
      </c>
      <c r="G1431">
        <v>1</v>
      </c>
      <c r="H1431">
        <v>1</v>
      </c>
      <c r="I1431" t="s">
        <v>1219</v>
      </c>
      <c r="J1431" t="s">
        <v>3</v>
      </c>
      <c r="K1431" t="s">
        <v>1220</v>
      </c>
      <c r="L1431">
        <v>1191</v>
      </c>
      <c r="N1431">
        <v>1013</v>
      </c>
      <c r="O1431" t="s">
        <v>1028</v>
      </c>
      <c r="P1431" t="s">
        <v>1028</v>
      </c>
      <c r="Q1431">
        <v>1</v>
      </c>
      <c r="W1431">
        <v>0</v>
      </c>
      <c r="X1431">
        <v>-1081351934</v>
      </c>
      <c r="Y1431">
        <v>17.12</v>
      </c>
      <c r="AA1431">
        <v>0</v>
      </c>
      <c r="AB1431">
        <v>0</v>
      </c>
      <c r="AC1431">
        <v>0</v>
      </c>
      <c r="AD1431">
        <v>62.6</v>
      </c>
      <c r="AE1431">
        <v>0</v>
      </c>
      <c r="AF1431">
        <v>0</v>
      </c>
      <c r="AG1431">
        <v>0</v>
      </c>
      <c r="AH1431">
        <v>9.4</v>
      </c>
      <c r="AI1431">
        <v>1</v>
      </c>
      <c r="AJ1431">
        <v>1</v>
      </c>
      <c r="AK1431">
        <v>1</v>
      </c>
      <c r="AL1431">
        <v>6.66</v>
      </c>
      <c r="AN1431">
        <v>0</v>
      </c>
      <c r="AO1431">
        <v>1</v>
      </c>
      <c r="AP1431">
        <v>0</v>
      </c>
      <c r="AQ1431">
        <v>0</v>
      </c>
      <c r="AR1431">
        <v>0</v>
      </c>
      <c r="AS1431" t="s">
        <v>3</v>
      </c>
      <c r="AT1431">
        <v>17.12</v>
      </c>
      <c r="AU1431" t="s">
        <v>3</v>
      </c>
      <c r="AV1431">
        <v>1</v>
      </c>
      <c r="AW1431">
        <v>2</v>
      </c>
      <c r="AX1431">
        <v>39502514</v>
      </c>
      <c r="AY1431">
        <v>1</v>
      </c>
      <c r="AZ1431">
        <v>0</v>
      </c>
      <c r="BA1431">
        <v>1402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CX1431">
        <f>Y1431*Source!I606</f>
        <v>2.6536</v>
      </c>
      <c r="CY1431">
        <f>AD1431</f>
        <v>62.6</v>
      </c>
      <c r="CZ1431">
        <f>AH1431</f>
        <v>9.4</v>
      </c>
      <c r="DA1431">
        <f>AL1431</f>
        <v>6.66</v>
      </c>
      <c r="DB1431">
        <v>0</v>
      </c>
    </row>
    <row r="1432" spans="1:106" x14ac:dyDescent="0.2">
      <c r="A1432">
        <f>ROW(Source!A606)</f>
        <v>606</v>
      </c>
      <c r="B1432">
        <v>39500386</v>
      </c>
      <c r="C1432">
        <v>39502505</v>
      </c>
      <c r="D1432">
        <v>37064876</v>
      </c>
      <c r="E1432">
        <v>1</v>
      </c>
      <c r="F1432">
        <v>1</v>
      </c>
      <c r="G1432">
        <v>1</v>
      </c>
      <c r="H1432">
        <v>1</v>
      </c>
      <c r="I1432" t="s">
        <v>1029</v>
      </c>
      <c r="J1432" t="s">
        <v>3</v>
      </c>
      <c r="K1432" t="s">
        <v>1030</v>
      </c>
      <c r="L1432">
        <v>1191</v>
      </c>
      <c r="N1432">
        <v>1013</v>
      </c>
      <c r="O1432" t="s">
        <v>1028</v>
      </c>
      <c r="P1432" t="s">
        <v>1028</v>
      </c>
      <c r="Q1432">
        <v>1</v>
      </c>
      <c r="W1432">
        <v>0</v>
      </c>
      <c r="X1432">
        <v>-1417349443</v>
      </c>
      <c r="Y1432">
        <v>0.52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1</v>
      </c>
      <c r="AJ1432">
        <v>1</v>
      </c>
      <c r="AK1432">
        <v>6.66</v>
      </c>
      <c r="AL1432">
        <v>1</v>
      </c>
      <c r="AN1432">
        <v>0</v>
      </c>
      <c r="AO1432">
        <v>1</v>
      </c>
      <c r="AP1432">
        <v>0</v>
      </c>
      <c r="AQ1432">
        <v>0</v>
      </c>
      <c r="AR1432">
        <v>0</v>
      </c>
      <c r="AS1432" t="s">
        <v>3</v>
      </c>
      <c r="AT1432">
        <v>0.52</v>
      </c>
      <c r="AU1432" t="s">
        <v>3</v>
      </c>
      <c r="AV1432">
        <v>2</v>
      </c>
      <c r="AW1432">
        <v>2</v>
      </c>
      <c r="AX1432">
        <v>39502515</v>
      </c>
      <c r="AY1432">
        <v>1</v>
      </c>
      <c r="AZ1432">
        <v>0</v>
      </c>
      <c r="BA1432">
        <v>1403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CX1432">
        <f>Y1432*Source!I606</f>
        <v>8.0600000000000005E-2</v>
      </c>
      <c r="CY1432">
        <f>AD1432</f>
        <v>0</v>
      </c>
      <c r="CZ1432">
        <f>AH1432</f>
        <v>0</v>
      </c>
      <c r="DA1432">
        <f>AL1432</f>
        <v>1</v>
      </c>
      <c r="DB1432">
        <v>0</v>
      </c>
    </row>
    <row r="1433" spans="1:106" x14ac:dyDescent="0.2">
      <c r="A1433">
        <f>ROW(Source!A606)</f>
        <v>606</v>
      </c>
      <c r="B1433">
        <v>39500386</v>
      </c>
      <c r="C1433">
        <v>39502505</v>
      </c>
      <c r="D1433">
        <v>36882159</v>
      </c>
      <c r="E1433">
        <v>1</v>
      </c>
      <c r="F1433">
        <v>1</v>
      </c>
      <c r="G1433">
        <v>1</v>
      </c>
      <c r="H1433">
        <v>2</v>
      </c>
      <c r="I1433" t="s">
        <v>1119</v>
      </c>
      <c r="J1433" t="s">
        <v>1120</v>
      </c>
      <c r="K1433" t="s">
        <v>1121</v>
      </c>
      <c r="L1433">
        <v>1368</v>
      </c>
      <c r="N1433">
        <v>1011</v>
      </c>
      <c r="O1433" t="s">
        <v>1034</v>
      </c>
      <c r="P1433" t="s">
        <v>1034</v>
      </c>
      <c r="Q1433">
        <v>1</v>
      </c>
      <c r="W1433">
        <v>0</v>
      </c>
      <c r="X1433">
        <v>-1718674368</v>
      </c>
      <c r="Y1433">
        <v>0.26</v>
      </c>
      <c r="AA1433">
        <v>0</v>
      </c>
      <c r="AB1433">
        <v>745.85</v>
      </c>
      <c r="AC1433">
        <v>13.5</v>
      </c>
      <c r="AD1433">
        <v>0</v>
      </c>
      <c r="AE1433">
        <v>0</v>
      </c>
      <c r="AF1433">
        <v>111.99</v>
      </c>
      <c r="AG1433">
        <v>13.5</v>
      </c>
      <c r="AH1433">
        <v>0</v>
      </c>
      <c r="AI1433">
        <v>1</v>
      </c>
      <c r="AJ1433">
        <v>6.66</v>
      </c>
      <c r="AK1433">
        <v>1</v>
      </c>
      <c r="AL1433">
        <v>1</v>
      </c>
      <c r="AN1433">
        <v>0</v>
      </c>
      <c r="AO1433">
        <v>1</v>
      </c>
      <c r="AP1433">
        <v>0</v>
      </c>
      <c r="AQ1433">
        <v>0</v>
      </c>
      <c r="AR1433">
        <v>0</v>
      </c>
      <c r="AS1433" t="s">
        <v>3</v>
      </c>
      <c r="AT1433">
        <v>0.26</v>
      </c>
      <c r="AU1433" t="s">
        <v>3</v>
      </c>
      <c r="AV1433">
        <v>0</v>
      </c>
      <c r="AW1433">
        <v>2</v>
      </c>
      <c r="AX1433">
        <v>39502516</v>
      </c>
      <c r="AY1433">
        <v>1</v>
      </c>
      <c r="AZ1433">
        <v>0</v>
      </c>
      <c r="BA1433">
        <v>1404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CX1433">
        <f>Y1433*Source!I606</f>
        <v>4.0300000000000002E-2</v>
      </c>
      <c r="CY1433">
        <f>AB1433</f>
        <v>745.85</v>
      </c>
      <c r="CZ1433">
        <f>AF1433</f>
        <v>111.99</v>
      </c>
      <c r="DA1433">
        <f>AJ1433</f>
        <v>6.66</v>
      </c>
      <c r="DB1433">
        <v>0</v>
      </c>
    </row>
    <row r="1434" spans="1:106" x14ac:dyDescent="0.2">
      <c r="A1434">
        <f>ROW(Source!A606)</f>
        <v>606</v>
      </c>
      <c r="B1434">
        <v>39500386</v>
      </c>
      <c r="C1434">
        <v>39502505</v>
      </c>
      <c r="D1434">
        <v>36883554</v>
      </c>
      <c r="E1434">
        <v>1</v>
      </c>
      <c r="F1434">
        <v>1</v>
      </c>
      <c r="G1434">
        <v>1</v>
      </c>
      <c r="H1434">
        <v>2</v>
      </c>
      <c r="I1434" t="s">
        <v>1037</v>
      </c>
      <c r="J1434" t="s">
        <v>1038</v>
      </c>
      <c r="K1434" t="s">
        <v>1039</v>
      </c>
      <c r="L1434">
        <v>1368</v>
      </c>
      <c r="N1434">
        <v>1011</v>
      </c>
      <c r="O1434" t="s">
        <v>1034</v>
      </c>
      <c r="P1434" t="s">
        <v>1034</v>
      </c>
      <c r="Q1434">
        <v>1</v>
      </c>
      <c r="W1434">
        <v>0</v>
      </c>
      <c r="X1434">
        <v>1372534845</v>
      </c>
      <c r="Y1434">
        <v>0.26</v>
      </c>
      <c r="AA1434">
        <v>0</v>
      </c>
      <c r="AB1434">
        <v>437.63</v>
      </c>
      <c r="AC1434">
        <v>11.6</v>
      </c>
      <c r="AD1434">
        <v>0</v>
      </c>
      <c r="AE1434">
        <v>0</v>
      </c>
      <c r="AF1434">
        <v>65.709999999999994</v>
      </c>
      <c r="AG1434">
        <v>11.6</v>
      </c>
      <c r="AH1434">
        <v>0</v>
      </c>
      <c r="AI1434">
        <v>1</v>
      </c>
      <c r="AJ1434">
        <v>6.66</v>
      </c>
      <c r="AK1434">
        <v>1</v>
      </c>
      <c r="AL1434">
        <v>1</v>
      </c>
      <c r="AN1434">
        <v>0</v>
      </c>
      <c r="AO1434">
        <v>1</v>
      </c>
      <c r="AP1434">
        <v>0</v>
      </c>
      <c r="AQ1434">
        <v>0</v>
      </c>
      <c r="AR1434">
        <v>0</v>
      </c>
      <c r="AS1434" t="s">
        <v>3</v>
      </c>
      <c r="AT1434">
        <v>0.26</v>
      </c>
      <c r="AU1434" t="s">
        <v>3</v>
      </c>
      <c r="AV1434">
        <v>0</v>
      </c>
      <c r="AW1434">
        <v>2</v>
      </c>
      <c r="AX1434">
        <v>39502517</v>
      </c>
      <c r="AY1434">
        <v>1</v>
      </c>
      <c r="AZ1434">
        <v>0</v>
      </c>
      <c r="BA1434">
        <v>1405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CX1434">
        <f>Y1434*Source!I606</f>
        <v>4.0300000000000002E-2</v>
      </c>
      <c r="CY1434">
        <f>AB1434</f>
        <v>437.63</v>
      </c>
      <c r="CZ1434">
        <f>AF1434</f>
        <v>65.709999999999994</v>
      </c>
      <c r="DA1434">
        <f>AJ1434</f>
        <v>6.66</v>
      </c>
      <c r="DB1434">
        <v>0</v>
      </c>
    </row>
    <row r="1435" spans="1:106" x14ac:dyDescent="0.2">
      <c r="A1435">
        <f>ROW(Source!A606)</f>
        <v>606</v>
      </c>
      <c r="B1435">
        <v>39500386</v>
      </c>
      <c r="C1435">
        <v>39502505</v>
      </c>
      <c r="D1435">
        <v>36807344</v>
      </c>
      <c r="E1435">
        <v>1</v>
      </c>
      <c r="F1435">
        <v>1</v>
      </c>
      <c r="G1435">
        <v>1</v>
      </c>
      <c r="H1435">
        <v>3</v>
      </c>
      <c r="I1435" t="s">
        <v>1510</v>
      </c>
      <c r="J1435" t="s">
        <v>1511</v>
      </c>
      <c r="K1435" t="s">
        <v>1512</v>
      </c>
      <c r="L1435">
        <v>1339</v>
      </c>
      <c r="N1435">
        <v>1007</v>
      </c>
      <c r="O1435" t="s">
        <v>179</v>
      </c>
      <c r="P1435" t="s">
        <v>179</v>
      </c>
      <c r="Q1435">
        <v>1</v>
      </c>
      <c r="W1435">
        <v>0</v>
      </c>
      <c r="X1435">
        <v>536744769</v>
      </c>
      <c r="Y1435">
        <v>2.1000000000000001E-2</v>
      </c>
      <c r="AA1435">
        <v>3996</v>
      </c>
      <c r="AB1435">
        <v>0</v>
      </c>
      <c r="AC1435">
        <v>0</v>
      </c>
      <c r="AD1435">
        <v>0</v>
      </c>
      <c r="AE1435">
        <v>600</v>
      </c>
      <c r="AF1435">
        <v>0</v>
      </c>
      <c r="AG1435">
        <v>0</v>
      </c>
      <c r="AH1435">
        <v>0</v>
      </c>
      <c r="AI1435">
        <v>6.66</v>
      </c>
      <c r="AJ1435">
        <v>1</v>
      </c>
      <c r="AK1435">
        <v>1</v>
      </c>
      <c r="AL1435">
        <v>1</v>
      </c>
      <c r="AN1435">
        <v>0</v>
      </c>
      <c r="AO1435">
        <v>1</v>
      </c>
      <c r="AP1435">
        <v>0</v>
      </c>
      <c r="AQ1435">
        <v>0</v>
      </c>
      <c r="AR1435">
        <v>0</v>
      </c>
      <c r="AS1435" t="s">
        <v>3</v>
      </c>
      <c r="AT1435">
        <v>2.1000000000000001E-2</v>
      </c>
      <c r="AU1435" t="s">
        <v>3</v>
      </c>
      <c r="AV1435">
        <v>0</v>
      </c>
      <c r="AW1435">
        <v>2</v>
      </c>
      <c r="AX1435">
        <v>39502518</v>
      </c>
      <c r="AY1435">
        <v>1</v>
      </c>
      <c r="AZ1435">
        <v>0</v>
      </c>
      <c r="BA1435">
        <v>1406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CX1435">
        <f>Y1435*Source!I606</f>
        <v>3.2550000000000001E-3</v>
      </c>
      <c r="CY1435">
        <f>AA1435</f>
        <v>3996</v>
      </c>
      <c r="CZ1435">
        <f>AE1435</f>
        <v>600</v>
      </c>
      <c r="DA1435">
        <f>AI1435</f>
        <v>6.66</v>
      </c>
      <c r="DB1435">
        <v>0</v>
      </c>
    </row>
    <row r="1436" spans="1:106" x14ac:dyDescent="0.2">
      <c r="A1436">
        <f>ROW(Source!A606)</f>
        <v>606</v>
      </c>
      <c r="B1436">
        <v>39500386</v>
      </c>
      <c r="C1436">
        <v>39502505</v>
      </c>
      <c r="D1436">
        <v>36836935</v>
      </c>
      <c r="E1436">
        <v>1</v>
      </c>
      <c r="F1436">
        <v>1</v>
      </c>
      <c r="G1436">
        <v>1</v>
      </c>
      <c r="H1436">
        <v>3</v>
      </c>
      <c r="I1436" t="s">
        <v>1519</v>
      </c>
      <c r="J1436" t="s">
        <v>1520</v>
      </c>
      <c r="K1436" t="s">
        <v>1521</v>
      </c>
      <c r="L1436">
        <v>1346</v>
      </c>
      <c r="N1436">
        <v>1009</v>
      </c>
      <c r="O1436" t="s">
        <v>52</v>
      </c>
      <c r="P1436" t="s">
        <v>52</v>
      </c>
      <c r="Q1436">
        <v>1</v>
      </c>
      <c r="W1436">
        <v>0</v>
      </c>
      <c r="X1436">
        <v>505519491</v>
      </c>
      <c r="Y1436">
        <v>0.4</v>
      </c>
      <c r="AA1436">
        <v>171.83</v>
      </c>
      <c r="AB1436">
        <v>0</v>
      </c>
      <c r="AC1436">
        <v>0</v>
      </c>
      <c r="AD1436">
        <v>0</v>
      </c>
      <c r="AE1436">
        <v>25.8</v>
      </c>
      <c r="AF1436">
        <v>0</v>
      </c>
      <c r="AG1436">
        <v>0</v>
      </c>
      <c r="AH1436">
        <v>0</v>
      </c>
      <c r="AI1436">
        <v>6.66</v>
      </c>
      <c r="AJ1436">
        <v>1</v>
      </c>
      <c r="AK1436">
        <v>1</v>
      </c>
      <c r="AL1436">
        <v>1</v>
      </c>
      <c r="AN1436">
        <v>0</v>
      </c>
      <c r="AO1436">
        <v>1</v>
      </c>
      <c r="AP1436">
        <v>0</v>
      </c>
      <c r="AQ1436">
        <v>0</v>
      </c>
      <c r="AR1436">
        <v>0</v>
      </c>
      <c r="AS1436" t="s">
        <v>3</v>
      </c>
      <c r="AT1436">
        <v>0.4</v>
      </c>
      <c r="AU1436" t="s">
        <v>3</v>
      </c>
      <c r="AV1436">
        <v>0</v>
      </c>
      <c r="AW1436">
        <v>2</v>
      </c>
      <c r="AX1436">
        <v>39502519</v>
      </c>
      <c r="AY1436">
        <v>1</v>
      </c>
      <c r="AZ1436">
        <v>0</v>
      </c>
      <c r="BA1436">
        <v>1407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CX1436">
        <f>Y1436*Source!I606</f>
        <v>6.2E-2</v>
      </c>
      <c r="CY1436">
        <f>AA1436</f>
        <v>171.83</v>
      </c>
      <c r="CZ1436">
        <f>AE1436</f>
        <v>25.8</v>
      </c>
      <c r="DA1436">
        <f>AI1436</f>
        <v>6.66</v>
      </c>
      <c r="DB1436">
        <v>0</v>
      </c>
    </row>
    <row r="1437" spans="1:106" x14ac:dyDescent="0.2">
      <c r="A1437">
        <f>ROW(Source!A606)</f>
        <v>606</v>
      </c>
      <c r="B1437">
        <v>39500386</v>
      </c>
      <c r="C1437">
        <v>39502505</v>
      </c>
      <c r="D1437">
        <v>36868814</v>
      </c>
      <c r="E1437">
        <v>1</v>
      </c>
      <c r="F1437">
        <v>1</v>
      </c>
      <c r="G1437">
        <v>1</v>
      </c>
      <c r="H1437">
        <v>3</v>
      </c>
      <c r="I1437" t="s">
        <v>878</v>
      </c>
      <c r="J1437" t="s">
        <v>880</v>
      </c>
      <c r="K1437" t="s">
        <v>879</v>
      </c>
      <c r="L1437">
        <v>1301</v>
      </c>
      <c r="N1437">
        <v>1003</v>
      </c>
      <c r="O1437" t="s">
        <v>66</v>
      </c>
      <c r="P1437" t="s">
        <v>66</v>
      </c>
      <c r="Q1437">
        <v>1</v>
      </c>
      <c r="W1437">
        <v>0</v>
      </c>
      <c r="X1437">
        <v>879717508</v>
      </c>
      <c r="Y1437">
        <v>100</v>
      </c>
      <c r="AA1437">
        <v>43.56</v>
      </c>
      <c r="AB1437">
        <v>0</v>
      </c>
      <c r="AC1437">
        <v>0</v>
      </c>
      <c r="AD1437">
        <v>0</v>
      </c>
      <c r="AE1437">
        <v>6.54</v>
      </c>
      <c r="AF1437">
        <v>0</v>
      </c>
      <c r="AG1437">
        <v>0</v>
      </c>
      <c r="AH1437">
        <v>0</v>
      </c>
      <c r="AI1437">
        <v>6.66</v>
      </c>
      <c r="AJ1437">
        <v>1</v>
      </c>
      <c r="AK1437">
        <v>1</v>
      </c>
      <c r="AL1437">
        <v>1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 t="s">
        <v>3</v>
      </c>
      <c r="AT1437">
        <v>100</v>
      </c>
      <c r="AU1437" t="s">
        <v>3</v>
      </c>
      <c r="AV1437">
        <v>0</v>
      </c>
      <c r="AW1437">
        <v>1</v>
      </c>
      <c r="AX1437">
        <v>-1</v>
      </c>
      <c r="AY1437">
        <v>0</v>
      </c>
      <c r="AZ1437">
        <v>0</v>
      </c>
      <c r="BA1437" t="s">
        <v>3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CX1437">
        <f>Y1437*Source!I606</f>
        <v>15.5</v>
      </c>
      <c r="CY1437">
        <f>AA1437</f>
        <v>43.56</v>
      </c>
      <c r="CZ1437">
        <f>AE1437</f>
        <v>6.54</v>
      </c>
      <c r="DA1437">
        <f>AI1437</f>
        <v>6.66</v>
      </c>
      <c r="DB1437">
        <v>0</v>
      </c>
    </row>
    <row r="1438" spans="1:106" x14ac:dyDescent="0.2">
      <c r="A1438">
        <f>ROW(Source!A606)</f>
        <v>606</v>
      </c>
      <c r="B1438">
        <v>39500386</v>
      </c>
      <c r="C1438">
        <v>39502505</v>
      </c>
      <c r="D1438">
        <v>36799065</v>
      </c>
      <c r="E1438">
        <v>17</v>
      </c>
      <c r="F1438">
        <v>1</v>
      </c>
      <c r="G1438">
        <v>1</v>
      </c>
      <c r="H1438">
        <v>3</v>
      </c>
      <c r="I1438" t="s">
        <v>1438</v>
      </c>
      <c r="J1438" t="s">
        <v>3</v>
      </c>
      <c r="K1438" t="s">
        <v>1439</v>
      </c>
      <c r="L1438">
        <v>1374</v>
      </c>
      <c r="N1438">
        <v>1013</v>
      </c>
      <c r="O1438" t="s">
        <v>1440</v>
      </c>
      <c r="P1438" t="s">
        <v>1440</v>
      </c>
      <c r="Q1438">
        <v>1</v>
      </c>
      <c r="W1438">
        <v>0</v>
      </c>
      <c r="X1438">
        <v>-1731369543</v>
      </c>
      <c r="Y1438">
        <v>3.22</v>
      </c>
      <c r="AA1438">
        <v>1</v>
      </c>
      <c r="AB1438">
        <v>0</v>
      </c>
      <c r="AC1438">
        <v>0</v>
      </c>
      <c r="AD1438">
        <v>0</v>
      </c>
      <c r="AE1438">
        <v>1</v>
      </c>
      <c r="AF1438">
        <v>0</v>
      </c>
      <c r="AG1438">
        <v>0</v>
      </c>
      <c r="AH1438">
        <v>0</v>
      </c>
      <c r="AI1438">
        <v>1</v>
      </c>
      <c r="AJ1438">
        <v>1</v>
      </c>
      <c r="AK1438">
        <v>1</v>
      </c>
      <c r="AL1438">
        <v>1</v>
      </c>
      <c r="AN1438">
        <v>0</v>
      </c>
      <c r="AO1438">
        <v>1</v>
      </c>
      <c r="AP1438">
        <v>0</v>
      </c>
      <c r="AQ1438">
        <v>0</v>
      </c>
      <c r="AR1438">
        <v>0</v>
      </c>
      <c r="AS1438" t="s">
        <v>3</v>
      </c>
      <c r="AT1438">
        <v>3.22</v>
      </c>
      <c r="AU1438" t="s">
        <v>3</v>
      </c>
      <c r="AV1438">
        <v>0</v>
      </c>
      <c r="AW1438">
        <v>2</v>
      </c>
      <c r="AX1438">
        <v>39502520</v>
      </c>
      <c r="AY1438">
        <v>1</v>
      </c>
      <c r="AZ1438">
        <v>0</v>
      </c>
      <c r="BA1438">
        <v>1408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CX1438">
        <f>Y1438*Source!I606</f>
        <v>0.49910000000000004</v>
      </c>
      <c r="CY1438">
        <f>AA1438</f>
        <v>1</v>
      </c>
      <c r="CZ1438">
        <f>AE1438</f>
        <v>1</v>
      </c>
      <c r="DA1438">
        <f>AI1438</f>
        <v>1</v>
      </c>
      <c r="DB1438">
        <v>0</v>
      </c>
    </row>
    <row r="1439" spans="1:106" x14ac:dyDescent="0.2">
      <c r="A1439">
        <f>ROW(Source!A609)</f>
        <v>609</v>
      </c>
      <c r="B1439">
        <v>39500385</v>
      </c>
      <c r="C1439">
        <v>39502522</v>
      </c>
      <c r="D1439">
        <v>37064878</v>
      </c>
      <c r="E1439">
        <v>1</v>
      </c>
      <c r="F1439">
        <v>1</v>
      </c>
      <c r="G1439">
        <v>1</v>
      </c>
      <c r="H1439">
        <v>1</v>
      </c>
      <c r="I1439" t="s">
        <v>1219</v>
      </c>
      <c r="J1439" t="s">
        <v>3</v>
      </c>
      <c r="K1439" t="s">
        <v>1220</v>
      </c>
      <c r="L1439">
        <v>1191</v>
      </c>
      <c r="N1439">
        <v>1013</v>
      </c>
      <c r="O1439" t="s">
        <v>1028</v>
      </c>
      <c r="P1439" t="s">
        <v>1028</v>
      </c>
      <c r="Q1439">
        <v>1</v>
      </c>
      <c r="W1439">
        <v>0</v>
      </c>
      <c r="X1439">
        <v>-1081351934</v>
      </c>
      <c r="Y1439">
        <v>4.49</v>
      </c>
      <c r="AA1439">
        <v>0</v>
      </c>
      <c r="AB1439">
        <v>0</v>
      </c>
      <c r="AC1439">
        <v>0</v>
      </c>
      <c r="AD1439">
        <v>9.4</v>
      </c>
      <c r="AE1439">
        <v>0</v>
      </c>
      <c r="AF1439">
        <v>0</v>
      </c>
      <c r="AG1439">
        <v>0</v>
      </c>
      <c r="AH1439">
        <v>9.4</v>
      </c>
      <c r="AI1439">
        <v>1</v>
      </c>
      <c r="AJ1439">
        <v>1</v>
      </c>
      <c r="AK1439">
        <v>1</v>
      </c>
      <c r="AL1439">
        <v>1</v>
      </c>
      <c r="AN1439">
        <v>0</v>
      </c>
      <c r="AO1439">
        <v>1</v>
      </c>
      <c r="AP1439">
        <v>0</v>
      </c>
      <c r="AQ1439">
        <v>0</v>
      </c>
      <c r="AR1439">
        <v>0</v>
      </c>
      <c r="AS1439" t="s">
        <v>3</v>
      </c>
      <c r="AT1439">
        <v>4.49</v>
      </c>
      <c r="AU1439" t="s">
        <v>3</v>
      </c>
      <c r="AV1439">
        <v>1</v>
      </c>
      <c r="AW1439">
        <v>2</v>
      </c>
      <c r="AX1439">
        <v>39502534</v>
      </c>
      <c r="AY1439">
        <v>1</v>
      </c>
      <c r="AZ1439">
        <v>0</v>
      </c>
      <c r="BA1439">
        <v>1409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CX1439">
        <f>Y1439*Source!I609</f>
        <v>3.92875</v>
      </c>
      <c r="CY1439">
        <f>AD1439</f>
        <v>9.4</v>
      </c>
      <c r="CZ1439">
        <f>AH1439</f>
        <v>9.4</v>
      </c>
      <c r="DA1439">
        <f>AL1439</f>
        <v>1</v>
      </c>
      <c r="DB1439">
        <v>0</v>
      </c>
    </row>
    <row r="1440" spans="1:106" x14ac:dyDescent="0.2">
      <c r="A1440">
        <f>ROW(Source!A609)</f>
        <v>609</v>
      </c>
      <c r="B1440">
        <v>39500385</v>
      </c>
      <c r="C1440">
        <v>39502522</v>
      </c>
      <c r="D1440">
        <v>37064876</v>
      </c>
      <c r="E1440">
        <v>1</v>
      </c>
      <c r="F1440">
        <v>1</v>
      </c>
      <c r="G1440">
        <v>1</v>
      </c>
      <c r="H1440">
        <v>1</v>
      </c>
      <c r="I1440" t="s">
        <v>1029</v>
      </c>
      <c r="J1440" t="s">
        <v>3</v>
      </c>
      <c r="K1440" t="s">
        <v>1030</v>
      </c>
      <c r="L1440">
        <v>1191</v>
      </c>
      <c r="N1440">
        <v>1013</v>
      </c>
      <c r="O1440" t="s">
        <v>1028</v>
      </c>
      <c r="P1440" t="s">
        <v>1028</v>
      </c>
      <c r="Q1440">
        <v>1</v>
      </c>
      <c r="W1440">
        <v>0</v>
      </c>
      <c r="X1440">
        <v>-1417349443</v>
      </c>
      <c r="Y1440">
        <v>0.02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1</v>
      </c>
      <c r="AJ1440">
        <v>1</v>
      </c>
      <c r="AK1440">
        <v>1</v>
      </c>
      <c r="AL1440">
        <v>1</v>
      </c>
      <c r="AN1440">
        <v>0</v>
      </c>
      <c r="AO1440">
        <v>1</v>
      </c>
      <c r="AP1440">
        <v>0</v>
      </c>
      <c r="AQ1440">
        <v>0</v>
      </c>
      <c r="AR1440">
        <v>0</v>
      </c>
      <c r="AS1440" t="s">
        <v>3</v>
      </c>
      <c r="AT1440">
        <v>0.02</v>
      </c>
      <c r="AU1440" t="s">
        <v>3</v>
      </c>
      <c r="AV1440">
        <v>2</v>
      </c>
      <c r="AW1440">
        <v>2</v>
      </c>
      <c r="AX1440">
        <v>39502535</v>
      </c>
      <c r="AY1440">
        <v>1</v>
      </c>
      <c r="AZ1440">
        <v>0</v>
      </c>
      <c r="BA1440">
        <v>1410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CX1440">
        <f>Y1440*Source!I609</f>
        <v>1.7500000000000002E-2</v>
      </c>
      <c r="CY1440">
        <f>AD1440</f>
        <v>0</v>
      </c>
      <c r="CZ1440">
        <f>AH1440</f>
        <v>0</v>
      </c>
      <c r="DA1440">
        <f>AL1440</f>
        <v>1</v>
      </c>
      <c r="DB1440">
        <v>0</v>
      </c>
    </row>
    <row r="1441" spans="1:106" x14ac:dyDescent="0.2">
      <c r="A1441">
        <f>ROW(Source!A609)</f>
        <v>609</v>
      </c>
      <c r="B1441">
        <v>39500385</v>
      </c>
      <c r="C1441">
        <v>39502522</v>
      </c>
      <c r="D1441">
        <v>36882159</v>
      </c>
      <c r="E1441">
        <v>1</v>
      </c>
      <c r="F1441">
        <v>1</v>
      </c>
      <c r="G1441">
        <v>1</v>
      </c>
      <c r="H1441">
        <v>2</v>
      </c>
      <c r="I1441" t="s">
        <v>1119</v>
      </c>
      <c r="J1441" t="s">
        <v>1120</v>
      </c>
      <c r="K1441" t="s">
        <v>1121</v>
      </c>
      <c r="L1441">
        <v>1368</v>
      </c>
      <c r="N1441">
        <v>1011</v>
      </c>
      <c r="O1441" t="s">
        <v>1034</v>
      </c>
      <c r="P1441" t="s">
        <v>1034</v>
      </c>
      <c r="Q1441">
        <v>1</v>
      </c>
      <c r="W1441">
        <v>0</v>
      </c>
      <c r="X1441">
        <v>-1718674368</v>
      </c>
      <c r="Y1441">
        <v>0.01</v>
      </c>
      <c r="AA1441">
        <v>0</v>
      </c>
      <c r="AB1441">
        <v>111.99</v>
      </c>
      <c r="AC1441">
        <v>13.5</v>
      </c>
      <c r="AD1441">
        <v>0</v>
      </c>
      <c r="AE1441">
        <v>0</v>
      </c>
      <c r="AF1441">
        <v>111.99</v>
      </c>
      <c r="AG1441">
        <v>13.5</v>
      </c>
      <c r="AH1441">
        <v>0</v>
      </c>
      <c r="AI1441">
        <v>1</v>
      </c>
      <c r="AJ1441">
        <v>1</v>
      </c>
      <c r="AK1441">
        <v>1</v>
      </c>
      <c r="AL1441">
        <v>1</v>
      </c>
      <c r="AN1441">
        <v>0</v>
      </c>
      <c r="AO1441">
        <v>1</v>
      </c>
      <c r="AP1441">
        <v>0</v>
      </c>
      <c r="AQ1441">
        <v>0</v>
      </c>
      <c r="AR1441">
        <v>0</v>
      </c>
      <c r="AS1441" t="s">
        <v>3</v>
      </c>
      <c r="AT1441">
        <v>0.01</v>
      </c>
      <c r="AU1441" t="s">
        <v>3</v>
      </c>
      <c r="AV1441">
        <v>0</v>
      </c>
      <c r="AW1441">
        <v>2</v>
      </c>
      <c r="AX1441">
        <v>39502536</v>
      </c>
      <c r="AY1441">
        <v>1</v>
      </c>
      <c r="AZ1441">
        <v>0</v>
      </c>
      <c r="BA1441">
        <v>1411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CX1441">
        <f>Y1441*Source!I609</f>
        <v>8.7500000000000008E-3</v>
      </c>
      <c r="CY1441">
        <f>AB1441</f>
        <v>111.99</v>
      </c>
      <c r="CZ1441">
        <f>AF1441</f>
        <v>111.99</v>
      </c>
      <c r="DA1441">
        <f>AJ1441</f>
        <v>1</v>
      </c>
      <c r="DB1441">
        <v>0</v>
      </c>
    </row>
    <row r="1442" spans="1:106" x14ac:dyDescent="0.2">
      <c r="A1442">
        <f>ROW(Source!A609)</f>
        <v>609</v>
      </c>
      <c r="B1442">
        <v>39500385</v>
      </c>
      <c r="C1442">
        <v>39502522</v>
      </c>
      <c r="D1442">
        <v>36883554</v>
      </c>
      <c r="E1442">
        <v>1</v>
      </c>
      <c r="F1442">
        <v>1</v>
      </c>
      <c r="G1442">
        <v>1</v>
      </c>
      <c r="H1442">
        <v>2</v>
      </c>
      <c r="I1442" t="s">
        <v>1037</v>
      </c>
      <c r="J1442" t="s">
        <v>1038</v>
      </c>
      <c r="K1442" t="s">
        <v>1039</v>
      </c>
      <c r="L1442">
        <v>1368</v>
      </c>
      <c r="N1442">
        <v>1011</v>
      </c>
      <c r="O1442" t="s">
        <v>1034</v>
      </c>
      <c r="P1442" t="s">
        <v>1034</v>
      </c>
      <c r="Q1442">
        <v>1</v>
      </c>
      <c r="W1442">
        <v>0</v>
      </c>
      <c r="X1442">
        <v>1372534845</v>
      </c>
      <c r="Y1442">
        <v>0.01</v>
      </c>
      <c r="AA1442">
        <v>0</v>
      </c>
      <c r="AB1442">
        <v>65.709999999999994</v>
      </c>
      <c r="AC1442">
        <v>11.6</v>
      </c>
      <c r="AD1442">
        <v>0</v>
      </c>
      <c r="AE1442">
        <v>0</v>
      </c>
      <c r="AF1442">
        <v>65.709999999999994</v>
      </c>
      <c r="AG1442">
        <v>11.6</v>
      </c>
      <c r="AH1442">
        <v>0</v>
      </c>
      <c r="AI1442">
        <v>1</v>
      </c>
      <c r="AJ1442">
        <v>1</v>
      </c>
      <c r="AK1442">
        <v>1</v>
      </c>
      <c r="AL1442">
        <v>1</v>
      </c>
      <c r="AN1442">
        <v>0</v>
      </c>
      <c r="AO1442">
        <v>1</v>
      </c>
      <c r="AP1442">
        <v>0</v>
      </c>
      <c r="AQ1442">
        <v>0</v>
      </c>
      <c r="AR1442">
        <v>0</v>
      </c>
      <c r="AS1442" t="s">
        <v>3</v>
      </c>
      <c r="AT1442">
        <v>0.01</v>
      </c>
      <c r="AU1442" t="s">
        <v>3</v>
      </c>
      <c r="AV1442">
        <v>0</v>
      </c>
      <c r="AW1442">
        <v>2</v>
      </c>
      <c r="AX1442">
        <v>39502537</v>
      </c>
      <c r="AY1442">
        <v>1</v>
      </c>
      <c r="AZ1442">
        <v>0</v>
      </c>
      <c r="BA1442">
        <v>1412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CX1442">
        <f>Y1442*Source!I609</f>
        <v>8.7500000000000008E-3</v>
      </c>
      <c r="CY1442">
        <f>AB1442</f>
        <v>65.709999999999994</v>
      </c>
      <c r="CZ1442">
        <f>AF1442</f>
        <v>65.709999999999994</v>
      </c>
      <c r="DA1442">
        <f>AJ1442</f>
        <v>1</v>
      </c>
      <c r="DB1442">
        <v>0</v>
      </c>
    </row>
    <row r="1443" spans="1:106" x14ac:dyDescent="0.2">
      <c r="A1443">
        <f>ROW(Source!A609)</f>
        <v>609</v>
      </c>
      <c r="B1443">
        <v>39500385</v>
      </c>
      <c r="C1443">
        <v>39502522</v>
      </c>
      <c r="D1443">
        <v>36802094</v>
      </c>
      <c r="E1443">
        <v>1</v>
      </c>
      <c r="F1443">
        <v>1</v>
      </c>
      <c r="G1443">
        <v>1</v>
      </c>
      <c r="H1443">
        <v>3</v>
      </c>
      <c r="I1443" t="s">
        <v>1430</v>
      </c>
      <c r="J1443" t="s">
        <v>1431</v>
      </c>
      <c r="K1443" t="s">
        <v>1432</v>
      </c>
      <c r="L1443">
        <v>1346</v>
      </c>
      <c r="N1443">
        <v>1009</v>
      </c>
      <c r="O1443" t="s">
        <v>52</v>
      </c>
      <c r="P1443" t="s">
        <v>52</v>
      </c>
      <c r="Q1443">
        <v>1</v>
      </c>
      <c r="W1443">
        <v>0</v>
      </c>
      <c r="X1443">
        <v>-1088866022</v>
      </c>
      <c r="Y1443">
        <v>0.16</v>
      </c>
      <c r="AA1443">
        <v>30.4</v>
      </c>
      <c r="AB1443">
        <v>0</v>
      </c>
      <c r="AC1443">
        <v>0</v>
      </c>
      <c r="AD1443">
        <v>0</v>
      </c>
      <c r="AE1443">
        <v>30.4</v>
      </c>
      <c r="AF1443">
        <v>0</v>
      </c>
      <c r="AG1443">
        <v>0</v>
      </c>
      <c r="AH1443">
        <v>0</v>
      </c>
      <c r="AI1443">
        <v>1</v>
      </c>
      <c r="AJ1443">
        <v>1</v>
      </c>
      <c r="AK1443">
        <v>1</v>
      </c>
      <c r="AL1443">
        <v>1</v>
      </c>
      <c r="AN1443">
        <v>0</v>
      </c>
      <c r="AO1443">
        <v>1</v>
      </c>
      <c r="AP1443">
        <v>0</v>
      </c>
      <c r="AQ1443">
        <v>0</v>
      </c>
      <c r="AR1443">
        <v>0</v>
      </c>
      <c r="AS1443" t="s">
        <v>3</v>
      </c>
      <c r="AT1443">
        <v>0.16</v>
      </c>
      <c r="AU1443" t="s">
        <v>3</v>
      </c>
      <c r="AV1443">
        <v>0</v>
      </c>
      <c r="AW1443">
        <v>2</v>
      </c>
      <c r="AX1443">
        <v>39502538</v>
      </c>
      <c r="AY1443">
        <v>1</v>
      </c>
      <c r="AZ1443">
        <v>0</v>
      </c>
      <c r="BA1443">
        <v>1413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CX1443">
        <f>Y1443*Source!I609</f>
        <v>0.14000000000000001</v>
      </c>
      <c r="CY1443">
        <f t="shared" ref="CY1443:CY1449" si="186">AA1443</f>
        <v>30.4</v>
      </c>
      <c r="CZ1443">
        <f t="shared" ref="CZ1443:CZ1449" si="187">AE1443</f>
        <v>30.4</v>
      </c>
      <c r="DA1443">
        <f t="shared" ref="DA1443:DA1449" si="188">AI1443</f>
        <v>1</v>
      </c>
      <c r="DB1443">
        <v>0</v>
      </c>
    </row>
    <row r="1444" spans="1:106" x14ac:dyDescent="0.2">
      <c r="A1444">
        <f>ROW(Source!A609)</f>
        <v>609</v>
      </c>
      <c r="B1444">
        <v>39500385</v>
      </c>
      <c r="C1444">
        <v>39502522</v>
      </c>
      <c r="D1444">
        <v>36802373</v>
      </c>
      <c r="E1444">
        <v>1</v>
      </c>
      <c r="F1444">
        <v>1</v>
      </c>
      <c r="G1444">
        <v>1</v>
      </c>
      <c r="H1444">
        <v>3</v>
      </c>
      <c r="I1444" t="s">
        <v>1258</v>
      </c>
      <c r="J1444" t="s">
        <v>1259</v>
      </c>
      <c r="K1444" t="s">
        <v>1260</v>
      </c>
      <c r="L1444">
        <v>1348</v>
      </c>
      <c r="N1444">
        <v>1009</v>
      </c>
      <c r="O1444" t="s">
        <v>57</v>
      </c>
      <c r="P1444" t="s">
        <v>57</v>
      </c>
      <c r="Q1444">
        <v>1000</v>
      </c>
      <c r="W1444">
        <v>0</v>
      </c>
      <c r="X1444">
        <v>1012095217</v>
      </c>
      <c r="Y1444">
        <v>4.2999999999999999E-4</v>
      </c>
      <c r="AA1444">
        <v>1820</v>
      </c>
      <c r="AB1444">
        <v>0</v>
      </c>
      <c r="AC1444">
        <v>0</v>
      </c>
      <c r="AD1444">
        <v>0</v>
      </c>
      <c r="AE1444">
        <v>1820</v>
      </c>
      <c r="AF1444">
        <v>0</v>
      </c>
      <c r="AG1444">
        <v>0</v>
      </c>
      <c r="AH1444">
        <v>0</v>
      </c>
      <c r="AI1444">
        <v>1</v>
      </c>
      <c r="AJ1444">
        <v>1</v>
      </c>
      <c r="AK1444">
        <v>1</v>
      </c>
      <c r="AL1444">
        <v>1</v>
      </c>
      <c r="AN1444">
        <v>0</v>
      </c>
      <c r="AO1444">
        <v>1</v>
      </c>
      <c r="AP1444">
        <v>0</v>
      </c>
      <c r="AQ1444">
        <v>0</v>
      </c>
      <c r="AR1444">
        <v>0</v>
      </c>
      <c r="AS1444" t="s">
        <v>3</v>
      </c>
      <c r="AT1444">
        <v>4.2999999999999999E-4</v>
      </c>
      <c r="AU1444" t="s">
        <v>3</v>
      </c>
      <c r="AV1444">
        <v>0</v>
      </c>
      <c r="AW1444">
        <v>2</v>
      </c>
      <c r="AX1444">
        <v>39502539</v>
      </c>
      <c r="AY1444">
        <v>1</v>
      </c>
      <c r="AZ1444">
        <v>0</v>
      </c>
      <c r="BA1444">
        <v>1414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CX1444">
        <f>Y1444*Source!I609</f>
        <v>3.7625000000000001E-4</v>
      </c>
      <c r="CY1444">
        <f t="shared" si="186"/>
        <v>1820</v>
      </c>
      <c r="CZ1444">
        <f t="shared" si="187"/>
        <v>1820</v>
      </c>
      <c r="DA1444">
        <f t="shared" si="188"/>
        <v>1</v>
      </c>
      <c r="DB1444">
        <v>0</v>
      </c>
    </row>
    <row r="1445" spans="1:106" x14ac:dyDescent="0.2">
      <c r="A1445">
        <f>ROW(Source!A609)</f>
        <v>609</v>
      </c>
      <c r="B1445">
        <v>39500385</v>
      </c>
      <c r="C1445">
        <v>39502522</v>
      </c>
      <c r="D1445">
        <v>36838317</v>
      </c>
      <c r="E1445">
        <v>1</v>
      </c>
      <c r="F1445">
        <v>1</v>
      </c>
      <c r="G1445">
        <v>1</v>
      </c>
      <c r="H1445">
        <v>3</v>
      </c>
      <c r="I1445" t="s">
        <v>1459</v>
      </c>
      <c r="J1445" t="s">
        <v>1460</v>
      </c>
      <c r="K1445" t="s">
        <v>263</v>
      </c>
      <c r="L1445">
        <v>1346</v>
      </c>
      <c r="N1445">
        <v>1009</v>
      </c>
      <c r="O1445" t="s">
        <v>52</v>
      </c>
      <c r="P1445" t="s">
        <v>52</v>
      </c>
      <c r="Q1445">
        <v>1</v>
      </c>
      <c r="W1445">
        <v>0</v>
      </c>
      <c r="X1445">
        <v>210558753</v>
      </c>
      <c r="Y1445">
        <v>0.02</v>
      </c>
      <c r="AA1445">
        <v>28.6</v>
      </c>
      <c r="AB1445">
        <v>0</v>
      </c>
      <c r="AC1445">
        <v>0</v>
      </c>
      <c r="AD1445">
        <v>0</v>
      </c>
      <c r="AE1445">
        <v>28.6</v>
      </c>
      <c r="AF1445">
        <v>0</v>
      </c>
      <c r="AG1445">
        <v>0</v>
      </c>
      <c r="AH1445">
        <v>0</v>
      </c>
      <c r="AI1445">
        <v>1</v>
      </c>
      <c r="AJ1445">
        <v>1</v>
      </c>
      <c r="AK1445">
        <v>1</v>
      </c>
      <c r="AL1445">
        <v>1</v>
      </c>
      <c r="AN1445">
        <v>0</v>
      </c>
      <c r="AO1445">
        <v>1</v>
      </c>
      <c r="AP1445">
        <v>0</v>
      </c>
      <c r="AQ1445">
        <v>0</v>
      </c>
      <c r="AR1445">
        <v>0</v>
      </c>
      <c r="AS1445" t="s">
        <v>3</v>
      </c>
      <c r="AT1445">
        <v>0.02</v>
      </c>
      <c r="AU1445" t="s">
        <v>3</v>
      </c>
      <c r="AV1445">
        <v>0</v>
      </c>
      <c r="AW1445">
        <v>2</v>
      </c>
      <c r="AX1445">
        <v>39502540</v>
      </c>
      <c r="AY1445">
        <v>1</v>
      </c>
      <c r="AZ1445">
        <v>0</v>
      </c>
      <c r="BA1445">
        <v>1415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CX1445">
        <f>Y1445*Source!I609</f>
        <v>1.7500000000000002E-2</v>
      </c>
      <c r="CY1445">
        <f t="shared" si="186"/>
        <v>28.6</v>
      </c>
      <c r="CZ1445">
        <f t="shared" si="187"/>
        <v>28.6</v>
      </c>
      <c r="DA1445">
        <f t="shared" si="188"/>
        <v>1</v>
      </c>
      <c r="DB1445">
        <v>0</v>
      </c>
    </row>
    <row r="1446" spans="1:106" x14ac:dyDescent="0.2">
      <c r="A1446">
        <f>ROW(Source!A609)</f>
        <v>609</v>
      </c>
      <c r="B1446">
        <v>39500385</v>
      </c>
      <c r="C1446">
        <v>39502522</v>
      </c>
      <c r="D1446">
        <v>36852007</v>
      </c>
      <c r="E1446">
        <v>1</v>
      </c>
      <c r="F1446">
        <v>1</v>
      </c>
      <c r="G1446">
        <v>1</v>
      </c>
      <c r="H1446">
        <v>3</v>
      </c>
      <c r="I1446" t="s">
        <v>1522</v>
      </c>
      <c r="J1446" t="s">
        <v>1523</v>
      </c>
      <c r="K1446" t="s">
        <v>1524</v>
      </c>
      <c r="L1446">
        <v>1355</v>
      </c>
      <c r="N1446">
        <v>1010</v>
      </c>
      <c r="O1446" t="s">
        <v>390</v>
      </c>
      <c r="P1446" t="s">
        <v>390</v>
      </c>
      <c r="Q1446">
        <v>100</v>
      </c>
      <c r="W1446">
        <v>0</v>
      </c>
      <c r="X1446">
        <v>-949315932</v>
      </c>
      <c r="Y1446">
        <v>0.05</v>
      </c>
      <c r="AA1446">
        <v>66</v>
      </c>
      <c r="AB1446">
        <v>0</v>
      </c>
      <c r="AC1446">
        <v>0</v>
      </c>
      <c r="AD1446">
        <v>0</v>
      </c>
      <c r="AE1446">
        <v>66</v>
      </c>
      <c r="AF1446">
        <v>0</v>
      </c>
      <c r="AG1446">
        <v>0</v>
      </c>
      <c r="AH1446">
        <v>0</v>
      </c>
      <c r="AI1446">
        <v>1</v>
      </c>
      <c r="AJ1446">
        <v>1</v>
      </c>
      <c r="AK1446">
        <v>1</v>
      </c>
      <c r="AL1446">
        <v>1</v>
      </c>
      <c r="AN1446">
        <v>0</v>
      </c>
      <c r="AO1446">
        <v>1</v>
      </c>
      <c r="AP1446">
        <v>0</v>
      </c>
      <c r="AQ1446">
        <v>0</v>
      </c>
      <c r="AR1446">
        <v>0</v>
      </c>
      <c r="AS1446" t="s">
        <v>3</v>
      </c>
      <c r="AT1446">
        <v>0.05</v>
      </c>
      <c r="AU1446" t="s">
        <v>3</v>
      </c>
      <c r="AV1446">
        <v>0</v>
      </c>
      <c r="AW1446">
        <v>2</v>
      </c>
      <c r="AX1446">
        <v>39502541</v>
      </c>
      <c r="AY1446">
        <v>1</v>
      </c>
      <c r="AZ1446">
        <v>0</v>
      </c>
      <c r="BA1446">
        <v>1416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CX1446">
        <f>Y1446*Source!I609</f>
        <v>4.3750000000000004E-2</v>
      </c>
      <c r="CY1446">
        <f t="shared" si="186"/>
        <v>66</v>
      </c>
      <c r="CZ1446">
        <f t="shared" si="187"/>
        <v>66</v>
      </c>
      <c r="DA1446">
        <f t="shared" si="188"/>
        <v>1</v>
      </c>
      <c r="DB1446">
        <v>0</v>
      </c>
    </row>
    <row r="1447" spans="1:106" x14ac:dyDescent="0.2">
      <c r="A1447">
        <f>ROW(Source!A609)</f>
        <v>609</v>
      </c>
      <c r="B1447">
        <v>39500385</v>
      </c>
      <c r="C1447">
        <v>39502522</v>
      </c>
      <c r="D1447">
        <v>36852059</v>
      </c>
      <c r="E1447">
        <v>1</v>
      </c>
      <c r="F1447">
        <v>1</v>
      </c>
      <c r="G1447">
        <v>1</v>
      </c>
      <c r="H1447">
        <v>3</v>
      </c>
      <c r="I1447" t="s">
        <v>1525</v>
      </c>
      <c r="J1447" t="s">
        <v>1526</v>
      </c>
      <c r="K1447" t="s">
        <v>1527</v>
      </c>
      <c r="L1447">
        <v>1356</v>
      </c>
      <c r="N1447">
        <v>1010</v>
      </c>
      <c r="O1447" t="s">
        <v>1128</v>
      </c>
      <c r="P1447" t="s">
        <v>1128</v>
      </c>
      <c r="Q1447">
        <v>1000</v>
      </c>
      <c r="W1447">
        <v>0</v>
      </c>
      <c r="X1447">
        <v>-1851878588</v>
      </c>
      <c r="Y1447">
        <v>1.2200000000000001E-2</v>
      </c>
      <c r="AA1447">
        <v>75.400000000000006</v>
      </c>
      <c r="AB1447">
        <v>0</v>
      </c>
      <c r="AC1447">
        <v>0</v>
      </c>
      <c r="AD1447">
        <v>0</v>
      </c>
      <c r="AE1447">
        <v>75.400000000000006</v>
      </c>
      <c r="AF1447">
        <v>0</v>
      </c>
      <c r="AG1447">
        <v>0</v>
      </c>
      <c r="AH1447">
        <v>0</v>
      </c>
      <c r="AI1447">
        <v>1</v>
      </c>
      <c r="AJ1447">
        <v>1</v>
      </c>
      <c r="AK1447">
        <v>1</v>
      </c>
      <c r="AL1447">
        <v>1</v>
      </c>
      <c r="AN1447">
        <v>0</v>
      </c>
      <c r="AO1447">
        <v>1</v>
      </c>
      <c r="AP1447">
        <v>0</v>
      </c>
      <c r="AQ1447">
        <v>0</v>
      </c>
      <c r="AR1447">
        <v>0</v>
      </c>
      <c r="AS1447" t="s">
        <v>3</v>
      </c>
      <c r="AT1447">
        <v>1.2200000000000001E-2</v>
      </c>
      <c r="AU1447" t="s">
        <v>3</v>
      </c>
      <c r="AV1447">
        <v>0</v>
      </c>
      <c r="AW1447">
        <v>2</v>
      </c>
      <c r="AX1447">
        <v>39502542</v>
      </c>
      <c r="AY1447">
        <v>1</v>
      </c>
      <c r="AZ1447">
        <v>0</v>
      </c>
      <c r="BA1447">
        <v>1417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CX1447">
        <f>Y1447*Source!I609</f>
        <v>1.0675E-2</v>
      </c>
      <c r="CY1447">
        <f t="shared" si="186"/>
        <v>75.400000000000006</v>
      </c>
      <c r="CZ1447">
        <f t="shared" si="187"/>
        <v>75.400000000000006</v>
      </c>
      <c r="DA1447">
        <f t="shared" si="188"/>
        <v>1</v>
      </c>
      <c r="DB1447">
        <v>0</v>
      </c>
    </row>
    <row r="1448" spans="1:106" x14ac:dyDescent="0.2">
      <c r="A1448">
        <f>ROW(Source!A609)</f>
        <v>609</v>
      </c>
      <c r="B1448">
        <v>39500385</v>
      </c>
      <c r="C1448">
        <v>39502522</v>
      </c>
      <c r="D1448">
        <v>36856093</v>
      </c>
      <c r="E1448">
        <v>1</v>
      </c>
      <c r="F1448">
        <v>1</v>
      </c>
      <c r="G1448">
        <v>1</v>
      </c>
      <c r="H1448">
        <v>3</v>
      </c>
      <c r="I1448" t="s">
        <v>886</v>
      </c>
      <c r="J1448" t="s">
        <v>888</v>
      </c>
      <c r="K1448" t="s">
        <v>887</v>
      </c>
      <c r="L1448">
        <v>1477</v>
      </c>
      <c r="N1448">
        <v>1013</v>
      </c>
      <c r="O1448" t="s">
        <v>824</v>
      </c>
      <c r="P1448" t="s">
        <v>826</v>
      </c>
      <c r="Q1448">
        <v>1</v>
      </c>
      <c r="W1448">
        <v>0</v>
      </c>
      <c r="X1448">
        <v>-1031213265</v>
      </c>
      <c r="Y1448">
        <v>0.1</v>
      </c>
      <c r="AA1448">
        <v>1150.19</v>
      </c>
      <c r="AB1448">
        <v>0</v>
      </c>
      <c r="AC1448">
        <v>0</v>
      </c>
      <c r="AD1448">
        <v>0</v>
      </c>
      <c r="AE1448">
        <v>1150.19</v>
      </c>
      <c r="AF1448">
        <v>0</v>
      </c>
      <c r="AG1448">
        <v>0</v>
      </c>
      <c r="AH1448">
        <v>0</v>
      </c>
      <c r="AI1448">
        <v>1</v>
      </c>
      <c r="AJ1448">
        <v>1</v>
      </c>
      <c r="AK1448">
        <v>1</v>
      </c>
      <c r="AL1448">
        <v>1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 t="s">
        <v>3</v>
      </c>
      <c r="AT1448">
        <v>0.1</v>
      </c>
      <c r="AU1448" t="s">
        <v>3</v>
      </c>
      <c r="AV1448">
        <v>0</v>
      </c>
      <c r="AW1448">
        <v>1</v>
      </c>
      <c r="AX1448">
        <v>-1</v>
      </c>
      <c r="AY1448">
        <v>0</v>
      </c>
      <c r="AZ1448">
        <v>0</v>
      </c>
      <c r="BA1448" t="s">
        <v>3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CX1448">
        <f>Y1448*Source!I609</f>
        <v>8.7500000000000008E-2</v>
      </c>
      <c r="CY1448">
        <f t="shared" si="186"/>
        <v>1150.19</v>
      </c>
      <c r="CZ1448">
        <f t="shared" si="187"/>
        <v>1150.19</v>
      </c>
      <c r="DA1448">
        <f t="shared" si="188"/>
        <v>1</v>
      </c>
      <c r="DB1448">
        <v>0</v>
      </c>
    </row>
    <row r="1449" spans="1:106" x14ac:dyDescent="0.2">
      <c r="A1449">
        <f>ROW(Source!A609)</f>
        <v>609</v>
      </c>
      <c r="B1449">
        <v>39500385</v>
      </c>
      <c r="C1449">
        <v>39502522</v>
      </c>
      <c r="D1449">
        <v>36799065</v>
      </c>
      <c r="E1449">
        <v>17</v>
      </c>
      <c r="F1449">
        <v>1</v>
      </c>
      <c r="G1449">
        <v>1</v>
      </c>
      <c r="H1449">
        <v>3</v>
      </c>
      <c r="I1449" t="s">
        <v>1438</v>
      </c>
      <c r="J1449" t="s">
        <v>3</v>
      </c>
      <c r="K1449" t="s">
        <v>1439</v>
      </c>
      <c r="L1449">
        <v>1374</v>
      </c>
      <c r="N1449">
        <v>1013</v>
      </c>
      <c r="O1449" t="s">
        <v>1440</v>
      </c>
      <c r="P1449" t="s">
        <v>1440</v>
      </c>
      <c r="Q1449">
        <v>1</v>
      </c>
      <c r="W1449">
        <v>0</v>
      </c>
      <c r="X1449">
        <v>-1731369543</v>
      </c>
      <c r="Y1449">
        <v>0.84</v>
      </c>
      <c r="AA1449">
        <v>1</v>
      </c>
      <c r="AB1449">
        <v>0</v>
      </c>
      <c r="AC1449">
        <v>0</v>
      </c>
      <c r="AD1449">
        <v>0</v>
      </c>
      <c r="AE1449">
        <v>1</v>
      </c>
      <c r="AF1449">
        <v>0</v>
      </c>
      <c r="AG1449">
        <v>0</v>
      </c>
      <c r="AH1449">
        <v>0</v>
      </c>
      <c r="AI1449">
        <v>1</v>
      </c>
      <c r="AJ1449">
        <v>1</v>
      </c>
      <c r="AK1449">
        <v>1</v>
      </c>
      <c r="AL1449">
        <v>1</v>
      </c>
      <c r="AN1449">
        <v>0</v>
      </c>
      <c r="AO1449">
        <v>1</v>
      </c>
      <c r="AP1449">
        <v>0</v>
      </c>
      <c r="AQ1449">
        <v>0</v>
      </c>
      <c r="AR1449">
        <v>0</v>
      </c>
      <c r="AS1449" t="s">
        <v>3</v>
      </c>
      <c r="AT1449">
        <v>0.84</v>
      </c>
      <c r="AU1449" t="s">
        <v>3</v>
      </c>
      <c r="AV1449">
        <v>0</v>
      </c>
      <c r="AW1449">
        <v>2</v>
      </c>
      <c r="AX1449">
        <v>39502543</v>
      </c>
      <c r="AY1449">
        <v>1</v>
      </c>
      <c r="AZ1449">
        <v>0</v>
      </c>
      <c r="BA1449">
        <v>1418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CX1449">
        <f>Y1449*Source!I609</f>
        <v>0.73499999999999999</v>
      </c>
      <c r="CY1449">
        <f t="shared" si="186"/>
        <v>1</v>
      </c>
      <c r="CZ1449">
        <f t="shared" si="187"/>
        <v>1</v>
      </c>
      <c r="DA1449">
        <f t="shared" si="188"/>
        <v>1</v>
      </c>
      <c r="DB1449">
        <v>0</v>
      </c>
    </row>
    <row r="1450" spans="1:106" x14ac:dyDescent="0.2">
      <c r="A1450">
        <f>ROW(Source!A610)</f>
        <v>610</v>
      </c>
      <c r="B1450">
        <v>39500386</v>
      </c>
      <c r="C1450">
        <v>39502522</v>
      </c>
      <c r="D1450">
        <v>37064878</v>
      </c>
      <c r="E1450">
        <v>1</v>
      </c>
      <c r="F1450">
        <v>1</v>
      </c>
      <c r="G1450">
        <v>1</v>
      </c>
      <c r="H1450">
        <v>1</v>
      </c>
      <c r="I1450" t="s">
        <v>1219</v>
      </c>
      <c r="J1450" t="s">
        <v>3</v>
      </c>
      <c r="K1450" t="s">
        <v>1220</v>
      </c>
      <c r="L1450">
        <v>1191</v>
      </c>
      <c r="N1450">
        <v>1013</v>
      </c>
      <c r="O1450" t="s">
        <v>1028</v>
      </c>
      <c r="P1450" t="s">
        <v>1028</v>
      </c>
      <c r="Q1450">
        <v>1</v>
      </c>
      <c r="W1450">
        <v>0</v>
      </c>
      <c r="X1450">
        <v>-1081351934</v>
      </c>
      <c r="Y1450">
        <v>4.49</v>
      </c>
      <c r="AA1450">
        <v>0</v>
      </c>
      <c r="AB1450">
        <v>0</v>
      </c>
      <c r="AC1450">
        <v>0</v>
      </c>
      <c r="AD1450">
        <v>62.6</v>
      </c>
      <c r="AE1450">
        <v>0</v>
      </c>
      <c r="AF1450">
        <v>0</v>
      </c>
      <c r="AG1450">
        <v>0</v>
      </c>
      <c r="AH1450">
        <v>9.4</v>
      </c>
      <c r="AI1450">
        <v>1</v>
      </c>
      <c r="AJ1450">
        <v>1</v>
      </c>
      <c r="AK1450">
        <v>1</v>
      </c>
      <c r="AL1450">
        <v>6.66</v>
      </c>
      <c r="AN1450">
        <v>0</v>
      </c>
      <c r="AO1450">
        <v>1</v>
      </c>
      <c r="AP1450">
        <v>0</v>
      </c>
      <c r="AQ1450">
        <v>0</v>
      </c>
      <c r="AR1450">
        <v>0</v>
      </c>
      <c r="AS1450" t="s">
        <v>3</v>
      </c>
      <c r="AT1450">
        <v>4.49</v>
      </c>
      <c r="AU1450" t="s">
        <v>3</v>
      </c>
      <c r="AV1450">
        <v>1</v>
      </c>
      <c r="AW1450">
        <v>2</v>
      </c>
      <c r="AX1450">
        <v>39502534</v>
      </c>
      <c r="AY1450">
        <v>1</v>
      </c>
      <c r="AZ1450">
        <v>0</v>
      </c>
      <c r="BA1450">
        <v>1419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CX1450">
        <f>Y1450*Source!I610</f>
        <v>3.92875</v>
      </c>
      <c r="CY1450">
        <f>AD1450</f>
        <v>62.6</v>
      </c>
      <c r="CZ1450">
        <f>AH1450</f>
        <v>9.4</v>
      </c>
      <c r="DA1450">
        <f>AL1450</f>
        <v>6.66</v>
      </c>
      <c r="DB1450">
        <v>0</v>
      </c>
    </row>
    <row r="1451" spans="1:106" x14ac:dyDescent="0.2">
      <c r="A1451">
        <f>ROW(Source!A610)</f>
        <v>610</v>
      </c>
      <c r="B1451">
        <v>39500386</v>
      </c>
      <c r="C1451">
        <v>39502522</v>
      </c>
      <c r="D1451">
        <v>37064876</v>
      </c>
      <c r="E1451">
        <v>1</v>
      </c>
      <c r="F1451">
        <v>1</v>
      </c>
      <c r="G1451">
        <v>1</v>
      </c>
      <c r="H1451">
        <v>1</v>
      </c>
      <c r="I1451" t="s">
        <v>1029</v>
      </c>
      <c r="J1451" t="s">
        <v>3</v>
      </c>
      <c r="K1451" t="s">
        <v>1030</v>
      </c>
      <c r="L1451">
        <v>1191</v>
      </c>
      <c r="N1451">
        <v>1013</v>
      </c>
      <c r="O1451" t="s">
        <v>1028</v>
      </c>
      <c r="P1451" t="s">
        <v>1028</v>
      </c>
      <c r="Q1451">
        <v>1</v>
      </c>
      <c r="W1451">
        <v>0</v>
      </c>
      <c r="X1451">
        <v>-1417349443</v>
      </c>
      <c r="Y1451">
        <v>0.02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1</v>
      </c>
      <c r="AJ1451">
        <v>1</v>
      </c>
      <c r="AK1451">
        <v>6.66</v>
      </c>
      <c r="AL1451">
        <v>1</v>
      </c>
      <c r="AN1451">
        <v>0</v>
      </c>
      <c r="AO1451">
        <v>1</v>
      </c>
      <c r="AP1451">
        <v>0</v>
      </c>
      <c r="AQ1451">
        <v>0</v>
      </c>
      <c r="AR1451">
        <v>0</v>
      </c>
      <c r="AS1451" t="s">
        <v>3</v>
      </c>
      <c r="AT1451">
        <v>0.02</v>
      </c>
      <c r="AU1451" t="s">
        <v>3</v>
      </c>
      <c r="AV1451">
        <v>2</v>
      </c>
      <c r="AW1451">
        <v>2</v>
      </c>
      <c r="AX1451">
        <v>39502535</v>
      </c>
      <c r="AY1451">
        <v>1</v>
      </c>
      <c r="AZ1451">
        <v>0</v>
      </c>
      <c r="BA1451">
        <v>1420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CX1451">
        <f>Y1451*Source!I610</f>
        <v>1.7500000000000002E-2</v>
      </c>
      <c r="CY1451">
        <f>AD1451</f>
        <v>0</v>
      </c>
      <c r="CZ1451">
        <f>AH1451</f>
        <v>0</v>
      </c>
      <c r="DA1451">
        <f>AL1451</f>
        <v>1</v>
      </c>
      <c r="DB1451">
        <v>0</v>
      </c>
    </row>
    <row r="1452" spans="1:106" x14ac:dyDescent="0.2">
      <c r="A1452">
        <f>ROW(Source!A610)</f>
        <v>610</v>
      </c>
      <c r="B1452">
        <v>39500386</v>
      </c>
      <c r="C1452">
        <v>39502522</v>
      </c>
      <c r="D1452">
        <v>36882159</v>
      </c>
      <c r="E1452">
        <v>1</v>
      </c>
      <c r="F1452">
        <v>1</v>
      </c>
      <c r="G1452">
        <v>1</v>
      </c>
      <c r="H1452">
        <v>2</v>
      </c>
      <c r="I1452" t="s">
        <v>1119</v>
      </c>
      <c r="J1452" t="s">
        <v>1120</v>
      </c>
      <c r="K1452" t="s">
        <v>1121</v>
      </c>
      <c r="L1452">
        <v>1368</v>
      </c>
      <c r="N1452">
        <v>1011</v>
      </c>
      <c r="O1452" t="s">
        <v>1034</v>
      </c>
      <c r="P1452" t="s">
        <v>1034</v>
      </c>
      <c r="Q1452">
        <v>1</v>
      </c>
      <c r="W1452">
        <v>0</v>
      </c>
      <c r="X1452">
        <v>-1718674368</v>
      </c>
      <c r="Y1452">
        <v>0.01</v>
      </c>
      <c r="AA1452">
        <v>0</v>
      </c>
      <c r="AB1452">
        <v>745.85</v>
      </c>
      <c r="AC1452">
        <v>13.5</v>
      </c>
      <c r="AD1452">
        <v>0</v>
      </c>
      <c r="AE1452">
        <v>0</v>
      </c>
      <c r="AF1452">
        <v>111.99</v>
      </c>
      <c r="AG1452">
        <v>13.5</v>
      </c>
      <c r="AH1452">
        <v>0</v>
      </c>
      <c r="AI1452">
        <v>1</v>
      </c>
      <c r="AJ1452">
        <v>6.66</v>
      </c>
      <c r="AK1452">
        <v>1</v>
      </c>
      <c r="AL1452">
        <v>1</v>
      </c>
      <c r="AN1452">
        <v>0</v>
      </c>
      <c r="AO1452">
        <v>1</v>
      </c>
      <c r="AP1452">
        <v>0</v>
      </c>
      <c r="AQ1452">
        <v>0</v>
      </c>
      <c r="AR1452">
        <v>0</v>
      </c>
      <c r="AS1452" t="s">
        <v>3</v>
      </c>
      <c r="AT1452">
        <v>0.01</v>
      </c>
      <c r="AU1452" t="s">
        <v>3</v>
      </c>
      <c r="AV1452">
        <v>0</v>
      </c>
      <c r="AW1452">
        <v>2</v>
      </c>
      <c r="AX1452">
        <v>39502536</v>
      </c>
      <c r="AY1452">
        <v>1</v>
      </c>
      <c r="AZ1452">
        <v>0</v>
      </c>
      <c r="BA1452">
        <v>1421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CX1452">
        <f>Y1452*Source!I610</f>
        <v>8.7500000000000008E-3</v>
      </c>
      <c r="CY1452">
        <f>AB1452</f>
        <v>745.85</v>
      </c>
      <c r="CZ1452">
        <f>AF1452</f>
        <v>111.99</v>
      </c>
      <c r="DA1452">
        <f>AJ1452</f>
        <v>6.66</v>
      </c>
      <c r="DB1452">
        <v>0</v>
      </c>
    </row>
    <row r="1453" spans="1:106" x14ac:dyDescent="0.2">
      <c r="A1453">
        <f>ROW(Source!A610)</f>
        <v>610</v>
      </c>
      <c r="B1453">
        <v>39500386</v>
      </c>
      <c r="C1453">
        <v>39502522</v>
      </c>
      <c r="D1453">
        <v>36883554</v>
      </c>
      <c r="E1453">
        <v>1</v>
      </c>
      <c r="F1453">
        <v>1</v>
      </c>
      <c r="G1453">
        <v>1</v>
      </c>
      <c r="H1453">
        <v>2</v>
      </c>
      <c r="I1453" t="s">
        <v>1037</v>
      </c>
      <c r="J1453" t="s">
        <v>1038</v>
      </c>
      <c r="K1453" t="s">
        <v>1039</v>
      </c>
      <c r="L1453">
        <v>1368</v>
      </c>
      <c r="N1453">
        <v>1011</v>
      </c>
      <c r="O1453" t="s">
        <v>1034</v>
      </c>
      <c r="P1453" t="s">
        <v>1034</v>
      </c>
      <c r="Q1453">
        <v>1</v>
      </c>
      <c r="W1453">
        <v>0</v>
      </c>
      <c r="X1453">
        <v>1372534845</v>
      </c>
      <c r="Y1453">
        <v>0.01</v>
      </c>
      <c r="AA1453">
        <v>0</v>
      </c>
      <c r="AB1453">
        <v>437.63</v>
      </c>
      <c r="AC1453">
        <v>11.6</v>
      </c>
      <c r="AD1453">
        <v>0</v>
      </c>
      <c r="AE1453">
        <v>0</v>
      </c>
      <c r="AF1453">
        <v>65.709999999999994</v>
      </c>
      <c r="AG1453">
        <v>11.6</v>
      </c>
      <c r="AH1453">
        <v>0</v>
      </c>
      <c r="AI1453">
        <v>1</v>
      </c>
      <c r="AJ1453">
        <v>6.66</v>
      </c>
      <c r="AK1453">
        <v>1</v>
      </c>
      <c r="AL1453">
        <v>1</v>
      </c>
      <c r="AN1453">
        <v>0</v>
      </c>
      <c r="AO1453">
        <v>1</v>
      </c>
      <c r="AP1453">
        <v>0</v>
      </c>
      <c r="AQ1453">
        <v>0</v>
      </c>
      <c r="AR1453">
        <v>0</v>
      </c>
      <c r="AS1453" t="s">
        <v>3</v>
      </c>
      <c r="AT1453">
        <v>0.01</v>
      </c>
      <c r="AU1453" t="s">
        <v>3</v>
      </c>
      <c r="AV1453">
        <v>0</v>
      </c>
      <c r="AW1453">
        <v>2</v>
      </c>
      <c r="AX1453">
        <v>39502537</v>
      </c>
      <c r="AY1453">
        <v>1</v>
      </c>
      <c r="AZ1453">
        <v>0</v>
      </c>
      <c r="BA1453">
        <v>1422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CX1453">
        <f>Y1453*Source!I610</f>
        <v>8.7500000000000008E-3</v>
      </c>
      <c r="CY1453">
        <f>AB1453</f>
        <v>437.63</v>
      </c>
      <c r="CZ1453">
        <f>AF1453</f>
        <v>65.709999999999994</v>
      </c>
      <c r="DA1453">
        <f>AJ1453</f>
        <v>6.66</v>
      </c>
      <c r="DB1453">
        <v>0</v>
      </c>
    </row>
    <row r="1454" spans="1:106" x14ac:dyDescent="0.2">
      <c r="A1454">
        <f>ROW(Source!A610)</f>
        <v>610</v>
      </c>
      <c r="B1454">
        <v>39500386</v>
      </c>
      <c r="C1454">
        <v>39502522</v>
      </c>
      <c r="D1454">
        <v>36802094</v>
      </c>
      <c r="E1454">
        <v>1</v>
      </c>
      <c r="F1454">
        <v>1</v>
      </c>
      <c r="G1454">
        <v>1</v>
      </c>
      <c r="H1454">
        <v>3</v>
      </c>
      <c r="I1454" t="s">
        <v>1430</v>
      </c>
      <c r="J1454" t="s">
        <v>1431</v>
      </c>
      <c r="K1454" t="s">
        <v>1432</v>
      </c>
      <c r="L1454">
        <v>1346</v>
      </c>
      <c r="N1454">
        <v>1009</v>
      </c>
      <c r="O1454" t="s">
        <v>52</v>
      </c>
      <c r="P1454" t="s">
        <v>52</v>
      </c>
      <c r="Q1454">
        <v>1</v>
      </c>
      <c r="W1454">
        <v>0</v>
      </c>
      <c r="X1454">
        <v>-1088866022</v>
      </c>
      <c r="Y1454">
        <v>0.16</v>
      </c>
      <c r="AA1454">
        <v>202.46</v>
      </c>
      <c r="AB1454">
        <v>0</v>
      </c>
      <c r="AC1454">
        <v>0</v>
      </c>
      <c r="AD1454">
        <v>0</v>
      </c>
      <c r="AE1454">
        <v>30.4</v>
      </c>
      <c r="AF1454">
        <v>0</v>
      </c>
      <c r="AG1454">
        <v>0</v>
      </c>
      <c r="AH1454">
        <v>0</v>
      </c>
      <c r="AI1454">
        <v>6.66</v>
      </c>
      <c r="AJ1454">
        <v>1</v>
      </c>
      <c r="AK1454">
        <v>1</v>
      </c>
      <c r="AL1454">
        <v>1</v>
      </c>
      <c r="AN1454">
        <v>0</v>
      </c>
      <c r="AO1454">
        <v>1</v>
      </c>
      <c r="AP1454">
        <v>0</v>
      </c>
      <c r="AQ1454">
        <v>0</v>
      </c>
      <c r="AR1454">
        <v>0</v>
      </c>
      <c r="AS1454" t="s">
        <v>3</v>
      </c>
      <c r="AT1454">
        <v>0.16</v>
      </c>
      <c r="AU1454" t="s">
        <v>3</v>
      </c>
      <c r="AV1454">
        <v>0</v>
      </c>
      <c r="AW1454">
        <v>2</v>
      </c>
      <c r="AX1454">
        <v>39502538</v>
      </c>
      <c r="AY1454">
        <v>1</v>
      </c>
      <c r="AZ1454">
        <v>0</v>
      </c>
      <c r="BA1454">
        <v>1423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CX1454">
        <f>Y1454*Source!I610</f>
        <v>0.14000000000000001</v>
      </c>
      <c r="CY1454">
        <f t="shared" ref="CY1454:CY1460" si="189">AA1454</f>
        <v>202.46</v>
      </c>
      <c r="CZ1454">
        <f t="shared" ref="CZ1454:CZ1460" si="190">AE1454</f>
        <v>30.4</v>
      </c>
      <c r="DA1454">
        <f t="shared" ref="DA1454:DA1460" si="191">AI1454</f>
        <v>6.66</v>
      </c>
      <c r="DB1454">
        <v>0</v>
      </c>
    </row>
    <row r="1455" spans="1:106" x14ac:dyDescent="0.2">
      <c r="A1455">
        <f>ROW(Source!A610)</f>
        <v>610</v>
      </c>
      <c r="B1455">
        <v>39500386</v>
      </c>
      <c r="C1455">
        <v>39502522</v>
      </c>
      <c r="D1455">
        <v>36802373</v>
      </c>
      <c r="E1455">
        <v>1</v>
      </c>
      <c r="F1455">
        <v>1</v>
      </c>
      <c r="G1455">
        <v>1</v>
      </c>
      <c r="H1455">
        <v>3</v>
      </c>
      <c r="I1455" t="s">
        <v>1258</v>
      </c>
      <c r="J1455" t="s">
        <v>1259</v>
      </c>
      <c r="K1455" t="s">
        <v>1260</v>
      </c>
      <c r="L1455">
        <v>1348</v>
      </c>
      <c r="N1455">
        <v>1009</v>
      </c>
      <c r="O1455" t="s">
        <v>57</v>
      </c>
      <c r="P1455" t="s">
        <v>57</v>
      </c>
      <c r="Q1455">
        <v>1000</v>
      </c>
      <c r="W1455">
        <v>0</v>
      </c>
      <c r="X1455">
        <v>1012095217</v>
      </c>
      <c r="Y1455">
        <v>4.2999999999999999E-4</v>
      </c>
      <c r="AA1455">
        <v>12121.2</v>
      </c>
      <c r="AB1455">
        <v>0</v>
      </c>
      <c r="AC1455">
        <v>0</v>
      </c>
      <c r="AD1455">
        <v>0</v>
      </c>
      <c r="AE1455">
        <v>1820</v>
      </c>
      <c r="AF1455">
        <v>0</v>
      </c>
      <c r="AG1455">
        <v>0</v>
      </c>
      <c r="AH1455">
        <v>0</v>
      </c>
      <c r="AI1455">
        <v>6.66</v>
      </c>
      <c r="AJ1455">
        <v>1</v>
      </c>
      <c r="AK1455">
        <v>1</v>
      </c>
      <c r="AL1455">
        <v>1</v>
      </c>
      <c r="AN1455">
        <v>0</v>
      </c>
      <c r="AO1455">
        <v>1</v>
      </c>
      <c r="AP1455">
        <v>0</v>
      </c>
      <c r="AQ1455">
        <v>0</v>
      </c>
      <c r="AR1455">
        <v>0</v>
      </c>
      <c r="AS1455" t="s">
        <v>3</v>
      </c>
      <c r="AT1455">
        <v>4.2999999999999999E-4</v>
      </c>
      <c r="AU1455" t="s">
        <v>3</v>
      </c>
      <c r="AV1455">
        <v>0</v>
      </c>
      <c r="AW1455">
        <v>2</v>
      </c>
      <c r="AX1455">
        <v>39502539</v>
      </c>
      <c r="AY1455">
        <v>1</v>
      </c>
      <c r="AZ1455">
        <v>0</v>
      </c>
      <c r="BA1455">
        <v>1424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CX1455">
        <f>Y1455*Source!I610</f>
        <v>3.7625000000000001E-4</v>
      </c>
      <c r="CY1455">
        <f t="shared" si="189"/>
        <v>12121.2</v>
      </c>
      <c r="CZ1455">
        <f t="shared" si="190"/>
        <v>1820</v>
      </c>
      <c r="DA1455">
        <f t="shared" si="191"/>
        <v>6.66</v>
      </c>
      <c r="DB1455">
        <v>0</v>
      </c>
    </row>
    <row r="1456" spans="1:106" x14ac:dyDescent="0.2">
      <c r="A1456">
        <f>ROW(Source!A610)</f>
        <v>610</v>
      </c>
      <c r="B1456">
        <v>39500386</v>
      </c>
      <c r="C1456">
        <v>39502522</v>
      </c>
      <c r="D1456">
        <v>36838317</v>
      </c>
      <c r="E1456">
        <v>1</v>
      </c>
      <c r="F1456">
        <v>1</v>
      </c>
      <c r="G1456">
        <v>1</v>
      </c>
      <c r="H1456">
        <v>3</v>
      </c>
      <c r="I1456" t="s">
        <v>1459</v>
      </c>
      <c r="J1456" t="s">
        <v>1460</v>
      </c>
      <c r="K1456" t="s">
        <v>263</v>
      </c>
      <c r="L1456">
        <v>1346</v>
      </c>
      <c r="N1456">
        <v>1009</v>
      </c>
      <c r="O1456" t="s">
        <v>52</v>
      </c>
      <c r="P1456" t="s">
        <v>52</v>
      </c>
      <c r="Q1456">
        <v>1</v>
      </c>
      <c r="W1456">
        <v>0</v>
      </c>
      <c r="X1456">
        <v>210558753</v>
      </c>
      <c r="Y1456">
        <v>0.02</v>
      </c>
      <c r="AA1456">
        <v>190.48</v>
      </c>
      <c r="AB1456">
        <v>0</v>
      </c>
      <c r="AC1456">
        <v>0</v>
      </c>
      <c r="AD1456">
        <v>0</v>
      </c>
      <c r="AE1456">
        <v>28.6</v>
      </c>
      <c r="AF1456">
        <v>0</v>
      </c>
      <c r="AG1456">
        <v>0</v>
      </c>
      <c r="AH1456">
        <v>0</v>
      </c>
      <c r="AI1456">
        <v>6.66</v>
      </c>
      <c r="AJ1456">
        <v>1</v>
      </c>
      <c r="AK1456">
        <v>1</v>
      </c>
      <c r="AL1456">
        <v>1</v>
      </c>
      <c r="AN1456">
        <v>0</v>
      </c>
      <c r="AO1456">
        <v>1</v>
      </c>
      <c r="AP1456">
        <v>0</v>
      </c>
      <c r="AQ1456">
        <v>0</v>
      </c>
      <c r="AR1456">
        <v>0</v>
      </c>
      <c r="AS1456" t="s">
        <v>3</v>
      </c>
      <c r="AT1456">
        <v>0.02</v>
      </c>
      <c r="AU1456" t="s">
        <v>3</v>
      </c>
      <c r="AV1456">
        <v>0</v>
      </c>
      <c r="AW1456">
        <v>2</v>
      </c>
      <c r="AX1456">
        <v>39502540</v>
      </c>
      <c r="AY1456">
        <v>1</v>
      </c>
      <c r="AZ1456">
        <v>0</v>
      </c>
      <c r="BA1456">
        <v>1425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CX1456">
        <f>Y1456*Source!I610</f>
        <v>1.7500000000000002E-2</v>
      </c>
      <c r="CY1456">
        <f t="shared" si="189"/>
        <v>190.48</v>
      </c>
      <c r="CZ1456">
        <f t="shared" si="190"/>
        <v>28.6</v>
      </c>
      <c r="DA1456">
        <f t="shared" si="191"/>
        <v>6.66</v>
      </c>
      <c r="DB1456">
        <v>0</v>
      </c>
    </row>
    <row r="1457" spans="1:106" x14ac:dyDescent="0.2">
      <c r="A1457">
        <f>ROW(Source!A610)</f>
        <v>610</v>
      </c>
      <c r="B1457">
        <v>39500386</v>
      </c>
      <c r="C1457">
        <v>39502522</v>
      </c>
      <c r="D1457">
        <v>36852007</v>
      </c>
      <c r="E1457">
        <v>1</v>
      </c>
      <c r="F1457">
        <v>1</v>
      </c>
      <c r="G1457">
        <v>1</v>
      </c>
      <c r="H1457">
        <v>3</v>
      </c>
      <c r="I1457" t="s">
        <v>1522</v>
      </c>
      <c r="J1457" t="s">
        <v>1523</v>
      </c>
      <c r="K1457" t="s">
        <v>1524</v>
      </c>
      <c r="L1457">
        <v>1355</v>
      </c>
      <c r="N1457">
        <v>1010</v>
      </c>
      <c r="O1457" t="s">
        <v>390</v>
      </c>
      <c r="P1457" t="s">
        <v>390</v>
      </c>
      <c r="Q1457">
        <v>100</v>
      </c>
      <c r="W1457">
        <v>0</v>
      </c>
      <c r="X1457">
        <v>-949315932</v>
      </c>
      <c r="Y1457">
        <v>0.05</v>
      </c>
      <c r="AA1457">
        <v>439.56</v>
      </c>
      <c r="AB1457">
        <v>0</v>
      </c>
      <c r="AC1457">
        <v>0</v>
      </c>
      <c r="AD1457">
        <v>0</v>
      </c>
      <c r="AE1457">
        <v>66</v>
      </c>
      <c r="AF1457">
        <v>0</v>
      </c>
      <c r="AG1457">
        <v>0</v>
      </c>
      <c r="AH1457">
        <v>0</v>
      </c>
      <c r="AI1457">
        <v>6.66</v>
      </c>
      <c r="AJ1457">
        <v>1</v>
      </c>
      <c r="AK1457">
        <v>1</v>
      </c>
      <c r="AL1457">
        <v>1</v>
      </c>
      <c r="AN1457">
        <v>0</v>
      </c>
      <c r="AO1457">
        <v>1</v>
      </c>
      <c r="AP1457">
        <v>0</v>
      </c>
      <c r="AQ1457">
        <v>0</v>
      </c>
      <c r="AR1457">
        <v>0</v>
      </c>
      <c r="AS1457" t="s">
        <v>3</v>
      </c>
      <c r="AT1457">
        <v>0.05</v>
      </c>
      <c r="AU1457" t="s">
        <v>3</v>
      </c>
      <c r="AV1457">
        <v>0</v>
      </c>
      <c r="AW1457">
        <v>2</v>
      </c>
      <c r="AX1457">
        <v>39502541</v>
      </c>
      <c r="AY1457">
        <v>1</v>
      </c>
      <c r="AZ1457">
        <v>0</v>
      </c>
      <c r="BA1457">
        <v>1426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CX1457">
        <f>Y1457*Source!I610</f>
        <v>4.3750000000000004E-2</v>
      </c>
      <c r="CY1457">
        <f t="shared" si="189"/>
        <v>439.56</v>
      </c>
      <c r="CZ1457">
        <f t="shared" si="190"/>
        <v>66</v>
      </c>
      <c r="DA1457">
        <f t="shared" si="191"/>
        <v>6.66</v>
      </c>
      <c r="DB1457">
        <v>0</v>
      </c>
    </row>
    <row r="1458" spans="1:106" x14ac:dyDescent="0.2">
      <c r="A1458">
        <f>ROW(Source!A610)</f>
        <v>610</v>
      </c>
      <c r="B1458">
        <v>39500386</v>
      </c>
      <c r="C1458">
        <v>39502522</v>
      </c>
      <c r="D1458">
        <v>36852059</v>
      </c>
      <c r="E1458">
        <v>1</v>
      </c>
      <c r="F1458">
        <v>1</v>
      </c>
      <c r="G1458">
        <v>1</v>
      </c>
      <c r="H1458">
        <v>3</v>
      </c>
      <c r="I1458" t="s">
        <v>1525</v>
      </c>
      <c r="J1458" t="s">
        <v>1526</v>
      </c>
      <c r="K1458" t="s">
        <v>1527</v>
      </c>
      <c r="L1458">
        <v>1356</v>
      </c>
      <c r="N1458">
        <v>1010</v>
      </c>
      <c r="O1458" t="s">
        <v>1128</v>
      </c>
      <c r="P1458" t="s">
        <v>1128</v>
      </c>
      <c r="Q1458">
        <v>1000</v>
      </c>
      <c r="W1458">
        <v>0</v>
      </c>
      <c r="X1458">
        <v>-1851878588</v>
      </c>
      <c r="Y1458">
        <v>1.2200000000000001E-2</v>
      </c>
      <c r="AA1458">
        <v>502.16</v>
      </c>
      <c r="AB1458">
        <v>0</v>
      </c>
      <c r="AC1458">
        <v>0</v>
      </c>
      <c r="AD1458">
        <v>0</v>
      </c>
      <c r="AE1458">
        <v>75.400000000000006</v>
      </c>
      <c r="AF1458">
        <v>0</v>
      </c>
      <c r="AG1458">
        <v>0</v>
      </c>
      <c r="AH1458">
        <v>0</v>
      </c>
      <c r="AI1458">
        <v>6.66</v>
      </c>
      <c r="AJ1458">
        <v>1</v>
      </c>
      <c r="AK1458">
        <v>1</v>
      </c>
      <c r="AL1458">
        <v>1</v>
      </c>
      <c r="AN1458">
        <v>0</v>
      </c>
      <c r="AO1458">
        <v>1</v>
      </c>
      <c r="AP1458">
        <v>0</v>
      </c>
      <c r="AQ1458">
        <v>0</v>
      </c>
      <c r="AR1458">
        <v>0</v>
      </c>
      <c r="AS1458" t="s">
        <v>3</v>
      </c>
      <c r="AT1458">
        <v>1.2200000000000001E-2</v>
      </c>
      <c r="AU1458" t="s">
        <v>3</v>
      </c>
      <c r="AV1458">
        <v>0</v>
      </c>
      <c r="AW1458">
        <v>2</v>
      </c>
      <c r="AX1458">
        <v>39502542</v>
      </c>
      <c r="AY1458">
        <v>1</v>
      </c>
      <c r="AZ1458">
        <v>0</v>
      </c>
      <c r="BA1458">
        <v>1427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CX1458">
        <f>Y1458*Source!I610</f>
        <v>1.0675E-2</v>
      </c>
      <c r="CY1458">
        <f t="shared" si="189"/>
        <v>502.16</v>
      </c>
      <c r="CZ1458">
        <f t="shared" si="190"/>
        <v>75.400000000000006</v>
      </c>
      <c r="DA1458">
        <f t="shared" si="191"/>
        <v>6.66</v>
      </c>
      <c r="DB1458">
        <v>0</v>
      </c>
    </row>
    <row r="1459" spans="1:106" x14ac:dyDescent="0.2">
      <c r="A1459">
        <f>ROW(Source!A610)</f>
        <v>610</v>
      </c>
      <c r="B1459">
        <v>39500386</v>
      </c>
      <c r="C1459">
        <v>39502522</v>
      </c>
      <c r="D1459">
        <v>36856093</v>
      </c>
      <c r="E1459">
        <v>1</v>
      </c>
      <c r="F1459">
        <v>1</v>
      </c>
      <c r="G1459">
        <v>1</v>
      </c>
      <c r="H1459">
        <v>3</v>
      </c>
      <c r="I1459" t="s">
        <v>886</v>
      </c>
      <c r="J1459" t="s">
        <v>888</v>
      </c>
      <c r="K1459" t="s">
        <v>887</v>
      </c>
      <c r="L1459">
        <v>1477</v>
      </c>
      <c r="N1459">
        <v>1013</v>
      </c>
      <c r="O1459" t="s">
        <v>824</v>
      </c>
      <c r="P1459" t="s">
        <v>826</v>
      </c>
      <c r="Q1459">
        <v>1</v>
      </c>
      <c r="W1459">
        <v>0</v>
      </c>
      <c r="X1459">
        <v>-1031213265</v>
      </c>
      <c r="Y1459">
        <v>0.1</v>
      </c>
      <c r="AA1459">
        <v>7660.27</v>
      </c>
      <c r="AB1459">
        <v>0</v>
      </c>
      <c r="AC1459">
        <v>0</v>
      </c>
      <c r="AD1459">
        <v>0</v>
      </c>
      <c r="AE1459">
        <v>1150.19</v>
      </c>
      <c r="AF1459">
        <v>0</v>
      </c>
      <c r="AG1459">
        <v>0</v>
      </c>
      <c r="AH1459">
        <v>0</v>
      </c>
      <c r="AI1459">
        <v>6.66</v>
      </c>
      <c r="AJ1459">
        <v>1</v>
      </c>
      <c r="AK1459">
        <v>1</v>
      </c>
      <c r="AL1459">
        <v>1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 t="s">
        <v>3</v>
      </c>
      <c r="AT1459">
        <v>0.1</v>
      </c>
      <c r="AU1459" t="s">
        <v>3</v>
      </c>
      <c r="AV1459">
        <v>0</v>
      </c>
      <c r="AW1459">
        <v>1</v>
      </c>
      <c r="AX1459">
        <v>-1</v>
      </c>
      <c r="AY1459">
        <v>0</v>
      </c>
      <c r="AZ1459">
        <v>0</v>
      </c>
      <c r="BA1459" t="s">
        <v>3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CX1459">
        <f>Y1459*Source!I610</f>
        <v>8.7500000000000008E-2</v>
      </c>
      <c r="CY1459">
        <f t="shared" si="189"/>
        <v>7660.27</v>
      </c>
      <c r="CZ1459">
        <f t="shared" si="190"/>
        <v>1150.19</v>
      </c>
      <c r="DA1459">
        <f t="shared" si="191"/>
        <v>6.66</v>
      </c>
      <c r="DB1459">
        <v>0</v>
      </c>
    </row>
    <row r="1460" spans="1:106" x14ac:dyDescent="0.2">
      <c r="A1460">
        <f>ROW(Source!A610)</f>
        <v>610</v>
      </c>
      <c r="B1460">
        <v>39500386</v>
      </c>
      <c r="C1460">
        <v>39502522</v>
      </c>
      <c r="D1460">
        <v>36799065</v>
      </c>
      <c r="E1460">
        <v>17</v>
      </c>
      <c r="F1460">
        <v>1</v>
      </c>
      <c r="G1460">
        <v>1</v>
      </c>
      <c r="H1460">
        <v>3</v>
      </c>
      <c r="I1460" t="s">
        <v>1438</v>
      </c>
      <c r="J1460" t="s">
        <v>3</v>
      </c>
      <c r="K1460" t="s">
        <v>1439</v>
      </c>
      <c r="L1460">
        <v>1374</v>
      </c>
      <c r="N1460">
        <v>1013</v>
      </c>
      <c r="O1460" t="s">
        <v>1440</v>
      </c>
      <c r="P1460" t="s">
        <v>1440</v>
      </c>
      <c r="Q1460">
        <v>1</v>
      </c>
      <c r="W1460">
        <v>0</v>
      </c>
      <c r="X1460">
        <v>-1731369543</v>
      </c>
      <c r="Y1460">
        <v>0.84</v>
      </c>
      <c r="AA1460">
        <v>1</v>
      </c>
      <c r="AB1460">
        <v>0</v>
      </c>
      <c r="AC1460">
        <v>0</v>
      </c>
      <c r="AD1460">
        <v>0</v>
      </c>
      <c r="AE1460">
        <v>1</v>
      </c>
      <c r="AF1460">
        <v>0</v>
      </c>
      <c r="AG1460">
        <v>0</v>
      </c>
      <c r="AH1460">
        <v>0</v>
      </c>
      <c r="AI1460">
        <v>1</v>
      </c>
      <c r="AJ1460">
        <v>1</v>
      </c>
      <c r="AK1460">
        <v>1</v>
      </c>
      <c r="AL1460">
        <v>1</v>
      </c>
      <c r="AN1460">
        <v>0</v>
      </c>
      <c r="AO1460">
        <v>1</v>
      </c>
      <c r="AP1460">
        <v>0</v>
      </c>
      <c r="AQ1460">
        <v>0</v>
      </c>
      <c r="AR1460">
        <v>0</v>
      </c>
      <c r="AS1460" t="s">
        <v>3</v>
      </c>
      <c r="AT1460">
        <v>0.84</v>
      </c>
      <c r="AU1460" t="s">
        <v>3</v>
      </c>
      <c r="AV1460">
        <v>0</v>
      </c>
      <c r="AW1460">
        <v>2</v>
      </c>
      <c r="AX1460">
        <v>39502543</v>
      </c>
      <c r="AY1460">
        <v>1</v>
      </c>
      <c r="AZ1460">
        <v>0</v>
      </c>
      <c r="BA1460">
        <v>1428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CX1460">
        <f>Y1460*Source!I610</f>
        <v>0.73499999999999999</v>
      </c>
      <c r="CY1460">
        <f t="shared" si="189"/>
        <v>1</v>
      </c>
      <c r="CZ1460">
        <f t="shared" si="190"/>
        <v>1</v>
      </c>
      <c r="DA1460">
        <f t="shared" si="191"/>
        <v>1</v>
      </c>
      <c r="DB1460">
        <v>0</v>
      </c>
    </row>
    <row r="1461" spans="1:106" x14ac:dyDescent="0.2">
      <c r="A1461">
        <f>ROW(Source!A613)</f>
        <v>613</v>
      </c>
      <c r="B1461">
        <v>39500385</v>
      </c>
      <c r="C1461">
        <v>39502545</v>
      </c>
      <c r="D1461">
        <v>37064878</v>
      </c>
      <c r="E1461">
        <v>1</v>
      </c>
      <c r="F1461">
        <v>1</v>
      </c>
      <c r="G1461">
        <v>1</v>
      </c>
      <c r="H1461">
        <v>1</v>
      </c>
      <c r="I1461" t="s">
        <v>1219</v>
      </c>
      <c r="J1461" t="s">
        <v>3</v>
      </c>
      <c r="K1461" t="s">
        <v>1220</v>
      </c>
      <c r="L1461">
        <v>1191</v>
      </c>
      <c r="N1461">
        <v>1013</v>
      </c>
      <c r="O1461" t="s">
        <v>1028</v>
      </c>
      <c r="P1461" t="s">
        <v>1028</v>
      </c>
      <c r="Q1461">
        <v>1</v>
      </c>
      <c r="W1461">
        <v>0</v>
      </c>
      <c r="X1461">
        <v>-1081351934</v>
      </c>
      <c r="Y1461">
        <v>1.83</v>
      </c>
      <c r="AA1461">
        <v>0</v>
      </c>
      <c r="AB1461">
        <v>0</v>
      </c>
      <c r="AC1461">
        <v>0</v>
      </c>
      <c r="AD1461">
        <v>9.4</v>
      </c>
      <c r="AE1461">
        <v>0</v>
      </c>
      <c r="AF1461">
        <v>0</v>
      </c>
      <c r="AG1461">
        <v>0</v>
      </c>
      <c r="AH1461">
        <v>9.4</v>
      </c>
      <c r="AI1461">
        <v>1</v>
      </c>
      <c r="AJ1461">
        <v>1</v>
      </c>
      <c r="AK1461">
        <v>1</v>
      </c>
      <c r="AL1461">
        <v>1</v>
      </c>
      <c r="AN1461">
        <v>0</v>
      </c>
      <c r="AO1461">
        <v>1</v>
      </c>
      <c r="AP1461">
        <v>0</v>
      </c>
      <c r="AQ1461">
        <v>0</v>
      </c>
      <c r="AR1461">
        <v>0</v>
      </c>
      <c r="AS1461" t="s">
        <v>3</v>
      </c>
      <c r="AT1461">
        <v>1.83</v>
      </c>
      <c r="AU1461" t="s">
        <v>3</v>
      </c>
      <c r="AV1461">
        <v>1</v>
      </c>
      <c r="AW1461">
        <v>2</v>
      </c>
      <c r="AX1461">
        <v>39502556</v>
      </c>
      <c r="AY1461">
        <v>1</v>
      </c>
      <c r="AZ1461">
        <v>0</v>
      </c>
      <c r="BA1461">
        <v>1429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CX1461">
        <f>Y1461*Source!I613</f>
        <v>3.4038000000000004</v>
      </c>
      <c r="CY1461">
        <f>AD1461</f>
        <v>9.4</v>
      </c>
      <c r="CZ1461">
        <f>AH1461</f>
        <v>9.4</v>
      </c>
      <c r="DA1461">
        <f>AL1461</f>
        <v>1</v>
      </c>
      <c r="DB1461">
        <v>0</v>
      </c>
    </row>
    <row r="1462" spans="1:106" x14ac:dyDescent="0.2">
      <c r="A1462">
        <f>ROW(Source!A613)</f>
        <v>613</v>
      </c>
      <c r="B1462">
        <v>39500385</v>
      </c>
      <c r="C1462">
        <v>39502545</v>
      </c>
      <c r="D1462">
        <v>37064876</v>
      </c>
      <c r="E1462">
        <v>1</v>
      </c>
      <c r="F1462">
        <v>1</v>
      </c>
      <c r="G1462">
        <v>1</v>
      </c>
      <c r="H1462">
        <v>1</v>
      </c>
      <c r="I1462" t="s">
        <v>1029</v>
      </c>
      <c r="J1462" t="s">
        <v>3</v>
      </c>
      <c r="K1462" t="s">
        <v>1030</v>
      </c>
      <c r="L1462">
        <v>1191</v>
      </c>
      <c r="N1462">
        <v>1013</v>
      </c>
      <c r="O1462" t="s">
        <v>1028</v>
      </c>
      <c r="P1462" t="s">
        <v>1028</v>
      </c>
      <c r="Q1462">
        <v>1</v>
      </c>
      <c r="W1462">
        <v>0</v>
      </c>
      <c r="X1462">
        <v>-1417349443</v>
      </c>
      <c r="Y1462">
        <v>0.02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1</v>
      </c>
      <c r="AJ1462">
        <v>1</v>
      </c>
      <c r="AK1462">
        <v>1</v>
      </c>
      <c r="AL1462">
        <v>1</v>
      </c>
      <c r="AN1462">
        <v>0</v>
      </c>
      <c r="AO1462">
        <v>1</v>
      </c>
      <c r="AP1462">
        <v>0</v>
      </c>
      <c r="AQ1462">
        <v>0</v>
      </c>
      <c r="AR1462">
        <v>0</v>
      </c>
      <c r="AS1462" t="s">
        <v>3</v>
      </c>
      <c r="AT1462">
        <v>0.02</v>
      </c>
      <c r="AU1462" t="s">
        <v>3</v>
      </c>
      <c r="AV1462">
        <v>2</v>
      </c>
      <c r="AW1462">
        <v>2</v>
      </c>
      <c r="AX1462">
        <v>39502557</v>
      </c>
      <c r="AY1462">
        <v>1</v>
      </c>
      <c r="AZ1462">
        <v>0</v>
      </c>
      <c r="BA1462">
        <v>1430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CX1462">
        <f>Y1462*Source!I613</f>
        <v>3.7200000000000004E-2</v>
      </c>
      <c r="CY1462">
        <f>AD1462</f>
        <v>0</v>
      </c>
      <c r="CZ1462">
        <f>AH1462</f>
        <v>0</v>
      </c>
      <c r="DA1462">
        <f>AL1462</f>
        <v>1</v>
      </c>
      <c r="DB1462">
        <v>0</v>
      </c>
    </row>
    <row r="1463" spans="1:106" x14ac:dyDescent="0.2">
      <c r="A1463">
        <f>ROW(Source!A613)</f>
        <v>613</v>
      </c>
      <c r="B1463">
        <v>39500385</v>
      </c>
      <c r="C1463">
        <v>39502545</v>
      </c>
      <c r="D1463">
        <v>36882159</v>
      </c>
      <c r="E1463">
        <v>1</v>
      </c>
      <c r="F1463">
        <v>1</v>
      </c>
      <c r="G1463">
        <v>1</v>
      </c>
      <c r="H1463">
        <v>2</v>
      </c>
      <c r="I1463" t="s">
        <v>1119</v>
      </c>
      <c r="J1463" t="s">
        <v>1120</v>
      </c>
      <c r="K1463" t="s">
        <v>1121</v>
      </c>
      <c r="L1463">
        <v>1368</v>
      </c>
      <c r="N1463">
        <v>1011</v>
      </c>
      <c r="O1463" t="s">
        <v>1034</v>
      </c>
      <c r="P1463" t="s">
        <v>1034</v>
      </c>
      <c r="Q1463">
        <v>1</v>
      </c>
      <c r="W1463">
        <v>0</v>
      </c>
      <c r="X1463">
        <v>-1718674368</v>
      </c>
      <c r="Y1463">
        <v>0.01</v>
      </c>
      <c r="AA1463">
        <v>0</v>
      </c>
      <c r="AB1463">
        <v>111.99</v>
      </c>
      <c r="AC1463">
        <v>13.5</v>
      </c>
      <c r="AD1463">
        <v>0</v>
      </c>
      <c r="AE1463">
        <v>0</v>
      </c>
      <c r="AF1463">
        <v>111.99</v>
      </c>
      <c r="AG1463">
        <v>13.5</v>
      </c>
      <c r="AH1463">
        <v>0</v>
      </c>
      <c r="AI1463">
        <v>1</v>
      </c>
      <c r="AJ1463">
        <v>1</v>
      </c>
      <c r="AK1463">
        <v>1</v>
      </c>
      <c r="AL1463">
        <v>1</v>
      </c>
      <c r="AN1463">
        <v>0</v>
      </c>
      <c r="AO1463">
        <v>1</v>
      </c>
      <c r="AP1463">
        <v>0</v>
      </c>
      <c r="AQ1463">
        <v>0</v>
      </c>
      <c r="AR1463">
        <v>0</v>
      </c>
      <c r="AS1463" t="s">
        <v>3</v>
      </c>
      <c r="AT1463">
        <v>0.01</v>
      </c>
      <c r="AU1463" t="s">
        <v>3</v>
      </c>
      <c r="AV1463">
        <v>0</v>
      </c>
      <c r="AW1463">
        <v>2</v>
      </c>
      <c r="AX1463">
        <v>39502558</v>
      </c>
      <c r="AY1463">
        <v>1</v>
      </c>
      <c r="AZ1463">
        <v>0</v>
      </c>
      <c r="BA1463">
        <v>1431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CX1463">
        <f>Y1463*Source!I613</f>
        <v>1.8600000000000002E-2</v>
      </c>
      <c r="CY1463">
        <f>AB1463</f>
        <v>111.99</v>
      </c>
      <c r="CZ1463">
        <f>AF1463</f>
        <v>111.99</v>
      </c>
      <c r="DA1463">
        <f>AJ1463</f>
        <v>1</v>
      </c>
      <c r="DB1463">
        <v>0</v>
      </c>
    </row>
    <row r="1464" spans="1:106" x14ac:dyDescent="0.2">
      <c r="A1464">
        <f>ROW(Source!A613)</f>
        <v>613</v>
      </c>
      <c r="B1464">
        <v>39500385</v>
      </c>
      <c r="C1464">
        <v>39502545</v>
      </c>
      <c r="D1464">
        <v>36883554</v>
      </c>
      <c r="E1464">
        <v>1</v>
      </c>
      <c r="F1464">
        <v>1</v>
      </c>
      <c r="G1464">
        <v>1</v>
      </c>
      <c r="H1464">
        <v>2</v>
      </c>
      <c r="I1464" t="s">
        <v>1037</v>
      </c>
      <c r="J1464" t="s">
        <v>1038</v>
      </c>
      <c r="K1464" t="s">
        <v>1039</v>
      </c>
      <c r="L1464">
        <v>1368</v>
      </c>
      <c r="N1464">
        <v>1011</v>
      </c>
      <c r="O1464" t="s">
        <v>1034</v>
      </c>
      <c r="P1464" t="s">
        <v>1034</v>
      </c>
      <c r="Q1464">
        <v>1</v>
      </c>
      <c r="W1464">
        <v>0</v>
      </c>
      <c r="X1464">
        <v>1372534845</v>
      </c>
      <c r="Y1464">
        <v>0.01</v>
      </c>
      <c r="AA1464">
        <v>0</v>
      </c>
      <c r="AB1464">
        <v>65.709999999999994</v>
      </c>
      <c r="AC1464">
        <v>11.6</v>
      </c>
      <c r="AD1464">
        <v>0</v>
      </c>
      <c r="AE1464">
        <v>0</v>
      </c>
      <c r="AF1464">
        <v>65.709999999999994</v>
      </c>
      <c r="AG1464">
        <v>11.6</v>
      </c>
      <c r="AH1464">
        <v>0</v>
      </c>
      <c r="AI1464">
        <v>1</v>
      </c>
      <c r="AJ1464">
        <v>1</v>
      </c>
      <c r="AK1464">
        <v>1</v>
      </c>
      <c r="AL1464">
        <v>1</v>
      </c>
      <c r="AN1464">
        <v>0</v>
      </c>
      <c r="AO1464">
        <v>1</v>
      </c>
      <c r="AP1464">
        <v>0</v>
      </c>
      <c r="AQ1464">
        <v>0</v>
      </c>
      <c r="AR1464">
        <v>0</v>
      </c>
      <c r="AS1464" t="s">
        <v>3</v>
      </c>
      <c r="AT1464">
        <v>0.01</v>
      </c>
      <c r="AU1464" t="s">
        <v>3</v>
      </c>
      <c r="AV1464">
        <v>0</v>
      </c>
      <c r="AW1464">
        <v>2</v>
      </c>
      <c r="AX1464">
        <v>39502559</v>
      </c>
      <c r="AY1464">
        <v>1</v>
      </c>
      <c r="AZ1464">
        <v>0</v>
      </c>
      <c r="BA1464">
        <v>1432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CX1464">
        <f>Y1464*Source!I613</f>
        <v>1.8600000000000002E-2</v>
      </c>
      <c r="CY1464">
        <f>AB1464</f>
        <v>65.709999999999994</v>
      </c>
      <c r="CZ1464">
        <f>AF1464</f>
        <v>65.709999999999994</v>
      </c>
      <c r="DA1464">
        <f>AJ1464</f>
        <v>1</v>
      </c>
      <c r="DB1464">
        <v>0</v>
      </c>
    </row>
    <row r="1465" spans="1:106" x14ac:dyDescent="0.2">
      <c r="A1465">
        <f>ROW(Source!A613)</f>
        <v>613</v>
      </c>
      <c r="B1465">
        <v>39500385</v>
      </c>
      <c r="C1465">
        <v>39502545</v>
      </c>
      <c r="D1465">
        <v>36802094</v>
      </c>
      <c r="E1465">
        <v>1</v>
      </c>
      <c r="F1465">
        <v>1</v>
      </c>
      <c r="G1465">
        <v>1</v>
      </c>
      <c r="H1465">
        <v>3</v>
      </c>
      <c r="I1465" t="s">
        <v>1430</v>
      </c>
      <c r="J1465" t="s">
        <v>1431</v>
      </c>
      <c r="K1465" t="s">
        <v>1432</v>
      </c>
      <c r="L1465">
        <v>1346</v>
      </c>
      <c r="N1465">
        <v>1009</v>
      </c>
      <c r="O1465" t="s">
        <v>52</v>
      </c>
      <c r="P1465" t="s">
        <v>52</v>
      </c>
      <c r="Q1465">
        <v>1</v>
      </c>
      <c r="W1465">
        <v>0</v>
      </c>
      <c r="X1465">
        <v>-1088866022</v>
      </c>
      <c r="Y1465">
        <v>0.16</v>
      </c>
      <c r="AA1465">
        <v>30.4</v>
      </c>
      <c r="AB1465">
        <v>0</v>
      </c>
      <c r="AC1465">
        <v>0</v>
      </c>
      <c r="AD1465">
        <v>0</v>
      </c>
      <c r="AE1465">
        <v>30.4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1</v>
      </c>
      <c r="AL1465">
        <v>1</v>
      </c>
      <c r="AN1465">
        <v>0</v>
      </c>
      <c r="AO1465">
        <v>1</v>
      </c>
      <c r="AP1465">
        <v>0</v>
      </c>
      <c r="AQ1465">
        <v>0</v>
      </c>
      <c r="AR1465">
        <v>0</v>
      </c>
      <c r="AS1465" t="s">
        <v>3</v>
      </c>
      <c r="AT1465">
        <v>0.16</v>
      </c>
      <c r="AU1465" t="s">
        <v>3</v>
      </c>
      <c r="AV1465">
        <v>0</v>
      </c>
      <c r="AW1465">
        <v>2</v>
      </c>
      <c r="AX1465">
        <v>39502560</v>
      </c>
      <c r="AY1465">
        <v>1</v>
      </c>
      <c r="AZ1465">
        <v>0</v>
      </c>
      <c r="BA1465">
        <v>1433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CX1465">
        <f>Y1465*Source!I613</f>
        <v>0.29760000000000003</v>
      </c>
      <c r="CY1465">
        <f t="shared" ref="CY1465:CY1470" si="192">AA1465</f>
        <v>30.4</v>
      </c>
      <c r="CZ1465">
        <f t="shared" ref="CZ1465:CZ1470" si="193">AE1465</f>
        <v>30.4</v>
      </c>
      <c r="DA1465">
        <f t="shared" ref="DA1465:DA1470" si="194">AI1465</f>
        <v>1</v>
      </c>
      <c r="DB1465">
        <v>0</v>
      </c>
    </row>
    <row r="1466" spans="1:106" x14ac:dyDescent="0.2">
      <c r="A1466">
        <f>ROW(Source!A613)</f>
        <v>613</v>
      </c>
      <c r="B1466">
        <v>39500385</v>
      </c>
      <c r="C1466">
        <v>39502545</v>
      </c>
      <c r="D1466">
        <v>36802373</v>
      </c>
      <c r="E1466">
        <v>1</v>
      </c>
      <c r="F1466">
        <v>1</v>
      </c>
      <c r="G1466">
        <v>1</v>
      </c>
      <c r="H1466">
        <v>3</v>
      </c>
      <c r="I1466" t="s">
        <v>1258</v>
      </c>
      <c r="J1466" t="s">
        <v>1259</v>
      </c>
      <c r="K1466" t="s">
        <v>1260</v>
      </c>
      <c r="L1466">
        <v>1348</v>
      </c>
      <c r="N1466">
        <v>1009</v>
      </c>
      <c r="O1466" t="s">
        <v>57</v>
      </c>
      <c r="P1466" t="s">
        <v>57</v>
      </c>
      <c r="Q1466">
        <v>1000</v>
      </c>
      <c r="W1466">
        <v>0</v>
      </c>
      <c r="X1466">
        <v>1012095217</v>
      </c>
      <c r="Y1466">
        <v>5.9999999999999995E-4</v>
      </c>
      <c r="AA1466">
        <v>1820</v>
      </c>
      <c r="AB1466">
        <v>0</v>
      </c>
      <c r="AC1466">
        <v>0</v>
      </c>
      <c r="AD1466">
        <v>0</v>
      </c>
      <c r="AE1466">
        <v>1820</v>
      </c>
      <c r="AF1466">
        <v>0</v>
      </c>
      <c r="AG1466">
        <v>0</v>
      </c>
      <c r="AH1466">
        <v>0</v>
      </c>
      <c r="AI1466">
        <v>1</v>
      </c>
      <c r="AJ1466">
        <v>1</v>
      </c>
      <c r="AK1466">
        <v>1</v>
      </c>
      <c r="AL1466">
        <v>1</v>
      </c>
      <c r="AN1466">
        <v>0</v>
      </c>
      <c r="AO1466">
        <v>1</v>
      </c>
      <c r="AP1466">
        <v>0</v>
      </c>
      <c r="AQ1466">
        <v>0</v>
      </c>
      <c r="AR1466">
        <v>0</v>
      </c>
      <c r="AS1466" t="s">
        <v>3</v>
      </c>
      <c r="AT1466">
        <v>5.9999999999999995E-4</v>
      </c>
      <c r="AU1466" t="s">
        <v>3</v>
      </c>
      <c r="AV1466">
        <v>0</v>
      </c>
      <c r="AW1466">
        <v>2</v>
      </c>
      <c r="AX1466">
        <v>39502561</v>
      </c>
      <c r="AY1466">
        <v>1</v>
      </c>
      <c r="AZ1466">
        <v>0</v>
      </c>
      <c r="BA1466">
        <v>1434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CX1466">
        <f>Y1466*Source!I613</f>
        <v>1.116E-3</v>
      </c>
      <c r="CY1466">
        <f t="shared" si="192"/>
        <v>1820</v>
      </c>
      <c r="CZ1466">
        <f t="shared" si="193"/>
        <v>1820</v>
      </c>
      <c r="DA1466">
        <f t="shared" si="194"/>
        <v>1</v>
      </c>
      <c r="DB1466">
        <v>0</v>
      </c>
    </row>
    <row r="1467" spans="1:106" x14ac:dyDescent="0.2">
      <c r="A1467">
        <f>ROW(Source!A613)</f>
        <v>613</v>
      </c>
      <c r="B1467">
        <v>39500385</v>
      </c>
      <c r="C1467">
        <v>39502545</v>
      </c>
      <c r="D1467">
        <v>36838317</v>
      </c>
      <c r="E1467">
        <v>1</v>
      </c>
      <c r="F1467">
        <v>1</v>
      </c>
      <c r="G1467">
        <v>1</v>
      </c>
      <c r="H1467">
        <v>3</v>
      </c>
      <c r="I1467" t="s">
        <v>1459</v>
      </c>
      <c r="J1467" t="s">
        <v>1460</v>
      </c>
      <c r="K1467" t="s">
        <v>263</v>
      </c>
      <c r="L1467">
        <v>1346</v>
      </c>
      <c r="N1467">
        <v>1009</v>
      </c>
      <c r="O1467" t="s">
        <v>52</v>
      </c>
      <c r="P1467" t="s">
        <v>52</v>
      </c>
      <c r="Q1467">
        <v>1</v>
      </c>
      <c r="W1467">
        <v>0</v>
      </c>
      <c r="X1467">
        <v>210558753</v>
      </c>
      <c r="Y1467">
        <v>0.02</v>
      </c>
      <c r="AA1467">
        <v>28.6</v>
      </c>
      <c r="AB1467">
        <v>0</v>
      </c>
      <c r="AC1467">
        <v>0</v>
      </c>
      <c r="AD1467">
        <v>0</v>
      </c>
      <c r="AE1467">
        <v>28.6</v>
      </c>
      <c r="AF1467">
        <v>0</v>
      </c>
      <c r="AG1467">
        <v>0</v>
      </c>
      <c r="AH1467">
        <v>0</v>
      </c>
      <c r="AI1467">
        <v>1</v>
      </c>
      <c r="AJ1467">
        <v>1</v>
      </c>
      <c r="AK1467">
        <v>1</v>
      </c>
      <c r="AL1467">
        <v>1</v>
      </c>
      <c r="AN1467">
        <v>0</v>
      </c>
      <c r="AO1467">
        <v>1</v>
      </c>
      <c r="AP1467">
        <v>0</v>
      </c>
      <c r="AQ1467">
        <v>0</v>
      </c>
      <c r="AR1467">
        <v>0</v>
      </c>
      <c r="AS1467" t="s">
        <v>3</v>
      </c>
      <c r="AT1467">
        <v>0.02</v>
      </c>
      <c r="AU1467" t="s">
        <v>3</v>
      </c>
      <c r="AV1467">
        <v>0</v>
      </c>
      <c r="AW1467">
        <v>2</v>
      </c>
      <c r="AX1467">
        <v>39502562</v>
      </c>
      <c r="AY1467">
        <v>1</v>
      </c>
      <c r="AZ1467">
        <v>0</v>
      </c>
      <c r="BA1467">
        <v>1435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CX1467">
        <f>Y1467*Source!I613</f>
        <v>3.7200000000000004E-2</v>
      </c>
      <c r="CY1467">
        <f t="shared" si="192"/>
        <v>28.6</v>
      </c>
      <c r="CZ1467">
        <f t="shared" si="193"/>
        <v>28.6</v>
      </c>
      <c r="DA1467">
        <f t="shared" si="194"/>
        <v>1</v>
      </c>
      <c r="DB1467">
        <v>0</v>
      </c>
    </row>
    <row r="1468" spans="1:106" x14ac:dyDescent="0.2">
      <c r="A1468">
        <f>ROW(Source!A613)</f>
        <v>613</v>
      </c>
      <c r="B1468">
        <v>39500385</v>
      </c>
      <c r="C1468">
        <v>39502545</v>
      </c>
      <c r="D1468">
        <v>36852060</v>
      </c>
      <c r="E1468">
        <v>1</v>
      </c>
      <c r="F1468">
        <v>1</v>
      </c>
      <c r="G1468">
        <v>1</v>
      </c>
      <c r="H1468">
        <v>3</v>
      </c>
      <c r="I1468" t="s">
        <v>1528</v>
      </c>
      <c r="J1468" t="s">
        <v>1529</v>
      </c>
      <c r="K1468" t="s">
        <v>1530</v>
      </c>
      <c r="L1468">
        <v>1356</v>
      </c>
      <c r="N1468">
        <v>1010</v>
      </c>
      <c r="O1468" t="s">
        <v>1128</v>
      </c>
      <c r="P1468" t="s">
        <v>1128</v>
      </c>
      <c r="Q1468">
        <v>1000</v>
      </c>
      <c r="W1468">
        <v>0</v>
      </c>
      <c r="X1468">
        <v>537827188</v>
      </c>
      <c r="Y1468">
        <v>1.2200000000000001E-2</v>
      </c>
      <c r="AA1468">
        <v>119</v>
      </c>
      <c r="AB1468">
        <v>0</v>
      </c>
      <c r="AC1468">
        <v>0</v>
      </c>
      <c r="AD1468">
        <v>0</v>
      </c>
      <c r="AE1468">
        <v>119</v>
      </c>
      <c r="AF1468">
        <v>0</v>
      </c>
      <c r="AG1468">
        <v>0</v>
      </c>
      <c r="AH1468">
        <v>0</v>
      </c>
      <c r="AI1468">
        <v>1</v>
      </c>
      <c r="AJ1468">
        <v>1</v>
      </c>
      <c r="AK1468">
        <v>1</v>
      </c>
      <c r="AL1468">
        <v>1</v>
      </c>
      <c r="AN1468">
        <v>0</v>
      </c>
      <c r="AO1468">
        <v>1</v>
      </c>
      <c r="AP1468">
        <v>0</v>
      </c>
      <c r="AQ1468">
        <v>0</v>
      </c>
      <c r="AR1468">
        <v>0</v>
      </c>
      <c r="AS1468" t="s">
        <v>3</v>
      </c>
      <c r="AT1468">
        <v>1.2200000000000001E-2</v>
      </c>
      <c r="AU1468" t="s">
        <v>3</v>
      </c>
      <c r="AV1468">
        <v>0</v>
      </c>
      <c r="AW1468">
        <v>2</v>
      </c>
      <c r="AX1468">
        <v>39502563</v>
      </c>
      <c r="AY1468">
        <v>1</v>
      </c>
      <c r="AZ1468">
        <v>0</v>
      </c>
      <c r="BA1468">
        <v>1436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CX1468">
        <f>Y1468*Source!I613</f>
        <v>2.2692000000000004E-2</v>
      </c>
      <c r="CY1468">
        <f t="shared" si="192"/>
        <v>119</v>
      </c>
      <c r="CZ1468">
        <f t="shared" si="193"/>
        <v>119</v>
      </c>
      <c r="DA1468">
        <f t="shared" si="194"/>
        <v>1</v>
      </c>
      <c r="DB1468">
        <v>0</v>
      </c>
    </row>
    <row r="1469" spans="1:106" x14ac:dyDescent="0.2">
      <c r="A1469">
        <f>ROW(Source!A613)</f>
        <v>613</v>
      </c>
      <c r="B1469">
        <v>39500385</v>
      </c>
      <c r="C1469">
        <v>39502545</v>
      </c>
      <c r="D1469">
        <v>36856093</v>
      </c>
      <c r="E1469">
        <v>1</v>
      </c>
      <c r="F1469">
        <v>1</v>
      </c>
      <c r="G1469">
        <v>1</v>
      </c>
      <c r="H1469">
        <v>3</v>
      </c>
      <c r="I1469" t="s">
        <v>886</v>
      </c>
      <c r="J1469" t="s">
        <v>888</v>
      </c>
      <c r="K1469" t="s">
        <v>887</v>
      </c>
      <c r="L1469">
        <v>1477</v>
      </c>
      <c r="N1469">
        <v>1013</v>
      </c>
      <c r="O1469" t="s">
        <v>824</v>
      </c>
      <c r="P1469" t="s">
        <v>826</v>
      </c>
      <c r="Q1469">
        <v>1</v>
      </c>
      <c r="W1469">
        <v>0</v>
      </c>
      <c r="X1469">
        <v>-1031213265</v>
      </c>
      <c r="Y1469">
        <v>0.1</v>
      </c>
      <c r="AA1469">
        <v>1150.19</v>
      </c>
      <c r="AB1469">
        <v>0</v>
      </c>
      <c r="AC1469">
        <v>0</v>
      </c>
      <c r="AD1469">
        <v>0</v>
      </c>
      <c r="AE1469">
        <v>1150.19</v>
      </c>
      <c r="AF1469">
        <v>0</v>
      </c>
      <c r="AG1469">
        <v>0</v>
      </c>
      <c r="AH1469">
        <v>0</v>
      </c>
      <c r="AI1469">
        <v>1</v>
      </c>
      <c r="AJ1469">
        <v>1</v>
      </c>
      <c r="AK1469">
        <v>1</v>
      </c>
      <c r="AL1469">
        <v>1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 t="s">
        <v>3</v>
      </c>
      <c r="AT1469">
        <v>0.1</v>
      </c>
      <c r="AU1469" t="s">
        <v>3</v>
      </c>
      <c r="AV1469">
        <v>0</v>
      </c>
      <c r="AW1469">
        <v>1</v>
      </c>
      <c r="AX1469">
        <v>-1</v>
      </c>
      <c r="AY1469">
        <v>0</v>
      </c>
      <c r="AZ1469">
        <v>0</v>
      </c>
      <c r="BA1469" t="s">
        <v>3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CX1469">
        <f>Y1469*Source!I613</f>
        <v>0.18600000000000003</v>
      </c>
      <c r="CY1469">
        <f t="shared" si="192"/>
        <v>1150.19</v>
      </c>
      <c r="CZ1469">
        <f t="shared" si="193"/>
        <v>1150.19</v>
      </c>
      <c r="DA1469">
        <f t="shared" si="194"/>
        <v>1</v>
      </c>
      <c r="DB1469">
        <v>0</v>
      </c>
    </row>
    <row r="1470" spans="1:106" x14ac:dyDescent="0.2">
      <c r="A1470">
        <f>ROW(Source!A613)</f>
        <v>613</v>
      </c>
      <c r="B1470">
        <v>39500385</v>
      </c>
      <c r="C1470">
        <v>39502545</v>
      </c>
      <c r="D1470">
        <v>36799065</v>
      </c>
      <c r="E1470">
        <v>17</v>
      </c>
      <c r="F1470">
        <v>1</v>
      </c>
      <c r="G1470">
        <v>1</v>
      </c>
      <c r="H1470">
        <v>3</v>
      </c>
      <c r="I1470" t="s">
        <v>1438</v>
      </c>
      <c r="J1470" t="s">
        <v>3</v>
      </c>
      <c r="K1470" t="s">
        <v>1439</v>
      </c>
      <c r="L1470">
        <v>1374</v>
      </c>
      <c r="N1470">
        <v>1013</v>
      </c>
      <c r="O1470" t="s">
        <v>1440</v>
      </c>
      <c r="P1470" t="s">
        <v>1440</v>
      </c>
      <c r="Q1470">
        <v>1</v>
      </c>
      <c r="W1470">
        <v>0</v>
      </c>
      <c r="X1470">
        <v>-1731369543</v>
      </c>
      <c r="Y1470">
        <v>0.34</v>
      </c>
      <c r="AA1470">
        <v>1</v>
      </c>
      <c r="AB1470">
        <v>0</v>
      </c>
      <c r="AC1470">
        <v>0</v>
      </c>
      <c r="AD1470">
        <v>0</v>
      </c>
      <c r="AE1470">
        <v>1</v>
      </c>
      <c r="AF1470">
        <v>0</v>
      </c>
      <c r="AG1470">
        <v>0</v>
      </c>
      <c r="AH1470">
        <v>0</v>
      </c>
      <c r="AI1470">
        <v>1</v>
      </c>
      <c r="AJ1470">
        <v>1</v>
      </c>
      <c r="AK1470">
        <v>1</v>
      </c>
      <c r="AL1470">
        <v>1</v>
      </c>
      <c r="AN1470">
        <v>0</v>
      </c>
      <c r="AO1470">
        <v>1</v>
      </c>
      <c r="AP1470">
        <v>0</v>
      </c>
      <c r="AQ1470">
        <v>0</v>
      </c>
      <c r="AR1470">
        <v>0</v>
      </c>
      <c r="AS1470" t="s">
        <v>3</v>
      </c>
      <c r="AT1470">
        <v>0.34</v>
      </c>
      <c r="AU1470" t="s">
        <v>3</v>
      </c>
      <c r="AV1470">
        <v>0</v>
      </c>
      <c r="AW1470">
        <v>2</v>
      </c>
      <c r="AX1470">
        <v>39502564</v>
      </c>
      <c r="AY1470">
        <v>1</v>
      </c>
      <c r="AZ1470">
        <v>0</v>
      </c>
      <c r="BA1470">
        <v>1437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CX1470">
        <f>Y1470*Source!I613</f>
        <v>0.63240000000000007</v>
      </c>
      <c r="CY1470">
        <f t="shared" si="192"/>
        <v>1</v>
      </c>
      <c r="CZ1470">
        <f t="shared" si="193"/>
        <v>1</v>
      </c>
      <c r="DA1470">
        <f t="shared" si="194"/>
        <v>1</v>
      </c>
      <c r="DB1470">
        <v>0</v>
      </c>
    </row>
    <row r="1471" spans="1:106" x14ac:dyDescent="0.2">
      <c r="A1471">
        <f>ROW(Source!A614)</f>
        <v>614</v>
      </c>
      <c r="B1471">
        <v>39500386</v>
      </c>
      <c r="C1471">
        <v>39502545</v>
      </c>
      <c r="D1471">
        <v>37064878</v>
      </c>
      <c r="E1471">
        <v>1</v>
      </c>
      <c r="F1471">
        <v>1</v>
      </c>
      <c r="G1471">
        <v>1</v>
      </c>
      <c r="H1471">
        <v>1</v>
      </c>
      <c r="I1471" t="s">
        <v>1219</v>
      </c>
      <c r="J1471" t="s">
        <v>3</v>
      </c>
      <c r="K1471" t="s">
        <v>1220</v>
      </c>
      <c r="L1471">
        <v>1191</v>
      </c>
      <c r="N1471">
        <v>1013</v>
      </c>
      <c r="O1471" t="s">
        <v>1028</v>
      </c>
      <c r="P1471" t="s">
        <v>1028</v>
      </c>
      <c r="Q1471">
        <v>1</v>
      </c>
      <c r="W1471">
        <v>0</v>
      </c>
      <c r="X1471">
        <v>-1081351934</v>
      </c>
      <c r="Y1471">
        <v>1.83</v>
      </c>
      <c r="AA1471">
        <v>0</v>
      </c>
      <c r="AB1471">
        <v>0</v>
      </c>
      <c r="AC1471">
        <v>0</v>
      </c>
      <c r="AD1471">
        <v>62.6</v>
      </c>
      <c r="AE1471">
        <v>0</v>
      </c>
      <c r="AF1471">
        <v>0</v>
      </c>
      <c r="AG1471">
        <v>0</v>
      </c>
      <c r="AH1471">
        <v>9.4</v>
      </c>
      <c r="AI1471">
        <v>1</v>
      </c>
      <c r="AJ1471">
        <v>1</v>
      </c>
      <c r="AK1471">
        <v>1</v>
      </c>
      <c r="AL1471">
        <v>6.66</v>
      </c>
      <c r="AN1471">
        <v>0</v>
      </c>
      <c r="AO1471">
        <v>1</v>
      </c>
      <c r="AP1471">
        <v>0</v>
      </c>
      <c r="AQ1471">
        <v>0</v>
      </c>
      <c r="AR1471">
        <v>0</v>
      </c>
      <c r="AS1471" t="s">
        <v>3</v>
      </c>
      <c r="AT1471">
        <v>1.83</v>
      </c>
      <c r="AU1471" t="s">
        <v>3</v>
      </c>
      <c r="AV1471">
        <v>1</v>
      </c>
      <c r="AW1471">
        <v>2</v>
      </c>
      <c r="AX1471">
        <v>39502556</v>
      </c>
      <c r="AY1471">
        <v>1</v>
      </c>
      <c r="AZ1471">
        <v>0</v>
      </c>
      <c r="BA1471">
        <v>1438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CX1471">
        <f>Y1471*Source!I614</f>
        <v>3.4038000000000004</v>
      </c>
      <c r="CY1471">
        <f>AD1471</f>
        <v>62.6</v>
      </c>
      <c r="CZ1471">
        <f>AH1471</f>
        <v>9.4</v>
      </c>
      <c r="DA1471">
        <f>AL1471</f>
        <v>6.66</v>
      </c>
      <c r="DB1471">
        <v>0</v>
      </c>
    </row>
    <row r="1472" spans="1:106" x14ac:dyDescent="0.2">
      <c r="A1472">
        <f>ROW(Source!A614)</f>
        <v>614</v>
      </c>
      <c r="B1472">
        <v>39500386</v>
      </c>
      <c r="C1472">
        <v>39502545</v>
      </c>
      <c r="D1472">
        <v>37064876</v>
      </c>
      <c r="E1472">
        <v>1</v>
      </c>
      <c r="F1472">
        <v>1</v>
      </c>
      <c r="G1472">
        <v>1</v>
      </c>
      <c r="H1472">
        <v>1</v>
      </c>
      <c r="I1472" t="s">
        <v>1029</v>
      </c>
      <c r="J1472" t="s">
        <v>3</v>
      </c>
      <c r="K1472" t="s">
        <v>1030</v>
      </c>
      <c r="L1472">
        <v>1191</v>
      </c>
      <c r="N1472">
        <v>1013</v>
      </c>
      <c r="O1472" t="s">
        <v>1028</v>
      </c>
      <c r="P1472" t="s">
        <v>1028</v>
      </c>
      <c r="Q1472">
        <v>1</v>
      </c>
      <c r="W1472">
        <v>0</v>
      </c>
      <c r="X1472">
        <v>-1417349443</v>
      </c>
      <c r="Y1472">
        <v>0.02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1</v>
      </c>
      <c r="AJ1472">
        <v>1</v>
      </c>
      <c r="AK1472">
        <v>6.66</v>
      </c>
      <c r="AL1472">
        <v>1</v>
      </c>
      <c r="AN1472">
        <v>0</v>
      </c>
      <c r="AO1472">
        <v>1</v>
      </c>
      <c r="AP1472">
        <v>0</v>
      </c>
      <c r="AQ1472">
        <v>0</v>
      </c>
      <c r="AR1472">
        <v>0</v>
      </c>
      <c r="AS1472" t="s">
        <v>3</v>
      </c>
      <c r="AT1472">
        <v>0.02</v>
      </c>
      <c r="AU1472" t="s">
        <v>3</v>
      </c>
      <c r="AV1472">
        <v>2</v>
      </c>
      <c r="AW1472">
        <v>2</v>
      </c>
      <c r="AX1472">
        <v>39502557</v>
      </c>
      <c r="AY1472">
        <v>1</v>
      </c>
      <c r="AZ1472">
        <v>0</v>
      </c>
      <c r="BA1472">
        <v>1439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CX1472">
        <f>Y1472*Source!I614</f>
        <v>3.7200000000000004E-2</v>
      </c>
      <c r="CY1472">
        <f>AD1472</f>
        <v>0</v>
      </c>
      <c r="CZ1472">
        <f>AH1472</f>
        <v>0</v>
      </c>
      <c r="DA1472">
        <f>AL1472</f>
        <v>1</v>
      </c>
      <c r="DB1472">
        <v>0</v>
      </c>
    </row>
    <row r="1473" spans="1:106" x14ac:dyDescent="0.2">
      <c r="A1473">
        <f>ROW(Source!A614)</f>
        <v>614</v>
      </c>
      <c r="B1473">
        <v>39500386</v>
      </c>
      <c r="C1473">
        <v>39502545</v>
      </c>
      <c r="D1473">
        <v>36882159</v>
      </c>
      <c r="E1473">
        <v>1</v>
      </c>
      <c r="F1473">
        <v>1</v>
      </c>
      <c r="G1473">
        <v>1</v>
      </c>
      <c r="H1473">
        <v>2</v>
      </c>
      <c r="I1473" t="s">
        <v>1119</v>
      </c>
      <c r="J1473" t="s">
        <v>1120</v>
      </c>
      <c r="K1473" t="s">
        <v>1121</v>
      </c>
      <c r="L1473">
        <v>1368</v>
      </c>
      <c r="N1473">
        <v>1011</v>
      </c>
      <c r="O1473" t="s">
        <v>1034</v>
      </c>
      <c r="P1473" t="s">
        <v>1034</v>
      </c>
      <c r="Q1473">
        <v>1</v>
      </c>
      <c r="W1473">
        <v>0</v>
      </c>
      <c r="X1473">
        <v>-1718674368</v>
      </c>
      <c r="Y1473">
        <v>0.01</v>
      </c>
      <c r="AA1473">
        <v>0</v>
      </c>
      <c r="AB1473">
        <v>745.85</v>
      </c>
      <c r="AC1473">
        <v>13.5</v>
      </c>
      <c r="AD1473">
        <v>0</v>
      </c>
      <c r="AE1473">
        <v>0</v>
      </c>
      <c r="AF1473">
        <v>111.99</v>
      </c>
      <c r="AG1473">
        <v>13.5</v>
      </c>
      <c r="AH1473">
        <v>0</v>
      </c>
      <c r="AI1473">
        <v>1</v>
      </c>
      <c r="AJ1473">
        <v>6.66</v>
      </c>
      <c r="AK1473">
        <v>1</v>
      </c>
      <c r="AL1473">
        <v>1</v>
      </c>
      <c r="AN1473">
        <v>0</v>
      </c>
      <c r="AO1473">
        <v>1</v>
      </c>
      <c r="AP1473">
        <v>0</v>
      </c>
      <c r="AQ1473">
        <v>0</v>
      </c>
      <c r="AR1473">
        <v>0</v>
      </c>
      <c r="AS1473" t="s">
        <v>3</v>
      </c>
      <c r="AT1473">
        <v>0.01</v>
      </c>
      <c r="AU1473" t="s">
        <v>3</v>
      </c>
      <c r="AV1473">
        <v>0</v>
      </c>
      <c r="AW1473">
        <v>2</v>
      </c>
      <c r="AX1473">
        <v>39502558</v>
      </c>
      <c r="AY1473">
        <v>1</v>
      </c>
      <c r="AZ1473">
        <v>0</v>
      </c>
      <c r="BA1473">
        <v>1440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CX1473">
        <f>Y1473*Source!I614</f>
        <v>1.8600000000000002E-2</v>
      </c>
      <c r="CY1473">
        <f>AB1473</f>
        <v>745.85</v>
      </c>
      <c r="CZ1473">
        <f>AF1473</f>
        <v>111.99</v>
      </c>
      <c r="DA1473">
        <f>AJ1473</f>
        <v>6.66</v>
      </c>
      <c r="DB1473">
        <v>0</v>
      </c>
    </row>
    <row r="1474" spans="1:106" x14ac:dyDescent="0.2">
      <c r="A1474">
        <f>ROW(Source!A614)</f>
        <v>614</v>
      </c>
      <c r="B1474">
        <v>39500386</v>
      </c>
      <c r="C1474">
        <v>39502545</v>
      </c>
      <c r="D1474">
        <v>36883554</v>
      </c>
      <c r="E1474">
        <v>1</v>
      </c>
      <c r="F1474">
        <v>1</v>
      </c>
      <c r="G1474">
        <v>1</v>
      </c>
      <c r="H1474">
        <v>2</v>
      </c>
      <c r="I1474" t="s">
        <v>1037</v>
      </c>
      <c r="J1474" t="s">
        <v>1038</v>
      </c>
      <c r="K1474" t="s">
        <v>1039</v>
      </c>
      <c r="L1474">
        <v>1368</v>
      </c>
      <c r="N1474">
        <v>1011</v>
      </c>
      <c r="O1474" t="s">
        <v>1034</v>
      </c>
      <c r="P1474" t="s">
        <v>1034</v>
      </c>
      <c r="Q1474">
        <v>1</v>
      </c>
      <c r="W1474">
        <v>0</v>
      </c>
      <c r="X1474">
        <v>1372534845</v>
      </c>
      <c r="Y1474">
        <v>0.01</v>
      </c>
      <c r="AA1474">
        <v>0</v>
      </c>
      <c r="AB1474">
        <v>437.63</v>
      </c>
      <c r="AC1474">
        <v>11.6</v>
      </c>
      <c r="AD1474">
        <v>0</v>
      </c>
      <c r="AE1474">
        <v>0</v>
      </c>
      <c r="AF1474">
        <v>65.709999999999994</v>
      </c>
      <c r="AG1474">
        <v>11.6</v>
      </c>
      <c r="AH1474">
        <v>0</v>
      </c>
      <c r="AI1474">
        <v>1</v>
      </c>
      <c r="AJ1474">
        <v>6.66</v>
      </c>
      <c r="AK1474">
        <v>1</v>
      </c>
      <c r="AL1474">
        <v>1</v>
      </c>
      <c r="AN1474">
        <v>0</v>
      </c>
      <c r="AO1474">
        <v>1</v>
      </c>
      <c r="AP1474">
        <v>0</v>
      </c>
      <c r="AQ1474">
        <v>0</v>
      </c>
      <c r="AR1474">
        <v>0</v>
      </c>
      <c r="AS1474" t="s">
        <v>3</v>
      </c>
      <c r="AT1474">
        <v>0.01</v>
      </c>
      <c r="AU1474" t="s">
        <v>3</v>
      </c>
      <c r="AV1474">
        <v>0</v>
      </c>
      <c r="AW1474">
        <v>2</v>
      </c>
      <c r="AX1474">
        <v>39502559</v>
      </c>
      <c r="AY1474">
        <v>1</v>
      </c>
      <c r="AZ1474">
        <v>0</v>
      </c>
      <c r="BA1474">
        <v>1441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CX1474">
        <f>Y1474*Source!I614</f>
        <v>1.8600000000000002E-2</v>
      </c>
      <c r="CY1474">
        <f>AB1474</f>
        <v>437.63</v>
      </c>
      <c r="CZ1474">
        <f>AF1474</f>
        <v>65.709999999999994</v>
      </c>
      <c r="DA1474">
        <f>AJ1474</f>
        <v>6.66</v>
      </c>
      <c r="DB1474">
        <v>0</v>
      </c>
    </row>
    <row r="1475" spans="1:106" x14ac:dyDescent="0.2">
      <c r="A1475">
        <f>ROW(Source!A614)</f>
        <v>614</v>
      </c>
      <c r="B1475">
        <v>39500386</v>
      </c>
      <c r="C1475">
        <v>39502545</v>
      </c>
      <c r="D1475">
        <v>36802094</v>
      </c>
      <c r="E1475">
        <v>1</v>
      </c>
      <c r="F1475">
        <v>1</v>
      </c>
      <c r="G1475">
        <v>1</v>
      </c>
      <c r="H1475">
        <v>3</v>
      </c>
      <c r="I1475" t="s">
        <v>1430</v>
      </c>
      <c r="J1475" t="s">
        <v>1431</v>
      </c>
      <c r="K1475" t="s">
        <v>1432</v>
      </c>
      <c r="L1475">
        <v>1346</v>
      </c>
      <c r="N1475">
        <v>1009</v>
      </c>
      <c r="O1475" t="s">
        <v>52</v>
      </c>
      <c r="P1475" t="s">
        <v>52</v>
      </c>
      <c r="Q1475">
        <v>1</v>
      </c>
      <c r="W1475">
        <v>0</v>
      </c>
      <c r="X1475">
        <v>-1088866022</v>
      </c>
      <c r="Y1475">
        <v>0.16</v>
      </c>
      <c r="AA1475">
        <v>202.46</v>
      </c>
      <c r="AB1475">
        <v>0</v>
      </c>
      <c r="AC1475">
        <v>0</v>
      </c>
      <c r="AD1475">
        <v>0</v>
      </c>
      <c r="AE1475">
        <v>30.4</v>
      </c>
      <c r="AF1475">
        <v>0</v>
      </c>
      <c r="AG1475">
        <v>0</v>
      </c>
      <c r="AH1475">
        <v>0</v>
      </c>
      <c r="AI1475">
        <v>6.66</v>
      </c>
      <c r="AJ1475">
        <v>1</v>
      </c>
      <c r="AK1475">
        <v>1</v>
      </c>
      <c r="AL1475">
        <v>1</v>
      </c>
      <c r="AN1475">
        <v>0</v>
      </c>
      <c r="AO1475">
        <v>1</v>
      </c>
      <c r="AP1475">
        <v>0</v>
      </c>
      <c r="AQ1475">
        <v>0</v>
      </c>
      <c r="AR1475">
        <v>0</v>
      </c>
      <c r="AS1475" t="s">
        <v>3</v>
      </c>
      <c r="AT1475">
        <v>0.16</v>
      </c>
      <c r="AU1475" t="s">
        <v>3</v>
      </c>
      <c r="AV1475">
        <v>0</v>
      </c>
      <c r="AW1475">
        <v>2</v>
      </c>
      <c r="AX1475">
        <v>39502560</v>
      </c>
      <c r="AY1475">
        <v>1</v>
      </c>
      <c r="AZ1475">
        <v>0</v>
      </c>
      <c r="BA1475">
        <v>1442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CX1475">
        <f>Y1475*Source!I614</f>
        <v>0.29760000000000003</v>
      </c>
      <c r="CY1475">
        <f t="shared" ref="CY1475:CY1480" si="195">AA1475</f>
        <v>202.46</v>
      </c>
      <c r="CZ1475">
        <f t="shared" ref="CZ1475:CZ1480" si="196">AE1475</f>
        <v>30.4</v>
      </c>
      <c r="DA1475">
        <f t="shared" ref="DA1475:DA1480" si="197">AI1475</f>
        <v>6.66</v>
      </c>
      <c r="DB1475">
        <v>0</v>
      </c>
    </row>
    <row r="1476" spans="1:106" x14ac:dyDescent="0.2">
      <c r="A1476">
        <f>ROW(Source!A614)</f>
        <v>614</v>
      </c>
      <c r="B1476">
        <v>39500386</v>
      </c>
      <c r="C1476">
        <v>39502545</v>
      </c>
      <c r="D1476">
        <v>36802373</v>
      </c>
      <c r="E1476">
        <v>1</v>
      </c>
      <c r="F1476">
        <v>1</v>
      </c>
      <c r="G1476">
        <v>1</v>
      </c>
      <c r="H1476">
        <v>3</v>
      </c>
      <c r="I1476" t="s">
        <v>1258</v>
      </c>
      <c r="J1476" t="s">
        <v>1259</v>
      </c>
      <c r="K1476" t="s">
        <v>1260</v>
      </c>
      <c r="L1476">
        <v>1348</v>
      </c>
      <c r="N1476">
        <v>1009</v>
      </c>
      <c r="O1476" t="s">
        <v>57</v>
      </c>
      <c r="P1476" t="s">
        <v>57</v>
      </c>
      <c r="Q1476">
        <v>1000</v>
      </c>
      <c r="W1476">
        <v>0</v>
      </c>
      <c r="X1476">
        <v>1012095217</v>
      </c>
      <c r="Y1476">
        <v>5.9999999999999995E-4</v>
      </c>
      <c r="AA1476">
        <v>12121.2</v>
      </c>
      <c r="AB1476">
        <v>0</v>
      </c>
      <c r="AC1476">
        <v>0</v>
      </c>
      <c r="AD1476">
        <v>0</v>
      </c>
      <c r="AE1476">
        <v>1820</v>
      </c>
      <c r="AF1476">
        <v>0</v>
      </c>
      <c r="AG1476">
        <v>0</v>
      </c>
      <c r="AH1476">
        <v>0</v>
      </c>
      <c r="AI1476">
        <v>6.66</v>
      </c>
      <c r="AJ1476">
        <v>1</v>
      </c>
      <c r="AK1476">
        <v>1</v>
      </c>
      <c r="AL1476">
        <v>1</v>
      </c>
      <c r="AN1476">
        <v>0</v>
      </c>
      <c r="AO1476">
        <v>1</v>
      </c>
      <c r="AP1476">
        <v>0</v>
      </c>
      <c r="AQ1476">
        <v>0</v>
      </c>
      <c r="AR1476">
        <v>0</v>
      </c>
      <c r="AS1476" t="s">
        <v>3</v>
      </c>
      <c r="AT1476">
        <v>5.9999999999999995E-4</v>
      </c>
      <c r="AU1476" t="s">
        <v>3</v>
      </c>
      <c r="AV1476">
        <v>0</v>
      </c>
      <c r="AW1476">
        <v>2</v>
      </c>
      <c r="AX1476">
        <v>39502561</v>
      </c>
      <c r="AY1476">
        <v>1</v>
      </c>
      <c r="AZ1476">
        <v>0</v>
      </c>
      <c r="BA1476">
        <v>1443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CX1476">
        <f>Y1476*Source!I614</f>
        <v>1.116E-3</v>
      </c>
      <c r="CY1476">
        <f t="shared" si="195"/>
        <v>12121.2</v>
      </c>
      <c r="CZ1476">
        <f t="shared" si="196"/>
        <v>1820</v>
      </c>
      <c r="DA1476">
        <f t="shared" si="197"/>
        <v>6.66</v>
      </c>
      <c r="DB1476">
        <v>0</v>
      </c>
    </row>
    <row r="1477" spans="1:106" x14ac:dyDescent="0.2">
      <c r="A1477">
        <f>ROW(Source!A614)</f>
        <v>614</v>
      </c>
      <c r="B1477">
        <v>39500386</v>
      </c>
      <c r="C1477">
        <v>39502545</v>
      </c>
      <c r="D1477">
        <v>36838317</v>
      </c>
      <c r="E1477">
        <v>1</v>
      </c>
      <c r="F1477">
        <v>1</v>
      </c>
      <c r="G1477">
        <v>1</v>
      </c>
      <c r="H1477">
        <v>3</v>
      </c>
      <c r="I1477" t="s">
        <v>1459</v>
      </c>
      <c r="J1477" t="s">
        <v>1460</v>
      </c>
      <c r="K1477" t="s">
        <v>263</v>
      </c>
      <c r="L1477">
        <v>1346</v>
      </c>
      <c r="N1477">
        <v>1009</v>
      </c>
      <c r="O1477" t="s">
        <v>52</v>
      </c>
      <c r="P1477" t="s">
        <v>52</v>
      </c>
      <c r="Q1477">
        <v>1</v>
      </c>
      <c r="W1477">
        <v>0</v>
      </c>
      <c r="X1477">
        <v>210558753</v>
      </c>
      <c r="Y1477">
        <v>0.02</v>
      </c>
      <c r="AA1477">
        <v>190.48</v>
      </c>
      <c r="AB1477">
        <v>0</v>
      </c>
      <c r="AC1477">
        <v>0</v>
      </c>
      <c r="AD1477">
        <v>0</v>
      </c>
      <c r="AE1477">
        <v>28.6</v>
      </c>
      <c r="AF1477">
        <v>0</v>
      </c>
      <c r="AG1477">
        <v>0</v>
      </c>
      <c r="AH1477">
        <v>0</v>
      </c>
      <c r="AI1477">
        <v>6.66</v>
      </c>
      <c r="AJ1477">
        <v>1</v>
      </c>
      <c r="AK1477">
        <v>1</v>
      </c>
      <c r="AL1477">
        <v>1</v>
      </c>
      <c r="AN1477">
        <v>0</v>
      </c>
      <c r="AO1477">
        <v>1</v>
      </c>
      <c r="AP1477">
        <v>0</v>
      </c>
      <c r="AQ1477">
        <v>0</v>
      </c>
      <c r="AR1477">
        <v>0</v>
      </c>
      <c r="AS1477" t="s">
        <v>3</v>
      </c>
      <c r="AT1477">
        <v>0.02</v>
      </c>
      <c r="AU1477" t="s">
        <v>3</v>
      </c>
      <c r="AV1477">
        <v>0</v>
      </c>
      <c r="AW1477">
        <v>2</v>
      </c>
      <c r="AX1477">
        <v>39502562</v>
      </c>
      <c r="AY1477">
        <v>1</v>
      </c>
      <c r="AZ1477">
        <v>0</v>
      </c>
      <c r="BA1477">
        <v>1444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CX1477">
        <f>Y1477*Source!I614</f>
        <v>3.7200000000000004E-2</v>
      </c>
      <c r="CY1477">
        <f t="shared" si="195"/>
        <v>190.48</v>
      </c>
      <c r="CZ1477">
        <f t="shared" si="196"/>
        <v>28.6</v>
      </c>
      <c r="DA1477">
        <f t="shared" si="197"/>
        <v>6.66</v>
      </c>
      <c r="DB1477">
        <v>0</v>
      </c>
    </row>
    <row r="1478" spans="1:106" x14ac:dyDescent="0.2">
      <c r="A1478">
        <f>ROW(Source!A614)</f>
        <v>614</v>
      </c>
      <c r="B1478">
        <v>39500386</v>
      </c>
      <c r="C1478">
        <v>39502545</v>
      </c>
      <c r="D1478">
        <v>36852060</v>
      </c>
      <c r="E1478">
        <v>1</v>
      </c>
      <c r="F1478">
        <v>1</v>
      </c>
      <c r="G1478">
        <v>1</v>
      </c>
      <c r="H1478">
        <v>3</v>
      </c>
      <c r="I1478" t="s">
        <v>1528</v>
      </c>
      <c r="J1478" t="s">
        <v>1529</v>
      </c>
      <c r="K1478" t="s">
        <v>1530</v>
      </c>
      <c r="L1478">
        <v>1356</v>
      </c>
      <c r="N1478">
        <v>1010</v>
      </c>
      <c r="O1478" t="s">
        <v>1128</v>
      </c>
      <c r="P1478" t="s">
        <v>1128</v>
      </c>
      <c r="Q1478">
        <v>1000</v>
      </c>
      <c r="W1478">
        <v>0</v>
      </c>
      <c r="X1478">
        <v>537827188</v>
      </c>
      <c r="Y1478">
        <v>1.2200000000000001E-2</v>
      </c>
      <c r="AA1478">
        <v>792.54</v>
      </c>
      <c r="AB1478">
        <v>0</v>
      </c>
      <c r="AC1478">
        <v>0</v>
      </c>
      <c r="AD1478">
        <v>0</v>
      </c>
      <c r="AE1478">
        <v>119</v>
      </c>
      <c r="AF1478">
        <v>0</v>
      </c>
      <c r="AG1478">
        <v>0</v>
      </c>
      <c r="AH1478">
        <v>0</v>
      </c>
      <c r="AI1478">
        <v>6.66</v>
      </c>
      <c r="AJ1478">
        <v>1</v>
      </c>
      <c r="AK1478">
        <v>1</v>
      </c>
      <c r="AL1478">
        <v>1</v>
      </c>
      <c r="AN1478">
        <v>0</v>
      </c>
      <c r="AO1478">
        <v>1</v>
      </c>
      <c r="AP1478">
        <v>0</v>
      </c>
      <c r="AQ1478">
        <v>0</v>
      </c>
      <c r="AR1478">
        <v>0</v>
      </c>
      <c r="AS1478" t="s">
        <v>3</v>
      </c>
      <c r="AT1478">
        <v>1.2200000000000001E-2</v>
      </c>
      <c r="AU1478" t="s">
        <v>3</v>
      </c>
      <c r="AV1478">
        <v>0</v>
      </c>
      <c r="AW1478">
        <v>2</v>
      </c>
      <c r="AX1478">
        <v>39502563</v>
      </c>
      <c r="AY1478">
        <v>1</v>
      </c>
      <c r="AZ1478">
        <v>0</v>
      </c>
      <c r="BA1478">
        <v>1445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CX1478">
        <f>Y1478*Source!I614</f>
        <v>2.2692000000000004E-2</v>
      </c>
      <c r="CY1478">
        <f t="shared" si="195"/>
        <v>792.54</v>
      </c>
      <c r="CZ1478">
        <f t="shared" si="196"/>
        <v>119</v>
      </c>
      <c r="DA1478">
        <f t="shared" si="197"/>
        <v>6.66</v>
      </c>
      <c r="DB1478">
        <v>0</v>
      </c>
    </row>
    <row r="1479" spans="1:106" x14ac:dyDescent="0.2">
      <c r="A1479">
        <f>ROW(Source!A614)</f>
        <v>614</v>
      </c>
      <c r="B1479">
        <v>39500386</v>
      </c>
      <c r="C1479">
        <v>39502545</v>
      </c>
      <c r="D1479">
        <v>36856093</v>
      </c>
      <c r="E1479">
        <v>1</v>
      </c>
      <c r="F1479">
        <v>1</v>
      </c>
      <c r="G1479">
        <v>1</v>
      </c>
      <c r="H1479">
        <v>3</v>
      </c>
      <c r="I1479" t="s">
        <v>886</v>
      </c>
      <c r="J1479" t="s">
        <v>888</v>
      </c>
      <c r="K1479" t="s">
        <v>887</v>
      </c>
      <c r="L1479">
        <v>1477</v>
      </c>
      <c r="N1479">
        <v>1013</v>
      </c>
      <c r="O1479" t="s">
        <v>824</v>
      </c>
      <c r="P1479" t="s">
        <v>826</v>
      </c>
      <c r="Q1479">
        <v>1</v>
      </c>
      <c r="W1479">
        <v>0</v>
      </c>
      <c r="X1479">
        <v>-1031213265</v>
      </c>
      <c r="Y1479">
        <v>0.1</v>
      </c>
      <c r="AA1479">
        <v>7660.27</v>
      </c>
      <c r="AB1479">
        <v>0</v>
      </c>
      <c r="AC1479">
        <v>0</v>
      </c>
      <c r="AD1479">
        <v>0</v>
      </c>
      <c r="AE1479">
        <v>1150.19</v>
      </c>
      <c r="AF1479">
        <v>0</v>
      </c>
      <c r="AG1479">
        <v>0</v>
      </c>
      <c r="AH1479">
        <v>0</v>
      </c>
      <c r="AI1479">
        <v>6.66</v>
      </c>
      <c r="AJ1479">
        <v>1</v>
      </c>
      <c r="AK1479">
        <v>1</v>
      </c>
      <c r="AL1479">
        <v>1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 t="s">
        <v>3</v>
      </c>
      <c r="AT1479">
        <v>0.1</v>
      </c>
      <c r="AU1479" t="s">
        <v>3</v>
      </c>
      <c r="AV1479">
        <v>0</v>
      </c>
      <c r="AW1479">
        <v>1</v>
      </c>
      <c r="AX1479">
        <v>-1</v>
      </c>
      <c r="AY1479">
        <v>0</v>
      </c>
      <c r="AZ1479">
        <v>0</v>
      </c>
      <c r="BA1479" t="s">
        <v>3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CX1479">
        <f>Y1479*Source!I614</f>
        <v>0.18600000000000003</v>
      </c>
      <c r="CY1479">
        <f t="shared" si="195"/>
        <v>7660.27</v>
      </c>
      <c r="CZ1479">
        <f t="shared" si="196"/>
        <v>1150.19</v>
      </c>
      <c r="DA1479">
        <f t="shared" si="197"/>
        <v>6.66</v>
      </c>
      <c r="DB1479">
        <v>0</v>
      </c>
    </row>
    <row r="1480" spans="1:106" x14ac:dyDescent="0.2">
      <c r="A1480">
        <f>ROW(Source!A614)</f>
        <v>614</v>
      </c>
      <c r="B1480">
        <v>39500386</v>
      </c>
      <c r="C1480">
        <v>39502545</v>
      </c>
      <c r="D1480">
        <v>36799065</v>
      </c>
      <c r="E1480">
        <v>17</v>
      </c>
      <c r="F1480">
        <v>1</v>
      </c>
      <c r="G1480">
        <v>1</v>
      </c>
      <c r="H1480">
        <v>3</v>
      </c>
      <c r="I1480" t="s">
        <v>1438</v>
      </c>
      <c r="J1480" t="s">
        <v>3</v>
      </c>
      <c r="K1480" t="s">
        <v>1439</v>
      </c>
      <c r="L1480">
        <v>1374</v>
      </c>
      <c r="N1480">
        <v>1013</v>
      </c>
      <c r="O1480" t="s">
        <v>1440</v>
      </c>
      <c r="P1480" t="s">
        <v>1440</v>
      </c>
      <c r="Q1480">
        <v>1</v>
      </c>
      <c r="W1480">
        <v>0</v>
      </c>
      <c r="X1480">
        <v>-1731369543</v>
      </c>
      <c r="Y1480">
        <v>0.34</v>
      </c>
      <c r="AA1480">
        <v>1</v>
      </c>
      <c r="AB1480">
        <v>0</v>
      </c>
      <c r="AC1480">
        <v>0</v>
      </c>
      <c r="AD1480">
        <v>0</v>
      </c>
      <c r="AE1480">
        <v>1</v>
      </c>
      <c r="AF1480">
        <v>0</v>
      </c>
      <c r="AG1480">
        <v>0</v>
      </c>
      <c r="AH1480">
        <v>0</v>
      </c>
      <c r="AI1480">
        <v>1</v>
      </c>
      <c r="AJ1480">
        <v>1</v>
      </c>
      <c r="AK1480">
        <v>1</v>
      </c>
      <c r="AL1480">
        <v>1</v>
      </c>
      <c r="AN1480">
        <v>0</v>
      </c>
      <c r="AO1480">
        <v>1</v>
      </c>
      <c r="AP1480">
        <v>0</v>
      </c>
      <c r="AQ1480">
        <v>0</v>
      </c>
      <c r="AR1480">
        <v>0</v>
      </c>
      <c r="AS1480" t="s">
        <v>3</v>
      </c>
      <c r="AT1480">
        <v>0.34</v>
      </c>
      <c r="AU1480" t="s">
        <v>3</v>
      </c>
      <c r="AV1480">
        <v>0</v>
      </c>
      <c r="AW1480">
        <v>2</v>
      </c>
      <c r="AX1480">
        <v>39502564</v>
      </c>
      <c r="AY1480">
        <v>1</v>
      </c>
      <c r="AZ1480">
        <v>0</v>
      </c>
      <c r="BA1480">
        <v>1446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CX1480">
        <f>Y1480*Source!I614</f>
        <v>0.63240000000000007</v>
      </c>
      <c r="CY1480">
        <f t="shared" si="195"/>
        <v>1</v>
      </c>
      <c r="CZ1480">
        <f t="shared" si="196"/>
        <v>1</v>
      </c>
      <c r="DA1480">
        <f t="shared" si="197"/>
        <v>1</v>
      </c>
      <c r="DB1480">
        <v>0</v>
      </c>
    </row>
    <row r="1481" spans="1:106" x14ac:dyDescent="0.2">
      <c r="A1481">
        <f>ROW(Source!A617)</f>
        <v>617</v>
      </c>
      <c r="B1481">
        <v>39500385</v>
      </c>
      <c r="C1481">
        <v>39502566</v>
      </c>
      <c r="D1481">
        <v>37070202</v>
      </c>
      <c r="E1481">
        <v>1</v>
      </c>
      <c r="F1481">
        <v>1</v>
      </c>
      <c r="G1481">
        <v>1</v>
      </c>
      <c r="H1481">
        <v>1</v>
      </c>
      <c r="I1481" t="s">
        <v>1342</v>
      </c>
      <c r="J1481" t="s">
        <v>3</v>
      </c>
      <c r="K1481" t="s">
        <v>1343</v>
      </c>
      <c r="L1481">
        <v>1191</v>
      </c>
      <c r="N1481">
        <v>1013</v>
      </c>
      <c r="O1481" t="s">
        <v>1028</v>
      </c>
      <c r="P1481" t="s">
        <v>1028</v>
      </c>
      <c r="Q1481">
        <v>1</v>
      </c>
      <c r="W1481">
        <v>0</v>
      </c>
      <c r="X1481">
        <v>1983201532</v>
      </c>
      <c r="Y1481">
        <v>16.29</v>
      </c>
      <c r="AA1481">
        <v>0</v>
      </c>
      <c r="AB1481">
        <v>0</v>
      </c>
      <c r="AC1481">
        <v>0</v>
      </c>
      <c r="AD1481">
        <v>9.51</v>
      </c>
      <c r="AE1481">
        <v>0</v>
      </c>
      <c r="AF1481">
        <v>0</v>
      </c>
      <c r="AG1481">
        <v>0</v>
      </c>
      <c r="AH1481">
        <v>9.51</v>
      </c>
      <c r="AI1481">
        <v>1</v>
      </c>
      <c r="AJ1481">
        <v>1</v>
      </c>
      <c r="AK1481">
        <v>1</v>
      </c>
      <c r="AL1481">
        <v>1</v>
      </c>
      <c r="AN1481">
        <v>0</v>
      </c>
      <c r="AO1481">
        <v>1</v>
      </c>
      <c r="AP1481">
        <v>0</v>
      </c>
      <c r="AQ1481">
        <v>0</v>
      </c>
      <c r="AR1481">
        <v>0</v>
      </c>
      <c r="AS1481" t="s">
        <v>3</v>
      </c>
      <c r="AT1481">
        <v>16.29</v>
      </c>
      <c r="AU1481" t="s">
        <v>3</v>
      </c>
      <c r="AV1481">
        <v>1</v>
      </c>
      <c r="AW1481">
        <v>2</v>
      </c>
      <c r="AX1481">
        <v>39502574</v>
      </c>
      <c r="AY1481">
        <v>1</v>
      </c>
      <c r="AZ1481">
        <v>0</v>
      </c>
      <c r="BA1481">
        <v>1447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CX1481">
        <f>Y1481*Source!I617</f>
        <v>2.9321999999999999</v>
      </c>
      <c r="CY1481">
        <f>AD1481</f>
        <v>9.51</v>
      </c>
      <c r="CZ1481">
        <f>AH1481</f>
        <v>9.51</v>
      </c>
      <c r="DA1481">
        <f>AL1481</f>
        <v>1</v>
      </c>
      <c r="DB1481">
        <v>0</v>
      </c>
    </row>
    <row r="1482" spans="1:106" x14ac:dyDescent="0.2">
      <c r="A1482">
        <f>ROW(Source!A617)</f>
        <v>617</v>
      </c>
      <c r="B1482">
        <v>39500385</v>
      </c>
      <c r="C1482">
        <v>39502566</v>
      </c>
      <c r="D1482">
        <v>37064876</v>
      </c>
      <c r="E1482">
        <v>1</v>
      </c>
      <c r="F1482">
        <v>1</v>
      </c>
      <c r="G1482">
        <v>1</v>
      </c>
      <c r="H1482">
        <v>1</v>
      </c>
      <c r="I1482" t="s">
        <v>1029</v>
      </c>
      <c r="J1482" t="s">
        <v>3</v>
      </c>
      <c r="K1482" t="s">
        <v>1030</v>
      </c>
      <c r="L1482">
        <v>1191</v>
      </c>
      <c r="N1482">
        <v>1013</v>
      </c>
      <c r="O1482" t="s">
        <v>1028</v>
      </c>
      <c r="P1482" t="s">
        <v>1028</v>
      </c>
      <c r="Q1482">
        <v>1</v>
      </c>
      <c r="W1482">
        <v>0</v>
      </c>
      <c r="X1482">
        <v>-1417349443</v>
      </c>
      <c r="Y1482">
        <v>0.01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1</v>
      </c>
      <c r="AJ1482">
        <v>1</v>
      </c>
      <c r="AK1482">
        <v>1</v>
      </c>
      <c r="AL1482">
        <v>1</v>
      </c>
      <c r="AN1482">
        <v>0</v>
      </c>
      <c r="AO1482">
        <v>1</v>
      </c>
      <c r="AP1482">
        <v>0</v>
      </c>
      <c r="AQ1482">
        <v>0</v>
      </c>
      <c r="AR1482">
        <v>0</v>
      </c>
      <c r="AS1482" t="s">
        <v>3</v>
      </c>
      <c r="AT1482">
        <v>0.01</v>
      </c>
      <c r="AU1482" t="s">
        <v>3</v>
      </c>
      <c r="AV1482">
        <v>2</v>
      </c>
      <c r="AW1482">
        <v>2</v>
      </c>
      <c r="AX1482">
        <v>39502575</v>
      </c>
      <c r="AY1482">
        <v>1</v>
      </c>
      <c r="AZ1482">
        <v>0</v>
      </c>
      <c r="BA1482">
        <v>1448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CX1482">
        <f>Y1482*Source!I617</f>
        <v>1.8E-3</v>
      </c>
      <c r="CY1482">
        <f>AD1482</f>
        <v>0</v>
      </c>
      <c r="CZ1482">
        <f>AH1482</f>
        <v>0</v>
      </c>
      <c r="DA1482">
        <f>AL1482</f>
        <v>1</v>
      </c>
      <c r="DB1482">
        <v>0</v>
      </c>
    </row>
    <row r="1483" spans="1:106" x14ac:dyDescent="0.2">
      <c r="A1483">
        <f>ROW(Source!A617)</f>
        <v>617</v>
      </c>
      <c r="B1483">
        <v>39500385</v>
      </c>
      <c r="C1483">
        <v>39502566</v>
      </c>
      <c r="D1483">
        <v>36882452</v>
      </c>
      <c r="E1483">
        <v>1</v>
      </c>
      <c r="F1483">
        <v>1</v>
      </c>
      <c r="G1483">
        <v>1</v>
      </c>
      <c r="H1483">
        <v>2</v>
      </c>
      <c r="I1483" t="s">
        <v>1031</v>
      </c>
      <c r="J1483" t="s">
        <v>1032</v>
      </c>
      <c r="K1483" t="s">
        <v>1033</v>
      </c>
      <c r="L1483">
        <v>1368</v>
      </c>
      <c r="N1483">
        <v>1011</v>
      </c>
      <c r="O1483" t="s">
        <v>1034</v>
      </c>
      <c r="P1483" t="s">
        <v>1034</v>
      </c>
      <c r="Q1483">
        <v>1</v>
      </c>
      <c r="W1483">
        <v>0</v>
      </c>
      <c r="X1483">
        <v>1188625873</v>
      </c>
      <c r="Y1483">
        <v>0.01</v>
      </c>
      <c r="AA1483">
        <v>0</v>
      </c>
      <c r="AB1483">
        <v>31.26</v>
      </c>
      <c r="AC1483">
        <v>13.5</v>
      </c>
      <c r="AD1483">
        <v>0</v>
      </c>
      <c r="AE1483">
        <v>0</v>
      </c>
      <c r="AF1483">
        <v>31.26</v>
      </c>
      <c r="AG1483">
        <v>13.5</v>
      </c>
      <c r="AH1483">
        <v>0</v>
      </c>
      <c r="AI1483">
        <v>1</v>
      </c>
      <c r="AJ1483">
        <v>1</v>
      </c>
      <c r="AK1483">
        <v>1</v>
      </c>
      <c r="AL1483">
        <v>1</v>
      </c>
      <c r="AN1483">
        <v>0</v>
      </c>
      <c r="AO1483">
        <v>1</v>
      </c>
      <c r="AP1483">
        <v>0</v>
      </c>
      <c r="AQ1483">
        <v>0</v>
      </c>
      <c r="AR1483">
        <v>0</v>
      </c>
      <c r="AS1483" t="s">
        <v>3</v>
      </c>
      <c r="AT1483">
        <v>0.01</v>
      </c>
      <c r="AU1483" t="s">
        <v>3</v>
      </c>
      <c r="AV1483">
        <v>0</v>
      </c>
      <c r="AW1483">
        <v>2</v>
      </c>
      <c r="AX1483">
        <v>39502576</v>
      </c>
      <c r="AY1483">
        <v>1</v>
      </c>
      <c r="AZ1483">
        <v>0</v>
      </c>
      <c r="BA1483">
        <v>1449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CX1483">
        <f>Y1483*Source!I617</f>
        <v>1.8E-3</v>
      </c>
      <c r="CY1483">
        <f>AB1483</f>
        <v>31.26</v>
      </c>
      <c r="CZ1483">
        <f>AF1483</f>
        <v>31.26</v>
      </c>
      <c r="DA1483">
        <f>AJ1483</f>
        <v>1</v>
      </c>
      <c r="DB1483">
        <v>0</v>
      </c>
    </row>
    <row r="1484" spans="1:106" x14ac:dyDescent="0.2">
      <c r="A1484">
        <f>ROW(Source!A617)</f>
        <v>617</v>
      </c>
      <c r="B1484">
        <v>39500385</v>
      </c>
      <c r="C1484">
        <v>39502566</v>
      </c>
      <c r="D1484">
        <v>36804582</v>
      </c>
      <c r="E1484">
        <v>1</v>
      </c>
      <c r="F1484">
        <v>1</v>
      </c>
      <c r="G1484">
        <v>1</v>
      </c>
      <c r="H1484">
        <v>3</v>
      </c>
      <c r="I1484" t="s">
        <v>1353</v>
      </c>
      <c r="J1484" t="s">
        <v>1354</v>
      </c>
      <c r="K1484" t="s">
        <v>1355</v>
      </c>
      <c r="L1484">
        <v>1356</v>
      </c>
      <c r="N1484">
        <v>1010</v>
      </c>
      <c r="O1484" t="s">
        <v>1128</v>
      </c>
      <c r="P1484" t="s">
        <v>1128</v>
      </c>
      <c r="Q1484">
        <v>1000</v>
      </c>
      <c r="W1484">
        <v>0</v>
      </c>
      <c r="X1484">
        <v>1975348994</v>
      </c>
      <c r="Y1484">
        <v>0.2</v>
      </c>
      <c r="AA1484">
        <v>180</v>
      </c>
      <c r="AB1484">
        <v>0</v>
      </c>
      <c r="AC1484">
        <v>0</v>
      </c>
      <c r="AD1484">
        <v>0</v>
      </c>
      <c r="AE1484">
        <v>180</v>
      </c>
      <c r="AF1484">
        <v>0</v>
      </c>
      <c r="AG1484">
        <v>0</v>
      </c>
      <c r="AH1484">
        <v>0</v>
      </c>
      <c r="AI1484">
        <v>1</v>
      </c>
      <c r="AJ1484">
        <v>1</v>
      </c>
      <c r="AK1484">
        <v>1</v>
      </c>
      <c r="AL1484">
        <v>1</v>
      </c>
      <c r="AN1484">
        <v>0</v>
      </c>
      <c r="AO1484">
        <v>1</v>
      </c>
      <c r="AP1484">
        <v>0</v>
      </c>
      <c r="AQ1484">
        <v>0</v>
      </c>
      <c r="AR1484">
        <v>0</v>
      </c>
      <c r="AS1484" t="s">
        <v>3</v>
      </c>
      <c r="AT1484">
        <v>0.2</v>
      </c>
      <c r="AU1484" t="s">
        <v>3</v>
      </c>
      <c r="AV1484">
        <v>0</v>
      </c>
      <c r="AW1484">
        <v>2</v>
      </c>
      <c r="AX1484">
        <v>39502577</v>
      </c>
      <c r="AY1484">
        <v>1</v>
      </c>
      <c r="AZ1484">
        <v>0</v>
      </c>
      <c r="BA1484">
        <v>1450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CX1484">
        <f>Y1484*Source!I617</f>
        <v>3.5999999999999997E-2</v>
      </c>
      <c r="CY1484">
        <f>AA1484</f>
        <v>180</v>
      </c>
      <c r="CZ1484">
        <f>AE1484</f>
        <v>180</v>
      </c>
      <c r="DA1484">
        <f>AI1484</f>
        <v>1</v>
      </c>
      <c r="DB1484">
        <v>0</v>
      </c>
    </row>
    <row r="1485" spans="1:106" x14ac:dyDescent="0.2">
      <c r="A1485">
        <f>ROW(Source!A617)</f>
        <v>617</v>
      </c>
      <c r="B1485">
        <v>39500385</v>
      </c>
      <c r="C1485">
        <v>39502566</v>
      </c>
      <c r="D1485">
        <v>36804944</v>
      </c>
      <c r="E1485">
        <v>1</v>
      </c>
      <c r="F1485">
        <v>1</v>
      </c>
      <c r="G1485">
        <v>1</v>
      </c>
      <c r="H1485">
        <v>3</v>
      </c>
      <c r="I1485" t="s">
        <v>1472</v>
      </c>
      <c r="J1485" t="s">
        <v>1473</v>
      </c>
      <c r="K1485" t="s">
        <v>1474</v>
      </c>
      <c r="L1485">
        <v>1348</v>
      </c>
      <c r="N1485">
        <v>1009</v>
      </c>
      <c r="O1485" t="s">
        <v>57</v>
      </c>
      <c r="P1485" t="s">
        <v>57</v>
      </c>
      <c r="Q1485">
        <v>1000</v>
      </c>
      <c r="W1485">
        <v>0</v>
      </c>
      <c r="X1485">
        <v>-1755229539</v>
      </c>
      <c r="Y1485">
        <v>1E-3</v>
      </c>
      <c r="AA1485">
        <v>12430</v>
      </c>
      <c r="AB1485">
        <v>0</v>
      </c>
      <c r="AC1485">
        <v>0</v>
      </c>
      <c r="AD1485">
        <v>0</v>
      </c>
      <c r="AE1485">
        <v>12430</v>
      </c>
      <c r="AF1485">
        <v>0</v>
      </c>
      <c r="AG1485">
        <v>0</v>
      </c>
      <c r="AH1485">
        <v>0</v>
      </c>
      <c r="AI1485">
        <v>1</v>
      </c>
      <c r="AJ1485">
        <v>1</v>
      </c>
      <c r="AK1485">
        <v>1</v>
      </c>
      <c r="AL1485">
        <v>1</v>
      </c>
      <c r="AN1485">
        <v>0</v>
      </c>
      <c r="AO1485">
        <v>1</v>
      </c>
      <c r="AP1485">
        <v>0</v>
      </c>
      <c r="AQ1485">
        <v>0</v>
      </c>
      <c r="AR1485">
        <v>0</v>
      </c>
      <c r="AS1485" t="s">
        <v>3</v>
      </c>
      <c r="AT1485">
        <v>1E-3</v>
      </c>
      <c r="AU1485" t="s">
        <v>3</v>
      </c>
      <c r="AV1485">
        <v>0</v>
      </c>
      <c r="AW1485">
        <v>2</v>
      </c>
      <c r="AX1485">
        <v>39502578</v>
      </c>
      <c r="AY1485">
        <v>1</v>
      </c>
      <c r="AZ1485">
        <v>0</v>
      </c>
      <c r="BA1485">
        <v>1451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CX1485">
        <f>Y1485*Source!I617</f>
        <v>1.7999999999999998E-4</v>
      </c>
      <c r="CY1485">
        <f>AA1485</f>
        <v>12430</v>
      </c>
      <c r="CZ1485">
        <f>AE1485</f>
        <v>12430</v>
      </c>
      <c r="DA1485">
        <f>AI1485</f>
        <v>1</v>
      </c>
      <c r="DB1485">
        <v>0</v>
      </c>
    </row>
    <row r="1486" spans="1:106" x14ac:dyDescent="0.2">
      <c r="A1486">
        <f>ROW(Source!A617)</f>
        <v>617</v>
      </c>
      <c r="B1486">
        <v>39500385</v>
      </c>
      <c r="C1486">
        <v>39502566</v>
      </c>
      <c r="D1486">
        <v>36852937</v>
      </c>
      <c r="E1486">
        <v>1</v>
      </c>
      <c r="F1486">
        <v>1</v>
      </c>
      <c r="G1486">
        <v>1</v>
      </c>
      <c r="H1486">
        <v>3</v>
      </c>
      <c r="I1486" t="s">
        <v>899</v>
      </c>
      <c r="J1486" t="s">
        <v>901</v>
      </c>
      <c r="K1486" t="s">
        <v>900</v>
      </c>
      <c r="L1486">
        <v>1308</v>
      </c>
      <c r="N1486">
        <v>1003</v>
      </c>
      <c r="O1486" t="s">
        <v>61</v>
      </c>
      <c r="P1486" t="s">
        <v>61</v>
      </c>
      <c r="Q1486">
        <v>100</v>
      </c>
      <c r="W1486">
        <v>0</v>
      </c>
      <c r="X1486">
        <v>1162840571</v>
      </c>
      <c r="Y1486">
        <v>1</v>
      </c>
      <c r="AA1486">
        <v>270</v>
      </c>
      <c r="AB1486">
        <v>0</v>
      </c>
      <c r="AC1486">
        <v>0</v>
      </c>
      <c r="AD1486">
        <v>0</v>
      </c>
      <c r="AE1486">
        <v>270</v>
      </c>
      <c r="AF1486">
        <v>0</v>
      </c>
      <c r="AG1486">
        <v>0</v>
      </c>
      <c r="AH1486">
        <v>0</v>
      </c>
      <c r="AI1486">
        <v>1</v>
      </c>
      <c r="AJ1486">
        <v>1</v>
      </c>
      <c r="AK1486">
        <v>1</v>
      </c>
      <c r="AL1486">
        <v>1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 t="s">
        <v>3</v>
      </c>
      <c r="AT1486">
        <v>1</v>
      </c>
      <c r="AU1486" t="s">
        <v>3</v>
      </c>
      <c r="AV1486">
        <v>0</v>
      </c>
      <c r="AW1486">
        <v>1</v>
      </c>
      <c r="AX1486">
        <v>-1</v>
      </c>
      <c r="AY1486">
        <v>0</v>
      </c>
      <c r="AZ1486">
        <v>0</v>
      </c>
      <c r="BA1486" t="s">
        <v>3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CX1486">
        <f>Y1486*Source!I617</f>
        <v>0.18</v>
      </c>
      <c r="CY1486">
        <f>AA1486</f>
        <v>270</v>
      </c>
      <c r="CZ1486">
        <f>AE1486</f>
        <v>270</v>
      </c>
      <c r="DA1486">
        <f>AI1486</f>
        <v>1</v>
      </c>
      <c r="DB1486">
        <v>0</v>
      </c>
    </row>
    <row r="1487" spans="1:106" x14ac:dyDescent="0.2">
      <c r="A1487">
        <f>ROW(Source!A617)</f>
        <v>617</v>
      </c>
      <c r="B1487">
        <v>39500385</v>
      </c>
      <c r="C1487">
        <v>39502566</v>
      </c>
      <c r="D1487">
        <v>36799065</v>
      </c>
      <c r="E1487">
        <v>17</v>
      </c>
      <c r="F1487">
        <v>1</v>
      </c>
      <c r="G1487">
        <v>1</v>
      </c>
      <c r="H1487">
        <v>3</v>
      </c>
      <c r="I1487" t="s">
        <v>1438</v>
      </c>
      <c r="J1487" t="s">
        <v>3</v>
      </c>
      <c r="K1487" t="s">
        <v>1439</v>
      </c>
      <c r="L1487">
        <v>1374</v>
      </c>
      <c r="N1487">
        <v>1013</v>
      </c>
      <c r="O1487" t="s">
        <v>1440</v>
      </c>
      <c r="P1487" t="s">
        <v>1440</v>
      </c>
      <c r="Q1487">
        <v>1</v>
      </c>
      <c r="W1487">
        <v>0</v>
      </c>
      <c r="X1487">
        <v>-1731369543</v>
      </c>
      <c r="Y1487">
        <v>3.1</v>
      </c>
      <c r="AA1487">
        <v>1</v>
      </c>
      <c r="AB1487">
        <v>0</v>
      </c>
      <c r="AC1487">
        <v>0</v>
      </c>
      <c r="AD1487">
        <v>0</v>
      </c>
      <c r="AE1487">
        <v>1</v>
      </c>
      <c r="AF1487">
        <v>0</v>
      </c>
      <c r="AG1487">
        <v>0</v>
      </c>
      <c r="AH1487">
        <v>0</v>
      </c>
      <c r="AI1487">
        <v>1</v>
      </c>
      <c r="AJ1487">
        <v>1</v>
      </c>
      <c r="AK1487">
        <v>1</v>
      </c>
      <c r="AL1487">
        <v>1</v>
      </c>
      <c r="AN1487">
        <v>0</v>
      </c>
      <c r="AO1487">
        <v>1</v>
      </c>
      <c r="AP1487">
        <v>0</v>
      </c>
      <c r="AQ1487">
        <v>0</v>
      </c>
      <c r="AR1487">
        <v>0</v>
      </c>
      <c r="AS1487" t="s">
        <v>3</v>
      </c>
      <c r="AT1487">
        <v>3.1</v>
      </c>
      <c r="AU1487" t="s">
        <v>3</v>
      </c>
      <c r="AV1487">
        <v>0</v>
      </c>
      <c r="AW1487">
        <v>2</v>
      </c>
      <c r="AX1487">
        <v>39502579</v>
      </c>
      <c r="AY1487">
        <v>1</v>
      </c>
      <c r="AZ1487">
        <v>0</v>
      </c>
      <c r="BA1487">
        <v>1452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CX1487">
        <f>Y1487*Source!I617</f>
        <v>0.55799999999999994</v>
      </c>
      <c r="CY1487">
        <f>AA1487</f>
        <v>1</v>
      </c>
      <c r="CZ1487">
        <f>AE1487</f>
        <v>1</v>
      </c>
      <c r="DA1487">
        <f>AI1487</f>
        <v>1</v>
      </c>
      <c r="DB1487">
        <v>0</v>
      </c>
    </row>
    <row r="1488" spans="1:106" x14ac:dyDescent="0.2">
      <c r="A1488">
        <f>ROW(Source!A618)</f>
        <v>618</v>
      </c>
      <c r="B1488">
        <v>39500386</v>
      </c>
      <c r="C1488">
        <v>39502566</v>
      </c>
      <c r="D1488">
        <v>37070202</v>
      </c>
      <c r="E1488">
        <v>1</v>
      </c>
      <c r="F1488">
        <v>1</v>
      </c>
      <c r="G1488">
        <v>1</v>
      </c>
      <c r="H1488">
        <v>1</v>
      </c>
      <c r="I1488" t="s">
        <v>1342</v>
      </c>
      <c r="J1488" t="s">
        <v>3</v>
      </c>
      <c r="K1488" t="s">
        <v>1343</v>
      </c>
      <c r="L1488">
        <v>1191</v>
      </c>
      <c r="N1488">
        <v>1013</v>
      </c>
      <c r="O1488" t="s">
        <v>1028</v>
      </c>
      <c r="P1488" t="s">
        <v>1028</v>
      </c>
      <c r="Q1488">
        <v>1</v>
      </c>
      <c r="W1488">
        <v>0</v>
      </c>
      <c r="X1488">
        <v>1983201532</v>
      </c>
      <c r="Y1488">
        <v>16.29</v>
      </c>
      <c r="AA1488">
        <v>0</v>
      </c>
      <c r="AB1488">
        <v>0</v>
      </c>
      <c r="AC1488">
        <v>0</v>
      </c>
      <c r="AD1488">
        <v>63.34</v>
      </c>
      <c r="AE1488">
        <v>0</v>
      </c>
      <c r="AF1488">
        <v>0</v>
      </c>
      <c r="AG1488">
        <v>0</v>
      </c>
      <c r="AH1488">
        <v>9.51</v>
      </c>
      <c r="AI1488">
        <v>1</v>
      </c>
      <c r="AJ1488">
        <v>1</v>
      </c>
      <c r="AK1488">
        <v>1</v>
      </c>
      <c r="AL1488">
        <v>6.66</v>
      </c>
      <c r="AN1488">
        <v>0</v>
      </c>
      <c r="AO1488">
        <v>1</v>
      </c>
      <c r="AP1488">
        <v>0</v>
      </c>
      <c r="AQ1488">
        <v>0</v>
      </c>
      <c r="AR1488">
        <v>0</v>
      </c>
      <c r="AS1488" t="s">
        <v>3</v>
      </c>
      <c r="AT1488">
        <v>16.29</v>
      </c>
      <c r="AU1488" t="s">
        <v>3</v>
      </c>
      <c r="AV1488">
        <v>1</v>
      </c>
      <c r="AW1488">
        <v>2</v>
      </c>
      <c r="AX1488">
        <v>39502574</v>
      </c>
      <c r="AY1488">
        <v>1</v>
      </c>
      <c r="AZ1488">
        <v>0</v>
      </c>
      <c r="BA1488">
        <v>1453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CX1488">
        <f>Y1488*Source!I618</f>
        <v>2.9321999999999999</v>
      </c>
      <c r="CY1488">
        <f>AD1488</f>
        <v>63.34</v>
      </c>
      <c r="CZ1488">
        <f>AH1488</f>
        <v>9.51</v>
      </c>
      <c r="DA1488">
        <f>AL1488</f>
        <v>6.66</v>
      </c>
      <c r="DB1488">
        <v>0</v>
      </c>
    </row>
    <row r="1489" spans="1:106" x14ac:dyDescent="0.2">
      <c r="A1489">
        <f>ROW(Source!A618)</f>
        <v>618</v>
      </c>
      <c r="B1489">
        <v>39500386</v>
      </c>
      <c r="C1489">
        <v>39502566</v>
      </c>
      <c r="D1489">
        <v>37064876</v>
      </c>
      <c r="E1489">
        <v>1</v>
      </c>
      <c r="F1489">
        <v>1</v>
      </c>
      <c r="G1489">
        <v>1</v>
      </c>
      <c r="H1489">
        <v>1</v>
      </c>
      <c r="I1489" t="s">
        <v>1029</v>
      </c>
      <c r="J1489" t="s">
        <v>3</v>
      </c>
      <c r="K1489" t="s">
        <v>1030</v>
      </c>
      <c r="L1489">
        <v>1191</v>
      </c>
      <c r="N1489">
        <v>1013</v>
      </c>
      <c r="O1489" t="s">
        <v>1028</v>
      </c>
      <c r="P1489" t="s">
        <v>1028</v>
      </c>
      <c r="Q1489">
        <v>1</v>
      </c>
      <c r="W1489">
        <v>0</v>
      </c>
      <c r="X1489">
        <v>-1417349443</v>
      </c>
      <c r="Y1489">
        <v>0.01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1</v>
      </c>
      <c r="AJ1489">
        <v>1</v>
      </c>
      <c r="AK1489">
        <v>6.66</v>
      </c>
      <c r="AL1489">
        <v>1</v>
      </c>
      <c r="AN1489">
        <v>0</v>
      </c>
      <c r="AO1489">
        <v>1</v>
      </c>
      <c r="AP1489">
        <v>0</v>
      </c>
      <c r="AQ1489">
        <v>0</v>
      </c>
      <c r="AR1489">
        <v>0</v>
      </c>
      <c r="AS1489" t="s">
        <v>3</v>
      </c>
      <c r="AT1489">
        <v>0.01</v>
      </c>
      <c r="AU1489" t="s">
        <v>3</v>
      </c>
      <c r="AV1489">
        <v>2</v>
      </c>
      <c r="AW1489">
        <v>2</v>
      </c>
      <c r="AX1489">
        <v>39502575</v>
      </c>
      <c r="AY1489">
        <v>1</v>
      </c>
      <c r="AZ1489">
        <v>0</v>
      </c>
      <c r="BA1489">
        <v>1454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CX1489">
        <f>Y1489*Source!I618</f>
        <v>1.8E-3</v>
      </c>
      <c r="CY1489">
        <f>AD1489</f>
        <v>0</v>
      </c>
      <c r="CZ1489">
        <f>AH1489</f>
        <v>0</v>
      </c>
      <c r="DA1489">
        <f>AL1489</f>
        <v>1</v>
      </c>
      <c r="DB1489">
        <v>0</v>
      </c>
    </row>
    <row r="1490" spans="1:106" x14ac:dyDescent="0.2">
      <c r="A1490">
        <f>ROW(Source!A618)</f>
        <v>618</v>
      </c>
      <c r="B1490">
        <v>39500386</v>
      </c>
      <c r="C1490">
        <v>39502566</v>
      </c>
      <c r="D1490">
        <v>36882452</v>
      </c>
      <c r="E1490">
        <v>1</v>
      </c>
      <c r="F1490">
        <v>1</v>
      </c>
      <c r="G1490">
        <v>1</v>
      </c>
      <c r="H1490">
        <v>2</v>
      </c>
      <c r="I1490" t="s">
        <v>1031</v>
      </c>
      <c r="J1490" t="s">
        <v>1032</v>
      </c>
      <c r="K1490" t="s">
        <v>1033</v>
      </c>
      <c r="L1490">
        <v>1368</v>
      </c>
      <c r="N1490">
        <v>1011</v>
      </c>
      <c r="O1490" t="s">
        <v>1034</v>
      </c>
      <c r="P1490" t="s">
        <v>1034</v>
      </c>
      <c r="Q1490">
        <v>1</v>
      </c>
      <c r="W1490">
        <v>0</v>
      </c>
      <c r="X1490">
        <v>1188625873</v>
      </c>
      <c r="Y1490">
        <v>0.01</v>
      </c>
      <c r="AA1490">
        <v>0</v>
      </c>
      <c r="AB1490">
        <v>208.19</v>
      </c>
      <c r="AC1490">
        <v>13.5</v>
      </c>
      <c r="AD1490">
        <v>0</v>
      </c>
      <c r="AE1490">
        <v>0</v>
      </c>
      <c r="AF1490">
        <v>31.26</v>
      </c>
      <c r="AG1490">
        <v>13.5</v>
      </c>
      <c r="AH1490">
        <v>0</v>
      </c>
      <c r="AI1490">
        <v>1</v>
      </c>
      <c r="AJ1490">
        <v>6.66</v>
      </c>
      <c r="AK1490">
        <v>1</v>
      </c>
      <c r="AL1490">
        <v>1</v>
      </c>
      <c r="AN1490">
        <v>0</v>
      </c>
      <c r="AO1490">
        <v>1</v>
      </c>
      <c r="AP1490">
        <v>0</v>
      </c>
      <c r="AQ1490">
        <v>0</v>
      </c>
      <c r="AR1490">
        <v>0</v>
      </c>
      <c r="AS1490" t="s">
        <v>3</v>
      </c>
      <c r="AT1490">
        <v>0.01</v>
      </c>
      <c r="AU1490" t="s">
        <v>3</v>
      </c>
      <c r="AV1490">
        <v>0</v>
      </c>
      <c r="AW1490">
        <v>2</v>
      </c>
      <c r="AX1490">
        <v>39502576</v>
      </c>
      <c r="AY1490">
        <v>1</v>
      </c>
      <c r="AZ1490">
        <v>0</v>
      </c>
      <c r="BA1490">
        <v>1455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CX1490">
        <f>Y1490*Source!I618</f>
        <v>1.8E-3</v>
      </c>
      <c r="CY1490">
        <f>AB1490</f>
        <v>208.19</v>
      </c>
      <c r="CZ1490">
        <f>AF1490</f>
        <v>31.26</v>
      </c>
      <c r="DA1490">
        <f>AJ1490</f>
        <v>6.66</v>
      </c>
      <c r="DB1490">
        <v>0</v>
      </c>
    </row>
    <row r="1491" spans="1:106" x14ac:dyDescent="0.2">
      <c r="A1491">
        <f>ROW(Source!A618)</f>
        <v>618</v>
      </c>
      <c r="B1491">
        <v>39500386</v>
      </c>
      <c r="C1491">
        <v>39502566</v>
      </c>
      <c r="D1491">
        <v>36804582</v>
      </c>
      <c r="E1491">
        <v>1</v>
      </c>
      <c r="F1491">
        <v>1</v>
      </c>
      <c r="G1491">
        <v>1</v>
      </c>
      <c r="H1491">
        <v>3</v>
      </c>
      <c r="I1491" t="s">
        <v>1353</v>
      </c>
      <c r="J1491" t="s">
        <v>1354</v>
      </c>
      <c r="K1491" t="s">
        <v>1355</v>
      </c>
      <c r="L1491">
        <v>1356</v>
      </c>
      <c r="N1491">
        <v>1010</v>
      </c>
      <c r="O1491" t="s">
        <v>1128</v>
      </c>
      <c r="P1491" t="s">
        <v>1128</v>
      </c>
      <c r="Q1491">
        <v>1000</v>
      </c>
      <c r="W1491">
        <v>0</v>
      </c>
      <c r="X1491">
        <v>1975348994</v>
      </c>
      <c r="Y1491">
        <v>0.2</v>
      </c>
      <c r="AA1491">
        <v>1198.8</v>
      </c>
      <c r="AB1491">
        <v>0</v>
      </c>
      <c r="AC1491">
        <v>0</v>
      </c>
      <c r="AD1491">
        <v>0</v>
      </c>
      <c r="AE1491">
        <v>180</v>
      </c>
      <c r="AF1491">
        <v>0</v>
      </c>
      <c r="AG1491">
        <v>0</v>
      </c>
      <c r="AH1491">
        <v>0</v>
      </c>
      <c r="AI1491">
        <v>6.66</v>
      </c>
      <c r="AJ1491">
        <v>1</v>
      </c>
      <c r="AK1491">
        <v>1</v>
      </c>
      <c r="AL1491">
        <v>1</v>
      </c>
      <c r="AN1491">
        <v>0</v>
      </c>
      <c r="AO1491">
        <v>1</v>
      </c>
      <c r="AP1491">
        <v>0</v>
      </c>
      <c r="AQ1491">
        <v>0</v>
      </c>
      <c r="AR1491">
        <v>0</v>
      </c>
      <c r="AS1491" t="s">
        <v>3</v>
      </c>
      <c r="AT1491">
        <v>0.2</v>
      </c>
      <c r="AU1491" t="s">
        <v>3</v>
      </c>
      <c r="AV1491">
        <v>0</v>
      </c>
      <c r="AW1491">
        <v>2</v>
      </c>
      <c r="AX1491">
        <v>39502577</v>
      </c>
      <c r="AY1491">
        <v>1</v>
      </c>
      <c r="AZ1491">
        <v>0</v>
      </c>
      <c r="BA1491">
        <v>1456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CX1491">
        <f>Y1491*Source!I618</f>
        <v>3.5999999999999997E-2</v>
      </c>
      <c r="CY1491">
        <f>AA1491</f>
        <v>1198.8</v>
      </c>
      <c r="CZ1491">
        <f>AE1491</f>
        <v>180</v>
      </c>
      <c r="DA1491">
        <f>AI1491</f>
        <v>6.66</v>
      </c>
      <c r="DB1491">
        <v>0</v>
      </c>
    </row>
    <row r="1492" spans="1:106" x14ac:dyDescent="0.2">
      <c r="A1492">
        <f>ROW(Source!A618)</f>
        <v>618</v>
      </c>
      <c r="B1492">
        <v>39500386</v>
      </c>
      <c r="C1492">
        <v>39502566</v>
      </c>
      <c r="D1492">
        <v>36804944</v>
      </c>
      <c r="E1492">
        <v>1</v>
      </c>
      <c r="F1492">
        <v>1</v>
      </c>
      <c r="G1492">
        <v>1</v>
      </c>
      <c r="H1492">
        <v>3</v>
      </c>
      <c r="I1492" t="s">
        <v>1472</v>
      </c>
      <c r="J1492" t="s">
        <v>1473</v>
      </c>
      <c r="K1492" t="s">
        <v>1474</v>
      </c>
      <c r="L1492">
        <v>1348</v>
      </c>
      <c r="N1492">
        <v>1009</v>
      </c>
      <c r="O1492" t="s">
        <v>57</v>
      </c>
      <c r="P1492" t="s">
        <v>57</v>
      </c>
      <c r="Q1492">
        <v>1000</v>
      </c>
      <c r="W1492">
        <v>0</v>
      </c>
      <c r="X1492">
        <v>-1755229539</v>
      </c>
      <c r="Y1492">
        <v>1E-3</v>
      </c>
      <c r="AA1492">
        <v>82783.8</v>
      </c>
      <c r="AB1492">
        <v>0</v>
      </c>
      <c r="AC1492">
        <v>0</v>
      </c>
      <c r="AD1492">
        <v>0</v>
      </c>
      <c r="AE1492">
        <v>12430</v>
      </c>
      <c r="AF1492">
        <v>0</v>
      </c>
      <c r="AG1492">
        <v>0</v>
      </c>
      <c r="AH1492">
        <v>0</v>
      </c>
      <c r="AI1492">
        <v>6.66</v>
      </c>
      <c r="AJ1492">
        <v>1</v>
      </c>
      <c r="AK1492">
        <v>1</v>
      </c>
      <c r="AL1492">
        <v>1</v>
      </c>
      <c r="AN1492">
        <v>0</v>
      </c>
      <c r="AO1492">
        <v>1</v>
      </c>
      <c r="AP1492">
        <v>0</v>
      </c>
      <c r="AQ1492">
        <v>0</v>
      </c>
      <c r="AR1492">
        <v>0</v>
      </c>
      <c r="AS1492" t="s">
        <v>3</v>
      </c>
      <c r="AT1492">
        <v>1E-3</v>
      </c>
      <c r="AU1492" t="s">
        <v>3</v>
      </c>
      <c r="AV1492">
        <v>0</v>
      </c>
      <c r="AW1492">
        <v>2</v>
      </c>
      <c r="AX1492">
        <v>39502578</v>
      </c>
      <c r="AY1492">
        <v>1</v>
      </c>
      <c r="AZ1492">
        <v>0</v>
      </c>
      <c r="BA1492">
        <v>1457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CX1492">
        <f>Y1492*Source!I618</f>
        <v>1.7999999999999998E-4</v>
      </c>
      <c r="CY1492">
        <f>AA1492</f>
        <v>82783.8</v>
      </c>
      <c r="CZ1492">
        <f>AE1492</f>
        <v>12430</v>
      </c>
      <c r="DA1492">
        <f>AI1492</f>
        <v>6.66</v>
      </c>
      <c r="DB1492">
        <v>0</v>
      </c>
    </row>
    <row r="1493" spans="1:106" x14ac:dyDescent="0.2">
      <c r="A1493">
        <f>ROW(Source!A618)</f>
        <v>618</v>
      </c>
      <c r="B1493">
        <v>39500386</v>
      </c>
      <c r="C1493">
        <v>39502566</v>
      </c>
      <c r="D1493">
        <v>36852937</v>
      </c>
      <c r="E1493">
        <v>1</v>
      </c>
      <c r="F1493">
        <v>1</v>
      </c>
      <c r="G1493">
        <v>1</v>
      </c>
      <c r="H1493">
        <v>3</v>
      </c>
      <c r="I1493" t="s">
        <v>899</v>
      </c>
      <c r="J1493" t="s">
        <v>901</v>
      </c>
      <c r="K1493" t="s">
        <v>900</v>
      </c>
      <c r="L1493">
        <v>1308</v>
      </c>
      <c r="N1493">
        <v>1003</v>
      </c>
      <c r="O1493" t="s">
        <v>61</v>
      </c>
      <c r="P1493" t="s">
        <v>61</v>
      </c>
      <c r="Q1493">
        <v>100</v>
      </c>
      <c r="W1493">
        <v>0</v>
      </c>
      <c r="X1493">
        <v>1162840571</v>
      </c>
      <c r="Y1493">
        <v>1</v>
      </c>
      <c r="AA1493">
        <v>1798.2</v>
      </c>
      <c r="AB1493">
        <v>0</v>
      </c>
      <c r="AC1493">
        <v>0</v>
      </c>
      <c r="AD1493">
        <v>0</v>
      </c>
      <c r="AE1493">
        <v>270</v>
      </c>
      <c r="AF1493">
        <v>0</v>
      </c>
      <c r="AG1493">
        <v>0</v>
      </c>
      <c r="AH1493">
        <v>0</v>
      </c>
      <c r="AI1493">
        <v>6.66</v>
      </c>
      <c r="AJ1493">
        <v>1</v>
      </c>
      <c r="AK1493">
        <v>1</v>
      </c>
      <c r="AL1493">
        <v>1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 t="s">
        <v>3</v>
      </c>
      <c r="AT1493">
        <v>1</v>
      </c>
      <c r="AU1493" t="s">
        <v>3</v>
      </c>
      <c r="AV1493">
        <v>0</v>
      </c>
      <c r="AW1493">
        <v>1</v>
      </c>
      <c r="AX1493">
        <v>-1</v>
      </c>
      <c r="AY1493">
        <v>0</v>
      </c>
      <c r="AZ1493">
        <v>0</v>
      </c>
      <c r="BA1493" t="s">
        <v>3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CX1493">
        <f>Y1493*Source!I618</f>
        <v>0.18</v>
      </c>
      <c r="CY1493">
        <f>AA1493</f>
        <v>1798.2</v>
      </c>
      <c r="CZ1493">
        <f>AE1493</f>
        <v>270</v>
      </c>
      <c r="DA1493">
        <f>AI1493</f>
        <v>6.66</v>
      </c>
      <c r="DB1493">
        <v>0</v>
      </c>
    </row>
    <row r="1494" spans="1:106" x14ac:dyDescent="0.2">
      <c r="A1494">
        <f>ROW(Source!A618)</f>
        <v>618</v>
      </c>
      <c r="B1494">
        <v>39500386</v>
      </c>
      <c r="C1494">
        <v>39502566</v>
      </c>
      <c r="D1494">
        <v>36799065</v>
      </c>
      <c r="E1494">
        <v>17</v>
      </c>
      <c r="F1494">
        <v>1</v>
      </c>
      <c r="G1494">
        <v>1</v>
      </c>
      <c r="H1494">
        <v>3</v>
      </c>
      <c r="I1494" t="s">
        <v>1438</v>
      </c>
      <c r="J1494" t="s">
        <v>3</v>
      </c>
      <c r="K1494" t="s">
        <v>1439</v>
      </c>
      <c r="L1494">
        <v>1374</v>
      </c>
      <c r="N1494">
        <v>1013</v>
      </c>
      <c r="O1494" t="s">
        <v>1440</v>
      </c>
      <c r="P1494" t="s">
        <v>1440</v>
      </c>
      <c r="Q1494">
        <v>1</v>
      </c>
      <c r="W1494">
        <v>0</v>
      </c>
      <c r="X1494">
        <v>-1731369543</v>
      </c>
      <c r="Y1494">
        <v>3.1</v>
      </c>
      <c r="AA1494">
        <v>1</v>
      </c>
      <c r="AB1494">
        <v>0</v>
      </c>
      <c r="AC1494">
        <v>0</v>
      </c>
      <c r="AD1494">
        <v>0</v>
      </c>
      <c r="AE1494">
        <v>1</v>
      </c>
      <c r="AF1494">
        <v>0</v>
      </c>
      <c r="AG1494">
        <v>0</v>
      </c>
      <c r="AH1494">
        <v>0</v>
      </c>
      <c r="AI1494">
        <v>1</v>
      </c>
      <c r="AJ1494">
        <v>1</v>
      </c>
      <c r="AK1494">
        <v>1</v>
      </c>
      <c r="AL1494">
        <v>1</v>
      </c>
      <c r="AN1494">
        <v>0</v>
      </c>
      <c r="AO1494">
        <v>1</v>
      </c>
      <c r="AP1494">
        <v>0</v>
      </c>
      <c r="AQ1494">
        <v>0</v>
      </c>
      <c r="AR1494">
        <v>0</v>
      </c>
      <c r="AS1494" t="s">
        <v>3</v>
      </c>
      <c r="AT1494">
        <v>3.1</v>
      </c>
      <c r="AU1494" t="s">
        <v>3</v>
      </c>
      <c r="AV1494">
        <v>0</v>
      </c>
      <c r="AW1494">
        <v>2</v>
      </c>
      <c r="AX1494">
        <v>39502579</v>
      </c>
      <c r="AY1494">
        <v>1</v>
      </c>
      <c r="AZ1494">
        <v>0</v>
      </c>
      <c r="BA1494">
        <v>1458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CX1494">
        <f>Y1494*Source!I618</f>
        <v>0.55799999999999994</v>
      </c>
      <c r="CY1494">
        <f>AA1494</f>
        <v>1</v>
      </c>
      <c r="CZ1494">
        <f>AE1494</f>
        <v>1</v>
      </c>
      <c r="DA1494">
        <f>AI1494</f>
        <v>1</v>
      </c>
      <c r="DB1494">
        <v>0</v>
      </c>
    </row>
    <row r="1495" spans="1:106" x14ac:dyDescent="0.2">
      <c r="A1495">
        <f>ROW(Source!A621)</f>
        <v>621</v>
      </c>
      <c r="B1495">
        <v>39500385</v>
      </c>
      <c r="C1495">
        <v>39502581</v>
      </c>
      <c r="D1495">
        <v>37064878</v>
      </c>
      <c r="E1495">
        <v>1</v>
      </c>
      <c r="F1495">
        <v>1</v>
      </c>
      <c r="G1495">
        <v>1</v>
      </c>
      <c r="H1495">
        <v>1</v>
      </c>
      <c r="I1495" t="s">
        <v>1219</v>
      </c>
      <c r="J1495" t="s">
        <v>3</v>
      </c>
      <c r="K1495" t="s">
        <v>1220</v>
      </c>
      <c r="L1495">
        <v>1191</v>
      </c>
      <c r="N1495">
        <v>1013</v>
      </c>
      <c r="O1495" t="s">
        <v>1028</v>
      </c>
      <c r="P1495" t="s">
        <v>1028</v>
      </c>
      <c r="Q1495">
        <v>1</v>
      </c>
      <c r="W1495">
        <v>0</v>
      </c>
      <c r="X1495">
        <v>-1081351934</v>
      </c>
      <c r="Y1495">
        <v>2.82</v>
      </c>
      <c r="AA1495">
        <v>0</v>
      </c>
      <c r="AB1495">
        <v>0</v>
      </c>
      <c r="AC1495">
        <v>0</v>
      </c>
      <c r="AD1495">
        <v>9.4</v>
      </c>
      <c r="AE1495">
        <v>0</v>
      </c>
      <c r="AF1495">
        <v>0</v>
      </c>
      <c r="AG1495">
        <v>0</v>
      </c>
      <c r="AH1495">
        <v>9.4</v>
      </c>
      <c r="AI1495">
        <v>1</v>
      </c>
      <c r="AJ1495">
        <v>1</v>
      </c>
      <c r="AK1495">
        <v>1</v>
      </c>
      <c r="AL1495">
        <v>1</v>
      </c>
      <c r="AN1495">
        <v>0</v>
      </c>
      <c r="AO1495">
        <v>1</v>
      </c>
      <c r="AP1495">
        <v>0</v>
      </c>
      <c r="AQ1495">
        <v>0</v>
      </c>
      <c r="AR1495">
        <v>0</v>
      </c>
      <c r="AS1495" t="s">
        <v>3</v>
      </c>
      <c r="AT1495">
        <v>2.82</v>
      </c>
      <c r="AU1495" t="s">
        <v>3</v>
      </c>
      <c r="AV1495">
        <v>1</v>
      </c>
      <c r="AW1495">
        <v>2</v>
      </c>
      <c r="AX1495">
        <v>39502591</v>
      </c>
      <c r="AY1495">
        <v>1</v>
      </c>
      <c r="AZ1495">
        <v>0</v>
      </c>
      <c r="BA1495">
        <v>1459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CX1495">
        <f>Y1495*Source!I621</f>
        <v>4.0607999999999995</v>
      </c>
      <c r="CY1495">
        <f>AD1495</f>
        <v>9.4</v>
      </c>
      <c r="CZ1495">
        <f>AH1495</f>
        <v>9.4</v>
      </c>
      <c r="DA1495">
        <f>AL1495</f>
        <v>1</v>
      </c>
      <c r="DB1495">
        <v>0</v>
      </c>
    </row>
    <row r="1496" spans="1:106" x14ac:dyDescent="0.2">
      <c r="A1496">
        <f>ROW(Source!A621)</f>
        <v>621</v>
      </c>
      <c r="B1496">
        <v>39500385</v>
      </c>
      <c r="C1496">
        <v>39502581</v>
      </c>
      <c r="D1496">
        <v>37064876</v>
      </c>
      <c r="E1496">
        <v>1</v>
      </c>
      <c r="F1496">
        <v>1</v>
      </c>
      <c r="G1496">
        <v>1</v>
      </c>
      <c r="H1496">
        <v>1</v>
      </c>
      <c r="I1496" t="s">
        <v>1029</v>
      </c>
      <c r="J1496" t="s">
        <v>3</v>
      </c>
      <c r="K1496" t="s">
        <v>1030</v>
      </c>
      <c r="L1496">
        <v>1191</v>
      </c>
      <c r="N1496">
        <v>1013</v>
      </c>
      <c r="O1496" t="s">
        <v>1028</v>
      </c>
      <c r="P1496" t="s">
        <v>1028</v>
      </c>
      <c r="Q1496">
        <v>1</v>
      </c>
      <c r="W1496">
        <v>0</v>
      </c>
      <c r="X1496">
        <v>-1417349443</v>
      </c>
      <c r="Y1496">
        <v>0.02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1</v>
      </c>
      <c r="AJ1496">
        <v>1</v>
      </c>
      <c r="AK1496">
        <v>1</v>
      </c>
      <c r="AL1496">
        <v>1</v>
      </c>
      <c r="AN1496">
        <v>0</v>
      </c>
      <c r="AO1496">
        <v>1</v>
      </c>
      <c r="AP1496">
        <v>0</v>
      </c>
      <c r="AQ1496">
        <v>0</v>
      </c>
      <c r="AR1496">
        <v>0</v>
      </c>
      <c r="AS1496" t="s">
        <v>3</v>
      </c>
      <c r="AT1496">
        <v>0.02</v>
      </c>
      <c r="AU1496" t="s">
        <v>3</v>
      </c>
      <c r="AV1496">
        <v>2</v>
      </c>
      <c r="AW1496">
        <v>2</v>
      </c>
      <c r="AX1496">
        <v>39502592</v>
      </c>
      <c r="AY1496">
        <v>1</v>
      </c>
      <c r="AZ1496">
        <v>0</v>
      </c>
      <c r="BA1496">
        <v>1460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CX1496">
        <f>Y1496*Source!I621</f>
        <v>2.8799999999999999E-2</v>
      </c>
      <c r="CY1496">
        <f>AD1496</f>
        <v>0</v>
      </c>
      <c r="CZ1496">
        <f>AH1496</f>
        <v>0</v>
      </c>
      <c r="DA1496">
        <f>AL1496</f>
        <v>1</v>
      </c>
      <c r="DB1496">
        <v>0</v>
      </c>
    </row>
    <row r="1497" spans="1:106" x14ac:dyDescent="0.2">
      <c r="A1497">
        <f>ROW(Source!A621)</f>
        <v>621</v>
      </c>
      <c r="B1497">
        <v>39500385</v>
      </c>
      <c r="C1497">
        <v>39502581</v>
      </c>
      <c r="D1497">
        <v>36882159</v>
      </c>
      <c r="E1497">
        <v>1</v>
      </c>
      <c r="F1497">
        <v>1</v>
      </c>
      <c r="G1497">
        <v>1</v>
      </c>
      <c r="H1497">
        <v>2</v>
      </c>
      <c r="I1497" t="s">
        <v>1119</v>
      </c>
      <c r="J1497" t="s">
        <v>1120</v>
      </c>
      <c r="K1497" t="s">
        <v>1121</v>
      </c>
      <c r="L1497">
        <v>1368</v>
      </c>
      <c r="N1497">
        <v>1011</v>
      </c>
      <c r="O1497" t="s">
        <v>1034</v>
      </c>
      <c r="P1497" t="s">
        <v>1034</v>
      </c>
      <c r="Q1497">
        <v>1</v>
      </c>
      <c r="W1497">
        <v>0</v>
      </c>
      <c r="X1497">
        <v>-1718674368</v>
      </c>
      <c r="Y1497">
        <v>0.01</v>
      </c>
      <c r="AA1497">
        <v>0</v>
      </c>
      <c r="AB1497">
        <v>111.99</v>
      </c>
      <c r="AC1497">
        <v>13.5</v>
      </c>
      <c r="AD1497">
        <v>0</v>
      </c>
      <c r="AE1497">
        <v>0</v>
      </c>
      <c r="AF1497">
        <v>111.99</v>
      </c>
      <c r="AG1497">
        <v>13.5</v>
      </c>
      <c r="AH1497">
        <v>0</v>
      </c>
      <c r="AI1497">
        <v>1</v>
      </c>
      <c r="AJ1497">
        <v>1</v>
      </c>
      <c r="AK1497">
        <v>1</v>
      </c>
      <c r="AL1497">
        <v>1</v>
      </c>
      <c r="AN1497">
        <v>0</v>
      </c>
      <c r="AO1497">
        <v>1</v>
      </c>
      <c r="AP1497">
        <v>0</v>
      </c>
      <c r="AQ1497">
        <v>0</v>
      </c>
      <c r="AR1497">
        <v>0</v>
      </c>
      <c r="AS1497" t="s">
        <v>3</v>
      </c>
      <c r="AT1497">
        <v>0.01</v>
      </c>
      <c r="AU1497" t="s">
        <v>3</v>
      </c>
      <c r="AV1497">
        <v>0</v>
      </c>
      <c r="AW1497">
        <v>2</v>
      </c>
      <c r="AX1497">
        <v>39502593</v>
      </c>
      <c r="AY1497">
        <v>1</v>
      </c>
      <c r="AZ1497">
        <v>0</v>
      </c>
      <c r="BA1497">
        <v>1461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CX1497">
        <f>Y1497*Source!I621</f>
        <v>1.44E-2</v>
      </c>
      <c r="CY1497">
        <f>AB1497</f>
        <v>111.99</v>
      </c>
      <c r="CZ1497">
        <f>AF1497</f>
        <v>111.99</v>
      </c>
      <c r="DA1497">
        <f>AJ1497</f>
        <v>1</v>
      </c>
      <c r="DB1497">
        <v>0</v>
      </c>
    </row>
    <row r="1498" spans="1:106" x14ac:dyDescent="0.2">
      <c r="A1498">
        <f>ROW(Source!A621)</f>
        <v>621</v>
      </c>
      <c r="B1498">
        <v>39500385</v>
      </c>
      <c r="C1498">
        <v>39502581</v>
      </c>
      <c r="D1498">
        <v>36883554</v>
      </c>
      <c r="E1498">
        <v>1</v>
      </c>
      <c r="F1498">
        <v>1</v>
      </c>
      <c r="G1498">
        <v>1</v>
      </c>
      <c r="H1498">
        <v>2</v>
      </c>
      <c r="I1498" t="s">
        <v>1037</v>
      </c>
      <c r="J1498" t="s">
        <v>1038</v>
      </c>
      <c r="K1498" t="s">
        <v>1039</v>
      </c>
      <c r="L1498">
        <v>1368</v>
      </c>
      <c r="N1498">
        <v>1011</v>
      </c>
      <c r="O1498" t="s">
        <v>1034</v>
      </c>
      <c r="P1498" t="s">
        <v>1034</v>
      </c>
      <c r="Q1498">
        <v>1</v>
      </c>
      <c r="W1498">
        <v>0</v>
      </c>
      <c r="X1498">
        <v>1372534845</v>
      </c>
      <c r="Y1498">
        <v>0.01</v>
      </c>
      <c r="AA1498">
        <v>0</v>
      </c>
      <c r="AB1498">
        <v>65.709999999999994</v>
      </c>
      <c r="AC1498">
        <v>11.6</v>
      </c>
      <c r="AD1498">
        <v>0</v>
      </c>
      <c r="AE1498">
        <v>0</v>
      </c>
      <c r="AF1498">
        <v>65.709999999999994</v>
      </c>
      <c r="AG1498">
        <v>11.6</v>
      </c>
      <c r="AH1498">
        <v>0</v>
      </c>
      <c r="AI1498">
        <v>1</v>
      </c>
      <c r="AJ1498">
        <v>1</v>
      </c>
      <c r="AK1498">
        <v>1</v>
      </c>
      <c r="AL1498">
        <v>1</v>
      </c>
      <c r="AN1498">
        <v>0</v>
      </c>
      <c r="AO1498">
        <v>1</v>
      </c>
      <c r="AP1498">
        <v>0</v>
      </c>
      <c r="AQ1498">
        <v>0</v>
      </c>
      <c r="AR1498">
        <v>0</v>
      </c>
      <c r="AS1498" t="s">
        <v>3</v>
      </c>
      <c r="AT1498">
        <v>0.01</v>
      </c>
      <c r="AU1498" t="s">
        <v>3</v>
      </c>
      <c r="AV1498">
        <v>0</v>
      </c>
      <c r="AW1498">
        <v>2</v>
      </c>
      <c r="AX1498">
        <v>39502594</v>
      </c>
      <c r="AY1498">
        <v>1</v>
      </c>
      <c r="AZ1498">
        <v>0</v>
      </c>
      <c r="BA1498">
        <v>1462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CX1498">
        <f>Y1498*Source!I621</f>
        <v>1.44E-2</v>
      </c>
      <c r="CY1498">
        <f>AB1498</f>
        <v>65.709999999999994</v>
      </c>
      <c r="CZ1498">
        <f>AF1498</f>
        <v>65.709999999999994</v>
      </c>
      <c r="DA1498">
        <f>AJ1498</f>
        <v>1</v>
      </c>
      <c r="DB1498">
        <v>0</v>
      </c>
    </row>
    <row r="1499" spans="1:106" x14ac:dyDescent="0.2">
      <c r="A1499">
        <f>ROW(Source!A621)</f>
        <v>621</v>
      </c>
      <c r="B1499">
        <v>39500385</v>
      </c>
      <c r="C1499">
        <v>39502581</v>
      </c>
      <c r="D1499">
        <v>36802094</v>
      </c>
      <c r="E1499">
        <v>1</v>
      </c>
      <c r="F1499">
        <v>1</v>
      </c>
      <c r="G1499">
        <v>1</v>
      </c>
      <c r="H1499">
        <v>3</v>
      </c>
      <c r="I1499" t="s">
        <v>1430</v>
      </c>
      <c r="J1499" t="s">
        <v>1431</v>
      </c>
      <c r="K1499" t="s">
        <v>1432</v>
      </c>
      <c r="L1499">
        <v>1346</v>
      </c>
      <c r="N1499">
        <v>1009</v>
      </c>
      <c r="O1499" t="s">
        <v>52</v>
      </c>
      <c r="P1499" t="s">
        <v>52</v>
      </c>
      <c r="Q1499">
        <v>1</v>
      </c>
      <c r="W1499">
        <v>0</v>
      </c>
      <c r="X1499">
        <v>-1088866022</v>
      </c>
      <c r="Y1499">
        <v>0.16</v>
      </c>
      <c r="AA1499">
        <v>30.4</v>
      </c>
      <c r="AB1499">
        <v>0</v>
      </c>
      <c r="AC1499">
        <v>0</v>
      </c>
      <c r="AD1499">
        <v>0</v>
      </c>
      <c r="AE1499">
        <v>30.4</v>
      </c>
      <c r="AF1499">
        <v>0</v>
      </c>
      <c r="AG1499">
        <v>0</v>
      </c>
      <c r="AH1499">
        <v>0</v>
      </c>
      <c r="AI1499">
        <v>1</v>
      </c>
      <c r="AJ1499">
        <v>1</v>
      </c>
      <c r="AK1499">
        <v>1</v>
      </c>
      <c r="AL1499">
        <v>1</v>
      </c>
      <c r="AN1499">
        <v>0</v>
      </c>
      <c r="AO1499">
        <v>1</v>
      </c>
      <c r="AP1499">
        <v>0</v>
      </c>
      <c r="AQ1499">
        <v>0</v>
      </c>
      <c r="AR1499">
        <v>0</v>
      </c>
      <c r="AS1499" t="s">
        <v>3</v>
      </c>
      <c r="AT1499">
        <v>0.16</v>
      </c>
      <c r="AU1499" t="s">
        <v>3</v>
      </c>
      <c r="AV1499">
        <v>0</v>
      </c>
      <c r="AW1499">
        <v>2</v>
      </c>
      <c r="AX1499">
        <v>39502595</v>
      </c>
      <c r="AY1499">
        <v>1</v>
      </c>
      <c r="AZ1499">
        <v>0</v>
      </c>
      <c r="BA1499">
        <v>1463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CX1499">
        <f>Y1499*Source!I621</f>
        <v>0.23039999999999999</v>
      </c>
      <c r="CY1499">
        <f>AA1499</f>
        <v>30.4</v>
      </c>
      <c r="CZ1499">
        <f>AE1499</f>
        <v>30.4</v>
      </c>
      <c r="DA1499">
        <f>AI1499</f>
        <v>1</v>
      </c>
      <c r="DB1499">
        <v>0</v>
      </c>
    </row>
    <row r="1500" spans="1:106" x14ac:dyDescent="0.2">
      <c r="A1500">
        <f>ROW(Source!A621)</f>
        <v>621</v>
      </c>
      <c r="B1500">
        <v>39500385</v>
      </c>
      <c r="C1500">
        <v>39502581</v>
      </c>
      <c r="D1500">
        <v>36802106</v>
      </c>
      <c r="E1500">
        <v>1</v>
      </c>
      <c r="F1500">
        <v>1</v>
      </c>
      <c r="G1500">
        <v>1</v>
      </c>
      <c r="H1500">
        <v>3</v>
      </c>
      <c r="I1500" t="s">
        <v>1480</v>
      </c>
      <c r="J1500" t="s">
        <v>1481</v>
      </c>
      <c r="K1500" t="s">
        <v>1482</v>
      </c>
      <c r="L1500">
        <v>1308</v>
      </c>
      <c r="N1500">
        <v>1003</v>
      </c>
      <c r="O1500" t="s">
        <v>61</v>
      </c>
      <c r="P1500" t="s">
        <v>61</v>
      </c>
      <c r="Q1500">
        <v>100</v>
      </c>
      <c r="W1500">
        <v>0</v>
      </c>
      <c r="X1500">
        <v>568244124</v>
      </c>
      <c r="Y1500">
        <v>0.05</v>
      </c>
      <c r="AA1500">
        <v>120</v>
      </c>
      <c r="AB1500">
        <v>0</v>
      </c>
      <c r="AC1500">
        <v>0</v>
      </c>
      <c r="AD1500">
        <v>0</v>
      </c>
      <c r="AE1500">
        <v>120</v>
      </c>
      <c r="AF1500">
        <v>0</v>
      </c>
      <c r="AG1500">
        <v>0</v>
      </c>
      <c r="AH1500">
        <v>0</v>
      </c>
      <c r="AI1500">
        <v>1</v>
      </c>
      <c r="AJ1500">
        <v>1</v>
      </c>
      <c r="AK1500">
        <v>1</v>
      </c>
      <c r="AL1500">
        <v>1</v>
      </c>
      <c r="AN1500">
        <v>0</v>
      </c>
      <c r="AO1500">
        <v>1</v>
      </c>
      <c r="AP1500">
        <v>0</v>
      </c>
      <c r="AQ1500">
        <v>0</v>
      </c>
      <c r="AR1500">
        <v>0</v>
      </c>
      <c r="AS1500" t="s">
        <v>3</v>
      </c>
      <c r="AT1500">
        <v>0.05</v>
      </c>
      <c r="AU1500" t="s">
        <v>3</v>
      </c>
      <c r="AV1500">
        <v>0</v>
      </c>
      <c r="AW1500">
        <v>2</v>
      </c>
      <c r="AX1500">
        <v>39502596</v>
      </c>
      <c r="AY1500">
        <v>1</v>
      </c>
      <c r="AZ1500">
        <v>0</v>
      </c>
      <c r="BA1500">
        <v>1464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CX1500">
        <f>Y1500*Source!I621</f>
        <v>7.1999999999999995E-2</v>
      </c>
      <c r="CY1500">
        <f>AA1500</f>
        <v>120</v>
      </c>
      <c r="CZ1500">
        <f>AE1500</f>
        <v>120</v>
      </c>
      <c r="DA1500">
        <f>AI1500</f>
        <v>1</v>
      </c>
      <c r="DB1500">
        <v>0</v>
      </c>
    </row>
    <row r="1501" spans="1:106" x14ac:dyDescent="0.2">
      <c r="A1501">
        <f>ROW(Source!A621)</f>
        <v>621</v>
      </c>
      <c r="B1501">
        <v>39500385</v>
      </c>
      <c r="C1501">
        <v>39502581</v>
      </c>
      <c r="D1501">
        <v>36838317</v>
      </c>
      <c r="E1501">
        <v>1</v>
      </c>
      <c r="F1501">
        <v>1</v>
      </c>
      <c r="G1501">
        <v>1</v>
      </c>
      <c r="H1501">
        <v>3</v>
      </c>
      <c r="I1501" t="s">
        <v>1459</v>
      </c>
      <c r="J1501" t="s">
        <v>1460</v>
      </c>
      <c r="K1501" t="s">
        <v>263</v>
      </c>
      <c r="L1501">
        <v>1346</v>
      </c>
      <c r="N1501">
        <v>1009</v>
      </c>
      <c r="O1501" t="s">
        <v>52</v>
      </c>
      <c r="P1501" t="s">
        <v>52</v>
      </c>
      <c r="Q1501">
        <v>1</v>
      </c>
      <c r="W1501">
        <v>0</v>
      </c>
      <c r="X1501">
        <v>210558753</v>
      </c>
      <c r="Y1501">
        <v>0.05</v>
      </c>
      <c r="AA1501">
        <v>28.6</v>
      </c>
      <c r="AB1501">
        <v>0</v>
      </c>
      <c r="AC1501">
        <v>0</v>
      </c>
      <c r="AD1501">
        <v>0</v>
      </c>
      <c r="AE1501">
        <v>28.6</v>
      </c>
      <c r="AF1501">
        <v>0</v>
      </c>
      <c r="AG1501">
        <v>0</v>
      </c>
      <c r="AH1501">
        <v>0</v>
      </c>
      <c r="AI1501">
        <v>1</v>
      </c>
      <c r="AJ1501">
        <v>1</v>
      </c>
      <c r="AK1501">
        <v>1</v>
      </c>
      <c r="AL1501">
        <v>1</v>
      </c>
      <c r="AN1501">
        <v>0</v>
      </c>
      <c r="AO1501">
        <v>1</v>
      </c>
      <c r="AP1501">
        <v>0</v>
      </c>
      <c r="AQ1501">
        <v>0</v>
      </c>
      <c r="AR1501">
        <v>0</v>
      </c>
      <c r="AS1501" t="s">
        <v>3</v>
      </c>
      <c r="AT1501">
        <v>0.05</v>
      </c>
      <c r="AU1501" t="s">
        <v>3</v>
      </c>
      <c r="AV1501">
        <v>0</v>
      </c>
      <c r="AW1501">
        <v>2</v>
      </c>
      <c r="AX1501">
        <v>39502597</v>
      </c>
      <c r="AY1501">
        <v>1</v>
      </c>
      <c r="AZ1501">
        <v>0</v>
      </c>
      <c r="BA1501">
        <v>1465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CX1501">
        <f>Y1501*Source!I621</f>
        <v>7.1999999999999995E-2</v>
      </c>
      <c r="CY1501">
        <f>AA1501</f>
        <v>28.6</v>
      </c>
      <c r="CZ1501">
        <f>AE1501</f>
        <v>28.6</v>
      </c>
      <c r="DA1501">
        <f>AI1501</f>
        <v>1</v>
      </c>
      <c r="DB1501">
        <v>0</v>
      </c>
    </row>
    <row r="1502" spans="1:106" x14ac:dyDescent="0.2">
      <c r="A1502">
        <f>ROW(Source!A621)</f>
        <v>621</v>
      </c>
      <c r="B1502">
        <v>39500385</v>
      </c>
      <c r="C1502">
        <v>39502581</v>
      </c>
      <c r="D1502">
        <v>36856093</v>
      </c>
      <c r="E1502">
        <v>1</v>
      </c>
      <c r="F1502">
        <v>1</v>
      </c>
      <c r="G1502">
        <v>1</v>
      </c>
      <c r="H1502">
        <v>3</v>
      </c>
      <c r="I1502" t="s">
        <v>886</v>
      </c>
      <c r="J1502" t="s">
        <v>888</v>
      </c>
      <c r="K1502" t="s">
        <v>907</v>
      </c>
      <c r="L1502">
        <v>1477</v>
      </c>
      <c r="N1502">
        <v>1013</v>
      </c>
      <c r="O1502" t="s">
        <v>824</v>
      </c>
      <c r="P1502" t="s">
        <v>826</v>
      </c>
      <c r="Q1502">
        <v>1</v>
      </c>
      <c r="W1502">
        <v>0</v>
      </c>
      <c r="X1502">
        <v>-1055147329</v>
      </c>
      <c r="Y1502">
        <v>0.1</v>
      </c>
      <c r="AA1502">
        <v>1150.19</v>
      </c>
      <c r="AB1502">
        <v>0</v>
      </c>
      <c r="AC1502">
        <v>0</v>
      </c>
      <c r="AD1502">
        <v>0</v>
      </c>
      <c r="AE1502">
        <v>1150.19</v>
      </c>
      <c r="AF1502">
        <v>0</v>
      </c>
      <c r="AG1502">
        <v>0</v>
      </c>
      <c r="AH1502">
        <v>0</v>
      </c>
      <c r="AI1502">
        <v>1</v>
      </c>
      <c r="AJ1502">
        <v>1</v>
      </c>
      <c r="AK1502">
        <v>1</v>
      </c>
      <c r="AL1502">
        <v>1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 t="s">
        <v>3</v>
      </c>
      <c r="AT1502">
        <v>0.1</v>
      </c>
      <c r="AU1502" t="s">
        <v>3</v>
      </c>
      <c r="AV1502">
        <v>0</v>
      </c>
      <c r="AW1502">
        <v>1</v>
      </c>
      <c r="AX1502">
        <v>-1</v>
      </c>
      <c r="AY1502">
        <v>0</v>
      </c>
      <c r="AZ1502">
        <v>0</v>
      </c>
      <c r="BA1502" t="s">
        <v>3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CX1502">
        <f>Y1502*Source!I621</f>
        <v>0.14399999999999999</v>
      </c>
      <c r="CY1502">
        <f>AA1502</f>
        <v>1150.19</v>
      </c>
      <c r="CZ1502">
        <f>AE1502</f>
        <v>1150.19</v>
      </c>
      <c r="DA1502">
        <f>AI1502</f>
        <v>1</v>
      </c>
      <c r="DB1502">
        <v>0</v>
      </c>
    </row>
    <row r="1503" spans="1:106" x14ac:dyDescent="0.2">
      <c r="A1503">
        <f>ROW(Source!A621)</f>
        <v>621</v>
      </c>
      <c r="B1503">
        <v>39500385</v>
      </c>
      <c r="C1503">
        <v>39502581</v>
      </c>
      <c r="D1503">
        <v>36799065</v>
      </c>
      <c r="E1503">
        <v>17</v>
      </c>
      <c r="F1503">
        <v>1</v>
      </c>
      <c r="G1503">
        <v>1</v>
      </c>
      <c r="H1503">
        <v>3</v>
      </c>
      <c r="I1503" t="s">
        <v>1438</v>
      </c>
      <c r="J1503" t="s">
        <v>3</v>
      </c>
      <c r="K1503" t="s">
        <v>1439</v>
      </c>
      <c r="L1503">
        <v>1374</v>
      </c>
      <c r="N1503">
        <v>1013</v>
      </c>
      <c r="O1503" t="s">
        <v>1440</v>
      </c>
      <c r="P1503" t="s">
        <v>1440</v>
      </c>
      <c r="Q1503">
        <v>1</v>
      </c>
      <c r="W1503">
        <v>0</v>
      </c>
      <c r="X1503">
        <v>-1731369543</v>
      </c>
      <c r="Y1503">
        <v>0.53</v>
      </c>
      <c r="AA1503">
        <v>1</v>
      </c>
      <c r="AB1503">
        <v>0</v>
      </c>
      <c r="AC1503">
        <v>0</v>
      </c>
      <c r="AD1503">
        <v>0</v>
      </c>
      <c r="AE1503">
        <v>1</v>
      </c>
      <c r="AF1503">
        <v>0</v>
      </c>
      <c r="AG1503">
        <v>0</v>
      </c>
      <c r="AH1503">
        <v>0</v>
      </c>
      <c r="AI1503">
        <v>1</v>
      </c>
      <c r="AJ1503">
        <v>1</v>
      </c>
      <c r="AK1503">
        <v>1</v>
      </c>
      <c r="AL1503">
        <v>1</v>
      </c>
      <c r="AN1503">
        <v>0</v>
      </c>
      <c r="AO1503">
        <v>1</v>
      </c>
      <c r="AP1503">
        <v>0</v>
      </c>
      <c r="AQ1503">
        <v>0</v>
      </c>
      <c r="AR1503">
        <v>0</v>
      </c>
      <c r="AS1503" t="s">
        <v>3</v>
      </c>
      <c r="AT1503">
        <v>0.53</v>
      </c>
      <c r="AU1503" t="s">
        <v>3</v>
      </c>
      <c r="AV1503">
        <v>0</v>
      </c>
      <c r="AW1503">
        <v>2</v>
      </c>
      <c r="AX1503">
        <v>39502598</v>
      </c>
      <c r="AY1503">
        <v>1</v>
      </c>
      <c r="AZ1503">
        <v>0</v>
      </c>
      <c r="BA1503">
        <v>1466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CX1503">
        <f>Y1503*Source!I621</f>
        <v>0.76319999999999999</v>
      </c>
      <c r="CY1503">
        <f>AA1503</f>
        <v>1</v>
      </c>
      <c r="CZ1503">
        <f>AE1503</f>
        <v>1</v>
      </c>
      <c r="DA1503">
        <f>AI1503</f>
        <v>1</v>
      </c>
      <c r="DB1503">
        <v>0</v>
      </c>
    </row>
    <row r="1504" spans="1:106" x14ac:dyDescent="0.2">
      <c r="A1504">
        <f>ROW(Source!A622)</f>
        <v>622</v>
      </c>
      <c r="B1504">
        <v>39500386</v>
      </c>
      <c r="C1504">
        <v>39502581</v>
      </c>
      <c r="D1504">
        <v>37064878</v>
      </c>
      <c r="E1504">
        <v>1</v>
      </c>
      <c r="F1504">
        <v>1</v>
      </c>
      <c r="G1504">
        <v>1</v>
      </c>
      <c r="H1504">
        <v>1</v>
      </c>
      <c r="I1504" t="s">
        <v>1219</v>
      </c>
      <c r="J1504" t="s">
        <v>3</v>
      </c>
      <c r="K1504" t="s">
        <v>1220</v>
      </c>
      <c r="L1504">
        <v>1191</v>
      </c>
      <c r="N1504">
        <v>1013</v>
      </c>
      <c r="O1504" t="s">
        <v>1028</v>
      </c>
      <c r="P1504" t="s">
        <v>1028</v>
      </c>
      <c r="Q1504">
        <v>1</v>
      </c>
      <c r="W1504">
        <v>0</v>
      </c>
      <c r="X1504">
        <v>-1081351934</v>
      </c>
      <c r="Y1504">
        <v>2.82</v>
      </c>
      <c r="AA1504">
        <v>0</v>
      </c>
      <c r="AB1504">
        <v>0</v>
      </c>
      <c r="AC1504">
        <v>0</v>
      </c>
      <c r="AD1504">
        <v>62.6</v>
      </c>
      <c r="AE1504">
        <v>0</v>
      </c>
      <c r="AF1504">
        <v>0</v>
      </c>
      <c r="AG1504">
        <v>0</v>
      </c>
      <c r="AH1504">
        <v>9.4</v>
      </c>
      <c r="AI1504">
        <v>1</v>
      </c>
      <c r="AJ1504">
        <v>1</v>
      </c>
      <c r="AK1504">
        <v>1</v>
      </c>
      <c r="AL1504">
        <v>6.66</v>
      </c>
      <c r="AN1504">
        <v>0</v>
      </c>
      <c r="AO1504">
        <v>1</v>
      </c>
      <c r="AP1504">
        <v>0</v>
      </c>
      <c r="AQ1504">
        <v>0</v>
      </c>
      <c r="AR1504">
        <v>0</v>
      </c>
      <c r="AS1504" t="s">
        <v>3</v>
      </c>
      <c r="AT1504">
        <v>2.82</v>
      </c>
      <c r="AU1504" t="s">
        <v>3</v>
      </c>
      <c r="AV1504">
        <v>1</v>
      </c>
      <c r="AW1504">
        <v>2</v>
      </c>
      <c r="AX1504">
        <v>39502591</v>
      </c>
      <c r="AY1504">
        <v>1</v>
      </c>
      <c r="AZ1504">
        <v>0</v>
      </c>
      <c r="BA1504">
        <v>1467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CX1504">
        <f>Y1504*Source!I622</f>
        <v>4.0607999999999995</v>
      </c>
      <c r="CY1504">
        <f>AD1504</f>
        <v>62.6</v>
      </c>
      <c r="CZ1504">
        <f>AH1504</f>
        <v>9.4</v>
      </c>
      <c r="DA1504">
        <f>AL1504</f>
        <v>6.66</v>
      </c>
      <c r="DB1504">
        <v>0</v>
      </c>
    </row>
    <row r="1505" spans="1:106" x14ac:dyDescent="0.2">
      <c r="A1505">
        <f>ROW(Source!A622)</f>
        <v>622</v>
      </c>
      <c r="B1505">
        <v>39500386</v>
      </c>
      <c r="C1505">
        <v>39502581</v>
      </c>
      <c r="D1505">
        <v>37064876</v>
      </c>
      <c r="E1505">
        <v>1</v>
      </c>
      <c r="F1505">
        <v>1</v>
      </c>
      <c r="G1505">
        <v>1</v>
      </c>
      <c r="H1505">
        <v>1</v>
      </c>
      <c r="I1505" t="s">
        <v>1029</v>
      </c>
      <c r="J1505" t="s">
        <v>3</v>
      </c>
      <c r="K1505" t="s">
        <v>1030</v>
      </c>
      <c r="L1505">
        <v>1191</v>
      </c>
      <c r="N1505">
        <v>1013</v>
      </c>
      <c r="O1505" t="s">
        <v>1028</v>
      </c>
      <c r="P1505" t="s">
        <v>1028</v>
      </c>
      <c r="Q1505">
        <v>1</v>
      </c>
      <c r="W1505">
        <v>0</v>
      </c>
      <c r="X1505">
        <v>-1417349443</v>
      </c>
      <c r="Y1505">
        <v>0.02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1</v>
      </c>
      <c r="AJ1505">
        <v>1</v>
      </c>
      <c r="AK1505">
        <v>6.66</v>
      </c>
      <c r="AL1505">
        <v>1</v>
      </c>
      <c r="AN1505">
        <v>0</v>
      </c>
      <c r="AO1505">
        <v>1</v>
      </c>
      <c r="AP1505">
        <v>0</v>
      </c>
      <c r="AQ1505">
        <v>0</v>
      </c>
      <c r="AR1505">
        <v>0</v>
      </c>
      <c r="AS1505" t="s">
        <v>3</v>
      </c>
      <c r="AT1505">
        <v>0.02</v>
      </c>
      <c r="AU1505" t="s">
        <v>3</v>
      </c>
      <c r="AV1505">
        <v>2</v>
      </c>
      <c r="AW1505">
        <v>2</v>
      </c>
      <c r="AX1505">
        <v>39502592</v>
      </c>
      <c r="AY1505">
        <v>1</v>
      </c>
      <c r="AZ1505">
        <v>0</v>
      </c>
      <c r="BA1505">
        <v>1468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CX1505">
        <f>Y1505*Source!I622</f>
        <v>2.8799999999999999E-2</v>
      </c>
      <c r="CY1505">
        <f>AD1505</f>
        <v>0</v>
      </c>
      <c r="CZ1505">
        <f>AH1505</f>
        <v>0</v>
      </c>
      <c r="DA1505">
        <f>AL1505</f>
        <v>1</v>
      </c>
      <c r="DB1505">
        <v>0</v>
      </c>
    </row>
    <row r="1506" spans="1:106" x14ac:dyDescent="0.2">
      <c r="A1506">
        <f>ROW(Source!A622)</f>
        <v>622</v>
      </c>
      <c r="B1506">
        <v>39500386</v>
      </c>
      <c r="C1506">
        <v>39502581</v>
      </c>
      <c r="D1506">
        <v>36882159</v>
      </c>
      <c r="E1506">
        <v>1</v>
      </c>
      <c r="F1506">
        <v>1</v>
      </c>
      <c r="G1506">
        <v>1</v>
      </c>
      <c r="H1506">
        <v>2</v>
      </c>
      <c r="I1506" t="s">
        <v>1119</v>
      </c>
      <c r="J1506" t="s">
        <v>1120</v>
      </c>
      <c r="K1506" t="s">
        <v>1121</v>
      </c>
      <c r="L1506">
        <v>1368</v>
      </c>
      <c r="N1506">
        <v>1011</v>
      </c>
      <c r="O1506" t="s">
        <v>1034</v>
      </c>
      <c r="P1506" t="s">
        <v>1034</v>
      </c>
      <c r="Q1506">
        <v>1</v>
      </c>
      <c r="W1506">
        <v>0</v>
      </c>
      <c r="X1506">
        <v>-1718674368</v>
      </c>
      <c r="Y1506">
        <v>0.01</v>
      </c>
      <c r="AA1506">
        <v>0</v>
      </c>
      <c r="AB1506">
        <v>745.85</v>
      </c>
      <c r="AC1506">
        <v>13.5</v>
      </c>
      <c r="AD1506">
        <v>0</v>
      </c>
      <c r="AE1506">
        <v>0</v>
      </c>
      <c r="AF1506">
        <v>111.99</v>
      </c>
      <c r="AG1506">
        <v>13.5</v>
      </c>
      <c r="AH1506">
        <v>0</v>
      </c>
      <c r="AI1506">
        <v>1</v>
      </c>
      <c r="AJ1506">
        <v>6.66</v>
      </c>
      <c r="AK1506">
        <v>1</v>
      </c>
      <c r="AL1506">
        <v>1</v>
      </c>
      <c r="AN1506">
        <v>0</v>
      </c>
      <c r="AO1506">
        <v>1</v>
      </c>
      <c r="AP1506">
        <v>0</v>
      </c>
      <c r="AQ1506">
        <v>0</v>
      </c>
      <c r="AR1506">
        <v>0</v>
      </c>
      <c r="AS1506" t="s">
        <v>3</v>
      </c>
      <c r="AT1506">
        <v>0.01</v>
      </c>
      <c r="AU1506" t="s">
        <v>3</v>
      </c>
      <c r="AV1506">
        <v>0</v>
      </c>
      <c r="AW1506">
        <v>2</v>
      </c>
      <c r="AX1506">
        <v>39502593</v>
      </c>
      <c r="AY1506">
        <v>1</v>
      </c>
      <c r="AZ1506">
        <v>0</v>
      </c>
      <c r="BA1506">
        <v>1469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CX1506">
        <f>Y1506*Source!I622</f>
        <v>1.44E-2</v>
      </c>
      <c r="CY1506">
        <f>AB1506</f>
        <v>745.85</v>
      </c>
      <c r="CZ1506">
        <f>AF1506</f>
        <v>111.99</v>
      </c>
      <c r="DA1506">
        <f>AJ1506</f>
        <v>6.66</v>
      </c>
      <c r="DB1506">
        <v>0</v>
      </c>
    </row>
    <row r="1507" spans="1:106" x14ac:dyDescent="0.2">
      <c r="A1507">
        <f>ROW(Source!A622)</f>
        <v>622</v>
      </c>
      <c r="B1507">
        <v>39500386</v>
      </c>
      <c r="C1507">
        <v>39502581</v>
      </c>
      <c r="D1507">
        <v>36883554</v>
      </c>
      <c r="E1507">
        <v>1</v>
      </c>
      <c r="F1507">
        <v>1</v>
      </c>
      <c r="G1507">
        <v>1</v>
      </c>
      <c r="H1507">
        <v>2</v>
      </c>
      <c r="I1507" t="s">
        <v>1037</v>
      </c>
      <c r="J1507" t="s">
        <v>1038</v>
      </c>
      <c r="K1507" t="s">
        <v>1039</v>
      </c>
      <c r="L1507">
        <v>1368</v>
      </c>
      <c r="N1507">
        <v>1011</v>
      </c>
      <c r="O1507" t="s">
        <v>1034</v>
      </c>
      <c r="P1507" t="s">
        <v>1034</v>
      </c>
      <c r="Q1507">
        <v>1</v>
      </c>
      <c r="W1507">
        <v>0</v>
      </c>
      <c r="X1507">
        <v>1372534845</v>
      </c>
      <c r="Y1507">
        <v>0.01</v>
      </c>
      <c r="AA1507">
        <v>0</v>
      </c>
      <c r="AB1507">
        <v>437.63</v>
      </c>
      <c r="AC1507">
        <v>11.6</v>
      </c>
      <c r="AD1507">
        <v>0</v>
      </c>
      <c r="AE1507">
        <v>0</v>
      </c>
      <c r="AF1507">
        <v>65.709999999999994</v>
      </c>
      <c r="AG1507">
        <v>11.6</v>
      </c>
      <c r="AH1507">
        <v>0</v>
      </c>
      <c r="AI1507">
        <v>1</v>
      </c>
      <c r="AJ1507">
        <v>6.66</v>
      </c>
      <c r="AK1507">
        <v>1</v>
      </c>
      <c r="AL1507">
        <v>1</v>
      </c>
      <c r="AN1507">
        <v>0</v>
      </c>
      <c r="AO1507">
        <v>1</v>
      </c>
      <c r="AP1507">
        <v>0</v>
      </c>
      <c r="AQ1507">
        <v>0</v>
      </c>
      <c r="AR1507">
        <v>0</v>
      </c>
      <c r="AS1507" t="s">
        <v>3</v>
      </c>
      <c r="AT1507">
        <v>0.01</v>
      </c>
      <c r="AU1507" t="s">
        <v>3</v>
      </c>
      <c r="AV1507">
        <v>0</v>
      </c>
      <c r="AW1507">
        <v>2</v>
      </c>
      <c r="AX1507">
        <v>39502594</v>
      </c>
      <c r="AY1507">
        <v>1</v>
      </c>
      <c r="AZ1507">
        <v>0</v>
      </c>
      <c r="BA1507">
        <v>1470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CX1507">
        <f>Y1507*Source!I622</f>
        <v>1.44E-2</v>
      </c>
      <c r="CY1507">
        <f>AB1507</f>
        <v>437.63</v>
      </c>
      <c r="CZ1507">
        <f>AF1507</f>
        <v>65.709999999999994</v>
      </c>
      <c r="DA1507">
        <f>AJ1507</f>
        <v>6.66</v>
      </c>
      <c r="DB1507">
        <v>0</v>
      </c>
    </row>
    <row r="1508" spans="1:106" x14ac:dyDescent="0.2">
      <c r="A1508">
        <f>ROW(Source!A622)</f>
        <v>622</v>
      </c>
      <c r="B1508">
        <v>39500386</v>
      </c>
      <c r="C1508">
        <v>39502581</v>
      </c>
      <c r="D1508">
        <v>36802094</v>
      </c>
      <c r="E1508">
        <v>1</v>
      </c>
      <c r="F1508">
        <v>1</v>
      </c>
      <c r="G1508">
        <v>1</v>
      </c>
      <c r="H1508">
        <v>3</v>
      </c>
      <c r="I1508" t="s">
        <v>1430</v>
      </c>
      <c r="J1508" t="s">
        <v>1431</v>
      </c>
      <c r="K1508" t="s">
        <v>1432</v>
      </c>
      <c r="L1508">
        <v>1346</v>
      </c>
      <c r="N1508">
        <v>1009</v>
      </c>
      <c r="O1508" t="s">
        <v>52</v>
      </c>
      <c r="P1508" t="s">
        <v>52</v>
      </c>
      <c r="Q1508">
        <v>1</v>
      </c>
      <c r="W1508">
        <v>0</v>
      </c>
      <c r="X1508">
        <v>-1088866022</v>
      </c>
      <c r="Y1508">
        <v>0.16</v>
      </c>
      <c r="AA1508">
        <v>202.46</v>
      </c>
      <c r="AB1508">
        <v>0</v>
      </c>
      <c r="AC1508">
        <v>0</v>
      </c>
      <c r="AD1508">
        <v>0</v>
      </c>
      <c r="AE1508">
        <v>30.4</v>
      </c>
      <c r="AF1508">
        <v>0</v>
      </c>
      <c r="AG1508">
        <v>0</v>
      </c>
      <c r="AH1508">
        <v>0</v>
      </c>
      <c r="AI1508">
        <v>6.66</v>
      </c>
      <c r="AJ1508">
        <v>1</v>
      </c>
      <c r="AK1508">
        <v>1</v>
      </c>
      <c r="AL1508">
        <v>1</v>
      </c>
      <c r="AN1508">
        <v>0</v>
      </c>
      <c r="AO1508">
        <v>1</v>
      </c>
      <c r="AP1508">
        <v>0</v>
      </c>
      <c r="AQ1508">
        <v>0</v>
      </c>
      <c r="AR1508">
        <v>0</v>
      </c>
      <c r="AS1508" t="s">
        <v>3</v>
      </c>
      <c r="AT1508">
        <v>0.16</v>
      </c>
      <c r="AU1508" t="s">
        <v>3</v>
      </c>
      <c r="AV1508">
        <v>0</v>
      </c>
      <c r="AW1508">
        <v>2</v>
      </c>
      <c r="AX1508">
        <v>39502595</v>
      </c>
      <c r="AY1508">
        <v>1</v>
      </c>
      <c r="AZ1508">
        <v>0</v>
      </c>
      <c r="BA1508">
        <v>1471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CX1508">
        <f>Y1508*Source!I622</f>
        <v>0.23039999999999999</v>
      </c>
      <c r="CY1508">
        <f>AA1508</f>
        <v>202.46</v>
      </c>
      <c r="CZ1508">
        <f>AE1508</f>
        <v>30.4</v>
      </c>
      <c r="DA1508">
        <f>AI1508</f>
        <v>6.66</v>
      </c>
      <c r="DB1508">
        <v>0</v>
      </c>
    </row>
    <row r="1509" spans="1:106" x14ac:dyDescent="0.2">
      <c r="A1509">
        <f>ROW(Source!A622)</f>
        <v>622</v>
      </c>
      <c r="B1509">
        <v>39500386</v>
      </c>
      <c r="C1509">
        <v>39502581</v>
      </c>
      <c r="D1509">
        <v>36802106</v>
      </c>
      <c r="E1509">
        <v>1</v>
      </c>
      <c r="F1509">
        <v>1</v>
      </c>
      <c r="G1509">
        <v>1</v>
      </c>
      <c r="H1509">
        <v>3</v>
      </c>
      <c r="I1509" t="s">
        <v>1480</v>
      </c>
      <c r="J1509" t="s">
        <v>1481</v>
      </c>
      <c r="K1509" t="s">
        <v>1482</v>
      </c>
      <c r="L1509">
        <v>1308</v>
      </c>
      <c r="N1509">
        <v>1003</v>
      </c>
      <c r="O1509" t="s">
        <v>61</v>
      </c>
      <c r="P1509" t="s">
        <v>61</v>
      </c>
      <c r="Q1509">
        <v>100</v>
      </c>
      <c r="W1509">
        <v>0</v>
      </c>
      <c r="X1509">
        <v>568244124</v>
      </c>
      <c r="Y1509">
        <v>0.05</v>
      </c>
      <c r="AA1509">
        <v>799.2</v>
      </c>
      <c r="AB1509">
        <v>0</v>
      </c>
      <c r="AC1509">
        <v>0</v>
      </c>
      <c r="AD1509">
        <v>0</v>
      </c>
      <c r="AE1509">
        <v>120</v>
      </c>
      <c r="AF1509">
        <v>0</v>
      </c>
      <c r="AG1509">
        <v>0</v>
      </c>
      <c r="AH1509">
        <v>0</v>
      </c>
      <c r="AI1509">
        <v>6.66</v>
      </c>
      <c r="AJ1509">
        <v>1</v>
      </c>
      <c r="AK1509">
        <v>1</v>
      </c>
      <c r="AL1509">
        <v>1</v>
      </c>
      <c r="AN1509">
        <v>0</v>
      </c>
      <c r="AO1509">
        <v>1</v>
      </c>
      <c r="AP1509">
        <v>0</v>
      </c>
      <c r="AQ1509">
        <v>0</v>
      </c>
      <c r="AR1509">
        <v>0</v>
      </c>
      <c r="AS1509" t="s">
        <v>3</v>
      </c>
      <c r="AT1509">
        <v>0.05</v>
      </c>
      <c r="AU1509" t="s">
        <v>3</v>
      </c>
      <c r="AV1509">
        <v>0</v>
      </c>
      <c r="AW1509">
        <v>2</v>
      </c>
      <c r="AX1509">
        <v>39502596</v>
      </c>
      <c r="AY1509">
        <v>1</v>
      </c>
      <c r="AZ1509">
        <v>0</v>
      </c>
      <c r="BA1509">
        <v>1472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CX1509">
        <f>Y1509*Source!I622</f>
        <v>7.1999999999999995E-2</v>
      </c>
      <c r="CY1509">
        <f>AA1509</f>
        <v>799.2</v>
      </c>
      <c r="CZ1509">
        <f>AE1509</f>
        <v>120</v>
      </c>
      <c r="DA1509">
        <f>AI1509</f>
        <v>6.66</v>
      </c>
      <c r="DB1509">
        <v>0</v>
      </c>
    </row>
    <row r="1510" spans="1:106" x14ac:dyDescent="0.2">
      <c r="A1510">
        <f>ROW(Source!A622)</f>
        <v>622</v>
      </c>
      <c r="B1510">
        <v>39500386</v>
      </c>
      <c r="C1510">
        <v>39502581</v>
      </c>
      <c r="D1510">
        <v>36838317</v>
      </c>
      <c r="E1510">
        <v>1</v>
      </c>
      <c r="F1510">
        <v>1</v>
      </c>
      <c r="G1510">
        <v>1</v>
      </c>
      <c r="H1510">
        <v>3</v>
      </c>
      <c r="I1510" t="s">
        <v>1459</v>
      </c>
      <c r="J1510" t="s">
        <v>1460</v>
      </c>
      <c r="K1510" t="s">
        <v>263</v>
      </c>
      <c r="L1510">
        <v>1346</v>
      </c>
      <c r="N1510">
        <v>1009</v>
      </c>
      <c r="O1510" t="s">
        <v>52</v>
      </c>
      <c r="P1510" t="s">
        <v>52</v>
      </c>
      <c r="Q1510">
        <v>1</v>
      </c>
      <c r="W1510">
        <v>0</v>
      </c>
      <c r="X1510">
        <v>210558753</v>
      </c>
      <c r="Y1510">
        <v>0.05</v>
      </c>
      <c r="AA1510">
        <v>190.48</v>
      </c>
      <c r="AB1510">
        <v>0</v>
      </c>
      <c r="AC1510">
        <v>0</v>
      </c>
      <c r="AD1510">
        <v>0</v>
      </c>
      <c r="AE1510">
        <v>28.6</v>
      </c>
      <c r="AF1510">
        <v>0</v>
      </c>
      <c r="AG1510">
        <v>0</v>
      </c>
      <c r="AH1510">
        <v>0</v>
      </c>
      <c r="AI1510">
        <v>6.66</v>
      </c>
      <c r="AJ1510">
        <v>1</v>
      </c>
      <c r="AK1510">
        <v>1</v>
      </c>
      <c r="AL1510">
        <v>1</v>
      </c>
      <c r="AN1510">
        <v>0</v>
      </c>
      <c r="AO1510">
        <v>1</v>
      </c>
      <c r="AP1510">
        <v>0</v>
      </c>
      <c r="AQ1510">
        <v>0</v>
      </c>
      <c r="AR1510">
        <v>0</v>
      </c>
      <c r="AS1510" t="s">
        <v>3</v>
      </c>
      <c r="AT1510">
        <v>0.05</v>
      </c>
      <c r="AU1510" t="s">
        <v>3</v>
      </c>
      <c r="AV1510">
        <v>0</v>
      </c>
      <c r="AW1510">
        <v>2</v>
      </c>
      <c r="AX1510">
        <v>39502597</v>
      </c>
      <c r="AY1510">
        <v>1</v>
      </c>
      <c r="AZ1510">
        <v>0</v>
      </c>
      <c r="BA1510">
        <v>1473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CX1510">
        <f>Y1510*Source!I622</f>
        <v>7.1999999999999995E-2</v>
      </c>
      <c r="CY1510">
        <f>AA1510</f>
        <v>190.48</v>
      </c>
      <c r="CZ1510">
        <f>AE1510</f>
        <v>28.6</v>
      </c>
      <c r="DA1510">
        <f>AI1510</f>
        <v>6.66</v>
      </c>
      <c r="DB1510">
        <v>0</v>
      </c>
    </row>
    <row r="1511" spans="1:106" x14ac:dyDescent="0.2">
      <c r="A1511">
        <f>ROW(Source!A622)</f>
        <v>622</v>
      </c>
      <c r="B1511">
        <v>39500386</v>
      </c>
      <c r="C1511">
        <v>39502581</v>
      </c>
      <c r="D1511">
        <v>36856093</v>
      </c>
      <c r="E1511">
        <v>1</v>
      </c>
      <c r="F1511">
        <v>1</v>
      </c>
      <c r="G1511">
        <v>1</v>
      </c>
      <c r="H1511">
        <v>3</v>
      </c>
      <c r="I1511" t="s">
        <v>886</v>
      </c>
      <c r="J1511" t="s">
        <v>888</v>
      </c>
      <c r="K1511" t="s">
        <v>907</v>
      </c>
      <c r="L1511">
        <v>1477</v>
      </c>
      <c r="N1511">
        <v>1013</v>
      </c>
      <c r="O1511" t="s">
        <v>824</v>
      </c>
      <c r="P1511" t="s">
        <v>826</v>
      </c>
      <c r="Q1511">
        <v>1</v>
      </c>
      <c r="W1511">
        <v>0</v>
      </c>
      <c r="X1511">
        <v>-1055147329</v>
      </c>
      <c r="Y1511">
        <v>0.1</v>
      </c>
      <c r="AA1511">
        <v>7660.27</v>
      </c>
      <c r="AB1511">
        <v>0</v>
      </c>
      <c r="AC1511">
        <v>0</v>
      </c>
      <c r="AD1511">
        <v>0</v>
      </c>
      <c r="AE1511">
        <v>1150.19</v>
      </c>
      <c r="AF1511">
        <v>0</v>
      </c>
      <c r="AG1511">
        <v>0</v>
      </c>
      <c r="AH1511">
        <v>0</v>
      </c>
      <c r="AI1511">
        <v>6.66</v>
      </c>
      <c r="AJ1511">
        <v>1</v>
      </c>
      <c r="AK1511">
        <v>1</v>
      </c>
      <c r="AL1511">
        <v>1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 t="s">
        <v>3</v>
      </c>
      <c r="AT1511">
        <v>0.1</v>
      </c>
      <c r="AU1511" t="s">
        <v>3</v>
      </c>
      <c r="AV1511">
        <v>0</v>
      </c>
      <c r="AW1511">
        <v>1</v>
      </c>
      <c r="AX1511">
        <v>-1</v>
      </c>
      <c r="AY1511">
        <v>0</v>
      </c>
      <c r="AZ1511">
        <v>0</v>
      </c>
      <c r="BA1511" t="s">
        <v>3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CX1511">
        <f>Y1511*Source!I622</f>
        <v>0.14399999999999999</v>
      </c>
      <c r="CY1511">
        <f>AA1511</f>
        <v>7660.27</v>
      </c>
      <c r="CZ1511">
        <f>AE1511</f>
        <v>1150.19</v>
      </c>
      <c r="DA1511">
        <f>AI1511</f>
        <v>6.66</v>
      </c>
      <c r="DB1511">
        <v>0</v>
      </c>
    </row>
    <row r="1512" spans="1:106" x14ac:dyDescent="0.2">
      <c r="A1512">
        <f>ROW(Source!A622)</f>
        <v>622</v>
      </c>
      <c r="B1512">
        <v>39500386</v>
      </c>
      <c r="C1512">
        <v>39502581</v>
      </c>
      <c r="D1512">
        <v>36799065</v>
      </c>
      <c r="E1512">
        <v>17</v>
      </c>
      <c r="F1512">
        <v>1</v>
      </c>
      <c r="G1512">
        <v>1</v>
      </c>
      <c r="H1512">
        <v>3</v>
      </c>
      <c r="I1512" t="s">
        <v>1438</v>
      </c>
      <c r="J1512" t="s">
        <v>3</v>
      </c>
      <c r="K1512" t="s">
        <v>1439</v>
      </c>
      <c r="L1512">
        <v>1374</v>
      </c>
      <c r="N1512">
        <v>1013</v>
      </c>
      <c r="O1512" t="s">
        <v>1440</v>
      </c>
      <c r="P1512" t="s">
        <v>1440</v>
      </c>
      <c r="Q1512">
        <v>1</v>
      </c>
      <c r="W1512">
        <v>0</v>
      </c>
      <c r="X1512">
        <v>-1731369543</v>
      </c>
      <c r="Y1512">
        <v>0.53</v>
      </c>
      <c r="AA1512">
        <v>1</v>
      </c>
      <c r="AB1512">
        <v>0</v>
      </c>
      <c r="AC1512">
        <v>0</v>
      </c>
      <c r="AD1512">
        <v>0</v>
      </c>
      <c r="AE1512">
        <v>1</v>
      </c>
      <c r="AF1512">
        <v>0</v>
      </c>
      <c r="AG1512">
        <v>0</v>
      </c>
      <c r="AH1512">
        <v>0</v>
      </c>
      <c r="AI1512">
        <v>1</v>
      </c>
      <c r="AJ1512">
        <v>1</v>
      </c>
      <c r="AK1512">
        <v>1</v>
      </c>
      <c r="AL1512">
        <v>1</v>
      </c>
      <c r="AN1512">
        <v>0</v>
      </c>
      <c r="AO1512">
        <v>1</v>
      </c>
      <c r="AP1512">
        <v>0</v>
      </c>
      <c r="AQ1512">
        <v>0</v>
      </c>
      <c r="AR1512">
        <v>0</v>
      </c>
      <c r="AS1512" t="s">
        <v>3</v>
      </c>
      <c r="AT1512">
        <v>0.53</v>
      </c>
      <c r="AU1512" t="s">
        <v>3</v>
      </c>
      <c r="AV1512">
        <v>0</v>
      </c>
      <c r="AW1512">
        <v>2</v>
      </c>
      <c r="AX1512">
        <v>39502598</v>
      </c>
      <c r="AY1512">
        <v>1</v>
      </c>
      <c r="AZ1512">
        <v>0</v>
      </c>
      <c r="BA1512">
        <v>1474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CX1512">
        <f>Y1512*Source!I622</f>
        <v>0.76319999999999999</v>
      </c>
      <c r="CY1512">
        <f>AA1512</f>
        <v>1</v>
      </c>
      <c r="CZ1512">
        <f>AE1512</f>
        <v>1</v>
      </c>
      <c r="DA1512">
        <f>AI1512</f>
        <v>1</v>
      </c>
      <c r="DB1512">
        <v>0</v>
      </c>
    </row>
    <row r="1513" spans="1:106" x14ac:dyDescent="0.2">
      <c r="A1513">
        <f>ROW(Source!A625)</f>
        <v>625</v>
      </c>
      <c r="B1513">
        <v>39500385</v>
      </c>
      <c r="C1513">
        <v>39502600</v>
      </c>
      <c r="D1513">
        <v>37072767</v>
      </c>
      <c r="E1513">
        <v>1</v>
      </c>
      <c r="F1513">
        <v>1</v>
      </c>
      <c r="G1513">
        <v>1</v>
      </c>
      <c r="H1513">
        <v>1</v>
      </c>
      <c r="I1513" t="s">
        <v>1069</v>
      </c>
      <c r="J1513" t="s">
        <v>3</v>
      </c>
      <c r="K1513" t="s">
        <v>1070</v>
      </c>
      <c r="L1513">
        <v>1191</v>
      </c>
      <c r="N1513">
        <v>1013</v>
      </c>
      <c r="O1513" t="s">
        <v>1028</v>
      </c>
      <c r="P1513" t="s">
        <v>1028</v>
      </c>
      <c r="Q1513">
        <v>1</v>
      </c>
      <c r="W1513">
        <v>0</v>
      </c>
      <c r="X1513">
        <v>-1027537862</v>
      </c>
      <c r="Y1513">
        <v>15.2</v>
      </c>
      <c r="AA1513">
        <v>0</v>
      </c>
      <c r="AB1513">
        <v>0</v>
      </c>
      <c r="AC1513">
        <v>0</v>
      </c>
      <c r="AD1513">
        <v>9.18</v>
      </c>
      <c r="AE1513">
        <v>0</v>
      </c>
      <c r="AF1513">
        <v>0</v>
      </c>
      <c r="AG1513">
        <v>0</v>
      </c>
      <c r="AH1513">
        <v>9.18</v>
      </c>
      <c r="AI1513">
        <v>1</v>
      </c>
      <c r="AJ1513">
        <v>1</v>
      </c>
      <c r="AK1513">
        <v>1</v>
      </c>
      <c r="AL1513">
        <v>1</v>
      </c>
      <c r="AN1513">
        <v>0</v>
      </c>
      <c r="AO1513">
        <v>1</v>
      </c>
      <c r="AP1513">
        <v>0</v>
      </c>
      <c r="AQ1513">
        <v>0</v>
      </c>
      <c r="AR1513">
        <v>0</v>
      </c>
      <c r="AS1513" t="s">
        <v>3</v>
      </c>
      <c r="AT1513">
        <v>15.2</v>
      </c>
      <c r="AU1513" t="s">
        <v>3</v>
      </c>
      <c r="AV1513">
        <v>1</v>
      </c>
      <c r="AW1513">
        <v>2</v>
      </c>
      <c r="AX1513">
        <v>39502605</v>
      </c>
      <c r="AY1513">
        <v>1</v>
      </c>
      <c r="AZ1513">
        <v>0</v>
      </c>
      <c r="BA1513">
        <v>1475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CX1513">
        <f>Y1513*Source!I625</f>
        <v>2.7359999999999998</v>
      </c>
      <c r="CY1513">
        <f>AD1513</f>
        <v>9.18</v>
      </c>
      <c r="CZ1513">
        <f>AH1513</f>
        <v>9.18</v>
      </c>
      <c r="DA1513">
        <f>AL1513</f>
        <v>1</v>
      </c>
      <c r="DB1513">
        <v>0</v>
      </c>
    </row>
    <row r="1514" spans="1:106" x14ac:dyDescent="0.2">
      <c r="A1514">
        <f>ROW(Source!A625)</f>
        <v>625</v>
      </c>
      <c r="B1514">
        <v>39500385</v>
      </c>
      <c r="C1514">
        <v>39502600</v>
      </c>
      <c r="D1514">
        <v>36804661</v>
      </c>
      <c r="E1514">
        <v>1</v>
      </c>
      <c r="F1514">
        <v>1</v>
      </c>
      <c r="G1514">
        <v>1</v>
      </c>
      <c r="H1514">
        <v>3</v>
      </c>
      <c r="I1514" t="s">
        <v>1177</v>
      </c>
      <c r="J1514" t="s">
        <v>1178</v>
      </c>
      <c r="K1514" t="s">
        <v>1179</v>
      </c>
      <c r="L1514">
        <v>1355</v>
      </c>
      <c r="N1514">
        <v>1010</v>
      </c>
      <c r="O1514" t="s">
        <v>390</v>
      </c>
      <c r="P1514" t="s">
        <v>390</v>
      </c>
      <c r="Q1514">
        <v>100</v>
      </c>
      <c r="W1514">
        <v>0</v>
      </c>
      <c r="X1514">
        <v>1135215184</v>
      </c>
      <c r="Y1514">
        <v>1.75</v>
      </c>
      <c r="AA1514">
        <v>8</v>
      </c>
      <c r="AB1514">
        <v>0</v>
      </c>
      <c r="AC1514">
        <v>0</v>
      </c>
      <c r="AD1514">
        <v>0</v>
      </c>
      <c r="AE1514">
        <v>8</v>
      </c>
      <c r="AF1514">
        <v>0</v>
      </c>
      <c r="AG1514">
        <v>0</v>
      </c>
      <c r="AH1514">
        <v>0</v>
      </c>
      <c r="AI1514">
        <v>1</v>
      </c>
      <c r="AJ1514">
        <v>1</v>
      </c>
      <c r="AK1514">
        <v>1</v>
      </c>
      <c r="AL1514">
        <v>1</v>
      </c>
      <c r="AN1514">
        <v>0</v>
      </c>
      <c r="AO1514">
        <v>1</v>
      </c>
      <c r="AP1514">
        <v>0</v>
      </c>
      <c r="AQ1514">
        <v>0</v>
      </c>
      <c r="AR1514">
        <v>0</v>
      </c>
      <c r="AS1514" t="s">
        <v>3</v>
      </c>
      <c r="AT1514">
        <v>1.75</v>
      </c>
      <c r="AU1514" t="s">
        <v>3</v>
      </c>
      <c r="AV1514">
        <v>0</v>
      </c>
      <c r="AW1514">
        <v>2</v>
      </c>
      <c r="AX1514">
        <v>39502606</v>
      </c>
      <c r="AY1514">
        <v>1</v>
      </c>
      <c r="AZ1514">
        <v>0</v>
      </c>
      <c r="BA1514">
        <v>1476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CX1514">
        <f>Y1514*Source!I625</f>
        <v>0.315</v>
      </c>
      <c r="CY1514">
        <f>AA1514</f>
        <v>8</v>
      </c>
      <c r="CZ1514">
        <f>AE1514</f>
        <v>8</v>
      </c>
      <c r="DA1514">
        <f>AI1514</f>
        <v>1</v>
      </c>
      <c r="DB1514">
        <v>0</v>
      </c>
    </row>
    <row r="1515" spans="1:106" x14ac:dyDescent="0.2">
      <c r="A1515">
        <f>ROW(Source!A625)</f>
        <v>625</v>
      </c>
      <c r="B1515">
        <v>39500385</v>
      </c>
      <c r="C1515">
        <v>39502600</v>
      </c>
      <c r="D1515">
        <v>36867804</v>
      </c>
      <c r="E1515">
        <v>1</v>
      </c>
      <c r="F1515">
        <v>1</v>
      </c>
      <c r="G1515">
        <v>1</v>
      </c>
      <c r="H1515">
        <v>3</v>
      </c>
      <c r="I1515" t="s">
        <v>910</v>
      </c>
      <c r="J1515" t="s">
        <v>912</v>
      </c>
      <c r="K1515" t="s">
        <v>911</v>
      </c>
      <c r="L1515">
        <v>1302</v>
      </c>
      <c r="N1515">
        <v>1003</v>
      </c>
      <c r="O1515" t="s">
        <v>282</v>
      </c>
      <c r="P1515" t="s">
        <v>282</v>
      </c>
      <c r="Q1515">
        <v>10</v>
      </c>
      <c r="W1515">
        <v>0</v>
      </c>
      <c r="X1515">
        <v>-210764301</v>
      </c>
      <c r="Y1515">
        <v>10</v>
      </c>
      <c r="AA1515">
        <v>34.299999999999997</v>
      </c>
      <c r="AB1515">
        <v>0</v>
      </c>
      <c r="AC1515">
        <v>0</v>
      </c>
      <c r="AD1515">
        <v>0</v>
      </c>
      <c r="AE1515">
        <v>34.299999999999997</v>
      </c>
      <c r="AF1515">
        <v>0</v>
      </c>
      <c r="AG1515">
        <v>0</v>
      </c>
      <c r="AH1515">
        <v>0</v>
      </c>
      <c r="AI1515">
        <v>1</v>
      </c>
      <c r="AJ1515">
        <v>1</v>
      </c>
      <c r="AK1515">
        <v>1</v>
      </c>
      <c r="AL1515">
        <v>1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 t="s">
        <v>3</v>
      </c>
      <c r="AT1515">
        <v>10</v>
      </c>
      <c r="AU1515" t="s">
        <v>3</v>
      </c>
      <c r="AV1515">
        <v>0</v>
      </c>
      <c r="AW1515">
        <v>1</v>
      </c>
      <c r="AX1515">
        <v>-1</v>
      </c>
      <c r="AY1515">
        <v>0</v>
      </c>
      <c r="AZ1515">
        <v>0</v>
      </c>
      <c r="BA1515" t="s">
        <v>3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CX1515">
        <f>Y1515*Source!I625</f>
        <v>1.7999999999999998</v>
      </c>
      <c r="CY1515">
        <f>AA1515</f>
        <v>34.299999999999997</v>
      </c>
      <c r="CZ1515">
        <f>AE1515</f>
        <v>34.299999999999997</v>
      </c>
      <c r="DA1515">
        <f>AI1515</f>
        <v>1</v>
      </c>
      <c r="DB1515">
        <v>0</v>
      </c>
    </row>
    <row r="1516" spans="1:106" x14ac:dyDescent="0.2">
      <c r="A1516">
        <f>ROW(Source!A625)</f>
        <v>625</v>
      </c>
      <c r="B1516">
        <v>39500385</v>
      </c>
      <c r="C1516">
        <v>39502600</v>
      </c>
      <c r="D1516">
        <v>36799065</v>
      </c>
      <c r="E1516">
        <v>17</v>
      </c>
      <c r="F1516">
        <v>1</v>
      </c>
      <c r="G1516">
        <v>1</v>
      </c>
      <c r="H1516">
        <v>3</v>
      </c>
      <c r="I1516" t="s">
        <v>1438</v>
      </c>
      <c r="J1516" t="s">
        <v>3</v>
      </c>
      <c r="K1516" t="s">
        <v>1439</v>
      </c>
      <c r="L1516">
        <v>1374</v>
      </c>
      <c r="N1516">
        <v>1013</v>
      </c>
      <c r="O1516" t="s">
        <v>1440</v>
      </c>
      <c r="P1516" t="s">
        <v>1440</v>
      </c>
      <c r="Q1516">
        <v>1</v>
      </c>
      <c r="W1516">
        <v>0</v>
      </c>
      <c r="X1516">
        <v>-1731369543</v>
      </c>
      <c r="Y1516">
        <v>2.79</v>
      </c>
      <c r="AA1516">
        <v>1</v>
      </c>
      <c r="AB1516">
        <v>0</v>
      </c>
      <c r="AC1516">
        <v>0</v>
      </c>
      <c r="AD1516">
        <v>0</v>
      </c>
      <c r="AE1516">
        <v>1</v>
      </c>
      <c r="AF1516">
        <v>0</v>
      </c>
      <c r="AG1516">
        <v>0</v>
      </c>
      <c r="AH1516">
        <v>0</v>
      </c>
      <c r="AI1516">
        <v>1</v>
      </c>
      <c r="AJ1516">
        <v>1</v>
      </c>
      <c r="AK1516">
        <v>1</v>
      </c>
      <c r="AL1516">
        <v>1</v>
      </c>
      <c r="AN1516">
        <v>0</v>
      </c>
      <c r="AO1516">
        <v>1</v>
      </c>
      <c r="AP1516">
        <v>0</v>
      </c>
      <c r="AQ1516">
        <v>0</v>
      </c>
      <c r="AR1516">
        <v>0</v>
      </c>
      <c r="AS1516" t="s">
        <v>3</v>
      </c>
      <c r="AT1516">
        <v>2.79</v>
      </c>
      <c r="AU1516" t="s">
        <v>3</v>
      </c>
      <c r="AV1516">
        <v>0</v>
      </c>
      <c r="AW1516">
        <v>2</v>
      </c>
      <c r="AX1516">
        <v>39502607</v>
      </c>
      <c r="AY1516">
        <v>1</v>
      </c>
      <c r="AZ1516">
        <v>0</v>
      </c>
      <c r="BA1516">
        <v>1477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CX1516">
        <f>Y1516*Source!I625</f>
        <v>0.50219999999999998</v>
      </c>
      <c r="CY1516">
        <f>AA1516</f>
        <v>1</v>
      </c>
      <c r="CZ1516">
        <f>AE1516</f>
        <v>1</v>
      </c>
      <c r="DA1516">
        <f>AI1516</f>
        <v>1</v>
      </c>
      <c r="DB1516">
        <v>0</v>
      </c>
    </row>
    <row r="1517" spans="1:106" x14ac:dyDescent="0.2">
      <c r="A1517">
        <f>ROW(Source!A626)</f>
        <v>626</v>
      </c>
      <c r="B1517">
        <v>39500386</v>
      </c>
      <c r="C1517">
        <v>39502600</v>
      </c>
      <c r="D1517">
        <v>37072767</v>
      </c>
      <c r="E1517">
        <v>1</v>
      </c>
      <c r="F1517">
        <v>1</v>
      </c>
      <c r="G1517">
        <v>1</v>
      </c>
      <c r="H1517">
        <v>1</v>
      </c>
      <c r="I1517" t="s">
        <v>1069</v>
      </c>
      <c r="J1517" t="s">
        <v>3</v>
      </c>
      <c r="K1517" t="s">
        <v>1070</v>
      </c>
      <c r="L1517">
        <v>1191</v>
      </c>
      <c r="N1517">
        <v>1013</v>
      </c>
      <c r="O1517" t="s">
        <v>1028</v>
      </c>
      <c r="P1517" t="s">
        <v>1028</v>
      </c>
      <c r="Q1517">
        <v>1</v>
      </c>
      <c r="W1517">
        <v>0</v>
      </c>
      <c r="X1517">
        <v>-1027537862</v>
      </c>
      <c r="Y1517">
        <v>15.2</v>
      </c>
      <c r="AA1517">
        <v>0</v>
      </c>
      <c r="AB1517">
        <v>0</v>
      </c>
      <c r="AC1517">
        <v>0</v>
      </c>
      <c r="AD1517">
        <v>61.14</v>
      </c>
      <c r="AE1517">
        <v>0</v>
      </c>
      <c r="AF1517">
        <v>0</v>
      </c>
      <c r="AG1517">
        <v>0</v>
      </c>
      <c r="AH1517">
        <v>9.18</v>
      </c>
      <c r="AI1517">
        <v>1</v>
      </c>
      <c r="AJ1517">
        <v>1</v>
      </c>
      <c r="AK1517">
        <v>1</v>
      </c>
      <c r="AL1517">
        <v>6.66</v>
      </c>
      <c r="AN1517">
        <v>0</v>
      </c>
      <c r="AO1517">
        <v>1</v>
      </c>
      <c r="AP1517">
        <v>0</v>
      </c>
      <c r="AQ1517">
        <v>0</v>
      </c>
      <c r="AR1517">
        <v>0</v>
      </c>
      <c r="AS1517" t="s">
        <v>3</v>
      </c>
      <c r="AT1517">
        <v>15.2</v>
      </c>
      <c r="AU1517" t="s">
        <v>3</v>
      </c>
      <c r="AV1517">
        <v>1</v>
      </c>
      <c r="AW1517">
        <v>2</v>
      </c>
      <c r="AX1517">
        <v>39502605</v>
      </c>
      <c r="AY1517">
        <v>1</v>
      </c>
      <c r="AZ1517">
        <v>0</v>
      </c>
      <c r="BA1517">
        <v>1478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CX1517">
        <f>Y1517*Source!I626</f>
        <v>2.7359999999999998</v>
      </c>
      <c r="CY1517">
        <f>AD1517</f>
        <v>61.14</v>
      </c>
      <c r="CZ1517">
        <f>AH1517</f>
        <v>9.18</v>
      </c>
      <c r="DA1517">
        <f>AL1517</f>
        <v>6.66</v>
      </c>
      <c r="DB1517">
        <v>0</v>
      </c>
    </row>
    <row r="1518" spans="1:106" x14ac:dyDescent="0.2">
      <c r="A1518">
        <f>ROW(Source!A626)</f>
        <v>626</v>
      </c>
      <c r="B1518">
        <v>39500386</v>
      </c>
      <c r="C1518">
        <v>39502600</v>
      </c>
      <c r="D1518">
        <v>36804661</v>
      </c>
      <c r="E1518">
        <v>1</v>
      </c>
      <c r="F1518">
        <v>1</v>
      </c>
      <c r="G1518">
        <v>1</v>
      </c>
      <c r="H1518">
        <v>3</v>
      </c>
      <c r="I1518" t="s">
        <v>1177</v>
      </c>
      <c r="J1518" t="s">
        <v>1178</v>
      </c>
      <c r="K1518" t="s">
        <v>1179</v>
      </c>
      <c r="L1518">
        <v>1355</v>
      </c>
      <c r="N1518">
        <v>1010</v>
      </c>
      <c r="O1518" t="s">
        <v>390</v>
      </c>
      <c r="P1518" t="s">
        <v>390</v>
      </c>
      <c r="Q1518">
        <v>100</v>
      </c>
      <c r="W1518">
        <v>0</v>
      </c>
      <c r="X1518">
        <v>1135215184</v>
      </c>
      <c r="Y1518">
        <v>1.75</v>
      </c>
      <c r="AA1518">
        <v>53.28</v>
      </c>
      <c r="AB1518">
        <v>0</v>
      </c>
      <c r="AC1518">
        <v>0</v>
      </c>
      <c r="AD1518">
        <v>0</v>
      </c>
      <c r="AE1518">
        <v>8</v>
      </c>
      <c r="AF1518">
        <v>0</v>
      </c>
      <c r="AG1518">
        <v>0</v>
      </c>
      <c r="AH1518">
        <v>0</v>
      </c>
      <c r="AI1518">
        <v>6.66</v>
      </c>
      <c r="AJ1518">
        <v>1</v>
      </c>
      <c r="AK1518">
        <v>1</v>
      </c>
      <c r="AL1518">
        <v>1</v>
      </c>
      <c r="AN1518">
        <v>0</v>
      </c>
      <c r="AO1518">
        <v>1</v>
      </c>
      <c r="AP1518">
        <v>0</v>
      </c>
      <c r="AQ1518">
        <v>0</v>
      </c>
      <c r="AR1518">
        <v>0</v>
      </c>
      <c r="AS1518" t="s">
        <v>3</v>
      </c>
      <c r="AT1518">
        <v>1.75</v>
      </c>
      <c r="AU1518" t="s">
        <v>3</v>
      </c>
      <c r="AV1518">
        <v>0</v>
      </c>
      <c r="AW1518">
        <v>2</v>
      </c>
      <c r="AX1518">
        <v>39502606</v>
      </c>
      <c r="AY1518">
        <v>1</v>
      </c>
      <c r="AZ1518">
        <v>0</v>
      </c>
      <c r="BA1518">
        <v>1479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CX1518">
        <f>Y1518*Source!I626</f>
        <v>0.315</v>
      </c>
      <c r="CY1518">
        <f>AA1518</f>
        <v>53.28</v>
      </c>
      <c r="CZ1518">
        <f>AE1518</f>
        <v>8</v>
      </c>
      <c r="DA1518">
        <f>AI1518</f>
        <v>6.66</v>
      </c>
      <c r="DB1518">
        <v>0</v>
      </c>
    </row>
    <row r="1519" spans="1:106" x14ac:dyDescent="0.2">
      <c r="A1519">
        <f>ROW(Source!A626)</f>
        <v>626</v>
      </c>
      <c r="B1519">
        <v>39500386</v>
      </c>
      <c r="C1519">
        <v>39502600</v>
      </c>
      <c r="D1519">
        <v>36867804</v>
      </c>
      <c r="E1519">
        <v>1</v>
      </c>
      <c r="F1519">
        <v>1</v>
      </c>
      <c r="G1519">
        <v>1</v>
      </c>
      <c r="H1519">
        <v>3</v>
      </c>
      <c r="I1519" t="s">
        <v>910</v>
      </c>
      <c r="J1519" t="s">
        <v>912</v>
      </c>
      <c r="K1519" t="s">
        <v>911</v>
      </c>
      <c r="L1519">
        <v>1302</v>
      </c>
      <c r="N1519">
        <v>1003</v>
      </c>
      <c r="O1519" t="s">
        <v>282</v>
      </c>
      <c r="P1519" t="s">
        <v>282</v>
      </c>
      <c r="Q1519">
        <v>10</v>
      </c>
      <c r="W1519">
        <v>0</v>
      </c>
      <c r="X1519">
        <v>-210764301</v>
      </c>
      <c r="Y1519">
        <v>10</v>
      </c>
      <c r="AA1519">
        <v>228.44</v>
      </c>
      <c r="AB1519">
        <v>0</v>
      </c>
      <c r="AC1519">
        <v>0</v>
      </c>
      <c r="AD1519">
        <v>0</v>
      </c>
      <c r="AE1519">
        <v>34.299999999999997</v>
      </c>
      <c r="AF1519">
        <v>0</v>
      </c>
      <c r="AG1519">
        <v>0</v>
      </c>
      <c r="AH1519">
        <v>0</v>
      </c>
      <c r="AI1519">
        <v>6.66</v>
      </c>
      <c r="AJ1519">
        <v>1</v>
      </c>
      <c r="AK1519">
        <v>1</v>
      </c>
      <c r="AL1519">
        <v>1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 t="s">
        <v>3</v>
      </c>
      <c r="AT1519">
        <v>10</v>
      </c>
      <c r="AU1519" t="s">
        <v>3</v>
      </c>
      <c r="AV1519">
        <v>0</v>
      </c>
      <c r="AW1519">
        <v>1</v>
      </c>
      <c r="AX1519">
        <v>-1</v>
      </c>
      <c r="AY1519">
        <v>0</v>
      </c>
      <c r="AZ1519">
        <v>0</v>
      </c>
      <c r="BA1519" t="s">
        <v>3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CX1519">
        <f>Y1519*Source!I626</f>
        <v>1.7999999999999998</v>
      </c>
      <c r="CY1519">
        <f>AA1519</f>
        <v>228.44</v>
      </c>
      <c r="CZ1519">
        <f>AE1519</f>
        <v>34.299999999999997</v>
      </c>
      <c r="DA1519">
        <f>AI1519</f>
        <v>6.66</v>
      </c>
      <c r="DB1519">
        <v>0</v>
      </c>
    </row>
    <row r="1520" spans="1:106" x14ac:dyDescent="0.2">
      <c r="A1520">
        <f>ROW(Source!A626)</f>
        <v>626</v>
      </c>
      <c r="B1520">
        <v>39500386</v>
      </c>
      <c r="C1520">
        <v>39502600</v>
      </c>
      <c r="D1520">
        <v>36799065</v>
      </c>
      <c r="E1520">
        <v>17</v>
      </c>
      <c r="F1520">
        <v>1</v>
      </c>
      <c r="G1520">
        <v>1</v>
      </c>
      <c r="H1520">
        <v>3</v>
      </c>
      <c r="I1520" t="s">
        <v>1438</v>
      </c>
      <c r="J1520" t="s">
        <v>3</v>
      </c>
      <c r="K1520" t="s">
        <v>1439</v>
      </c>
      <c r="L1520">
        <v>1374</v>
      </c>
      <c r="N1520">
        <v>1013</v>
      </c>
      <c r="O1520" t="s">
        <v>1440</v>
      </c>
      <c r="P1520" t="s">
        <v>1440</v>
      </c>
      <c r="Q1520">
        <v>1</v>
      </c>
      <c r="W1520">
        <v>0</v>
      </c>
      <c r="X1520">
        <v>-1731369543</v>
      </c>
      <c r="Y1520">
        <v>2.79</v>
      </c>
      <c r="AA1520">
        <v>1</v>
      </c>
      <c r="AB1520">
        <v>0</v>
      </c>
      <c r="AC1520">
        <v>0</v>
      </c>
      <c r="AD1520">
        <v>0</v>
      </c>
      <c r="AE1520">
        <v>1</v>
      </c>
      <c r="AF1520">
        <v>0</v>
      </c>
      <c r="AG1520">
        <v>0</v>
      </c>
      <c r="AH1520">
        <v>0</v>
      </c>
      <c r="AI1520">
        <v>1</v>
      </c>
      <c r="AJ1520">
        <v>1</v>
      </c>
      <c r="AK1520">
        <v>1</v>
      </c>
      <c r="AL1520">
        <v>1</v>
      </c>
      <c r="AN1520">
        <v>0</v>
      </c>
      <c r="AO1520">
        <v>1</v>
      </c>
      <c r="AP1520">
        <v>0</v>
      </c>
      <c r="AQ1520">
        <v>0</v>
      </c>
      <c r="AR1520">
        <v>0</v>
      </c>
      <c r="AS1520" t="s">
        <v>3</v>
      </c>
      <c r="AT1520">
        <v>2.79</v>
      </c>
      <c r="AU1520" t="s">
        <v>3</v>
      </c>
      <c r="AV1520">
        <v>0</v>
      </c>
      <c r="AW1520">
        <v>2</v>
      </c>
      <c r="AX1520">
        <v>39502607</v>
      </c>
      <c r="AY1520">
        <v>1</v>
      </c>
      <c r="AZ1520">
        <v>0</v>
      </c>
      <c r="BA1520">
        <v>1480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CX1520">
        <f>Y1520*Source!I626</f>
        <v>0.50219999999999998</v>
      </c>
      <c r="CY1520">
        <f>AA1520</f>
        <v>1</v>
      </c>
      <c r="CZ1520">
        <f>AE1520</f>
        <v>1</v>
      </c>
      <c r="DA1520">
        <f>AI1520</f>
        <v>1</v>
      </c>
      <c r="DB1520">
        <v>0</v>
      </c>
    </row>
    <row r="1521" spans="1:106" x14ac:dyDescent="0.2">
      <c r="A1521">
        <f>ROW(Source!A663)</f>
        <v>663</v>
      </c>
      <c r="B1521">
        <v>39500385</v>
      </c>
      <c r="C1521">
        <v>39502609</v>
      </c>
      <c r="D1521">
        <v>37071037</v>
      </c>
      <c r="E1521">
        <v>1</v>
      </c>
      <c r="F1521">
        <v>1</v>
      </c>
      <c r="G1521">
        <v>1</v>
      </c>
      <c r="H1521">
        <v>1</v>
      </c>
      <c r="I1521" t="s">
        <v>1217</v>
      </c>
      <c r="J1521" t="s">
        <v>3</v>
      </c>
      <c r="K1521" t="s">
        <v>1218</v>
      </c>
      <c r="L1521">
        <v>1191</v>
      </c>
      <c r="N1521">
        <v>1013</v>
      </c>
      <c r="O1521" t="s">
        <v>1028</v>
      </c>
      <c r="P1521" t="s">
        <v>1028</v>
      </c>
      <c r="Q1521">
        <v>1</v>
      </c>
      <c r="W1521">
        <v>0</v>
      </c>
      <c r="X1521">
        <v>1069510174</v>
      </c>
      <c r="Y1521">
        <v>1.008</v>
      </c>
      <c r="AA1521">
        <v>0</v>
      </c>
      <c r="AB1521">
        <v>0</v>
      </c>
      <c r="AC1521">
        <v>0</v>
      </c>
      <c r="AD1521">
        <v>9.6199999999999992</v>
      </c>
      <c r="AE1521">
        <v>0</v>
      </c>
      <c r="AF1521">
        <v>0</v>
      </c>
      <c r="AG1521">
        <v>0</v>
      </c>
      <c r="AH1521">
        <v>9.6199999999999992</v>
      </c>
      <c r="AI1521">
        <v>1</v>
      </c>
      <c r="AJ1521">
        <v>1</v>
      </c>
      <c r="AK1521">
        <v>1</v>
      </c>
      <c r="AL1521">
        <v>1</v>
      </c>
      <c r="AN1521">
        <v>0</v>
      </c>
      <c r="AO1521">
        <v>1</v>
      </c>
      <c r="AP1521">
        <v>1</v>
      </c>
      <c r="AQ1521">
        <v>0</v>
      </c>
      <c r="AR1521">
        <v>0</v>
      </c>
      <c r="AS1521" t="s">
        <v>3</v>
      </c>
      <c r="AT1521">
        <v>1.68</v>
      </c>
      <c r="AU1521" t="s">
        <v>918</v>
      </c>
      <c r="AV1521">
        <v>1</v>
      </c>
      <c r="AW1521">
        <v>2</v>
      </c>
      <c r="AX1521">
        <v>39502616</v>
      </c>
      <c r="AY1521">
        <v>1</v>
      </c>
      <c r="AZ1521">
        <v>0</v>
      </c>
      <c r="BA1521">
        <v>1481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CX1521">
        <f>Y1521*Source!I663</f>
        <v>3.024</v>
      </c>
      <c r="CY1521">
        <f>AD1521</f>
        <v>9.6199999999999992</v>
      </c>
      <c r="CZ1521">
        <f>AH1521</f>
        <v>9.6199999999999992</v>
      </c>
      <c r="DA1521">
        <f>AL1521</f>
        <v>1</v>
      </c>
      <c r="DB1521">
        <v>0</v>
      </c>
    </row>
    <row r="1522" spans="1:106" x14ac:dyDescent="0.2">
      <c r="A1522">
        <f>ROW(Source!A663)</f>
        <v>663</v>
      </c>
      <c r="B1522">
        <v>39500385</v>
      </c>
      <c r="C1522">
        <v>39502609</v>
      </c>
      <c r="D1522">
        <v>36800424</v>
      </c>
      <c r="E1522">
        <v>1</v>
      </c>
      <c r="F1522">
        <v>1</v>
      </c>
      <c r="G1522">
        <v>1</v>
      </c>
      <c r="H1522">
        <v>3</v>
      </c>
      <c r="I1522" t="s">
        <v>1531</v>
      </c>
      <c r="J1522" t="s">
        <v>1532</v>
      </c>
      <c r="K1522" t="s">
        <v>1533</v>
      </c>
      <c r="L1522">
        <v>1346</v>
      </c>
      <c r="N1522">
        <v>1009</v>
      </c>
      <c r="O1522" t="s">
        <v>52</v>
      </c>
      <c r="P1522" t="s">
        <v>52</v>
      </c>
      <c r="Q1522">
        <v>1</v>
      </c>
      <c r="W1522">
        <v>0</v>
      </c>
      <c r="X1522">
        <v>1559187994</v>
      </c>
      <c r="Y1522">
        <v>0</v>
      </c>
      <c r="AA1522">
        <v>27.74</v>
      </c>
      <c r="AB1522">
        <v>0</v>
      </c>
      <c r="AC1522">
        <v>0</v>
      </c>
      <c r="AD1522">
        <v>0</v>
      </c>
      <c r="AE1522">
        <v>27.74</v>
      </c>
      <c r="AF1522">
        <v>0</v>
      </c>
      <c r="AG1522">
        <v>0</v>
      </c>
      <c r="AH1522">
        <v>0</v>
      </c>
      <c r="AI1522">
        <v>1</v>
      </c>
      <c r="AJ1522">
        <v>1</v>
      </c>
      <c r="AK1522">
        <v>1</v>
      </c>
      <c r="AL1522">
        <v>1</v>
      </c>
      <c r="AN1522">
        <v>0</v>
      </c>
      <c r="AO1522">
        <v>1</v>
      </c>
      <c r="AP1522">
        <v>1</v>
      </c>
      <c r="AQ1522">
        <v>0</v>
      </c>
      <c r="AR1522">
        <v>0</v>
      </c>
      <c r="AS1522" t="s">
        <v>3</v>
      </c>
      <c r="AT1522">
        <v>5.0000000000000001E-4</v>
      </c>
      <c r="AU1522" t="s">
        <v>319</v>
      </c>
      <c r="AV1522">
        <v>0</v>
      </c>
      <c r="AW1522">
        <v>2</v>
      </c>
      <c r="AX1522">
        <v>39502617</v>
      </c>
      <c r="AY1522">
        <v>1</v>
      </c>
      <c r="AZ1522">
        <v>0</v>
      </c>
      <c r="BA1522">
        <v>1482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CX1522">
        <f>Y1522*Source!I663</f>
        <v>0</v>
      </c>
      <c r="CY1522">
        <f>AA1522</f>
        <v>27.74</v>
      </c>
      <c r="CZ1522">
        <f>AE1522</f>
        <v>27.74</v>
      </c>
      <c r="DA1522">
        <f>AI1522</f>
        <v>1</v>
      </c>
      <c r="DB1522">
        <v>0</v>
      </c>
    </row>
    <row r="1523" spans="1:106" x14ac:dyDescent="0.2">
      <c r="A1523">
        <f>ROW(Source!A663)</f>
        <v>663</v>
      </c>
      <c r="B1523">
        <v>39500385</v>
      </c>
      <c r="C1523">
        <v>39502609</v>
      </c>
      <c r="D1523">
        <v>36804578</v>
      </c>
      <c r="E1523">
        <v>1</v>
      </c>
      <c r="F1523">
        <v>1</v>
      </c>
      <c r="G1523">
        <v>1</v>
      </c>
      <c r="H1523">
        <v>3</v>
      </c>
      <c r="I1523" t="s">
        <v>491</v>
      </c>
      <c r="J1523" t="s">
        <v>493</v>
      </c>
      <c r="K1523" t="s">
        <v>492</v>
      </c>
      <c r="L1523">
        <v>1355</v>
      </c>
      <c r="N1523">
        <v>1010</v>
      </c>
      <c r="O1523" t="s">
        <v>390</v>
      </c>
      <c r="P1523" t="s">
        <v>390</v>
      </c>
      <c r="Q1523">
        <v>100</v>
      </c>
      <c r="W1523">
        <v>0</v>
      </c>
      <c r="X1523">
        <v>-66531260</v>
      </c>
      <c r="Y1523">
        <v>0</v>
      </c>
      <c r="AA1523">
        <v>83</v>
      </c>
      <c r="AB1523">
        <v>0</v>
      </c>
      <c r="AC1523">
        <v>0</v>
      </c>
      <c r="AD1523">
        <v>0</v>
      </c>
      <c r="AE1523">
        <v>83</v>
      </c>
      <c r="AF1523">
        <v>0</v>
      </c>
      <c r="AG1523">
        <v>0</v>
      </c>
      <c r="AH1523">
        <v>0</v>
      </c>
      <c r="AI1523">
        <v>1</v>
      </c>
      <c r="AJ1523">
        <v>1</v>
      </c>
      <c r="AK1523">
        <v>1</v>
      </c>
      <c r="AL1523">
        <v>1</v>
      </c>
      <c r="AN1523">
        <v>0</v>
      </c>
      <c r="AO1523">
        <v>1</v>
      </c>
      <c r="AP1523">
        <v>1</v>
      </c>
      <c r="AQ1523">
        <v>0</v>
      </c>
      <c r="AR1523">
        <v>0</v>
      </c>
      <c r="AS1523" t="s">
        <v>3</v>
      </c>
      <c r="AT1523">
        <v>2.5000000000000001E-2</v>
      </c>
      <c r="AU1523" t="s">
        <v>319</v>
      </c>
      <c r="AV1523">
        <v>0</v>
      </c>
      <c r="AW1523">
        <v>2</v>
      </c>
      <c r="AX1523">
        <v>39502618</v>
      </c>
      <c r="AY1523">
        <v>1</v>
      </c>
      <c r="AZ1523">
        <v>0</v>
      </c>
      <c r="BA1523">
        <v>1483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CX1523">
        <f>Y1523*Source!I663</f>
        <v>0</v>
      </c>
      <c r="CY1523">
        <f>AA1523</f>
        <v>83</v>
      </c>
      <c r="CZ1523">
        <f>AE1523</f>
        <v>83</v>
      </c>
      <c r="DA1523">
        <f>AI1523</f>
        <v>1</v>
      </c>
      <c r="DB1523">
        <v>0</v>
      </c>
    </row>
    <row r="1524" spans="1:106" x14ac:dyDescent="0.2">
      <c r="A1524">
        <f>ROW(Source!A663)</f>
        <v>663</v>
      </c>
      <c r="B1524">
        <v>39500385</v>
      </c>
      <c r="C1524">
        <v>39502609</v>
      </c>
      <c r="D1524">
        <v>36806488</v>
      </c>
      <c r="E1524">
        <v>1</v>
      </c>
      <c r="F1524">
        <v>1</v>
      </c>
      <c r="G1524">
        <v>1</v>
      </c>
      <c r="H1524">
        <v>3</v>
      </c>
      <c r="I1524" t="s">
        <v>1141</v>
      </c>
      <c r="J1524" t="s">
        <v>1142</v>
      </c>
      <c r="K1524" t="s">
        <v>1143</v>
      </c>
      <c r="L1524">
        <v>1348</v>
      </c>
      <c r="N1524">
        <v>1009</v>
      </c>
      <c r="O1524" t="s">
        <v>57</v>
      </c>
      <c r="P1524" t="s">
        <v>57</v>
      </c>
      <c r="Q1524">
        <v>1000</v>
      </c>
      <c r="W1524">
        <v>0</v>
      </c>
      <c r="X1524">
        <v>-1421715385</v>
      </c>
      <c r="Y1524">
        <v>0</v>
      </c>
      <c r="AA1524">
        <v>729.98</v>
      </c>
      <c r="AB1524">
        <v>0</v>
      </c>
      <c r="AC1524">
        <v>0</v>
      </c>
      <c r="AD1524">
        <v>0</v>
      </c>
      <c r="AE1524">
        <v>729.98</v>
      </c>
      <c r="AF1524">
        <v>0</v>
      </c>
      <c r="AG1524">
        <v>0</v>
      </c>
      <c r="AH1524">
        <v>0</v>
      </c>
      <c r="AI1524">
        <v>1</v>
      </c>
      <c r="AJ1524">
        <v>1</v>
      </c>
      <c r="AK1524">
        <v>1</v>
      </c>
      <c r="AL1524">
        <v>1</v>
      </c>
      <c r="AN1524">
        <v>0</v>
      </c>
      <c r="AO1524">
        <v>1</v>
      </c>
      <c r="AP1524">
        <v>1</v>
      </c>
      <c r="AQ1524">
        <v>0</v>
      </c>
      <c r="AR1524">
        <v>0</v>
      </c>
      <c r="AS1524" t="s">
        <v>3</v>
      </c>
      <c r="AT1524">
        <v>1.0000000000000001E-5</v>
      </c>
      <c r="AU1524" t="s">
        <v>319</v>
      </c>
      <c r="AV1524">
        <v>0</v>
      </c>
      <c r="AW1524">
        <v>2</v>
      </c>
      <c r="AX1524">
        <v>39502619</v>
      </c>
      <c r="AY1524">
        <v>1</v>
      </c>
      <c r="AZ1524">
        <v>0</v>
      </c>
      <c r="BA1524">
        <v>1484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CX1524">
        <f>Y1524*Source!I663</f>
        <v>0</v>
      </c>
      <c r="CY1524">
        <f>AA1524</f>
        <v>729.98</v>
      </c>
      <c r="CZ1524">
        <f>AE1524</f>
        <v>729.98</v>
      </c>
      <c r="DA1524">
        <f>AI1524</f>
        <v>1</v>
      </c>
      <c r="DB1524">
        <v>0</v>
      </c>
    </row>
    <row r="1525" spans="1:106" x14ac:dyDescent="0.2">
      <c r="A1525">
        <f>ROW(Source!A663)</f>
        <v>663</v>
      </c>
      <c r="B1525">
        <v>39500385</v>
      </c>
      <c r="C1525">
        <v>39502609</v>
      </c>
      <c r="D1525">
        <v>36829536</v>
      </c>
      <c r="E1525">
        <v>1</v>
      </c>
      <c r="F1525">
        <v>1</v>
      </c>
      <c r="G1525">
        <v>1</v>
      </c>
      <c r="H1525">
        <v>3</v>
      </c>
      <c r="I1525" t="s">
        <v>1534</v>
      </c>
      <c r="J1525" t="s">
        <v>1535</v>
      </c>
      <c r="K1525" t="s">
        <v>1536</v>
      </c>
      <c r="L1525">
        <v>1346</v>
      </c>
      <c r="N1525">
        <v>1009</v>
      </c>
      <c r="O1525" t="s">
        <v>52</v>
      </c>
      <c r="P1525" t="s">
        <v>52</v>
      </c>
      <c r="Q1525">
        <v>1</v>
      </c>
      <c r="W1525">
        <v>0</v>
      </c>
      <c r="X1525">
        <v>-1726842289</v>
      </c>
      <c r="Y1525">
        <v>0</v>
      </c>
      <c r="AA1525">
        <v>65.75</v>
      </c>
      <c r="AB1525">
        <v>0</v>
      </c>
      <c r="AC1525">
        <v>0</v>
      </c>
      <c r="AD1525">
        <v>0</v>
      </c>
      <c r="AE1525">
        <v>65.75</v>
      </c>
      <c r="AF1525">
        <v>0</v>
      </c>
      <c r="AG1525">
        <v>0</v>
      </c>
      <c r="AH1525">
        <v>0</v>
      </c>
      <c r="AI1525">
        <v>1</v>
      </c>
      <c r="AJ1525">
        <v>1</v>
      </c>
      <c r="AK1525">
        <v>1</v>
      </c>
      <c r="AL1525">
        <v>1</v>
      </c>
      <c r="AN1525">
        <v>0</v>
      </c>
      <c r="AO1525">
        <v>1</v>
      </c>
      <c r="AP1525">
        <v>1</v>
      </c>
      <c r="AQ1525">
        <v>0</v>
      </c>
      <c r="AR1525">
        <v>0</v>
      </c>
      <c r="AS1525" t="s">
        <v>3</v>
      </c>
      <c r="AT1525">
        <v>5.0000000000000001E-3</v>
      </c>
      <c r="AU1525" t="s">
        <v>319</v>
      </c>
      <c r="AV1525">
        <v>0</v>
      </c>
      <c r="AW1525">
        <v>2</v>
      </c>
      <c r="AX1525">
        <v>39502620</v>
      </c>
      <c r="AY1525">
        <v>1</v>
      </c>
      <c r="AZ1525">
        <v>0</v>
      </c>
      <c r="BA1525">
        <v>1485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CX1525">
        <f>Y1525*Source!I663</f>
        <v>0</v>
      </c>
      <c r="CY1525">
        <f>AA1525</f>
        <v>65.75</v>
      </c>
      <c r="CZ1525">
        <f>AE1525</f>
        <v>65.75</v>
      </c>
      <c r="DA1525">
        <f>AI1525</f>
        <v>1</v>
      </c>
      <c r="DB1525">
        <v>0</v>
      </c>
    </row>
    <row r="1526" spans="1:106" x14ac:dyDescent="0.2">
      <c r="A1526">
        <f>ROW(Source!A663)</f>
        <v>663</v>
      </c>
      <c r="B1526">
        <v>39500385</v>
      </c>
      <c r="C1526">
        <v>39502609</v>
      </c>
      <c r="D1526">
        <v>36799065</v>
      </c>
      <c r="E1526">
        <v>17</v>
      </c>
      <c r="F1526">
        <v>1</v>
      </c>
      <c r="G1526">
        <v>1</v>
      </c>
      <c r="H1526">
        <v>3</v>
      </c>
      <c r="I1526" t="s">
        <v>1438</v>
      </c>
      <c r="J1526" t="s">
        <v>3</v>
      </c>
      <c r="K1526" t="s">
        <v>1439</v>
      </c>
      <c r="L1526">
        <v>1374</v>
      </c>
      <c r="N1526">
        <v>1013</v>
      </c>
      <c r="O1526" t="s">
        <v>1440</v>
      </c>
      <c r="P1526" t="s">
        <v>1440</v>
      </c>
      <c r="Q1526">
        <v>1</v>
      </c>
      <c r="W1526">
        <v>0</v>
      </c>
      <c r="X1526">
        <v>-1731369543</v>
      </c>
      <c r="Y1526">
        <v>0</v>
      </c>
      <c r="AA1526">
        <v>1</v>
      </c>
      <c r="AB1526">
        <v>0</v>
      </c>
      <c r="AC1526">
        <v>0</v>
      </c>
      <c r="AD1526">
        <v>0</v>
      </c>
      <c r="AE1526">
        <v>1</v>
      </c>
      <c r="AF1526">
        <v>0</v>
      </c>
      <c r="AG1526">
        <v>0</v>
      </c>
      <c r="AH1526">
        <v>0</v>
      </c>
      <c r="AI1526">
        <v>1</v>
      </c>
      <c r="AJ1526">
        <v>1</v>
      </c>
      <c r="AK1526">
        <v>1</v>
      </c>
      <c r="AL1526">
        <v>1</v>
      </c>
      <c r="AN1526">
        <v>0</v>
      </c>
      <c r="AO1526">
        <v>1</v>
      </c>
      <c r="AP1526">
        <v>1</v>
      </c>
      <c r="AQ1526">
        <v>0</v>
      </c>
      <c r="AR1526">
        <v>0</v>
      </c>
      <c r="AS1526" t="s">
        <v>3</v>
      </c>
      <c r="AT1526">
        <v>0.32</v>
      </c>
      <c r="AU1526" t="s">
        <v>319</v>
      </c>
      <c r="AV1526">
        <v>0</v>
      </c>
      <c r="AW1526">
        <v>2</v>
      </c>
      <c r="AX1526">
        <v>39502621</v>
      </c>
      <c r="AY1526">
        <v>1</v>
      </c>
      <c r="AZ1526">
        <v>0</v>
      </c>
      <c r="BA1526">
        <v>1486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CX1526">
        <f>Y1526*Source!I663</f>
        <v>0</v>
      </c>
      <c r="CY1526">
        <f>AA1526</f>
        <v>1</v>
      </c>
      <c r="CZ1526">
        <f>AE1526</f>
        <v>1</v>
      </c>
      <c r="DA1526">
        <f>AI1526</f>
        <v>1</v>
      </c>
      <c r="DB1526">
        <v>0</v>
      </c>
    </row>
    <row r="1527" spans="1:106" x14ac:dyDescent="0.2">
      <c r="A1527">
        <f>ROW(Source!A664)</f>
        <v>664</v>
      </c>
      <c r="B1527">
        <v>39500386</v>
      </c>
      <c r="C1527">
        <v>39502609</v>
      </c>
      <c r="D1527">
        <v>37071037</v>
      </c>
      <c r="E1527">
        <v>1</v>
      </c>
      <c r="F1527">
        <v>1</v>
      </c>
      <c r="G1527">
        <v>1</v>
      </c>
      <c r="H1527">
        <v>1</v>
      </c>
      <c r="I1527" t="s">
        <v>1217</v>
      </c>
      <c r="J1527" t="s">
        <v>3</v>
      </c>
      <c r="K1527" t="s">
        <v>1218</v>
      </c>
      <c r="L1527">
        <v>1191</v>
      </c>
      <c r="N1527">
        <v>1013</v>
      </c>
      <c r="O1527" t="s">
        <v>1028</v>
      </c>
      <c r="P1527" t="s">
        <v>1028</v>
      </c>
      <c r="Q1527">
        <v>1</v>
      </c>
      <c r="W1527">
        <v>0</v>
      </c>
      <c r="X1527">
        <v>1069510174</v>
      </c>
      <c r="Y1527">
        <v>1.008</v>
      </c>
      <c r="AA1527">
        <v>0</v>
      </c>
      <c r="AB1527">
        <v>0</v>
      </c>
      <c r="AC1527">
        <v>0</v>
      </c>
      <c r="AD1527">
        <v>64.069999999999993</v>
      </c>
      <c r="AE1527">
        <v>0</v>
      </c>
      <c r="AF1527">
        <v>0</v>
      </c>
      <c r="AG1527">
        <v>0</v>
      </c>
      <c r="AH1527">
        <v>9.6199999999999992</v>
      </c>
      <c r="AI1527">
        <v>1</v>
      </c>
      <c r="AJ1527">
        <v>1</v>
      </c>
      <c r="AK1527">
        <v>1</v>
      </c>
      <c r="AL1527">
        <v>6.66</v>
      </c>
      <c r="AN1527">
        <v>0</v>
      </c>
      <c r="AO1527">
        <v>1</v>
      </c>
      <c r="AP1527">
        <v>1</v>
      </c>
      <c r="AQ1527">
        <v>0</v>
      </c>
      <c r="AR1527">
        <v>0</v>
      </c>
      <c r="AS1527" t="s">
        <v>3</v>
      </c>
      <c r="AT1527">
        <v>1.68</v>
      </c>
      <c r="AU1527" t="s">
        <v>918</v>
      </c>
      <c r="AV1527">
        <v>1</v>
      </c>
      <c r="AW1527">
        <v>2</v>
      </c>
      <c r="AX1527">
        <v>39502616</v>
      </c>
      <c r="AY1527">
        <v>1</v>
      </c>
      <c r="AZ1527">
        <v>0</v>
      </c>
      <c r="BA1527">
        <v>1487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CX1527">
        <f>Y1527*Source!I664</f>
        <v>3.024</v>
      </c>
      <c r="CY1527">
        <f>AD1527</f>
        <v>64.069999999999993</v>
      </c>
      <c r="CZ1527">
        <f>AH1527</f>
        <v>9.6199999999999992</v>
      </c>
      <c r="DA1527">
        <f>AL1527</f>
        <v>6.66</v>
      </c>
      <c r="DB1527">
        <v>0</v>
      </c>
    </row>
    <row r="1528" spans="1:106" x14ac:dyDescent="0.2">
      <c r="A1528">
        <f>ROW(Source!A664)</f>
        <v>664</v>
      </c>
      <c r="B1528">
        <v>39500386</v>
      </c>
      <c r="C1528">
        <v>39502609</v>
      </c>
      <c r="D1528">
        <v>36800424</v>
      </c>
      <c r="E1528">
        <v>1</v>
      </c>
      <c r="F1528">
        <v>1</v>
      </c>
      <c r="G1528">
        <v>1</v>
      </c>
      <c r="H1528">
        <v>3</v>
      </c>
      <c r="I1528" t="s">
        <v>1531</v>
      </c>
      <c r="J1528" t="s">
        <v>1532</v>
      </c>
      <c r="K1528" t="s">
        <v>1533</v>
      </c>
      <c r="L1528">
        <v>1346</v>
      </c>
      <c r="N1528">
        <v>1009</v>
      </c>
      <c r="O1528" t="s">
        <v>52</v>
      </c>
      <c r="P1528" t="s">
        <v>52</v>
      </c>
      <c r="Q1528">
        <v>1</v>
      </c>
      <c r="W1528">
        <v>0</v>
      </c>
      <c r="X1528">
        <v>1559187994</v>
      </c>
      <c r="Y1528">
        <v>0</v>
      </c>
      <c r="AA1528">
        <v>184.75</v>
      </c>
      <c r="AB1528">
        <v>0</v>
      </c>
      <c r="AC1528">
        <v>0</v>
      </c>
      <c r="AD1528">
        <v>0</v>
      </c>
      <c r="AE1528">
        <v>27.74</v>
      </c>
      <c r="AF1528">
        <v>0</v>
      </c>
      <c r="AG1528">
        <v>0</v>
      </c>
      <c r="AH1528">
        <v>0</v>
      </c>
      <c r="AI1528">
        <v>6.66</v>
      </c>
      <c r="AJ1528">
        <v>1</v>
      </c>
      <c r="AK1528">
        <v>1</v>
      </c>
      <c r="AL1528">
        <v>1</v>
      </c>
      <c r="AN1528">
        <v>0</v>
      </c>
      <c r="AO1528">
        <v>1</v>
      </c>
      <c r="AP1528">
        <v>1</v>
      </c>
      <c r="AQ1528">
        <v>0</v>
      </c>
      <c r="AR1528">
        <v>0</v>
      </c>
      <c r="AS1528" t="s">
        <v>3</v>
      </c>
      <c r="AT1528">
        <v>5.0000000000000001E-4</v>
      </c>
      <c r="AU1528" t="s">
        <v>319</v>
      </c>
      <c r="AV1528">
        <v>0</v>
      </c>
      <c r="AW1528">
        <v>2</v>
      </c>
      <c r="AX1528">
        <v>39502617</v>
      </c>
      <c r="AY1528">
        <v>1</v>
      </c>
      <c r="AZ1528">
        <v>0</v>
      </c>
      <c r="BA1528">
        <v>1488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CX1528">
        <f>Y1528*Source!I664</f>
        <v>0</v>
      </c>
      <c r="CY1528">
        <f>AA1528</f>
        <v>184.75</v>
      </c>
      <c r="CZ1528">
        <f>AE1528</f>
        <v>27.74</v>
      </c>
      <c r="DA1528">
        <f>AI1528</f>
        <v>6.66</v>
      </c>
      <c r="DB1528">
        <v>0</v>
      </c>
    </row>
    <row r="1529" spans="1:106" x14ac:dyDescent="0.2">
      <c r="A1529">
        <f>ROW(Source!A664)</f>
        <v>664</v>
      </c>
      <c r="B1529">
        <v>39500386</v>
      </c>
      <c r="C1529">
        <v>39502609</v>
      </c>
      <c r="D1529">
        <v>36804578</v>
      </c>
      <c r="E1529">
        <v>1</v>
      </c>
      <c r="F1529">
        <v>1</v>
      </c>
      <c r="G1529">
        <v>1</v>
      </c>
      <c r="H1529">
        <v>3</v>
      </c>
      <c r="I1529" t="s">
        <v>491</v>
      </c>
      <c r="J1529" t="s">
        <v>493</v>
      </c>
      <c r="K1529" t="s">
        <v>492</v>
      </c>
      <c r="L1529">
        <v>1355</v>
      </c>
      <c r="N1529">
        <v>1010</v>
      </c>
      <c r="O1529" t="s">
        <v>390</v>
      </c>
      <c r="P1529" t="s">
        <v>390</v>
      </c>
      <c r="Q1529">
        <v>100</v>
      </c>
      <c r="W1529">
        <v>0</v>
      </c>
      <c r="X1529">
        <v>-66531260</v>
      </c>
      <c r="Y1529">
        <v>0</v>
      </c>
      <c r="AA1529">
        <v>552.78</v>
      </c>
      <c r="AB1529">
        <v>0</v>
      </c>
      <c r="AC1529">
        <v>0</v>
      </c>
      <c r="AD1529">
        <v>0</v>
      </c>
      <c r="AE1529">
        <v>83</v>
      </c>
      <c r="AF1529">
        <v>0</v>
      </c>
      <c r="AG1529">
        <v>0</v>
      </c>
      <c r="AH1529">
        <v>0</v>
      </c>
      <c r="AI1529">
        <v>6.66</v>
      </c>
      <c r="AJ1529">
        <v>1</v>
      </c>
      <c r="AK1529">
        <v>1</v>
      </c>
      <c r="AL1529">
        <v>1</v>
      </c>
      <c r="AN1529">
        <v>0</v>
      </c>
      <c r="AO1529">
        <v>1</v>
      </c>
      <c r="AP1529">
        <v>1</v>
      </c>
      <c r="AQ1529">
        <v>0</v>
      </c>
      <c r="AR1529">
        <v>0</v>
      </c>
      <c r="AS1529" t="s">
        <v>3</v>
      </c>
      <c r="AT1529">
        <v>2.5000000000000001E-2</v>
      </c>
      <c r="AU1529" t="s">
        <v>319</v>
      </c>
      <c r="AV1529">
        <v>0</v>
      </c>
      <c r="AW1529">
        <v>2</v>
      </c>
      <c r="AX1529">
        <v>39502618</v>
      </c>
      <c r="AY1529">
        <v>1</v>
      </c>
      <c r="AZ1529">
        <v>0</v>
      </c>
      <c r="BA1529">
        <v>1489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CX1529">
        <f>Y1529*Source!I664</f>
        <v>0</v>
      </c>
      <c r="CY1529">
        <f>AA1529</f>
        <v>552.78</v>
      </c>
      <c r="CZ1529">
        <f>AE1529</f>
        <v>83</v>
      </c>
      <c r="DA1529">
        <f>AI1529</f>
        <v>6.66</v>
      </c>
      <c r="DB1529">
        <v>0</v>
      </c>
    </row>
    <row r="1530" spans="1:106" x14ac:dyDescent="0.2">
      <c r="A1530">
        <f>ROW(Source!A664)</f>
        <v>664</v>
      </c>
      <c r="B1530">
        <v>39500386</v>
      </c>
      <c r="C1530">
        <v>39502609</v>
      </c>
      <c r="D1530">
        <v>36806488</v>
      </c>
      <c r="E1530">
        <v>1</v>
      </c>
      <c r="F1530">
        <v>1</v>
      </c>
      <c r="G1530">
        <v>1</v>
      </c>
      <c r="H1530">
        <v>3</v>
      </c>
      <c r="I1530" t="s">
        <v>1141</v>
      </c>
      <c r="J1530" t="s">
        <v>1142</v>
      </c>
      <c r="K1530" t="s">
        <v>1143</v>
      </c>
      <c r="L1530">
        <v>1348</v>
      </c>
      <c r="N1530">
        <v>1009</v>
      </c>
      <c r="O1530" t="s">
        <v>57</v>
      </c>
      <c r="P1530" t="s">
        <v>57</v>
      </c>
      <c r="Q1530">
        <v>1000</v>
      </c>
      <c r="W1530">
        <v>0</v>
      </c>
      <c r="X1530">
        <v>-1421715385</v>
      </c>
      <c r="Y1530">
        <v>0</v>
      </c>
      <c r="AA1530">
        <v>4861.67</v>
      </c>
      <c r="AB1530">
        <v>0</v>
      </c>
      <c r="AC1530">
        <v>0</v>
      </c>
      <c r="AD1530">
        <v>0</v>
      </c>
      <c r="AE1530">
        <v>729.98</v>
      </c>
      <c r="AF1530">
        <v>0</v>
      </c>
      <c r="AG1530">
        <v>0</v>
      </c>
      <c r="AH1530">
        <v>0</v>
      </c>
      <c r="AI1530">
        <v>6.66</v>
      </c>
      <c r="AJ1530">
        <v>1</v>
      </c>
      <c r="AK1530">
        <v>1</v>
      </c>
      <c r="AL1530">
        <v>1</v>
      </c>
      <c r="AN1530">
        <v>0</v>
      </c>
      <c r="AO1530">
        <v>1</v>
      </c>
      <c r="AP1530">
        <v>1</v>
      </c>
      <c r="AQ1530">
        <v>0</v>
      </c>
      <c r="AR1530">
        <v>0</v>
      </c>
      <c r="AS1530" t="s">
        <v>3</v>
      </c>
      <c r="AT1530">
        <v>1.0000000000000001E-5</v>
      </c>
      <c r="AU1530" t="s">
        <v>319</v>
      </c>
      <c r="AV1530">
        <v>0</v>
      </c>
      <c r="AW1530">
        <v>2</v>
      </c>
      <c r="AX1530">
        <v>39502619</v>
      </c>
      <c r="AY1530">
        <v>1</v>
      </c>
      <c r="AZ1530">
        <v>0</v>
      </c>
      <c r="BA1530">
        <v>1490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CX1530">
        <f>Y1530*Source!I664</f>
        <v>0</v>
      </c>
      <c r="CY1530">
        <f>AA1530</f>
        <v>4861.67</v>
      </c>
      <c r="CZ1530">
        <f>AE1530</f>
        <v>729.98</v>
      </c>
      <c r="DA1530">
        <f>AI1530</f>
        <v>6.66</v>
      </c>
      <c r="DB1530">
        <v>0</v>
      </c>
    </row>
    <row r="1531" spans="1:106" x14ac:dyDescent="0.2">
      <c r="A1531">
        <f>ROW(Source!A664)</f>
        <v>664</v>
      </c>
      <c r="B1531">
        <v>39500386</v>
      </c>
      <c r="C1531">
        <v>39502609</v>
      </c>
      <c r="D1531">
        <v>36829536</v>
      </c>
      <c r="E1531">
        <v>1</v>
      </c>
      <c r="F1531">
        <v>1</v>
      </c>
      <c r="G1531">
        <v>1</v>
      </c>
      <c r="H1531">
        <v>3</v>
      </c>
      <c r="I1531" t="s">
        <v>1534</v>
      </c>
      <c r="J1531" t="s">
        <v>1535</v>
      </c>
      <c r="K1531" t="s">
        <v>1536</v>
      </c>
      <c r="L1531">
        <v>1346</v>
      </c>
      <c r="N1531">
        <v>1009</v>
      </c>
      <c r="O1531" t="s">
        <v>52</v>
      </c>
      <c r="P1531" t="s">
        <v>52</v>
      </c>
      <c r="Q1531">
        <v>1</v>
      </c>
      <c r="W1531">
        <v>0</v>
      </c>
      <c r="X1531">
        <v>-1726842289</v>
      </c>
      <c r="Y1531">
        <v>0</v>
      </c>
      <c r="AA1531">
        <v>437.9</v>
      </c>
      <c r="AB1531">
        <v>0</v>
      </c>
      <c r="AC1531">
        <v>0</v>
      </c>
      <c r="AD1531">
        <v>0</v>
      </c>
      <c r="AE1531">
        <v>65.75</v>
      </c>
      <c r="AF1531">
        <v>0</v>
      </c>
      <c r="AG1531">
        <v>0</v>
      </c>
      <c r="AH1531">
        <v>0</v>
      </c>
      <c r="AI1531">
        <v>6.66</v>
      </c>
      <c r="AJ1531">
        <v>1</v>
      </c>
      <c r="AK1531">
        <v>1</v>
      </c>
      <c r="AL1531">
        <v>1</v>
      </c>
      <c r="AN1531">
        <v>0</v>
      </c>
      <c r="AO1531">
        <v>1</v>
      </c>
      <c r="AP1531">
        <v>1</v>
      </c>
      <c r="AQ1531">
        <v>0</v>
      </c>
      <c r="AR1531">
        <v>0</v>
      </c>
      <c r="AS1531" t="s">
        <v>3</v>
      </c>
      <c r="AT1531">
        <v>5.0000000000000001E-3</v>
      </c>
      <c r="AU1531" t="s">
        <v>319</v>
      </c>
      <c r="AV1531">
        <v>0</v>
      </c>
      <c r="AW1531">
        <v>2</v>
      </c>
      <c r="AX1531">
        <v>39502620</v>
      </c>
      <c r="AY1531">
        <v>1</v>
      </c>
      <c r="AZ1531">
        <v>0</v>
      </c>
      <c r="BA1531">
        <v>1491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CX1531">
        <f>Y1531*Source!I664</f>
        <v>0</v>
      </c>
      <c r="CY1531">
        <f>AA1531</f>
        <v>437.9</v>
      </c>
      <c r="CZ1531">
        <f>AE1531</f>
        <v>65.75</v>
      </c>
      <c r="DA1531">
        <f>AI1531</f>
        <v>6.66</v>
      </c>
      <c r="DB1531">
        <v>0</v>
      </c>
    </row>
    <row r="1532" spans="1:106" x14ac:dyDescent="0.2">
      <c r="A1532">
        <f>ROW(Source!A664)</f>
        <v>664</v>
      </c>
      <c r="B1532">
        <v>39500386</v>
      </c>
      <c r="C1532">
        <v>39502609</v>
      </c>
      <c r="D1532">
        <v>36799065</v>
      </c>
      <c r="E1532">
        <v>17</v>
      </c>
      <c r="F1532">
        <v>1</v>
      </c>
      <c r="G1532">
        <v>1</v>
      </c>
      <c r="H1532">
        <v>3</v>
      </c>
      <c r="I1532" t="s">
        <v>1438</v>
      </c>
      <c r="J1532" t="s">
        <v>3</v>
      </c>
      <c r="K1532" t="s">
        <v>1439</v>
      </c>
      <c r="L1532">
        <v>1374</v>
      </c>
      <c r="N1532">
        <v>1013</v>
      </c>
      <c r="O1532" t="s">
        <v>1440</v>
      </c>
      <c r="P1532" t="s">
        <v>1440</v>
      </c>
      <c r="Q1532">
        <v>1</v>
      </c>
      <c r="W1532">
        <v>0</v>
      </c>
      <c r="X1532">
        <v>-1731369543</v>
      </c>
      <c r="Y1532">
        <v>0</v>
      </c>
      <c r="AA1532">
        <v>1</v>
      </c>
      <c r="AB1532">
        <v>0</v>
      </c>
      <c r="AC1532">
        <v>0</v>
      </c>
      <c r="AD1532">
        <v>0</v>
      </c>
      <c r="AE1532">
        <v>1</v>
      </c>
      <c r="AF1532">
        <v>0</v>
      </c>
      <c r="AG1532">
        <v>0</v>
      </c>
      <c r="AH1532">
        <v>0</v>
      </c>
      <c r="AI1532">
        <v>1</v>
      </c>
      <c r="AJ1532">
        <v>1</v>
      </c>
      <c r="AK1532">
        <v>1</v>
      </c>
      <c r="AL1532">
        <v>1</v>
      </c>
      <c r="AN1532">
        <v>0</v>
      </c>
      <c r="AO1532">
        <v>1</v>
      </c>
      <c r="AP1532">
        <v>1</v>
      </c>
      <c r="AQ1532">
        <v>0</v>
      </c>
      <c r="AR1532">
        <v>0</v>
      </c>
      <c r="AS1532" t="s">
        <v>3</v>
      </c>
      <c r="AT1532">
        <v>0.32</v>
      </c>
      <c r="AU1532" t="s">
        <v>319</v>
      </c>
      <c r="AV1532">
        <v>0</v>
      </c>
      <c r="AW1532">
        <v>2</v>
      </c>
      <c r="AX1532">
        <v>39502621</v>
      </c>
      <c r="AY1532">
        <v>1</v>
      </c>
      <c r="AZ1532">
        <v>0</v>
      </c>
      <c r="BA1532">
        <v>1492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CX1532">
        <f>Y1532*Source!I664</f>
        <v>0</v>
      </c>
      <c r="CY1532">
        <f>AA1532</f>
        <v>1</v>
      </c>
      <c r="CZ1532">
        <f>AE1532</f>
        <v>1</v>
      </c>
      <c r="DA1532">
        <f>AI1532</f>
        <v>1</v>
      </c>
      <c r="DB1532">
        <v>0</v>
      </c>
    </row>
    <row r="1533" spans="1:106" x14ac:dyDescent="0.2">
      <c r="A1533">
        <f>ROW(Source!A665)</f>
        <v>665</v>
      </c>
      <c r="B1533">
        <v>39500385</v>
      </c>
      <c r="C1533">
        <v>39502622</v>
      </c>
      <c r="D1533">
        <v>37071037</v>
      </c>
      <c r="E1533">
        <v>1</v>
      </c>
      <c r="F1533">
        <v>1</v>
      </c>
      <c r="G1533">
        <v>1</v>
      </c>
      <c r="H1533">
        <v>1</v>
      </c>
      <c r="I1533" t="s">
        <v>1217</v>
      </c>
      <c r="J1533" t="s">
        <v>3</v>
      </c>
      <c r="K1533" t="s">
        <v>1218</v>
      </c>
      <c r="L1533">
        <v>1191</v>
      </c>
      <c r="N1533">
        <v>1013</v>
      </c>
      <c r="O1533" t="s">
        <v>1028</v>
      </c>
      <c r="P1533" t="s">
        <v>1028</v>
      </c>
      <c r="Q1533">
        <v>1</v>
      </c>
      <c r="W1533">
        <v>0</v>
      </c>
      <c r="X1533">
        <v>1069510174</v>
      </c>
      <c r="Y1533">
        <v>1.68</v>
      </c>
      <c r="AA1533">
        <v>0</v>
      </c>
      <c r="AB1533">
        <v>0</v>
      </c>
      <c r="AC1533">
        <v>0</v>
      </c>
      <c r="AD1533">
        <v>9.6199999999999992</v>
      </c>
      <c r="AE1533">
        <v>0</v>
      </c>
      <c r="AF1533">
        <v>0</v>
      </c>
      <c r="AG1533">
        <v>0</v>
      </c>
      <c r="AH1533">
        <v>9.6199999999999992</v>
      </c>
      <c r="AI1533">
        <v>1</v>
      </c>
      <c r="AJ1533">
        <v>1</v>
      </c>
      <c r="AK1533">
        <v>1</v>
      </c>
      <c r="AL1533">
        <v>1</v>
      </c>
      <c r="AN1533">
        <v>0</v>
      </c>
      <c r="AO1533">
        <v>1</v>
      </c>
      <c r="AP1533">
        <v>1</v>
      </c>
      <c r="AQ1533">
        <v>0</v>
      </c>
      <c r="AR1533">
        <v>0</v>
      </c>
      <c r="AS1533" t="s">
        <v>3</v>
      </c>
      <c r="AT1533">
        <v>1.68</v>
      </c>
      <c r="AU1533" t="s">
        <v>3</v>
      </c>
      <c r="AV1533">
        <v>1</v>
      </c>
      <c r="AW1533">
        <v>2</v>
      </c>
      <c r="AX1533">
        <v>39502630</v>
      </c>
      <c r="AY1533">
        <v>1</v>
      </c>
      <c r="AZ1533">
        <v>0</v>
      </c>
      <c r="BA1533">
        <v>1493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CX1533">
        <f>Y1533*Source!I665</f>
        <v>11.76</v>
      </c>
      <c r="CY1533">
        <f>AD1533</f>
        <v>9.6199999999999992</v>
      </c>
      <c r="CZ1533">
        <f>AH1533</f>
        <v>9.6199999999999992</v>
      </c>
      <c r="DA1533">
        <f>AL1533</f>
        <v>1</v>
      </c>
      <c r="DB1533">
        <v>0</v>
      </c>
    </row>
    <row r="1534" spans="1:106" x14ac:dyDescent="0.2">
      <c r="A1534">
        <f>ROW(Source!A665)</f>
        <v>665</v>
      </c>
      <c r="B1534">
        <v>39500385</v>
      </c>
      <c r="C1534">
        <v>39502622</v>
      </c>
      <c r="D1534">
        <v>36800424</v>
      </c>
      <c r="E1534">
        <v>1</v>
      </c>
      <c r="F1534">
        <v>1</v>
      </c>
      <c r="G1534">
        <v>1</v>
      </c>
      <c r="H1534">
        <v>3</v>
      </c>
      <c r="I1534" t="s">
        <v>1531</v>
      </c>
      <c r="J1534" t="s">
        <v>1532</v>
      </c>
      <c r="K1534" t="s">
        <v>1533</v>
      </c>
      <c r="L1534">
        <v>1346</v>
      </c>
      <c r="N1534">
        <v>1009</v>
      </c>
      <c r="O1534" t="s">
        <v>52</v>
      </c>
      <c r="P1534" t="s">
        <v>52</v>
      </c>
      <c r="Q1534">
        <v>1</v>
      </c>
      <c r="W1534">
        <v>0</v>
      </c>
      <c r="X1534">
        <v>1559187994</v>
      </c>
      <c r="Y1534">
        <v>5.0000000000000001E-4</v>
      </c>
      <c r="AA1534">
        <v>27.74</v>
      </c>
      <c r="AB1534">
        <v>0</v>
      </c>
      <c r="AC1534">
        <v>0</v>
      </c>
      <c r="AD1534">
        <v>0</v>
      </c>
      <c r="AE1534">
        <v>27.74</v>
      </c>
      <c r="AF1534">
        <v>0</v>
      </c>
      <c r="AG1534">
        <v>0</v>
      </c>
      <c r="AH1534">
        <v>0</v>
      </c>
      <c r="AI1534">
        <v>1</v>
      </c>
      <c r="AJ1534">
        <v>1</v>
      </c>
      <c r="AK1534">
        <v>1</v>
      </c>
      <c r="AL1534">
        <v>1</v>
      </c>
      <c r="AN1534">
        <v>0</v>
      </c>
      <c r="AO1534">
        <v>1</v>
      </c>
      <c r="AP1534">
        <v>1</v>
      </c>
      <c r="AQ1534">
        <v>0</v>
      </c>
      <c r="AR1534">
        <v>0</v>
      </c>
      <c r="AS1534" t="s">
        <v>3</v>
      </c>
      <c r="AT1534">
        <v>5.0000000000000001E-4</v>
      </c>
      <c r="AU1534" t="s">
        <v>3</v>
      </c>
      <c r="AV1534">
        <v>0</v>
      </c>
      <c r="AW1534">
        <v>2</v>
      </c>
      <c r="AX1534">
        <v>39502631</v>
      </c>
      <c r="AY1534">
        <v>1</v>
      </c>
      <c r="AZ1534">
        <v>0</v>
      </c>
      <c r="BA1534">
        <v>1494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CX1534">
        <f>Y1534*Source!I665</f>
        <v>3.5000000000000001E-3</v>
      </c>
      <c r="CY1534">
        <f t="shared" ref="CY1534:CY1539" si="198">AA1534</f>
        <v>27.74</v>
      </c>
      <c r="CZ1534">
        <f t="shared" ref="CZ1534:CZ1539" si="199">AE1534</f>
        <v>27.74</v>
      </c>
      <c r="DA1534">
        <f t="shared" ref="DA1534:DA1539" si="200">AI1534</f>
        <v>1</v>
      </c>
      <c r="DB1534">
        <v>0</v>
      </c>
    </row>
    <row r="1535" spans="1:106" x14ac:dyDescent="0.2">
      <c r="A1535">
        <f>ROW(Source!A665)</f>
        <v>665</v>
      </c>
      <c r="B1535">
        <v>39500385</v>
      </c>
      <c r="C1535">
        <v>39502622</v>
      </c>
      <c r="D1535">
        <v>36804578</v>
      </c>
      <c r="E1535">
        <v>1</v>
      </c>
      <c r="F1535">
        <v>1</v>
      </c>
      <c r="G1535">
        <v>1</v>
      </c>
      <c r="H1535">
        <v>3</v>
      </c>
      <c r="I1535" t="s">
        <v>491</v>
      </c>
      <c r="J1535" t="s">
        <v>493</v>
      </c>
      <c r="K1535" t="s">
        <v>492</v>
      </c>
      <c r="L1535">
        <v>1355</v>
      </c>
      <c r="N1535">
        <v>1010</v>
      </c>
      <c r="O1535" t="s">
        <v>390</v>
      </c>
      <c r="P1535" t="s">
        <v>390</v>
      </c>
      <c r="Q1535">
        <v>100</v>
      </c>
      <c r="W1535">
        <v>0</v>
      </c>
      <c r="X1535">
        <v>-66531260</v>
      </c>
      <c r="Y1535">
        <v>2.5000000000000001E-2</v>
      </c>
      <c r="AA1535">
        <v>83</v>
      </c>
      <c r="AB1535">
        <v>0</v>
      </c>
      <c r="AC1535">
        <v>0</v>
      </c>
      <c r="AD1535">
        <v>0</v>
      </c>
      <c r="AE1535">
        <v>83</v>
      </c>
      <c r="AF1535">
        <v>0</v>
      </c>
      <c r="AG1535">
        <v>0</v>
      </c>
      <c r="AH1535">
        <v>0</v>
      </c>
      <c r="AI1535">
        <v>1</v>
      </c>
      <c r="AJ1535">
        <v>1</v>
      </c>
      <c r="AK1535">
        <v>1</v>
      </c>
      <c r="AL1535">
        <v>1</v>
      </c>
      <c r="AN1535">
        <v>0</v>
      </c>
      <c r="AO1535">
        <v>1</v>
      </c>
      <c r="AP1535">
        <v>1</v>
      </c>
      <c r="AQ1535">
        <v>0</v>
      </c>
      <c r="AR1535">
        <v>0</v>
      </c>
      <c r="AS1535" t="s">
        <v>3</v>
      </c>
      <c r="AT1535">
        <v>2.5000000000000001E-2</v>
      </c>
      <c r="AU1535" t="s">
        <v>3</v>
      </c>
      <c r="AV1535">
        <v>0</v>
      </c>
      <c r="AW1535">
        <v>2</v>
      </c>
      <c r="AX1535">
        <v>39502632</v>
      </c>
      <c r="AY1535">
        <v>1</v>
      </c>
      <c r="AZ1535">
        <v>0</v>
      </c>
      <c r="BA1535">
        <v>1495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CX1535">
        <f>Y1535*Source!I665</f>
        <v>0.17500000000000002</v>
      </c>
      <c r="CY1535">
        <f t="shared" si="198"/>
        <v>83</v>
      </c>
      <c r="CZ1535">
        <f t="shared" si="199"/>
        <v>83</v>
      </c>
      <c r="DA1535">
        <f t="shared" si="200"/>
        <v>1</v>
      </c>
      <c r="DB1535">
        <v>0</v>
      </c>
    </row>
    <row r="1536" spans="1:106" x14ac:dyDescent="0.2">
      <c r="A1536">
        <f>ROW(Source!A665)</f>
        <v>665</v>
      </c>
      <c r="B1536">
        <v>39500385</v>
      </c>
      <c r="C1536">
        <v>39502622</v>
      </c>
      <c r="D1536">
        <v>36806488</v>
      </c>
      <c r="E1536">
        <v>1</v>
      </c>
      <c r="F1536">
        <v>1</v>
      </c>
      <c r="G1536">
        <v>1</v>
      </c>
      <c r="H1536">
        <v>3</v>
      </c>
      <c r="I1536" t="s">
        <v>1141</v>
      </c>
      <c r="J1536" t="s">
        <v>1142</v>
      </c>
      <c r="K1536" t="s">
        <v>1143</v>
      </c>
      <c r="L1536">
        <v>1348</v>
      </c>
      <c r="N1536">
        <v>1009</v>
      </c>
      <c r="O1536" t="s">
        <v>57</v>
      </c>
      <c r="P1536" t="s">
        <v>57</v>
      </c>
      <c r="Q1536">
        <v>1000</v>
      </c>
      <c r="W1536">
        <v>0</v>
      </c>
      <c r="X1536">
        <v>-1421715385</v>
      </c>
      <c r="Y1536">
        <v>1.0000000000000001E-5</v>
      </c>
      <c r="AA1536">
        <v>729.98</v>
      </c>
      <c r="AB1536">
        <v>0</v>
      </c>
      <c r="AC1536">
        <v>0</v>
      </c>
      <c r="AD1536">
        <v>0</v>
      </c>
      <c r="AE1536">
        <v>729.98</v>
      </c>
      <c r="AF1536">
        <v>0</v>
      </c>
      <c r="AG1536">
        <v>0</v>
      </c>
      <c r="AH1536">
        <v>0</v>
      </c>
      <c r="AI1536">
        <v>1</v>
      </c>
      <c r="AJ1536">
        <v>1</v>
      </c>
      <c r="AK1536">
        <v>1</v>
      </c>
      <c r="AL1536">
        <v>1</v>
      </c>
      <c r="AN1536">
        <v>0</v>
      </c>
      <c r="AO1536">
        <v>1</v>
      </c>
      <c r="AP1536">
        <v>1</v>
      </c>
      <c r="AQ1536">
        <v>0</v>
      </c>
      <c r="AR1536">
        <v>0</v>
      </c>
      <c r="AS1536" t="s">
        <v>3</v>
      </c>
      <c r="AT1536">
        <v>1.0000000000000001E-5</v>
      </c>
      <c r="AU1536" t="s">
        <v>3</v>
      </c>
      <c r="AV1536">
        <v>0</v>
      </c>
      <c r="AW1536">
        <v>2</v>
      </c>
      <c r="AX1536">
        <v>39502633</v>
      </c>
      <c r="AY1536">
        <v>1</v>
      </c>
      <c r="AZ1536">
        <v>0</v>
      </c>
      <c r="BA1536">
        <v>1496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CX1536">
        <f>Y1536*Source!I665</f>
        <v>7.0000000000000007E-5</v>
      </c>
      <c r="CY1536">
        <f t="shared" si="198"/>
        <v>729.98</v>
      </c>
      <c r="CZ1536">
        <f t="shared" si="199"/>
        <v>729.98</v>
      </c>
      <c r="DA1536">
        <f t="shared" si="200"/>
        <v>1</v>
      </c>
      <c r="DB1536">
        <v>0</v>
      </c>
    </row>
    <row r="1537" spans="1:106" x14ac:dyDescent="0.2">
      <c r="A1537">
        <f>ROW(Source!A665)</f>
        <v>665</v>
      </c>
      <c r="B1537">
        <v>39500385</v>
      </c>
      <c r="C1537">
        <v>39502622</v>
      </c>
      <c r="D1537">
        <v>36829536</v>
      </c>
      <c r="E1537">
        <v>1</v>
      </c>
      <c r="F1537">
        <v>1</v>
      </c>
      <c r="G1537">
        <v>1</v>
      </c>
      <c r="H1537">
        <v>3</v>
      </c>
      <c r="I1537" t="s">
        <v>1534</v>
      </c>
      <c r="J1537" t="s">
        <v>1535</v>
      </c>
      <c r="K1537" t="s">
        <v>1536</v>
      </c>
      <c r="L1537">
        <v>1346</v>
      </c>
      <c r="N1537">
        <v>1009</v>
      </c>
      <c r="O1537" t="s">
        <v>52</v>
      </c>
      <c r="P1537" t="s">
        <v>52</v>
      </c>
      <c r="Q1537">
        <v>1</v>
      </c>
      <c r="W1537">
        <v>0</v>
      </c>
      <c r="X1537">
        <v>-1726842289</v>
      </c>
      <c r="Y1537">
        <v>5.0000000000000001E-3</v>
      </c>
      <c r="AA1537">
        <v>65.75</v>
      </c>
      <c r="AB1537">
        <v>0</v>
      </c>
      <c r="AC1537">
        <v>0</v>
      </c>
      <c r="AD1537">
        <v>0</v>
      </c>
      <c r="AE1537">
        <v>65.75</v>
      </c>
      <c r="AF1537">
        <v>0</v>
      </c>
      <c r="AG1537">
        <v>0</v>
      </c>
      <c r="AH1537">
        <v>0</v>
      </c>
      <c r="AI1537">
        <v>1</v>
      </c>
      <c r="AJ1537">
        <v>1</v>
      </c>
      <c r="AK1537">
        <v>1</v>
      </c>
      <c r="AL1537">
        <v>1</v>
      </c>
      <c r="AN1537">
        <v>0</v>
      </c>
      <c r="AO1537">
        <v>1</v>
      </c>
      <c r="AP1537">
        <v>1</v>
      </c>
      <c r="AQ1537">
        <v>0</v>
      </c>
      <c r="AR1537">
        <v>0</v>
      </c>
      <c r="AS1537" t="s">
        <v>3</v>
      </c>
      <c r="AT1537">
        <v>5.0000000000000001E-3</v>
      </c>
      <c r="AU1537" t="s">
        <v>3</v>
      </c>
      <c r="AV1537">
        <v>0</v>
      </c>
      <c r="AW1537">
        <v>2</v>
      </c>
      <c r="AX1537">
        <v>39502634</v>
      </c>
      <c r="AY1537">
        <v>1</v>
      </c>
      <c r="AZ1537">
        <v>0</v>
      </c>
      <c r="BA1537">
        <v>1497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CX1537">
        <f>Y1537*Source!I665</f>
        <v>3.5000000000000003E-2</v>
      </c>
      <c r="CY1537">
        <f t="shared" si="198"/>
        <v>65.75</v>
      </c>
      <c r="CZ1537">
        <f t="shared" si="199"/>
        <v>65.75</v>
      </c>
      <c r="DA1537">
        <f t="shared" si="200"/>
        <v>1</v>
      </c>
      <c r="DB1537">
        <v>0</v>
      </c>
    </row>
    <row r="1538" spans="1:106" x14ac:dyDescent="0.2">
      <c r="A1538">
        <f>ROW(Source!A665)</f>
        <v>665</v>
      </c>
      <c r="B1538">
        <v>39500385</v>
      </c>
      <c r="C1538">
        <v>39502622</v>
      </c>
      <c r="D1538">
        <v>36872109</v>
      </c>
      <c r="E1538">
        <v>1</v>
      </c>
      <c r="F1538">
        <v>1</v>
      </c>
      <c r="G1538">
        <v>1</v>
      </c>
      <c r="H1538">
        <v>3</v>
      </c>
      <c r="I1538" t="s">
        <v>923</v>
      </c>
      <c r="J1538" t="s">
        <v>925</v>
      </c>
      <c r="K1538" t="s">
        <v>924</v>
      </c>
      <c r="L1538">
        <v>1358</v>
      </c>
      <c r="N1538">
        <v>1010</v>
      </c>
      <c r="O1538" t="s">
        <v>566</v>
      </c>
      <c r="P1538" t="s">
        <v>566</v>
      </c>
      <c r="Q1538">
        <v>10</v>
      </c>
      <c r="W1538">
        <v>0</v>
      </c>
      <c r="X1538">
        <v>31552136</v>
      </c>
      <c r="Y1538">
        <v>5.7142999999999999E-2</v>
      </c>
      <c r="AA1538">
        <v>1165.22</v>
      </c>
      <c r="AB1538">
        <v>0</v>
      </c>
      <c r="AC1538">
        <v>0</v>
      </c>
      <c r="AD1538">
        <v>0</v>
      </c>
      <c r="AE1538">
        <v>1165.22</v>
      </c>
      <c r="AF1538">
        <v>0</v>
      </c>
      <c r="AG1538">
        <v>0</v>
      </c>
      <c r="AH1538">
        <v>0</v>
      </c>
      <c r="AI1538">
        <v>1</v>
      </c>
      <c r="AJ1538">
        <v>1</v>
      </c>
      <c r="AK1538">
        <v>1</v>
      </c>
      <c r="AL1538">
        <v>1</v>
      </c>
      <c r="AN1538">
        <v>0</v>
      </c>
      <c r="AO1538">
        <v>0</v>
      </c>
      <c r="AP1538">
        <v>1</v>
      </c>
      <c r="AQ1538">
        <v>0</v>
      </c>
      <c r="AR1538">
        <v>0</v>
      </c>
      <c r="AS1538" t="s">
        <v>3</v>
      </c>
      <c r="AT1538">
        <v>5.7142999999999999E-2</v>
      </c>
      <c r="AU1538" t="s">
        <v>3</v>
      </c>
      <c r="AV1538">
        <v>0</v>
      </c>
      <c r="AW1538">
        <v>1</v>
      </c>
      <c r="AX1538">
        <v>-1</v>
      </c>
      <c r="AY1538">
        <v>0</v>
      </c>
      <c r="AZ1538">
        <v>0</v>
      </c>
      <c r="BA1538" t="s">
        <v>3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CX1538">
        <f>Y1538*Source!I665</f>
        <v>0.400001</v>
      </c>
      <c r="CY1538">
        <f t="shared" si="198"/>
        <v>1165.22</v>
      </c>
      <c r="CZ1538">
        <f t="shared" si="199"/>
        <v>1165.22</v>
      </c>
      <c r="DA1538">
        <f t="shared" si="200"/>
        <v>1</v>
      </c>
      <c r="DB1538">
        <v>0</v>
      </c>
    </row>
    <row r="1539" spans="1:106" x14ac:dyDescent="0.2">
      <c r="A1539">
        <f>ROW(Source!A665)</f>
        <v>665</v>
      </c>
      <c r="B1539">
        <v>39500385</v>
      </c>
      <c r="C1539">
        <v>39502622</v>
      </c>
      <c r="D1539">
        <v>36799065</v>
      </c>
      <c r="E1539">
        <v>17</v>
      </c>
      <c r="F1539">
        <v>1</v>
      </c>
      <c r="G1539">
        <v>1</v>
      </c>
      <c r="H1539">
        <v>3</v>
      </c>
      <c r="I1539" t="s">
        <v>1438</v>
      </c>
      <c r="J1539" t="s">
        <v>3</v>
      </c>
      <c r="K1539" t="s">
        <v>1439</v>
      </c>
      <c r="L1539">
        <v>1374</v>
      </c>
      <c r="N1539">
        <v>1013</v>
      </c>
      <c r="O1539" t="s">
        <v>1440</v>
      </c>
      <c r="P1539" t="s">
        <v>1440</v>
      </c>
      <c r="Q1539">
        <v>1</v>
      </c>
      <c r="W1539">
        <v>0</v>
      </c>
      <c r="X1539">
        <v>-1731369543</v>
      </c>
      <c r="Y1539">
        <v>0.32</v>
      </c>
      <c r="AA1539">
        <v>1</v>
      </c>
      <c r="AB1539">
        <v>0</v>
      </c>
      <c r="AC1539">
        <v>0</v>
      </c>
      <c r="AD1539">
        <v>0</v>
      </c>
      <c r="AE1539">
        <v>1</v>
      </c>
      <c r="AF1539">
        <v>0</v>
      </c>
      <c r="AG1539">
        <v>0</v>
      </c>
      <c r="AH1539">
        <v>0</v>
      </c>
      <c r="AI1539">
        <v>1</v>
      </c>
      <c r="AJ1539">
        <v>1</v>
      </c>
      <c r="AK1539">
        <v>1</v>
      </c>
      <c r="AL1539">
        <v>1</v>
      </c>
      <c r="AN1539">
        <v>0</v>
      </c>
      <c r="AO1539">
        <v>1</v>
      </c>
      <c r="AP1539">
        <v>1</v>
      </c>
      <c r="AQ1539">
        <v>0</v>
      </c>
      <c r="AR1539">
        <v>0</v>
      </c>
      <c r="AS1539" t="s">
        <v>3</v>
      </c>
      <c r="AT1539">
        <v>0.32</v>
      </c>
      <c r="AU1539" t="s">
        <v>3</v>
      </c>
      <c r="AV1539">
        <v>0</v>
      </c>
      <c r="AW1539">
        <v>2</v>
      </c>
      <c r="AX1539">
        <v>39502635</v>
      </c>
      <c r="AY1539">
        <v>1</v>
      </c>
      <c r="AZ1539">
        <v>0</v>
      </c>
      <c r="BA1539">
        <v>1498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CX1539">
        <f>Y1539*Source!I665</f>
        <v>2.2400000000000002</v>
      </c>
      <c r="CY1539">
        <f t="shared" si="198"/>
        <v>1</v>
      </c>
      <c r="CZ1539">
        <f t="shared" si="199"/>
        <v>1</v>
      </c>
      <c r="DA1539">
        <f t="shared" si="200"/>
        <v>1</v>
      </c>
      <c r="DB1539">
        <v>0</v>
      </c>
    </row>
    <row r="1540" spans="1:106" x14ac:dyDescent="0.2">
      <c r="A1540">
        <f>ROW(Source!A666)</f>
        <v>666</v>
      </c>
      <c r="B1540">
        <v>39500386</v>
      </c>
      <c r="C1540">
        <v>39502622</v>
      </c>
      <c r="D1540">
        <v>37071037</v>
      </c>
      <c r="E1540">
        <v>1</v>
      </c>
      <c r="F1540">
        <v>1</v>
      </c>
      <c r="G1540">
        <v>1</v>
      </c>
      <c r="H1540">
        <v>1</v>
      </c>
      <c r="I1540" t="s">
        <v>1217</v>
      </c>
      <c r="J1540" t="s">
        <v>3</v>
      </c>
      <c r="K1540" t="s">
        <v>1218</v>
      </c>
      <c r="L1540">
        <v>1191</v>
      </c>
      <c r="N1540">
        <v>1013</v>
      </c>
      <c r="O1540" t="s">
        <v>1028</v>
      </c>
      <c r="P1540" t="s">
        <v>1028</v>
      </c>
      <c r="Q1540">
        <v>1</v>
      </c>
      <c r="W1540">
        <v>0</v>
      </c>
      <c r="X1540">
        <v>1069510174</v>
      </c>
      <c r="Y1540">
        <v>1.68</v>
      </c>
      <c r="AA1540">
        <v>0</v>
      </c>
      <c r="AB1540">
        <v>0</v>
      </c>
      <c r="AC1540">
        <v>0</v>
      </c>
      <c r="AD1540">
        <v>64.069999999999993</v>
      </c>
      <c r="AE1540">
        <v>0</v>
      </c>
      <c r="AF1540">
        <v>0</v>
      </c>
      <c r="AG1540">
        <v>0</v>
      </c>
      <c r="AH1540">
        <v>9.6199999999999992</v>
      </c>
      <c r="AI1540">
        <v>1</v>
      </c>
      <c r="AJ1540">
        <v>1</v>
      </c>
      <c r="AK1540">
        <v>1</v>
      </c>
      <c r="AL1540">
        <v>6.66</v>
      </c>
      <c r="AN1540">
        <v>0</v>
      </c>
      <c r="AO1540">
        <v>1</v>
      </c>
      <c r="AP1540">
        <v>1</v>
      </c>
      <c r="AQ1540">
        <v>0</v>
      </c>
      <c r="AR1540">
        <v>0</v>
      </c>
      <c r="AS1540" t="s">
        <v>3</v>
      </c>
      <c r="AT1540">
        <v>1.68</v>
      </c>
      <c r="AU1540" t="s">
        <v>3</v>
      </c>
      <c r="AV1540">
        <v>1</v>
      </c>
      <c r="AW1540">
        <v>2</v>
      </c>
      <c r="AX1540">
        <v>39502630</v>
      </c>
      <c r="AY1540">
        <v>1</v>
      </c>
      <c r="AZ1540">
        <v>0</v>
      </c>
      <c r="BA1540">
        <v>1499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CX1540">
        <f>Y1540*Source!I666</f>
        <v>11.76</v>
      </c>
      <c r="CY1540">
        <f>AD1540</f>
        <v>64.069999999999993</v>
      </c>
      <c r="CZ1540">
        <f>AH1540</f>
        <v>9.6199999999999992</v>
      </c>
      <c r="DA1540">
        <f>AL1540</f>
        <v>6.66</v>
      </c>
      <c r="DB1540">
        <v>0</v>
      </c>
    </row>
    <row r="1541" spans="1:106" x14ac:dyDescent="0.2">
      <c r="A1541">
        <f>ROW(Source!A666)</f>
        <v>666</v>
      </c>
      <c r="B1541">
        <v>39500386</v>
      </c>
      <c r="C1541">
        <v>39502622</v>
      </c>
      <c r="D1541">
        <v>36800424</v>
      </c>
      <c r="E1541">
        <v>1</v>
      </c>
      <c r="F1541">
        <v>1</v>
      </c>
      <c r="G1541">
        <v>1</v>
      </c>
      <c r="H1541">
        <v>3</v>
      </c>
      <c r="I1541" t="s">
        <v>1531</v>
      </c>
      <c r="J1541" t="s">
        <v>1532</v>
      </c>
      <c r="K1541" t="s">
        <v>1533</v>
      </c>
      <c r="L1541">
        <v>1346</v>
      </c>
      <c r="N1541">
        <v>1009</v>
      </c>
      <c r="O1541" t="s">
        <v>52</v>
      </c>
      <c r="P1541" t="s">
        <v>52</v>
      </c>
      <c r="Q1541">
        <v>1</v>
      </c>
      <c r="W1541">
        <v>0</v>
      </c>
      <c r="X1541">
        <v>1559187994</v>
      </c>
      <c r="Y1541">
        <v>5.0000000000000001E-4</v>
      </c>
      <c r="AA1541">
        <v>184.75</v>
      </c>
      <c r="AB1541">
        <v>0</v>
      </c>
      <c r="AC1541">
        <v>0</v>
      </c>
      <c r="AD1541">
        <v>0</v>
      </c>
      <c r="AE1541">
        <v>27.74</v>
      </c>
      <c r="AF1541">
        <v>0</v>
      </c>
      <c r="AG1541">
        <v>0</v>
      </c>
      <c r="AH1541">
        <v>0</v>
      </c>
      <c r="AI1541">
        <v>6.66</v>
      </c>
      <c r="AJ1541">
        <v>1</v>
      </c>
      <c r="AK1541">
        <v>1</v>
      </c>
      <c r="AL1541">
        <v>1</v>
      </c>
      <c r="AN1541">
        <v>0</v>
      </c>
      <c r="AO1541">
        <v>1</v>
      </c>
      <c r="AP1541">
        <v>1</v>
      </c>
      <c r="AQ1541">
        <v>0</v>
      </c>
      <c r="AR1541">
        <v>0</v>
      </c>
      <c r="AS1541" t="s">
        <v>3</v>
      </c>
      <c r="AT1541">
        <v>5.0000000000000001E-4</v>
      </c>
      <c r="AU1541" t="s">
        <v>3</v>
      </c>
      <c r="AV1541">
        <v>0</v>
      </c>
      <c r="AW1541">
        <v>2</v>
      </c>
      <c r="AX1541">
        <v>39502631</v>
      </c>
      <c r="AY1541">
        <v>1</v>
      </c>
      <c r="AZ1541">
        <v>0</v>
      </c>
      <c r="BA1541">
        <v>1500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CX1541">
        <f>Y1541*Source!I666</f>
        <v>3.5000000000000001E-3</v>
      </c>
      <c r="CY1541">
        <f t="shared" ref="CY1541:CY1546" si="201">AA1541</f>
        <v>184.75</v>
      </c>
      <c r="CZ1541">
        <f t="shared" ref="CZ1541:CZ1546" si="202">AE1541</f>
        <v>27.74</v>
      </c>
      <c r="DA1541">
        <f t="shared" ref="DA1541:DA1546" si="203">AI1541</f>
        <v>6.66</v>
      </c>
      <c r="DB1541">
        <v>0</v>
      </c>
    </row>
    <row r="1542" spans="1:106" x14ac:dyDescent="0.2">
      <c r="A1542">
        <f>ROW(Source!A666)</f>
        <v>666</v>
      </c>
      <c r="B1542">
        <v>39500386</v>
      </c>
      <c r="C1542">
        <v>39502622</v>
      </c>
      <c r="D1542">
        <v>36804578</v>
      </c>
      <c r="E1542">
        <v>1</v>
      </c>
      <c r="F1542">
        <v>1</v>
      </c>
      <c r="G1542">
        <v>1</v>
      </c>
      <c r="H1542">
        <v>3</v>
      </c>
      <c r="I1542" t="s">
        <v>491</v>
      </c>
      <c r="J1542" t="s">
        <v>493</v>
      </c>
      <c r="K1542" t="s">
        <v>492</v>
      </c>
      <c r="L1542">
        <v>1355</v>
      </c>
      <c r="N1542">
        <v>1010</v>
      </c>
      <c r="O1542" t="s">
        <v>390</v>
      </c>
      <c r="P1542" t="s">
        <v>390</v>
      </c>
      <c r="Q1542">
        <v>100</v>
      </c>
      <c r="W1542">
        <v>0</v>
      </c>
      <c r="X1542">
        <v>-66531260</v>
      </c>
      <c r="Y1542">
        <v>2.5000000000000001E-2</v>
      </c>
      <c r="AA1542">
        <v>552.78</v>
      </c>
      <c r="AB1542">
        <v>0</v>
      </c>
      <c r="AC1542">
        <v>0</v>
      </c>
      <c r="AD1542">
        <v>0</v>
      </c>
      <c r="AE1542">
        <v>83</v>
      </c>
      <c r="AF1542">
        <v>0</v>
      </c>
      <c r="AG1542">
        <v>0</v>
      </c>
      <c r="AH1542">
        <v>0</v>
      </c>
      <c r="AI1542">
        <v>6.66</v>
      </c>
      <c r="AJ1542">
        <v>1</v>
      </c>
      <c r="AK1542">
        <v>1</v>
      </c>
      <c r="AL1542">
        <v>1</v>
      </c>
      <c r="AN1542">
        <v>0</v>
      </c>
      <c r="AO1542">
        <v>1</v>
      </c>
      <c r="AP1542">
        <v>1</v>
      </c>
      <c r="AQ1542">
        <v>0</v>
      </c>
      <c r="AR1542">
        <v>0</v>
      </c>
      <c r="AS1542" t="s">
        <v>3</v>
      </c>
      <c r="AT1542">
        <v>2.5000000000000001E-2</v>
      </c>
      <c r="AU1542" t="s">
        <v>3</v>
      </c>
      <c r="AV1542">
        <v>0</v>
      </c>
      <c r="AW1542">
        <v>2</v>
      </c>
      <c r="AX1542">
        <v>39502632</v>
      </c>
      <c r="AY1542">
        <v>1</v>
      </c>
      <c r="AZ1542">
        <v>0</v>
      </c>
      <c r="BA1542">
        <v>1501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CX1542">
        <f>Y1542*Source!I666</f>
        <v>0.17500000000000002</v>
      </c>
      <c r="CY1542">
        <f t="shared" si="201"/>
        <v>552.78</v>
      </c>
      <c r="CZ1542">
        <f t="shared" si="202"/>
        <v>83</v>
      </c>
      <c r="DA1542">
        <f t="shared" si="203"/>
        <v>6.66</v>
      </c>
      <c r="DB1542">
        <v>0</v>
      </c>
    </row>
    <row r="1543" spans="1:106" x14ac:dyDescent="0.2">
      <c r="A1543">
        <f>ROW(Source!A666)</f>
        <v>666</v>
      </c>
      <c r="B1543">
        <v>39500386</v>
      </c>
      <c r="C1543">
        <v>39502622</v>
      </c>
      <c r="D1543">
        <v>36806488</v>
      </c>
      <c r="E1543">
        <v>1</v>
      </c>
      <c r="F1543">
        <v>1</v>
      </c>
      <c r="G1543">
        <v>1</v>
      </c>
      <c r="H1543">
        <v>3</v>
      </c>
      <c r="I1543" t="s">
        <v>1141</v>
      </c>
      <c r="J1543" t="s">
        <v>1142</v>
      </c>
      <c r="K1543" t="s">
        <v>1143</v>
      </c>
      <c r="L1543">
        <v>1348</v>
      </c>
      <c r="N1543">
        <v>1009</v>
      </c>
      <c r="O1543" t="s">
        <v>57</v>
      </c>
      <c r="P1543" t="s">
        <v>57</v>
      </c>
      <c r="Q1543">
        <v>1000</v>
      </c>
      <c r="W1543">
        <v>0</v>
      </c>
      <c r="X1543">
        <v>-1421715385</v>
      </c>
      <c r="Y1543">
        <v>1.0000000000000001E-5</v>
      </c>
      <c r="AA1543">
        <v>4861.67</v>
      </c>
      <c r="AB1543">
        <v>0</v>
      </c>
      <c r="AC1543">
        <v>0</v>
      </c>
      <c r="AD1543">
        <v>0</v>
      </c>
      <c r="AE1543">
        <v>729.98</v>
      </c>
      <c r="AF1543">
        <v>0</v>
      </c>
      <c r="AG1543">
        <v>0</v>
      </c>
      <c r="AH1543">
        <v>0</v>
      </c>
      <c r="AI1543">
        <v>6.66</v>
      </c>
      <c r="AJ1543">
        <v>1</v>
      </c>
      <c r="AK1543">
        <v>1</v>
      </c>
      <c r="AL1543">
        <v>1</v>
      </c>
      <c r="AN1543">
        <v>0</v>
      </c>
      <c r="AO1543">
        <v>1</v>
      </c>
      <c r="AP1543">
        <v>1</v>
      </c>
      <c r="AQ1543">
        <v>0</v>
      </c>
      <c r="AR1543">
        <v>0</v>
      </c>
      <c r="AS1543" t="s">
        <v>3</v>
      </c>
      <c r="AT1543">
        <v>1.0000000000000001E-5</v>
      </c>
      <c r="AU1543" t="s">
        <v>3</v>
      </c>
      <c r="AV1543">
        <v>0</v>
      </c>
      <c r="AW1543">
        <v>2</v>
      </c>
      <c r="AX1543">
        <v>39502633</v>
      </c>
      <c r="AY1543">
        <v>1</v>
      </c>
      <c r="AZ1543">
        <v>0</v>
      </c>
      <c r="BA1543">
        <v>1502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CX1543">
        <f>Y1543*Source!I666</f>
        <v>7.0000000000000007E-5</v>
      </c>
      <c r="CY1543">
        <f t="shared" si="201"/>
        <v>4861.67</v>
      </c>
      <c r="CZ1543">
        <f t="shared" si="202"/>
        <v>729.98</v>
      </c>
      <c r="DA1543">
        <f t="shared" si="203"/>
        <v>6.66</v>
      </c>
      <c r="DB1543">
        <v>0</v>
      </c>
    </row>
    <row r="1544" spans="1:106" x14ac:dyDescent="0.2">
      <c r="A1544">
        <f>ROW(Source!A666)</f>
        <v>666</v>
      </c>
      <c r="B1544">
        <v>39500386</v>
      </c>
      <c r="C1544">
        <v>39502622</v>
      </c>
      <c r="D1544">
        <v>36829536</v>
      </c>
      <c r="E1544">
        <v>1</v>
      </c>
      <c r="F1544">
        <v>1</v>
      </c>
      <c r="G1544">
        <v>1</v>
      </c>
      <c r="H1544">
        <v>3</v>
      </c>
      <c r="I1544" t="s">
        <v>1534</v>
      </c>
      <c r="J1544" t="s">
        <v>1535</v>
      </c>
      <c r="K1544" t="s">
        <v>1536</v>
      </c>
      <c r="L1544">
        <v>1346</v>
      </c>
      <c r="N1544">
        <v>1009</v>
      </c>
      <c r="O1544" t="s">
        <v>52</v>
      </c>
      <c r="P1544" t="s">
        <v>52</v>
      </c>
      <c r="Q1544">
        <v>1</v>
      </c>
      <c r="W1544">
        <v>0</v>
      </c>
      <c r="X1544">
        <v>-1726842289</v>
      </c>
      <c r="Y1544">
        <v>5.0000000000000001E-3</v>
      </c>
      <c r="AA1544">
        <v>437.9</v>
      </c>
      <c r="AB1544">
        <v>0</v>
      </c>
      <c r="AC1544">
        <v>0</v>
      </c>
      <c r="AD1544">
        <v>0</v>
      </c>
      <c r="AE1544">
        <v>65.75</v>
      </c>
      <c r="AF1544">
        <v>0</v>
      </c>
      <c r="AG1544">
        <v>0</v>
      </c>
      <c r="AH1544">
        <v>0</v>
      </c>
      <c r="AI1544">
        <v>6.66</v>
      </c>
      <c r="AJ1544">
        <v>1</v>
      </c>
      <c r="AK1544">
        <v>1</v>
      </c>
      <c r="AL1544">
        <v>1</v>
      </c>
      <c r="AN1544">
        <v>0</v>
      </c>
      <c r="AO1544">
        <v>1</v>
      </c>
      <c r="AP1544">
        <v>1</v>
      </c>
      <c r="AQ1544">
        <v>0</v>
      </c>
      <c r="AR1544">
        <v>0</v>
      </c>
      <c r="AS1544" t="s">
        <v>3</v>
      </c>
      <c r="AT1544">
        <v>5.0000000000000001E-3</v>
      </c>
      <c r="AU1544" t="s">
        <v>3</v>
      </c>
      <c r="AV1544">
        <v>0</v>
      </c>
      <c r="AW1544">
        <v>2</v>
      </c>
      <c r="AX1544">
        <v>39502634</v>
      </c>
      <c r="AY1544">
        <v>1</v>
      </c>
      <c r="AZ1544">
        <v>0</v>
      </c>
      <c r="BA1544">
        <v>1503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CX1544">
        <f>Y1544*Source!I666</f>
        <v>3.5000000000000003E-2</v>
      </c>
      <c r="CY1544">
        <f t="shared" si="201"/>
        <v>437.9</v>
      </c>
      <c r="CZ1544">
        <f t="shared" si="202"/>
        <v>65.75</v>
      </c>
      <c r="DA1544">
        <f t="shared" si="203"/>
        <v>6.66</v>
      </c>
      <c r="DB1544">
        <v>0</v>
      </c>
    </row>
    <row r="1545" spans="1:106" x14ac:dyDescent="0.2">
      <c r="A1545">
        <f>ROW(Source!A666)</f>
        <v>666</v>
      </c>
      <c r="B1545">
        <v>39500386</v>
      </c>
      <c r="C1545">
        <v>39502622</v>
      </c>
      <c r="D1545">
        <v>36872109</v>
      </c>
      <c r="E1545">
        <v>1</v>
      </c>
      <c r="F1545">
        <v>1</v>
      </c>
      <c r="G1545">
        <v>1</v>
      </c>
      <c r="H1545">
        <v>3</v>
      </c>
      <c r="I1545" t="s">
        <v>923</v>
      </c>
      <c r="J1545" t="s">
        <v>925</v>
      </c>
      <c r="K1545" t="s">
        <v>924</v>
      </c>
      <c r="L1545">
        <v>1358</v>
      </c>
      <c r="N1545">
        <v>1010</v>
      </c>
      <c r="O1545" t="s">
        <v>566</v>
      </c>
      <c r="P1545" t="s">
        <v>566</v>
      </c>
      <c r="Q1545">
        <v>10</v>
      </c>
      <c r="W1545">
        <v>0</v>
      </c>
      <c r="X1545">
        <v>31552136</v>
      </c>
      <c r="Y1545">
        <v>5.7142999999999999E-2</v>
      </c>
      <c r="AA1545">
        <v>7760.37</v>
      </c>
      <c r="AB1545">
        <v>0</v>
      </c>
      <c r="AC1545">
        <v>0</v>
      </c>
      <c r="AD1545">
        <v>0</v>
      </c>
      <c r="AE1545">
        <v>1165.22</v>
      </c>
      <c r="AF1545">
        <v>0</v>
      </c>
      <c r="AG1545">
        <v>0</v>
      </c>
      <c r="AH1545">
        <v>0</v>
      </c>
      <c r="AI1545">
        <v>6.66</v>
      </c>
      <c r="AJ1545">
        <v>1</v>
      </c>
      <c r="AK1545">
        <v>1</v>
      </c>
      <c r="AL1545">
        <v>1</v>
      </c>
      <c r="AN1545">
        <v>0</v>
      </c>
      <c r="AO1545">
        <v>0</v>
      </c>
      <c r="AP1545">
        <v>1</v>
      </c>
      <c r="AQ1545">
        <v>0</v>
      </c>
      <c r="AR1545">
        <v>0</v>
      </c>
      <c r="AS1545" t="s">
        <v>3</v>
      </c>
      <c r="AT1545">
        <v>5.7142999999999999E-2</v>
      </c>
      <c r="AU1545" t="s">
        <v>3</v>
      </c>
      <c r="AV1545">
        <v>0</v>
      </c>
      <c r="AW1545">
        <v>1</v>
      </c>
      <c r="AX1545">
        <v>-1</v>
      </c>
      <c r="AY1545">
        <v>0</v>
      </c>
      <c r="AZ1545">
        <v>0</v>
      </c>
      <c r="BA1545" t="s">
        <v>3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CX1545">
        <f>Y1545*Source!I666</f>
        <v>0.400001</v>
      </c>
      <c r="CY1545">
        <f t="shared" si="201"/>
        <v>7760.37</v>
      </c>
      <c r="CZ1545">
        <f t="shared" si="202"/>
        <v>1165.22</v>
      </c>
      <c r="DA1545">
        <f t="shared" si="203"/>
        <v>6.66</v>
      </c>
      <c r="DB1545">
        <v>0</v>
      </c>
    </row>
    <row r="1546" spans="1:106" x14ac:dyDescent="0.2">
      <c r="A1546">
        <f>ROW(Source!A666)</f>
        <v>666</v>
      </c>
      <c r="B1546">
        <v>39500386</v>
      </c>
      <c r="C1546">
        <v>39502622</v>
      </c>
      <c r="D1546">
        <v>36799065</v>
      </c>
      <c r="E1546">
        <v>17</v>
      </c>
      <c r="F1546">
        <v>1</v>
      </c>
      <c r="G1546">
        <v>1</v>
      </c>
      <c r="H1546">
        <v>3</v>
      </c>
      <c r="I1546" t="s">
        <v>1438</v>
      </c>
      <c r="J1546" t="s">
        <v>3</v>
      </c>
      <c r="K1546" t="s">
        <v>1439</v>
      </c>
      <c r="L1546">
        <v>1374</v>
      </c>
      <c r="N1546">
        <v>1013</v>
      </c>
      <c r="O1546" t="s">
        <v>1440</v>
      </c>
      <c r="P1546" t="s">
        <v>1440</v>
      </c>
      <c r="Q1546">
        <v>1</v>
      </c>
      <c r="W1546">
        <v>0</v>
      </c>
      <c r="X1546">
        <v>-1731369543</v>
      </c>
      <c r="Y1546">
        <v>0.32</v>
      </c>
      <c r="AA1546">
        <v>1</v>
      </c>
      <c r="AB1546">
        <v>0</v>
      </c>
      <c r="AC1546">
        <v>0</v>
      </c>
      <c r="AD1546">
        <v>0</v>
      </c>
      <c r="AE1546">
        <v>1</v>
      </c>
      <c r="AF1546">
        <v>0</v>
      </c>
      <c r="AG1546">
        <v>0</v>
      </c>
      <c r="AH1546">
        <v>0</v>
      </c>
      <c r="AI1546">
        <v>1</v>
      </c>
      <c r="AJ1546">
        <v>1</v>
      </c>
      <c r="AK1546">
        <v>1</v>
      </c>
      <c r="AL1546">
        <v>1</v>
      </c>
      <c r="AN1546">
        <v>0</v>
      </c>
      <c r="AO1546">
        <v>1</v>
      </c>
      <c r="AP1546">
        <v>1</v>
      </c>
      <c r="AQ1546">
        <v>0</v>
      </c>
      <c r="AR1546">
        <v>0</v>
      </c>
      <c r="AS1546" t="s">
        <v>3</v>
      </c>
      <c r="AT1546">
        <v>0.32</v>
      </c>
      <c r="AU1546" t="s">
        <v>3</v>
      </c>
      <c r="AV1546">
        <v>0</v>
      </c>
      <c r="AW1546">
        <v>2</v>
      </c>
      <c r="AX1546">
        <v>39502635</v>
      </c>
      <c r="AY1546">
        <v>1</v>
      </c>
      <c r="AZ1546">
        <v>0</v>
      </c>
      <c r="BA1546">
        <v>1504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CX1546">
        <f>Y1546*Source!I666</f>
        <v>2.2400000000000002</v>
      </c>
      <c r="CY1546">
        <f t="shared" si="201"/>
        <v>1</v>
      </c>
      <c r="CZ1546">
        <f t="shared" si="202"/>
        <v>1</v>
      </c>
      <c r="DA1546">
        <f t="shared" si="203"/>
        <v>1</v>
      </c>
      <c r="DB1546">
        <v>0</v>
      </c>
    </row>
    <row r="1547" spans="1:106" x14ac:dyDescent="0.2">
      <c r="A1547">
        <f>ROW(Source!A669)</f>
        <v>669</v>
      </c>
      <c r="B1547">
        <v>39500385</v>
      </c>
      <c r="C1547">
        <v>39502637</v>
      </c>
      <c r="D1547">
        <v>37064998</v>
      </c>
      <c r="E1547">
        <v>1</v>
      </c>
      <c r="F1547">
        <v>1</v>
      </c>
      <c r="G1547">
        <v>1</v>
      </c>
      <c r="H1547">
        <v>1</v>
      </c>
      <c r="I1547" t="s">
        <v>1215</v>
      </c>
      <c r="J1547" t="s">
        <v>3</v>
      </c>
      <c r="K1547" t="s">
        <v>1216</v>
      </c>
      <c r="L1547">
        <v>1191</v>
      </c>
      <c r="N1547">
        <v>1013</v>
      </c>
      <c r="O1547" t="s">
        <v>1028</v>
      </c>
      <c r="P1547" t="s">
        <v>1028</v>
      </c>
      <c r="Q1547">
        <v>1</v>
      </c>
      <c r="W1547">
        <v>0</v>
      </c>
      <c r="X1547">
        <v>735429535</v>
      </c>
      <c r="Y1547">
        <v>9.64</v>
      </c>
      <c r="AA1547">
        <v>0</v>
      </c>
      <c r="AB1547">
        <v>0</v>
      </c>
      <c r="AC1547">
        <v>0</v>
      </c>
      <c r="AD1547">
        <v>7.8</v>
      </c>
      <c r="AE1547">
        <v>0</v>
      </c>
      <c r="AF1547">
        <v>0</v>
      </c>
      <c r="AG1547">
        <v>0</v>
      </c>
      <c r="AH1547">
        <v>7.8</v>
      </c>
      <c r="AI1547">
        <v>1</v>
      </c>
      <c r="AJ1547">
        <v>1</v>
      </c>
      <c r="AK1547">
        <v>1</v>
      </c>
      <c r="AL1547">
        <v>1</v>
      </c>
      <c r="AN1547">
        <v>0</v>
      </c>
      <c r="AO1547">
        <v>1</v>
      </c>
      <c r="AP1547">
        <v>0</v>
      </c>
      <c r="AQ1547">
        <v>0</v>
      </c>
      <c r="AR1547">
        <v>0</v>
      </c>
      <c r="AS1547" t="s">
        <v>3</v>
      </c>
      <c r="AT1547">
        <v>9.64</v>
      </c>
      <c r="AU1547" t="s">
        <v>3</v>
      </c>
      <c r="AV1547">
        <v>1</v>
      </c>
      <c r="AW1547">
        <v>2</v>
      </c>
      <c r="AX1547">
        <v>39502641</v>
      </c>
      <c r="AY1547">
        <v>1</v>
      </c>
      <c r="AZ1547">
        <v>0</v>
      </c>
      <c r="BA1547">
        <v>1505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CX1547">
        <f>Y1547*Source!I669</f>
        <v>1.3496000000000001</v>
      </c>
      <c r="CY1547">
        <f>AD1547</f>
        <v>7.8</v>
      </c>
      <c r="CZ1547">
        <f>AH1547</f>
        <v>7.8</v>
      </c>
      <c r="DA1547">
        <f>AL1547</f>
        <v>1</v>
      </c>
      <c r="DB1547">
        <v>0</v>
      </c>
    </row>
    <row r="1548" spans="1:106" x14ac:dyDescent="0.2">
      <c r="A1548">
        <f>ROW(Source!A669)</f>
        <v>669</v>
      </c>
      <c r="B1548">
        <v>39500385</v>
      </c>
      <c r="C1548">
        <v>39502637</v>
      </c>
      <c r="D1548">
        <v>37064876</v>
      </c>
      <c r="E1548">
        <v>1</v>
      </c>
      <c r="F1548">
        <v>1</v>
      </c>
      <c r="G1548">
        <v>1</v>
      </c>
      <c r="H1548">
        <v>1</v>
      </c>
      <c r="I1548" t="s">
        <v>1029</v>
      </c>
      <c r="J1548" t="s">
        <v>3</v>
      </c>
      <c r="K1548" t="s">
        <v>1030</v>
      </c>
      <c r="L1548">
        <v>1191</v>
      </c>
      <c r="N1548">
        <v>1013</v>
      </c>
      <c r="O1548" t="s">
        <v>1028</v>
      </c>
      <c r="P1548" t="s">
        <v>1028</v>
      </c>
      <c r="Q1548">
        <v>1</v>
      </c>
      <c r="W1548">
        <v>0</v>
      </c>
      <c r="X1548">
        <v>-1417349443</v>
      </c>
      <c r="Y1548">
        <v>0.01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1</v>
      </c>
      <c r="AJ1548">
        <v>1</v>
      </c>
      <c r="AK1548">
        <v>1</v>
      </c>
      <c r="AL1548">
        <v>1</v>
      </c>
      <c r="AN1548">
        <v>0</v>
      </c>
      <c r="AO1548">
        <v>1</v>
      </c>
      <c r="AP1548">
        <v>0</v>
      </c>
      <c r="AQ1548">
        <v>0</v>
      </c>
      <c r="AR1548">
        <v>0</v>
      </c>
      <c r="AS1548" t="s">
        <v>3</v>
      </c>
      <c r="AT1548">
        <v>0.01</v>
      </c>
      <c r="AU1548" t="s">
        <v>3</v>
      </c>
      <c r="AV1548">
        <v>2</v>
      </c>
      <c r="AW1548">
        <v>2</v>
      </c>
      <c r="AX1548">
        <v>39502642</v>
      </c>
      <c r="AY1548">
        <v>1</v>
      </c>
      <c r="AZ1548">
        <v>0</v>
      </c>
      <c r="BA1548">
        <v>1506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CX1548">
        <f>Y1548*Source!I669</f>
        <v>1.4000000000000002E-3</v>
      </c>
      <c r="CY1548">
        <f>AD1548</f>
        <v>0</v>
      </c>
      <c r="CZ1548">
        <f>AH1548</f>
        <v>0</v>
      </c>
      <c r="DA1548">
        <f>AL1548</f>
        <v>1</v>
      </c>
      <c r="DB1548">
        <v>0</v>
      </c>
    </row>
    <row r="1549" spans="1:106" x14ac:dyDescent="0.2">
      <c r="A1549">
        <f>ROW(Source!A669)</f>
        <v>669</v>
      </c>
      <c r="B1549">
        <v>39500385</v>
      </c>
      <c r="C1549">
        <v>39502637</v>
      </c>
      <c r="D1549">
        <v>36882452</v>
      </c>
      <c r="E1549">
        <v>1</v>
      </c>
      <c r="F1549">
        <v>1</v>
      </c>
      <c r="G1549">
        <v>1</v>
      </c>
      <c r="H1549">
        <v>2</v>
      </c>
      <c r="I1549" t="s">
        <v>1031</v>
      </c>
      <c r="J1549" t="s">
        <v>1032</v>
      </c>
      <c r="K1549" t="s">
        <v>1033</v>
      </c>
      <c r="L1549">
        <v>1368</v>
      </c>
      <c r="N1549">
        <v>1011</v>
      </c>
      <c r="O1549" t="s">
        <v>1034</v>
      </c>
      <c r="P1549" t="s">
        <v>1034</v>
      </c>
      <c r="Q1549">
        <v>1</v>
      </c>
      <c r="W1549">
        <v>0</v>
      </c>
      <c r="X1549">
        <v>1188625873</v>
      </c>
      <c r="Y1549">
        <v>0.01</v>
      </c>
      <c r="AA1549">
        <v>0</v>
      </c>
      <c r="AB1549">
        <v>31.26</v>
      </c>
      <c r="AC1549">
        <v>13.5</v>
      </c>
      <c r="AD1549">
        <v>0</v>
      </c>
      <c r="AE1549">
        <v>0</v>
      </c>
      <c r="AF1549">
        <v>31.26</v>
      </c>
      <c r="AG1549">
        <v>13.5</v>
      </c>
      <c r="AH1549">
        <v>0</v>
      </c>
      <c r="AI1549">
        <v>1</v>
      </c>
      <c r="AJ1549">
        <v>1</v>
      </c>
      <c r="AK1549">
        <v>1</v>
      </c>
      <c r="AL1549">
        <v>1</v>
      </c>
      <c r="AN1549">
        <v>0</v>
      </c>
      <c r="AO1549">
        <v>1</v>
      </c>
      <c r="AP1549">
        <v>0</v>
      </c>
      <c r="AQ1549">
        <v>0</v>
      </c>
      <c r="AR1549">
        <v>0</v>
      </c>
      <c r="AS1549" t="s">
        <v>3</v>
      </c>
      <c r="AT1549">
        <v>0.01</v>
      </c>
      <c r="AU1549" t="s">
        <v>3</v>
      </c>
      <c r="AV1549">
        <v>0</v>
      </c>
      <c r="AW1549">
        <v>2</v>
      </c>
      <c r="AX1549">
        <v>39502643</v>
      </c>
      <c r="AY1549">
        <v>1</v>
      </c>
      <c r="AZ1549">
        <v>0</v>
      </c>
      <c r="BA1549">
        <v>1507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CX1549">
        <f>Y1549*Source!I669</f>
        <v>1.4000000000000002E-3</v>
      </c>
      <c r="CY1549">
        <f>AB1549</f>
        <v>31.26</v>
      </c>
      <c r="CZ1549">
        <f>AF1549</f>
        <v>31.26</v>
      </c>
      <c r="DA1549">
        <f>AJ1549</f>
        <v>1</v>
      </c>
      <c r="DB1549">
        <v>0</v>
      </c>
    </row>
    <row r="1550" spans="1:106" x14ac:dyDescent="0.2">
      <c r="A1550">
        <f>ROW(Source!A670)</f>
        <v>670</v>
      </c>
      <c r="B1550">
        <v>39500386</v>
      </c>
      <c r="C1550">
        <v>39502637</v>
      </c>
      <c r="D1550">
        <v>37064998</v>
      </c>
      <c r="E1550">
        <v>1</v>
      </c>
      <c r="F1550">
        <v>1</v>
      </c>
      <c r="G1550">
        <v>1</v>
      </c>
      <c r="H1550">
        <v>1</v>
      </c>
      <c r="I1550" t="s">
        <v>1215</v>
      </c>
      <c r="J1550" t="s">
        <v>3</v>
      </c>
      <c r="K1550" t="s">
        <v>1216</v>
      </c>
      <c r="L1550">
        <v>1191</v>
      </c>
      <c r="N1550">
        <v>1013</v>
      </c>
      <c r="O1550" t="s">
        <v>1028</v>
      </c>
      <c r="P1550" t="s">
        <v>1028</v>
      </c>
      <c r="Q1550">
        <v>1</v>
      </c>
      <c r="W1550">
        <v>0</v>
      </c>
      <c r="X1550">
        <v>735429535</v>
      </c>
      <c r="Y1550">
        <v>9.64</v>
      </c>
      <c r="AA1550">
        <v>0</v>
      </c>
      <c r="AB1550">
        <v>0</v>
      </c>
      <c r="AC1550">
        <v>0</v>
      </c>
      <c r="AD1550">
        <v>51.95</v>
      </c>
      <c r="AE1550">
        <v>0</v>
      </c>
      <c r="AF1550">
        <v>0</v>
      </c>
      <c r="AG1550">
        <v>0</v>
      </c>
      <c r="AH1550">
        <v>7.8</v>
      </c>
      <c r="AI1550">
        <v>1</v>
      </c>
      <c r="AJ1550">
        <v>1</v>
      </c>
      <c r="AK1550">
        <v>1</v>
      </c>
      <c r="AL1550">
        <v>6.66</v>
      </c>
      <c r="AN1550">
        <v>0</v>
      </c>
      <c r="AO1550">
        <v>1</v>
      </c>
      <c r="AP1550">
        <v>0</v>
      </c>
      <c r="AQ1550">
        <v>0</v>
      </c>
      <c r="AR1550">
        <v>0</v>
      </c>
      <c r="AS1550" t="s">
        <v>3</v>
      </c>
      <c r="AT1550">
        <v>9.64</v>
      </c>
      <c r="AU1550" t="s">
        <v>3</v>
      </c>
      <c r="AV1550">
        <v>1</v>
      </c>
      <c r="AW1550">
        <v>2</v>
      </c>
      <c r="AX1550">
        <v>39502641</v>
      </c>
      <c r="AY1550">
        <v>1</v>
      </c>
      <c r="AZ1550">
        <v>0</v>
      </c>
      <c r="BA1550">
        <v>1508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CX1550">
        <f>Y1550*Source!I670</f>
        <v>1.3496000000000001</v>
      </c>
      <c r="CY1550">
        <f>AD1550</f>
        <v>51.95</v>
      </c>
      <c r="CZ1550">
        <f>AH1550</f>
        <v>7.8</v>
      </c>
      <c r="DA1550">
        <f>AL1550</f>
        <v>6.66</v>
      </c>
      <c r="DB1550">
        <v>0</v>
      </c>
    </row>
    <row r="1551" spans="1:106" x14ac:dyDescent="0.2">
      <c r="A1551">
        <f>ROW(Source!A670)</f>
        <v>670</v>
      </c>
      <c r="B1551">
        <v>39500386</v>
      </c>
      <c r="C1551">
        <v>39502637</v>
      </c>
      <c r="D1551">
        <v>37064876</v>
      </c>
      <c r="E1551">
        <v>1</v>
      </c>
      <c r="F1551">
        <v>1</v>
      </c>
      <c r="G1551">
        <v>1</v>
      </c>
      <c r="H1551">
        <v>1</v>
      </c>
      <c r="I1551" t="s">
        <v>1029</v>
      </c>
      <c r="J1551" t="s">
        <v>3</v>
      </c>
      <c r="K1551" t="s">
        <v>1030</v>
      </c>
      <c r="L1551">
        <v>1191</v>
      </c>
      <c r="N1551">
        <v>1013</v>
      </c>
      <c r="O1551" t="s">
        <v>1028</v>
      </c>
      <c r="P1551" t="s">
        <v>1028</v>
      </c>
      <c r="Q1551">
        <v>1</v>
      </c>
      <c r="W1551">
        <v>0</v>
      </c>
      <c r="X1551">
        <v>-1417349443</v>
      </c>
      <c r="Y1551">
        <v>0.01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1</v>
      </c>
      <c r="AJ1551">
        <v>1</v>
      </c>
      <c r="AK1551">
        <v>6.66</v>
      </c>
      <c r="AL1551">
        <v>1</v>
      </c>
      <c r="AN1551">
        <v>0</v>
      </c>
      <c r="AO1551">
        <v>1</v>
      </c>
      <c r="AP1551">
        <v>0</v>
      </c>
      <c r="AQ1551">
        <v>0</v>
      </c>
      <c r="AR1551">
        <v>0</v>
      </c>
      <c r="AS1551" t="s">
        <v>3</v>
      </c>
      <c r="AT1551">
        <v>0.01</v>
      </c>
      <c r="AU1551" t="s">
        <v>3</v>
      </c>
      <c r="AV1551">
        <v>2</v>
      </c>
      <c r="AW1551">
        <v>2</v>
      </c>
      <c r="AX1551">
        <v>39502642</v>
      </c>
      <c r="AY1551">
        <v>1</v>
      </c>
      <c r="AZ1551">
        <v>0</v>
      </c>
      <c r="BA1551">
        <v>1509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CX1551">
        <f>Y1551*Source!I670</f>
        <v>1.4000000000000002E-3</v>
      </c>
      <c r="CY1551">
        <f>AD1551</f>
        <v>0</v>
      </c>
      <c r="CZ1551">
        <f>AH1551</f>
        <v>0</v>
      </c>
      <c r="DA1551">
        <f>AL1551</f>
        <v>1</v>
      </c>
      <c r="DB1551">
        <v>0</v>
      </c>
    </row>
    <row r="1552" spans="1:106" x14ac:dyDescent="0.2">
      <c r="A1552">
        <f>ROW(Source!A670)</f>
        <v>670</v>
      </c>
      <c r="B1552">
        <v>39500386</v>
      </c>
      <c r="C1552">
        <v>39502637</v>
      </c>
      <c r="D1552">
        <v>36882452</v>
      </c>
      <c r="E1552">
        <v>1</v>
      </c>
      <c r="F1552">
        <v>1</v>
      </c>
      <c r="G1552">
        <v>1</v>
      </c>
      <c r="H1552">
        <v>2</v>
      </c>
      <c r="I1552" t="s">
        <v>1031</v>
      </c>
      <c r="J1552" t="s">
        <v>1032</v>
      </c>
      <c r="K1552" t="s">
        <v>1033</v>
      </c>
      <c r="L1552">
        <v>1368</v>
      </c>
      <c r="N1552">
        <v>1011</v>
      </c>
      <c r="O1552" t="s">
        <v>1034</v>
      </c>
      <c r="P1552" t="s">
        <v>1034</v>
      </c>
      <c r="Q1552">
        <v>1</v>
      </c>
      <c r="W1552">
        <v>0</v>
      </c>
      <c r="X1552">
        <v>1188625873</v>
      </c>
      <c r="Y1552">
        <v>0.01</v>
      </c>
      <c r="AA1552">
        <v>0</v>
      </c>
      <c r="AB1552">
        <v>208.19</v>
      </c>
      <c r="AC1552">
        <v>13.5</v>
      </c>
      <c r="AD1552">
        <v>0</v>
      </c>
      <c r="AE1552">
        <v>0</v>
      </c>
      <c r="AF1552">
        <v>31.26</v>
      </c>
      <c r="AG1552">
        <v>13.5</v>
      </c>
      <c r="AH1552">
        <v>0</v>
      </c>
      <c r="AI1552">
        <v>1</v>
      </c>
      <c r="AJ1552">
        <v>6.66</v>
      </c>
      <c r="AK1552">
        <v>1</v>
      </c>
      <c r="AL1552">
        <v>1</v>
      </c>
      <c r="AN1552">
        <v>0</v>
      </c>
      <c r="AO1552">
        <v>1</v>
      </c>
      <c r="AP1552">
        <v>0</v>
      </c>
      <c r="AQ1552">
        <v>0</v>
      </c>
      <c r="AR1552">
        <v>0</v>
      </c>
      <c r="AS1552" t="s">
        <v>3</v>
      </c>
      <c r="AT1552">
        <v>0.01</v>
      </c>
      <c r="AU1552" t="s">
        <v>3</v>
      </c>
      <c r="AV1552">
        <v>0</v>
      </c>
      <c r="AW1552">
        <v>2</v>
      </c>
      <c r="AX1552">
        <v>39502643</v>
      </c>
      <c r="AY1552">
        <v>1</v>
      </c>
      <c r="AZ1552">
        <v>0</v>
      </c>
      <c r="BA1552">
        <v>1510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CX1552">
        <f>Y1552*Source!I670</f>
        <v>1.4000000000000002E-3</v>
      </c>
      <c r="CY1552">
        <f>AB1552</f>
        <v>208.19</v>
      </c>
      <c r="CZ1552">
        <f>AF1552</f>
        <v>31.26</v>
      </c>
      <c r="DA1552">
        <f>AJ1552</f>
        <v>6.66</v>
      </c>
      <c r="DB1552">
        <v>0</v>
      </c>
    </row>
    <row r="1553" spans="1:106" x14ac:dyDescent="0.2">
      <c r="A1553">
        <f>ROW(Source!A671)</f>
        <v>671</v>
      </c>
      <c r="B1553">
        <v>39500385</v>
      </c>
      <c r="C1553">
        <v>39502644</v>
      </c>
      <c r="D1553">
        <v>37070202</v>
      </c>
      <c r="E1553">
        <v>1</v>
      </c>
      <c r="F1553">
        <v>1</v>
      </c>
      <c r="G1553">
        <v>1</v>
      </c>
      <c r="H1553">
        <v>1</v>
      </c>
      <c r="I1553" t="s">
        <v>1342</v>
      </c>
      <c r="J1553" t="s">
        <v>3</v>
      </c>
      <c r="K1553" t="s">
        <v>1343</v>
      </c>
      <c r="L1553">
        <v>1191</v>
      </c>
      <c r="N1553">
        <v>1013</v>
      </c>
      <c r="O1553" t="s">
        <v>1028</v>
      </c>
      <c r="P1553" t="s">
        <v>1028</v>
      </c>
      <c r="Q1553">
        <v>1</v>
      </c>
      <c r="W1553">
        <v>0</v>
      </c>
      <c r="X1553">
        <v>1983201532</v>
      </c>
      <c r="Y1553">
        <v>4.8869999999999996</v>
      </c>
      <c r="AA1553">
        <v>0</v>
      </c>
      <c r="AB1553">
        <v>0</v>
      </c>
      <c r="AC1553">
        <v>0</v>
      </c>
      <c r="AD1553">
        <v>9.51</v>
      </c>
      <c r="AE1553">
        <v>0</v>
      </c>
      <c r="AF1553">
        <v>0</v>
      </c>
      <c r="AG1553">
        <v>0</v>
      </c>
      <c r="AH1553">
        <v>9.51</v>
      </c>
      <c r="AI1553">
        <v>1</v>
      </c>
      <c r="AJ1553">
        <v>1</v>
      </c>
      <c r="AK1553">
        <v>1</v>
      </c>
      <c r="AL1553">
        <v>1</v>
      </c>
      <c r="AN1553">
        <v>0</v>
      </c>
      <c r="AO1553">
        <v>1</v>
      </c>
      <c r="AP1553">
        <v>1</v>
      </c>
      <c r="AQ1553">
        <v>0</v>
      </c>
      <c r="AR1553">
        <v>0</v>
      </c>
      <c r="AS1553" t="s">
        <v>3</v>
      </c>
      <c r="AT1553">
        <v>16.29</v>
      </c>
      <c r="AU1553" t="s">
        <v>696</v>
      </c>
      <c r="AV1553">
        <v>1</v>
      </c>
      <c r="AW1553">
        <v>2</v>
      </c>
      <c r="AX1553">
        <v>39502651</v>
      </c>
      <c r="AY1553">
        <v>1</v>
      </c>
      <c r="AZ1553">
        <v>0</v>
      </c>
      <c r="BA1553">
        <v>1511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CX1553">
        <f>Y1553*Source!I671</f>
        <v>0.14660999999999999</v>
      </c>
      <c r="CY1553">
        <f>AD1553</f>
        <v>9.51</v>
      </c>
      <c r="CZ1553">
        <f>AH1553</f>
        <v>9.51</v>
      </c>
      <c r="DA1553">
        <f>AL1553</f>
        <v>1</v>
      </c>
      <c r="DB1553">
        <v>0</v>
      </c>
    </row>
    <row r="1554" spans="1:106" x14ac:dyDescent="0.2">
      <c r="A1554">
        <f>ROW(Source!A671)</f>
        <v>671</v>
      </c>
      <c r="B1554">
        <v>39500385</v>
      </c>
      <c r="C1554">
        <v>39502644</v>
      </c>
      <c r="D1554">
        <v>37064876</v>
      </c>
      <c r="E1554">
        <v>1</v>
      </c>
      <c r="F1554">
        <v>1</v>
      </c>
      <c r="G1554">
        <v>1</v>
      </c>
      <c r="H1554">
        <v>1</v>
      </c>
      <c r="I1554" t="s">
        <v>1029</v>
      </c>
      <c r="J1554" t="s">
        <v>3</v>
      </c>
      <c r="K1554" t="s">
        <v>1030</v>
      </c>
      <c r="L1554">
        <v>1191</v>
      </c>
      <c r="N1554">
        <v>1013</v>
      </c>
      <c r="O1554" t="s">
        <v>1028</v>
      </c>
      <c r="P1554" t="s">
        <v>1028</v>
      </c>
      <c r="Q1554">
        <v>1</v>
      </c>
      <c r="W1554">
        <v>0</v>
      </c>
      <c r="X1554">
        <v>-1417349443</v>
      </c>
      <c r="Y1554">
        <v>0.01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1</v>
      </c>
      <c r="AJ1554">
        <v>1</v>
      </c>
      <c r="AK1554">
        <v>1</v>
      </c>
      <c r="AL1554">
        <v>1</v>
      </c>
      <c r="AN1554">
        <v>0</v>
      </c>
      <c r="AO1554">
        <v>1</v>
      </c>
      <c r="AP1554">
        <v>0</v>
      </c>
      <c r="AQ1554">
        <v>0</v>
      </c>
      <c r="AR1554">
        <v>0</v>
      </c>
      <c r="AS1554" t="s">
        <v>3</v>
      </c>
      <c r="AT1554">
        <v>0.01</v>
      </c>
      <c r="AU1554" t="s">
        <v>3</v>
      </c>
      <c r="AV1554">
        <v>2</v>
      </c>
      <c r="AW1554">
        <v>2</v>
      </c>
      <c r="AX1554">
        <v>39502652</v>
      </c>
      <c r="AY1554">
        <v>1</v>
      </c>
      <c r="AZ1554">
        <v>2048</v>
      </c>
      <c r="BA1554">
        <v>1512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CX1554">
        <f>Y1554*Source!I671</f>
        <v>2.9999999999999997E-4</v>
      </c>
      <c r="CY1554">
        <f>AD1554</f>
        <v>0</v>
      </c>
      <c r="CZ1554">
        <f>AH1554</f>
        <v>0</v>
      </c>
      <c r="DA1554">
        <f>AL1554</f>
        <v>1</v>
      </c>
      <c r="DB1554">
        <v>0</v>
      </c>
    </row>
    <row r="1555" spans="1:106" x14ac:dyDescent="0.2">
      <c r="A1555">
        <f>ROW(Source!A671)</f>
        <v>671</v>
      </c>
      <c r="B1555">
        <v>39500385</v>
      </c>
      <c r="C1555">
        <v>39502644</v>
      </c>
      <c r="D1555">
        <v>36882452</v>
      </c>
      <c r="E1555">
        <v>1</v>
      </c>
      <c r="F1555">
        <v>1</v>
      </c>
      <c r="G1555">
        <v>1</v>
      </c>
      <c r="H1555">
        <v>2</v>
      </c>
      <c r="I1555" t="s">
        <v>1031</v>
      </c>
      <c r="J1555" t="s">
        <v>1032</v>
      </c>
      <c r="K1555" t="s">
        <v>1033</v>
      </c>
      <c r="L1555">
        <v>1368</v>
      </c>
      <c r="N1555">
        <v>1011</v>
      </c>
      <c r="O1555" t="s">
        <v>1034</v>
      </c>
      <c r="P1555" t="s">
        <v>1034</v>
      </c>
      <c r="Q1555">
        <v>1</v>
      </c>
      <c r="W1555">
        <v>0</v>
      </c>
      <c r="X1555">
        <v>1188625873</v>
      </c>
      <c r="Y1555">
        <v>3.0000000000000001E-3</v>
      </c>
      <c r="AA1555">
        <v>0</v>
      </c>
      <c r="AB1555">
        <v>31.26</v>
      </c>
      <c r="AC1555">
        <v>13.5</v>
      </c>
      <c r="AD1555">
        <v>0</v>
      </c>
      <c r="AE1555">
        <v>0</v>
      </c>
      <c r="AF1555">
        <v>31.26</v>
      </c>
      <c r="AG1555">
        <v>13.5</v>
      </c>
      <c r="AH1555">
        <v>0</v>
      </c>
      <c r="AI1555">
        <v>1</v>
      </c>
      <c r="AJ1555">
        <v>1</v>
      </c>
      <c r="AK1555">
        <v>1</v>
      </c>
      <c r="AL1555">
        <v>1</v>
      </c>
      <c r="AN1555">
        <v>0</v>
      </c>
      <c r="AO1555">
        <v>1</v>
      </c>
      <c r="AP1555">
        <v>1</v>
      </c>
      <c r="AQ1555">
        <v>0</v>
      </c>
      <c r="AR1555">
        <v>0</v>
      </c>
      <c r="AS1555" t="s">
        <v>3</v>
      </c>
      <c r="AT1555">
        <v>0.01</v>
      </c>
      <c r="AU1555" t="s">
        <v>696</v>
      </c>
      <c r="AV1555">
        <v>0</v>
      </c>
      <c r="AW1555">
        <v>2</v>
      </c>
      <c r="AX1555">
        <v>39502653</v>
      </c>
      <c r="AY1555">
        <v>1</v>
      </c>
      <c r="AZ1555">
        <v>0</v>
      </c>
      <c r="BA1555">
        <v>1513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CX1555">
        <f>Y1555*Source!I671</f>
        <v>8.9999999999999992E-5</v>
      </c>
      <c r="CY1555">
        <f>AB1555</f>
        <v>31.26</v>
      </c>
      <c r="CZ1555">
        <f>AF1555</f>
        <v>31.26</v>
      </c>
      <c r="DA1555">
        <f>AJ1555</f>
        <v>1</v>
      </c>
      <c r="DB1555">
        <v>0</v>
      </c>
    </row>
    <row r="1556" spans="1:106" x14ac:dyDescent="0.2">
      <c r="A1556">
        <f>ROW(Source!A671)</f>
        <v>671</v>
      </c>
      <c r="B1556">
        <v>39500385</v>
      </c>
      <c r="C1556">
        <v>39502644</v>
      </c>
      <c r="D1556">
        <v>36804582</v>
      </c>
      <c r="E1556">
        <v>1</v>
      </c>
      <c r="F1556">
        <v>1</v>
      </c>
      <c r="G1556">
        <v>1</v>
      </c>
      <c r="H1556">
        <v>3</v>
      </c>
      <c r="I1556" t="s">
        <v>1353</v>
      </c>
      <c r="J1556" t="s">
        <v>1354</v>
      </c>
      <c r="K1556" t="s">
        <v>1355</v>
      </c>
      <c r="L1556">
        <v>1356</v>
      </c>
      <c r="N1556">
        <v>1010</v>
      </c>
      <c r="O1556" t="s">
        <v>1128</v>
      </c>
      <c r="P1556" t="s">
        <v>1128</v>
      </c>
      <c r="Q1556">
        <v>1000</v>
      </c>
      <c r="W1556">
        <v>0</v>
      </c>
      <c r="X1556">
        <v>1975348994</v>
      </c>
      <c r="Y1556">
        <v>0</v>
      </c>
      <c r="AA1556">
        <v>180</v>
      </c>
      <c r="AB1556">
        <v>0</v>
      </c>
      <c r="AC1556">
        <v>0</v>
      </c>
      <c r="AD1556">
        <v>0</v>
      </c>
      <c r="AE1556">
        <v>180</v>
      </c>
      <c r="AF1556">
        <v>0</v>
      </c>
      <c r="AG1556">
        <v>0</v>
      </c>
      <c r="AH1556">
        <v>0</v>
      </c>
      <c r="AI1556">
        <v>1</v>
      </c>
      <c r="AJ1556">
        <v>1</v>
      </c>
      <c r="AK1556">
        <v>1</v>
      </c>
      <c r="AL1556">
        <v>1</v>
      </c>
      <c r="AN1556">
        <v>0</v>
      </c>
      <c r="AO1556">
        <v>1</v>
      </c>
      <c r="AP1556">
        <v>1</v>
      </c>
      <c r="AQ1556">
        <v>0</v>
      </c>
      <c r="AR1556">
        <v>0</v>
      </c>
      <c r="AS1556" t="s">
        <v>3</v>
      </c>
      <c r="AT1556">
        <v>0.2</v>
      </c>
      <c r="AU1556" t="s">
        <v>319</v>
      </c>
      <c r="AV1556">
        <v>0</v>
      </c>
      <c r="AW1556">
        <v>2</v>
      </c>
      <c r="AX1556">
        <v>39502654</v>
      </c>
      <c r="AY1556">
        <v>1</v>
      </c>
      <c r="AZ1556">
        <v>0</v>
      </c>
      <c r="BA1556">
        <v>1514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CX1556">
        <f>Y1556*Source!I671</f>
        <v>0</v>
      </c>
      <c r="CY1556">
        <f>AA1556</f>
        <v>180</v>
      </c>
      <c r="CZ1556">
        <f>AE1556</f>
        <v>180</v>
      </c>
      <c r="DA1556">
        <f>AI1556</f>
        <v>1</v>
      </c>
      <c r="DB1556">
        <v>0</v>
      </c>
    </row>
    <row r="1557" spans="1:106" x14ac:dyDescent="0.2">
      <c r="A1557">
        <f>ROW(Source!A671)</f>
        <v>671</v>
      </c>
      <c r="B1557">
        <v>39500385</v>
      </c>
      <c r="C1557">
        <v>39502644</v>
      </c>
      <c r="D1557">
        <v>36804944</v>
      </c>
      <c r="E1557">
        <v>1</v>
      </c>
      <c r="F1557">
        <v>1</v>
      </c>
      <c r="G1557">
        <v>1</v>
      </c>
      <c r="H1557">
        <v>3</v>
      </c>
      <c r="I1557" t="s">
        <v>1472</v>
      </c>
      <c r="J1557" t="s">
        <v>1473</v>
      </c>
      <c r="K1557" t="s">
        <v>1474</v>
      </c>
      <c r="L1557">
        <v>1348</v>
      </c>
      <c r="N1557">
        <v>1009</v>
      </c>
      <c r="O1557" t="s">
        <v>57</v>
      </c>
      <c r="P1557" t="s">
        <v>57</v>
      </c>
      <c r="Q1557">
        <v>1000</v>
      </c>
      <c r="W1557">
        <v>0</v>
      </c>
      <c r="X1557">
        <v>-1755229539</v>
      </c>
      <c r="Y1557">
        <v>0</v>
      </c>
      <c r="AA1557">
        <v>12430</v>
      </c>
      <c r="AB1557">
        <v>0</v>
      </c>
      <c r="AC1557">
        <v>0</v>
      </c>
      <c r="AD1557">
        <v>0</v>
      </c>
      <c r="AE1557">
        <v>12430</v>
      </c>
      <c r="AF1557">
        <v>0</v>
      </c>
      <c r="AG1557">
        <v>0</v>
      </c>
      <c r="AH1557">
        <v>0</v>
      </c>
      <c r="AI1557">
        <v>1</v>
      </c>
      <c r="AJ1557">
        <v>1</v>
      </c>
      <c r="AK1557">
        <v>1</v>
      </c>
      <c r="AL1557">
        <v>1</v>
      </c>
      <c r="AN1557">
        <v>0</v>
      </c>
      <c r="AO1557">
        <v>1</v>
      </c>
      <c r="AP1557">
        <v>1</v>
      </c>
      <c r="AQ1557">
        <v>0</v>
      </c>
      <c r="AR1557">
        <v>0</v>
      </c>
      <c r="AS1557" t="s">
        <v>3</v>
      </c>
      <c r="AT1557">
        <v>1E-3</v>
      </c>
      <c r="AU1557" t="s">
        <v>319</v>
      </c>
      <c r="AV1557">
        <v>0</v>
      </c>
      <c r="AW1557">
        <v>2</v>
      </c>
      <c r="AX1557">
        <v>39502655</v>
      </c>
      <c r="AY1557">
        <v>1</v>
      </c>
      <c r="AZ1557">
        <v>0</v>
      </c>
      <c r="BA1557">
        <v>1515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CX1557">
        <f>Y1557*Source!I671</f>
        <v>0</v>
      </c>
      <c r="CY1557">
        <f>AA1557</f>
        <v>12430</v>
      </c>
      <c r="CZ1557">
        <f>AE1557</f>
        <v>12430</v>
      </c>
      <c r="DA1557">
        <f>AI1557</f>
        <v>1</v>
      </c>
      <c r="DB1557">
        <v>0</v>
      </c>
    </row>
    <row r="1558" spans="1:106" x14ac:dyDescent="0.2">
      <c r="A1558">
        <f>ROW(Source!A671)</f>
        <v>671</v>
      </c>
      <c r="B1558">
        <v>39500385</v>
      </c>
      <c r="C1558">
        <v>39502644</v>
      </c>
      <c r="D1558">
        <v>36799065</v>
      </c>
      <c r="E1558">
        <v>17</v>
      </c>
      <c r="F1558">
        <v>1</v>
      </c>
      <c r="G1558">
        <v>1</v>
      </c>
      <c r="H1558">
        <v>3</v>
      </c>
      <c r="I1558" t="s">
        <v>1438</v>
      </c>
      <c r="J1558" t="s">
        <v>3</v>
      </c>
      <c r="K1558" t="s">
        <v>1439</v>
      </c>
      <c r="L1558">
        <v>1374</v>
      </c>
      <c r="N1558">
        <v>1013</v>
      </c>
      <c r="O1558" t="s">
        <v>1440</v>
      </c>
      <c r="P1558" t="s">
        <v>1440</v>
      </c>
      <c r="Q1558">
        <v>1</v>
      </c>
      <c r="W1558">
        <v>0</v>
      </c>
      <c r="X1558">
        <v>-1731369543</v>
      </c>
      <c r="Y1558">
        <v>0</v>
      </c>
      <c r="AA1558">
        <v>1</v>
      </c>
      <c r="AB1558">
        <v>0</v>
      </c>
      <c r="AC1558">
        <v>0</v>
      </c>
      <c r="AD1558">
        <v>0</v>
      </c>
      <c r="AE1558">
        <v>1</v>
      </c>
      <c r="AF1558">
        <v>0</v>
      </c>
      <c r="AG1558">
        <v>0</v>
      </c>
      <c r="AH1558">
        <v>0</v>
      </c>
      <c r="AI1558">
        <v>1</v>
      </c>
      <c r="AJ1558">
        <v>1</v>
      </c>
      <c r="AK1558">
        <v>1</v>
      </c>
      <c r="AL1558">
        <v>1</v>
      </c>
      <c r="AN1558">
        <v>0</v>
      </c>
      <c r="AO1558">
        <v>1</v>
      </c>
      <c r="AP1558">
        <v>1</v>
      </c>
      <c r="AQ1558">
        <v>0</v>
      </c>
      <c r="AR1558">
        <v>0</v>
      </c>
      <c r="AS1558" t="s">
        <v>3</v>
      </c>
      <c r="AT1558">
        <v>3.1</v>
      </c>
      <c r="AU1558" t="s">
        <v>319</v>
      </c>
      <c r="AV1558">
        <v>0</v>
      </c>
      <c r="AW1558">
        <v>2</v>
      </c>
      <c r="AX1558">
        <v>39502656</v>
      </c>
      <c r="AY1558">
        <v>1</v>
      </c>
      <c r="AZ1558">
        <v>0</v>
      </c>
      <c r="BA1558">
        <v>1516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CX1558">
        <f>Y1558*Source!I671</f>
        <v>0</v>
      </c>
      <c r="CY1558">
        <f>AA1558</f>
        <v>1</v>
      </c>
      <c r="CZ1558">
        <f>AE1558</f>
        <v>1</v>
      </c>
      <c r="DA1558">
        <f>AI1558</f>
        <v>1</v>
      </c>
      <c r="DB1558">
        <v>0</v>
      </c>
    </row>
    <row r="1559" spans="1:106" x14ac:dyDescent="0.2">
      <c r="A1559">
        <f>ROW(Source!A672)</f>
        <v>672</v>
      </c>
      <c r="B1559">
        <v>39500386</v>
      </c>
      <c r="C1559">
        <v>39502644</v>
      </c>
      <c r="D1559">
        <v>37070202</v>
      </c>
      <c r="E1559">
        <v>1</v>
      </c>
      <c r="F1559">
        <v>1</v>
      </c>
      <c r="G1559">
        <v>1</v>
      </c>
      <c r="H1559">
        <v>1</v>
      </c>
      <c r="I1559" t="s">
        <v>1342</v>
      </c>
      <c r="J1559" t="s">
        <v>3</v>
      </c>
      <c r="K1559" t="s">
        <v>1343</v>
      </c>
      <c r="L1559">
        <v>1191</v>
      </c>
      <c r="N1559">
        <v>1013</v>
      </c>
      <c r="O1559" t="s">
        <v>1028</v>
      </c>
      <c r="P1559" t="s">
        <v>1028</v>
      </c>
      <c r="Q1559">
        <v>1</v>
      </c>
      <c r="W1559">
        <v>0</v>
      </c>
      <c r="X1559">
        <v>1983201532</v>
      </c>
      <c r="Y1559">
        <v>4.8869999999999996</v>
      </c>
      <c r="AA1559">
        <v>0</v>
      </c>
      <c r="AB1559">
        <v>0</v>
      </c>
      <c r="AC1559">
        <v>0</v>
      </c>
      <c r="AD1559">
        <v>63.34</v>
      </c>
      <c r="AE1559">
        <v>0</v>
      </c>
      <c r="AF1559">
        <v>0</v>
      </c>
      <c r="AG1559">
        <v>0</v>
      </c>
      <c r="AH1559">
        <v>9.51</v>
      </c>
      <c r="AI1559">
        <v>1</v>
      </c>
      <c r="AJ1559">
        <v>1</v>
      </c>
      <c r="AK1559">
        <v>1</v>
      </c>
      <c r="AL1559">
        <v>6.66</v>
      </c>
      <c r="AN1559">
        <v>0</v>
      </c>
      <c r="AO1559">
        <v>1</v>
      </c>
      <c r="AP1559">
        <v>1</v>
      </c>
      <c r="AQ1559">
        <v>0</v>
      </c>
      <c r="AR1559">
        <v>0</v>
      </c>
      <c r="AS1559" t="s">
        <v>3</v>
      </c>
      <c r="AT1559">
        <v>16.29</v>
      </c>
      <c r="AU1559" t="s">
        <v>696</v>
      </c>
      <c r="AV1559">
        <v>1</v>
      </c>
      <c r="AW1559">
        <v>2</v>
      </c>
      <c r="AX1559">
        <v>39502651</v>
      </c>
      <c r="AY1559">
        <v>1</v>
      </c>
      <c r="AZ1559">
        <v>0</v>
      </c>
      <c r="BA1559">
        <v>1517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CX1559">
        <f>Y1559*Source!I672</f>
        <v>0.14660999999999999</v>
      </c>
      <c r="CY1559">
        <f>AD1559</f>
        <v>63.34</v>
      </c>
      <c r="CZ1559">
        <f>AH1559</f>
        <v>9.51</v>
      </c>
      <c r="DA1559">
        <f>AL1559</f>
        <v>6.66</v>
      </c>
      <c r="DB1559">
        <v>0</v>
      </c>
    </row>
    <row r="1560" spans="1:106" x14ac:dyDescent="0.2">
      <c r="A1560">
        <f>ROW(Source!A672)</f>
        <v>672</v>
      </c>
      <c r="B1560">
        <v>39500386</v>
      </c>
      <c r="C1560">
        <v>39502644</v>
      </c>
      <c r="D1560">
        <v>37064876</v>
      </c>
      <c r="E1560">
        <v>1</v>
      </c>
      <c r="F1560">
        <v>1</v>
      </c>
      <c r="G1560">
        <v>1</v>
      </c>
      <c r="H1560">
        <v>1</v>
      </c>
      <c r="I1560" t="s">
        <v>1029</v>
      </c>
      <c r="J1560" t="s">
        <v>3</v>
      </c>
      <c r="K1560" t="s">
        <v>1030</v>
      </c>
      <c r="L1560">
        <v>1191</v>
      </c>
      <c r="N1560">
        <v>1013</v>
      </c>
      <c r="O1560" t="s">
        <v>1028</v>
      </c>
      <c r="P1560" t="s">
        <v>1028</v>
      </c>
      <c r="Q1560">
        <v>1</v>
      </c>
      <c r="W1560">
        <v>0</v>
      </c>
      <c r="X1560">
        <v>-1417349443</v>
      </c>
      <c r="Y1560">
        <v>0.01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1</v>
      </c>
      <c r="AJ1560">
        <v>1</v>
      </c>
      <c r="AK1560">
        <v>6.66</v>
      </c>
      <c r="AL1560">
        <v>1</v>
      </c>
      <c r="AN1560">
        <v>0</v>
      </c>
      <c r="AO1560">
        <v>1</v>
      </c>
      <c r="AP1560">
        <v>0</v>
      </c>
      <c r="AQ1560">
        <v>0</v>
      </c>
      <c r="AR1560">
        <v>0</v>
      </c>
      <c r="AS1560" t="s">
        <v>3</v>
      </c>
      <c r="AT1560">
        <v>0.01</v>
      </c>
      <c r="AU1560" t="s">
        <v>3</v>
      </c>
      <c r="AV1560">
        <v>2</v>
      </c>
      <c r="AW1560">
        <v>2</v>
      </c>
      <c r="AX1560">
        <v>39502652</v>
      </c>
      <c r="AY1560">
        <v>1</v>
      </c>
      <c r="AZ1560">
        <v>2048</v>
      </c>
      <c r="BA1560">
        <v>1518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CX1560">
        <f>Y1560*Source!I672</f>
        <v>2.9999999999999997E-4</v>
      </c>
      <c r="CY1560">
        <f>AD1560</f>
        <v>0</v>
      </c>
      <c r="CZ1560">
        <f>AH1560</f>
        <v>0</v>
      </c>
      <c r="DA1560">
        <f>AL1560</f>
        <v>1</v>
      </c>
      <c r="DB1560">
        <v>0</v>
      </c>
    </row>
    <row r="1561" spans="1:106" x14ac:dyDescent="0.2">
      <c r="A1561">
        <f>ROW(Source!A672)</f>
        <v>672</v>
      </c>
      <c r="B1561">
        <v>39500386</v>
      </c>
      <c r="C1561">
        <v>39502644</v>
      </c>
      <c r="D1561">
        <v>36882452</v>
      </c>
      <c r="E1561">
        <v>1</v>
      </c>
      <c r="F1561">
        <v>1</v>
      </c>
      <c r="G1561">
        <v>1</v>
      </c>
      <c r="H1561">
        <v>2</v>
      </c>
      <c r="I1561" t="s">
        <v>1031</v>
      </c>
      <c r="J1561" t="s">
        <v>1032</v>
      </c>
      <c r="K1561" t="s">
        <v>1033</v>
      </c>
      <c r="L1561">
        <v>1368</v>
      </c>
      <c r="N1561">
        <v>1011</v>
      </c>
      <c r="O1561" t="s">
        <v>1034</v>
      </c>
      <c r="P1561" t="s">
        <v>1034</v>
      </c>
      <c r="Q1561">
        <v>1</v>
      </c>
      <c r="W1561">
        <v>0</v>
      </c>
      <c r="X1561">
        <v>1188625873</v>
      </c>
      <c r="Y1561">
        <v>3.0000000000000001E-3</v>
      </c>
      <c r="AA1561">
        <v>0</v>
      </c>
      <c r="AB1561">
        <v>208.19</v>
      </c>
      <c r="AC1561">
        <v>13.5</v>
      </c>
      <c r="AD1561">
        <v>0</v>
      </c>
      <c r="AE1561">
        <v>0</v>
      </c>
      <c r="AF1561">
        <v>31.26</v>
      </c>
      <c r="AG1561">
        <v>13.5</v>
      </c>
      <c r="AH1561">
        <v>0</v>
      </c>
      <c r="AI1561">
        <v>1</v>
      </c>
      <c r="AJ1561">
        <v>6.66</v>
      </c>
      <c r="AK1561">
        <v>1</v>
      </c>
      <c r="AL1561">
        <v>1</v>
      </c>
      <c r="AN1561">
        <v>0</v>
      </c>
      <c r="AO1561">
        <v>1</v>
      </c>
      <c r="AP1561">
        <v>1</v>
      </c>
      <c r="AQ1561">
        <v>0</v>
      </c>
      <c r="AR1561">
        <v>0</v>
      </c>
      <c r="AS1561" t="s">
        <v>3</v>
      </c>
      <c r="AT1561">
        <v>0.01</v>
      </c>
      <c r="AU1561" t="s">
        <v>696</v>
      </c>
      <c r="AV1561">
        <v>0</v>
      </c>
      <c r="AW1561">
        <v>2</v>
      </c>
      <c r="AX1561">
        <v>39502653</v>
      </c>
      <c r="AY1561">
        <v>1</v>
      </c>
      <c r="AZ1561">
        <v>0</v>
      </c>
      <c r="BA1561">
        <v>1519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CX1561">
        <f>Y1561*Source!I672</f>
        <v>8.9999999999999992E-5</v>
      </c>
      <c r="CY1561">
        <f>AB1561</f>
        <v>208.19</v>
      </c>
      <c r="CZ1561">
        <f>AF1561</f>
        <v>31.26</v>
      </c>
      <c r="DA1561">
        <f>AJ1561</f>
        <v>6.66</v>
      </c>
      <c r="DB1561">
        <v>0</v>
      </c>
    </row>
    <row r="1562" spans="1:106" x14ac:dyDescent="0.2">
      <c r="A1562">
        <f>ROW(Source!A672)</f>
        <v>672</v>
      </c>
      <c r="B1562">
        <v>39500386</v>
      </c>
      <c r="C1562">
        <v>39502644</v>
      </c>
      <c r="D1562">
        <v>36804582</v>
      </c>
      <c r="E1562">
        <v>1</v>
      </c>
      <c r="F1562">
        <v>1</v>
      </c>
      <c r="G1562">
        <v>1</v>
      </c>
      <c r="H1562">
        <v>3</v>
      </c>
      <c r="I1562" t="s">
        <v>1353</v>
      </c>
      <c r="J1562" t="s">
        <v>1354</v>
      </c>
      <c r="K1562" t="s">
        <v>1355</v>
      </c>
      <c r="L1562">
        <v>1356</v>
      </c>
      <c r="N1562">
        <v>1010</v>
      </c>
      <c r="O1562" t="s">
        <v>1128</v>
      </c>
      <c r="P1562" t="s">
        <v>1128</v>
      </c>
      <c r="Q1562">
        <v>1000</v>
      </c>
      <c r="W1562">
        <v>0</v>
      </c>
      <c r="X1562">
        <v>1975348994</v>
      </c>
      <c r="Y1562">
        <v>0</v>
      </c>
      <c r="AA1562">
        <v>1198.8</v>
      </c>
      <c r="AB1562">
        <v>0</v>
      </c>
      <c r="AC1562">
        <v>0</v>
      </c>
      <c r="AD1562">
        <v>0</v>
      </c>
      <c r="AE1562">
        <v>180</v>
      </c>
      <c r="AF1562">
        <v>0</v>
      </c>
      <c r="AG1562">
        <v>0</v>
      </c>
      <c r="AH1562">
        <v>0</v>
      </c>
      <c r="AI1562">
        <v>6.66</v>
      </c>
      <c r="AJ1562">
        <v>1</v>
      </c>
      <c r="AK1562">
        <v>1</v>
      </c>
      <c r="AL1562">
        <v>1</v>
      </c>
      <c r="AN1562">
        <v>0</v>
      </c>
      <c r="AO1562">
        <v>1</v>
      </c>
      <c r="AP1562">
        <v>1</v>
      </c>
      <c r="AQ1562">
        <v>0</v>
      </c>
      <c r="AR1562">
        <v>0</v>
      </c>
      <c r="AS1562" t="s">
        <v>3</v>
      </c>
      <c r="AT1562">
        <v>0.2</v>
      </c>
      <c r="AU1562" t="s">
        <v>319</v>
      </c>
      <c r="AV1562">
        <v>0</v>
      </c>
      <c r="AW1562">
        <v>2</v>
      </c>
      <c r="AX1562">
        <v>39502654</v>
      </c>
      <c r="AY1562">
        <v>1</v>
      </c>
      <c r="AZ1562">
        <v>0</v>
      </c>
      <c r="BA1562">
        <v>1520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CX1562">
        <f>Y1562*Source!I672</f>
        <v>0</v>
      </c>
      <c r="CY1562">
        <f>AA1562</f>
        <v>1198.8</v>
      </c>
      <c r="CZ1562">
        <f>AE1562</f>
        <v>180</v>
      </c>
      <c r="DA1562">
        <f>AI1562</f>
        <v>6.66</v>
      </c>
      <c r="DB1562">
        <v>0</v>
      </c>
    </row>
    <row r="1563" spans="1:106" x14ac:dyDescent="0.2">
      <c r="A1563">
        <f>ROW(Source!A672)</f>
        <v>672</v>
      </c>
      <c r="B1563">
        <v>39500386</v>
      </c>
      <c r="C1563">
        <v>39502644</v>
      </c>
      <c r="D1563">
        <v>36804944</v>
      </c>
      <c r="E1563">
        <v>1</v>
      </c>
      <c r="F1563">
        <v>1</v>
      </c>
      <c r="G1563">
        <v>1</v>
      </c>
      <c r="H1563">
        <v>3</v>
      </c>
      <c r="I1563" t="s">
        <v>1472</v>
      </c>
      <c r="J1563" t="s">
        <v>1473</v>
      </c>
      <c r="K1563" t="s">
        <v>1474</v>
      </c>
      <c r="L1563">
        <v>1348</v>
      </c>
      <c r="N1563">
        <v>1009</v>
      </c>
      <c r="O1563" t="s">
        <v>57</v>
      </c>
      <c r="P1563" t="s">
        <v>57</v>
      </c>
      <c r="Q1563">
        <v>1000</v>
      </c>
      <c r="W1563">
        <v>0</v>
      </c>
      <c r="X1563">
        <v>-1755229539</v>
      </c>
      <c r="Y1563">
        <v>0</v>
      </c>
      <c r="AA1563">
        <v>82783.8</v>
      </c>
      <c r="AB1563">
        <v>0</v>
      </c>
      <c r="AC1563">
        <v>0</v>
      </c>
      <c r="AD1563">
        <v>0</v>
      </c>
      <c r="AE1563">
        <v>12430</v>
      </c>
      <c r="AF1563">
        <v>0</v>
      </c>
      <c r="AG1563">
        <v>0</v>
      </c>
      <c r="AH1563">
        <v>0</v>
      </c>
      <c r="AI1563">
        <v>6.66</v>
      </c>
      <c r="AJ1563">
        <v>1</v>
      </c>
      <c r="AK1563">
        <v>1</v>
      </c>
      <c r="AL1563">
        <v>1</v>
      </c>
      <c r="AN1563">
        <v>0</v>
      </c>
      <c r="AO1563">
        <v>1</v>
      </c>
      <c r="AP1563">
        <v>1</v>
      </c>
      <c r="AQ1563">
        <v>0</v>
      </c>
      <c r="AR1563">
        <v>0</v>
      </c>
      <c r="AS1563" t="s">
        <v>3</v>
      </c>
      <c r="AT1563">
        <v>1E-3</v>
      </c>
      <c r="AU1563" t="s">
        <v>319</v>
      </c>
      <c r="AV1563">
        <v>0</v>
      </c>
      <c r="AW1563">
        <v>2</v>
      </c>
      <c r="AX1563">
        <v>39502655</v>
      </c>
      <c r="AY1563">
        <v>1</v>
      </c>
      <c r="AZ1563">
        <v>0</v>
      </c>
      <c r="BA1563">
        <v>1521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CX1563">
        <f>Y1563*Source!I672</f>
        <v>0</v>
      </c>
      <c r="CY1563">
        <f>AA1563</f>
        <v>82783.8</v>
      </c>
      <c r="CZ1563">
        <f>AE1563</f>
        <v>12430</v>
      </c>
      <c r="DA1563">
        <f>AI1563</f>
        <v>6.66</v>
      </c>
      <c r="DB1563">
        <v>0</v>
      </c>
    </row>
    <row r="1564" spans="1:106" x14ac:dyDescent="0.2">
      <c r="A1564">
        <f>ROW(Source!A672)</f>
        <v>672</v>
      </c>
      <c r="B1564">
        <v>39500386</v>
      </c>
      <c r="C1564">
        <v>39502644</v>
      </c>
      <c r="D1564">
        <v>36799065</v>
      </c>
      <c r="E1564">
        <v>17</v>
      </c>
      <c r="F1564">
        <v>1</v>
      </c>
      <c r="G1564">
        <v>1</v>
      </c>
      <c r="H1564">
        <v>3</v>
      </c>
      <c r="I1564" t="s">
        <v>1438</v>
      </c>
      <c r="J1564" t="s">
        <v>3</v>
      </c>
      <c r="K1564" t="s">
        <v>1439</v>
      </c>
      <c r="L1564">
        <v>1374</v>
      </c>
      <c r="N1564">
        <v>1013</v>
      </c>
      <c r="O1564" t="s">
        <v>1440</v>
      </c>
      <c r="P1564" t="s">
        <v>1440</v>
      </c>
      <c r="Q1564">
        <v>1</v>
      </c>
      <c r="W1564">
        <v>0</v>
      </c>
      <c r="X1564">
        <v>-1731369543</v>
      </c>
      <c r="Y1564">
        <v>0</v>
      </c>
      <c r="AA1564">
        <v>1</v>
      </c>
      <c r="AB1564">
        <v>0</v>
      </c>
      <c r="AC1564">
        <v>0</v>
      </c>
      <c r="AD1564">
        <v>0</v>
      </c>
      <c r="AE1564">
        <v>1</v>
      </c>
      <c r="AF1564">
        <v>0</v>
      </c>
      <c r="AG1564">
        <v>0</v>
      </c>
      <c r="AH1564">
        <v>0</v>
      </c>
      <c r="AI1564">
        <v>1</v>
      </c>
      <c r="AJ1564">
        <v>1</v>
      </c>
      <c r="AK1564">
        <v>1</v>
      </c>
      <c r="AL1564">
        <v>1</v>
      </c>
      <c r="AN1564">
        <v>0</v>
      </c>
      <c r="AO1564">
        <v>1</v>
      </c>
      <c r="AP1564">
        <v>1</v>
      </c>
      <c r="AQ1564">
        <v>0</v>
      </c>
      <c r="AR1564">
        <v>0</v>
      </c>
      <c r="AS1564" t="s">
        <v>3</v>
      </c>
      <c r="AT1564">
        <v>3.1</v>
      </c>
      <c r="AU1564" t="s">
        <v>319</v>
      </c>
      <c r="AV1564">
        <v>0</v>
      </c>
      <c r="AW1564">
        <v>2</v>
      </c>
      <c r="AX1564">
        <v>39502656</v>
      </c>
      <c r="AY1564">
        <v>1</v>
      </c>
      <c r="AZ1564">
        <v>0</v>
      </c>
      <c r="BA1564">
        <v>1522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CX1564">
        <f>Y1564*Source!I672</f>
        <v>0</v>
      </c>
      <c r="CY1564">
        <f>AA1564</f>
        <v>1</v>
      </c>
      <c r="CZ1564">
        <f>AE1564</f>
        <v>1</v>
      </c>
      <c r="DA1564">
        <f>AI1564</f>
        <v>1</v>
      </c>
      <c r="DB1564">
        <v>0</v>
      </c>
    </row>
    <row r="1565" spans="1:106" x14ac:dyDescent="0.2">
      <c r="A1565">
        <f>ROW(Source!A673)</f>
        <v>673</v>
      </c>
      <c r="B1565">
        <v>39500385</v>
      </c>
      <c r="C1565">
        <v>39502657</v>
      </c>
      <c r="D1565">
        <v>37072767</v>
      </c>
      <c r="E1565">
        <v>1</v>
      </c>
      <c r="F1565">
        <v>1</v>
      </c>
      <c r="G1565">
        <v>1</v>
      </c>
      <c r="H1565">
        <v>1</v>
      </c>
      <c r="I1565" t="s">
        <v>1069</v>
      </c>
      <c r="J1565" t="s">
        <v>3</v>
      </c>
      <c r="K1565" t="s">
        <v>1070</v>
      </c>
      <c r="L1565">
        <v>1191</v>
      </c>
      <c r="N1565">
        <v>1013</v>
      </c>
      <c r="O1565" t="s">
        <v>1028</v>
      </c>
      <c r="P1565" t="s">
        <v>1028</v>
      </c>
      <c r="Q1565">
        <v>1</v>
      </c>
      <c r="W1565">
        <v>0</v>
      </c>
      <c r="X1565">
        <v>-1027537862</v>
      </c>
      <c r="Y1565">
        <v>15.2</v>
      </c>
      <c r="AA1565">
        <v>0</v>
      </c>
      <c r="AB1565">
        <v>0</v>
      </c>
      <c r="AC1565">
        <v>0</v>
      </c>
      <c r="AD1565">
        <v>9.18</v>
      </c>
      <c r="AE1565">
        <v>0</v>
      </c>
      <c r="AF1565">
        <v>0</v>
      </c>
      <c r="AG1565">
        <v>0</v>
      </c>
      <c r="AH1565">
        <v>9.18</v>
      </c>
      <c r="AI1565">
        <v>1</v>
      </c>
      <c r="AJ1565">
        <v>1</v>
      </c>
      <c r="AK1565">
        <v>1</v>
      </c>
      <c r="AL1565">
        <v>1</v>
      </c>
      <c r="AN1565">
        <v>0</v>
      </c>
      <c r="AO1565">
        <v>1</v>
      </c>
      <c r="AP1565">
        <v>0</v>
      </c>
      <c r="AQ1565">
        <v>0</v>
      </c>
      <c r="AR1565">
        <v>0</v>
      </c>
      <c r="AS1565" t="s">
        <v>3</v>
      </c>
      <c r="AT1565">
        <v>15.2</v>
      </c>
      <c r="AU1565" t="s">
        <v>3</v>
      </c>
      <c r="AV1565">
        <v>1</v>
      </c>
      <c r="AW1565">
        <v>2</v>
      </c>
      <c r="AX1565">
        <v>39502662</v>
      </c>
      <c r="AY1565">
        <v>1</v>
      </c>
      <c r="AZ1565">
        <v>0</v>
      </c>
      <c r="BA1565">
        <v>1523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CX1565">
        <f>Y1565*Source!I673</f>
        <v>2.5840000000000001</v>
      </c>
      <c r="CY1565">
        <f>AD1565</f>
        <v>9.18</v>
      </c>
      <c r="CZ1565">
        <f>AH1565</f>
        <v>9.18</v>
      </c>
      <c r="DA1565">
        <f>AL1565</f>
        <v>1</v>
      </c>
      <c r="DB1565">
        <v>0</v>
      </c>
    </row>
    <row r="1566" spans="1:106" x14ac:dyDescent="0.2">
      <c r="A1566">
        <f>ROW(Source!A673)</f>
        <v>673</v>
      </c>
      <c r="B1566">
        <v>39500385</v>
      </c>
      <c r="C1566">
        <v>39502657</v>
      </c>
      <c r="D1566">
        <v>36804661</v>
      </c>
      <c r="E1566">
        <v>1</v>
      </c>
      <c r="F1566">
        <v>1</v>
      </c>
      <c r="G1566">
        <v>1</v>
      </c>
      <c r="H1566">
        <v>3</v>
      </c>
      <c r="I1566" t="s">
        <v>1177</v>
      </c>
      <c r="J1566" t="s">
        <v>1178</v>
      </c>
      <c r="K1566" t="s">
        <v>1179</v>
      </c>
      <c r="L1566">
        <v>1355</v>
      </c>
      <c r="N1566">
        <v>1010</v>
      </c>
      <c r="O1566" t="s">
        <v>390</v>
      </c>
      <c r="P1566" t="s">
        <v>390</v>
      </c>
      <c r="Q1566">
        <v>100</v>
      </c>
      <c r="W1566">
        <v>0</v>
      </c>
      <c r="X1566">
        <v>1135215184</v>
      </c>
      <c r="Y1566">
        <v>1.75</v>
      </c>
      <c r="AA1566">
        <v>8</v>
      </c>
      <c r="AB1566">
        <v>0</v>
      </c>
      <c r="AC1566">
        <v>0</v>
      </c>
      <c r="AD1566">
        <v>0</v>
      </c>
      <c r="AE1566">
        <v>8</v>
      </c>
      <c r="AF1566">
        <v>0</v>
      </c>
      <c r="AG1566">
        <v>0</v>
      </c>
      <c r="AH1566">
        <v>0</v>
      </c>
      <c r="AI1566">
        <v>1</v>
      </c>
      <c r="AJ1566">
        <v>1</v>
      </c>
      <c r="AK1566">
        <v>1</v>
      </c>
      <c r="AL1566">
        <v>1</v>
      </c>
      <c r="AN1566">
        <v>0</v>
      </c>
      <c r="AO1566">
        <v>1</v>
      </c>
      <c r="AP1566">
        <v>0</v>
      </c>
      <c r="AQ1566">
        <v>0</v>
      </c>
      <c r="AR1566">
        <v>0</v>
      </c>
      <c r="AS1566" t="s">
        <v>3</v>
      </c>
      <c r="AT1566">
        <v>1.75</v>
      </c>
      <c r="AU1566" t="s">
        <v>3</v>
      </c>
      <c r="AV1566">
        <v>0</v>
      </c>
      <c r="AW1566">
        <v>2</v>
      </c>
      <c r="AX1566">
        <v>39502663</v>
      </c>
      <c r="AY1566">
        <v>1</v>
      </c>
      <c r="AZ1566">
        <v>0</v>
      </c>
      <c r="BA1566">
        <v>1524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CX1566">
        <f>Y1566*Source!I673</f>
        <v>0.29750000000000004</v>
      </c>
      <c r="CY1566">
        <f>AA1566</f>
        <v>8</v>
      </c>
      <c r="CZ1566">
        <f>AE1566</f>
        <v>8</v>
      </c>
      <c r="DA1566">
        <f>AI1566</f>
        <v>1</v>
      </c>
      <c r="DB1566">
        <v>0</v>
      </c>
    </row>
    <row r="1567" spans="1:106" x14ac:dyDescent="0.2">
      <c r="A1567">
        <f>ROW(Source!A673)</f>
        <v>673</v>
      </c>
      <c r="B1567">
        <v>39500385</v>
      </c>
      <c r="C1567">
        <v>39502657</v>
      </c>
      <c r="D1567">
        <v>36867804</v>
      </c>
      <c r="E1567">
        <v>1</v>
      </c>
      <c r="F1567">
        <v>1</v>
      </c>
      <c r="G1567">
        <v>1</v>
      </c>
      <c r="H1567">
        <v>3</v>
      </c>
      <c r="I1567" t="s">
        <v>910</v>
      </c>
      <c r="J1567" t="s">
        <v>912</v>
      </c>
      <c r="K1567" t="s">
        <v>911</v>
      </c>
      <c r="L1567">
        <v>1302</v>
      </c>
      <c r="N1567">
        <v>1003</v>
      </c>
      <c r="O1567" t="s">
        <v>282</v>
      </c>
      <c r="P1567" t="s">
        <v>282</v>
      </c>
      <c r="Q1567">
        <v>10</v>
      </c>
      <c r="W1567">
        <v>0</v>
      </c>
      <c r="X1567">
        <v>-210764301</v>
      </c>
      <c r="Y1567">
        <v>10</v>
      </c>
      <c r="AA1567">
        <v>34.299999999999997</v>
      </c>
      <c r="AB1567">
        <v>0</v>
      </c>
      <c r="AC1567">
        <v>0</v>
      </c>
      <c r="AD1567">
        <v>0</v>
      </c>
      <c r="AE1567">
        <v>34.299999999999997</v>
      </c>
      <c r="AF1567">
        <v>0</v>
      </c>
      <c r="AG1567">
        <v>0</v>
      </c>
      <c r="AH1567">
        <v>0</v>
      </c>
      <c r="AI1567">
        <v>1</v>
      </c>
      <c r="AJ1567">
        <v>1</v>
      </c>
      <c r="AK1567">
        <v>1</v>
      </c>
      <c r="AL1567">
        <v>1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 t="s">
        <v>3</v>
      </c>
      <c r="AT1567">
        <v>10</v>
      </c>
      <c r="AU1567" t="s">
        <v>3</v>
      </c>
      <c r="AV1567">
        <v>0</v>
      </c>
      <c r="AW1567">
        <v>1</v>
      </c>
      <c r="AX1567">
        <v>-1</v>
      </c>
      <c r="AY1567">
        <v>0</v>
      </c>
      <c r="AZ1567">
        <v>0</v>
      </c>
      <c r="BA1567" t="s">
        <v>3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CX1567">
        <f>Y1567*Source!I673</f>
        <v>1.7000000000000002</v>
      </c>
      <c r="CY1567">
        <f>AA1567</f>
        <v>34.299999999999997</v>
      </c>
      <c r="CZ1567">
        <f>AE1567</f>
        <v>34.299999999999997</v>
      </c>
      <c r="DA1567">
        <f>AI1567</f>
        <v>1</v>
      </c>
      <c r="DB1567">
        <v>0</v>
      </c>
    </row>
    <row r="1568" spans="1:106" x14ac:dyDescent="0.2">
      <c r="A1568">
        <f>ROW(Source!A673)</f>
        <v>673</v>
      </c>
      <c r="B1568">
        <v>39500385</v>
      </c>
      <c r="C1568">
        <v>39502657</v>
      </c>
      <c r="D1568">
        <v>36799065</v>
      </c>
      <c r="E1568">
        <v>17</v>
      </c>
      <c r="F1568">
        <v>1</v>
      </c>
      <c r="G1568">
        <v>1</v>
      </c>
      <c r="H1568">
        <v>3</v>
      </c>
      <c r="I1568" t="s">
        <v>1438</v>
      </c>
      <c r="J1568" t="s">
        <v>3</v>
      </c>
      <c r="K1568" t="s">
        <v>1439</v>
      </c>
      <c r="L1568">
        <v>1374</v>
      </c>
      <c r="N1568">
        <v>1013</v>
      </c>
      <c r="O1568" t="s">
        <v>1440</v>
      </c>
      <c r="P1568" t="s">
        <v>1440</v>
      </c>
      <c r="Q1568">
        <v>1</v>
      </c>
      <c r="W1568">
        <v>0</v>
      </c>
      <c r="X1568">
        <v>-1731369543</v>
      </c>
      <c r="Y1568">
        <v>2.79</v>
      </c>
      <c r="AA1568">
        <v>1</v>
      </c>
      <c r="AB1568">
        <v>0</v>
      </c>
      <c r="AC1568">
        <v>0</v>
      </c>
      <c r="AD1568">
        <v>0</v>
      </c>
      <c r="AE1568">
        <v>1</v>
      </c>
      <c r="AF1568">
        <v>0</v>
      </c>
      <c r="AG1568">
        <v>0</v>
      </c>
      <c r="AH1568">
        <v>0</v>
      </c>
      <c r="AI1568">
        <v>1</v>
      </c>
      <c r="AJ1568">
        <v>1</v>
      </c>
      <c r="AK1568">
        <v>1</v>
      </c>
      <c r="AL1568">
        <v>1</v>
      </c>
      <c r="AN1568">
        <v>0</v>
      </c>
      <c r="AO1568">
        <v>1</v>
      </c>
      <c r="AP1568">
        <v>0</v>
      </c>
      <c r="AQ1568">
        <v>0</v>
      </c>
      <c r="AR1568">
        <v>0</v>
      </c>
      <c r="AS1568" t="s">
        <v>3</v>
      </c>
      <c r="AT1568">
        <v>2.79</v>
      </c>
      <c r="AU1568" t="s">
        <v>3</v>
      </c>
      <c r="AV1568">
        <v>0</v>
      </c>
      <c r="AW1568">
        <v>2</v>
      </c>
      <c r="AX1568">
        <v>39502664</v>
      </c>
      <c r="AY1568">
        <v>1</v>
      </c>
      <c r="AZ1568">
        <v>0</v>
      </c>
      <c r="BA1568">
        <v>1525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CX1568">
        <f>Y1568*Source!I673</f>
        <v>0.47430000000000005</v>
      </c>
      <c r="CY1568">
        <f>AA1568</f>
        <v>1</v>
      </c>
      <c r="CZ1568">
        <f>AE1568</f>
        <v>1</v>
      </c>
      <c r="DA1568">
        <f>AI1568</f>
        <v>1</v>
      </c>
      <c r="DB1568">
        <v>0</v>
      </c>
    </row>
    <row r="1569" spans="1:106" x14ac:dyDescent="0.2">
      <c r="A1569">
        <f>ROW(Source!A674)</f>
        <v>674</v>
      </c>
      <c r="B1569">
        <v>39500386</v>
      </c>
      <c r="C1569">
        <v>39502657</v>
      </c>
      <c r="D1569">
        <v>37072767</v>
      </c>
      <c r="E1569">
        <v>1</v>
      </c>
      <c r="F1569">
        <v>1</v>
      </c>
      <c r="G1569">
        <v>1</v>
      </c>
      <c r="H1569">
        <v>1</v>
      </c>
      <c r="I1569" t="s">
        <v>1069</v>
      </c>
      <c r="J1569" t="s">
        <v>3</v>
      </c>
      <c r="K1569" t="s">
        <v>1070</v>
      </c>
      <c r="L1569">
        <v>1191</v>
      </c>
      <c r="N1569">
        <v>1013</v>
      </c>
      <c r="O1569" t="s">
        <v>1028</v>
      </c>
      <c r="P1569" t="s">
        <v>1028</v>
      </c>
      <c r="Q1569">
        <v>1</v>
      </c>
      <c r="W1569">
        <v>0</v>
      </c>
      <c r="X1569">
        <v>-1027537862</v>
      </c>
      <c r="Y1569">
        <v>15.2</v>
      </c>
      <c r="AA1569">
        <v>0</v>
      </c>
      <c r="AB1569">
        <v>0</v>
      </c>
      <c r="AC1569">
        <v>0</v>
      </c>
      <c r="AD1569">
        <v>61.14</v>
      </c>
      <c r="AE1569">
        <v>0</v>
      </c>
      <c r="AF1569">
        <v>0</v>
      </c>
      <c r="AG1569">
        <v>0</v>
      </c>
      <c r="AH1569">
        <v>9.18</v>
      </c>
      <c r="AI1569">
        <v>1</v>
      </c>
      <c r="AJ1569">
        <v>1</v>
      </c>
      <c r="AK1569">
        <v>1</v>
      </c>
      <c r="AL1569">
        <v>6.66</v>
      </c>
      <c r="AN1569">
        <v>0</v>
      </c>
      <c r="AO1569">
        <v>1</v>
      </c>
      <c r="AP1569">
        <v>0</v>
      </c>
      <c r="AQ1569">
        <v>0</v>
      </c>
      <c r="AR1569">
        <v>0</v>
      </c>
      <c r="AS1569" t="s">
        <v>3</v>
      </c>
      <c r="AT1569">
        <v>15.2</v>
      </c>
      <c r="AU1569" t="s">
        <v>3</v>
      </c>
      <c r="AV1569">
        <v>1</v>
      </c>
      <c r="AW1569">
        <v>2</v>
      </c>
      <c r="AX1569">
        <v>39502662</v>
      </c>
      <c r="AY1569">
        <v>1</v>
      </c>
      <c r="AZ1569">
        <v>0</v>
      </c>
      <c r="BA1569">
        <v>1526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CX1569">
        <f>Y1569*Source!I674</f>
        <v>2.5840000000000001</v>
      </c>
      <c r="CY1569">
        <f>AD1569</f>
        <v>61.14</v>
      </c>
      <c r="CZ1569">
        <f>AH1569</f>
        <v>9.18</v>
      </c>
      <c r="DA1569">
        <f>AL1569</f>
        <v>6.66</v>
      </c>
      <c r="DB1569">
        <v>0</v>
      </c>
    </row>
    <row r="1570" spans="1:106" x14ac:dyDescent="0.2">
      <c r="A1570">
        <f>ROW(Source!A674)</f>
        <v>674</v>
      </c>
      <c r="B1570">
        <v>39500386</v>
      </c>
      <c r="C1570">
        <v>39502657</v>
      </c>
      <c r="D1570">
        <v>36804661</v>
      </c>
      <c r="E1570">
        <v>1</v>
      </c>
      <c r="F1570">
        <v>1</v>
      </c>
      <c r="G1570">
        <v>1</v>
      </c>
      <c r="H1570">
        <v>3</v>
      </c>
      <c r="I1570" t="s">
        <v>1177</v>
      </c>
      <c r="J1570" t="s">
        <v>1178</v>
      </c>
      <c r="K1570" t="s">
        <v>1179</v>
      </c>
      <c r="L1570">
        <v>1355</v>
      </c>
      <c r="N1570">
        <v>1010</v>
      </c>
      <c r="O1570" t="s">
        <v>390</v>
      </c>
      <c r="P1570" t="s">
        <v>390</v>
      </c>
      <c r="Q1570">
        <v>100</v>
      </c>
      <c r="W1570">
        <v>0</v>
      </c>
      <c r="X1570">
        <v>1135215184</v>
      </c>
      <c r="Y1570">
        <v>1.75</v>
      </c>
      <c r="AA1570">
        <v>53.28</v>
      </c>
      <c r="AB1570">
        <v>0</v>
      </c>
      <c r="AC1570">
        <v>0</v>
      </c>
      <c r="AD1570">
        <v>0</v>
      </c>
      <c r="AE1570">
        <v>8</v>
      </c>
      <c r="AF1570">
        <v>0</v>
      </c>
      <c r="AG1570">
        <v>0</v>
      </c>
      <c r="AH1570">
        <v>0</v>
      </c>
      <c r="AI1570">
        <v>6.66</v>
      </c>
      <c r="AJ1570">
        <v>1</v>
      </c>
      <c r="AK1570">
        <v>1</v>
      </c>
      <c r="AL1570">
        <v>1</v>
      </c>
      <c r="AN1570">
        <v>0</v>
      </c>
      <c r="AO1570">
        <v>1</v>
      </c>
      <c r="AP1570">
        <v>0</v>
      </c>
      <c r="AQ1570">
        <v>0</v>
      </c>
      <c r="AR1570">
        <v>0</v>
      </c>
      <c r="AS1570" t="s">
        <v>3</v>
      </c>
      <c r="AT1570">
        <v>1.75</v>
      </c>
      <c r="AU1570" t="s">
        <v>3</v>
      </c>
      <c r="AV1570">
        <v>0</v>
      </c>
      <c r="AW1570">
        <v>2</v>
      </c>
      <c r="AX1570">
        <v>39502663</v>
      </c>
      <c r="AY1570">
        <v>1</v>
      </c>
      <c r="AZ1570">
        <v>0</v>
      </c>
      <c r="BA1570">
        <v>1527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CX1570">
        <f>Y1570*Source!I674</f>
        <v>0.29750000000000004</v>
      </c>
      <c r="CY1570">
        <f>AA1570</f>
        <v>53.28</v>
      </c>
      <c r="CZ1570">
        <f>AE1570</f>
        <v>8</v>
      </c>
      <c r="DA1570">
        <f>AI1570</f>
        <v>6.66</v>
      </c>
      <c r="DB1570">
        <v>0</v>
      </c>
    </row>
    <row r="1571" spans="1:106" x14ac:dyDescent="0.2">
      <c r="A1571">
        <f>ROW(Source!A674)</f>
        <v>674</v>
      </c>
      <c r="B1571">
        <v>39500386</v>
      </c>
      <c r="C1571">
        <v>39502657</v>
      </c>
      <c r="D1571">
        <v>36867804</v>
      </c>
      <c r="E1571">
        <v>1</v>
      </c>
      <c r="F1571">
        <v>1</v>
      </c>
      <c r="G1571">
        <v>1</v>
      </c>
      <c r="H1571">
        <v>3</v>
      </c>
      <c r="I1571" t="s">
        <v>910</v>
      </c>
      <c r="J1571" t="s">
        <v>912</v>
      </c>
      <c r="K1571" t="s">
        <v>911</v>
      </c>
      <c r="L1571">
        <v>1302</v>
      </c>
      <c r="N1571">
        <v>1003</v>
      </c>
      <c r="O1571" t="s">
        <v>282</v>
      </c>
      <c r="P1571" t="s">
        <v>282</v>
      </c>
      <c r="Q1571">
        <v>10</v>
      </c>
      <c r="W1571">
        <v>0</v>
      </c>
      <c r="X1571">
        <v>-210764301</v>
      </c>
      <c r="Y1571">
        <v>10</v>
      </c>
      <c r="AA1571">
        <v>228.44</v>
      </c>
      <c r="AB1571">
        <v>0</v>
      </c>
      <c r="AC1571">
        <v>0</v>
      </c>
      <c r="AD1571">
        <v>0</v>
      </c>
      <c r="AE1571">
        <v>34.299999999999997</v>
      </c>
      <c r="AF1571">
        <v>0</v>
      </c>
      <c r="AG1571">
        <v>0</v>
      </c>
      <c r="AH1571">
        <v>0</v>
      </c>
      <c r="AI1571">
        <v>6.66</v>
      </c>
      <c r="AJ1571">
        <v>1</v>
      </c>
      <c r="AK1571">
        <v>1</v>
      </c>
      <c r="AL1571">
        <v>1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 t="s">
        <v>3</v>
      </c>
      <c r="AT1571">
        <v>10</v>
      </c>
      <c r="AU1571" t="s">
        <v>3</v>
      </c>
      <c r="AV1571">
        <v>0</v>
      </c>
      <c r="AW1571">
        <v>1</v>
      </c>
      <c r="AX1571">
        <v>-1</v>
      </c>
      <c r="AY1571">
        <v>0</v>
      </c>
      <c r="AZ1571">
        <v>0</v>
      </c>
      <c r="BA1571" t="s">
        <v>3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CX1571">
        <f>Y1571*Source!I674</f>
        <v>1.7000000000000002</v>
      </c>
      <c r="CY1571">
        <f>AA1571</f>
        <v>228.44</v>
      </c>
      <c r="CZ1571">
        <f>AE1571</f>
        <v>34.299999999999997</v>
      </c>
      <c r="DA1571">
        <f>AI1571</f>
        <v>6.66</v>
      </c>
      <c r="DB1571">
        <v>0</v>
      </c>
    </row>
    <row r="1572" spans="1:106" x14ac:dyDescent="0.2">
      <c r="A1572">
        <f>ROW(Source!A674)</f>
        <v>674</v>
      </c>
      <c r="B1572">
        <v>39500386</v>
      </c>
      <c r="C1572">
        <v>39502657</v>
      </c>
      <c r="D1572">
        <v>36799065</v>
      </c>
      <c r="E1572">
        <v>17</v>
      </c>
      <c r="F1572">
        <v>1</v>
      </c>
      <c r="G1572">
        <v>1</v>
      </c>
      <c r="H1572">
        <v>3</v>
      </c>
      <c r="I1572" t="s">
        <v>1438</v>
      </c>
      <c r="J1572" t="s">
        <v>3</v>
      </c>
      <c r="K1572" t="s">
        <v>1439</v>
      </c>
      <c r="L1572">
        <v>1374</v>
      </c>
      <c r="N1572">
        <v>1013</v>
      </c>
      <c r="O1572" t="s">
        <v>1440</v>
      </c>
      <c r="P1572" t="s">
        <v>1440</v>
      </c>
      <c r="Q1572">
        <v>1</v>
      </c>
      <c r="W1572">
        <v>0</v>
      </c>
      <c r="X1572">
        <v>-1731369543</v>
      </c>
      <c r="Y1572">
        <v>2.79</v>
      </c>
      <c r="AA1572">
        <v>1</v>
      </c>
      <c r="AB1572">
        <v>0</v>
      </c>
      <c r="AC1572">
        <v>0</v>
      </c>
      <c r="AD1572">
        <v>0</v>
      </c>
      <c r="AE1572">
        <v>1</v>
      </c>
      <c r="AF1572">
        <v>0</v>
      </c>
      <c r="AG1572">
        <v>0</v>
      </c>
      <c r="AH1572">
        <v>0</v>
      </c>
      <c r="AI1572">
        <v>1</v>
      </c>
      <c r="AJ1572">
        <v>1</v>
      </c>
      <c r="AK1572">
        <v>1</v>
      </c>
      <c r="AL1572">
        <v>1</v>
      </c>
      <c r="AN1572">
        <v>0</v>
      </c>
      <c r="AO1572">
        <v>1</v>
      </c>
      <c r="AP1572">
        <v>0</v>
      </c>
      <c r="AQ1572">
        <v>0</v>
      </c>
      <c r="AR1572">
        <v>0</v>
      </c>
      <c r="AS1572" t="s">
        <v>3</v>
      </c>
      <c r="AT1572">
        <v>2.79</v>
      </c>
      <c r="AU1572" t="s">
        <v>3</v>
      </c>
      <c r="AV1572">
        <v>0</v>
      </c>
      <c r="AW1572">
        <v>2</v>
      </c>
      <c r="AX1572">
        <v>39502664</v>
      </c>
      <c r="AY1572">
        <v>1</v>
      </c>
      <c r="AZ1572">
        <v>0</v>
      </c>
      <c r="BA1572">
        <v>1528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CX1572">
        <f>Y1572*Source!I674</f>
        <v>0.47430000000000005</v>
      </c>
      <c r="CY1572">
        <f>AA1572</f>
        <v>1</v>
      </c>
      <c r="CZ1572">
        <f>AE1572</f>
        <v>1</v>
      </c>
      <c r="DA1572">
        <f>AI1572</f>
        <v>1</v>
      </c>
      <c r="DB1572">
        <v>0</v>
      </c>
    </row>
    <row r="1573" spans="1:106" x14ac:dyDescent="0.2">
      <c r="A1573">
        <f>ROW(Source!A677)</f>
        <v>677</v>
      </c>
      <c r="B1573">
        <v>39500385</v>
      </c>
      <c r="C1573">
        <v>39502666</v>
      </c>
      <c r="D1573">
        <v>37064878</v>
      </c>
      <c r="E1573">
        <v>1</v>
      </c>
      <c r="F1573">
        <v>1</v>
      </c>
      <c r="G1573">
        <v>1</v>
      </c>
      <c r="H1573">
        <v>1</v>
      </c>
      <c r="I1573" t="s">
        <v>1219</v>
      </c>
      <c r="J1573" t="s">
        <v>3</v>
      </c>
      <c r="K1573" t="s">
        <v>1220</v>
      </c>
      <c r="L1573">
        <v>1191</v>
      </c>
      <c r="N1573">
        <v>1013</v>
      </c>
      <c r="O1573" t="s">
        <v>1028</v>
      </c>
      <c r="P1573" t="s">
        <v>1028</v>
      </c>
      <c r="Q1573">
        <v>1</v>
      </c>
      <c r="W1573">
        <v>0</v>
      </c>
      <c r="X1573">
        <v>-1081351934</v>
      </c>
      <c r="Y1573">
        <v>5.39</v>
      </c>
      <c r="AA1573">
        <v>0</v>
      </c>
      <c r="AB1573">
        <v>0</v>
      </c>
      <c r="AC1573">
        <v>0</v>
      </c>
      <c r="AD1573">
        <v>9.4</v>
      </c>
      <c r="AE1573">
        <v>0</v>
      </c>
      <c r="AF1573">
        <v>0</v>
      </c>
      <c r="AG1573">
        <v>0</v>
      </c>
      <c r="AH1573">
        <v>9.4</v>
      </c>
      <c r="AI1573">
        <v>1</v>
      </c>
      <c r="AJ1573">
        <v>1</v>
      </c>
      <c r="AK1573">
        <v>1</v>
      </c>
      <c r="AL1573">
        <v>1</v>
      </c>
      <c r="AN1573">
        <v>0</v>
      </c>
      <c r="AO1573">
        <v>1</v>
      </c>
      <c r="AP1573">
        <v>0</v>
      </c>
      <c r="AQ1573">
        <v>0</v>
      </c>
      <c r="AR1573">
        <v>0</v>
      </c>
      <c r="AS1573" t="s">
        <v>3</v>
      </c>
      <c r="AT1573">
        <v>5.39</v>
      </c>
      <c r="AU1573" t="s">
        <v>3</v>
      </c>
      <c r="AV1573">
        <v>1</v>
      </c>
      <c r="AW1573">
        <v>2</v>
      </c>
      <c r="AX1573">
        <v>39502678</v>
      </c>
      <c r="AY1573">
        <v>1</v>
      </c>
      <c r="AZ1573">
        <v>0</v>
      </c>
      <c r="BA1573">
        <v>1529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CX1573">
        <f>Y1573*Source!I677</f>
        <v>0.9163</v>
      </c>
      <c r="CY1573">
        <f>AD1573</f>
        <v>9.4</v>
      </c>
      <c r="CZ1573">
        <f>AH1573</f>
        <v>9.4</v>
      </c>
      <c r="DA1573">
        <f>AL1573</f>
        <v>1</v>
      </c>
      <c r="DB1573">
        <v>0</v>
      </c>
    </row>
    <row r="1574" spans="1:106" x14ac:dyDescent="0.2">
      <c r="A1574">
        <f>ROW(Source!A677)</f>
        <v>677</v>
      </c>
      <c r="B1574">
        <v>39500385</v>
      </c>
      <c r="C1574">
        <v>39502666</v>
      </c>
      <c r="D1574">
        <v>37064876</v>
      </c>
      <c r="E1574">
        <v>1</v>
      </c>
      <c r="F1574">
        <v>1</v>
      </c>
      <c r="G1574">
        <v>1</v>
      </c>
      <c r="H1574">
        <v>1</v>
      </c>
      <c r="I1574" t="s">
        <v>1029</v>
      </c>
      <c r="J1574" t="s">
        <v>3</v>
      </c>
      <c r="K1574" t="s">
        <v>1030</v>
      </c>
      <c r="L1574">
        <v>1191</v>
      </c>
      <c r="N1574">
        <v>1013</v>
      </c>
      <c r="O1574" t="s">
        <v>1028</v>
      </c>
      <c r="P1574" t="s">
        <v>1028</v>
      </c>
      <c r="Q1574">
        <v>1</v>
      </c>
      <c r="W1574">
        <v>0</v>
      </c>
      <c r="X1574">
        <v>-1417349443</v>
      </c>
      <c r="Y1574">
        <v>0.04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1</v>
      </c>
      <c r="AJ1574">
        <v>1</v>
      </c>
      <c r="AK1574">
        <v>1</v>
      </c>
      <c r="AL1574">
        <v>1</v>
      </c>
      <c r="AN1574">
        <v>0</v>
      </c>
      <c r="AO1574">
        <v>1</v>
      </c>
      <c r="AP1574">
        <v>0</v>
      </c>
      <c r="AQ1574">
        <v>0</v>
      </c>
      <c r="AR1574">
        <v>0</v>
      </c>
      <c r="AS1574" t="s">
        <v>3</v>
      </c>
      <c r="AT1574">
        <v>0.04</v>
      </c>
      <c r="AU1574" t="s">
        <v>3</v>
      </c>
      <c r="AV1574">
        <v>2</v>
      </c>
      <c r="AW1574">
        <v>2</v>
      </c>
      <c r="AX1574">
        <v>39502679</v>
      </c>
      <c r="AY1574">
        <v>1</v>
      </c>
      <c r="AZ1574">
        <v>0</v>
      </c>
      <c r="BA1574">
        <v>1530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CX1574">
        <f>Y1574*Source!I677</f>
        <v>6.8000000000000005E-3</v>
      </c>
      <c r="CY1574">
        <f>AD1574</f>
        <v>0</v>
      </c>
      <c r="CZ1574">
        <f>AH1574</f>
        <v>0</v>
      </c>
      <c r="DA1574">
        <f>AL1574</f>
        <v>1</v>
      </c>
      <c r="DB1574">
        <v>0</v>
      </c>
    </row>
    <row r="1575" spans="1:106" x14ac:dyDescent="0.2">
      <c r="A1575">
        <f>ROW(Source!A677)</f>
        <v>677</v>
      </c>
      <c r="B1575">
        <v>39500385</v>
      </c>
      <c r="C1575">
        <v>39502666</v>
      </c>
      <c r="D1575">
        <v>36882159</v>
      </c>
      <c r="E1575">
        <v>1</v>
      </c>
      <c r="F1575">
        <v>1</v>
      </c>
      <c r="G1575">
        <v>1</v>
      </c>
      <c r="H1575">
        <v>2</v>
      </c>
      <c r="I1575" t="s">
        <v>1119</v>
      </c>
      <c r="J1575" t="s">
        <v>1120</v>
      </c>
      <c r="K1575" t="s">
        <v>1121</v>
      </c>
      <c r="L1575">
        <v>1368</v>
      </c>
      <c r="N1575">
        <v>1011</v>
      </c>
      <c r="O1575" t="s">
        <v>1034</v>
      </c>
      <c r="P1575" t="s">
        <v>1034</v>
      </c>
      <c r="Q1575">
        <v>1</v>
      </c>
      <c r="W1575">
        <v>0</v>
      </c>
      <c r="X1575">
        <v>-1718674368</v>
      </c>
      <c r="Y1575">
        <v>0.02</v>
      </c>
      <c r="AA1575">
        <v>0</v>
      </c>
      <c r="AB1575">
        <v>111.99</v>
      </c>
      <c r="AC1575">
        <v>13.5</v>
      </c>
      <c r="AD1575">
        <v>0</v>
      </c>
      <c r="AE1575">
        <v>0</v>
      </c>
      <c r="AF1575">
        <v>111.99</v>
      </c>
      <c r="AG1575">
        <v>13.5</v>
      </c>
      <c r="AH1575">
        <v>0</v>
      </c>
      <c r="AI1575">
        <v>1</v>
      </c>
      <c r="AJ1575">
        <v>1</v>
      </c>
      <c r="AK1575">
        <v>1</v>
      </c>
      <c r="AL1575">
        <v>1</v>
      </c>
      <c r="AN1575">
        <v>0</v>
      </c>
      <c r="AO1575">
        <v>1</v>
      </c>
      <c r="AP1575">
        <v>0</v>
      </c>
      <c r="AQ1575">
        <v>0</v>
      </c>
      <c r="AR1575">
        <v>0</v>
      </c>
      <c r="AS1575" t="s">
        <v>3</v>
      </c>
      <c r="AT1575">
        <v>0.02</v>
      </c>
      <c r="AU1575" t="s">
        <v>3</v>
      </c>
      <c r="AV1575">
        <v>0</v>
      </c>
      <c r="AW1575">
        <v>2</v>
      </c>
      <c r="AX1575">
        <v>39502680</v>
      </c>
      <c r="AY1575">
        <v>1</v>
      </c>
      <c r="AZ1575">
        <v>0</v>
      </c>
      <c r="BA1575">
        <v>1531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CX1575">
        <f>Y1575*Source!I677</f>
        <v>3.4000000000000002E-3</v>
      </c>
      <c r="CY1575">
        <f>AB1575</f>
        <v>111.99</v>
      </c>
      <c r="CZ1575">
        <f>AF1575</f>
        <v>111.99</v>
      </c>
      <c r="DA1575">
        <f>AJ1575</f>
        <v>1</v>
      </c>
      <c r="DB1575">
        <v>0</v>
      </c>
    </row>
    <row r="1576" spans="1:106" x14ac:dyDescent="0.2">
      <c r="A1576">
        <f>ROW(Source!A677)</f>
        <v>677</v>
      </c>
      <c r="B1576">
        <v>39500385</v>
      </c>
      <c r="C1576">
        <v>39502666</v>
      </c>
      <c r="D1576">
        <v>36883554</v>
      </c>
      <c r="E1576">
        <v>1</v>
      </c>
      <c r="F1576">
        <v>1</v>
      </c>
      <c r="G1576">
        <v>1</v>
      </c>
      <c r="H1576">
        <v>2</v>
      </c>
      <c r="I1576" t="s">
        <v>1037</v>
      </c>
      <c r="J1576" t="s">
        <v>1038</v>
      </c>
      <c r="K1576" t="s">
        <v>1039</v>
      </c>
      <c r="L1576">
        <v>1368</v>
      </c>
      <c r="N1576">
        <v>1011</v>
      </c>
      <c r="O1576" t="s">
        <v>1034</v>
      </c>
      <c r="P1576" t="s">
        <v>1034</v>
      </c>
      <c r="Q1576">
        <v>1</v>
      </c>
      <c r="W1576">
        <v>0</v>
      </c>
      <c r="X1576">
        <v>1372534845</v>
      </c>
      <c r="Y1576">
        <v>0.02</v>
      </c>
      <c r="AA1576">
        <v>0</v>
      </c>
      <c r="AB1576">
        <v>65.709999999999994</v>
      </c>
      <c r="AC1576">
        <v>11.6</v>
      </c>
      <c r="AD1576">
        <v>0</v>
      </c>
      <c r="AE1576">
        <v>0</v>
      </c>
      <c r="AF1576">
        <v>65.709999999999994</v>
      </c>
      <c r="AG1576">
        <v>11.6</v>
      </c>
      <c r="AH1576">
        <v>0</v>
      </c>
      <c r="AI1576">
        <v>1</v>
      </c>
      <c r="AJ1576">
        <v>1</v>
      </c>
      <c r="AK1576">
        <v>1</v>
      </c>
      <c r="AL1576">
        <v>1</v>
      </c>
      <c r="AN1576">
        <v>0</v>
      </c>
      <c r="AO1576">
        <v>1</v>
      </c>
      <c r="AP1576">
        <v>0</v>
      </c>
      <c r="AQ1576">
        <v>0</v>
      </c>
      <c r="AR1576">
        <v>0</v>
      </c>
      <c r="AS1576" t="s">
        <v>3</v>
      </c>
      <c r="AT1576">
        <v>0.02</v>
      </c>
      <c r="AU1576" t="s">
        <v>3</v>
      </c>
      <c r="AV1576">
        <v>0</v>
      </c>
      <c r="AW1576">
        <v>2</v>
      </c>
      <c r="AX1576">
        <v>39502681</v>
      </c>
      <c r="AY1576">
        <v>1</v>
      </c>
      <c r="AZ1576">
        <v>0</v>
      </c>
      <c r="BA1576">
        <v>1532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CX1576">
        <f>Y1576*Source!I677</f>
        <v>3.4000000000000002E-3</v>
      </c>
      <c r="CY1576">
        <f>AB1576</f>
        <v>65.709999999999994</v>
      </c>
      <c r="CZ1576">
        <f>AF1576</f>
        <v>65.709999999999994</v>
      </c>
      <c r="DA1576">
        <f>AJ1576</f>
        <v>1</v>
      </c>
      <c r="DB1576">
        <v>0</v>
      </c>
    </row>
    <row r="1577" spans="1:106" x14ac:dyDescent="0.2">
      <c r="A1577">
        <f>ROW(Source!A677)</f>
        <v>677</v>
      </c>
      <c r="B1577">
        <v>39500385</v>
      </c>
      <c r="C1577">
        <v>39502666</v>
      </c>
      <c r="D1577">
        <v>36802094</v>
      </c>
      <c r="E1577">
        <v>1</v>
      </c>
      <c r="F1577">
        <v>1</v>
      </c>
      <c r="G1577">
        <v>1</v>
      </c>
      <c r="H1577">
        <v>3</v>
      </c>
      <c r="I1577" t="s">
        <v>1430</v>
      </c>
      <c r="J1577" t="s">
        <v>1431</v>
      </c>
      <c r="K1577" t="s">
        <v>1432</v>
      </c>
      <c r="L1577">
        <v>1346</v>
      </c>
      <c r="N1577">
        <v>1009</v>
      </c>
      <c r="O1577" t="s">
        <v>52</v>
      </c>
      <c r="P1577" t="s">
        <v>52</v>
      </c>
      <c r="Q1577">
        <v>1</v>
      </c>
      <c r="W1577">
        <v>0</v>
      </c>
      <c r="X1577">
        <v>-1088866022</v>
      </c>
      <c r="Y1577">
        <v>0.16</v>
      </c>
      <c r="AA1577">
        <v>30.4</v>
      </c>
      <c r="AB1577">
        <v>0</v>
      </c>
      <c r="AC1577">
        <v>0</v>
      </c>
      <c r="AD1577">
        <v>0</v>
      </c>
      <c r="AE1577">
        <v>30.4</v>
      </c>
      <c r="AF1577">
        <v>0</v>
      </c>
      <c r="AG1577">
        <v>0</v>
      </c>
      <c r="AH1577">
        <v>0</v>
      </c>
      <c r="AI1577">
        <v>1</v>
      </c>
      <c r="AJ1577">
        <v>1</v>
      </c>
      <c r="AK1577">
        <v>1</v>
      </c>
      <c r="AL1577">
        <v>1</v>
      </c>
      <c r="AN1577">
        <v>0</v>
      </c>
      <c r="AO1577">
        <v>1</v>
      </c>
      <c r="AP1577">
        <v>0</v>
      </c>
      <c r="AQ1577">
        <v>0</v>
      </c>
      <c r="AR1577">
        <v>0</v>
      </c>
      <c r="AS1577" t="s">
        <v>3</v>
      </c>
      <c r="AT1577">
        <v>0.16</v>
      </c>
      <c r="AU1577" t="s">
        <v>3</v>
      </c>
      <c r="AV1577">
        <v>0</v>
      </c>
      <c r="AW1577">
        <v>2</v>
      </c>
      <c r="AX1577">
        <v>39502682</v>
      </c>
      <c r="AY1577">
        <v>1</v>
      </c>
      <c r="AZ1577">
        <v>0</v>
      </c>
      <c r="BA1577">
        <v>1533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CX1577">
        <f>Y1577*Source!I677</f>
        <v>2.7200000000000002E-2</v>
      </c>
      <c r="CY1577">
        <f t="shared" ref="CY1577:CY1583" si="204">AA1577</f>
        <v>30.4</v>
      </c>
      <c r="CZ1577">
        <f t="shared" ref="CZ1577:CZ1583" si="205">AE1577</f>
        <v>30.4</v>
      </c>
      <c r="DA1577">
        <f t="shared" ref="DA1577:DA1583" si="206">AI1577</f>
        <v>1</v>
      </c>
      <c r="DB1577">
        <v>0</v>
      </c>
    </row>
    <row r="1578" spans="1:106" x14ac:dyDescent="0.2">
      <c r="A1578">
        <f>ROW(Source!A677)</f>
        <v>677</v>
      </c>
      <c r="B1578">
        <v>39500385</v>
      </c>
      <c r="C1578">
        <v>39502666</v>
      </c>
      <c r="D1578">
        <v>36802373</v>
      </c>
      <c r="E1578">
        <v>1</v>
      </c>
      <c r="F1578">
        <v>1</v>
      </c>
      <c r="G1578">
        <v>1</v>
      </c>
      <c r="H1578">
        <v>3</v>
      </c>
      <c r="I1578" t="s">
        <v>1258</v>
      </c>
      <c r="J1578" t="s">
        <v>1259</v>
      </c>
      <c r="K1578" t="s">
        <v>1260</v>
      </c>
      <c r="L1578">
        <v>1348</v>
      </c>
      <c r="N1578">
        <v>1009</v>
      </c>
      <c r="O1578" t="s">
        <v>57</v>
      </c>
      <c r="P1578" t="s">
        <v>57</v>
      </c>
      <c r="Q1578">
        <v>1000</v>
      </c>
      <c r="W1578">
        <v>0</v>
      </c>
      <c r="X1578">
        <v>1012095217</v>
      </c>
      <c r="Y1578">
        <v>5.9999999999999995E-4</v>
      </c>
      <c r="AA1578">
        <v>1820</v>
      </c>
      <c r="AB1578">
        <v>0</v>
      </c>
      <c r="AC1578">
        <v>0</v>
      </c>
      <c r="AD1578">
        <v>0</v>
      </c>
      <c r="AE1578">
        <v>1820</v>
      </c>
      <c r="AF1578">
        <v>0</v>
      </c>
      <c r="AG1578">
        <v>0</v>
      </c>
      <c r="AH1578">
        <v>0</v>
      </c>
      <c r="AI1578">
        <v>1</v>
      </c>
      <c r="AJ1578">
        <v>1</v>
      </c>
      <c r="AK1578">
        <v>1</v>
      </c>
      <c r="AL1578">
        <v>1</v>
      </c>
      <c r="AN1578">
        <v>0</v>
      </c>
      <c r="AO1578">
        <v>1</v>
      </c>
      <c r="AP1578">
        <v>0</v>
      </c>
      <c r="AQ1578">
        <v>0</v>
      </c>
      <c r="AR1578">
        <v>0</v>
      </c>
      <c r="AS1578" t="s">
        <v>3</v>
      </c>
      <c r="AT1578">
        <v>5.9999999999999995E-4</v>
      </c>
      <c r="AU1578" t="s">
        <v>3</v>
      </c>
      <c r="AV1578">
        <v>0</v>
      </c>
      <c r="AW1578">
        <v>2</v>
      </c>
      <c r="AX1578">
        <v>39502683</v>
      </c>
      <c r="AY1578">
        <v>1</v>
      </c>
      <c r="AZ1578">
        <v>0</v>
      </c>
      <c r="BA1578">
        <v>1534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CX1578">
        <f>Y1578*Source!I677</f>
        <v>1.02E-4</v>
      </c>
      <c r="CY1578">
        <f t="shared" si="204"/>
        <v>1820</v>
      </c>
      <c r="CZ1578">
        <f t="shared" si="205"/>
        <v>1820</v>
      </c>
      <c r="DA1578">
        <f t="shared" si="206"/>
        <v>1</v>
      </c>
      <c r="DB1578">
        <v>0</v>
      </c>
    </row>
    <row r="1579" spans="1:106" x14ac:dyDescent="0.2">
      <c r="A1579">
        <f>ROW(Source!A677)</f>
        <v>677</v>
      </c>
      <c r="B1579">
        <v>39500385</v>
      </c>
      <c r="C1579">
        <v>39502666</v>
      </c>
      <c r="D1579">
        <v>36838317</v>
      </c>
      <c r="E1579">
        <v>1</v>
      </c>
      <c r="F1579">
        <v>1</v>
      </c>
      <c r="G1579">
        <v>1</v>
      </c>
      <c r="H1579">
        <v>3</v>
      </c>
      <c r="I1579" t="s">
        <v>1459</v>
      </c>
      <c r="J1579" t="s">
        <v>1460</v>
      </c>
      <c r="K1579" t="s">
        <v>263</v>
      </c>
      <c r="L1579">
        <v>1346</v>
      </c>
      <c r="N1579">
        <v>1009</v>
      </c>
      <c r="O1579" t="s">
        <v>52</v>
      </c>
      <c r="P1579" t="s">
        <v>52</v>
      </c>
      <c r="Q1579">
        <v>1</v>
      </c>
      <c r="W1579">
        <v>0</v>
      </c>
      <c r="X1579">
        <v>210558753</v>
      </c>
      <c r="Y1579">
        <v>0.02</v>
      </c>
      <c r="AA1579">
        <v>28.6</v>
      </c>
      <c r="AB1579">
        <v>0</v>
      </c>
      <c r="AC1579">
        <v>0</v>
      </c>
      <c r="AD1579">
        <v>0</v>
      </c>
      <c r="AE1579">
        <v>28.6</v>
      </c>
      <c r="AF1579">
        <v>0</v>
      </c>
      <c r="AG1579">
        <v>0</v>
      </c>
      <c r="AH1579">
        <v>0</v>
      </c>
      <c r="AI1579">
        <v>1</v>
      </c>
      <c r="AJ1579">
        <v>1</v>
      </c>
      <c r="AK1579">
        <v>1</v>
      </c>
      <c r="AL1579">
        <v>1</v>
      </c>
      <c r="AN1579">
        <v>0</v>
      </c>
      <c r="AO1579">
        <v>1</v>
      </c>
      <c r="AP1579">
        <v>0</v>
      </c>
      <c r="AQ1579">
        <v>0</v>
      </c>
      <c r="AR1579">
        <v>0</v>
      </c>
      <c r="AS1579" t="s">
        <v>3</v>
      </c>
      <c r="AT1579">
        <v>0.02</v>
      </c>
      <c r="AU1579" t="s">
        <v>3</v>
      </c>
      <c r="AV1579">
        <v>0</v>
      </c>
      <c r="AW1579">
        <v>2</v>
      </c>
      <c r="AX1579">
        <v>39502684</v>
      </c>
      <c r="AY1579">
        <v>1</v>
      </c>
      <c r="AZ1579">
        <v>0</v>
      </c>
      <c r="BA1579">
        <v>1535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CX1579">
        <f>Y1579*Source!I677</f>
        <v>3.4000000000000002E-3</v>
      </c>
      <c r="CY1579">
        <f t="shared" si="204"/>
        <v>28.6</v>
      </c>
      <c r="CZ1579">
        <f t="shared" si="205"/>
        <v>28.6</v>
      </c>
      <c r="DA1579">
        <f t="shared" si="206"/>
        <v>1</v>
      </c>
      <c r="DB1579">
        <v>0</v>
      </c>
    </row>
    <row r="1580" spans="1:106" x14ac:dyDescent="0.2">
      <c r="A1580">
        <f>ROW(Source!A677)</f>
        <v>677</v>
      </c>
      <c r="B1580">
        <v>39500385</v>
      </c>
      <c r="C1580">
        <v>39502666</v>
      </c>
      <c r="D1580">
        <v>36852009</v>
      </c>
      <c r="E1580">
        <v>1</v>
      </c>
      <c r="F1580">
        <v>1</v>
      </c>
      <c r="G1580">
        <v>1</v>
      </c>
      <c r="H1580">
        <v>3</v>
      </c>
      <c r="I1580" t="s">
        <v>1537</v>
      </c>
      <c r="J1580" t="s">
        <v>1538</v>
      </c>
      <c r="K1580" t="s">
        <v>1539</v>
      </c>
      <c r="L1580">
        <v>1355</v>
      </c>
      <c r="N1580">
        <v>1010</v>
      </c>
      <c r="O1580" t="s">
        <v>390</v>
      </c>
      <c r="P1580" t="s">
        <v>390</v>
      </c>
      <c r="Q1580">
        <v>100</v>
      </c>
      <c r="W1580">
        <v>0</v>
      </c>
      <c r="X1580">
        <v>-423136440</v>
      </c>
      <c r="Y1580">
        <v>0.05</v>
      </c>
      <c r="AA1580">
        <v>110</v>
      </c>
      <c r="AB1580">
        <v>0</v>
      </c>
      <c r="AC1580">
        <v>0</v>
      </c>
      <c r="AD1580">
        <v>0</v>
      </c>
      <c r="AE1580">
        <v>110</v>
      </c>
      <c r="AF1580">
        <v>0</v>
      </c>
      <c r="AG1580">
        <v>0</v>
      </c>
      <c r="AH1580">
        <v>0</v>
      </c>
      <c r="AI1580">
        <v>1</v>
      </c>
      <c r="AJ1580">
        <v>1</v>
      </c>
      <c r="AK1580">
        <v>1</v>
      </c>
      <c r="AL1580">
        <v>1</v>
      </c>
      <c r="AN1580">
        <v>0</v>
      </c>
      <c r="AO1580">
        <v>1</v>
      </c>
      <c r="AP1580">
        <v>0</v>
      </c>
      <c r="AQ1580">
        <v>0</v>
      </c>
      <c r="AR1580">
        <v>0</v>
      </c>
      <c r="AS1580" t="s">
        <v>3</v>
      </c>
      <c r="AT1580">
        <v>0.05</v>
      </c>
      <c r="AU1580" t="s">
        <v>3</v>
      </c>
      <c r="AV1580">
        <v>0</v>
      </c>
      <c r="AW1580">
        <v>2</v>
      </c>
      <c r="AX1580">
        <v>39502685</v>
      </c>
      <c r="AY1580">
        <v>1</v>
      </c>
      <c r="AZ1580">
        <v>0</v>
      </c>
      <c r="BA1580">
        <v>1536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CX1580">
        <f>Y1580*Source!I677</f>
        <v>8.5000000000000006E-3</v>
      </c>
      <c r="CY1580">
        <f t="shared" si="204"/>
        <v>110</v>
      </c>
      <c r="CZ1580">
        <f t="shared" si="205"/>
        <v>110</v>
      </c>
      <c r="DA1580">
        <f t="shared" si="206"/>
        <v>1</v>
      </c>
      <c r="DB1580">
        <v>0</v>
      </c>
    </row>
    <row r="1581" spans="1:106" x14ac:dyDescent="0.2">
      <c r="A1581">
        <f>ROW(Source!A677)</f>
        <v>677</v>
      </c>
      <c r="B1581">
        <v>39500385</v>
      </c>
      <c r="C1581">
        <v>39502666</v>
      </c>
      <c r="D1581">
        <v>36852060</v>
      </c>
      <c r="E1581">
        <v>1</v>
      </c>
      <c r="F1581">
        <v>1</v>
      </c>
      <c r="G1581">
        <v>1</v>
      </c>
      <c r="H1581">
        <v>3</v>
      </c>
      <c r="I1581" t="s">
        <v>1528</v>
      </c>
      <c r="J1581" t="s">
        <v>1529</v>
      </c>
      <c r="K1581" t="s">
        <v>1530</v>
      </c>
      <c r="L1581">
        <v>1356</v>
      </c>
      <c r="N1581">
        <v>1010</v>
      </c>
      <c r="O1581" t="s">
        <v>1128</v>
      </c>
      <c r="P1581" t="s">
        <v>1128</v>
      </c>
      <c r="Q1581">
        <v>1000</v>
      </c>
      <c r="W1581">
        <v>0</v>
      </c>
      <c r="X1581">
        <v>537827188</v>
      </c>
      <c r="Y1581">
        <v>1.2200000000000001E-2</v>
      </c>
      <c r="AA1581">
        <v>119</v>
      </c>
      <c r="AB1581">
        <v>0</v>
      </c>
      <c r="AC1581">
        <v>0</v>
      </c>
      <c r="AD1581">
        <v>0</v>
      </c>
      <c r="AE1581">
        <v>119</v>
      </c>
      <c r="AF1581">
        <v>0</v>
      </c>
      <c r="AG1581">
        <v>0</v>
      </c>
      <c r="AH1581">
        <v>0</v>
      </c>
      <c r="AI1581">
        <v>1</v>
      </c>
      <c r="AJ1581">
        <v>1</v>
      </c>
      <c r="AK1581">
        <v>1</v>
      </c>
      <c r="AL1581">
        <v>1</v>
      </c>
      <c r="AN1581">
        <v>0</v>
      </c>
      <c r="AO1581">
        <v>1</v>
      </c>
      <c r="AP1581">
        <v>0</v>
      </c>
      <c r="AQ1581">
        <v>0</v>
      </c>
      <c r="AR1581">
        <v>0</v>
      </c>
      <c r="AS1581" t="s">
        <v>3</v>
      </c>
      <c r="AT1581">
        <v>1.2200000000000001E-2</v>
      </c>
      <c r="AU1581" t="s">
        <v>3</v>
      </c>
      <c r="AV1581">
        <v>0</v>
      </c>
      <c r="AW1581">
        <v>2</v>
      </c>
      <c r="AX1581">
        <v>39502686</v>
      </c>
      <c r="AY1581">
        <v>1</v>
      </c>
      <c r="AZ1581">
        <v>0</v>
      </c>
      <c r="BA1581">
        <v>1537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CX1581">
        <f>Y1581*Source!I677</f>
        <v>2.0740000000000003E-3</v>
      </c>
      <c r="CY1581">
        <f t="shared" si="204"/>
        <v>119</v>
      </c>
      <c r="CZ1581">
        <f t="shared" si="205"/>
        <v>119</v>
      </c>
      <c r="DA1581">
        <f t="shared" si="206"/>
        <v>1</v>
      </c>
      <c r="DB1581">
        <v>0</v>
      </c>
    </row>
    <row r="1582" spans="1:106" x14ac:dyDescent="0.2">
      <c r="A1582">
        <f>ROW(Source!A677)</f>
        <v>677</v>
      </c>
      <c r="B1582">
        <v>39500385</v>
      </c>
      <c r="C1582">
        <v>39502666</v>
      </c>
      <c r="D1582">
        <v>36858738</v>
      </c>
      <c r="E1582">
        <v>1</v>
      </c>
      <c r="F1582">
        <v>1</v>
      </c>
      <c r="G1582">
        <v>1</v>
      </c>
      <c r="H1582">
        <v>3</v>
      </c>
      <c r="I1582" t="s">
        <v>937</v>
      </c>
      <c r="J1582" t="s">
        <v>939</v>
      </c>
      <c r="K1582" t="s">
        <v>938</v>
      </c>
      <c r="L1582">
        <v>1477</v>
      </c>
      <c r="N1582">
        <v>1013</v>
      </c>
      <c r="O1582" t="s">
        <v>824</v>
      </c>
      <c r="P1582" t="s">
        <v>826</v>
      </c>
      <c r="Q1582">
        <v>1</v>
      </c>
      <c r="W1582">
        <v>0</v>
      </c>
      <c r="X1582">
        <v>1199768360</v>
      </c>
      <c r="Y1582">
        <v>0.1</v>
      </c>
      <c r="AA1582">
        <v>10678.56</v>
      </c>
      <c r="AB1582">
        <v>0</v>
      </c>
      <c r="AC1582">
        <v>0</v>
      </c>
      <c r="AD1582">
        <v>0</v>
      </c>
      <c r="AE1582">
        <v>10678.56</v>
      </c>
      <c r="AF1582">
        <v>0</v>
      </c>
      <c r="AG1582">
        <v>0</v>
      </c>
      <c r="AH1582">
        <v>0</v>
      </c>
      <c r="AI1582">
        <v>1</v>
      </c>
      <c r="AJ1582">
        <v>1</v>
      </c>
      <c r="AK1582">
        <v>1</v>
      </c>
      <c r="AL1582">
        <v>1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 t="s">
        <v>3</v>
      </c>
      <c r="AT1582">
        <v>0.1</v>
      </c>
      <c r="AU1582" t="s">
        <v>3</v>
      </c>
      <c r="AV1582">
        <v>0</v>
      </c>
      <c r="AW1582">
        <v>1</v>
      </c>
      <c r="AX1582">
        <v>-1</v>
      </c>
      <c r="AY1582">
        <v>0</v>
      </c>
      <c r="AZ1582">
        <v>0</v>
      </c>
      <c r="BA1582" t="s">
        <v>3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CX1582">
        <f>Y1582*Source!I677</f>
        <v>1.7000000000000001E-2</v>
      </c>
      <c r="CY1582">
        <f t="shared" si="204"/>
        <v>10678.56</v>
      </c>
      <c r="CZ1582">
        <f t="shared" si="205"/>
        <v>10678.56</v>
      </c>
      <c r="DA1582">
        <f t="shared" si="206"/>
        <v>1</v>
      </c>
      <c r="DB1582">
        <v>0</v>
      </c>
    </row>
    <row r="1583" spans="1:106" x14ac:dyDescent="0.2">
      <c r="A1583">
        <f>ROW(Source!A677)</f>
        <v>677</v>
      </c>
      <c r="B1583">
        <v>39500385</v>
      </c>
      <c r="C1583">
        <v>39502666</v>
      </c>
      <c r="D1583">
        <v>36799065</v>
      </c>
      <c r="E1583">
        <v>17</v>
      </c>
      <c r="F1583">
        <v>1</v>
      </c>
      <c r="G1583">
        <v>1</v>
      </c>
      <c r="H1583">
        <v>3</v>
      </c>
      <c r="I1583" t="s">
        <v>1438</v>
      </c>
      <c r="J1583" t="s">
        <v>3</v>
      </c>
      <c r="K1583" t="s">
        <v>1439</v>
      </c>
      <c r="L1583">
        <v>1374</v>
      </c>
      <c r="N1583">
        <v>1013</v>
      </c>
      <c r="O1583" t="s">
        <v>1440</v>
      </c>
      <c r="P1583" t="s">
        <v>1440</v>
      </c>
      <c r="Q1583">
        <v>1</v>
      </c>
      <c r="W1583">
        <v>0</v>
      </c>
      <c r="X1583">
        <v>-1731369543</v>
      </c>
      <c r="Y1583">
        <v>1.01</v>
      </c>
      <c r="AA1583">
        <v>1</v>
      </c>
      <c r="AB1583">
        <v>0</v>
      </c>
      <c r="AC1583">
        <v>0</v>
      </c>
      <c r="AD1583">
        <v>0</v>
      </c>
      <c r="AE1583">
        <v>1</v>
      </c>
      <c r="AF1583">
        <v>0</v>
      </c>
      <c r="AG1583">
        <v>0</v>
      </c>
      <c r="AH1583">
        <v>0</v>
      </c>
      <c r="AI1583">
        <v>1</v>
      </c>
      <c r="AJ1583">
        <v>1</v>
      </c>
      <c r="AK1583">
        <v>1</v>
      </c>
      <c r="AL1583">
        <v>1</v>
      </c>
      <c r="AN1583">
        <v>0</v>
      </c>
      <c r="AO1583">
        <v>1</v>
      </c>
      <c r="AP1583">
        <v>0</v>
      </c>
      <c r="AQ1583">
        <v>0</v>
      </c>
      <c r="AR1583">
        <v>0</v>
      </c>
      <c r="AS1583" t="s">
        <v>3</v>
      </c>
      <c r="AT1583">
        <v>1.01</v>
      </c>
      <c r="AU1583" t="s">
        <v>3</v>
      </c>
      <c r="AV1583">
        <v>0</v>
      </c>
      <c r="AW1583">
        <v>2</v>
      </c>
      <c r="AX1583">
        <v>39502687</v>
      </c>
      <c r="AY1583">
        <v>1</v>
      </c>
      <c r="AZ1583">
        <v>0</v>
      </c>
      <c r="BA1583">
        <v>1538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CX1583">
        <f>Y1583*Source!I677</f>
        <v>0.17170000000000002</v>
      </c>
      <c r="CY1583">
        <f t="shared" si="204"/>
        <v>1</v>
      </c>
      <c r="CZ1583">
        <f t="shared" si="205"/>
        <v>1</v>
      </c>
      <c r="DA1583">
        <f t="shared" si="206"/>
        <v>1</v>
      </c>
      <c r="DB1583">
        <v>0</v>
      </c>
    </row>
    <row r="1584" spans="1:106" x14ac:dyDescent="0.2">
      <c r="A1584">
        <f>ROW(Source!A678)</f>
        <v>678</v>
      </c>
      <c r="B1584">
        <v>39500386</v>
      </c>
      <c r="C1584">
        <v>39502666</v>
      </c>
      <c r="D1584">
        <v>37064878</v>
      </c>
      <c r="E1584">
        <v>1</v>
      </c>
      <c r="F1584">
        <v>1</v>
      </c>
      <c r="G1584">
        <v>1</v>
      </c>
      <c r="H1584">
        <v>1</v>
      </c>
      <c r="I1584" t="s">
        <v>1219</v>
      </c>
      <c r="J1584" t="s">
        <v>3</v>
      </c>
      <c r="K1584" t="s">
        <v>1220</v>
      </c>
      <c r="L1584">
        <v>1191</v>
      </c>
      <c r="N1584">
        <v>1013</v>
      </c>
      <c r="O1584" t="s">
        <v>1028</v>
      </c>
      <c r="P1584" t="s">
        <v>1028</v>
      </c>
      <c r="Q1584">
        <v>1</v>
      </c>
      <c r="W1584">
        <v>0</v>
      </c>
      <c r="X1584">
        <v>-1081351934</v>
      </c>
      <c r="Y1584">
        <v>5.39</v>
      </c>
      <c r="AA1584">
        <v>0</v>
      </c>
      <c r="AB1584">
        <v>0</v>
      </c>
      <c r="AC1584">
        <v>0</v>
      </c>
      <c r="AD1584">
        <v>62.6</v>
      </c>
      <c r="AE1584">
        <v>0</v>
      </c>
      <c r="AF1584">
        <v>0</v>
      </c>
      <c r="AG1584">
        <v>0</v>
      </c>
      <c r="AH1584">
        <v>9.4</v>
      </c>
      <c r="AI1584">
        <v>1</v>
      </c>
      <c r="AJ1584">
        <v>1</v>
      </c>
      <c r="AK1584">
        <v>1</v>
      </c>
      <c r="AL1584">
        <v>6.66</v>
      </c>
      <c r="AN1584">
        <v>0</v>
      </c>
      <c r="AO1584">
        <v>1</v>
      </c>
      <c r="AP1584">
        <v>0</v>
      </c>
      <c r="AQ1584">
        <v>0</v>
      </c>
      <c r="AR1584">
        <v>0</v>
      </c>
      <c r="AS1584" t="s">
        <v>3</v>
      </c>
      <c r="AT1584">
        <v>5.39</v>
      </c>
      <c r="AU1584" t="s">
        <v>3</v>
      </c>
      <c r="AV1584">
        <v>1</v>
      </c>
      <c r="AW1584">
        <v>2</v>
      </c>
      <c r="AX1584">
        <v>39502678</v>
      </c>
      <c r="AY1584">
        <v>1</v>
      </c>
      <c r="AZ1584">
        <v>0</v>
      </c>
      <c r="BA1584">
        <v>1539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CX1584">
        <f>Y1584*Source!I678</f>
        <v>0.9163</v>
      </c>
      <c r="CY1584">
        <f>AD1584</f>
        <v>62.6</v>
      </c>
      <c r="CZ1584">
        <f>AH1584</f>
        <v>9.4</v>
      </c>
      <c r="DA1584">
        <f>AL1584</f>
        <v>6.66</v>
      </c>
      <c r="DB1584">
        <v>0</v>
      </c>
    </row>
    <row r="1585" spans="1:106" x14ac:dyDescent="0.2">
      <c r="A1585">
        <f>ROW(Source!A678)</f>
        <v>678</v>
      </c>
      <c r="B1585">
        <v>39500386</v>
      </c>
      <c r="C1585">
        <v>39502666</v>
      </c>
      <c r="D1585">
        <v>37064876</v>
      </c>
      <c r="E1585">
        <v>1</v>
      </c>
      <c r="F1585">
        <v>1</v>
      </c>
      <c r="G1585">
        <v>1</v>
      </c>
      <c r="H1585">
        <v>1</v>
      </c>
      <c r="I1585" t="s">
        <v>1029</v>
      </c>
      <c r="J1585" t="s">
        <v>3</v>
      </c>
      <c r="K1585" t="s">
        <v>1030</v>
      </c>
      <c r="L1585">
        <v>1191</v>
      </c>
      <c r="N1585">
        <v>1013</v>
      </c>
      <c r="O1585" t="s">
        <v>1028</v>
      </c>
      <c r="P1585" t="s">
        <v>1028</v>
      </c>
      <c r="Q1585">
        <v>1</v>
      </c>
      <c r="W1585">
        <v>0</v>
      </c>
      <c r="X1585">
        <v>-1417349443</v>
      </c>
      <c r="Y1585">
        <v>0.04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1</v>
      </c>
      <c r="AJ1585">
        <v>1</v>
      </c>
      <c r="AK1585">
        <v>6.66</v>
      </c>
      <c r="AL1585">
        <v>1</v>
      </c>
      <c r="AN1585">
        <v>0</v>
      </c>
      <c r="AO1585">
        <v>1</v>
      </c>
      <c r="AP1585">
        <v>0</v>
      </c>
      <c r="AQ1585">
        <v>0</v>
      </c>
      <c r="AR1585">
        <v>0</v>
      </c>
      <c r="AS1585" t="s">
        <v>3</v>
      </c>
      <c r="AT1585">
        <v>0.04</v>
      </c>
      <c r="AU1585" t="s">
        <v>3</v>
      </c>
      <c r="AV1585">
        <v>2</v>
      </c>
      <c r="AW1585">
        <v>2</v>
      </c>
      <c r="AX1585">
        <v>39502679</v>
      </c>
      <c r="AY1585">
        <v>1</v>
      </c>
      <c r="AZ1585">
        <v>0</v>
      </c>
      <c r="BA1585">
        <v>1540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CX1585">
        <f>Y1585*Source!I678</f>
        <v>6.8000000000000005E-3</v>
      </c>
      <c r="CY1585">
        <f>AD1585</f>
        <v>0</v>
      </c>
      <c r="CZ1585">
        <f>AH1585</f>
        <v>0</v>
      </c>
      <c r="DA1585">
        <f>AL1585</f>
        <v>1</v>
      </c>
      <c r="DB1585">
        <v>0</v>
      </c>
    </row>
    <row r="1586" spans="1:106" x14ac:dyDescent="0.2">
      <c r="A1586">
        <f>ROW(Source!A678)</f>
        <v>678</v>
      </c>
      <c r="B1586">
        <v>39500386</v>
      </c>
      <c r="C1586">
        <v>39502666</v>
      </c>
      <c r="D1586">
        <v>36882159</v>
      </c>
      <c r="E1586">
        <v>1</v>
      </c>
      <c r="F1586">
        <v>1</v>
      </c>
      <c r="G1586">
        <v>1</v>
      </c>
      <c r="H1586">
        <v>2</v>
      </c>
      <c r="I1586" t="s">
        <v>1119</v>
      </c>
      <c r="J1586" t="s">
        <v>1120</v>
      </c>
      <c r="K1586" t="s">
        <v>1121</v>
      </c>
      <c r="L1586">
        <v>1368</v>
      </c>
      <c r="N1586">
        <v>1011</v>
      </c>
      <c r="O1586" t="s">
        <v>1034</v>
      </c>
      <c r="P1586" t="s">
        <v>1034</v>
      </c>
      <c r="Q1586">
        <v>1</v>
      </c>
      <c r="W1586">
        <v>0</v>
      </c>
      <c r="X1586">
        <v>-1718674368</v>
      </c>
      <c r="Y1586">
        <v>0.02</v>
      </c>
      <c r="AA1586">
        <v>0</v>
      </c>
      <c r="AB1586">
        <v>745.85</v>
      </c>
      <c r="AC1586">
        <v>13.5</v>
      </c>
      <c r="AD1586">
        <v>0</v>
      </c>
      <c r="AE1586">
        <v>0</v>
      </c>
      <c r="AF1586">
        <v>111.99</v>
      </c>
      <c r="AG1586">
        <v>13.5</v>
      </c>
      <c r="AH1586">
        <v>0</v>
      </c>
      <c r="AI1586">
        <v>1</v>
      </c>
      <c r="AJ1586">
        <v>6.66</v>
      </c>
      <c r="AK1586">
        <v>1</v>
      </c>
      <c r="AL1586">
        <v>1</v>
      </c>
      <c r="AN1586">
        <v>0</v>
      </c>
      <c r="AO1586">
        <v>1</v>
      </c>
      <c r="AP1586">
        <v>0</v>
      </c>
      <c r="AQ1586">
        <v>0</v>
      </c>
      <c r="AR1586">
        <v>0</v>
      </c>
      <c r="AS1586" t="s">
        <v>3</v>
      </c>
      <c r="AT1586">
        <v>0.02</v>
      </c>
      <c r="AU1586" t="s">
        <v>3</v>
      </c>
      <c r="AV1586">
        <v>0</v>
      </c>
      <c r="AW1586">
        <v>2</v>
      </c>
      <c r="AX1586">
        <v>39502680</v>
      </c>
      <c r="AY1586">
        <v>1</v>
      </c>
      <c r="AZ1586">
        <v>0</v>
      </c>
      <c r="BA1586">
        <v>1541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CX1586">
        <f>Y1586*Source!I678</f>
        <v>3.4000000000000002E-3</v>
      </c>
      <c r="CY1586">
        <f>AB1586</f>
        <v>745.85</v>
      </c>
      <c r="CZ1586">
        <f>AF1586</f>
        <v>111.99</v>
      </c>
      <c r="DA1586">
        <f>AJ1586</f>
        <v>6.66</v>
      </c>
      <c r="DB1586">
        <v>0</v>
      </c>
    </row>
    <row r="1587" spans="1:106" x14ac:dyDescent="0.2">
      <c r="A1587">
        <f>ROW(Source!A678)</f>
        <v>678</v>
      </c>
      <c r="B1587">
        <v>39500386</v>
      </c>
      <c r="C1587">
        <v>39502666</v>
      </c>
      <c r="D1587">
        <v>36883554</v>
      </c>
      <c r="E1587">
        <v>1</v>
      </c>
      <c r="F1587">
        <v>1</v>
      </c>
      <c r="G1587">
        <v>1</v>
      </c>
      <c r="H1587">
        <v>2</v>
      </c>
      <c r="I1587" t="s">
        <v>1037</v>
      </c>
      <c r="J1587" t="s">
        <v>1038</v>
      </c>
      <c r="K1587" t="s">
        <v>1039</v>
      </c>
      <c r="L1587">
        <v>1368</v>
      </c>
      <c r="N1587">
        <v>1011</v>
      </c>
      <c r="O1587" t="s">
        <v>1034</v>
      </c>
      <c r="P1587" t="s">
        <v>1034</v>
      </c>
      <c r="Q1587">
        <v>1</v>
      </c>
      <c r="W1587">
        <v>0</v>
      </c>
      <c r="X1587">
        <v>1372534845</v>
      </c>
      <c r="Y1587">
        <v>0.02</v>
      </c>
      <c r="AA1587">
        <v>0</v>
      </c>
      <c r="AB1587">
        <v>437.63</v>
      </c>
      <c r="AC1587">
        <v>11.6</v>
      </c>
      <c r="AD1587">
        <v>0</v>
      </c>
      <c r="AE1587">
        <v>0</v>
      </c>
      <c r="AF1587">
        <v>65.709999999999994</v>
      </c>
      <c r="AG1587">
        <v>11.6</v>
      </c>
      <c r="AH1587">
        <v>0</v>
      </c>
      <c r="AI1587">
        <v>1</v>
      </c>
      <c r="AJ1587">
        <v>6.66</v>
      </c>
      <c r="AK1587">
        <v>1</v>
      </c>
      <c r="AL1587">
        <v>1</v>
      </c>
      <c r="AN1587">
        <v>0</v>
      </c>
      <c r="AO1587">
        <v>1</v>
      </c>
      <c r="AP1587">
        <v>0</v>
      </c>
      <c r="AQ1587">
        <v>0</v>
      </c>
      <c r="AR1587">
        <v>0</v>
      </c>
      <c r="AS1587" t="s">
        <v>3</v>
      </c>
      <c r="AT1587">
        <v>0.02</v>
      </c>
      <c r="AU1587" t="s">
        <v>3</v>
      </c>
      <c r="AV1587">
        <v>0</v>
      </c>
      <c r="AW1587">
        <v>2</v>
      </c>
      <c r="AX1587">
        <v>39502681</v>
      </c>
      <c r="AY1587">
        <v>1</v>
      </c>
      <c r="AZ1587">
        <v>0</v>
      </c>
      <c r="BA1587">
        <v>1542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CX1587">
        <f>Y1587*Source!I678</f>
        <v>3.4000000000000002E-3</v>
      </c>
      <c r="CY1587">
        <f>AB1587</f>
        <v>437.63</v>
      </c>
      <c r="CZ1587">
        <f>AF1587</f>
        <v>65.709999999999994</v>
      </c>
      <c r="DA1587">
        <f>AJ1587</f>
        <v>6.66</v>
      </c>
      <c r="DB1587">
        <v>0</v>
      </c>
    </row>
    <row r="1588" spans="1:106" x14ac:dyDescent="0.2">
      <c r="A1588">
        <f>ROW(Source!A678)</f>
        <v>678</v>
      </c>
      <c r="B1588">
        <v>39500386</v>
      </c>
      <c r="C1588">
        <v>39502666</v>
      </c>
      <c r="D1588">
        <v>36802094</v>
      </c>
      <c r="E1588">
        <v>1</v>
      </c>
      <c r="F1588">
        <v>1</v>
      </c>
      <c r="G1588">
        <v>1</v>
      </c>
      <c r="H1588">
        <v>3</v>
      </c>
      <c r="I1588" t="s">
        <v>1430</v>
      </c>
      <c r="J1588" t="s">
        <v>1431</v>
      </c>
      <c r="K1588" t="s">
        <v>1432</v>
      </c>
      <c r="L1588">
        <v>1346</v>
      </c>
      <c r="N1588">
        <v>1009</v>
      </c>
      <c r="O1588" t="s">
        <v>52</v>
      </c>
      <c r="P1588" t="s">
        <v>52</v>
      </c>
      <c r="Q1588">
        <v>1</v>
      </c>
      <c r="W1588">
        <v>0</v>
      </c>
      <c r="X1588">
        <v>-1088866022</v>
      </c>
      <c r="Y1588">
        <v>0.16</v>
      </c>
      <c r="AA1588">
        <v>202.46</v>
      </c>
      <c r="AB1588">
        <v>0</v>
      </c>
      <c r="AC1588">
        <v>0</v>
      </c>
      <c r="AD1588">
        <v>0</v>
      </c>
      <c r="AE1588">
        <v>30.4</v>
      </c>
      <c r="AF1588">
        <v>0</v>
      </c>
      <c r="AG1588">
        <v>0</v>
      </c>
      <c r="AH1588">
        <v>0</v>
      </c>
      <c r="AI1588">
        <v>6.66</v>
      </c>
      <c r="AJ1588">
        <v>1</v>
      </c>
      <c r="AK1588">
        <v>1</v>
      </c>
      <c r="AL1588">
        <v>1</v>
      </c>
      <c r="AN1588">
        <v>0</v>
      </c>
      <c r="AO1588">
        <v>1</v>
      </c>
      <c r="AP1588">
        <v>0</v>
      </c>
      <c r="AQ1588">
        <v>0</v>
      </c>
      <c r="AR1588">
        <v>0</v>
      </c>
      <c r="AS1588" t="s">
        <v>3</v>
      </c>
      <c r="AT1588">
        <v>0.16</v>
      </c>
      <c r="AU1588" t="s">
        <v>3</v>
      </c>
      <c r="AV1588">
        <v>0</v>
      </c>
      <c r="AW1588">
        <v>2</v>
      </c>
      <c r="AX1588">
        <v>39502682</v>
      </c>
      <c r="AY1588">
        <v>1</v>
      </c>
      <c r="AZ1588">
        <v>0</v>
      </c>
      <c r="BA1588">
        <v>1543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CX1588">
        <f>Y1588*Source!I678</f>
        <v>2.7200000000000002E-2</v>
      </c>
      <c r="CY1588">
        <f t="shared" ref="CY1588:CY1594" si="207">AA1588</f>
        <v>202.46</v>
      </c>
      <c r="CZ1588">
        <f t="shared" ref="CZ1588:CZ1594" si="208">AE1588</f>
        <v>30.4</v>
      </c>
      <c r="DA1588">
        <f t="shared" ref="DA1588:DA1594" si="209">AI1588</f>
        <v>6.66</v>
      </c>
      <c r="DB1588">
        <v>0</v>
      </c>
    </row>
    <row r="1589" spans="1:106" x14ac:dyDescent="0.2">
      <c r="A1589">
        <f>ROW(Source!A678)</f>
        <v>678</v>
      </c>
      <c r="B1589">
        <v>39500386</v>
      </c>
      <c r="C1589">
        <v>39502666</v>
      </c>
      <c r="D1589">
        <v>36802373</v>
      </c>
      <c r="E1589">
        <v>1</v>
      </c>
      <c r="F1589">
        <v>1</v>
      </c>
      <c r="G1589">
        <v>1</v>
      </c>
      <c r="H1589">
        <v>3</v>
      </c>
      <c r="I1589" t="s">
        <v>1258</v>
      </c>
      <c r="J1589" t="s">
        <v>1259</v>
      </c>
      <c r="K1589" t="s">
        <v>1260</v>
      </c>
      <c r="L1589">
        <v>1348</v>
      </c>
      <c r="N1589">
        <v>1009</v>
      </c>
      <c r="O1589" t="s">
        <v>57</v>
      </c>
      <c r="P1589" t="s">
        <v>57</v>
      </c>
      <c r="Q1589">
        <v>1000</v>
      </c>
      <c r="W1589">
        <v>0</v>
      </c>
      <c r="X1589">
        <v>1012095217</v>
      </c>
      <c r="Y1589">
        <v>5.9999999999999995E-4</v>
      </c>
      <c r="AA1589">
        <v>12121.2</v>
      </c>
      <c r="AB1589">
        <v>0</v>
      </c>
      <c r="AC1589">
        <v>0</v>
      </c>
      <c r="AD1589">
        <v>0</v>
      </c>
      <c r="AE1589">
        <v>1820</v>
      </c>
      <c r="AF1589">
        <v>0</v>
      </c>
      <c r="AG1589">
        <v>0</v>
      </c>
      <c r="AH1589">
        <v>0</v>
      </c>
      <c r="AI1589">
        <v>6.66</v>
      </c>
      <c r="AJ1589">
        <v>1</v>
      </c>
      <c r="AK1589">
        <v>1</v>
      </c>
      <c r="AL1589">
        <v>1</v>
      </c>
      <c r="AN1589">
        <v>0</v>
      </c>
      <c r="AO1589">
        <v>1</v>
      </c>
      <c r="AP1589">
        <v>0</v>
      </c>
      <c r="AQ1589">
        <v>0</v>
      </c>
      <c r="AR1589">
        <v>0</v>
      </c>
      <c r="AS1589" t="s">
        <v>3</v>
      </c>
      <c r="AT1589">
        <v>5.9999999999999995E-4</v>
      </c>
      <c r="AU1589" t="s">
        <v>3</v>
      </c>
      <c r="AV1589">
        <v>0</v>
      </c>
      <c r="AW1589">
        <v>2</v>
      </c>
      <c r="AX1589">
        <v>39502683</v>
      </c>
      <c r="AY1589">
        <v>1</v>
      </c>
      <c r="AZ1589">
        <v>0</v>
      </c>
      <c r="BA1589">
        <v>1544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CX1589">
        <f>Y1589*Source!I678</f>
        <v>1.02E-4</v>
      </c>
      <c r="CY1589">
        <f t="shared" si="207"/>
        <v>12121.2</v>
      </c>
      <c r="CZ1589">
        <f t="shared" si="208"/>
        <v>1820</v>
      </c>
      <c r="DA1589">
        <f t="shared" si="209"/>
        <v>6.66</v>
      </c>
      <c r="DB1589">
        <v>0</v>
      </c>
    </row>
    <row r="1590" spans="1:106" x14ac:dyDescent="0.2">
      <c r="A1590">
        <f>ROW(Source!A678)</f>
        <v>678</v>
      </c>
      <c r="B1590">
        <v>39500386</v>
      </c>
      <c r="C1590">
        <v>39502666</v>
      </c>
      <c r="D1590">
        <v>36838317</v>
      </c>
      <c r="E1590">
        <v>1</v>
      </c>
      <c r="F1590">
        <v>1</v>
      </c>
      <c r="G1590">
        <v>1</v>
      </c>
      <c r="H1590">
        <v>3</v>
      </c>
      <c r="I1590" t="s">
        <v>1459</v>
      </c>
      <c r="J1590" t="s">
        <v>1460</v>
      </c>
      <c r="K1590" t="s">
        <v>263</v>
      </c>
      <c r="L1590">
        <v>1346</v>
      </c>
      <c r="N1590">
        <v>1009</v>
      </c>
      <c r="O1590" t="s">
        <v>52</v>
      </c>
      <c r="P1590" t="s">
        <v>52</v>
      </c>
      <c r="Q1590">
        <v>1</v>
      </c>
      <c r="W1590">
        <v>0</v>
      </c>
      <c r="X1590">
        <v>210558753</v>
      </c>
      <c r="Y1590">
        <v>0.02</v>
      </c>
      <c r="AA1590">
        <v>190.48</v>
      </c>
      <c r="AB1590">
        <v>0</v>
      </c>
      <c r="AC1590">
        <v>0</v>
      </c>
      <c r="AD1590">
        <v>0</v>
      </c>
      <c r="AE1590">
        <v>28.6</v>
      </c>
      <c r="AF1590">
        <v>0</v>
      </c>
      <c r="AG1590">
        <v>0</v>
      </c>
      <c r="AH1590">
        <v>0</v>
      </c>
      <c r="AI1590">
        <v>6.66</v>
      </c>
      <c r="AJ1590">
        <v>1</v>
      </c>
      <c r="AK1590">
        <v>1</v>
      </c>
      <c r="AL1590">
        <v>1</v>
      </c>
      <c r="AN1590">
        <v>0</v>
      </c>
      <c r="AO1590">
        <v>1</v>
      </c>
      <c r="AP1590">
        <v>0</v>
      </c>
      <c r="AQ1590">
        <v>0</v>
      </c>
      <c r="AR1590">
        <v>0</v>
      </c>
      <c r="AS1590" t="s">
        <v>3</v>
      </c>
      <c r="AT1590">
        <v>0.02</v>
      </c>
      <c r="AU1590" t="s">
        <v>3</v>
      </c>
      <c r="AV1590">
        <v>0</v>
      </c>
      <c r="AW1590">
        <v>2</v>
      </c>
      <c r="AX1590">
        <v>39502684</v>
      </c>
      <c r="AY1590">
        <v>1</v>
      </c>
      <c r="AZ1590">
        <v>0</v>
      </c>
      <c r="BA1590">
        <v>1545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CX1590">
        <f>Y1590*Source!I678</f>
        <v>3.4000000000000002E-3</v>
      </c>
      <c r="CY1590">
        <f t="shared" si="207"/>
        <v>190.48</v>
      </c>
      <c r="CZ1590">
        <f t="shared" si="208"/>
        <v>28.6</v>
      </c>
      <c r="DA1590">
        <f t="shared" si="209"/>
        <v>6.66</v>
      </c>
      <c r="DB1590">
        <v>0</v>
      </c>
    </row>
    <row r="1591" spans="1:106" x14ac:dyDescent="0.2">
      <c r="A1591">
        <f>ROW(Source!A678)</f>
        <v>678</v>
      </c>
      <c r="B1591">
        <v>39500386</v>
      </c>
      <c r="C1591">
        <v>39502666</v>
      </c>
      <c r="D1591">
        <v>36852009</v>
      </c>
      <c r="E1591">
        <v>1</v>
      </c>
      <c r="F1591">
        <v>1</v>
      </c>
      <c r="G1591">
        <v>1</v>
      </c>
      <c r="H1591">
        <v>3</v>
      </c>
      <c r="I1591" t="s">
        <v>1537</v>
      </c>
      <c r="J1591" t="s">
        <v>1538</v>
      </c>
      <c r="K1591" t="s">
        <v>1539</v>
      </c>
      <c r="L1591">
        <v>1355</v>
      </c>
      <c r="N1591">
        <v>1010</v>
      </c>
      <c r="O1591" t="s">
        <v>390</v>
      </c>
      <c r="P1591" t="s">
        <v>390</v>
      </c>
      <c r="Q1591">
        <v>100</v>
      </c>
      <c r="W1591">
        <v>0</v>
      </c>
      <c r="X1591">
        <v>-423136440</v>
      </c>
      <c r="Y1591">
        <v>0.05</v>
      </c>
      <c r="AA1591">
        <v>732.6</v>
      </c>
      <c r="AB1591">
        <v>0</v>
      </c>
      <c r="AC1591">
        <v>0</v>
      </c>
      <c r="AD1591">
        <v>0</v>
      </c>
      <c r="AE1591">
        <v>110</v>
      </c>
      <c r="AF1591">
        <v>0</v>
      </c>
      <c r="AG1591">
        <v>0</v>
      </c>
      <c r="AH1591">
        <v>0</v>
      </c>
      <c r="AI1591">
        <v>6.66</v>
      </c>
      <c r="AJ1591">
        <v>1</v>
      </c>
      <c r="AK1591">
        <v>1</v>
      </c>
      <c r="AL1591">
        <v>1</v>
      </c>
      <c r="AN1591">
        <v>0</v>
      </c>
      <c r="AO1591">
        <v>1</v>
      </c>
      <c r="AP1591">
        <v>0</v>
      </c>
      <c r="AQ1591">
        <v>0</v>
      </c>
      <c r="AR1591">
        <v>0</v>
      </c>
      <c r="AS1591" t="s">
        <v>3</v>
      </c>
      <c r="AT1591">
        <v>0.05</v>
      </c>
      <c r="AU1591" t="s">
        <v>3</v>
      </c>
      <c r="AV1591">
        <v>0</v>
      </c>
      <c r="AW1591">
        <v>2</v>
      </c>
      <c r="AX1591">
        <v>39502685</v>
      </c>
      <c r="AY1591">
        <v>1</v>
      </c>
      <c r="AZ1591">
        <v>0</v>
      </c>
      <c r="BA1591">
        <v>1546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CX1591">
        <f>Y1591*Source!I678</f>
        <v>8.5000000000000006E-3</v>
      </c>
      <c r="CY1591">
        <f t="shared" si="207"/>
        <v>732.6</v>
      </c>
      <c r="CZ1591">
        <f t="shared" si="208"/>
        <v>110</v>
      </c>
      <c r="DA1591">
        <f t="shared" si="209"/>
        <v>6.66</v>
      </c>
      <c r="DB1591">
        <v>0</v>
      </c>
    </row>
    <row r="1592" spans="1:106" x14ac:dyDescent="0.2">
      <c r="A1592">
        <f>ROW(Source!A678)</f>
        <v>678</v>
      </c>
      <c r="B1592">
        <v>39500386</v>
      </c>
      <c r="C1592">
        <v>39502666</v>
      </c>
      <c r="D1592">
        <v>36852060</v>
      </c>
      <c r="E1592">
        <v>1</v>
      </c>
      <c r="F1592">
        <v>1</v>
      </c>
      <c r="G1592">
        <v>1</v>
      </c>
      <c r="H1592">
        <v>3</v>
      </c>
      <c r="I1592" t="s">
        <v>1528</v>
      </c>
      <c r="J1592" t="s">
        <v>1529</v>
      </c>
      <c r="K1592" t="s">
        <v>1530</v>
      </c>
      <c r="L1592">
        <v>1356</v>
      </c>
      <c r="N1592">
        <v>1010</v>
      </c>
      <c r="O1592" t="s">
        <v>1128</v>
      </c>
      <c r="P1592" t="s">
        <v>1128</v>
      </c>
      <c r="Q1592">
        <v>1000</v>
      </c>
      <c r="W1592">
        <v>0</v>
      </c>
      <c r="X1592">
        <v>537827188</v>
      </c>
      <c r="Y1592">
        <v>1.2200000000000001E-2</v>
      </c>
      <c r="AA1592">
        <v>792.54</v>
      </c>
      <c r="AB1592">
        <v>0</v>
      </c>
      <c r="AC1592">
        <v>0</v>
      </c>
      <c r="AD1592">
        <v>0</v>
      </c>
      <c r="AE1592">
        <v>119</v>
      </c>
      <c r="AF1592">
        <v>0</v>
      </c>
      <c r="AG1592">
        <v>0</v>
      </c>
      <c r="AH1592">
        <v>0</v>
      </c>
      <c r="AI1592">
        <v>6.66</v>
      </c>
      <c r="AJ1592">
        <v>1</v>
      </c>
      <c r="AK1592">
        <v>1</v>
      </c>
      <c r="AL1592">
        <v>1</v>
      </c>
      <c r="AN1592">
        <v>0</v>
      </c>
      <c r="AO1592">
        <v>1</v>
      </c>
      <c r="AP1592">
        <v>0</v>
      </c>
      <c r="AQ1592">
        <v>0</v>
      </c>
      <c r="AR1592">
        <v>0</v>
      </c>
      <c r="AS1592" t="s">
        <v>3</v>
      </c>
      <c r="AT1592">
        <v>1.2200000000000001E-2</v>
      </c>
      <c r="AU1592" t="s">
        <v>3</v>
      </c>
      <c r="AV1592">
        <v>0</v>
      </c>
      <c r="AW1592">
        <v>2</v>
      </c>
      <c r="AX1592">
        <v>39502686</v>
      </c>
      <c r="AY1592">
        <v>1</v>
      </c>
      <c r="AZ1592">
        <v>0</v>
      </c>
      <c r="BA1592">
        <v>1547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CX1592">
        <f>Y1592*Source!I678</f>
        <v>2.0740000000000003E-3</v>
      </c>
      <c r="CY1592">
        <f t="shared" si="207"/>
        <v>792.54</v>
      </c>
      <c r="CZ1592">
        <f t="shared" si="208"/>
        <v>119</v>
      </c>
      <c r="DA1592">
        <f t="shared" si="209"/>
        <v>6.66</v>
      </c>
      <c r="DB1592">
        <v>0</v>
      </c>
    </row>
    <row r="1593" spans="1:106" x14ac:dyDescent="0.2">
      <c r="A1593">
        <f>ROW(Source!A678)</f>
        <v>678</v>
      </c>
      <c r="B1593">
        <v>39500386</v>
      </c>
      <c r="C1593">
        <v>39502666</v>
      </c>
      <c r="D1593">
        <v>36858738</v>
      </c>
      <c r="E1593">
        <v>1</v>
      </c>
      <c r="F1593">
        <v>1</v>
      </c>
      <c r="G1593">
        <v>1</v>
      </c>
      <c r="H1593">
        <v>3</v>
      </c>
      <c r="I1593" t="s">
        <v>937</v>
      </c>
      <c r="J1593" t="s">
        <v>939</v>
      </c>
      <c r="K1593" t="s">
        <v>938</v>
      </c>
      <c r="L1593">
        <v>1477</v>
      </c>
      <c r="N1593">
        <v>1013</v>
      </c>
      <c r="O1593" t="s">
        <v>824</v>
      </c>
      <c r="P1593" t="s">
        <v>826</v>
      </c>
      <c r="Q1593">
        <v>1</v>
      </c>
      <c r="W1593">
        <v>0</v>
      </c>
      <c r="X1593">
        <v>1199768360</v>
      </c>
      <c r="Y1593">
        <v>0.1</v>
      </c>
      <c r="AA1593">
        <v>71119.210000000006</v>
      </c>
      <c r="AB1593">
        <v>0</v>
      </c>
      <c r="AC1593">
        <v>0</v>
      </c>
      <c r="AD1593">
        <v>0</v>
      </c>
      <c r="AE1593">
        <v>10678.56</v>
      </c>
      <c r="AF1593">
        <v>0</v>
      </c>
      <c r="AG1593">
        <v>0</v>
      </c>
      <c r="AH1593">
        <v>0</v>
      </c>
      <c r="AI1593">
        <v>6.66</v>
      </c>
      <c r="AJ1593">
        <v>1</v>
      </c>
      <c r="AK1593">
        <v>1</v>
      </c>
      <c r="AL1593">
        <v>1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 t="s">
        <v>3</v>
      </c>
      <c r="AT1593">
        <v>0.1</v>
      </c>
      <c r="AU1593" t="s">
        <v>3</v>
      </c>
      <c r="AV1593">
        <v>0</v>
      </c>
      <c r="AW1593">
        <v>1</v>
      </c>
      <c r="AX1593">
        <v>-1</v>
      </c>
      <c r="AY1593">
        <v>0</v>
      </c>
      <c r="AZ1593">
        <v>0</v>
      </c>
      <c r="BA1593" t="s">
        <v>3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CX1593">
        <f>Y1593*Source!I678</f>
        <v>1.7000000000000001E-2</v>
      </c>
      <c r="CY1593">
        <f t="shared" si="207"/>
        <v>71119.210000000006</v>
      </c>
      <c r="CZ1593">
        <f t="shared" si="208"/>
        <v>10678.56</v>
      </c>
      <c r="DA1593">
        <f t="shared" si="209"/>
        <v>6.66</v>
      </c>
      <c r="DB1593">
        <v>0</v>
      </c>
    </row>
    <row r="1594" spans="1:106" x14ac:dyDescent="0.2">
      <c r="A1594">
        <f>ROW(Source!A678)</f>
        <v>678</v>
      </c>
      <c r="B1594">
        <v>39500386</v>
      </c>
      <c r="C1594">
        <v>39502666</v>
      </c>
      <c r="D1594">
        <v>36799065</v>
      </c>
      <c r="E1594">
        <v>17</v>
      </c>
      <c r="F1594">
        <v>1</v>
      </c>
      <c r="G1594">
        <v>1</v>
      </c>
      <c r="H1594">
        <v>3</v>
      </c>
      <c r="I1594" t="s">
        <v>1438</v>
      </c>
      <c r="J1594" t="s">
        <v>3</v>
      </c>
      <c r="K1594" t="s">
        <v>1439</v>
      </c>
      <c r="L1594">
        <v>1374</v>
      </c>
      <c r="N1594">
        <v>1013</v>
      </c>
      <c r="O1594" t="s">
        <v>1440</v>
      </c>
      <c r="P1594" t="s">
        <v>1440</v>
      </c>
      <c r="Q1594">
        <v>1</v>
      </c>
      <c r="W1594">
        <v>0</v>
      </c>
      <c r="X1594">
        <v>-1731369543</v>
      </c>
      <c r="Y1594">
        <v>1.01</v>
      </c>
      <c r="AA1594">
        <v>1</v>
      </c>
      <c r="AB1594">
        <v>0</v>
      </c>
      <c r="AC1594">
        <v>0</v>
      </c>
      <c r="AD1594">
        <v>0</v>
      </c>
      <c r="AE1594">
        <v>1</v>
      </c>
      <c r="AF1594">
        <v>0</v>
      </c>
      <c r="AG1594">
        <v>0</v>
      </c>
      <c r="AH1594">
        <v>0</v>
      </c>
      <c r="AI1594">
        <v>1</v>
      </c>
      <c r="AJ1594">
        <v>1</v>
      </c>
      <c r="AK1594">
        <v>1</v>
      </c>
      <c r="AL1594">
        <v>1</v>
      </c>
      <c r="AN1594">
        <v>0</v>
      </c>
      <c r="AO1594">
        <v>1</v>
      </c>
      <c r="AP1594">
        <v>0</v>
      </c>
      <c r="AQ1594">
        <v>0</v>
      </c>
      <c r="AR1594">
        <v>0</v>
      </c>
      <c r="AS1594" t="s">
        <v>3</v>
      </c>
      <c r="AT1594">
        <v>1.01</v>
      </c>
      <c r="AU1594" t="s">
        <v>3</v>
      </c>
      <c r="AV1594">
        <v>0</v>
      </c>
      <c r="AW1594">
        <v>2</v>
      </c>
      <c r="AX1594">
        <v>39502687</v>
      </c>
      <c r="AY1594">
        <v>1</v>
      </c>
      <c r="AZ1594">
        <v>0</v>
      </c>
      <c r="BA1594">
        <v>1548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CX1594">
        <f>Y1594*Source!I678</f>
        <v>0.17170000000000002</v>
      </c>
      <c r="CY1594">
        <f t="shared" si="207"/>
        <v>1</v>
      </c>
      <c r="CZ1594">
        <f t="shared" si="208"/>
        <v>1</v>
      </c>
      <c r="DA1594">
        <f t="shared" si="209"/>
        <v>1</v>
      </c>
      <c r="DB159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4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39500900</v>
      </c>
      <c r="C1">
        <v>39500896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1026</v>
      </c>
      <c r="J1" t="s">
        <v>3</v>
      </c>
      <c r="K1" t="s">
        <v>1027</v>
      </c>
      <c r="L1">
        <v>1191</v>
      </c>
      <c r="N1">
        <v>1013</v>
      </c>
      <c r="O1" t="s">
        <v>1028</v>
      </c>
      <c r="P1" t="s">
        <v>1028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103.91</v>
      </c>
      <c r="AH1">
        <v>2</v>
      </c>
      <c r="AI1">
        <v>39500897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39500901</v>
      </c>
      <c r="C2">
        <v>39500896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1029</v>
      </c>
      <c r="J2" t="s">
        <v>3</v>
      </c>
      <c r="K2" t="s">
        <v>1030</v>
      </c>
      <c r="L2">
        <v>1191</v>
      </c>
      <c r="N2">
        <v>1013</v>
      </c>
      <c r="O2" t="s">
        <v>1028</v>
      </c>
      <c r="P2" t="s">
        <v>1028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39500898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39500902</v>
      </c>
      <c r="C3">
        <v>39500896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1031</v>
      </c>
      <c r="J3" t="s">
        <v>1032</v>
      </c>
      <c r="K3" t="s">
        <v>1033</v>
      </c>
      <c r="L3">
        <v>1368</v>
      </c>
      <c r="N3">
        <v>1011</v>
      </c>
      <c r="O3" t="s">
        <v>1034</v>
      </c>
      <c r="P3" t="s">
        <v>1034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39500899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39500900</v>
      </c>
      <c r="C4">
        <v>39500896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1026</v>
      </c>
      <c r="J4" t="s">
        <v>3</v>
      </c>
      <c r="K4" t="s">
        <v>1027</v>
      </c>
      <c r="L4">
        <v>1191</v>
      </c>
      <c r="N4">
        <v>1013</v>
      </c>
      <c r="O4" t="s">
        <v>1028</v>
      </c>
      <c r="P4" t="s">
        <v>1028</v>
      </c>
      <c r="Q4">
        <v>1</v>
      </c>
      <c r="X4">
        <v>103.91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3</v>
      </c>
      <c r="AG4">
        <v>103.91</v>
      </c>
      <c r="AH4">
        <v>2</v>
      </c>
      <c r="AI4">
        <v>39500897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39500901</v>
      </c>
      <c r="C5">
        <v>39500896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1029</v>
      </c>
      <c r="J5" t="s">
        <v>3</v>
      </c>
      <c r="K5" t="s">
        <v>1030</v>
      </c>
      <c r="L5">
        <v>1191</v>
      </c>
      <c r="N5">
        <v>1013</v>
      </c>
      <c r="O5" t="s">
        <v>1028</v>
      </c>
      <c r="P5" t="s">
        <v>1028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3</v>
      </c>
      <c r="AG5">
        <v>7.74</v>
      </c>
      <c r="AH5">
        <v>2</v>
      </c>
      <c r="AI5">
        <v>39500898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39500902</v>
      </c>
      <c r="C6">
        <v>39500896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1031</v>
      </c>
      <c r="J6" t="s">
        <v>1032</v>
      </c>
      <c r="K6" t="s">
        <v>1033</v>
      </c>
      <c r="L6">
        <v>1368</v>
      </c>
      <c r="N6">
        <v>1011</v>
      </c>
      <c r="O6" t="s">
        <v>1034</v>
      </c>
      <c r="P6" t="s">
        <v>1034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7.74</v>
      </c>
      <c r="AH6">
        <v>2</v>
      </c>
      <c r="AI6">
        <v>39500899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39500907</v>
      </c>
      <c r="C7">
        <v>39500903</v>
      </c>
      <c r="D7">
        <v>37068148</v>
      </c>
      <c r="E7">
        <v>1</v>
      </c>
      <c r="F7">
        <v>1</v>
      </c>
      <c r="G7">
        <v>1</v>
      </c>
      <c r="H7">
        <v>1</v>
      </c>
      <c r="I7" t="s">
        <v>1026</v>
      </c>
      <c r="J7" t="s">
        <v>3</v>
      </c>
      <c r="K7" t="s">
        <v>1027</v>
      </c>
      <c r="L7">
        <v>1191</v>
      </c>
      <c r="N7">
        <v>1013</v>
      </c>
      <c r="O7" t="s">
        <v>1028</v>
      </c>
      <c r="P7" t="s">
        <v>1028</v>
      </c>
      <c r="Q7">
        <v>1</v>
      </c>
      <c r="X7">
        <v>188.54</v>
      </c>
      <c r="Y7">
        <v>0</v>
      </c>
      <c r="Z7">
        <v>0</v>
      </c>
      <c r="AA7">
        <v>0</v>
      </c>
      <c r="AB7">
        <v>8.09</v>
      </c>
      <c r="AC7">
        <v>0</v>
      </c>
      <c r="AD7">
        <v>1</v>
      </c>
      <c r="AE7">
        <v>1</v>
      </c>
      <c r="AF7" t="s">
        <v>3</v>
      </c>
      <c r="AG7">
        <v>188.54</v>
      </c>
      <c r="AH7">
        <v>2</v>
      </c>
      <c r="AI7">
        <v>39500904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39500908</v>
      </c>
      <c r="C8">
        <v>39500903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1029</v>
      </c>
      <c r="J8" t="s">
        <v>3</v>
      </c>
      <c r="K8" t="s">
        <v>1030</v>
      </c>
      <c r="L8">
        <v>1191</v>
      </c>
      <c r="N8">
        <v>1013</v>
      </c>
      <c r="O8" t="s">
        <v>1028</v>
      </c>
      <c r="P8" t="s">
        <v>1028</v>
      </c>
      <c r="Q8">
        <v>1</v>
      </c>
      <c r="X8">
        <v>7.74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</v>
      </c>
      <c r="AG8">
        <v>7.74</v>
      </c>
      <c r="AH8">
        <v>2</v>
      </c>
      <c r="AI8">
        <v>39500905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39500909</v>
      </c>
      <c r="C9">
        <v>39500903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1031</v>
      </c>
      <c r="J9" t="s">
        <v>1032</v>
      </c>
      <c r="K9" t="s">
        <v>1033</v>
      </c>
      <c r="L9">
        <v>1368</v>
      </c>
      <c r="N9">
        <v>1011</v>
      </c>
      <c r="O9" t="s">
        <v>1034</v>
      </c>
      <c r="P9" t="s">
        <v>1034</v>
      </c>
      <c r="Q9">
        <v>1</v>
      </c>
      <c r="X9">
        <v>7.74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7.74</v>
      </c>
      <c r="AH9">
        <v>2</v>
      </c>
      <c r="AI9">
        <v>39500906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39500907</v>
      </c>
      <c r="C10">
        <v>39500903</v>
      </c>
      <c r="D10">
        <v>37068148</v>
      </c>
      <c r="E10">
        <v>1</v>
      </c>
      <c r="F10">
        <v>1</v>
      </c>
      <c r="G10">
        <v>1</v>
      </c>
      <c r="H10">
        <v>1</v>
      </c>
      <c r="I10" t="s">
        <v>1026</v>
      </c>
      <c r="J10" t="s">
        <v>3</v>
      </c>
      <c r="K10" t="s">
        <v>1027</v>
      </c>
      <c r="L10">
        <v>1191</v>
      </c>
      <c r="N10">
        <v>1013</v>
      </c>
      <c r="O10" t="s">
        <v>1028</v>
      </c>
      <c r="P10" t="s">
        <v>1028</v>
      </c>
      <c r="Q10">
        <v>1</v>
      </c>
      <c r="X10">
        <v>188.54</v>
      </c>
      <c r="Y10">
        <v>0</v>
      </c>
      <c r="Z10">
        <v>0</v>
      </c>
      <c r="AA10">
        <v>0</v>
      </c>
      <c r="AB10">
        <v>8.09</v>
      </c>
      <c r="AC10">
        <v>0</v>
      </c>
      <c r="AD10">
        <v>1</v>
      </c>
      <c r="AE10">
        <v>1</v>
      </c>
      <c r="AF10" t="s">
        <v>3</v>
      </c>
      <c r="AG10">
        <v>188.54</v>
      </c>
      <c r="AH10">
        <v>2</v>
      </c>
      <c r="AI10">
        <v>39500904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39500908</v>
      </c>
      <c r="C11">
        <v>39500903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1029</v>
      </c>
      <c r="J11" t="s">
        <v>3</v>
      </c>
      <c r="K11" t="s">
        <v>1030</v>
      </c>
      <c r="L11">
        <v>1191</v>
      </c>
      <c r="N11">
        <v>1013</v>
      </c>
      <c r="O11" t="s">
        <v>1028</v>
      </c>
      <c r="P11" t="s">
        <v>1028</v>
      </c>
      <c r="Q11">
        <v>1</v>
      </c>
      <c r="X11">
        <v>7.74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3</v>
      </c>
      <c r="AG11">
        <v>7.74</v>
      </c>
      <c r="AH11">
        <v>2</v>
      </c>
      <c r="AI11">
        <v>39500905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39500909</v>
      </c>
      <c r="C12">
        <v>39500903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1031</v>
      </c>
      <c r="J12" t="s">
        <v>1032</v>
      </c>
      <c r="K12" t="s">
        <v>1033</v>
      </c>
      <c r="L12">
        <v>1368</v>
      </c>
      <c r="N12">
        <v>1011</v>
      </c>
      <c r="O12" t="s">
        <v>1034</v>
      </c>
      <c r="P12" t="s">
        <v>1034</v>
      </c>
      <c r="Q12">
        <v>1</v>
      </c>
      <c r="X12">
        <v>7.74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7.74</v>
      </c>
      <c r="AH12">
        <v>2</v>
      </c>
      <c r="AI12">
        <v>39500906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39500923</v>
      </c>
      <c r="C13">
        <v>39500910</v>
      </c>
      <c r="D13">
        <v>37070495</v>
      </c>
      <c r="E13">
        <v>1</v>
      </c>
      <c r="F13">
        <v>1</v>
      </c>
      <c r="G13">
        <v>1</v>
      </c>
      <c r="H13">
        <v>1</v>
      </c>
      <c r="I13" t="s">
        <v>1035</v>
      </c>
      <c r="J13" t="s">
        <v>3</v>
      </c>
      <c r="K13" t="s">
        <v>1036</v>
      </c>
      <c r="L13">
        <v>1191</v>
      </c>
      <c r="N13">
        <v>1013</v>
      </c>
      <c r="O13" t="s">
        <v>1028</v>
      </c>
      <c r="P13" t="s">
        <v>1028</v>
      </c>
      <c r="Q13">
        <v>1</v>
      </c>
      <c r="X13">
        <v>145.72</v>
      </c>
      <c r="Y13">
        <v>0</v>
      </c>
      <c r="Z13">
        <v>0</v>
      </c>
      <c r="AA13">
        <v>0</v>
      </c>
      <c r="AB13">
        <v>8.74</v>
      </c>
      <c r="AC13">
        <v>0</v>
      </c>
      <c r="AD13">
        <v>1</v>
      </c>
      <c r="AE13">
        <v>1</v>
      </c>
      <c r="AF13" t="s">
        <v>33</v>
      </c>
      <c r="AG13">
        <v>167.57799999999997</v>
      </c>
      <c r="AH13">
        <v>2</v>
      </c>
      <c r="AI13">
        <v>39500911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39500924</v>
      </c>
      <c r="C14">
        <v>39500910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1029</v>
      </c>
      <c r="J14" t="s">
        <v>3</v>
      </c>
      <c r="K14" t="s">
        <v>1030</v>
      </c>
      <c r="L14">
        <v>1191</v>
      </c>
      <c r="N14">
        <v>1013</v>
      </c>
      <c r="O14" t="s">
        <v>1028</v>
      </c>
      <c r="P14" t="s">
        <v>1028</v>
      </c>
      <c r="Q14">
        <v>1</v>
      </c>
      <c r="X14">
        <v>4.2300000000000004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32</v>
      </c>
      <c r="AG14">
        <v>5.2875000000000005</v>
      </c>
      <c r="AH14">
        <v>2</v>
      </c>
      <c r="AI14">
        <v>39500912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ROW(Source!A32)</f>
        <v>32</v>
      </c>
      <c r="B15">
        <v>39500925</v>
      </c>
      <c r="C15">
        <v>39500910</v>
      </c>
      <c r="D15">
        <v>36882452</v>
      </c>
      <c r="E15">
        <v>1</v>
      </c>
      <c r="F15">
        <v>1</v>
      </c>
      <c r="G15">
        <v>1</v>
      </c>
      <c r="H15">
        <v>2</v>
      </c>
      <c r="I15" t="s">
        <v>1031</v>
      </c>
      <c r="J15" t="s">
        <v>1032</v>
      </c>
      <c r="K15" t="s">
        <v>1033</v>
      </c>
      <c r="L15">
        <v>1368</v>
      </c>
      <c r="N15">
        <v>1011</v>
      </c>
      <c r="O15" t="s">
        <v>1034</v>
      </c>
      <c r="P15" t="s">
        <v>1034</v>
      </c>
      <c r="Q15">
        <v>1</v>
      </c>
      <c r="X15">
        <v>0.66</v>
      </c>
      <c r="Y15">
        <v>0</v>
      </c>
      <c r="Z15">
        <v>31.26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32</v>
      </c>
      <c r="AG15">
        <v>0.82500000000000007</v>
      </c>
      <c r="AH15">
        <v>2</v>
      </c>
      <c r="AI15">
        <v>39500913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ROW(Source!A32)</f>
        <v>32</v>
      </c>
      <c r="B16">
        <v>39500926</v>
      </c>
      <c r="C16">
        <v>39500910</v>
      </c>
      <c r="D16">
        <v>36883554</v>
      </c>
      <c r="E16">
        <v>1</v>
      </c>
      <c r="F16">
        <v>1</v>
      </c>
      <c r="G16">
        <v>1</v>
      </c>
      <c r="H16">
        <v>2</v>
      </c>
      <c r="I16" t="s">
        <v>1037</v>
      </c>
      <c r="J16" t="s">
        <v>1038</v>
      </c>
      <c r="K16" t="s">
        <v>1039</v>
      </c>
      <c r="L16">
        <v>1368</v>
      </c>
      <c r="N16">
        <v>1011</v>
      </c>
      <c r="O16" t="s">
        <v>1034</v>
      </c>
      <c r="P16" t="s">
        <v>1034</v>
      </c>
      <c r="Q16">
        <v>1</v>
      </c>
      <c r="X16">
        <v>3.57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32</v>
      </c>
      <c r="AG16">
        <v>4.4624999999999995</v>
      </c>
      <c r="AH16">
        <v>2</v>
      </c>
      <c r="AI16">
        <v>39500914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ROW(Source!A32)</f>
        <v>32</v>
      </c>
      <c r="B17">
        <v>39500927</v>
      </c>
      <c r="C17">
        <v>39500910</v>
      </c>
      <c r="D17">
        <v>36802057</v>
      </c>
      <c r="E17">
        <v>1</v>
      </c>
      <c r="F17">
        <v>1</v>
      </c>
      <c r="G17">
        <v>1</v>
      </c>
      <c r="H17">
        <v>3</v>
      </c>
      <c r="I17" t="s">
        <v>1040</v>
      </c>
      <c r="J17" t="s">
        <v>1041</v>
      </c>
      <c r="K17" t="s">
        <v>1042</v>
      </c>
      <c r="L17">
        <v>1301</v>
      </c>
      <c r="N17">
        <v>1003</v>
      </c>
      <c r="O17" t="s">
        <v>66</v>
      </c>
      <c r="P17" t="s">
        <v>66</v>
      </c>
      <c r="Q17">
        <v>1</v>
      </c>
      <c r="X17">
        <v>244</v>
      </c>
      <c r="Y17">
        <v>6.38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244</v>
      </c>
      <c r="AH17">
        <v>2</v>
      </c>
      <c r="AI17">
        <v>39500915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39500928</v>
      </c>
      <c r="C18">
        <v>39500910</v>
      </c>
      <c r="D18">
        <v>36802058</v>
      </c>
      <c r="E18">
        <v>1</v>
      </c>
      <c r="F18">
        <v>1</v>
      </c>
      <c r="G18">
        <v>1</v>
      </c>
      <c r="H18">
        <v>3</v>
      </c>
      <c r="I18" t="s">
        <v>1043</v>
      </c>
      <c r="J18" t="s">
        <v>1044</v>
      </c>
      <c r="K18" t="s">
        <v>1045</v>
      </c>
      <c r="L18">
        <v>1301</v>
      </c>
      <c r="N18">
        <v>1003</v>
      </c>
      <c r="O18" t="s">
        <v>66</v>
      </c>
      <c r="P18" t="s">
        <v>66</v>
      </c>
      <c r="Q18">
        <v>1</v>
      </c>
      <c r="X18">
        <v>56</v>
      </c>
      <c r="Y18">
        <v>7.95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56</v>
      </c>
      <c r="AH18">
        <v>2</v>
      </c>
      <c r="AI18">
        <v>39500916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39500929</v>
      </c>
      <c r="C19">
        <v>39500910</v>
      </c>
      <c r="D19">
        <v>36802146</v>
      </c>
      <c r="E19">
        <v>1</v>
      </c>
      <c r="F19">
        <v>1</v>
      </c>
      <c r="G19">
        <v>1</v>
      </c>
      <c r="H19">
        <v>3</v>
      </c>
      <c r="I19" t="s">
        <v>1046</v>
      </c>
      <c r="J19" t="s">
        <v>1047</v>
      </c>
      <c r="K19" t="s">
        <v>1048</v>
      </c>
      <c r="L19">
        <v>1302</v>
      </c>
      <c r="N19">
        <v>1003</v>
      </c>
      <c r="O19" t="s">
        <v>282</v>
      </c>
      <c r="P19" t="s">
        <v>282</v>
      </c>
      <c r="Q19">
        <v>10</v>
      </c>
      <c r="X19">
        <v>15.6</v>
      </c>
      <c r="Y19">
        <v>64.099999999999994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15.6</v>
      </c>
      <c r="AH19">
        <v>2</v>
      </c>
      <c r="AI19">
        <v>39500917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ROW(Source!A32)</f>
        <v>32</v>
      </c>
      <c r="B20">
        <v>39500930</v>
      </c>
      <c r="C20">
        <v>39500910</v>
      </c>
      <c r="D20">
        <v>36804571</v>
      </c>
      <c r="E20">
        <v>1</v>
      </c>
      <c r="F20">
        <v>1</v>
      </c>
      <c r="G20">
        <v>1</v>
      </c>
      <c r="H20">
        <v>3</v>
      </c>
      <c r="I20" t="s">
        <v>1049</v>
      </c>
      <c r="J20" t="s">
        <v>1050</v>
      </c>
      <c r="K20" t="s">
        <v>1051</v>
      </c>
      <c r="L20">
        <v>1358</v>
      </c>
      <c r="N20">
        <v>1010</v>
      </c>
      <c r="O20" t="s">
        <v>566</v>
      </c>
      <c r="P20" t="s">
        <v>566</v>
      </c>
      <c r="Q20">
        <v>10</v>
      </c>
      <c r="X20">
        <v>38.9</v>
      </c>
      <c r="Y20">
        <v>7.03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38.9</v>
      </c>
      <c r="AH20">
        <v>2</v>
      </c>
      <c r="AI20">
        <v>39500918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39500931</v>
      </c>
      <c r="C21">
        <v>39500910</v>
      </c>
      <c r="D21">
        <v>36796973</v>
      </c>
      <c r="E21">
        <v>17</v>
      </c>
      <c r="F21">
        <v>1</v>
      </c>
      <c r="G21">
        <v>1</v>
      </c>
      <c r="H21">
        <v>3</v>
      </c>
      <c r="I21" t="s">
        <v>1540</v>
      </c>
      <c r="J21" t="s">
        <v>3</v>
      </c>
      <c r="K21" t="s">
        <v>1541</v>
      </c>
      <c r="L21">
        <v>1327</v>
      </c>
      <c r="N21">
        <v>1005</v>
      </c>
      <c r="O21" t="s">
        <v>40</v>
      </c>
      <c r="P21" t="s">
        <v>40</v>
      </c>
      <c r="Q21">
        <v>1</v>
      </c>
      <c r="X21">
        <v>100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3</v>
      </c>
      <c r="AG21">
        <v>100</v>
      </c>
      <c r="AH21">
        <v>3</v>
      </c>
      <c r="AI21">
        <v>-1</v>
      </c>
      <c r="AJ21" t="s">
        <v>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ROW(Source!A32)</f>
        <v>32</v>
      </c>
      <c r="B22">
        <v>39500932</v>
      </c>
      <c r="C22">
        <v>39500910</v>
      </c>
      <c r="D22">
        <v>36832273</v>
      </c>
      <c r="E22">
        <v>1</v>
      </c>
      <c r="F22">
        <v>1</v>
      </c>
      <c r="G22">
        <v>1</v>
      </c>
      <c r="H22">
        <v>3</v>
      </c>
      <c r="I22" t="s">
        <v>1052</v>
      </c>
      <c r="J22" t="s">
        <v>1053</v>
      </c>
      <c r="K22" t="s">
        <v>1054</v>
      </c>
      <c r="L22">
        <v>1355</v>
      </c>
      <c r="N22">
        <v>1010</v>
      </c>
      <c r="O22" t="s">
        <v>390</v>
      </c>
      <c r="P22" t="s">
        <v>390</v>
      </c>
      <c r="Q22">
        <v>100</v>
      </c>
      <c r="X22">
        <v>8</v>
      </c>
      <c r="Y22">
        <v>50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8</v>
      </c>
      <c r="AH22">
        <v>2</v>
      </c>
      <c r="AI22">
        <v>39500920</v>
      </c>
      <c r="AJ22">
        <v>21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ROW(Source!A32)</f>
        <v>32</v>
      </c>
      <c r="B23">
        <v>39500933</v>
      </c>
      <c r="C23">
        <v>39500910</v>
      </c>
      <c r="D23">
        <v>36838722</v>
      </c>
      <c r="E23">
        <v>1</v>
      </c>
      <c r="F23">
        <v>1</v>
      </c>
      <c r="G23">
        <v>1</v>
      </c>
      <c r="H23">
        <v>3</v>
      </c>
      <c r="I23" t="s">
        <v>1055</v>
      </c>
      <c r="J23" t="s">
        <v>1056</v>
      </c>
      <c r="K23" t="s">
        <v>1057</v>
      </c>
      <c r="L23">
        <v>1354</v>
      </c>
      <c r="N23">
        <v>1010</v>
      </c>
      <c r="O23" t="s">
        <v>132</v>
      </c>
      <c r="P23" t="s">
        <v>132</v>
      </c>
      <c r="Q23">
        <v>1</v>
      </c>
      <c r="X23">
        <v>69</v>
      </c>
      <c r="Y23">
        <v>67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69</v>
      </c>
      <c r="AH23">
        <v>2</v>
      </c>
      <c r="AI23">
        <v>39500921</v>
      </c>
      <c r="AJ23">
        <v>22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ROW(Source!A33)</f>
        <v>33</v>
      </c>
      <c r="B24">
        <v>39500923</v>
      </c>
      <c r="C24">
        <v>39500910</v>
      </c>
      <c r="D24">
        <v>37070495</v>
      </c>
      <c r="E24">
        <v>1</v>
      </c>
      <c r="F24">
        <v>1</v>
      </c>
      <c r="G24">
        <v>1</v>
      </c>
      <c r="H24">
        <v>1</v>
      </c>
      <c r="I24" t="s">
        <v>1035</v>
      </c>
      <c r="J24" t="s">
        <v>3</v>
      </c>
      <c r="K24" t="s">
        <v>1036</v>
      </c>
      <c r="L24">
        <v>1191</v>
      </c>
      <c r="N24">
        <v>1013</v>
      </c>
      <c r="O24" t="s">
        <v>1028</v>
      </c>
      <c r="P24" t="s">
        <v>1028</v>
      </c>
      <c r="Q24">
        <v>1</v>
      </c>
      <c r="X24">
        <v>145.72</v>
      </c>
      <c r="Y24">
        <v>0</v>
      </c>
      <c r="Z24">
        <v>0</v>
      </c>
      <c r="AA24">
        <v>0</v>
      </c>
      <c r="AB24">
        <v>8.74</v>
      </c>
      <c r="AC24">
        <v>0</v>
      </c>
      <c r="AD24">
        <v>1</v>
      </c>
      <c r="AE24">
        <v>1</v>
      </c>
      <c r="AF24" t="s">
        <v>33</v>
      </c>
      <c r="AG24">
        <v>167.57799999999997</v>
      </c>
      <c r="AH24">
        <v>2</v>
      </c>
      <c r="AI24">
        <v>39500911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ROW(Source!A33)</f>
        <v>33</v>
      </c>
      <c r="B25">
        <v>39500924</v>
      </c>
      <c r="C25">
        <v>39500910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1029</v>
      </c>
      <c r="J25" t="s">
        <v>3</v>
      </c>
      <c r="K25" t="s">
        <v>1030</v>
      </c>
      <c r="L25">
        <v>1191</v>
      </c>
      <c r="N25">
        <v>1013</v>
      </c>
      <c r="O25" t="s">
        <v>1028</v>
      </c>
      <c r="P25" t="s">
        <v>1028</v>
      </c>
      <c r="Q25">
        <v>1</v>
      </c>
      <c r="X25">
        <v>4.2300000000000004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32</v>
      </c>
      <c r="AG25">
        <v>5.2875000000000005</v>
      </c>
      <c r="AH25">
        <v>2</v>
      </c>
      <c r="AI25">
        <v>39500912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ROW(Source!A33)</f>
        <v>33</v>
      </c>
      <c r="B26">
        <v>39500925</v>
      </c>
      <c r="C26">
        <v>39500910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1031</v>
      </c>
      <c r="J26" t="s">
        <v>1032</v>
      </c>
      <c r="K26" t="s">
        <v>1033</v>
      </c>
      <c r="L26">
        <v>1368</v>
      </c>
      <c r="N26">
        <v>1011</v>
      </c>
      <c r="O26" t="s">
        <v>1034</v>
      </c>
      <c r="P26" t="s">
        <v>1034</v>
      </c>
      <c r="Q26">
        <v>1</v>
      </c>
      <c r="X26">
        <v>0.66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32</v>
      </c>
      <c r="AG26">
        <v>0.82500000000000007</v>
      </c>
      <c r="AH26">
        <v>2</v>
      </c>
      <c r="AI26">
        <v>39500913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39500926</v>
      </c>
      <c r="C27">
        <v>39500910</v>
      </c>
      <c r="D27">
        <v>36883554</v>
      </c>
      <c r="E27">
        <v>1</v>
      </c>
      <c r="F27">
        <v>1</v>
      </c>
      <c r="G27">
        <v>1</v>
      </c>
      <c r="H27">
        <v>2</v>
      </c>
      <c r="I27" t="s">
        <v>1037</v>
      </c>
      <c r="J27" t="s">
        <v>1038</v>
      </c>
      <c r="K27" t="s">
        <v>1039</v>
      </c>
      <c r="L27">
        <v>1368</v>
      </c>
      <c r="N27">
        <v>1011</v>
      </c>
      <c r="O27" t="s">
        <v>1034</v>
      </c>
      <c r="P27" t="s">
        <v>1034</v>
      </c>
      <c r="Q27">
        <v>1</v>
      </c>
      <c r="X27">
        <v>3.57</v>
      </c>
      <c r="Y27">
        <v>0</v>
      </c>
      <c r="Z27">
        <v>65.709999999999994</v>
      </c>
      <c r="AA27">
        <v>11.6</v>
      </c>
      <c r="AB27">
        <v>0</v>
      </c>
      <c r="AC27">
        <v>0</v>
      </c>
      <c r="AD27">
        <v>1</v>
      </c>
      <c r="AE27">
        <v>0</v>
      </c>
      <c r="AF27" t="s">
        <v>32</v>
      </c>
      <c r="AG27">
        <v>4.4624999999999995</v>
      </c>
      <c r="AH27">
        <v>2</v>
      </c>
      <c r="AI27">
        <v>39500914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39500927</v>
      </c>
      <c r="C28">
        <v>39500910</v>
      </c>
      <c r="D28">
        <v>36802057</v>
      </c>
      <c r="E28">
        <v>1</v>
      </c>
      <c r="F28">
        <v>1</v>
      </c>
      <c r="G28">
        <v>1</v>
      </c>
      <c r="H28">
        <v>3</v>
      </c>
      <c r="I28" t="s">
        <v>1040</v>
      </c>
      <c r="J28" t="s">
        <v>1041</v>
      </c>
      <c r="K28" t="s">
        <v>1042</v>
      </c>
      <c r="L28">
        <v>1301</v>
      </c>
      <c r="N28">
        <v>1003</v>
      </c>
      <c r="O28" t="s">
        <v>66</v>
      </c>
      <c r="P28" t="s">
        <v>66</v>
      </c>
      <c r="Q28">
        <v>1</v>
      </c>
      <c r="X28">
        <v>244</v>
      </c>
      <c r="Y28">
        <v>6.38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244</v>
      </c>
      <c r="AH28">
        <v>2</v>
      </c>
      <c r="AI28">
        <v>39500915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39500928</v>
      </c>
      <c r="C29">
        <v>39500910</v>
      </c>
      <c r="D29">
        <v>36802058</v>
      </c>
      <c r="E29">
        <v>1</v>
      </c>
      <c r="F29">
        <v>1</v>
      </c>
      <c r="G29">
        <v>1</v>
      </c>
      <c r="H29">
        <v>3</v>
      </c>
      <c r="I29" t="s">
        <v>1043</v>
      </c>
      <c r="J29" t="s">
        <v>1044</v>
      </c>
      <c r="K29" t="s">
        <v>1045</v>
      </c>
      <c r="L29">
        <v>1301</v>
      </c>
      <c r="N29">
        <v>1003</v>
      </c>
      <c r="O29" t="s">
        <v>66</v>
      </c>
      <c r="P29" t="s">
        <v>66</v>
      </c>
      <c r="Q29">
        <v>1</v>
      </c>
      <c r="X29">
        <v>56</v>
      </c>
      <c r="Y29">
        <v>7.95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56</v>
      </c>
      <c r="AH29">
        <v>2</v>
      </c>
      <c r="AI29">
        <v>39500916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39500929</v>
      </c>
      <c r="C30">
        <v>39500910</v>
      </c>
      <c r="D30">
        <v>36802146</v>
      </c>
      <c r="E30">
        <v>1</v>
      </c>
      <c r="F30">
        <v>1</v>
      </c>
      <c r="G30">
        <v>1</v>
      </c>
      <c r="H30">
        <v>3</v>
      </c>
      <c r="I30" t="s">
        <v>1046</v>
      </c>
      <c r="J30" t="s">
        <v>1047</v>
      </c>
      <c r="K30" t="s">
        <v>1048</v>
      </c>
      <c r="L30">
        <v>1302</v>
      </c>
      <c r="N30">
        <v>1003</v>
      </c>
      <c r="O30" t="s">
        <v>282</v>
      </c>
      <c r="P30" t="s">
        <v>282</v>
      </c>
      <c r="Q30">
        <v>10</v>
      </c>
      <c r="X30">
        <v>15.6</v>
      </c>
      <c r="Y30">
        <v>64.099999999999994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15.6</v>
      </c>
      <c r="AH30">
        <v>2</v>
      </c>
      <c r="AI30">
        <v>39500917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39500930</v>
      </c>
      <c r="C31">
        <v>39500910</v>
      </c>
      <c r="D31">
        <v>36804571</v>
      </c>
      <c r="E31">
        <v>1</v>
      </c>
      <c r="F31">
        <v>1</v>
      </c>
      <c r="G31">
        <v>1</v>
      </c>
      <c r="H31">
        <v>3</v>
      </c>
      <c r="I31" t="s">
        <v>1049</v>
      </c>
      <c r="J31" t="s">
        <v>1050</v>
      </c>
      <c r="K31" t="s">
        <v>1051</v>
      </c>
      <c r="L31">
        <v>1358</v>
      </c>
      <c r="N31">
        <v>1010</v>
      </c>
      <c r="O31" t="s">
        <v>566</v>
      </c>
      <c r="P31" t="s">
        <v>566</v>
      </c>
      <c r="Q31">
        <v>10</v>
      </c>
      <c r="X31">
        <v>38.9</v>
      </c>
      <c r="Y31">
        <v>7.03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38.9</v>
      </c>
      <c r="AH31">
        <v>2</v>
      </c>
      <c r="AI31">
        <v>39500918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39500931</v>
      </c>
      <c r="C32">
        <v>39500910</v>
      </c>
      <c r="D32">
        <v>36796973</v>
      </c>
      <c r="E32">
        <v>17</v>
      </c>
      <c r="F32">
        <v>1</v>
      </c>
      <c r="G32">
        <v>1</v>
      </c>
      <c r="H32">
        <v>3</v>
      </c>
      <c r="I32" t="s">
        <v>1540</v>
      </c>
      <c r="J32" t="s">
        <v>3</v>
      </c>
      <c r="K32" t="s">
        <v>1541</v>
      </c>
      <c r="L32">
        <v>1327</v>
      </c>
      <c r="N32">
        <v>1005</v>
      </c>
      <c r="O32" t="s">
        <v>40</v>
      </c>
      <c r="P32" t="s">
        <v>40</v>
      </c>
      <c r="Q32">
        <v>1</v>
      </c>
      <c r="X32">
        <v>100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3</v>
      </c>
      <c r="AG32">
        <v>100</v>
      </c>
      <c r="AH32">
        <v>3</v>
      </c>
      <c r="AI32">
        <v>-1</v>
      </c>
      <c r="AJ32" t="s">
        <v>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39500932</v>
      </c>
      <c r="C33">
        <v>39500910</v>
      </c>
      <c r="D33">
        <v>36832273</v>
      </c>
      <c r="E33">
        <v>1</v>
      </c>
      <c r="F33">
        <v>1</v>
      </c>
      <c r="G33">
        <v>1</v>
      </c>
      <c r="H33">
        <v>3</v>
      </c>
      <c r="I33" t="s">
        <v>1052</v>
      </c>
      <c r="J33" t="s">
        <v>1053</v>
      </c>
      <c r="K33" t="s">
        <v>1054</v>
      </c>
      <c r="L33">
        <v>1355</v>
      </c>
      <c r="N33">
        <v>1010</v>
      </c>
      <c r="O33" t="s">
        <v>390</v>
      </c>
      <c r="P33" t="s">
        <v>390</v>
      </c>
      <c r="Q33">
        <v>100</v>
      </c>
      <c r="X33">
        <v>8</v>
      </c>
      <c r="Y33">
        <v>50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8</v>
      </c>
      <c r="AH33">
        <v>2</v>
      </c>
      <c r="AI33">
        <v>39500920</v>
      </c>
      <c r="AJ33">
        <v>32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ROW(Source!A33)</f>
        <v>33</v>
      </c>
      <c r="B34">
        <v>39500933</v>
      </c>
      <c r="C34">
        <v>39500910</v>
      </c>
      <c r="D34">
        <v>36838722</v>
      </c>
      <c r="E34">
        <v>1</v>
      </c>
      <c r="F34">
        <v>1</v>
      </c>
      <c r="G34">
        <v>1</v>
      </c>
      <c r="H34">
        <v>3</v>
      </c>
      <c r="I34" t="s">
        <v>1055</v>
      </c>
      <c r="J34" t="s">
        <v>1056</v>
      </c>
      <c r="K34" t="s">
        <v>1057</v>
      </c>
      <c r="L34">
        <v>1354</v>
      </c>
      <c r="N34">
        <v>1010</v>
      </c>
      <c r="O34" t="s">
        <v>132</v>
      </c>
      <c r="P34" t="s">
        <v>132</v>
      </c>
      <c r="Q34">
        <v>1</v>
      </c>
      <c r="X34">
        <v>69</v>
      </c>
      <c r="Y34">
        <v>67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69</v>
      </c>
      <c r="AH34">
        <v>2</v>
      </c>
      <c r="AI34">
        <v>39500921</v>
      </c>
      <c r="AJ34">
        <v>33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39500945</v>
      </c>
      <c r="C35">
        <v>39500936</v>
      </c>
      <c r="D35">
        <v>37065248</v>
      </c>
      <c r="E35">
        <v>1</v>
      </c>
      <c r="F35">
        <v>1</v>
      </c>
      <c r="G35">
        <v>1</v>
      </c>
      <c r="H35">
        <v>1</v>
      </c>
      <c r="I35" t="s">
        <v>1058</v>
      </c>
      <c r="J35" t="s">
        <v>3</v>
      </c>
      <c r="K35" t="s">
        <v>1059</v>
      </c>
      <c r="L35">
        <v>1191</v>
      </c>
      <c r="N35">
        <v>1013</v>
      </c>
      <c r="O35" t="s">
        <v>1028</v>
      </c>
      <c r="P35" t="s">
        <v>1028</v>
      </c>
      <c r="Q35">
        <v>1</v>
      </c>
      <c r="X35">
        <v>83.67</v>
      </c>
      <c r="Y35">
        <v>0</v>
      </c>
      <c r="Z35">
        <v>0</v>
      </c>
      <c r="AA35">
        <v>0</v>
      </c>
      <c r="AB35">
        <v>8.5299999999999994</v>
      </c>
      <c r="AC35">
        <v>0</v>
      </c>
      <c r="AD35">
        <v>1</v>
      </c>
      <c r="AE35">
        <v>1</v>
      </c>
      <c r="AF35" t="s">
        <v>33</v>
      </c>
      <c r="AG35">
        <v>96.220500000000001</v>
      </c>
      <c r="AH35">
        <v>2</v>
      </c>
      <c r="AI35">
        <v>39500937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ROW(Source!A36)</f>
        <v>36</v>
      </c>
      <c r="B36">
        <v>39500946</v>
      </c>
      <c r="C36">
        <v>39500936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1029</v>
      </c>
      <c r="J36" t="s">
        <v>3</v>
      </c>
      <c r="K36" t="s">
        <v>1030</v>
      </c>
      <c r="L36">
        <v>1191</v>
      </c>
      <c r="N36">
        <v>1013</v>
      </c>
      <c r="O36" t="s">
        <v>1028</v>
      </c>
      <c r="P36" t="s">
        <v>1028</v>
      </c>
      <c r="Q36">
        <v>1</v>
      </c>
      <c r="X36">
        <v>1.34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32</v>
      </c>
      <c r="AG36">
        <v>1.675</v>
      </c>
      <c r="AH36">
        <v>2</v>
      </c>
      <c r="AI36">
        <v>39500938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ROW(Source!A36)</f>
        <v>36</v>
      </c>
      <c r="B37">
        <v>39500947</v>
      </c>
      <c r="C37">
        <v>39500936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1060</v>
      </c>
      <c r="J37" t="s">
        <v>1061</v>
      </c>
      <c r="K37" t="s">
        <v>1062</v>
      </c>
      <c r="L37">
        <v>1368</v>
      </c>
      <c r="N37">
        <v>1011</v>
      </c>
      <c r="O37" t="s">
        <v>1034</v>
      </c>
      <c r="P37" t="s">
        <v>1034</v>
      </c>
      <c r="Q37">
        <v>1</v>
      </c>
      <c r="X37">
        <v>0.02</v>
      </c>
      <c r="Y37">
        <v>0</v>
      </c>
      <c r="Z37">
        <v>89.99</v>
      </c>
      <c r="AA37">
        <v>10.06</v>
      </c>
      <c r="AB37">
        <v>0</v>
      </c>
      <c r="AC37">
        <v>0</v>
      </c>
      <c r="AD37">
        <v>1</v>
      </c>
      <c r="AE37">
        <v>0</v>
      </c>
      <c r="AF37" t="s">
        <v>32</v>
      </c>
      <c r="AG37">
        <v>2.5000000000000001E-2</v>
      </c>
      <c r="AH37">
        <v>2</v>
      </c>
      <c r="AI37">
        <v>39500939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ROW(Source!A36)</f>
        <v>36</v>
      </c>
      <c r="B38">
        <v>39500948</v>
      </c>
      <c r="C38">
        <v>39500936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1031</v>
      </c>
      <c r="J38" t="s">
        <v>1032</v>
      </c>
      <c r="K38" t="s">
        <v>1033</v>
      </c>
      <c r="L38">
        <v>1368</v>
      </c>
      <c r="N38">
        <v>1011</v>
      </c>
      <c r="O38" t="s">
        <v>1034</v>
      </c>
      <c r="P38" t="s">
        <v>1034</v>
      </c>
      <c r="Q38">
        <v>1</v>
      </c>
      <c r="X38">
        <v>0.3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32</v>
      </c>
      <c r="AG38">
        <v>0.375</v>
      </c>
      <c r="AH38">
        <v>2</v>
      </c>
      <c r="AI38">
        <v>39500940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ROW(Source!A36)</f>
        <v>36</v>
      </c>
      <c r="B39">
        <v>39500949</v>
      </c>
      <c r="C39">
        <v>39500936</v>
      </c>
      <c r="D39">
        <v>36882621</v>
      </c>
      <c r="E39">
        <v>1</v>
      </c>
      <c r="F39">
        <v>1</v>
      </c>
      <c r="G39">
        <v>1</v>
      </c>
      <c r="H39">
        <v>2</v>
      </c>
      <c r="I39" t="s">
        <v>1063</v>
      </c>
      <c r="J39" t="s">
        <v>1064</v>
      </c>
      <c r="K39" t="s">
        <v>1065</v>
      </c>
      <c r="L39">
        <v>1368</v>
      </c>
      <c r="N39">
        <v>1011</v>
      </c>
      <c r="O39" t="s">
        <v>1034</v>
      </c>
      <c r="P39" t="s">
        <v>1034</v>
      </c>
      <c r="Q39">
        <v>1</v>
      </c>
      <c r="X39">
        <v>1.02</v>
      </c>
      <c r="Y39">
        <v>0</v>
      </c>
      <c r="Z39">
        <v>12.39</v>
      </c>
      <c r="AA39">
        <v>10.06</v>
      </c>
      <c r="AB39">
        <v>0</v>
      </c>
      <c r="AC39">
        <v>0</v>
      </c>
      <c r="AD39">
        <v>1</v>
      </c>
      <c r="AE39">
        <v>0</v>
      </c>
      <c r="AF39" t="s">
        <v>32</v>
      </c>
      <c r="AG39">
        <v>1.2749999999999999</v>
      </c>
      <c r="AH39">
        <v>2</v>
      </c>
      <c r="AI39">
        <v>39500941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ROW(Source!A36)</f>
        <v>36</v>
      </c>
      <c r="B40">
        <v>39500950</v>
      </c>
      <c r="C40">
        <v>39500936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1066</v>
      </c>
      <c r="J40" t="s">
        <v>1067</v>
      </c>
      <c r="K40" t="s">
        <v>1068</v>
      </c>
      <c r="L40">
        <v>1339</v>
      </c>
      <c r="N40">
        <v>1007</v>
      </c>
      <c r="O40" t="s">
        <v>179</v>
      </c>
      <c r="P40" t="s">
        <v>179</v>
      </c>
      <c r="Q40">
        <v>1</v>
      </c>
      <c r="X40">
        <v>0.74</v>
      </c>
      <c r="Y40">
        <v>2.44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0.74</v>
      </c>
      <c r="AH40">
        <v>2</v>
      </c>
      <c r="AI40">
        <v>39500942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ROW(Source!A36)</f>
        <v>36</v>
      </c>
      <c r="B41">
        <v>39500951</v>
      </c>
      <c r="C41">
        <v>39500936</v>
      </c>
      <c r="D41">
        <v>36797456</v>
      </c>
      <c r="E41">
        <v>17</v>
      </c>
      <c r="F41">
        <v>1</v>
      </c>
      <c r="G41">
        <v>1</v>
      </c>
      <c r="H41">
        <v>3</v>
      </c>
      <c r="I41" t="s">
        <v>55</v>
      </c>
      <c r="J41" t="s">
        <v>3</v>
      </c>
      <c r="K41" t="s">
        <v>56</v>
      </c>
      <c r="L41">
        <v>1348</v>
      </c>
      <c r="N41">
        <v>1009</v>
      </c>
      <c r="O41" t="s">
        <v>57</v>
      </c>
      <c r="P41" t="s">
        <v>57</v>
      </c>
      <c r="Q41">
        <v>1000</v>
      </c>
      <c r="X41">
        <v>1.23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 t="s">
        <v>3</v>
      </c>
      <c r="AG41">
        <v>1.23</v>
      </c>
      <c r="AH41">
        <v>2</v>
      </c>
      <c r="AI41">
        <v>39500943</v>
      </c>
      <c r="AJ41">
        <v>42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ROW(Source!A36)</f>
        <v>36</v>
      </c>
      <c r="B42">
        <v>39500952</v>
      </c>
      <c r="C42">
        <v>39500936</v>
      </c>
      <c r="D42">
        <v>36797079</v>
      </c>
      <c r="E42">
        <v>17</v>
      </c>
      <c r="F42">
        <v>1</v>
      </c>
      <c r="G42">
        <v>1</v>
      </c>
      <c r="H42">
        <v>3</v>
      </c>
      <c r="I42" t="s">
        <v>91</v>
      </c>
      <c r="J42" t="s">
        <v>3</v>
      </c>
      <c r="K42" t="s">
        <v>92</v>
      </c>
      <c r="L42">
        <v>1348</v>
      </c>
      <c r="N42">
        <v>1009</v>
      </c>
      <c r="O42" t="s">
        <v>57</v>
      </c>
      <c r="P42" t="s">
        <v>57</v>
      </c>
      <c r="Q42">
        <v>1000</v>
      </c>
      <c r="X42">
        <v>0</v>
      </c>
      <c r="Y42">
        <v>0</v>
      </c>
      <c r="Z42">
        <v>0</v>
      </c>
      <c r="AA42">
        <v>0</v>
      </c>
      <c r="AB42">
        <v>0</v>
      </c>
      <c r="AC42">
        <v>1</v>
      </c>
      <c r="AD42">
        <v>0</v>
      </c>
      <c r="AE42">
        <v>0</v>
      </c>
      <c r="AF42" t="s">
        <v>3</v>
      </c>
      <c r="AG42">
        <v>0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ROW(Source!A37)</f>
        <v>37</v>
      </c>
      <c r="B43">
        <v>39500945</v>
      </c>
      <c r="C43">
        <v>39500936</v>
      </c>
      <c r="D43">
        <v>37065248</v>
      </c>
      <c r="E43">
        <v>1</v>
      </c>
      <c r="F43">
        <v>1</v>
      </c>
      <c r="G43">
        <v>1</v>
      </c>
      <c r="H43">
        <v>1</v>
      </c>
      <c r="I43" t="s">
        <v>1058</v>
      </c>
      <c r="J43" t="s">
        <v>3</v>
      </c>
      <c r="K43" t="s">
        <v>1059</v>
      </c>
      <c r="L43">
        <v>1191</v>
      </c>
      <c r="N43">
        <v>1013</v>
      </c>
      <c r="O43" t="s">
        <v>1028</v>
      </c>
      <c r="P43" t="s">
        <v>1028</v>
      </c>
      <c r="Q43">
        <v>1</v>
      </c>
      <c r="X43">
        <v>83.67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33</v>
      </c>
      <c r="AG43">
        <v>96.220500000000001</v>
      </c>
      <c r="AH43">
        <v>2</v>
      </c>
      <c r="AI43">
        <v>39500937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ROW(Source!A37)</f>
        <v>37</v>
      </c>
      <c r="B44">
        <v>39500946</v>
      </c>
      <c r="C44">
        <v>39500936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1029</v>
      </c>
      <c r="J44" t="s">
        <v>3</v>
      </c>
      <c r="K44" t="s">
        <v>1030</v>
      </c>
      <c r="L44">
        <v>1191</v>
      </c>
      <c r="N44">
        <v>1013</v>
      </c>
      <c r="O44" t="s">
        <v>1028</v>
      </c>
      <c r="P44" t="s">
        <v>1028</v>
      </c>
      <c r="Q44">
        <v>1</v>
      </c>
      <c r="X44">
        <v>1.34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32</v>
      </c>
      <c r="AG44">
        <v>1.675</v>
      </c>
      <c r="AH44">
        <v>2</v>
      </c>
      <c r="AI44">
        <v>39500938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ROW(Source!A37)</f>
        <v>37</v>
      </c>
      <c r="B45">
        <v>39500947</v>
      </c>
      <c r="C45">
        <v>39500936</v>
      </c>
      <c r="D45">
        <v>36882383</v>
      </c>
      <c r="E45">
        <v>1</v>
      </c>
      <c r="F45">
        <v>1</v>
      </c>
      <c r="G45">
        <v>1</v>
      </c>
      <c r="H45">
        <v>2</v>
      </c>
      <c r="I45" t="s">
        <v>1060</v>
      </c>
      <c r="J45" t="s">
        <v>1061</v>
      </c>
      <c r="K45" t="s">
        <v>1062</v>
      </c>
      <c r="L45">
        <v>1368</v>
      </c>
      <c r="N45">
        <v>1011</v>
      </c>
      <c r="O45" t="s">
        <v>1034</v>
      </c>
      <c r="P45" t="s">
        <v>1034</v>
      </c>
      <c r="Q45">
        <v>1</v>
      </c>
      <c r="X45">
        <v>0.02</v>
      </c>
      <c r="Y45">
        <v>0</v>
      </c>
      <c r="Z45">
        <v>89.99</v>
      </c>
      <c r="AA45">
        <v>10.06</v>
      </c>
      <c r="AB45">
        <v>0</v>
      </c>
      <c r="AC45">
        <v>0</v>
      </c>
      <c r="AD45">
        <v>1</v>
      </c>
      <c r="AE45">
        <v>0</v>
      </c>
      <c r="AF45" t="s">
        <v>32</v>
      </c>
      <c r="AG45">
        <v>2.5000000000000001E-2</v>
      </c>
      <c r="AH45">
        <v>2</v>
      </c>
      <c r="AI45">
        <v>39500939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ROW(Source!A37)</f>
        <v>37</v>
      </c>
      <c r="B46">
        <v>39500948</v>
      </c>
      <c r="C46">
        <v>39500936</v>
      </c>
      <c r="D46">
        <v>36882452</v>
      </c>
      <c r="E46">
        <v>1</v>
      </c>
      <c r="F46">
        <v>1</v>
      </c>
      <c r="G46">
        <v>1</v>
      </c>
      <c r="H46">
        <v>2</v>
      </c>
      <c r="I46" t="s">
        <v>1031</v>
      </c>
      <c r="J46" t="s">
        <v>1032</v>
      </c>
      <c r="K46" t="s">
        <v>1033</v>
      </c>
      <c r="L46">
        <v>1368</v>
      </c>
      <c r="N46">
        <v>1011</v>
      </c>
      <c r="O46" t="s">
        <v>1034</v>
      </c>
      <c r="P46" t="s">
        <v>1034</v>
      </c>
      <c r="Q46">
        <v>1</v>
      </c>
      <c r="X46">
        <v>0.3</v>
      </c>
      <c r="Y46">
        <v>0</v>
      </c>
      <c r="Z46">
        <v>31.26</v>
      </c>
      <c r="AA46">
        <v>13.5</v>
      </c>
      <c r="AB46">
        <v>0</v>
      </c>
      <c r="AC46">
        <v>0</v>
      </c>
      <c r="AD46">
        <v>1</v>
      </c>
      <c r="AE46">
        <v>0</v>
      </c>
      <c r="AF46" t="s">
        <v>32</v>
      </c>
      <c r="AG46">
        <v>0.375</v>
      </c>
      <c r="AH46">
        <v>2</v>
      </c>
      <c r="AI46">
        <v>39500940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ROW(Source!A37)</f>
        <v>37</v>
      </c>
      <c r="B47">
        <v>39500949</v>
      </c>
      <c r="C47">
        <v>39500936</v>
      </c>
      <c r="D47">
        <v>36882621</v>
      </c>
      <c r="E47">
        <v>1</v>
      </c>
      <c r="F47">
        <v>1</v>
      </c>
      <c r="G47">
        <v>1</v>
      </c>
      <c r="H47">
        <v>2</v>
      </c>
      <c r="I47" t="s">
        <v>1063</v>
      </c>
      <c r="J47" t="s">
        <v>1064</v>
      </c>
      <c r="K47" t="s">
        <v>1065</v>
      </c>
      <c r="L47">
        <v>1368</v>
      </c>
      <c r="N47">
        <v>1011</v>
      </c>
      <c r="O47" t="s">
        <v>1034</v>
      </c>
      <c r="P47" t="s">
        <v>1034</v>
      </c>
      <c r="Q47">
        <v>1</v>
      </c>
      <c r="X47">
        <v>1.02</v>
      </c>
      <c r="Y47">
        <v>0</v>
      </c>
      <c r="Z47">
        <v>12.39</v>
      </c>
      <c r="AA47">
        <v>10.06</v>
      </c>
      <c r="AB47">
        <v>0</v>
      </c>
      <c r="AC47">
        <v>0</v>
      </c>
      <c r="AD47">
        <v>1</v>
      </c>
      <c r="AE47">
        <v>0</v>
      </c>
      <c r="AF47" t="s">
        <v>32</v>
      </c>
      <c r="AG47">
        <v>1.2749999999999999</v>
      </c>
      <c r="AH47">
        <v>2</v>
      </c>
      <c r="AI47">
        <v>39500941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ROW(Source!A37)</f>
        <v>37</v>
      </c>
      <c r="B48">
        <v>39500950</v>
      </c>
      <c r="C48">
        <v>39500936</v>
      </c>
      <c r="D48">
        <v>36801792</v>
      </c>
      <c r="E48">
        <v>1</v>
      </c>
      <c r="F48">
        <v>1</v>
      </c>
      <c r="G48">
        <v>1</v>
      </c>
      <c r="H48">
        <v>3</v>
      </c>
      <c r="I48" t="s">
        <v>1066</v>
      </c>
      <c r="J48" t="s">
        <v>1067</v>
      </c>
      <c r="K48" t="s">
        <v>1068</v>
      </c>
      <c r="L48">
        <v>1339</v>
      </c>
      <c r="N48">
        <v>1007</v>
      </c>
      <c r="O48" t="s">
        <v>179</v>
      </c>
      <c r="P48" t="s">
        <v>179</v>
      </c>
      <c r="Q48">
        <v>1</v>
      </c>
      <c r="X48">
        <v>0.74</v>
      </c>
      <c r="Y48">
        <v>2.44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0.74</v>
      </c>
      <c r="AH48">
        <v>2</v>
      </c>
      <c r="AI48">
        <v>39500942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ROW(Source!A37)</f>
        <v>37</v>
      </c>
      <c r="B49">
        <v>39500951</v>
      </c>
      <c r="C49">
        <v>39500936</v>
      </c>
      <c r="D49">
        <v>36797456</v>
      </c>
      <c r="E49">
        <v>17</v>
      </c>
      <c r="F49">
        <v>1</v>
      </c>
      <c r="G49">
        <v>1</v>
      </c>
      <c r="H49">
        <v>3</v>
      </c>
      <c r="I49" t="s">
        <v>55</v>
      </c>
      <c r="J49" t="s">
        <v>3</v>
      </c>
      <c r="K49" t="s">
        <v>56</v>
      </c>
      <c r="L49">
        <v>1348</v>
      </c>
      <c r="N49">
        <v>1009</v>
      </c>
      <c r="O49" t="s">
        <v>57</v>
      </c>
      <c r="P49" t="s">
        <v>57</v>
      </c>
      <c r="Q49">
        <v>1000</v>
      </c>
      <c r="X49">
        <v>1.23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3</v>
      </c>
      <c r="AG49">
        <v>1.23</v>
      </c>
      <c r="AH49">
        <v>2</v>
      </c>
      <c r="AI49">
        <v>39500943</v>
      </c>
      <c r="AJ49">
        <v>50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ROW(Source!A37)</f>
        <v>37</v>
      </c>
      <c r="B50">
        <v>39500952</v>
      </c>
      <c r="C50">
        <v>39500936</v>
      </c>
      <c r="D50">
        <v>36797079</v>
      </c>
      <c r="E50">
        <v>17</v>
      </c>
      <c r="F50">
        <v>1</v>
      </c>
      <c r="G50">
        <v>1</v>
      </c>
      <c r="H50">
        <v>3</v>
      </c>
      <c r="I50" t="s">
        <v>91</v>
      </c>
      <c r="J50" t="s">
        <v>3</v>
      </c>
      <c r="K50" t="s">
        <v>92</v>
      </c>
      <c r="L50">
        <v>1348</v>
      </c>
      <c r="N50">
        <v>1009</v>
      </c>
      <c r="O50" t="s">
        <v>57</v>
      </c>
      <c r="P50" t="s">
        <v>57</v>
      </c>
      <c r="Q50">
        <v>1000</v>
      </c>
      <c r="X50">
        <v>0</v>
      </c>
      <c r="Y50">
        <v>0</v>
      </c>
      <c r="Z50">
        <v>0</v>
      </c>
      <c r="AA50">
        <v>0</v>
      </c>
      <c r="AB50">
        <v>0</v>
      </c>
      <c r="AC50">
        <v>1</v>
      </c>
      <c r="AD50">
        <v>0</v>
      </c>
      <c r="AE50">
        <v>0</v>
      </c>
      <c r="AF50" t="s">
        <v>3</v>
      </c>
      <c r="AG50">
        <v>0</v>
      </c>
      <c r="AH50">
        <v>3</v>
      </c>
      <c r="AI50">
        <v>-1</v>
      </c>
      <c r="AJ50" t="s">
        <v>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ROW(Source!A42)</f>
        <v>42</v>
      </c>
      <c r="B51">
        <v>39500963</v>
      </c>
      <c r="C51">
        <v>39500955</v>
      </c>
      <c r="D51">
        <v>37065248</v>
      </c>
      <c r="E51">
        <v>1</v>
      </c>
      <c r="F51">
        <v>1</v>
      </c>
      <c r="G51">
        <v>1</v>
      </c>
      <c r="H51">
        <v>1</v>
      </c>
      <c r="I51" t="s">
        <v>1058</v>
      </c>
      <c r="J51" t="s">
        <v>3</v>
      </c>
      <c r="K51" t="s">
        <v>1059</v>
      </c>
      <c r="L51">
        <v>1191</v>
      </c>
      <c r="N51">
        <v>1013</v>
      </c>
      <c r="O51" t="s">
        <v>1028</v>
      </c>
      <c r="P51" t="s">
        <v>1028</v>
      </c>
      <c r="Q51">
        <v>1</v>
      </c>
      <c r="X51">
        <v>21.38</v>
      </c>
      <c r="Y51">
        <v>0</v>
      </c>
      <c r="Z51">
        <v>0</v>
      </c>
      <c r="AA51">
        <v>0</v>
      </c>
      <c r="AB51">
        <v>8.5299999999999994</v>
      </c>
      <c r="AC51">
        <v>0</v>
      </c>
      <c r="AD51">
        <v>1</v>
      </c>
      <c r="AE51">
        <v>1</v>
      </c>
      <c r="AF51" t="s">
        <v>33</v>
      </c>
      <c r="AG51">
        <v>24.586999999999996</v>
      </c>
      <c r="AH51">
        <v>2</v>
      </c>
      <c r="AI51">
        <v>39500956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ROW(Source!A42)</f>
        <v>42</v>
      </c>
      <c r="B52">
        <v>39500964</v>
      </c>
      <c r="C52">
        <v>39500955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1029</v>
      </c>
      <c r="J52" t="s">
        <v>3</v>
      </c>
      <c r="K52" t="s">
        <v>1030</v>
      </c>
      <c r="L52">
        <v>1191</v>
      </c>
      <c r="N52">
        <v>1013</v>
      </c>
      <c r="O52" t="s">
        <v>1028</v>
      </c>
      <c r="P52" t="s">
        <v>1028</v>
      </c>
      <c r="Q52">
        <v>1</v>
      </c>
      <c r="X52">
        <v>0.37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32</v>
      </c>
      <c r="AG52">
        <v>0.46250000000000002</v>
      </c>
      <c r="AH52">
        <v>2</v>
      </c>
      <c r="AI52">
        <v>39500957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ROW(Source!A42)</f>
        <v>42</v>
      </c>
      <c r="B53">
        <v>39500965</v>
      </c>
      <c r="C53">
        <v>39500955</v>
      </c>
      <c r="D53">
        <v>36882452</v>
      </c>
      <c r="E53">
        <v>1</v>
      </c>
      <c r="F53">
        <v>1</v>
      </c>
      <c r="G53">
        <v>1</v>
      </c>
      <c r="H53">
        <v>2</v>
      </c>
      <c r="I53" t="s">
        <v>1031</v>
      </c>
      <c r="J53" t="s">
        <v>1032</v>
      </c>
      <c r="K53" t="s">
        <v>1033</v>
      </c>
      <c r="L53">
        <v>1368</v>
      </c>
      <c r="N53">
        <v>1011</v>
      </c>
      <c r="O53" t="s">
        <v>1034</v>
      </c>
      <c r="P53" t="s">
        <v>1034</v>
      </c>
      <c r="Q53">
        <v>1</v>
      </c>
      <c r="X53">
        <v>7.0000000000000007E-2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32</v>
      </c>
      <c r="AG53">
        <v>8.7500000000000008E-2</v>
      </c>
      <c r="AH53">
        <v>2</v>
      </c>
      <c r="AI53">
        <v>39500958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ROW(Source!A42)</f>
        <v>42</v>
      </c>
      <c r="B54">
        <v>39500966</v>
      </c>
      <c r="C54">
        <v>39500955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1037</v>
      </c>
      <c r="J54" t="s">
        <v>1038</v>
      </c>
      <c r="K54" t="s">
        <v>1039</v>
      </c>
      <c r="L54">
        <v>1368</v>
      </c>
      <c r="N54">
        <v>1011</v>
      </c>
      <c r="O54" t="s">
        <v>1034</v>
      </c>
      <c r="P54" t="s">
        <v>1034</v>
      </c>
      <c r="Q54">
        <v>1</v>
      </c>
      <c r="X54">
        <v>0.3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32</v>
      </c>
      <c r="AG54">
        <v>0.375</v>
      </c>
      <c r="AH54">
        <v>2</v>
      </c>
      <c r="AI54">
        <v>39500959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ROW(Source!A42)</f>
        <v>42</v>
      </c>
      <c r="B55">
        <v>39500967</v>
      </c>
      <c r="C55">
        <v>39500955</v>
      </c>
      <c r="D55">
        <v>36796976</v>
      </c>
      <c r="E55">
        <v>17</v>
      </c>
      <c r="F55">
        <v>1</v>
      </c>
      <c r="G55">
        <v>1</v>
      </c>
      <c r="H55">
        <v>3</v>
      </c>
      <c r="I55" t="s">
        <v>1542</v>
      </c>
      <c r="J55" t="s">
        <v>3</v>
      </c>
      <c r="K55" t="s">
        <v>1543</v>
      </c>
      <c r="L55">
        <v>1301</v>
      </c>
      <c r="N55">
        <v>1003</v>
      </c>
      <c r="O55" t="s">
        <v>66</v>
      </c>
      <c r="P55" t="s">
        <v>66</v>
      </c>
      <c r="Q55">
        <v>1</v>
      </c>
      <c r="X55">
        <v>0</v>
      </c>
      <c r="Y55">
        <v>0</v>
      </c>
      <c r="Z55">
        <v>0</v>
      </c>
      <c r="AA55">
        <v>0</v>
      </c>
      <c r="AB55">
        <v>0</v>
      </c>
      <c r="AC55">
        <v>1</v>
      </c>
      <c r="AD55">
        <v>0</v>
      </c>
      <c r="AE55">
        <v>0</v>
      </c>
      <c r="AF55" t="s">
        <v>3</v>
      </c>
      <c r="AG55">
        <v>0</v>
      </c>
      <c r="AH55">
        <v>3</v>
      </c>
      <c r="AI55">
        <v>-1</v>
      </c>
      <c r="AJ55" t="s">
        <v>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ROW(Source!A42)</f>
        <v>42</v>
      </c>
      <c r="B56">
        <v>39500968</v>
      </c>
      <c r="C56">
        <v>39500955</v>
      </c>
      <c r="D56">
        <v>36832273</v>
      </c>
      <c r="E56">
        <v>1</v>
      </c>
      <c r="F56">
        <v>1</v>
      </c>
      <c r="G56">
        <v>1</v>
      </c>
      <c r="H56">
        <v>3</v>
      </c>
      <c r="I56" t="s">
        <v>1052</v>
      </c>
      <c r="J56" t="s">
        <v>1053</v>
      </c>
      <c r="K56" t="s">
        <v>1054</v>
      </c>
      <c r="L56">
        <v>1355</v>
      </c>
      <c r="N56">
        <v>1010</v>
      </c>
      <c r="O56" t="s">
        <v>390</v>
      </c>
      <c r="P56" t="s">
        <v>390</v>
      </c>
      <c r="Q56">
        <v>100</v>
      </c>
      <c r="X56">
        <v>4</v>
      </c>
      <c r="Y56">
        <v>50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4</v>
      </c>
      <c r="AH56">
        <v>2</v>
      </c>
      <c r="AI56">
        <v>39500960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ROW(Source!A42)</f>
        <v>42</v>
      </c>
      <c r="B57">
        <v>39500969</v>
      </c>
      <c r="C57">
        <v>39500955</v>
      </c>
      <c r="D57">
        <v>36838722</v>
      </c>
      <c r="E57">
        <v>1</v>
      </c>
      <c r="F57">
        <v>1</v>
      </c>
      <c r="G57">
        <v>1</v>
      </c>
      <c r="H57">
        <v>3</v>
      </c>
      <c r="I57" t="s">
        <v>1055</v>
      </c>
      <c r="J57" t="s">
        <v>1056</v>
      </c>
      <c r="K57" t="s">
        <v>1057</v>
      </c>
      <c r="L57">
        <v>1354</v>
      </c>
      <c r="N57">
        <v>1010</v>
      </c>
      <c r="O57" t="s">
        <v>132</v>
      </c>
      <c r="P57" t="s">
        <v>132</v>
      </c>
      <c r="Q57">
        <v>1</v>
      </c>
      <c r="X57">
        <v>90.7</v>
      </c>
      <c r="Y57">
        <v>67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90.7</v>
      </c>
      <c r="AH57">
        <v>2</v>
      </c>
      <c r="AI57">
        <v>39500961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ROW(Source!A43)</f>
        <v>43</v>
      </c>
      <c r="B58">
        <v>39500963</v>
      </c>
      <c r="C58">
        <v>39500955</v>
      </c>
      <c r="D58">
        <v>37065248</v>
      </c>
      <c r="E58">
        <v>1</v>
      </c>
      <c r="F58">
        <v>1</v>
      </c>
      <c r="G58">
        <v>1</v>
      </c>
      <c r="H58">
        <v>1</v>
      </c>
      <c r="I58" t="s">
        <v>1058</v>
      </c>
      <c r="J58" t="s">
        <v>3</v>
      </c>
      <c r="K58" t="s">
        <v>1059</v>
      </c>
      <c r="L58">
        <v>1191</v>
      </c>
      <c r="N58">
        <v>1013</v>
      </c>
      <c r="O58" t="s">
        <v>1028</v>
      </c>
      <c r="P58" t="s">
        <v>1028</v>
      </c>
      <c r="Q58">
        <v>1</v>
      </c>
      <c r="X58">
        <v>21.38</v>
      </c>
      <c r="Y58">
        <v>0</v>
      </c>
      <c r="Z58">
        <v>0</v>
      </c>
      <c r="AA58">
        <v>0</v>
      </c>
      <c r="AB58">
        <v>8.5299999999999994</v>
      </c>
      <c r="AC58">
        <v>0</v>
      </c>
      <c r="AD58">
        <v>1</v>
      </c>
      <c r="AE58">
        <v>1</v>
      </c>
      <c r="AF58" t="s">
        <v>33</v>
      </c>
      <c r="AG58">
        <v>24.586999999999996</v>
      </c>
      <c r="AH58">
        <v>2</v>
      </c>
      <c r="AI58">
        <v>39500956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ROW(Source!A43)</f>
        <v>43</v>
      </c>
      <c r="B59">
        <v>39500964</v>
      </c>
      <c r="C59">
        <v>39500955</v>
      </c>
      <c r="D59">
        <v>37064876</v>
      </c>
      <c r="E59">
        <v>1</v>
      </c>
      <c r="F59">
        <v>1</v>
      </c>
      <c r="G59">
        <v>1</v>
      </c>
      <c r="H59">
        <v>1</v>
      </c>
      <c r="I59" t="s">
        <v>1029</v>
      </c>
      <c r="J59" t="s">
        <v>3</v>
      </c>
      <c r="K59" t="s">
        <v>1030</v>
      </c>
      <c r="L59">
        <v>1191</v>
      </c>
      <c r="N59">
        <v>1013</v>
      </c>
      <c r="O59" t="s">
        <v>1028</v>
      </c>
      <c r="P59" t="s">
        <v>1028</v>
      </c>
      <c r="Q59">
        <v>1</v>
      </c>
      <c r="X59">
        <v>0.37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2</v>
      </c>
      <c r="AF59" t="s">
        <v>32</v>
      </c>
      <c r="AG59">
        <v>0.46250000000000002</v>
      </c>
      <c r="AH59">
        <v>2</v>
      </c>
      <c r="AI59">
        <v>39500957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ROW(Source!A43)</f>
        <v>43</v>
      </c>
      <c r="B60">
        <v>39500965</v>
      </c>
      <c r="C60">
        <v>39500955</v>
      </c>
      <c r="D60">
        <v>36882452</v>
      </c>
      <c r="E60">
        <v>1</v>
      </c>
      <c r="F60">
        <v>1</v>
      </c>
      <c r="G60">
        <v>1</v>
      </c>
      <c r="H60">
        <v>2</v>
      </c>
      <c r="I60" t="s">
        <v>1031</v>
      </c>
      <c r="J60" t="s">
        <v>1032</v>
      </c>
      <c r="K60" t="s">
        <v>1033</v>
      </c>
      <c r="L60">
        <v>1368</v>
      </c>
      <c r="N60">
        <v>1011</v>
      </c>
      <c r="O60" t="s">
        <v>1034</v>
      </c>
      <c r="P60" t="s">
        <v>1034</v>
      </c>
      <c r="Q60">
        <v>1</v>
      </c>
      <c r="X60">
        <v>7.0000000000000007E-2</v>
      </c>
      <c r="Y60">
        <v>0</v>
      </c>
      <c r="Z60">
        <v>31.26</v>
      </c>
      <c r="AA60">
        <v>13.5</v>
      </c>
      <c r="AB60">
        <v>0</v>
      </c>
      <c r="AC60">
        <v>0</v>
      </c>
      <c r="AD60">
        <v>1</v>
      </c>
      <c r="AE60">
        <v>0</v>
      </c>
      <c r="AF60" t="s">
        <v>32</v>
      </c>
      <c r="AG60">
        <v>8.7500000000000008E-2</v>
      </c>
      <c r="AH60">
        <v>2</v>
      </c>
      <c r="AI60">
        <v>39500958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ROW(Source!A43)</f>
        <v>43</v>
      </c>
      <c r="B61">
        <v>39500966</v>
      </c>
      <c r="C61">
        <v>39500955</v>
      </c>
      <c r="D61">
        <v>36883554</v>
      </c>
      <c r="E61">
        <v>1</v>
      </c>
      <c r="F61">
        <v>1</v>
      </c>
      <c r="G61">
        <v>1</v>
      </c>
      <c r="H61">
        <v>2</v>
      </c>
      <c r="I61" t="s">
        <v>1037</v>
      </c>
      <c r="J61" t="s">
        <v>1038</v>
      </c>
      <c r="K61" t="s">
        <v>1039</v>
      </c>
      <c r="L61">
        <v>1368</v>
      </c>
      <c r="N61">
        <v>1011</v>
      </c>
      <c r="O61" t="s">
        <v>1034</v>
      </c>
      <c r="P61" t="s">
        <v>1034</v>
      </c>
      <c r="Q61">
        <v>1</v>
      </c>
      <c r="X61">
        <v>0.3</v>
      </c>
      <c r="Y61">
        <v>0</v>
      </c>
      <c r="Z61">
        <v>65.709999999999994</v>
      </c>
      <c r="AA61">
        <v>11.6</v>
      </c>
      <c r="AB61">
        <v>0</v>
      </c>
      <c r="AC61">
        <v>0</v>
      </c>
      <c r="AD61">
        <v>1</v>
      </c>
      <c r="AE61">
        <v>0</v>
      </c>
      <c r="AF61" t="s">
        <v>32</v>
      </c>
      <c r="AG61">
        <v>0.375</v>
      </c>
      <c r="AH61">
        <v>2</v>
      </c>
      <c r="AI61">
        <v>39500959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ROW(Source!A43)</f>
        <v>43</v>
      </c>
      <c r="B62">
        <v>39500967</v>
      </c>
      <c r="C62">
        <v>39500955</v>
      </c>
      <c r="D62">
        <v>36796976</v>
      </c>
      <c r="E62">
        <v>17</v>
      </c>
      <c r="F62">
        <v>1</v>
      </c>
      <c r="G62">
        <v>1</v>
      </c>
      <c r="H62">
        <v>3</v>
      </c>
      <c r="I62" t="s">
        <v>1542</v>
      </c>
      <c r="J62" t="s">
        <v>3</v>
      </c>
      <c r="K62" t="s">
        <v>1543</v>
      </c>
      <c r="L62">
        <v>1301</v>
      </c>
      <c r="N62">
        <v>1003</v>
      </c>
      <c r="O62" t="s">
        <v>66</v>
      </c>
      <c r="P62" t="s">
        <v>66</v>
      </c>
      <c r="Q62">
        <v>1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0</v>
      </c>
      <c r="AF62" t="s">
        <v>3</v>
      </c>
      <c r="AG62">
        <v>0</v>
      </c>
      <c r="AH62">
        <v>3</v>
      </c>
      <c r="AI62">
        <v>-1</v>
      </c>
      <c r="AJ62" t="s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ROW(Source!A43)</f>
        <v>43</v>
      </c>
      <c r="B63">
        <v>39500968</v>
      </c>
      <c r="C63">
        <v>39500955</v>
      </c>
      <c r="D63">
        <v>36832273</v>
      </c>
      <c r="E63">
        <v>1</v>
      </c>
      <c r="F63">
        <v>1</v>
      </c>
      <c r="G63">
        <v>1</v>
      </c>
      <c r="H63">
        <v>3</v>
      </c>
      <c r="I63" t="s">
        <v>1052</v>
      </c>
      <c r="J63" t="s">
        <v>1053</v>
      </c>
      <c r="K63" t="s">
        <v>1054</v>
      </c>
      <c r="L63">
        <v>1355</v>
      </c>
      <c r="N63">
        <v>1010</v>
      </c>
      <c r="O63" t="s">
        <v>390</v>
      </c>
      <c r="P63" t="s">
        <v>390</v>
      </c>
      <c r="Q63">
        <v>100</v>
      </c>
      <c r="X63">
        <v>4</v>
      </c>
      <c r="Y63">
        <v>50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4</v>
      </c>
      <c r="AH63">
        <v>2</v>
      </c>
      <c r="AI63">
        <v>39500960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ROW(Source!A43)</f>
        <v>43</v>
      </c>
      <c r="B64">
        <v>39500969</v>
      </c>
      <c r="C64">
        <v>39500955</v>
      </c>
      <c r="D64">
        <v>36838722</v>
      </c>
      <c r="E64">
        <v>1</v>
      </c>
      <c r="F64">
        <v>1</v>
      </c>
      <c r="G64">
        <v>1</v>
      </c>
      <c r="H64">
        <v>3</v>
      </c>
      <c r="I64" t="s">
        <v>1055</v>
      </c>
      <c r="J64" t="s">
        <v>1056</v>
      </c>
      <c r="K64" t="s">
        <v>1057</v>
      </c>
      <c r="L64">
        <v>1354</v>
      </c>
      <c r="N64">
        <v>1010</v>
      </c>
      <c r="O64" t="s">
        <v>132</v>
      </c>
      <c r="P64" t="s">
        <v>132</v>
      </c>
      <c r="Q64">
        <v>1</v>
      </c>
      <c r="X64">
        <v>90.7</v>
      </c>
      <c r="Y64">
        <v>67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90.7</v>
      </c>
      <c r="AH64">
        <v>2</v>
      </c>
      <c r="AI64">
        <v>39500961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ROW(Source!A46)</f>
        <v>46</v>
      </c>
      <c r="B65">
        <v>39500983</v>
      </c>
      <c r="C65">
        <v>39500971</v>
      </c>
      <c r="D65">
        <v>37072767</v>
      </c>
      <c r="E65">
        <v>1</v>
      </c>
      <c r="F65">
        <v>1</v>
      </c>
      <c r="G65">
        <v>1</v>
      </c>
      <c r="H65">
        <v>1</v>
      </c>
      <c r="I65" t="s">
        <v>1069</v>
      </c>
      <c r="J65" t="s">
        <v>3</v>
      </c>
      <c r="K65" t="s">
        <v>1070</v>
      </c>
      <c r="L65">
        <v>1191</v>
      </c>
      <c r="N65">
        <v>1013</v>
      </c>
      <c r="O65" t="s">
        <v>1028</v>
      </c>
      <c r="P65" t="s">
        <v>1028</v>
      </c>
      <c r="Q65">
        <v>1</v>
      </c>
      <c r="X65">
        <v>166.47</v>
      </c>
      <c r="Y65">
        <v>0</v>
      </c>
      <c r="Z65">
        <v>0</v>
      </c>
      <c r="AA65">
        <v>0</v>
      </c>
      <c r="AB65">
        <v>9.18</v>
      </c>
      <c r="AC65">
        <v>0</v>
      </c>
      <c r="AD65">
        <v>1</v>
      </c>
      <c r="AE65">
        <v>1</v>
      </c>
      <c r="AF65" t="s">
        <v>33</v>
      </c>
      <c r="AG65">
        <v>191.44049999999999</v>
      </c>
      <c r="AH65">
        <v>2</v>
      </c>
      <c r="AI65">
        <v>39500972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ROW(Source!A46)</f>
        <v>46</v>
      </c>
      <c r="B66">
        <v>39500984</v>
      </c>
      <c r="C66">
        <v>39500971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1029</v>
      </c>
      <c r="J66" t="s">
        <v>3</v>
      </c>
      <c r="K66" t="s">
        <v>1030</v>
      </c>
      <c r="L66">
        <v>1191</v>
      </c>
      <c r="N66">
        <v>1013</v>
      </c>
      <c r="O66" t="s">
        <v>1028</v>
      </c>
      <c r="P66" t="s">
        <v>1028</v>
      </c>
      <c r="Q66">
        <v>1</v>
      </c>
      <c r="X66">
        <v>0.57999999999999996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32</v>
      </c>
      <c r="AG66">
        <v>0.72499999999999998</v>
      </c>
      <c r="AH66">
        <v>2</v>
      </c>
      <c r="AI66">
        <v>39500973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ROW(Source!A46)</f>
        <v>46</v>
      </c>
      <c r="B67">
        <v>39500985</v>
      </c>
      <c r="C67">
        <v>39500971</v>
      </c>
      <c r="D67">
        <v>36882452</v>
      </c>
      <c r="E67">
        <v>1</v>
      </c>
      <c r="F67">
        <v>1</v>
      </c>
      <c r="G67">
        <v>1</v>
      </c>
      <c r="H67">
        <v>2</v>
      </c>
      <c r="I67" t="s">
        <v>1031</v>
      </c>
      <c r="J67" t="s">
        <v>1032</v>
      </c>
      <c r="K67" t="s">
        <v>1033</v>
      </c>
      <c r="L67">
        <v>1368</v>
      </c>
      <c r="N67">
        <v>1011</v>
      </c>
      <c r="O67" t="s">
        <v>1034</v>
      </c>
      <c r="P67" t="s">
        <v>1034</v>
      </c>
      <c r="Q67">
        <v>1</v>
      </c>
      <c r="X67">
        <v>0.08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32</v>
      </c>
      <c r="AG67">
        <v>0.1</v>
      </c>
      <c r="AH67">
        <v>2</v>
      </c>
      <c r="AI67">
        <v>39500974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ROW(Source!A46)</f>
        <v>46</v>
      </c>
      <c r="B68">
        <v>39500986</v>
      </c>
      <c r="C68">
        <v>39500971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1037</v>
      </c>
      <c r="J68" t="s">
        <v>1038</v>
      </c>
      <c r="K68" t="s">
        <v>1039</v>
      </c>
      <c r="L68">
        <v>1368</v>
      </c>
      <c r="N68">
        <v>1011</v>
      </c>
      <c r="O68" t="s">
        <v>1034</v>
      </c>
      <c r="P68" t="s">
        <v>1034</v>
      </c>
      <c r="Q68">
        <v>1</v>
      </c>
      <c r="X68">
        <v>0.5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32</v>
      </c>
      <c r="AG68">
        <v>0.625</v>
      </c>
      <c r="AH68">
        <v>2</v>
      </c>
      <c r="AI68">
        <v>39500975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ROW(Source!A46)</f>
        <v>46</v>
      </c>
      <c r="B69">
        <v>39500987</v>
      </c>
      <c r="C69">
        <v>39500971</v>
      </c>
      <c r="D69">
        <v>36797473</v>
      </c>
      <c r="E69">
        <v>17</v>
      </c>
      <c r="F69">
        <v>1</v>
      </c>
      <c r="G69">
        <v>1</v>
      </c>
      <c r="H69">
        <v>3</v>
      </c>
      <c r="I69" t="s">
        <v>85</v>
      </c>
      <c r="J69" t="s">
        <v>3</v>
      </c>
      <c r="K69" t="s">
        <v>86</v>
      </c>
      <c r="L69">
        <v>1327</v>
      </c>
      <c r="N69">
        <v>1005</v>
      </c>
      <c r="O69" t="s">
        <v>40</v>
      </c>
      <c r="P69" t="s">
        <v>40</v>
      </c>
      <c r="Q69">
        <v>1</v>
      </c>
      <c r="X69">
        <v>105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 t="s">
        <v>3</v>
      </c>
      <c r="AG69">
        <v>105</v>
      </c>
      <c r="AH69">
        <v>2</v>
      </c>
      <c r="AI69">
        <v>39500976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ROW(Source!A46)</f>
        <v>46</v>
      </c>
      <c r="B70">
        <v>39500988</v>
      </c>
      <c r="C70">
        <v>39500971</v>
      </c>
      <c r="D70">
        <v>36805524</v>
      </c>
      <c r="E70">
        <v>1</v>
      </c>
      <c r="F70">
        <v>1</v>
      </c>
      <c r="G70">
        <v>1</v>
      </c>
      <c r="H70">
        <v>3</v>
      </c>
      <c r="I70" t="s">
        <v>1071</v>
      </c>
      <c r="J70" t="s">
        <v>1072</v>
      </c>
      <c r="K70" t="s">
        <v>1073</v>
      </c>
      <c r="L70">
        <v>1346</v>
      </c>
      <c r="N70">
        <v>1009</v>
      </c>
      <c r="O70" t="s">
        <v>52</v>
      </c>
      <c r="P70" t="s">
        <v>52</v>
      </c>
      <c r="Q70">
        <v>1</v>
      </c>
      <c r="X70">
        <v>0.2</v>
      </c>
      <c r="Y70">
        <v>1.82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0.2</v>
      </c>
      <c r="AH70">
        <v>2</v>
      </c>
      <c r="AI70">
        <v>39500977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ROW(Source!A46)</f>
        <v>46</v>
      </c>
      <c r="B71">
        <v>39500989</v>
      </c>
      <c r="C71">
        <v>39500971</v>
      </c>
      <c r="D71">
        <v>36796764</v>
      </c>
      <c r="E71">
        <v>17</v>
      </c>
      <c r="F71">
        <v>1</v>
      </c>
      <c r="G71">
        <v>1</v>
      </c>
      <c r="H71">
        <v>3</v>
      </c>
      <c r="I71" t="s">
        <v>88</v>
      </c>
      <c r="J71" t="s">
        <v>3</v>
      </c>
      <c r="K71" t="s">
        <v>89</v>
      </c>
      <c r="L71">
        <v>1346</v>
      </c>
      <c r="N71">
        <v>1009</v>
      </c>
      <c r="O71" t="s">
        <v>52</v>
      </c>
      <c r="P71" t="s">
        <v>52</v>
      </c>
      <c r="Q71">
        <v>1</v>
      </c>
      <c r="X71">
        <v>30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 t="s">
        <v>3</v>
      </c>
      <c r="AG71">
        <v>30</v>
      </c>
      <c r="AH71">
        <v>2</v>
      </c>
      <c r="AI71">
        <v>39500978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ROW(Source!A46)</f>
        <v>46</v>
      </c>
      <c r="B72">
        <v>39500990</v>
      </c>
      <c r="C72">
        <v>39500971</v>
      </c>
      <c r="D72">
        <v>36797079</v>
      </c>
      <c r="E72">
        <v>17</v>
      </c>
      <c r="F72">
        <v>1</v>
      </c>
      <c r="G72">
        <v>1</v>
      </c>
      <c r="H72">
        <v>3</v>
      </c>
      <c r="I72" t="s">
        <v>91</v>
      </c>
      <c r="J72" t="s">
        <v>3</v>
      </c>
      <c r="K72" t="s">
        <v>92</v>
      </c>
      <c r="L72">
        <v>1348</v>
      </c>
      <c r="N72">
        <v>1009</v>
      </c>
      <c r="O72" t="s">
        <v>57</v>
      </c>
      <c r="P72" t="s">
        <v>57</v>
      </c>
      <c r="Q72">
        <v>1000</v>
      </c>
      <c r="X72">
        <v>8.8999999999999999E-3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3</v>
      </c>
      <c r="AG72">
        <v>8.8999999999999999E-3</v>
      </c>
      <c r="AH72">
        <v>2</v>
      </c>
      <c r="AI72">
        <v>39500979</v>
      </c>
      <c r="AJ72">
        <v>75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ROW(Source!A47)</f>
        <v>47</v>
      </c>
      <c r="B73">
        <v>39500983</v>
      </c>
      <c r="C73">
        <v>39500971</v>
      </c>
      <c r="D73">
        <v>37072767</v>
      </c>
      <c r="E73">
        <v>1</v>
      </c>
      <c r="F73">
        <v>1</v>
      </c>
      <c r="G73">
        <v>1</v>
      </c>
      <c r="H73">
        <v>1</v>
      </c>
      <c r="I73" t="s">
        <v>1069</v>
      </c>
      <c r="J73" t="s">
        <v>3</v>
      </c>
      <c r="K73" t="s">
        <v>1070</v>
      </c>
      <c r="L73">
        <v>1191</v>
      </c>
      <c r="N73">
        <v>1013</v>
      </c>
      <c r="O73" t="s">
        <v>1028</v>
      </c>
      <c r="P73" t="s">
        <v>1028</v>
      </c>
      <c r="Q73">
        <v>1</v>
      </c>
      <c r="X73">
        <v>166.47</v>
      </c>
      <c r="Y73">
        <v>0</v>
      </c>
      <c r="Z73">
        <v>0</v>
      </c>
      <c r="AA73">
        <v>0</v>
      </c>
      <c r="AB73">
        <v>9.18</v>
      </c>
      <c r="AC73">
        <v>0</v>
      </c>
      <c r="AD73">
        <v>1</v>
      </c>
      <c r="AE73">
        <v>1</v>
      </c>
      <c r="AF73" t="s">
        <v>33</v>
      </c>
      <c r="AG73">
        <v>191.44049999999999</v>
      </c>
      <c r="AH73">
        <v>2</v>
      </c>
      <c r="AI73">
        <v>39500972</v>
      </c>
      <c r="AJ73">
        <v>76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ROW(Source!A47)</f>
        <v>47</v>
      </c>
      <c r="B74">
        <v>39500984</v>
      </c>
      <c r="C74">
        <v>39500971</v>
      </c>
      <c r="D74">
        <v>37064876</v>
      </c>
      <c r="E74">
        <v>1</v>
      </c>
      <c r="F74">
        <v>1</v>
      </c>
      <c r="G74">
        <v>1</v>
      </c>
      <c r="H74">
        <v>1</v>
      </c>
      <c r="I74" t="s">
        <v>1029</v>
      </c>
      <c r="J74" t="s">
        <v>3</v>
      </c>
      <c r="K74" t="s">
        <v>1030</v>
      </c>
      <c r="L74">
        <v>1191</v>
      </c>
      <c r="N74">
        <v>1013</v>
      </c>
      <c r="O74" t="s">
        <v>1028</v>
      </c>
      <c r="P74" t="s">
        <v>1028</v>
      </c>
      <c r="Q74">
        <v>1</v>
      </c>
      <c r="X74">
        <v>0.57999999999999996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32</v>
      </c>
      <c r="AG74">
        <v>0.72499999999999998</v>
      </c>
      <c r="AH74">
        <v>2</v>
      </c>
      <c r="AI74">
        <v>39500973</v>
      </c>
      <c r="AJ74">
        <v>77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ROW(Source!A47)</f>
        <v>47</v>
      </c>
      <c r="B75">
        <v>39500985</v>
      </c>
      <c r="C75">
        <v>39500971</v>
      </c>
      <c r="D75">
        <v>36882452</v>
      </c>
      <c r="E75">
        <v>1</v>
      </c>
      <c r="F75">
        <v>1</v>
      </c>
      <c r="G75">
        <v>1</v>
      </c>
      <c r="H75">
        <v>2</v>
      </c>
      <c r="I75" t="s">
        <v>1031</v>
      </c>
      <c r="J75" t="s">
        <v>1032</v>
      </c>
      <c r="K75" t="s">
        <v>1033</v>
      </c>
      <c r="L75">
        <v>1368</v>
      </c>
      <c r="N75">
        <v>1011</v>
      </c>
      <c r="O75" t="s">
        <v>1034</v>
      </c>
      <c r="P75" t="s">
        <v>1034</v>
      </c>
      <c r="Q75">
        <v>1</v>
      </c>
      <c r="X75">
        <v>0.08</v>
      </c>
      <c r="Y75">
        <v>0</v>
      </c>
      <c r="Z75">
        <v>31.26</v>
      </c>
      <c r="AA75">
        <v>13.5</v>
      </c>
      <c r="AB75">
        <v>0</v>
      </c>
      <c r="AC75">
        <v>0</v>
      </c>
      <c r="AD75">
        <v>1</v>
      </c>
      <c r="AE75">
        <v>0</v>
      </c>
      <c r="AF75" t="s">
        <v>32</v>
      </c>
      <c r="AG75">
        <v>0.1</v>
      </c>
      <c r="AH75">
        <v>2</v>
      </c>
      <c r="AI75">
        <v>39500974</v>
      </c>
      <c r="AJ75">
        <v>78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ROW(Source!A47)</f>
        <v>47</v>
      </c>
      <c r="B76">
        <v>39500986</v>
      </c>
      <c r="C76">
        <v>39500971</v>
      </c>
      <c r="D76">
        <v>36883554</v>
      </c>
      <c r="E76">
        <v>1</v>
      </c>
      <c r="F76">
        <v>1</v>
      </c>
      <c r="G76">
        <v>1</v>
      </c>
      <c r="H76">
        <v>2</v>
      </c>
      <c r="I76" t="s">
        <v>1037</v>
      </c>
      <c r="J76" t="s">
        <v>1038</v>
      </c>
      <c r="K76" t="s">
        <v>1039</v>
      </c>
      <c r="L76">
        <v>1368</v>
      </c>
      <c r="N76">
        <v>1011</v>
      </c>
      <c r="O76" t="s">
        <v>1034</v>
      </c>
      <c r="P76" t="s">
        <v>1034</v>
      </c>
      <c r="Q76">
        <v>1</v>
      </c>
      <c r="X76">
        <v>0.5</v>
      </c>
      <c r="Y76">
        <v>0</v>
      </c>
      <c r="Z76">
        <v>65.709999999999994</v>
      </c>
      <c r="AA76">
        <v>11.6</v>
      </c>
      <c r="AB76">
        <v>0</v>
      </c>
      <c r="AC76">
        <v>0</v>
      </c>
      <c r="AD76">
        <v>1</v>
      </c>
      <c r="AE76">
        <v>0</v>
      </c>
      <c r="AF76" t="s">
        <v>32</v>
      </c>
      <c r="AG76">
        <v>0.625</v>
      </c>
      <c r="AH76">
        <v>2</v>
      </c>
      <c r="AI76">
        <v>39500975</v>
      </c>
      <c r="AJ76">
        <v>79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ROW(Source!A47)</f>
        <v>47</v>
      </c>
      <c r="B77">
        <v>39500987</v>
      </c>
      <c r="C77">
        <v>39500971</v>
      </c>
      <c r="D77">
        <v>36797473</v>
      </c>
      <c r="E77">
        <v>17</v>
      </c>
      <c r="F77">
        <v>1</v>
      </c>
      <c r="G77">
        <v>1</v>
      </c>
      <c r="H77">
        <v>3</v>
      </c>
      <c r="I77" t="s">
        <v>85</v>
      </c>
      <c r="J77" t="s">
        <v>3</v>
      </c>
      <c r="K77" t="s">
        <v>86</v>
      </c>
      <c r="L77">
        <v>1327</v>
      </c>
      <c r="N77">
        <v>1005</v>
      </c>
      <c r="O77" t="s">
        <v>40</v>
      </c>
      <c r="P77" t="s">
        <v>40</v>
      </c>
      <c r="Q77">
        <v>1</v>
      </c>
      <c r="X77">
        <v>105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3</v>
      </c>
      <c r="AG77">
        <v>105</v>
      </c>
      <c r="AH77">
        <v>2</v>
      </c>
      <c r="AI77">
        <v>39500976</v>
      </c>
      <c r="AJ77">
        <v>80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ROW(Source!A47)</f>
        <v>47</v>
      </c>
      <c r="B78">
        <v>39500988</v>
      </c>
      <c r="C78">
        <v>39500971</v>
      </c>
      <c r="D78">
        <v>36805524</v>
      </c>
      <c r="E78">
        <v>1</v>
      </c>
      <c r="F78">
        <v>1</v>
      </c>
      <c r="G78">
        <v>1</v>
      </c>
      <c r="H78">
        <v>3</v>
      </c>
      <c r="I78" t="s">
        <v>1071</v>
      </c>
      <c r="J78" t="s">
        <v>1072</v>
      </c>
      <c r="K78" t="s">
        <v>1073</v>
      </c>
      <c r="L78">
        <v>1346</v>
      </c>
      <c r="N78">
        <v>1009</v>
      </c>
      <c r="O78" t="s">
        <v>52</v>
      </c>
      <c r="P78" t="s">
        <v>52</v>
      </c>
      <c r="Q78">
        <v>1</v>
      </c>
      <c r="X78">
        <v>0.2</v>
      </c>
      <c r="Y78">
        <v>1.82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0.2</v>
      </c>
      <c r="AH78">
        <v>2</v>
      </c>
      <c r="AI78">
        <v>39500977</v>
      </c>
      <c r="AJ78">
        <v>81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ROW(Source!A47)</f>
        <v>47</v>
      </c>
      <c r="B79">
        <v>39500989</v>
      </c>
      <c r="C79">
        <v>39500971</v>
      </c>
      <c r="D79">
        <v>36796764</v>
      </c>
      <c r="E79">
        <v>17</v>
      </c>
      <c r="F79">
        <v>1</v>
      </c>
      <c r="G79">
        <v>1</v>
      </c>
      <c r="H79">
        <v>3</v>
      </c>
      <c r="I79" t="s">
        <v>88</v>
      </c>
      <c r="J79" t="s">
        <v>3</v>
      </c>
      <c r="K79" t="s">
        <v>89</v>
      </c>
      <c r="L79">
        <v>1346</v>
      </c>
      <c r="N79">
        <v>1009</v>
      </c>
      <c r="O79" t="s">
        <v>52</v>
      </c>
      <c r="P79" t="s">
        <v>52</v>
      </c>
      <c r="Q79">
        <v>1</v>
      </c>
      <c r="X79">
        <v>30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 t="s">
        <v>3</v>
      </c>
      <c r="AG79">
        <v>30</v>
      </c>
      <c r="AH79">
        <v>2</v>
      </c>
      <c r="AI79">
        <v>39500978</v>
      </c>
      <c r="AJ79">
        <v>84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ROW(Source!A47)</f>
        <v>47</v>
      </c>
      <c r="B80">
        <v>39500990</v>
      </c>
      <c r="C80">
        <v>39500971</v>
      </c>
      <c r="D80">
        <v>36797079</v>
      </c>
      <c r="E80">
        <v>17</v>
      </c>
      <c r="F80">
        <v>1</v>
      </c>
      <c r="G80">
        <v>1</v>
      </c>
      <c r="H80">
        <v>3</v>
      </c>
      <c r="I80" t="s">
        <v>91</v>
      </c>
      <c r="J80" t="s">
        <v>3</v>
      </c>
      <c r="K80" t="s">
        <v>92</v>
      </c>
      <c r="L80">
        <v>1348</v>
      </c>
      <c r="N80">
        <v>1009</v>
      </c>
      <c r="O80" t="s">
        <v>57</v>
      </c>
      <c r="P80" t="s">
        <v>57</v>
      </c>
      <c r="Q80">
        <v>1000</v>
      </c>
      <c r="X80">
        <v>8.8999999999999999E-3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3</v>
      </c>
      <c r="AG80">
        <v>8.8999999999999999E-3</v>
      </c>
      <c r="AH80">
        <v>2</v>
      </c>
      <c r="AI80">
        <v>39500979</v>
      </c>
      <c r="AJ80">
        <v>86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ROW(Source!A60)</f>
        <v>60</v>
      </c>
      <c r="B81">
        <v>39501006</v>
      </c>
      <c r="C81">
        <v>39500997</v>
      </c>
      <c r="D81">
        <v>37065248</v>
      </c>
      <c r="E81">
        <v>1</v>
      </c>
      <c r="F81">
        <v>1</v>
      </c>
      <c r="G81">
        <v>1</v>
      </c>
      <c r="H81">
        <v>1</v>
      </c>
      <c r="I81" t="s">
        <v>1058</v>
      </c>
      <c r="J81" t="s">
        <v>3</v>
      </c>
      <c r="K81" t="s">
        <v>1059</v>
      </c>
      <c r="L81">
        <v>1191</v>
      </c>
      <c r="N81">
        <v>1013</v>
      </c>
      <c r="O81" t="s">
        <v>1028</v>
      </c>
      <c r="P81" t="s">
        <v>1028</v>
      </c>
      <c r="Q81">
        <v>1</v>
      </c>
      <c r="X81">
        <v>112.75</v>
      </c>
      <c r="Y81">
        <v>0</v>
      </c>
      <c r="Z81">
        <v>0</v>
      </c>
      <c r="AA81">
        <v>0</v>
      </c>
      <c r="AB81">
        <v>8.5299999999999994</v>
      </c>
      <c r="AC81">
        <v>0</v>
      </c>
      <c r="AD81">
        <v>1</v>
      </c>
      <c r="AE81">
        <v>1</v>
      </c>
      <c r="AF81" t="s">
        <v>33</v>
      </c>
      <c r="AG81">
        <v>129.66249999999999</v>
      </c>
      <c r="AH81">
        <v>2</v>
      </c>
      <c r="AI81">
        <v>39500998</v>
      </c>
      <c r="AJ81">
        <v>87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ROW(Source!A60)</f>
        <v>60</v>
      </c>
      <c r="B82">
        <v>39501007</v>
      </c>
      <c r="C82">
        <v>39500997</v>
      </c>
      <c r="D82">
        <v>37064876</v>
      </c>
      <c r="E82">
        <v>1</v>
      </c>
      <c r="F82">
        <v>1</v>
      </c>
      <c r="G82">
        <v>1</v>
      </c>
      <c r="H82">
        <v>1</v>
      </c>
      <c r="I82" t="s">
        <v>1029</v>
      </c>
      <c r="J82" t="s">
        <v>3</v>
      </c>
      <c r="K82" t="s">
        <v>1030</v>
      </c>
      <c r="L82">
        <v>1191</v>
      </c>
      <c r="N82">
        <v>1013</v>
      </c>
      <c r="O82" t="s">
        <v>1028</v>
      </c>
      <c r="P82" t="s">
        <v>1028</v>
      </c>
      <c r="Q82">
        <v>1</v>
      </c>
      <c r="X82">
        <v>0.27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2</v>
      </c>
      <c r="AF82" t="s">
        <v>32</v>
      </c>
      <c r="AG82">
        <v>0.33750000000000002</v>
      </c>
      <c r="AH82">
        <v>2</v>
      </c>
      <c r="AI82">
        <v>39500999</v>
      </c>
      <c r="AJ82">
        <v>88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ROW(Source!A60)</f>
        <v>60</v>
      </c>
      <c r="B83">
        <v>39501008</v>
      </c>
      <c r="C83">
        <v>39500997</v>
      </c>
      <c r="D83">
        <v>36882057</v>
      </c>
      <c r="E83">
        <v>1</v>
      </c>
      <c r="F83">
        <v>1</v>
      </c>
      <c r="G83">
        <v>1</v>
      </c>
      <c r="H83">
        <v>2</v>
      </c>
      <c r="I83" t="s">
        <v>1074</v>
      </c>
      <c r="J83" t="s">
        <v>1075</v>
      </c>
      <c r="K83" t="s">
        <v>1076</v>
      </c>
      <c r="L83">
        <v>1368</v>
      </c>
      <c r="N83">
        <v>1011</v>
      </c>
      <c r="O83" t="s">
        <v>1034</v>
      </c>
      <c r="P83" t="s">
        <v>1034</v>
      </c>
      <c r="Q83">
        <v>1</v>
      </c>
      <c r="X83">
        <v>0.2</v>
      </c>
      <c r="Y83">
        <v>0</v>
      </c>
      <c r="Z83">
        <v>86.4</v>
      </c>
      <c r="AA83">
        <v>13.5</v>
      </c>
      <c r="AB83">
        <v>0</v>
      </c>
      <c r="AC83">
        <v>0</v>
      </c>
      <c r="AD83">
        <v>1</v>
      </c>
      <c r="AE83">
        <v>0</v>
      </c>
      <c r="AF83" t="s">
        <v>32</v>
      </c>
      <c r="AG83">
        <v>0.25</v>
      </c>
      <c r="AH83">
        <v>2</v>
      </c>
      <c r="AI83">
        <v>39501000</v>
      </c>
      <c r="AJ83">
        <v>89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ROW(Source!A60)</f>
        <v>60</v>
      </c>
      <c r="B84">
        <v>39501009</v>
      </c>
      <c r="C84">
        <v>39500997</v>
      </c>
      <c r="D84">
        <v>36883554</v>
      </c>
      <c r="E84">
        <v>1</v>
      </c>
      <c r="F84">
        <v>1</v>
      </c>
      <c r="G84">
        <v>1</v>
      </c>
      <c r="H84">
        <v>2</v>
      </c>
      <c r="I84" t="s">
        <v>1037</v>
      </c>
      <c r="J84" t="s">
        <v>1038</v>
      </c>
      <c r="K84" t="s">
        <v>1039</v>
      </c>
      <c r="L84">
        <v>1368</v>
      </c>
      <c r="N84">
        <v>1011</v>
      </c>
      <c r="O84" t="s">
        <v>1034</v>
      </c>
      <c r="P84" t="s">
        <v>1034</v>
      </c>
      <c r="Q84">
        <v>1</v>
      </c>
      <c r="X84">
        <v>7.0000000000000007E-2</v>
      </c>
      <c r="Y84">
        <v>0</v>
      </c>
      <c r="Z84">
        <v>65.709999999999994</v>
      </c>
      <c r="AA84">
        <v>11.6</v>
      </c>
      <c r="AB84">
        <v>0</v>
      </c>
      <c r="AC84">
        <v>0</v>
      </c>
      <c r="AD84">
        <v>1</v>
      </c>
      <c r="AE84">
        <v>0</v>
      </c>
      <c r="AF84" t="s">
        <v>32</v>
      </c>
      <c r="AG84">
        <v>8.7500000000000008E-2</v>
      </c>
      <c r="AH84">
        <v>2</v>
      </c>
      <c r="AI84">
        <v>39501001</v>
      </c>
      <c r="AJ84">
        <v>90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ROW(Source!A60)</f>
        <v>60</v>
      </c>
      <c r="B85">
        <v>39501010</v>
      </c>
      <c r="C85">
        <v>39500997</v>
      </c>
      <c r="D85">
        <v>36804565</v>
      </c>
      <c r="E85">
        <v>1</v>
      </c>
      <c r="F85">
        <v>1</v>
      </c>
      <c r="G85">
        <v>1</v>
      </c>
      <c r="H85">
        <v>3</v>
      </c>
      <c r="I85" t="s">
        <v>1077</v>
      </c>
      <c r="J85" t="s">
        <v>1078</v>
      </c>
      <c r="K85" t="s">
        <v>1079</v>
      </c>
      <c r="L85">
        <v>1348</v>
      </c>
      <c r="N85">
        <v>1009</v>
      </c>
      <c r="O85" t="s">
        <v>57</v>
      </c>
      <c r="P85" t="s">
        <v>57</v>
      </c>
      <c r="Q85">
        <v>1000</v>
      </c>
      <c r="X85">
        <v>4.0000000000000001E-3</v>
      </c>
      <c r="Y85">
        <v>8475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4.0000000000000001E-3</v>
      </c>
      <c r="AH85">
        <v>2</v>
      </c>
      <c r="AI85">
        <v>39501002</v>
      </c>
      <c r="AJ85">
        <v>91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ROW(Source!A60)</f>
        <v>60</v>
      </c>
      <c r="B86">
        <v>39501011</v>
      </c>
      <c r="C86">
        <v>39500997</v>
      </c>
      <c r="D86">
        <v>36825633</v>
      </c>
      <c r="E86">
        <v>1</v>
      </c>
      <c r="F86">
        <v>1</v>
      </c>
      <c r="G86">
        <v>1</v>
      </c>
      <c r="H86">
        <v>3</v>
      </c>
      <c r="I86" t="s">
        <v>1080</v>
      </c>
      <c r="J86" t="s">
        <v>1081</v>
      </c>
      <c r="K86" t="s">
        <v>1082</v>
      </c>
      <c r="L86">
        <v>1348</v>
      </c>
      <c r="N86">
        <v>1009</v>
      </c>
      <c r="O86" t="s">
        <v>57</v>
      </c>
      <c r="P86" t="s">
        <v>57</v>
      </c>
      <c r="Q86">
        <v>1000</v>
      </c>
      <c r="X86">
        <v>1.2E-2</v>
      </c>
      <c r="Y86">
        <v>8190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1.2E-2</v>
      </c>
      <c r="AH86">
        <v>2</v>
      </c>
      <c r="AI86">
        <v>39501003</v>
      </c>
      <c r="AJ86">
        <v>93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ROW(Source!A60)</f>
        <v>60</v>
      </c>
      <c r="B87">
        <v>39501012</v>
      </c>
      <c r="C87">
        <v>39500997</v>
      </c>
      <c r="D87">
        <v>36825880</v>
      </c>
      <c r="E87">
        <v>1</v>
      </c>
      <c r="F87">
        <v>1</v>
      </c>
      <c r="G87">
        <v>1</v>
      </c>
      <c r="H87">
        <v>3</v>
      </c>
      <c r="I87" t="s">
        <v>100</v>
      </c>
      <c r="J87" t="s">
        <v>102</v>
      </c>
      <c r="K87" t="s">
        <v>101</v>
      </c>
      <c r="L87">
        <v>1348</v>
      </c>
      <c r="N87">
        <v>1009</v>
      </c>
      <c r="O87" t="s">
        <v>57</v>
      </c>
      <c r="P87" t="s">
        <v>57</v>
      </c>
      <c r="Q87">
        <v>1000</v>
      </c>
      <c r="X87">
        <v>0.78200000000000003</v>
      </c>
      <c r="Y87">
        <v>11200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0.78200000000000003</v>
      </c>
      <c r="AH87">
        <v>2</v>
      </c>
      <c r="AI87">
        <v>39501004</v>
      </c>
      <c r="AJ87">
        <v>94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ROW(Source!A61)</f>
        <v>61</v>
      </c>
      <c r="B88">
        <v>39501006</v>
      </c>
      <c r="C88">
        <v>39500997</v>
      </c>
      <c r="D88">
        <v>37065248</v>
      </c>
      <c r="E88">
        <v>1</v>
      </c>
      <c r="F88">
        <v>1</v>
      </c>
      <c r="G88">
        <v>1</v>
      </c>
      <c r="H88">
        <v>1</v>
      </c>
      <c r="I88" t="s">
        <v>1058</v>
      </c>
      <c r="J88" t="s">
        <v>3</v>
      </c>
      <c r="K88" t="s">
        <v>1059</v>
      </c>
      <c r="L88">
        <v>1191</v>
      </c>
      <c r="N88">
        <v>1013</v>
      </c>
      <c r="O88" t="s">
        <v>1028</v>
      </c>
      <c r="P88" t="s">
        <v>1028</v>
      </c>
      <c r="Q88">
        <v>1</v>
      </c>
      <c r="X88">
        <v>112.75</v>
      </c>
      <c r="Y88">
        <v>0</v>
      </c>
      <c r="Z88">
        <v>0</v>
      </c>
      <c r="AA88">
        <v>0</v>
      </c>
      <c r="AB88">
        <v>8.5299999999999994</v>
      </c>
      <c r="AC88">
        <v>0</v>
      </c>
      <c r="AD88">
        <v>1</v>
      </c>
      <c r="AE88">
        <v>1</v>
      </c>
      <c r="AF88" t="s">
        <v>33</v>
      </c>
      <c r="AG88">
        <v>129.66249999999999</v>
      </c>
      <c r="AH88">
        <v>2</v>
      </c>
      <c r="AI88">
        <v>39500998</v>
      </c>
      <c r="AJ88">
        <v>95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ROW(Source!A61)</f>
        <v>61</v>
      </c>
      <c r="B89">
        <v>39501007</v>
      </c>
      <c r="C89">
        <v>39500997</v>
      </c>
      <c r="D89">
        <v>37064876</v>
      </c>
      <c r="E89">
        <v>1</v>
      </c>
      <c r="F89">
        <v>1</v>
      </c>
      <c r="G89">
        <v>1</v>
      </c>
      <c r="H89">
        <v>1</v>
      </c>
      <c r="I89" t="s">
        <v>1029</v>
      </c>
      <c r="J89" t="s">
        <v>3</v>
      </c>
      <c r="K89" t="s">
        <v>1030</v>
      </c>
      <c r="L89">
        <v>1191</v>
      </c>
      <c r="N89">
        <v>1013</v>
      </c>
      <c r="O89" t="s">
        <v>1028</v>
      </c>
      <c r="P89" t="s">
        <v>1028</v>
      </c>
      <c r="Q89">
        <v>1</v>
      </c>
      <c r="X89">
        <v>0.27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2</v>
      </c>
      <c r="AF89" t="s">
        <v>32</v>
      </c>
      <c r="AG89">
        <v>0.33750000000000002</v>
      </c>
      <c r="AH89">
        <v>2</v>
      </c>
      <c r="AI89">
        <v>39500999</v>
      </c>
      <c r="AJ89">
        <v>96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ROW(Source!A61)</f>
        <v>61</v>
      </c>
      <c r="B90">
        <v>39501008</v>
      </c>
      <c r="C90">
        <v>39500997</v>
      </c>
      <c r="D90">
        <v>36882057</v>
      </c>
      <c r="E90">
        <v>1</v>
      </c>
      <c r="F90">
        <v>1</v>
      </c>
      <c r="G90">
        <v>1</v>
      </c>
      <c r="H90">
        <v>2</v>
      </c>
      <c r="I90" t="s">
        <v>1074</v>
      </c>
      <c r="J90" t="s">
        <v>1075</v>
      </c>
      <c r="K90" t="s">
        <v>1076</v>
      </c>
      <c r="L90">
        <v>1368</v>
      </c>
      <c r="N90">
        <v>1011</v>
      </c>
      <c r="O90" t="s">
        <v>1034</v>
      </c>
      <c r="P90" t="s">
        <v>1034</v>
      </c>
      <c r="Q90">
        <v>1</v>
      </c>
      <c r="X90">
        <v>0.2</v>
      </c>
      <c r="Y90">
        <v>0</v>
      </c>
      <c r="Z90">
        <v>86.4</v>
      </c>
      <c r="AA90">
        <v>13.5</v>
      </c>
      <c r="AB90">
        <v>0</v>
      </c>
      <c r="AC90">
        <v>0</v>
      </c>
      <c r="AD90">
        <v>1</v>
      </c>
      <c r="AE90">
        <v>0</v>
      </c>
      <c r="AF90" t="s">
        <v>32</v>
      </c>
      <c r="AG90">
        <v>0.25</v>
      </c>
      <c r="AH90">
        <v>2</v>
      </c>
      <c r="AI90">
        <v>39501000</v>
      </c>
      <c r="AJ90">
        <v>97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ROW(Source!A61)</f>
        <v>61</v>
      </c>
      <c r="B91">
        <v>39501009</v>
      </c>
      <c r="C91">
        <v>39500997</v>
      </c>
      <c r="D91">
        <v>36883554</v>
      </c>
      <c r="E91">
        <v>1</v>
      </c>
      <c r="F91">
        <v>1</v>
      </c>
      <c r="G91">
        <v>1</v>
      </c>
      <c r="H91">
        <v>2</v>
      </c>
      <c r="I91" t="s">
        <v>1037</v>
      </c>
      <c r="J91" t="s">
        <v>1038</v>
      </c>
      <c r="K91" t="s">
        <v>1039</v>
      </c>
      <c r="L91">
        <v>1368</v>
      </c>
      <c r="N91">
        <v>1011</v>
      </c>
      <c r="O91" t="s">
        <v>1034</v>
      </c>
      <c r="P91" t="s">
        <v>1034</v>
      </c>
      <c r="Q91">
        <v>1</v>
      </c>
      <c r="X91">
        <v>7.0000000000000007E-2</v>
      </c>
      <c r="Y91">
        <v>0</v>
      </c>
      <c r="Z91">
        <v>65.709999999999994</v>
      </c>
      <c r="AA91">
        <v>11.6</v>
      </c>
      <c r="AB91">
        <v>0</v>
      </c>
      <c r="AC91">
        <v>0</v>
      </c>
      <c r="AD91">
        <v>1</v>
      </c>
      <c r="AE91">
        <v>0</v>
      </c>
      <c r="AF91" t="s">
        <v>32</v>
      </c>
      <c r="AG91">
        <v>8.7500000000000008E-2</v>
      </c>
      <c r="AH91">
        <v>2</v>
      </c>
      <c r="AI91">
        <v>39501001</v>
      </c>
      <c r="AJ91">
        <v>98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ROW(Source!A61)</f>
        <v>61</v>
      </c>
      <c r="B92">
        <v>39501010</v>
      </c>
      <c r="C92">
        <v>39500997</v>
      </c>
      <c r="D92">
        <v>36804565</v>
      </c>
      <c r="E92">
        <v>1</v>
      </c>
      <c r="F92">
        <v>1</v>
      </c>
      <c r="G92">
        <v>1</v>
      </c>
      <c r="H92">
        <v>3</v>
      </c>
      <c r="I92" t="s">
        <v>1077</v>
      </c>
      <c r="J92" t="s">
        <v>1078</v>
      </c>
      <c r="K92" t="s">
        <v>1079</v>
      </c>
      <c r="L92">
        <v>1348</v>
      </c>
      <c r="N92">
        <v>1009</v>
      </c>
      <c r="O92" t="s">
        <v>57</v>
      </c>
      <c r="P92" t="s">
        <v>57</v>
      </c>
      <c r="Q92">
        <v>1000</v>
      </c>
      <c r="X92">
        <v>4.0000000000000001E-3</v>
      </c>
      <c r="Y92">
        <v>8475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4.0000000000000001E-3</v>
      </c>
      <c r="AH92">
        <v>2</v>
      </c>
      <c r="AI92">
        <v>39501002</v>
      </c>
      <c r="AJ92">
        <v>99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ROW(Source!A61)</f>
        <v>61</v>
      </c>
      <c r="B93">
        <v>39501011</v>
      </c>
      <c r="C93">
        <v>39500997</v>
      </c>
      <c r="D93">
        <v>36825633</v>
      </c>
      <c r="E93">
        <v>1</v>
      </c>
      <c r="F93">
        <v>1</v>
      </c>
      <c r="G93">
        <v>1</v>
      </c>
      <c r="H93">
        <v>3</v>
      </c>
      <c r="I93" t="s">
        <v>1080</v>
      </c>
      <c r="J93" t="s">
        <v>1081</v>
      </c>
      <c r="K93" t="s">
        <v>1082</v>
      </c>
      <c r="L93">
        <v>1348</v>
      </c>
      <c r="N93">
        <v>1009</v>
      </c>
      <c r="O93" t="s">
        <v>57</v>
      </c>
      <c r="P93" t="s">
        <v>57</v>
      </c>
      <c r="Q93">
        <v>1000</v>
      </c>
      <c r="X93">
        <v>1.2E-2</v>
      </c>
      <c r="Y93">
        <v>8190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1.2E-2</v>
      </c>
      <c r="AH93">
        <v>2</v>
      </c>
      <c r="AI93">
        <v>39501003</v>
      </c>
      <c r="AJ93">
        <v>101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ROW(Source!A61)</f>
        <v>61</v>
      </c>
      <c r="B94">
        <v>39501012</v>
      </c>
      <c r="C94">
        <v>39500997</v>
      </c>
      <c r="D94">
        <v>36825880</v>
      </c>
      <c r="E94">
        <v>1</v>
      </c>
      <c r="F94">
        <v>1</v>
      </c>
      <c r="G94">
        <v>1</v>
      </c>
      <c r="H94">
        <v>3</v>
      </c>
      <c r="I94" t="s">
        <v>100</v>
      </c>
      <c r="J94" t="s">
        <v>102</v>
      </c>
      <c r="K94" t="s">
        <v>101</v>
      </c>
      <c r="L94">
        <v>1348</v>
      </c>
      <c r="N94">
        <v>1009</v>
      </c>
      <c r="O94" t="s">
        <v>57</v>
      </c>
      <c r="P94" t="s">
        <v>57</v>
      </c>
      <c r="Q94">
        <v>1000</v>
      </c>
      <c r="X94">
        <v>0.78200000000000003</v>
      </c>
      <c r="Y94">
        <v>11200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0.78200000000000003</v>
      </c>
      <c r="AH94">
        <v>2</v>
      </c>
      <c r="AI94">
        <v>39501004</v>
      </c>
      <c r="AJ94">
        <v>102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ROW(Source!A66)</f>
        <v>66</v>
      </c>
      <c r="B95">
        <v>39501021</v>
      </c>
      <c r="C95">
        <v>39501015</v>
      </c>
      <c r="D95">
        <v>37070164</v>
      </c>
      <c r="E95">
        <v>1</v>
      </c>
      <c r="F95">
        <v>1</v>
      </c>
      <c r="G95">
        <v>1</v>
      </c>
      <c r="H95">
        <v>1</v>
      </c>
      <c r="I95" t="s">
        <v>1083</v>
      </c>
      <c r="J95" t="s">
        <v>3</v>
      </c>
      <c r="K95" t="s">
        <v>1084</v>
      </c>
      <c r="L95">
        <v>1191</v>
      </c>
      <c r="N95">
        <v>1013</v>
      </c>
      <c r="O95" t="s">
        <v>1028</v>
      </c>
      <c r="P95" t="s">
        <v>1028</v>
      </c>
      <c r="Q95">
        <v>1</v>
      </c>
      <c r="X95">
        <v>204.06</v>
      </c>
      <c r="Y95">
        <v>0</v>
      </c>
      <c r="Z95">
        <v>0</v>
      </c>
      <c r="AA95">
        <v>0</v>
      </c>
      <c r="AB95">
        <v>9.2899999999999991</v>
      </c>
      <c r="AC95">
        <v>0</v>
      </c>
      <c r="AD95">
        <v>1</v>
      </c>
      <c r="AE95">
        <v>1</v>
      </c>
      <c r="AF95" t="s">
        <v>3</v>
      </c>
      <c r="AG95">
        <v>204.06</v>
      </c>
      <c r="AH95">
        <v>2</v>
      </c>
      <c r="AI95">
        <v>39501016</v>
      </c>
      <c r="AJ95">
        <v>103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ROW(Source!A66)</f>
        <v>66</v>
      </c>
      <c r="B96">
        <v>39501022</v>
      </c>
      <c r="C96">
        <v>39501015</v>
      </c>
      <c r="D96">
        <v>37064876</v>
      </c>
      <c r="E96">
        <v>1</v>
      </c>
      <c r="F96">
        <v>1</v>
      </c>
      <c r="G96">
        <v>1</v>
      </c>
      <c r="H96">
        <v>1</v>
      </c>
      <c r="I96" t="s">
        <v>1029</v>
      </c>
      <c r="J96" t="s">
        <v>3</v>
      </c>
      <c r="K96" t="s">
        <v>1030</v>
      </c>
      <c r="L96">
        <v>1191</v>
      </c>
      <c r="N96">
        <v>1013</v>
      </c>
      <c r="O96" t="s">
        <v>1028</v>
      </c>
      <c r="P96" t="s">
        <v>1028</v>
      </c>
      <c r="Q96">
        <v>1</v>
      </c>
      <c r="X96">
        <v>2.06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3</v>
      </c>
      <c r="AG96">
        <v>2.06</v>
      </c>
      <c r="AH96">
        <v>2</v>
      </c>
      <c r="AI96">
        <v>39501017</v>
      </c>
      <c r="AJ96">
        <v>104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ROW(Source!A66)</f>
        <v>66</v>
      </c>
      <c r="B97">
        <v>39501023</v>
      </c>
      <c r="C97">
        <v>39501015</v>
      </c>
      <c r="D97">
        <v>36882452</v>
      </c>
      <c r="E97">
        <v>1</v>
      </c>
      <c r="F97">
        <v>1</v>
      </c>
      <c r="G97">
        <v>1</v>
      </c>
      <c r="H97">
        <v>2</v>
      </c>
      <c r="I97" t="s">
        <v>1031</v>
      </c>
      <c r="J97" t="s">
        <v>1032</v>
      </c>
      <c r="K97" t="s">
        <v>1033</v>
      </c>
      <c r="L97">
        <v>1368</v>
      </c>
      <c r="N97">
        <v>1011</v>
      </c>
      <c r="O97" t="s">
        <v>1034</v>
      </c>
      <c r="P97" t="s">
        <v>1034</v>
      </c>
      <c r="Q97">
        <v>1</v>
      </c>
      <c r="X97">
        <v>2.06</v>
      </c>
      <c r="Y97">
        <v>0</v>
      </c>
      <c r="Z97">
        <v>31.26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2.06</v>
      </c>
      <c r="AH97">
        <v>2</v>
      </c>
      <c r="AI97">
        <v>39501018</v>
      </c>
      <c r="AJ97">
        <v>105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ROW(Source!A66)</f>
        <v>66</v>
      </c>
      <c r="B98">
        <v>39501024</v>
      </c>
      <c r="C98">
        <v>39501015</v>
      </c>
      <c r="D98">
        <v>36807325</v>
      </c>
      <c r="E98">
        <v>1</v>
      </c>
      <c r="F98">
        <v>1</v>
      </c>
      <c r="G98">
        <v>1</v>
      </c>
      <c r="H98">
        <v>3</v>
      </c>
      <c r="I98" t="s">
        <v>1085</v>
      </c>
      <c r="J98" t="s">
        <v>1086</v>
      </c>
      <c r="K98" t="s">
        <v>1087</v>
      </c>
      <c r="L98">
        <v>1339</v>
      </c>
      <c r="N98">
        <v>1007</v>
      </c>
      <c r="O98" t="s">
        <v>179</v>
      </c>
      <c r="P98" t="s">
        <v>179</v>
      </c>
      <c r="Q98">
        <v>1</v>
      </c>
      <c r="X98">
        <v>4.3</v>
      </c>
      <c r="Y98">
        <v>510.4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4.3</v>
      </c>
      <c r="AH98">
        <v>2</v>
      </c>
      <c r="AI98">
        <v>39501019</v>
      </c>
      <c r="AJ98">
        <v>106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ROW(Source!A66)</f>
        <v>66</v>
      </c>
      <c r="B99">
        <v>39501025</v>
      </c>
      <c r="C99">
        <v>39501015</v>
      </c>
      <c r="D99">
        <v>36807381</v>
      </c>
      <c r="E99">
        <v>1</v>
      </c>
      <c r="F99">
        <v>1</v>
      </c>
      <c r="G99">
        <v>1</v>
      </c>
      <c r="H99">
        <v>3</v>
      </c>
      <c r="I99" t="s">
        <v>1088</v>
      </c>
      <c r="J99" t="s">
        <v>1089</v>
      </c>
      <c r="K99" t="s">
        <v>1090</v>
      </c>
      <c r="L99">
        <v>1339</v>
      </c>
      <c r="N99">
        <v>1007</v>
      </c>
      <c r="O99" t="s">
        <v>179</v>
      </c>
      <c r="P99" t="s">
        <v>179</v>
      </c>
      <c r="Q99">
        <v>1</v>
      </c>
      <c r="X99">
        <v>0.1</v>
      </c>
      <c r="Y99">
        <v>517.91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0.1</v>
      </c>
      <c r="AH99">
        <v>2</v>
      </c>
      <c r="AI99">
        <v>39501020</v>
      </c>
      <c r="AJ99">
        <v>107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ROW(Source!A67)</f>
        <v>67</v>
      </c>
      <c r="B100">
        <v>39501021</v>
      </c>
      <c r="C100">
        <v>39501015</v>
      </c>
      <c r="D100">
        <v>37070164</v>
      </c>
      <c r="E100">
        <v>1</v>
      </c>
      <c r="F100">
        <v>1</v>
      </c>
      <c r="G100">
        <v>1</v>
      </c>
      <c r="H100">
        <v>1</v>
      </c>
      <c r="I100" t="s">
        <v>1083</v>
      </c>
      <c r="J100" t="s">
        <v>3</v>
      </c>
      <c r="K100" t="s">
        <v>1084</v>
      </c>
      <c r="L100">
        <v>1191</v>
      </c>
      <c r="N100">
        <v>1013</v>
      </c>
      <c r="O100" t="s">
        <v>1028</v>
      </c>
      <c r="P100" t="s">
        <v>1028</v>
      </c>
      <c r="Q100">
        <v>1</v>
      </c>
      <c r="X100">
        <v>204.06</v>
      </c>
      <c r="Y100">
        <v>0</v>
      </c>
      <c r="Z100">
        <v>0</v>
      </c>
      <c r="AA100">
        <v>0</v>
      </c>
      <c r="AB100">
        <v>9.2899999999999991</v>
      </c>
      <c r="AC100">
        <v>0</v>
      </c>
      <c r="AD100">
        <v>1</v>
      </c>
      <c r="AE100">
        <v>1</v>
      </c>
      <c r="AF100" t="s">
        <v>3</v>
      </c>
      <c r="AG100">
        <v>204.06</v>
      </c>
      <c r="AH100">
        <v>2</v>
      </c>
      <c r="AI100">
        <v>39501016</v>
      </c>
      <c r="AJ100">
        <v>108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ROW(Source!A67)</f>
        <v>67</v>
      </c>
      <c r="B101">
        <v>39501022</v>
      </c>
      <c r="C101">
        <v>39501015</v>
      </c>
      <c r="D101">
        <v>37064876</v>
      </c>
      <c r="E101">
        <v>1</v>
      </c>
      <c r="F101">
        <v>1</v>
      </c>
      <c r="G101">
        <v>1</v>
      </c>
      <c r="H101">
        <v>1</v>
      </c>
      <c r="I101" t="s">
        <v>1029</v>
      </c>
      <c r="J101" t="s">
        <v>3</v>
      </c>
      <c r="K101" t="s">
        <v>1030</v>
      </c>
      <c r="L101">
        <v>1191</v>
      </c>
      <c r="N101">
        <v>1013</v>
      </c>
      <c r="O101" t="s">
        <v>1028</v>
      </c>
      <c r="P101" t="s">
        <v>1028</v>
      </c>
      <c r="Q101">
        <v>1</v>
      </c>
      <c r="X101">
        <v>2.06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2</v>
      </c>
      <c r="AF101" t="s">
        <v>3</v>
      </c>
      <c r="AG101">
        <v>2.06</v>
      </c>
      <c r="AH101">
        <v>2</v>
      </c>
      <c r="AI101">
        <v>39501017</v>
      </c>
      <c r="AJ101">
        <v>109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ROW(Source!A67)</f>
        <v>67</v>
      </c>
      <c r="B102">
        <v>39501023</v>
      </c>
      <c r="C102">
        <v>39501015</v>
      </c>
      <c r="D102">
        <v>36882452</v>
      </c>
      <c r="E102">
        <v>1</v>
      </c>
      <c r="F102">
        <v>1</v>
      </c>
      <c r="G102">
        <v>1</v>
      </c>
      <c r="H102">
        <v>2</v>
      </c>
      <c r="I102" t="s">
        <v>1031</v>
      </c>
      <c r="J102" t="s">
        <v>1032</v>
      </c>
      <c r="K102" t="s">
        <v>1033</v>
      </c>
      <c r="L102">
        <v>1368</v>
      </c>
      <c r="N102">
        <v>1011</v>
      </c>
      <c r="O102" t="s">
        <v>1034</v>
      </c>
      <c r="P102" t="s">
        <v>1034</v>
      </c>
      <c r="Q102">
        <v>1</v>
      </c>
      <c r="X102">
        <v>2.06</v>
      </c>
      <c r="Y102">
        <v>0</v>
      </c>
      <c r="Z102">
        <v>31.26</v>
      </c>
      <c r="AA102">
        <v>13.5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2.06</v>
      </c>
      <c r="AH102">
        <v>2</v>
      </c>
      <c r="AI102">
        <v>39501018</v>
      </c>
      <c r="AJ102">
        <v>110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ROW(Source!A67)</f>
        <v>67</v>
      </c>
      <c r="B103">
        <v>39501024</v>
      </c>
      <c r="C103">
        <v>39501015</v>
      </c>
      <c r="D103">
        <v>36807325</v>
      </c>
      <c r="E103">
        <v>1</v>
      </c>
      <c r="F103">
        <v>1</v>
      </c>
      <c r="G103">
        <v>1</v>
      </c>
      <c r="H103">
        <v>3</v>
      </c>
      <c r="I103" t="s">
        <v>1085</v>
      </c>
      <c r="J103" t="s">
        <v>1086</v>
      </c>
      <c r="K103" t="s">
        <v>1087</v>
      </c>
      <c r="L103">
        <v>1339</v>
      </c>
      <c r="N103">
        <v>1007</v>
      </c>
      <c r="O103" t="s">
        <v>179</v>
      </c>
      <c r="P103" t="s">
        <v>179</v>
      </c>
      <c r="Q103">
        <v>1</v>
      </c>
      <c r="X103">
        <v>4.3</v>
      </c>
      <c r="Y103">
        <v>510.4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4.3</v>
      </c>
      <c r="AH103">
        <v>2</v>
      </c>
      <c r="AI103">
        <v>39501019</v>
      </c>
      <c r="AJ103">
        <v>111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ROW(Source!A67)</f>
        <v>67</v>
      </c>
      <c r="B104">
        <v>39501025</v>
      </c>
      <c r="C104">
        <v>39501015</v>
      </c>
      <c r="D104">
        <v>36807381</v>
      </c>
      <c r="E104">
        <v>1</v>
      </c>
      <c r="F104">
        <v>1</v>
      </c>
      <c r="G104">
        <v>1</v>
      </c>
      <c r="H104">
        <v>3</v>
      </c>
      <c r="I104" t="s">
        <v>1088</v>
      </c>
      <c r="J104" t="s">
        <v>1089</v>
      </c>
      <c r="K104" t="s">
        <v>1090</v>
      </c>
      <c r="L104">
        <v>1339</v>
      </c>
      <c r="N104">
        <v>1007</v>
      </c>
      <c r="O104" t="s">
        <v>179</v>
      </c>
      <c r="P104" t="s">
        <v>179</v>
      </c>
      <c r="Q104">
        <v>1</v>
      </c>
      <c r="X104">
        <v>0.1</v>
      </c>
      <c r="Y104">
        <v>517.91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0.1</v>
      </c>
      <c r="AH104">
        <v>2</v>
      </c>
      <c r="AI104">
        <v>39501020</v>
      </c>
      <c r="AJ104">
        <v>112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ROW(Source!A68)</f>
        <v>68</v>
      </c>
      <c r="B105">
        <v>39501036</v>
      </c>
      <c r="C105">
        <v>39501026</v>
      </c>
      <c r="D105">
        <v>37064928</v>
      </c>
      <c r="E105">
        <v>1</v>
      </c>
      <c r="F105">
        <v>1</v>
      </c>
      <c r="G105">
        <v>1</v>
      </c>
      <c r="H105">
        <v>1</v>
      </c>
      <c r="I105" t="s">
        <v>1091</v>
      </c>
      <c r="J105" t="s">
        <v>3</v>
      </c>
      <c r="K105" t="s">
        <v>1092</v>
      </c>
      <c r="L105">
        <v>1191</v>
      </c>
      <c r="N105">
        <v>1013</v>
      </c>
      <c r="O105" t="s">
        <v>1028</v>
      </c>
      <c r="P105" t="s">
        <v>1028</v>
      </c>
      <c r="Q105">
        <v>1</v>
      </c>
      <c r="X105">
        <v>9.59</v>
      </c>
      <c r="Y105">
        <v>0</v>
      </c>
      <c r="Z105">
        <v>0</v>
      </c>
      <c r="AA105">
        <v>0</v>
      </c>
      <c r="AB105">
        <v>9.07</v>
      </c>
      <c r="AC105">
        <v>0</v>
      </c>
      <c r="AD105">
        <v>1</v>
      </c>
      <c r="AE105">
        <v>1</v>
      </c>
      <c r="AF105" t="s">
        <v>33</v>
      </c>
      <c r="AG105">
        <v>11.028499999999999</v>
      </c>
      <c r="AH105">
        <v>2</v>
      </c>
      <c r="AI105">
        <v>39501027</v>
      </c>
      <c r="AJ105">
        <v>113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ROW(Source!A68)</f>
        <v>68</v>
      </c>
      <c r="B106">
        <v>39501037</v>
      </c>
      <c r="C106">
        <v>39501026</v>
      </c>
      <c r="D106">
        <v>37064876</v>
      </c>
      <c r="E106">
        <v>1</v>
      </c>
      <c r="F106">
        <v>1</v>
      </c>
      <c r="G106">
        <v>1</v>
      </c>
      <c r="H106">
        <v>1</v>
      </c>
      <c r="I106" t="s">
        <v>1029</v>
      </c>
      <c r="J106" t="s">
        <v>3</v>
      </c>
      <c r="K106" t="s">
        <v>1030</v>
      </c>
      <c r="L106">
        <v>1191</v>
      </c>
      <c r="N106">
        <v>1013</v>
      </c>
      <c r="O106" t="s">
        <v>1028</v>
      </c>
      <c r="P106" t="s">
        <v>1028</v>
      </c>
      <c r="Q106">
        <v>1</v>
      </c>
      <c r="X106">
        <v>0.05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32</v>
      </c>
      <c r="AG106">
        <v>6.25E-2</v>
      </c>
      <c r="AH106">
        <v>2</v>
      </c>
      <c r="AI106">
        <v>39501028</v>
      </c>
      <c r="AJ106">
        <v>114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ROW(Source!A68)</f>
        <v>68</v>
      </c>
      <c r="B107">
        <v>39501038</v>
      </c>
      <c r="C107">
        <v>39501026</v>
      </c>
      <c r="D107">
        <v>36882356</v>
      </c>
      <c r="E107">
        <v>1</v>
      </c>
      <c r="F107">
        <v>1</v>
      </c>
      <c r="G107">
        <v>1</v>
      </c>
      <c r="H107">
        <v>2</v>
      </c>
      <c r="I107" t="s">
        <v>1093</v>
      </c>
      <c r="J107" t="s">
        <v>1094</v>
      </c>
      <c r="K107" t="s">
        <v>1095</v>
      </c>
      <c r="L107">
        <v>1368</v>
      </c>
      <c r="N107">
        <v>1011</v>
      </c>
      <c r="O107" t="s">
        <v>1034</v>
      </c>
      <c r="P107" t="s">
        <v>1034</v>
      </c>
      <c r="Q107">
        <v>1</v>
      </c>
      <c r="X107">
        <v>0.2</v>
      </c>
      <c r="Y107">
        <v>0</v>
      </c>
      <c r="Z107">
        <v>1.7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32</v>
      </c>
      <c r="AG107">
        <v>0.25</v>
      </c>
      <c r="AH107">
        <v>2</v>
      </c>
      <c r="AI107">
        <v>39501029</v>
      </c>
      <c r="AJ107">
        <v>115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ROW(Source!A68)</f>
        <v>68</v>
      </c>
      <c r="B108">
        <v>39501039</v>
      </c>
      <c r="C108">
        <v>39501026</v>
      </c>
      <c r="D108">
        <v>36883554</v>
      </c>
      <c r="E108">
        <v>1</v>
      </c>
      <c r="F108">
        <v>1</v>
      </c>
      <c r="G108">
        <v>1</v>
      </c>
      <c r="H108">
        <v>2</v>
      </c>
      <c r="I108" t="s">
        <v>1037</v>
      </c>
      <c r="J108" t="s">
        <v>1038</v>
      </c>
      <c r="K108" t="s">
        <v>1039</v>
      </c>
      <c r="L108">
        <v>1368</v>
      </c>
      <c r="N108">
        <v>1011</v>
      </c>
      <c r="O108" t="s">
        <v>1034</v>
      </c>
      <c r="P108" t="s">
        <v>1034</v>
      </c>
      <c r="Q108">
        <v>1</v>
      </c>
      <c r="X108">
        <v>0.05</v>
      </c>
      <c r="Y108">
        <v>0</v>
      </c>
      <c r="Z108">
        <v>65.709999999999994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32</v>
      </c>
      <c r="AG108">
        <v>6.25E-2</v>
      </c>
      <c r="AH108">
        <v>2</v>
      </c>
      <c r="AI108">
        <v>39501030</v>
      </c>
      <c r="AJ108">
        <v>116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ROW(Source!A68)</f>
        <v>68</v>
      </c>
      <c r="B109">
        <v>39501040</v>
      </c>
      <c r="C109">
        <v>39501026</v>
      </c>
      <c r="D109">
        <v>36805524</v>
      </c>
      <c r="E109">
        <v>1</v>
      </c>
      <c r="F109">
        <v>1</v>
      </c>
      <c r="G109">
        <v>1</v>
      </c>
      <c r="H109">
        <v>3</v>
      </c>
      <c r="I109" t="s">
        <v>1071</v>
      </c>
      <c r="J109" t="s">
        <v>1072</v>
      </c>
      <c r="K109" t="s">
        <v>1073</v>
      </c>
      <c r="L109">
        <v>1346</v>
      </c>
      <c r="N109">
        <v>1009</v>
      </c>
      <c r="O109" t="s">
        <v>52</v>
      </c>
      <c r="P109" t="s">
        <v>52</v>
      </c>
      <c r="Q109">
        <v>1</v>
      </c>
      <c r="X109">
        <v>0.01</v>
      </c>
      <c r="Y109">
        <v>1.82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0.01</v>
      </c>
      <c r="AH109">
        <v>2</v>
      </c>
      <c r="AI109">
        <v>39501031</v>
      </c>
      <c r="AJ109">
        <v>117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ROW(Source!A68)</f>
        <v>68</v>
      </c>
      <c r="B110">
        <v>39501041</v>
      </c>
      <c r="C110">
        <v>39501026</v>
      </c>
      <c r="D110">
        <v>36806413</v>
      </c>
      <c r="E110">
        <v>1</v>
      </c>
      <c r="F110">
        <v>1</v>
      </c>
      <c r="G110">
        <v>1</v>
      </c>
      <c r="H110">
        <v>3</v>
      </c>
      <c r="I110" t="s">
        <v>1096</v>
      </c>
      <c r="J110" t="s">
        <v>1097</v>
      </c>
      <c r="K110" t="s">
        <v>1098</v>
      </c>
      <c r="L110">
        <v>1339</v>
      </c>
      <c r="N110">
        <v>1007</v>
      </c>
      <c r="O110" t="s">
        <v>179</v>
      </c>
      <c r="P110" t="s">
        <v>179</v>
      </c>
      <c r="Q110">
        <v>1</v>
      </c>
      <c r="X110">
        <v>2.9999999999999997E-4</v>
      </c>
      <c r="Y110">
        <v>74.58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2.9999999999999997E-4</v>
      </c>
      <c r="AH110">
        <v>2</v>
      </c>
      <c r="AI110">
        <v>39501032</v>
      </c>
      <c r="AJ110">
        <v>118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ROW(Source!A68)</f>
        <v>68</v>
      </c>
      <c r="B111">
        <v>39501042</v>
      </c>
      <c r="C111">
        <v>39501026</v>
      </c>
      <c r="D111">
        <v>36807381</v>
      </c>
      <c r="E111">
        <v>1</v>
      </c>
      <c r="F111">
        <v>1</v>
      </c>
      <c r="G111">
        <v>1</v>
      </c>
      <c r="H111">
        <v>3</v>
      </c>
      <c r="I111" t="s">
        <v>1088</v>
      </c>
      <c r="J111" t="s">
        <v>1089</v>
      </c>
      <c r="K111" t="s">
        <v>1090</v>
      </c>
      <c r="L111">
        <v>1339</v>
      </c>
      <c r="N111">
        <v>1007</v>
      </c>
      <c r="O111" t="s">
        <v>179</v>
      </c>
      <c r="P111" t="s">
        <v>179</v>
      </c>
      <c r="Q111">
        <v>1</v>
      </c>
      <c r="X111">
        <v>0.06</v>
      </c>
      <c r="Y111">
        <v>517.91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0.06</v>
      </c>
      <c r="AH111">
        <v>2</v>
      </c>
      <c r="AI111">
        <v>39501033</v>
      </c>
      <c r="AJ111">
        <v>119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ROW(Source!A68)</f>
        <v>68</v>
      </c>
      <c r="B112">
        <v>39501043</v>
      </c>
      <c r="C112">
        <v>39501026</v>
      </c>
      <c r="D112">
        <v>36797561</v>
      </c>
      <c r="E112">
        <v>17</v>
      </c>
      <c r="F112">
        <v>1</v>
      </c>
      <c r="G112">
        <v>1</v>
      </c>
      <c r="H112">
        <v>3</v>
      </c>
      <c r="I112" t="s">
        <v>121</v>
      </c>
      <c r="J112" t="s">
        <v>3</v>
      </c>
      <c r="K112" t="s">
        <v>122</v>
      </c>
      <c r="L112">
        <v>1348</v>
      </c>
      <c r="N112">
        <v>1009</v>
      </c>
      <c r="O112" t="s">
        <v>57</v>
      </c>
      <c r="P112" t="s">
        <v>57</v>
      </c>
      <c r="Q112">
        <v>1000</v>
      </c>
      <c r="X112">
        <v>3.7999999999999999E-2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3</v>
      </c>
      <c r="AG112">
        <v>3.7999999999999999E-2</v>
      </c>
      <c r="AH112">
        <v>2</v>
      </c>
      <c r="AI112">
        <v>39501034</v>
      </c>
      <c r="AJ112">
        <v>120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ROW(Source!A69)</f>
        <v>69</v>
      </c>
      <c r="B113">
        <v>39501036</v>
      </c>
      <c r="C113">
        <v>39501026</v>
      </c>
      <c r="D113">
        <v>37064928</v>
      </c>
      <c r="E113">
        <v>1</v>
      </c>
      <c r="F113">
        <v>1</v>
      </c>
      <c r="G113">
        <v>1</v>
      </c>
      <c r="H113">
        <v>1</v>
      </c>
      <c r="I113" t="s">
        <v>1091</v>
      </c>
      <c r="J113" t="s">
        <v>3</v>
      </c>
      <c r="K113" t="s">
        <v>1092</v>
      </c>
      <c r="L113">
        <v>1191</v>
      </c>
      <c r="N113">
        <v>1013</v>
      </c>
      <c r="O113" t="s">
        <v>1028</v>
      </c>
      <c r="P113" t="s">
        <v>1028</v>
      </c>
      <c r="Q113">
        <v>1</v>
      </c>
      <c r="X113">
        <v>9.59</v>
      </c>
      <c r="Y113">
        <v>0</v>
      </c>
      <c r="Z113">
        <v>0</v>
      </c>
      <c r="AA113">
        <v>0</v>
      </c>
      <c r="AB113">
        <v>9.07</v>
      </c>
      <c r="AC113">
        <v>0</v>
      </c>
      <c r="AD113">
        <v>1</v>
      </c>
      <c r="AE113">
        <v>1</v>
      </c>
      <c r="AF113" t="s">
        <v>33</v>
      </c>
      <c r="AG113">
        <v>11.028499999999999</v>
      </c>
      <c r="AH113">
        <v>2</v>
      </c>
      <c r="AI113">
        <v>39501027</v>
      </c>
      <c r="AJ113">
        <v>122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ROW(Source!A69)</f>
        <v>69</v>
      </c>
      <c r="B114">
        <v>39501037</v>
      </c>
      <c r="C114">
        <v>39501026</v>
      </c>
      <c r="D114">
        <v>37064876</v>
      </c>
      <c r="E114">
        <v>1</v>
      </c>
      <c r="F114">
        <v>1</v>
      </c>
      <c r="G114">
        <v>1</v>
      </c>
      <c r="H114">
        <v>1</v>
      </c>
      <c r="I114" t="s">
        <v>1029</v>
      </c>
      <c r="J114" t="s">
        <v>3</v>
      </c>
      <c r="K114" t="s">
        <v>1030</v>
      </c>
      <c r="L114">
        <v>1191</v>
      </c>
      <c r="N114">
        <v>1013</v>
      </c>
      <c r="O114" t="s">
        <v>1028</v>
      </c>
      <c r="P114" t="s">
        <v>1028</v>
      </c>
      <c r="Q114">
        <v>1</v>
      </c>
      <c r="X114">
        <v>0.05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2</v>
      </c>
      <c r="AF114" t="s">
        <v>32</v>
      </c>
      <c r="AG114">
        <v>6.25E-2</v>
      </c>
      <c r="AH114">
        <v>2</v>
      </c>
      <c r="AI114">
        <v>39501028</v>
      </c>
      <c r="AJ114">
        <v>123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ROW(Source!A69)</f>
        <v>69</v>
      </c>
      <c r="B115">
        <v>39501038</v>
      </c>
      <c r="C115">
        <v>39501026</v>
      </c>
      <c r="D115">
        <v>36882356</v>
      </c>
      <c r="E115">
        <v>1</v>
      </c>
      <c r="F115">
        <v>1</v>
      </c>
      <c r="G115">
        <v>1</v>
      </c>
      <c r="H115">
        <v>2</v>
      </c>
      <c r="I115" t="s">
        <v>1093</v>
      </c>
      <c r="J115" t="s">
        <v>1094</v>
      </c>
      <c r="K115" t="s">
        <v>1095</v>
      </c>
      <c r="L115">
        <v>1368</v>
      </c>
      <c r="N115">
        <v>1011</v>
      </c>
      <c r="O115" t="s">
        <v>1034</v>
      </c>
      <c r="P115" t="s">
        <v>1034</v>
      </c>
      <c r="Q115">
        <v>1</v>
      </c>
      <c r="X115">
        <v>0.2</v>
      </c>
      <c r="Y115">
        <v>0</v>
      </c>
      <c r="Z115">
        <v>1.7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32</v>
      </c>
      <c r="AG115">
        <v>0.25</v>
      </c>
      <c r="AH115">
        <v>2</v>
      </c>
      <c r="AI115">
        <v>39501029</v>
      </c>
      <c r="AJ115">
        <v>124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ROW(Source!A69)</f>
        <v>69</v>
      </c>
      <c r="B116">
        <v>39501039</v>
      </c>
      <c r="C116">
        <v>39501026</v>
      </c>
      <c r="D116">
        <v>36883554</v>
      </c>
      <c r="E116">
        <v>1</v>
      </c>
      <c r="F116">
        <v>1</v>
      </c>
      <c r="G116">
        <v>1</v>
      </c>
      <c r="H116">
        <v>2</v>
      </c>
      <c r="I116" t="s">
        <v>1037</v>
      </c>
      <c r="J116" t="s">
        <v>1038</v>
      </c>
      <c r="K116" t="s">
        <v>1039</v>
      </c>
      <c r="L116">
        <v>1368</v>
      </c>
      <c r="N116">
        <v>1011</v>
      </c>
      <c r="O116" t="s">
        <v>1034</v>
      </c>
      <c r="P116" t="s">
        <v>1034</v>
      </c>
      <c r="Q116">
        <v>1</v>
      </c>
      <c r="X116">
        <v>0.05</v>
      </c>
      <c r="Y116">
        <v>0</v>
      </c>
      <c r="Z116">
        <v>65.709999999999994</v>
      </c>
      <c r="AA116">
        <v>11.6</v>
      </c>
      <c r="AB116">
        <v>0</v>
      </c>
      <c r="AC116">
        <v>0</v>
      </c>
      <c r="AD116">
        <v>1</v>
      </c>
      <c r="AE116">
        <v>0</v>
      </c>
      <c r="AF116" t="s">
        <v>32</v>
      </c>
      <c r="AG116">
        <v>6.25E-2</v>
      </c>
      <c r="AH116">
        <v>2</v>
      </c>
      <c r="AI116">
        <v>39501030</v>
      </c>
      <c r="AJ116">
        <v>125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ROW(Source!A69)</f>
        <v>69</v>
      </c>
      <c r="B117">
        <v>39501040</v>
      </c>
      <c r="C117">
        <v>39501026</v>
      </c>
      <c r="D117">
        <v>36805524</v>
      </c>
      <c r="E117">
        <v>1</v>
      </c>
      <c r="F117">
        <v>1</v>
      </c>
      <c r="G117">
        <v>1</v>
      </c>
      <c r="H117">
        <v>3</v>
      </c>
      <c r="I117" t="s">
        <v>1071</v>
      </c>
      <c r="J117" t="s">
        <v>1072</v>
      </c>
      <c r="K117" t="s">
        <v>1073</v>
      </c>
      <c r="L117">
        <v>1346</v>
      </c>
      <c r="N117">
        <v>1009</v>
      </c>
      <c r="O117" t="s">
        <v>52</v>
      </c>
      <c r="P117" t="s">
        <v>52</v>
      </c>
      <c r="Q117">
        <v>1</v>
      </c>
      <c r="X117">
        <v>0.01</v>
      </c>
      <c r="Y117">
        <v>1.82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0.01</v>
      </c>
      <c r="AH117">
        <v>2</v>
      </c>
      <c r="AI117">
        <v>39501031</v>
      </c>
      <c r="AJ117">
        <v>126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ROW(Source!A69)</f>
        <v>69</v>
      </c>
      <c r="B118">
        <v>39501041</v>
      </c>
      <c r="C118">
        <v>39501026</v>
      </c>
      <c r="D118">
        <v>36806413</v>
      </c>
      <c r="E118">
        <v>1</v>
      </c>
      <c r="F118">
        <v>1</v>
      </c>
      <c r="G118">
        <v>1</v>
      </c>
      <c r="H118">
        <v>3</v>
      </c>
      <c r="I118" t="s">
        <v>1096</v>
      </c>
      <c r="J118" t="s">
        <v>1097</v>
      </c>
      <c r="K118" t="s">
        <v>1098</v>
      </c>
      <c r="L118">
        <v>1339</v>
      </c>
      <c r="N118">
        <v>1007</v>
      </c>
      <c r="O118" t="s">
        <v>179</v>
      </c>
      <c r="P118" t="s">
        <v>179</v>
      </c>
      <c r="Q118">
        <v>1</v>
      </c>
      <c r="X118">
        <v>2.9999999999999997E-4</v>
      </c>
      <c r="Y118">
        <v>74.58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2.9999999999999997E-4</v>
      </c>
      <c r="AH118">
        <v>2</v>
      </c>
      <c r="AI118">
        <v>39501032</v>
      </c>
      <c r="AJ118">
        <v>127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ROW(Source!A69)</f>
        <v>69</v>
      </c>
      <c r="B119">
        <v>39501042</v>
      </c>
      <c r="C119">
        <v>39501026</v>
      </c>
      <c r="D119">
        <v>36807381</v>
      </c>
      <c r="E119">
        <v>1</v>
      </c>
      <c r="F119">
        <v>1</v>
      </c>
      <c r="G119">
        <v>1</v>
      </c>
      <c r="H119">
        <v>3</v>
      </c>
      <c r="I119" t="s">
        <v>1088</v>
      </c>
      <c r="J119" t="s">
        <v>1089</v>
      </c>
      <c r="K119" t="s">
        <v>1090</v>
      </c>
      <c r="L119">
        <v>1339</v>
      </c>
      <c r="N119">
        <v>1007</v>
      </c>
      <c r="O119" t="s">
        <v>179</v>
      </c>
      <c r="P119" t="s">
        <v>179</v>
      </c>
      <c r="Q119">
        <v>1</v>
      </c>
      <c r="X119">
        <v>0.06</v>
      </c>
      <c r="Y119">
        <v>517.91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0.06</v>
      </c>
      <c r="AH119">
        <v>2</v>
      </c>
      <c r="AI119">
        <v>39501033</v>
      </c>
      <c r="AJ119">
        <v>128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ROW(Source!A69)</f>
        <v>69</v>
      </c>
      <c r="B120">
        <v>39501043</v>
      </c>
      <c r="C120">
        <v>39501026</v>
      </c>
      <c r="D120">
        <v>36797561</v>
      </c>
      <c r="E120">
        <v>17</v>
      </c>
      <c r="F120">
        <v>1</v>
      </c>
      <c r="G120">
        <v>1</v>
      </c>
      <c r="H120">
        <v>3</v>
      </c>
      <c r="I120" t="s">
        <v>121</v>
      </c>
      <c r="J120" t="s">
        <v>3</v>
      </c>
      <c r="K120" t="s">
        <v>122</v>
      </c>
      <c r="L120">
        <v>1348</v>
      </c>
      <c r="N120">
        <v>1009</v>
      </c>
      <c r="O120" t="s">
        <v>57</v>
      </c>
      <c r="P120" t="s">
        <v>57</v>
      </c>
      <c r="Q120">
        <v>1000</v>
      </c>
      <c r="X120">
        <v>3.7999999999999999E-2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3</v>
      </c>
      <c r="AG120">
        <v>3.7999999999999999E-2</v>
      </c>
      <c r="AH120">
        <v>2</v>
      </c>
      <c r="AI120">
        <v>39501034</v>
      </c>
      <c r="AJ120">
        <v>129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ROW(Source!A74)</f>
        <v>74</v>
      </c>
      <c r="B121">
        <v>39501057</v>
      </c>
      <c r="C121">
        <v>39501046</v>
      </c>
      <c r="D121">
        <v>37080781</v>
      </c>
      <c r="E121">
        <v>1</v>
      </c>
      <c r="F121">
        <v>1</v>
      </c>
      <c r="G121">
        <v>1</v>
      </c>
      <c r="H121">
        <v>1</v>
      </c>
      <c r="I121" t="s">
        <v>1099</v>
      </c>
      <c r="J121" t="s">
        <v>3</v>
      </c>
      <c r="K121" t="s">
        <v>1100</v>
      </c>
      <c r="L121">
        <v>1191</v>
      </c>
      <c r="N121">
        <v>1013</v>
      </c>
      <c r="O121" t="s">
        <v>1028</v>
      </c>
      <c r="P121" t="s">
        <v>1028</v>
      </c>
      <c r="Q121">
        <v>1</v>
      </c>
      <c r="X121">
        <v>2.4</v>
      </c>
      <c r="Y121">
        <v>0</v>
      </c>
      <c r="Z121">
        <v>0</v>
      </c>
      <c r="AA121">
        <v>0</v>
      </c>
      <c r="AB121">
        <v>9.92</v>
      </c>
      <c r="AC121">
        <v>0</v>
      </c>
      <c r="AD121">
        <v>1</v>
      </c>
      <c r="AE121">
        <v>1</v>
      </c>
      <c r="AF121" t="s">
        <v>33</v>
      </c>
      <c r="AG121">
        <v>2.76</v>
      </c>
      <c r="AH121">
        <v>2</v>
      </c>
      <c r="AI121">
        <v>39501049</v>
      </c>
      <c r="AJ121">
        <v>131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ROW(Source!A74)</f>
        <v>74</v>
      </c>
      <c r="B122">
        <v>39501058</v>
      </c>
      <c r="C122">
        <v>39501046</v>
      </c>
      <c r="D122">
        <v>37064876</v>
      </c>
      <c r="E122">
        <v>1</v>
      </c>
      <c r="F122">
        <v>1</v>
      </c>
      <c r="G122">
        <v>1</v>
      </c>
      <c r="H122">
        <v>1</v>
      </c>
      <c r="I122" t="s">
        <v>1029</v>
      </c>
      <c r="J122" t="s">
        <v>3</v>
      </c>
      <c r="K122" t="s">
        <v>1030</v>
      </c>
      <c r="L122">
        <v>1191</v>
      </c>
      <c r="N122">
        <v>1013</v>
      </c>
      <c r="O122" t="s">
        <v>1028</v>
      </c>
      <c r="P122" t="s">
        <v>1028</v>
      </c>
      <c r="Q122">
        <v>1</v>
      </c>
      <c r="X122">
        <v>0.17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32</v>
      </c>
      <c r="AG122">
        <v>0.21250000000000002</v>
      </c>
      <c r="AH122">
        <v>2</v>
      </c>
      <c r="AI122">
        <v>39501050</v>
      </c>
      <c r="AJ122">
        <v>132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ROW(Source!A74)</f>
        <v>74</v>
      </c>
      <c r="B123">
        <v>39501059</v>
      </c>
      <c r="C123">
        <v>39501046</v>
      </c>
      <c r="D123">
        <v>36883554</v>
      </c>
      <c r="E123">
        <v>1</v>
      </c>
      <c r="F123">
        <v>1</v>
      </c>
      <c r="G123">
        <v>1</v>
      </c>
      <c r="H123">
        <v>2</v>
      </c>
      <c r="I123" t="s">
        <v>1037</v>
      </c>
      <c r="J123" t="s">
        <v>1038</v>
      </c>
      <c r="K123" t="s">
        <v>1039</v>
      </c>
      <c r="L123">
        <v>1368</v>
      </c>
      <c r="N123">
        <v>1011</v>
      </c>
      <c r="O123" t="s">
        <v>1034</v>
      </c>
      <c r="P123" t="s">
        <v>1034</v>
      </c>
      <c r="Q123">
        <v>1</v>
      </c>
      <c r="X123">
        <v>0.17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32</v>
      </c>
      <c r="AG123">
        <v>0.21250000000000002</v>
      </c>
      <c r="AH123">
        <v>2</v>
      </c>
      <c r="AI123">
        <v>39501051</v>
      </c>
      <c r="AJ123">
        <v>133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ROW(Source!A74)</f>
        <v>74</v>
      </c>
      <c r="B124">
        <v>39501060</v>
      </c>
      <c r="C124">
        <v>39501046</v>
      </c>
      <c r="D124">
        <v>36883858</v>
      </c>
      <c r="E124">
        <v>1</v>
      </c>
      <c r="F124">
        <v>1</v>
      </c>
      <c r="G124">
        <v>1</v>
      </c>
      <c r="H124">
        <v>2</v>
      </c>
      <c r="I124" t="s">
        <v>1101</v>
      </c>
      <c r="J124" t="s">
        <v>1102</v>
      </c>
      <c r="K124" t="s">
        <v>1103</v>
      </c>
      <c r="L124">
        <v>1368</v>
      </c>
      <c r="N124">
        <v>1011</v>
      </c>
      <c r="O124" t="s">
        <v>1034</v>
      </c>
      <c r="P124" t="s">
        <v>1034</v>
      </c>
      <c r="Q124">
        <v>1</v>
      </c>
      <c r="X124">
        <v>0.4</v>
      </c>
      <c r="Y124">
        <v>0</v>
      </c>
      <c r="Z124">
        <v>8.1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32</v>
      </c>
      <c r="AG124">
        <v>0.5</v>
      </c>
      <c r="AH124">
        <v>2</v>
      </c>
      <c r="AI124">
        <v>39501052</v>
      </c>
      <c r="AJ124">
        <v>134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ROW(Source!A74)</f>
        <v>74</v>
      </c>
      <c r="B125">
        <v>39501061</v>
      </c>
      <c r="C125">
        <v>39501046</v>
      </c>
      <c r="D125">
        <v>39169907</v>
      </c>
      <c r="E125">
        <v>17</v>
      </c>
      <c r="F125">
        <v>1</v>
      </c>
      <c r="G125">
        <v>1</v>
      </c>
      <c r="H125">
        <v>3</v>
      </c>
      <c r="I125" t="s">
        <v>1544</v>
      </c>
      <c r="J125" t="s">
        <v>3</v>
      </c>
      <c r="K125" t="s">
        <v>1545</v>
      </c>
      <c r="L125">
        <v>1035</v>
      </c>
      <c r="N125">
        <v>1013</v>
      </c>
      <c r="O125" t="s">
        <v>497</v>
      </c>
      <c r="P125" t="s">
        <v>497</v>
      </c>
      <c r="Q125">
        <v>1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1</v>
      </c>
      <c r="AD125">
        <v>0</v>
      </c>
      <c r="AE125">
        <v>0</v>
      </c>
      <c r="AF125" t="s">
        <v>3</v>
      </c>
      <c r="AG125">
        <v>0</v>
      </c>
      <c r="AH125">
        <v>3</v>
      </c>
      <c r="AI125">
        <v>-1</v>
      </c>
      <c r="AJ125" t="s">
        <v>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ROW(Source!A74)</f>
        <v>74</v>
      </c>
      <c r="B126">
        <v>39501062</v>
      </c>
      <c r="C126">
        <v>39501046</v>
      </c>
      <c r="D126">
        <v>36803256</v>
      </c>
      <c r="E126">
        <v>1</v>
      </c>
      <c r="F126">
        <v>1</v>
      </c>
      <c r="G126">
        <v>1</v>
      </c>
      <c r="H126">
        <v>3</v>
      </c>
      <c r="I126" t="s">
        <v>1104</v>
      </c>
      <c r="J126" t="s">
        <v>1105</v>
      </c>
      <c r="K126" t="s">
        <v>1106</v>
      </c>
      <c r="L126">
        <v>1348</v>
      </c>
      <c r="N126">
        <v>1009</v>
      </c>
      <c r="O126" t="s">
        <v>57</v>
      </c>
      <c r="P126" t="s">
        <v>57</v>
      </c>
      <c r="Q126">
        <v>1000</v>
      </c>
      <c r="X126">
        <v>1E-4</v>
      </c>
      <c r="Y126">
        <v>10315.01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1E-4</v>
      </c>
      <c r="AH126">
        <v>2</v>
      </c>
      <c r="AI126">
        <v>39501053</v>
      </c>
      <c r="AJ126">
        <v>135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ROW(Source!A74)</f>
        <v>74</v>
      </c>
      <c r="B127">
        <v>39501063</v>
      </c>
      <c r="C127">
        <v>39501046</v>
      </c>
      <c r="D127">
        <v>36796893</v>
      </c>
      <c r="E127">
        <v>17</v>
      </c>
      <c r="F127">
        <v>1</v>
      </c>
      <c r="G127">
        <v>1</v>
      </c>
      <c r="H127">
        <v>3</v>
      </c>
      <c r="I127" t="s">
        <v>139</v>
      </c>
      <c r="J127" t="s">
        <v>3</v>
      </c>
      <c r="K127" t="s">
        <v>140</v>
      </c>
      <c r="L127">
        <v>1327</v>
      </c>
      <c r="N127">
        <v>1005</v>
      </c>
      <c r="O127" t="s">
        <v>40</v>
      </c>
      <c r="P127" t="s">
        <v>40</v>
      </c>
      <c r="Q127">
        <v>1</v>
      </c>
      <c r="X127">
        <v>1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3</v>
      </c>
      <c r="AG127">
        <v>1</v>
      </c>
      <c r="AH127">
        <v>2</v>
      </c>
      <c r="AI127">
        <v>39501054</v>
      </c>
      <c r="AJ127">
        <v>136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ROW(Source!A74)</f>
        <v>74</v>
      </c>
      <c r="B128">
        <v>39501064</v>
      </c>
      <c r="C128">
        <v>39501046</v>
      </c>
      <c r="D128">
        <v>36826512</v>
      </c>
      <c r="E128">
        <v>1</v>
      </c>
      <c r="F128">
        <v>1</v>
      </c>
      <c r="G128">
        <v>1</v>
      </c>
      <c r="H128">
        <v>3</v>
      </c>
      <c r="I128" t="s">
        <v>1107</v>
      </c>
      <c r="J128" t="s">
        <v>1108</v>
      </c>
      <c r="K128" t="s">
        <v>1109</v>
      </c>
      <c r="L128">
        <v>1348</v>
      </c>
      <c r="N128">
        <v>1009</v>
      </c>
      <c r="O128" t="s">
        <v>57</v>
      </c>
      <c r="P128" t="s">
        <v>57</v>
      </c>
      <c r="Q128">
        <v>1000</v>
      </c>
      <c r="X128">
        <v>3.0000000000000001E-3</v>
      </c>
      <c r="Y128">
        <v>5804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3.0000000000000001E-3</v>
      </c>
      <c r="AH128">
        <v>2</v>
      </c>
      <c r="AI128">
        <v>39501055</v>
      </c>
      <c r="AJ128">
        <v>137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ROW(Source!A74)</f>
        <v>74</v>
      </c>
      <c r="B129">
        <v>39501065</v>
      </c>
      <c r="C129">
        <v>39501046</v>
      </c>
      <c r="D129">
        <v>36838813</v>
      </c>
      <c r="E129">
        <v>1</v>
      </c>
      <c r="F129">
        <v>1</v>
      </c>
      <c r="G129">
        <v>1</v>
      </c>
      <c r="H129">
        <v>3</v>
      </c>
      <c r="I129" t="s">
        <v>1110</v>
      </c>
      <c r="J129" t="s">
        <v>1111</v>
      </c>
      <c r="K129" t="s">
        <v>1112</v>
      </c>
      <c r="L129">
        <v>1354</v>
      </c>
      <c r="N129">
        <v>1010</v>
      </c>
      <c r="O129" t="s">
        <v>132</v>
      </c>
      <c r="P129" t="s">
        <v>132</v>
      </c>
      <c r="Q129">
        <v>1</v>
      </c>
      <c r="X129">
        <v>0.1</v>
      </c>
      <c r="Y129">
        <v>72.8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0.1</v>
      </c>
      <c r="AH129">
        <v>2</v>
      </c>
      <c r="AI129">
        <v>39501056</v>
      </c>
      <c r="AJ129">
        <v>140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ROW(Source!A75)</f>
        <v>75</v>
      </c>
      <c r="B130">
        <v>39501057</v>
      </c>
      <c r="C130">
        <v>39501046</v>
      </c>
      <c r="D130">
        <v>37080781</v>
      </c>
      <c r="E130">
        <v>1</v>
      </c>
      <c r="F130">
        <v>1</v>
      </c>
      <c r="G130">
        <v>1</v>
      </c>
      <c r="H130">
        <v>1</v>
      </c>
      <c r="I130" t="s">
        <v>1099</v>
      </c>
      <c r="J130" t="s">
        <v>3</v>
      </c>
      <c r="K130" t="s">
        <v>1100</v>
      </c>
      <c r="L130">
        <v>1191</v>
      </c>
      <c r="N130">
        <v>1013</v>
      </c>
      <c r="O130" t="s">
        <v>1028</v>
      </c>
      <c r="P130" t="s">
        <v>1028</v>
      </c>
      <c r="Q130">
        <v>1</v>
      </c>
      <c r="X130">
        <v>2.4</v>
      </c>
      <c r="Y130">
        <v>0</v>
      </c>
      <c r="Z130">
        <v>0</v>
      </c>
      <c r="AA130">
        <v>0</v>
      </c>
      <c r="AB130">
        <v>9.92</v>
      </c>
      <c r="AC130">
        <v>0</v>
      </c>
      <c r="AD130">
        <v>1</v>
      </c>
      <c r="AE130">
        <v>1</v>
      </c>
      <c r="AF130" t="s">
        <v>33</v>
      </c>
      <c r="AG130">
        <v>2.76</v>
      </c>
      <c r="AH130">
        <v>2</v>
      </c>
      <c r="AI130">
        <v>39501049</v>
      </c>
      <c r="AJ130">
        <v>141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ROW(Source!A75)</f>
        <v>75</v>
      </c>
      <c r="B131">
        <v>39501058</v>
      </c>
      <c r="C131">
        <v>39501046</v>
      </c>
      <c r="D131">
        <v>37064876</v>
      </c>
      <c r="E131">
        <v>1</v>
      </c>
      <c r="F131">
        <v>1</v>
      </c>
      <c r="G131">
        <v>1</v>
      </c>
      <c r="H131">
        <v>1</v>
      </c>
      <c r="I131" t="s">
        <v>1029</v>
      </c>
      <c r="J131" t="s">
        <v>3</v>
      </c>
      <c r="K131" t="s">
        <v>1030</v>
      </c>
      <c r="L131">
        <v>1191</v>
      </c>
      <c r="N131">
        <v>1013</v>
      </c>
      <c r="O131" t="s">
        <v>1028</v>
      </c>
      <c r="P131" t="s">
        <v>1028</v>
      </c>
      <c r="Q131">
        <v>1</v>
      </c>
      <c r="X131">
        <v>0.17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2</v>
      </c>
      <c r="AF131" t="s">
        <v>32</v>
      </c>
      <c r="AG131">
        <v>0.21250000000000002</v>
      </c>
      <c r="AH131">
        <v>2</v>
      </c>
      <c r="AI131">
        <v>39501050</v>
      </c>
      <c r="AJ131">
        <v>142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ROW(Source!A75)</f>
        <v>75</v>
      </c>
      <c r="B132">
        <v>39501059</v>
      </c>
      <c r="C132">
        <v>39501046</v>
      </c>
      <c r="D132">
        <v>36883554</v>
      </c>
      <c r="E132">
        <v>1</v>
      </c>
      <c r="F132">
        <v>1</v>
      </c>
      <c r="G132">
        <v>1</v>
      </c>
      <c r="H132">
        <v>2</v>
      </c>
      <c r="I132" t="s">
        <v>1037</v>
      </c>
      <c r="J132" t="s">
        <v>1038</v>
      </c>
      <c r="K132" t="s">
        <v>1039</v>
      </c>
      <c r="L132">
        <v>1368</v>
      </c>
      <c r="N132">
        <v>1011</v>
      </c>
      <c r="O132" t="s">
        <v>1034</v>
      </c>
      <c r="P132" t="s">
        <v>1034</v>
      </c>
      <c r="Q132">
        <v>1</v>
      </c>
      <c r="X132">
        <v>0.17</v>
      </c>
      <c r="Y132">
        <v>0</v>
      </c>
      <c r="Z132">
        <v>65.709999999999994</v>
      </c>
      <c r="AA132">
        <v>11.6</v>
      </c>
      <c r="AB132">
        <v>0</v>
      </c>
      <c r="AC132">
        <v>0</v>
      </c>
      <c r="AD132">
        <v>1</v>
      </c>
      <c r="AE132">
        <v>0</v>
      </c>
      <c r="AF132" t="s">
        <v>32</v>
      </c>
      <c r="AG132">
        <v>0.21250000000000002</v>
      </c>
      <c r="AH132">
        <v>2</v>
      </c>
      <c r="AI132">
        <v>39501051</v>
      </c>
      <c r="AJ132">
        <v>143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ROW(Source!A75)</f>
        <v>75</v>
      </c>
      <c r="B133">
        <v>39501060</v>
      </c>
      <c r="C133">
        <v>39501046</v>
      </c>
      <c r="D133">
        <v>36883858</v>
      </c>
      <c r="E133">
        <v>1</v>
      </c>
      <c r="F133">
        <v>1</v>
      </c>
      <c r="G133">
        <v>1</v>
      </c>
      <c r="H133">
        <v>2</v>
      </c>
      <c r="I133" t="s">
        <v>1101</v>
      </c>
      <c r="J133" t="s">
        <v>1102</v>
      </c>
      <c r="K133" t="s">
        <v>1103</v>
      </c>
      <c r="L133">
        <v>1368</v>
      </c>
      <c r="N133">
        <v>1011</v>
      </c>
      <c r="O133" t="s">
        <v>1034</v>
      </c>
      <c r="P133" t="s">
        <v>1034</v>
      </c>
      <c r="Q133">
        <v>1</v>
      </c>
      <c r="X133">
        <v>0.4</v>
      </c>
      <c r="Y133">
        <v>0</v>
      </c>
      <c r="Z133">
        <v>8.1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32</v>
      </c>
      <c r="AG133">
        <v>0.5</v>
      </c>
      <c r="AH133">
        <v>2</v>
      </c>
      <c r="AI133">
        <v>39501052</v>
      </c>
      <c r="AJ133">
        <v>144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ROW(Source!A75)</f>
        <v>75</v>
      </c>
      <c r="B134">
        <v>39501061</v>
      </c>
      <c r="C134">
        <v>39501046</v>
      </c>
      <c r="D134">
        <v>39169907</v>
      </c>
      <c r="E134">
        <v>17</v>
      </c>
      <c r="F134">
        <v>1</v>
      </c>
      <c r="G134">
        <v>1</v>
      </c>
      <c r="H134">
        <v>3</v>
      </c>
      <c r="I134" t="s">
        <v>1544</v>
      </c>
      <c r="J134" t="s">
        <v>3</v>
      </c>
      <c r="K134" t="s">
        <v>1545</v>
      </c>
      <c r="L134">
        <v>1035</v>
      </c>
      <c r="N134">
        <v>1013</v>
      </c>
      <c r="O134" t="s">
        <v>497</v>
      </c>
      <c r="P134" t="s">
        <v>497</v>
      </c>
      <c r="Q134">
        <v>1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1</v>
      </c>
      <c r="AD134">
        <v>0</v>
      </c>
      <c r="AE134">
        <v>0</v>
      </c>
      <c r="AF134" t="s">
        <v>3</v>
      </c>
      <c r="AG134">
        <v>0</v>
      </c>
      <c r="AH134">
        <v>3</v>
      </c>
      <c r="AI134">
        <v>-1</v>
      </c>
      <c r="AJ134" t="s">
        <v>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ROW(Source!A75)</f>
        <v>75</v>
      </c>
      <c r="B135">
        <v>39501062</v>
      </c>
      <c r="C135">
        <v>39501046</v>
      </c>
      <c r="D135">
        <v>36803256</v>
      </c>
      <c r="E135">
        <v>1</v>
      </c>
      <c r="F135">
        <v>1</v>
      </c>
      <c r="G135">
        <v>1</v>
      </c>
      <c r="H135">
        <v>3</v>
      </c>
      <c r="I135" t="s">
        <v>1104</v>
      </c>
      <c r="J135" t="s">
        <v>1105</v>
      </c>
      <c r="K135" t="s">
        <v>1106</v>
      </c>
      <c r="L135">
        <v>1348</v>
      </c>
      <c r="N135">
        <v>1009</v>
      </c>
      <c r="O135" t="s">
        <v>57</v>
      </c>
      <c r="P135" t="s">
        <v>57</v>
      </c>
      <c r="Q135">
        <v>1000</v>
      </c>
      <c r="X135">
        <v>1E-4</v>
      </c>
      <c r="Y135">
        <v>10315.01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1E-4</v>
      </c>
      <c r="AH135">
        <v>2</v>
      </c>
      <c r="AI135">
        <v>39501053</v>
      </c>
      <c r="AJ135">
        <v>145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ROW(Source!A75)</f>
        <v>75</v>
      </c>
      <c r="B136">
        <v>39501063</v>
      </c>
      <c r="C136">
        <v>39501046</v>
      </c>
      <c r="D136">
        <v>36796893</v>
      </c>
      <c r="E136">
        <v>17</v>
      </c>
      <c r="F136">
        <v>1</v>
      </c>
      <c r="G136">
        <v>1</v>
      </c>
      <c r="H136">
        <v>3</v>
      </c>
      <c r="I136" t="s">
        <v>139</v>
      </c>
      <c r="J136" t="s">
        <v>3</v>
      </c>
      <c r="K136" t="s">
        <v>140</v>
      </c>
      <c r="L136">
        <v>1327</v>
      </c>
      <c r="N136">
        <v>1005</v>
      </c>
      <c r="O136" t="s">
        <v>40</v>
      </c>
      <c r="P136" t="s">
        <v>40</v>
      </c>
      <c r="Q136">
        <v>1</v>
      </c>
      <c r="X136">
        <v>1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3</v>
      </c>
      <c r="AG136">
        <v>1</v>
      </c>
      <c r="AH136">
        <v>2</v>
      </c>
      <c r="AI136">
        <v>39501054</v>
      </c>
      <c r="AJ136">
        <v>146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ROW(Source!A75)</f>
        <v>75</v>
      </c>
      <c r="B137">
        <v>39501064</v>
      </c>
      <c r="C137">
        <v>39501046</v>
      </c>
      <c r="D137">
        <v>36826512</v>
      </c>
      <c r="E137">
        <v>1</v>
      </c>
      <c r="F137">
        <v>1</v>
      </c>
      <c r="G137">
        <v>1</v>
      </c>
      <c r="H137">
        <v>3</v>
      </c>
      <c r="I137" t="s">
        <v>1107</v>
      </c>
      <c r="J137" t="s">
        <v>1108</v>
      </c>
      <c r="K137" t="s">
        <v>1109</v>
      </c>
      <c r="L137">
        <v>1348</v>
      </c>
      <c r="N137">
        <v>1009</v>
      </c>
      <c r="O137" t="s">
        <v>57</v>
      </c>
      <c r="P137" t="s">
        <v>57</v>
      </c>
      <c r="Q137">
        <v>1000</v>
      </c>
      <c r="X137">
        <v>3.0000000000000001E-3</v>
      </c>
      <c r="Y137">
        <v>5804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3.0000000000000001E-3</v>
      </c>
      <c r="AH137">
        <v>2</v>
      </c>
      <c r="AI137">
        <v>39501055</v>
      </c>
      <c r="AJ137">
        <v>147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ROW(Source!A75)</f>
        <v>75</v>
      </c>
      <c r="B138">
        <v>39501065</v>
      </c>
      <c r="C138">
        <v>39501046</v>
      </c>
      <c r="D138">
        <v>36838813</v>
      </c>
      <c r="E138">
        <v>1</v>
      </c>
      <c r="F138">
        <v>1</v>
      </c>
      <c r="G138">
        <v>1</v>
      </c>
      <c r="H138">
        <v>3</v>
      </c>
      <c r="I138" t="s">
        <v>1110</v>
      </c>
      <c r="J138" t="s">
        <v>1111</v>
      </c>
      <c r="K138" t="s">
        <v>1112</v>
      </c>
      <c r="L138">
        <v>1354</v>
      </c>
      <c r="N138">
        <v>1010</v>
      </c>
      <c r="O138" t="s">
        <v>132</v>
      </c>
      <c r="P138" t="s">
        <v>132</v>
      </c>
      <c r="Q138">
        <v>1</v>
      </c>
      <c r="X138">
        <v>0.1</v>
      </c>
      <c r="Y138">
        <v>72.8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0.1</v>
      </c>
      <c r="AH138">
        <v>2</v>
      </c>
      <c r="AI138">
        <v>39501056</v>
      </c>
      <c r="AJ138">
        <v>150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ROW(Source!A82)</f>
        <v>82</v>
      </c>
      <c r="B139">
        <v>39501073</v>
      </c>
      <c r="C139">
        <v>39501069</v>
      </c>
      <c r="D139">
        <v>37065248</v>
      </c>
      <c r="E139">
        <v>1</v>
      </c>
      <c r="F139">
        <v>1</v>
      </c>
      <c r="G139">
        <v>1</v>
      </c>
      <c r="H139">
        <v>1</v>
      </c>
      <c r="I139" t="s">
        <v>1058</v>
      </c>
      <c r="J139" t="s">
        <v>3</v>
      </c>
      <c r="K139" t="s">
        <v>1059</v>
      </c>
      <c r="L139">
        <v>1191</v>
      </c>
      <c r="N139">
        <v>1013</v>
      </c>
      <c r="O139" t="s">
        <v>1028</v>
      </c>
      <c r="P139" t="s">
        <v>1028</v>
      </c>
      <c r="Q139">
        <v>1</v>
      </c>
      <c r="X139">
        <v>141.19999999999999</v>
      </c>
      <c r="Y139">
        <v>0</v>
      </c>
      <c r="Z139">
        <v>0</v>
      </c>
      <c r="AA139">
        <v>0</v>
      </c>
      <c r="AB139">
        <v>8.5299999999999994</v>
      </c>
      <c r="AC139">
        <v>0</v>
      </c>
      <c r="AD139">
        <v>1</v>
      </c>
      <c r="AE139">
        <v>1</v>
      </c>
      <c r="AF139" t="s">
        <v>3</v>
      </c>
      <c r="AG139">
        <v>141.19999999999999</v>
      </c>
      <c r="AH139">
        <v>2</v>
      </c>
      <c r="AI139">
        <v>39501070</v>
      </c>
      <c r="AJ139">
        <v>151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ROW(Source!A82)</f>
        <v>82</v>
      </c>
      <c r="B140">
        <v>39501074</v>
      </c>
      <c r="C140">
        <v>39501069</v>
      </c>
      <c r="D140">
        <v>36883883</v>
      </c>
      <c r="E140">
        <v>1</v>
      </c>
      <c r="F140">
        <v>1</v>
      </c>
      <c r="G140">
        <v>1</v>
      </c>
      <c r="H140">
        <v>2</v>
      </c>
      <c r="I140" t="s">
        <v>1113</v>
      </c>
      <c r="J140" t="s">
        <v>1114</v>
      </c>
      <c r="K140" t="s">
        <v>1115</v>
      </c>
      <c r="L140">
        <v>1368</v>
      </c>
      <c r="N140">
        <v>1011</v>
      </c>
      <c r="O140" t="s">
        <v>1034</v>
      </c>
      <c r="P140" t="s">
        <v>1034</v>
      </c>
      <c r="Q140">
        <v>1</v>
      </c>
      <c r="X140">
        <v>6.72</v>
      </c>
      <c r="Y140">
        <v>0</v>
      </c>
      <c r="Z140">
        <v>32.5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6.72</v>
      </c>
      <c r="AH140">
        <v>2</v>
      </c>
      <c r="AI140">
        <v>39501071</v>
      </c>
      <c r="AJ140">
        <v>152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ROW(Source!A82)</f>
        <v>82</v>
      </c>
      <c r="B141">
        <v>39501075</v>
      </c>
      <c r="C141">
        <v>39501069</v>
      </c>
      <c r="D141">
        <v>36884481</v>
      </c>
      <c r="E141">
        <v>1</v>
      </c>
      <c r="F141">
        <v>1</v>
      </c>
      <c r="G141">
        <v>1</v>
      </c>
      <c r="H141">
        <v>2</v>
      </c>
      <c r="I141" t="s">
        <v>1116</v>
      </c>
      <c r="J141" t="s">
        <v>1117</v>
      </c>
      <c r="K141" t="s">
        <v>1118</v>
      </c>
      <c r="L141">
        <v>1368</v>
      </c>
      <c r="N141">
        <v>1011</v>
      </c>
      <c r="O141" t="s">
        <v>1034</v>
      </c>
      <c r="P141" t="s">
        <v>1034</v>
      </c>
      <c r="Q141">
        <v>1</v>
      </c>
      <c r="X141">
        <v>13.44</v>
      </c>
      <c r="Y141">
        <v>0</v>
      </c>
      <c r="Z141">
        <v>1.53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13.44</v>
      </c>
      <c r="AH141">
        <v>2</v>
      </c>
      <c r="AI141">
        <v>39501072</v>
      </c>
      <c r="AJ141">
        <v>153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ROW(Source!A82)</f>
        <v>82</v>
      </c>
      <c r="B142">
        <v>39501076</v>
      </c>
      <c r="C142">
        <v>39501069</v>
      </c>
      <c r="D142">
        <v>36799072</v>
      </c>
      <c r="E142">
        <v>17</v>
      </c>
      <c r="F142">
        <v>1</v>
      </c>
      <c r="G142">
        <v>1</v>
      </c>
      <c r="H142">
        <v>3</v>
      </c>
      <c r="I142" t="s">
        <v>1546</v>
      </c>
      <c r="J142" t="s">
        <v>3</v>
      </c>
      <c r="K142" t="s">
        <v>1547</v>
      </c>
      <c r="L142">
        <v>1348</v>
      </c>
      <c r="N142">
        <v>1009</v>
      </c>
      <c r="O142" t="s">
        <v>57</v>
      </c>
      <c r="P142" t="s">
        <v>57</v>
      </c>
      <c r="Q142">
        <v>1000</v>
      </c>
      <c r="X142">
        <v>19.399999999999999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3</v>
      </c>
      <c r="AG142">
        <v>19.399999999999999</v>
      </c>
      <c r="AH142">
        <v>3</v>
      </c>
      <c r="AI142">
        <v>-1</v>
      </c>
      <c r="AJ142" t="s">
        <v>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ROW(Source!A83)</f>
        <v>83</v>
      </c>
      <c r="B143">
        <v>39501073</v>
      </c>
      <c r="C143">
        <v>39501069</v>
      </c>
      <c r="D143">
        <v>37065248</v>
      </c>
      <c r="E143">
        <v>1</v>
      </c>
      <c r="F143">
        <v>1</v>
      </c>
      <c r="G143">
        <v>1</v>
      </c>
      <c r="H143">
        <v>1</v>
      </c>
      <c r="I143" t="s">
        <v>1058</v>
      </c>
      <c r="J143" t="s">
        <v>3</v>
      </c>
      <c r="K143" t="s">
        <v>1059</v>
      </c>
      <c r="L143">
        <v>1191</v>
      </c>
      <c r="N143">
        <v>1013</v>
      </c>
      <c r="O143" t="s">
        <v>1028</v>
      </c>
      <c r="P143" t="s">
        <v>1028</v>
      </c>
      <c r="Q143">
        <v>1</v>
      </c>
      <c r="X143">
        <v>141.19999999999999</v>
      </c>
      <c r="Y143">
        <v>0</v>
      </c>
      <c r="Z143">
        <v>0</v>
      </c>
      <c r="AA143">
        <v>0</v>
      </c>
      <c r="AB143">
        <v>8.5299999999999994</v>
      </c>
      <c r="AC143">
        <v>0</v>
      </c>
      <c r="AD143">
        <v>1</v>
      </c>
      <c r="AE143">
        <v>1</v>
      </c>
      <c r="AF143" t="s">
        <v>3</v>
      </c>
      <c r="AG143">
        <v>141.19999999999999</v>
      </c>
      <c r="AH143">
        <v>2</v>
      </c>
      <c r="AI143">
        <v>39501070</v>
      </c>
      <c r="AJ143">
        <v>154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ROW(Source!A83)</f>
        <v>83</v>
      </c>
      <c r="B144">
        <v>39501074</v>
      </c>
      <c r="C144">
        <v>39501069</v>
      </c>
      <c r="D144">
        <v>36883883</v>
      </c>
      <c r="E144">
        <v>1</v>
      </c>
      <c r="F144">
        <v>1</v>
      </c>
      <c r="G144">
        <v>1</v>
      </c>
      <c r="H144">
        <v>2</v>
      </c>
      <c r="I144" t="s">
        <v>1113</v>
      </c>
      <c r="J144" t="s">
        <v>1114</v>
      </c>
      <c r="K144" t="s">
        <v>1115</v>
      </c>
      <c r="L144">
        <v>1368</v>
      </c>
      <c r="N144">
        <v>1011</v>
      </c>
      <c r="O144" t="s">
        <v>1034</v>
      </c>
      <c r="P144" t="s">
        <v>1034</v>
      </c>
      <c r="Q144">
        <v>1</v>
      </c>
      <c r="X144">
        <v>6.72</v>
      </c>
      <c r="Y144">
        <v>0</v>
      </c>
      <c r="Z144">
        <v>32.5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6.72</v>
      </c>
      <c r="AH144">
        <v>2</v>
      </c>
      <c r="AI144">
        <v>39501071</v>
      </c>
      <c r="AJ144">
        <v>155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ROW(Source!A83)</f>
        <v>83</v>
      </c>
      <c r="B145">
        <v>39501075</v>
      </c>
      <c r="C145">
        <v>39501069</v>
      </c>
      <c r="D145">
        <v>36884481</v>
      </c>
      <c r="E145">
        <v>1</v>
      </c>
      <c r="F145">
        <v>1</v>
      </c>
      <c r="G145">
        <v>1</v>
      </c>
      <c r="H145">
        <v>2</v>
      </c>
      <c r="I145" t="s">
        <v>1116</v>
      </c>
      <c r="J145" t="s">
        <v>1117</v>
      </c>
      <c r="K145" t="s">
        <v>1118</v>
      </c>
      <c r="L145">
        <v>1368</v>
      </c>
      <c r="N145">
        <v>1011</v>
      </c>
      <c r="O145" t="s">
        <v>1034</v>
      </c>
      <c r="P145" t="s">
        <v>1034</v>
      </c>
      <c r="Q145">
        <v>1</v>
      </c>
      <c r="X145">
        <v>13.44</v>
      </c>
      <c r="Y145">
        <v>0</v>
      </c>
      <c r="Z145">
        <v>1.53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13.44</v>
      </c>
      <c r="AH145">
        <v>2</v>
      </c>
      <c r="AI145">
        <v>39501072</v>
      </c>
      <c r="AJ145">
        <v>156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ROW(Source!A83)</f>
        <v>83</v>
      </c>
      <c r="B146">
        <v>39501076</v>
      </c>
      <c r="C146">
        <v>39501069</v>
      </c>
      <c r="D146">
        <v>36799072</v>
      </c>
      <c r="E146">
        <v>17</v>
      </c>
      <c r="F146">
        <v>1</v>
      </c>
      <c r="G146">
        <v>1</v>
      </c>
      <c r="H146">
        <v>3</v>
      </c>
      <c r="I146" t="s">
        <v>1546</v>
      </c>
      <c r="J146" t="s">
        <v>3</v>
      </c>
      <c r="K146" t="s">
        <v>1547</v>
      </c>
      <c r="L146">
        <v>1348</v>
      </c>
      <c r="N146">
        <v>1009</v>
      </c>
      <c r="O146" t="s">
        <v>57</v>
      </c>
      <c r="P146" t="s">
        <v>57</v>
      </c>
      <c r="Q146">
        <v>1000</v>
      </c>
      <c r="X146">
        <v>19.399999999999999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3</v>
      </c>
      <c r="AG146">
        <v>19.399999999999999</v>
      </c>
      <c r="AH146">
        <v>3</v>
      </c>
      <c r="AI146">
        <v>-1</v>
      </c>
      <c r="AJ146" t="s">
        <v>3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ROW(Source!A84)</f>
        <v>84</v>
      </c>
      <c r="B147">
        <v>39501098</v>
      </c>
      <c r="C147">
        <v>39501077</v>
      </c>
      <c r="D147">
        <v>37064928</v>
      </c>
      <c r="E147">
        <v>1</v>
      </c>
      <c r="F147">
        <v>1</v>
      </c>
      <c r="G147">
        <v>1</v>
      </c>
      <c r="H147">
        <v>1</v>
      </c>
      <c r="I147" t="s">
        <v>1091</v>
      </c>
      <c r="J147" t="s">
        <v>3</v>
      </c>
      <c r="K147" t="s">
        <v>1092</v>
      </c>
      <c r="L147">
        <v>1191</v>
      </c>
      <c r="N147">
        <v>1013</v>
      </c>
      <c r="O147" t="s">
        <v>1028</v>
      </c>
      <c r="P147" t="s">
        <v>1028</v>
      </c>
      <c r="Q147">
        <v>1</v>
      </c>
      <c r="X147">
        <v>252.88</v>
      </c>
      <c r="Y147">
        <v>0</v>
      </c>
      <c r="Z147">
        <v>0</v>
      </c>
      <c r="AA147">
        <v>0</v>
      </c>
      <c r="AB147">
        <v>9.07</v>
      </c>
      <c r="AC147">
        <v>0</v>
      </c>
      <c r="AD147">
        <v>1</v>
      </c>
      <c r="AE147">
        <v>1</v>
      </c>
      <c r="AF147" t="s">
        <v>33</v>
      </c>
      <c r="AG147">
        <v>290.81199999999995</v>
      </c>
      <c r="AH147">
        <v>2</v>
      </c>
      <c r="AI147">
        <v>39501078</v>
      </c>
      <c r="AJ147">
        <v>157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ROW(Source!A84)</f>
        <v>84</v>
      </c>
      <c r="B148">
        <v>39501099</v>
      </c>
      <c r="C148">
        <v>39501077</v>
      </c>
      <c r="D148">
        <v>37064876</v>
      </c>
      <c r="E148">
        <v>1</v>
      </c>
      <c r="F148">
        <v>1</v>
      </c>
      <c r="G148">
        <v>1</v>
      </c>
      <c r="H148">
        <v>1</v>
      </c>
      <c r="I148" t="s">
        <v>1029</v>
      </c>
      <c r="J148" t="s">
        <v>3</v>
      </c>
      <c r="K148" t="s">
        <v>1030</v>
      </c>
      <c r="L148">
        <v>1191</v>
      </c>
      <c r="N148">
        <v>1013</v>
      </c>
      <c r="O148" t="s">
        <v>1028</v>
      </c>
      <c r="P148" t="s">
        <v>1028</v>
      </c>
      <c r="Q148">
        <v>1</v>
      </c>
      <c r="X148">
        <v>1.58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2</v>
      </c>
      <c r="AF148" t="s">
        <v>32</v>
      </c>
      <c r="AG148">
        <v>1.9750000000000001</v>
      </c>
      <c r="AH148">
        <v>2</v>
      </c>
      <c r="AI148">
        <v>39501079</v>
      </c>
      <c r="AJ148">
        <v>158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ROW(Source!A84)</f>
        <v>84</v>
      </c>
      <c r="B149">
        <v>39501100</v>
      </c>
      <c r="C149">
        <v>39501077</v>
      </c>
      <c r="D149">
        <v>36882159</v>
      </c>
      <c r="E149">
        <v>1</v>
      </c>
      <c r="F149">
        <v>1</v>
      </c>
      <c r="G149">
        <v>1</v>
      </c>
      <c r="H149">
        <v>2</v>
      </c>
      <c r="I149" t="s">
        <v>1119</v>
      </c>
      <c r="J149" t="s">
        <v>1120</v>
      </c>
      <c r="K149" t="s">
        <v>1121</v>
      </c>
      <c r="L149">
        <v>1368</v>
      </c>
      <c r="N149">
        <v>1011</v>
      </c>
      <c r="O149" t="s">
        <v>1034</v>
      </c>
      <c r="P149" t="s">
        <v>1034</v>
      </c>
      <c r="Q149">
        <v>1</v>
      </c>
      <c r="X149">
        <v>0.63</v>
      </c>
      <c r="Y149">
        <v>0</v>
      </c>
      <c r="Z149">
        <v>111.99</v>
      </c>
      <c r="AA149">
        <v>13.5</v>
      </c>
      <c r="AB149">
        <v>0</v>
      </c>
      <c r="AC149">
        <v>0</v>
      </c>
      <c r="AD149">
        <v>1</v>
      </c>
      <c r="AE149">
        <v>0</v>
      </c>
      <c r="AF149" t="s">
        <v>32</v>
      </c>
      <c r="AG149">
        <v>0.78749999999999998</v>
      </c>
      <c r="AH149">
        <v>2</v>
      </c>
      <c r="AI149">
        <v>39501080</v>
      </c>
      <c r="AJ149">
        <v>159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ROW(Source!A84)</f>
        <v>84</v>
      </c>
      <c r="B150">
        <v>39501101</v>
      </c>
      <c r="C150">
        <v>39501077</v>
      </c>
      <c r="D150">
        <v>36883554</v>
      </c>
      <c r="E150">
        <v>1</v>
      </c>
      <c r="F150">
        <v>1</v>
      </c>
      <c r="G150">
        <v>1</v>
      </c>
      <c r="H150">
        <v>2</v>
      </c>
      <c r="I150" t="s">
        <v>1037</v>
      </c>
      <c r="J150" t="s">
        <v>1038</v>
      </c>
      <c r="K150" t="s">
        <v>1039</v>
      </c>
      <c r="L150">
        <v>1368</v>
      </c>
      <c r="N150">
        <v>1011</v>
      </c>
      <c r="O150" t="s">
        <v>1034</v>
      </c>
      <c r="P150" t="s">
        <v>1034</v>
      </c>
      <c r="Q150">
        <v>1</v>
      </c>
      <c r="X150">
        <v>0.95</v>
      </c>
      <c r="Y150">
        <v>0</v>
      </c>
      <c r="Z150">
        <v>65.709999999999994</v>
      </c>
      <c r="AA150">
        <v>11.6</v>
      </c>
      <c r="AB150">
        <v>0</v>
      </c>
      <c r="AC150">
        <v>0</v>
      </c>
      <c r="AD150">
        <v>1</v>
      </c>
      <c r="AE150">
        <v>0</v>
      </c>
      <c r="AF150" t="s">
        <v>32</v>
      </c>
      <c r="AG150">
        <v>1.1875</v>
      </c>
      <c r="AH150">
        <v>2</v>
      </c>
      <c r="AI150">
        <v>39501081</v>
      </c>
      <c r="AJ150">
        <v>160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ROW(Source!A84)</f>
        <v>84</v>
      </c>
      <c r="B151">
        <v>39501102</v>
      </c>
      <c r="C151">
        <v>39501077</v>
      </c>
      <c r="D151">
        <v>36797095</v>
      </c>
      <c r="E151">
        <v>17</v>
      </c>
      <c r="F151">
        <v>1</v>
      </c>
      <c r="G151">
        <v>1</v>
      </c>
      <c r="H151">
        <v>3</v>
      </c>
      <c r="I151" t="s">
        <v>157</v>
      </c>
      <c r="J151" t="s">
        <v>3</v>
      </c>
      <c r="K151" t="s">
        <v>158</v>
      </c>
      <c r="L151">
        <v>1327</v>
      </c>
      <c r="N151">
        <v>1005</v>
      </c>
      <c r="O151" t="s">
        <v>40</v>
      </c>
      <c r="P151" t="s">
        <v>40</v>
      </c>
      <c r="Q151">
        <v>1</v>
      </c>
      <c r="X151">
        <v>210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3</v>
      </c>
      <c r="AG151">
        <v>210</v>
      </c>
      <c r="AH151">
        <v>2</v>
      </c>
      <c r="AI151">
        <v>39501082</v>
      </c>
      <c r="AJ151">
        <v>161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ROW(Source!A84)</f>
        <v>84</v>
      </c>
      <c r="B152">
        <v>39501103</v>
      </c>
      <c r="C152">
        <v>39501077</v>
      </c>
      <c r="D152">
        <v>36802225</v>
      </c>
      <c r="E152">
        <v>1</v>
      </c>
      <c r="F152">
        <v>1</v>
      </c>
      <c r="G152">
        <v>1</v>
      </c>
      <c r="H152">
        <v>3</v>
      </c>
      <c r="I152" t="s">
        <v>1122</v>
      </c>
      <c r="J152" t="s">
        <v>1123</v>
      </c>
      <c r="K152" t="s">
        <v>1124</v>
      </c>
      <c r="L152">
        <v>1346</v>
      </c>
      <c r="N152">
        <v>1009</v>
      </c>
      <c r="O152" t="s">
        <v>52</v>
      </c>
      <c r="P152" t="s">
        <v>52</v>
      </c>
      <c r="Q152">
        <v>1</v>
      </c>
      <c r="X152">
        <v>10</v>
      </c>
      <c r="Y152">
        <v>16.600000000000001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10</v>
      </c>
      <c r="AH152">
        <v>2</v>
      </c>
      <c r="AI152">
        <v>39501083</v>
      </c>
      <c r="AJ152">
        <v>163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ROW(Source!A84)</f>
        <v>84</v>
      </c>
      <c r="B153">
        <v>39501104</v>
      </c>
      <c r="C153">
        <v>39501077</v>
      </c>
      <c r="D153">
        <v>36802293</v>
      </c>
      <c r="E153">
        <v>1</v>
      </c>
      <c r="F153">
        <v>1</v>
      </c>
      <c r="G153">
        <v>1</v>
      </c>
      <c r="H153">
        <v>3</v>
      </c>
      <c r="I153" t="s">
        <v>1125</v>
      </c>
      <c r="J153" t="s">
        <v>1126</v>
      </c>
      <c r="K153" t="s">
        <v>1127</v>
      </c>
      <c r="L153">
        <v>1356</v>
      </c>
      <c r="N153">
        <v>1010</v>
      </c>
      <c r="O153" t="s">
        <v>1128</v>
      </c>
      <c r="P153" t="s">
        <v>1128</v>
      </c>
      <c r="Q153">
        <v>1000</v>
      </c>
      <c r="X153">
        <v>0.14000000000000001</v>
      </c>
      <c r="Y153">
        <v>253.8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0.14000000000000001</v>
      </c>
      <c r="AH153">
        <v>2</v>
      </c>
      <c r="AI153">
        <v>39501084</v>
      </c>
      <c r="AJ153">
        <v>164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ROW(Source!A84)</f>
        <v>84</v>
      </c>
      <c r="B154">
        <v>39501105</v>
      </c>
      <c r="C154">
        <v>39501077</v>
      </c>
      <c r="D154">
        <v>36804488</v>
      </c>
      <c r="E154">
        <v>1</v>
      </c>
      <c r="F154">
        <v>1</v>
      </c>
      <c r="G154">
        <v>1</v>
      </c>
      <c r="H154">
        <v>3</v>
      </c>
      <c r="I154" t="s">
        <v>1129</v>
      </c>
      <c r="J154" t="s">
        <v>1130</v>
      </c>
      <c r="K154" t="s">
        <v>1131</v>
      </c>
      <c r="L154">
        <v>1348</v>
      </c>
      <c r="N154">
        <v>1009</v>
      </c>
      <c r="O154" t="s">
        <v>57</v>
      </c>
      <c r="P154" t="s">
        <v>57</v>
      </c>
      <c r="Q154">
        <v>1000</v>
      </c>
      <c r="X154">
        <v>4.4000000000000003E-3</v>
      </c>
      <c r="Y154">
        <v>35011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4.4000000000000003E-3</v>
      </c>
      <c r="AH154">
        <v>2</v>
      </c>
      <c r="AI154">
        <v>39501085</v>
      </c>
      <c r="AJ154">
        <v>165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ROW(Source!A84)</f>
        <v>84</v>
      </c>
      <c r="B155">
        <v>39501106</v>
      </c>
      <c r="C155">
        <v>39501077</v>
      </c>
      <c r="D155">
        <v>36804596</v>
      </c>
      <c r="E155">
        <v>1</v>
      </c>
      <c r="F155">
        <v>1</v>
      </c>
      <c r="G155">
        <v>1</v>
      </c>
      <c r="H155">
        <v>3</v>
      </c>
      <c r="I155" t="s">
        <v>1132</v>
      </c>
      <c r="J155" t="s">
        <v>1133</v>
      </c>
      <c r="K155" t="s">
        <v>1134</v>
      </c>
      <c r="L155">
        <v>1348</v>
      </c>
      <c r="N155">
        <v>1009</v>
      </c>
      <c r="O155" t="s">
        <v>57</v>
      </c>
      <c r="P155" t="s">
        <v>57</v>
      </c>
      <c r="Q155">
        <v>1000</v>
      </c>
      <c r="X155">
        <v>1.1999999999999999E-3</v>
      </c>
      <c r="Y155">
        <v>22558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1.1999999999999999E-3</v>
      </c>
      <c r="AH155">
        <v>2</v>
      </c>
      <c r="AI155">
        <v>39501086</v>
      </c>
      <c r="AJ155">
        <v>166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ROW(Source!A84)</f>
        <v>84</v>
      </c>
      <c r="B156">
        <v>39501107</v>
      </c>
      <c r="C156">
        <v>39501077</v>
      </c>
      <c r="D156">
        <v>36805320</v>
      </c>
      <c r="E156">
        <v>1</v>
      </c>
      <c r="F156">
        <v>1</v>
      </c>
      <c r="G156">
        <v>1</v>
      </c>
      <c r="H156">
        <v>3</v>
      </c>
      <c r="I156" t="s">
        <v>1135</v>
      </c>
      <c r="J156" t="s">
        <v>1136</v>
      </c>
      <c r="K156" t="s">
        <v>1137</v>
      </c>
      <c r="L156">
        <v>1346</v>
      </c>
      <c r="N156">
        <v>1009</v>
      </c>
      <c r="O156" t="s">
        <v>52</v>
      </c>
      <c r="P156" t="s">
        <v>52</v>
      </c>
      <c r="Q156">
        <v>1</v>
      </c>
      <c r="X156">
        <v>10</v>
      </c>
      <c r="Y156">
        <v>51.98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10</v>
      </c>
      <c r="AH156">
        <v>2</v>
      </c>
      <c r="AI156">
        <v>39501087</v>
      </c>
      <c r="AJ156">
        <v>167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ROW(Source!A84)</f>
        <v>84</v>
      </c>
      <c r="B157">
        <v>39501108</v>
      </c>
      <c r="C157">
        <v>39501077</v>
      </c>
      <c r="D157">
        <v>36805533</v>
      </c>
      <c r="E157">
        <v>1</v>
      </c>
      <c r="F157">
        <v>1</v>
      </c>
      <c r="G157">
        <v>1</v>
      </c>
      <c r="H157">
        <v>3</v>
      </c>
      <c r="I157" t="s">
        <v>1138</v>
      </c>
      <c r="J157" t="s">
        <v>1139</v>
      </c>
      <c r="K157" t="s">
        <v>1140</v>
      </c>
      <c r="L157">
        <v>1302</v>
      </c>
      <c r="N157">
        <v>1003</v>
      </c>
      <c r="O157" t="s">
        <v>282</v>
      </c>
      <c r="P157" t="s">
        <v>282</v>
      </c>
      <c r="Q157">
        <v>10</v>
      </c>
      <c r="X157">
        <v>1.27</v>
      </c>
      <c r="Y157">
        <v>73.650000000000006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1.27</v>
      </c>
      <c r="AH157">
        <v>2</v>
      </c>
      <c r="AI157">
        <v>39501088</v>
      </c>
      <c r="AJ157">
        <v>168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ROW(Source!A84)</f>
        <v>84</v>
      </c>
      <c r="B158">
        <v>39501109</v>
      </c>
      <c r="C158">
        <v>39501077</v>
      </c>
      <c r="D158">
        <v>36806488</v>
      </c>
      <c r="E158">
        <v>1</v>
      </c>
      <c r="F158">
        <v>1</v>
      </c>
      <c r="G158">
        <v>1</v>
      </c>
      <c r="H158">
        <v>3</v>
      </c>
      <c r="I158" t="s">
        <v>1141</v>
      </c>
      <c r="J158" t="s">
        <v>1142</v>
      </c>
      <c r="K158" t="s">
        <v>1143</v>
      </c>
      <c r="L158">
        <v>1348</v>
      </c>
      <c r="N158">
        <v>1009</v>
      </c>
      <c r="O158" t="s">
        <v>57</v>
      </c>
      <c r="P158" t="s">
        <v>57</v>
      </c>
      <c r="Q158">
        <v>1000</v>
      </c>
      <c r="X158">
        <v>7.4999999999999997E-3</v>
      </c>
      <c r="Y158">
        <v>729.98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7.4999999999999997E-3</v>
      </c>
      <c r="AH158">
        <v>2</v>
      </c>
      <c r="AI158">
        <v>39501089</v>
      </c>
      <c r="AJ158">
        <v>169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ROW(Source!A84)</f>
        <v>84</v>
      </c>
      <c r="B159">
        <v>39501110</v>
      </c>
      <c r="C159">
        <v>39501077</v>
      </c>
      <c r="D159">
        <v>36826335</v>
      </c>
      <c r="E159">
        <v>1</v>
      </c>
      <c r="F159">
        <v>1</v>
      </c>
      <c r="G159">
        <v>1</v>
      </c>
      <c r="H159">
        <v>3</v>
      </c>
      <c r="I159" t="s">
        <v>1144</v>
      </c>
      <c r="J159" t="s">
        <v>1145</v>
      </c>
      <c r="K159" t="s">
        <v>1146</v>
      </c>
      <c r="L159">
        <v>1348</v>
      </c>
      <c r="N159">
        <v>1009</v>
      </c>
      <c r="O159" t="s">
        <v>57</v>
      </c>
      <c r="P159" t="s">
        <v>57</v>
      </c>
      <c r="Q159">
        <v>1000</v>
      </c>
      <c r="X159">
        <v>3.6999999999999998E-2</v>
      </c>
      <c r="Y159">
        <v>16147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3.6999999999999998E-2</v>
      </c>
      <c r="AH159">
        <v>2</v>
      </c>
      <c r="AI159">
        <v>39501090</v>
      </c>
      <c r="AJ159">
        <v>170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ROW(Source!A84)</f>
        <v>84</v>
      </c>
      <c r="B160">
        <v>39501111</v>
      </c>
      <c r="C160">
        <v>39501077</v>
      </c>
      <c r="D160">
        <v>36826336</v>
      </c>
      <c r="E160">
        <v>1</v>
      </c>
      <c r="F160">
        <v>1</v>
      </c>
      <c r="G160">
        <v>1</v>
      </c>
      <c r="H160">
        <v>3</v>
      </c>
      <c r="I160" t="s">
        <v>1147</v>
      </c>
      <c r="J160" t="s">
        <v>1148</v>
      </c>
      <c r="K160" t="s">
        <v>1149</v>
      </c>
      <c r="L160">
        <v>1348</v>
      </c>
      <c r="N160">
        <v>1009</v>
      </c>
      <c r="O160" t="s">
        <v>57</v>
      </c>
      <c r="P160" t="s">
        <v>57</v>
      </c>
      <c r="Q160">
        <v>1000</v>
      </c>
      <c r="X160">
        <v>0.10100000000000001</v>
      </c>
      <c r="Y160">
        <v>16147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0.10100000000000001</v>
      </c>
      <c r="AH160">
        <v>2</v>
      </c>
      <c r="AI160">
        <v>39501091</v>
      </c>
      <c r="AJ160">
        <v>171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ROW(Source!A84)</f>
        <v>84</v>
      </c>
      <c r="B161">
        <v>39501112</v>
      </c>
      <c r="C161">
        <v>39501077</v>
      </c>
      <c r="D161">
        <v>36833766</v>
      </c>
      <c r="E161">
        <v>1</v>
      </c>
      <c r="F161">
        <v>1</v>
      </c>
      <c r="G161">
        <v>1</v>
      </c>
      <c r="H161">
        <v>3</v>
      </c>
      <c r="I161" t="s">
        <v>1150</v>
      </c>
      <c r="J161" t="s">
        <v>1151</v>
      </c>
      <c r="K161" t="s">
        <v>1152</v>
      </c>
      <c r="L161">
        <v>1339</v>
      </c>
      <c r="N161">
        <v>1007</v>
      </c>
      <c r="O161" t="s">
        <v>179</v>
      </c>
      <c r="P161" t="s">
        <v>179</v>
      </c>
      <c r="Q161">
        <v>1</v>
      </c>
      <c r="X161">
        <v>5.15</v>
      </c>
      <c r="Y161">
        <v>530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5.15</v>
      </c>
      <c r="AH161">
        <v>2</v>
      </c>
      <c r="AI161">
        <v>39501092</v>
      </c>
      <c r="AJ161">
        <v>172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ROW(Source!A84)</f>
        <v>84</v>
      </c>
      <c r="B162">
        <v>39501113</v>
      </c>
      <c r="C162">
        <v>39501077</v>
      </c>
      <c r="D162">
        <v>36836983</v>
      </c>
      <c r="E162">
        <v>1</v>
      </c>
      <c r="F162">
        <v>1</v>
      </c>
      <c r="G162">
        <v>1</v>
      </c>
      <c r="H162">
        <v>3</v>
      </c>
      <c r="I162" t="s">
        <v>1153</v>
      </c>
      <c r="J162" t="s">
        <v>1154</v>
      </c>
      <c r="K162" t="s">
        <v>1155</v>
      </c>
      <c r="L162">
        <v>1346</v>
      </c>
      <c r="N162">
        <v>1009</v>
      </c>
      <c r="O162" t="s">
        <v>52</v>
      </c>
      <c r="P162" t="s">
        <v>52</v>
      </c>
      <c r="Q162">
        <v>1</v>
      </c>
      <c r="X162">
        <v>4</v>
      </c>
      <c r="Y162">
        <v>8.09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4</v>
      </c>
      <c r="AH162">
        <v>2</v>
      </c>
      <c r="AI162">
        <v>39501093</v>
      </c>
      <c r="AJ162">
        <v>173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ROW(Source!A84)</f>
        <v>84</v>
      </c>
      <c r="B163">
        <v>39501114</v>
      </c>
      <c r="C163">
        <v>39501077</v>
      </c>
      <c r="D163">
        <v>36836997</v>
      </c>
      <c r="E163">
        <v>1</v>
      </c>
      <c r="F163">
        <v>1</v>
      </c>
      <c r="G163">
        <v>1</v>
      </c>
      <c r="H163">
        <v>3</v>
      </c>
      <c r="I163" t="s">
        <v>1156</v>
      </c>
      <c r="J163" t="s">
        <v>1157</v>
      </c>
      <c r="K163" t="s">
        <v>1158</v>
      </c>
      <c r="L163">
        <v>1346</v>
      </c>
      <c r="N163">
        <v>1009</v>
      </c>
      <c r="O163" t="s">
        <v>52</v>
      </c>
      <c r="P163" t="s">
        <v>52</v>
      </c>
      <c r="Q163">
        <v>1</v>
      </c>
      <c r="X163">
        <v>1</v>
      </c>
      <c r="Y163">
        <v>45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1</v>
      </c>
      <c r="AH163">
        <v>2</v>
      </c>
      <c r="AI163">
        <v>39501094</v>
      </c>
      <c r="AJ163">
        <v>174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ROW(Source!A84)</f>
        <v>84</v>
      </c>
      <c r="B164">
        <v>39501115</v>
      </c>
      <c r="C164">
        <v>39501077</v>
      </c>
      <c r="D164">
        <v>36838890</v>
      </c>
      <c r="E164">
        <v>1</v>
      </c>
      <c r="F164">
        <v>1</v>
      </c>
      <c r="G164">
        <v>1</v>
      </c>
      <c r="H164">
        <v>3</v>
      </c>
      <c r="I164" t="s">
        <v>1159</v>
      </c>
      <c r="J164" t="s">
        <v>1160</v>
      </c>
      <c r="K164" t="s">
        <v>1161</v>
      </c>
      <c r="L164">
        <v>1348</v>
      </c>
      <c r="N164">
        <v>1009</v>
      </c>
      <c r="O164" t="s">
        <v>57</v>
      </c>
      <c r="P164" t="s">
        <v>57</v>
      </c>
      <c r="Q164">
        <v>1000</v>
      </c>
      <c r="X164">
        <v>3.6999999999999998E-2</v>
      </c>
      <c r="Y164">
        <v>17183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3.6999999999999998E-2</v>
      </c>
      <c r="AH164">
        <v>2</v>
      </c>
      <c r="AI164">
        <v>39501095</v>
      </c>
      <c r="AJ164">
        <v>175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ROW(Source!A84)</f>
        <v>84</v>
      </c>
      <c r="B165">
        <v>39501116</v>
      </c>
      <c r="C165">
        <v>39501077</v>
      </c>
      <c r="D165">
        <v>36838938</v>
      </c>
      <c r="E165">
        <v>1</v>
      </c>
      <c r="F165">
        <v>1</v>
      </c>
      <c r="G165">
        <v>1</v>
      </c>
      <c r="H165">
        <v>3</v>
      </c>
      <c r="I165" t="s">
        <v>1162</v>
      </c>
      <c r="J165" t="s">
        <v>1163</v>
      </c>
      <c r="K165" t="s">
        <v>1164</v>
      </c>
      <c r="L165">
        <v>1348</v>
      </c>
      <c r="N165">
        <v>1009</v>
      </c>
      <c r="O165" t="s">
        <v>57</v>
      </c>
      <c r="P165" t="s">
        <v>57</v>
      </c>
      <c r="Q165">
        <v>1000</v>
      </c>
      <c r="X165">
        <v>0.05</v>
      </c>
      <c r="Y165">
        <v>13500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0.05</v>
      </c>
      <c r="AH165">
        <v>2</v>
      </c>
      <c r="AI165">
        <v>39501096</v>
      </c>
      <c r="AJ165">
        <v>176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ROW(Source!A85)</f>
        <v>85</v>
      </c>
      <c r="B166">
        <v>39501098</v>
      </c>
      <c r="C166">
        <v>39501077</v>
      </c>
      <c r="D166">
        <v>37064928</v>
      </c>
      <c r="E166">
        <v>1</v>
      </c>
      <c r="F166">
        <v>1</v>
      </c>
      <c r="G166">
        <v>1</v>
      </c>
      <c r="H166">
        <v>1</v>
      </c>
      <c r="I166" t="s">
        <v>1091</v>
      </c>
      <c r="J166" t="s">
        <v>3</v>
      </c>
      <c r="K166" t="s">
        <v>1092</v>
      </c>
      <c r="L166">
        <v>1191</v>
      </c>
      <c r="N166">
        <v>1013</v>
      </c>
      <c r="O166" t="s">
        <v>1028</v>
      </c>
      <c r="P166" t="s">
        <v>1028</v>
      </c>
      <c r="Q166">
        <v>1</v>
      </c>
      <c r="X166">
        <v>252.88</v>
      </c>
      <c r="Y166">
        <v>0</v>
      </c>
      <c r="Z166">
        <v>0</v>
      </c>
      <c r="AA166">
        <v>0</v>
      </c>
      <c r="AB166">
        <v>9.07</v>
      </c>
      <c r="AC166">
        <v>0</v>
      </c>
      <c r="AD166">
        <v>1</v>
      </c>
      <c r="AE166">
        <v>1</v>
      </c>
      <c r="AF166" t="s">
        <v>33</v>
      </c>
      <c r="AG166">
        <v>290.81199999999995</v>
      </c>
      <c r="AH166">
        <v>2</v>
      </c>
      <c r="AI166">
        <v>39501078</v>
      </c>
      <c r="AJ166">
        <v>177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ROW(Source!A85)</f>
        <v>85</v>
      </c>
      <c r="B167">
        <v>39501099</v>
      </c>
      <c r="C167">
        <v>39501077</v>
      </c>
      <c r="D167">
        <v>37064876</v>
      </c>
      <c r="E167">
        <v>1</v>
      </c>
      <c r="F167">
        <v>1</v>
      </c>
      <c r="G167">
        <v>1</v>
      </c>
      <c r="H167">
        <v>1</v>
      </c>
      <c r="I167" t="s">
        <v>1029</v>
      </c>
      <c r="J167" t="s">
        <v>3</v>
      </c>
      <c r="K167" t="s">
        <v>1030</v>
      </c>
      <c r="L167">
        <v>1191</v>
      </c>
      <c r="N167">
        <v>1013</v>
      </c>
      <c r="O167" t="s">
        <v>1028</v>
      </c>
      <c r="P167" t="s">
        <v>1028</v>
      </c>
      <c r="Q167">
        <v>1</v>
      </c>
      <c r="X167">
        <v>1.58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2</v>
      </c>
      <c r="AF167" t="s">
        <v>32</v>
      </c>
      <c r="AG167">
        <v>1.9750000000000001</v>
      </c>
      <c r="AH167">
        <v>2</v>
      </c>
      <c r="AI167">
        <v>39501079</v>
      </c>
      <c r="AJ167">
        <v>178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ROW(Source!A85)</f>
        <v>85</v>
      </c>
      <c r="B168">
        <v>39501100</v>
      </c>
      <c r="C168">
        <v>39501077</v>
      </c>
      <c r="D168">
        <v>36882159</v>
      </c>
      <c r="E168">
        <v>1</v>
      </c>
      <c r="F168">
        <v>1</v>
      </c>
      <c r="G168">
        <v>1</v>
      </c>
      <c r="H168">
        <v>2</v>
      </c>
      <c r="I168" t="s">
        <v>1119</v>
      </c>
      <c r="J168" t="s">
        <v>1120</v>
      </c>
      <c r="K168" t="s">
        <v>1121</v>
      </c>
      <c r="L168">
        <v>1368</v>
      </c>
      <c r="N168">
        <v>1011</v>
      </c>
      <c r="O168" t="s">
        <v>1034</v>
      </c>
      <c r="P168" t="s">
        <v>1034</v>
      </c>
      <c r="Q168">
        <v>1</v>
      </c>
      <c r="X168">
        <v>0.63</v>
      </c>
      <c r="Y168">
        <v>0</v>
      </c>
      <c r="Z168">
        <v>111.99</v>
      </c>
      <c r="AA168">
        <v>13.5</v>
      </c>
      <c r="AB168">
        <v>0</v>
      </c>
      <c r="AC168">
        <v>0</v>
      </c>
      <c r="AD168">
        <v>1</v>
      </c>
      <c r="AE168">
        <v>0</v>
      </c>
      <c r="AF168" t="s">
        <v>32</v>
      </c>
      <c r="AG168">
        <v>0.78749999999999998</v>
      </c>
      <c r="AH168">
        <v>2</v>
      </c>
      <c r="AI168">
        <v>39501080</v>
      </c>
      <c r="AJ168">
        <v>179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ROW(Source!A85)</f>
        <v>85</v>
      </c>
      <c r="B169">
        <v>39501101</v>
      </c>
      <c r="C169">
        <v>39501077</v>
      </c>
      <c r="D169">
        <v>36883554</v>
      </c>
      <c r="E169">
        <v>1</v>
      </c>
      <c r="F169">
        <v>1</v>
      </c>
      <c r="G169">
        <v>1</v>
      </c>
      <c r="H169">
        <v>2</v>
      </c>
      <c r="I169" t="s">
        <v>1037</v>
      </c>
      <c r="J169" t="s">
        <v>1038</v>
      </c>
      <c r="K169" t="s">
        <v>1039</v>
      </c>
      <c r="L169">
        <v>1368</v>
      </c>
      <c r="N169">
        <v>1011</v>
      </c>
      <c r="O169" t="s">
        <v>1034</v>
      </c>
      <c r="P169" t="s">
        <v>1034</v>
      </c>
      <c r="Q169">
        <v>1</v>
      </c>
      <c r="X169">
        <v>0.95</v>
      </c>
      <c r="Y169">
        <v>0</v>
      </c>
      <c r="Z169">
        <v>65.709999999999994</v>
      </c>
      <c r="AA169">
        <v>11.6</v>
      </c>
      <c r="AB169">
        <v>0</v>
      </c>
      <c r="AC169">
        <v>0</v>
      </c>
      <c r="AD169">
        <v>1</v>
      </c>
      <c r="AE169">
        <v>0</v>
      </c>
      <c r="AF169" t="s">
        <v>32</v>
      </c>
      <c r="AG169">
        <v>1.1875</v>
      </c>
      <c r="AH169">
        <v>2</v>
      </c>
      <c r="AI169">
        <v>39501081</v>
      </c>
      <c r="AJ169">
        <v>180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ROW(Source!A85)</f>
        <v>85</v>
      </c>
      <c r="B170">
        <v>39501102</v>
      </c>
      <c r="C170">
        <v>39501077</v>
      </c>
      <c r="D170">
        <v>36797095</v>
      </c>
      <c r="E170">
        <v>17</v>
      </c>
      <c r="F170">
        <v>1</v>
      </c>
      <c r="G170">
        <v>1</v>
      </c>
      <c r="H170">
        <v>3</v>
      </c>
      <c r="I170" t="s">
        <v>157</v>
      </c>
      <c r="J170" t="s">
        <v>3</v>
      </c>
      <c r="K170" t="s">
        <v>158</v>
      </c>
      <c r="L170">
        <v>1327</v>
      </c>
      <c r="N170">
        <v>1005</v>
      </c>
      <c r="O170" t="s">
        <v>40</v>
      </c>
      <c r="P170" t="s">
        <v>40</v>
      </c>
      <c r="Q170">
        <v>1</v>
      </c>
      <c r="X170">
        <v>210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3</v>
      </c>
      <c r="AG170">
        <v>210</v>
      </c>
      <c r="AH170">
        <v>2</v>
      </c>
      <c r="AI170">
        <v>39501082</v>
      </c>
      <c r="AJ170">
        <v>181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ROW(Source!A85)</f>
        <v>85</v>
      </c>
      <c r="B171">
        <v>39501103</v>
      </c>
      <c r="C171">
        <v>39501077</v>
      </c>
      <c r="D171">
        <v>36802225</v>
      </c>
      <c r="E171">
        <v>1</v>
      </c>
      <c r="F171">
        <v>1</v>
      </c>
      <c r="G171">
        <v>1</v>
      </c>
      <c r="H171">
        <v>3</v>
      </c>
      <c r="I171" t="s">
        <v>1122</v>
      </c>
      <c r="J171" t="s">
        <v>1123</v>
      </c>
      <c r="K171" t="s">
        <v>1124</v>
      </c>
      <c r="L171">
        <v>1346</v>
      </c>
      <c r="N171">
        <v>1009</v>
      </c>
      <c r="O171" t="s">
        <v>52</v>
      </c>
      <c r="P171" t="s">
        <v>52</v>
      </c>
      <c r="Q171">
        <v>1</v>
      </c>
      <c r="X171">
        <v>10</v>
      </c>
      <c r="Y171">
        <v>16.600000000000001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10</v>
      </c>
      <c r="AH171">
        <v>2</v>
      </c>
      <c r="AI171">
        <v>39501083</v>
      </c>
      <c r="AJ171">
        <v>183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ROW(Source!A85)</f>
        <v>85</v>
      </c>
      <c r="B172">
        <v>39501104</v>
      </c>
      <c r="C172">
        <v>39501077</v>
      </c>
      <c r="D172">
        <v>36802293</v>
      </c>
      <c r="E172">
        <v>1</v>
      </c>
      <c r="F172">
        <v>1</v>
      </c>
      <c r="G172">
        <v>1</v>
      </c>
      <c r="H172">
        <v>3</v>
      </c>
      <c r="I172" t="s">
        <v>1125</v>
      </c>
      <c r="J172" t="s">
        <v>1126</v>
      </c>
      <c r="K172" t="s">
        <v>1127</v>
      </c>
      <c r="L172">
        <v>1356</v>
      </c>
      <c r="N172">
        <v>1010</v>
      </c>
      <c r="O172" t="s">
        <v>1128</v>
      </c>
      <c r="P172" t="s">
        <v>1128</v>
      </c>
      <c r="Q172">
        <v>1000</v>
      </c>
      <c r="X172">
        <v>0.14000000000000001</v>
      </c>
      <c r="Y172">
        <v>253.8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0.14000000000000001</v>
      </c>
      <c r="AH172">
        <v>2</v>
      </c>
      <c r="AI172">
        <v>39501084</v>
      </c>
      <c r="AJ172">
        <v>184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ROW(Source!A85)</f>
        <v>85</v>
      </c>
      <c r="B173">
        <v>39501105</v>
      </c>
      <c r="C173">
        <v>39501077</v>
      </c>
      <c r="D173">
        <v>36804488</v>
      </c>
      <c r="E173">
        <v>1</v>
      </c>
      <c r="F173">
        <v>1</v>
      </c>
      <c r="G173">
        <v>1</v>
      </c>
      <c r="H173">
        <v>3</v>
      </c>
      <c r="I173" t="s">
        <v>1129</v>
      </c>
      <c r="J173" t="s">
        <v>1130</v>
      </c>
      <c r="K173" t="s">
        <v>1131</v>
      </c>
      <c r="L173">
        <v>1348</v>
      </c>
      <c r="N173">
        <v>1009</v>
      </c>
      <c r="O173" t="s">
        <v>57</v>
      </c>
      <c r="P173" t="s">
        <v>57</v>
      </c>
      <c r="Q173">
        <v>1000</v>
      </c>
      <c r="X173">
        <v>4.4000000000000003E-3</v>
      </c>
      <c r="Y173">
        <v>35011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4.4000000000000003E-3</v>
      </c>
      <c r="AH173">
        <v>2</v>
      </c>
      <c r="AI173">
        <v>39501085</v>
      </c>
      <c r="AJ173">
        <v>185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ROW(Source!A85)</f>
        <v>85</v>
      </c>
      <c r="B174">
        <v>39501106</v>
      </c>
      <c r="C174">
        <v>39501077</v>
      </c>
      <c r="D174">
        <v>36804596</v>
      </c>
      <c r="E174">
        <v>1</v>
      </c>
      <c r="F174">
        <v>1</v>
      </c>
      <c r="G174">
        <v>1</v>
      </c>
      <c r="H174">
        <v>3</v>
      </c>
      <c r="I174" t="s">
        <v>1132</v>
      </c>
      <c r="J174" t="s">
        <v>1133</v>
      </c>
      <c r="K174" t="s">
        <v>1134</v>
      </c>
      <c r="L174">
        <v>1348</v>
      </c>
      <c r="N174">
        <v>1009</v>
      </c>
      <c r="O174" t="s">
        <v>57</v>
      </c>
      <c r="P174" t="s">
        <v>57</v>
      </c>
      <c r="Q174">
        <v>1000</v>
      </c>
      <c r="X174">
        <v>1.1999999999999999E-3</v>
      </c>
      <c r="Y174">
        <v>22558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1.1999999999999999E-3</v>
      </c>
      <c r="AH174">
        <v>2</v>
      </c>
      <c r="AI174">
        <v>39501086</v>
      </c>
      <c r="AJ174">
        <v>186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ROW(Source!A85)</f>
        <v>85</v>
      </c>
      <c r="B175">
        <v>39501107</v>
      </c>
      <c r="C175">
        <v>39501077</v>
      </c>
      <c r="D175">
        <v>36805320</v>
      </c>
      <c r="E175">
        <v>1</v>
      </c>
      <c r="F175">
        <v>1</v>
      </c>
      <c r="G175">
        <v>1</v>
      </c>
      <c r="H175">
        <v>3</v>
      </c>
      <c r="I175" t="s">
        <v>1135</v>
      </c>
      <c r="J175" t="s">
        <v>1136</v>
      </c>
      <c r="K175" t="s">
        <v>1137</v>
      </c>
      <c r="L175">
        <v>1346</v>
      </c>
      <c r="N175">
        <v>1009</v>
      </c>
      <c r="O175" t="s">
        <v>52</v>
      </c>
      <c r="P175" t="s">
        <v>52</v>
      </c>
      <c r="Q175">
        <v>1</v>
      </c>
      <c r="X175">
        <v>10</v>
      </c>
      <c r="Y175">
        <v>51.98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10</v>
      </c>
      <c r="AH175">
        <v>2</v>
      </c>
      <c r="AI175">
        <v>39501087</v>
      </c>
      <c r="AJ175">
        <v>187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ROW(Source!A85)</f>
        <v>85</v>
      </c>
      <c r="B176">
        <v>39501108</v>
      </c>
      <c r="C176">
        <v>39501077</v>
      </c>
      <c r="D176">
        <v>36805533</v>
      </c>
      <c r="E176">
        <v>1</v>
      </c>
      <c r="F176">
        <v>1</v>
      </c>
      <c r="G176">
        <v>1</v>
      </c>
      <c r="H176">
        <v>3</v>
      </c>
      <c r="I176" t="s">
        <v>1138</v>
      </c>
      <c r="J176" t="s">
        <v>1139</v>
      </c>
      <c r="K176" t="s">
        <v>1140</v>
      </c>
      <c r="L176">
        <v>1302</v>
      </c>
      <c r="N176">
        <v>1003</v>
      </c>
      <c r="O176" t="s">
        <v>282</v>
      </c>
      <c r="P176" t="s">
        <v>282</v>
      </c>
      <c r="Q176">
        <v>10</v>
      </c>
      <c r="X176">
        <v>1.27</v>
      </c>
      <c r="Y176">
        <v>73.650000000000006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1.27</v>
      </c>
      <c r="AH176">
        <v>2</v>
      </c>
      <c r="AI176">
        <v>39501088</v>
      </c>
      <c r="AJ176">
        <v>188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ROW(Source!A85)</f>
        <v>85</v>
      </c>
      <c r="B177">
        <v>39501109</v>
      </c>
      <c r="C177">
        <v>39501077</v>
      </c>
      <c r="D177">
        <v>36806488</v>
      </c>
      <c r="E177">
        <v>1</v>
      </c>
      <c r="F177">
        <v>1</v>
      </c>
      <c r="G177">
        <v>1</v>
      </c>
      <c r="H177">
        <v>3</v>
      </c>
      <c r="I177" t="s">
        <v>1141</v>
      </c>
      <c r="J177" t="s">
        <v>1142</v>
      </c>
      <c r="K177" t="s">
        <v>1143</v>
      </c>
      <c r="L177">
        <v>1348</v>
      </c>
      <c r="N177">
        <v>1009</v>
      </c>
      <c r="O177" t="s">
        <v>57</v>
      </c>
      <c r="P177" t="s">
        <v>57</v>
      </c>
      <c r="Q177">
        <v>1000</v>
      </c>
      <c r="X177">
        <v>7.4999999999999997E-3</v>
      </c>
      <c r="Y177">
        <v>729.98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7.4999999999999997E-3</v>
      </c>
      <c r="AH177">
        <v>2</v>
      </c>
      <c r="AI177">
        <v>39501089</v>
      </c>
      <c r="AJ177">
        <v>189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ROW(Source!A85)</f>
        <v>85</v>
      </c>
      <c r="B178">
        <v>39501110</v>
      </c>
      <c r="C178">
        <v>39501077</v>
      </c>
      <c r="D178">
        <v>36826335</v>
      </c>
      <c r="E178">
        <v>1</v>
      </c>
      <c r="F178">
        <v>1</v>
      </c>
      <c r="G178">
        <v>1</v>
      </c>
      <c r="H178">
        <v>3</v>
      </c>
      <c r="I178" t="s">
        <v>1144</v>
      </c>
      <c r="J178" t="s">
        <v>1145</v>
      </c>
      <c r="K178" t="s">
        <v>1146</v>
      </c>
      <c r="L178">
        <v>1348</v>
      </c>
      <c r="N178">
        <v>1009</v>
      </c>
      <c r="O178" t="s">
        <v>57</v>
      </c>
      <c r="P178" t="s">
        <v>57</v>
      </c>
      <c r="Q178">
        <v>1000</v>
      </c>
      <c r="X178">
        <v>3.6999999999999998E-2</v>
      </c>
      <c r="Y178">
        <v>16147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3.6999999999999998E-2</v>
      </c>
      <c r="AH178">
        <v>2</v>
      </c>
      <c r="AI178">
        <v>39501090</v>
      </c>
      <c r="AJ178">
        <v>190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ROW(Source!A85)</f>
        <v>85</v>
      </c>
      <c r="B179">
        <v>39501111</v>
      </c>
      <c r="C179">
        <v>39501077</v>
      </c>
      <c r="D179">
        <v>36826336</v>
      </c>
      <c r="E179">
        <v>1</v>
      </c>
      <c r="F179">
        <v>1</v>
      </c>
      <c r="G179">
        <v>1</v>
      </c>
      <c r="H179">
        <v>3</v>
      </c>
      <c r="I179" t="s">
        <v>1147</v>
      </c>
      <c r="J179" t="s">
        <v>1148</v>
      </c>
      <c r="K179" t="s">
        <v>1149</v>
      </c>
      <c r="L179">
        <v>1348</v>
      </c>
      <c r="N179">
        <v>1009</v>
      </c>
      <c r="O179" t="s">
        <v>57</v>
      </c>
      <c r="P179" t="s">
        <v>57</v>
      </c>
      <c r="Q179">
        <v>1000</v>
      </c>
      <c r="X179">
        <v>0.10100000000000001</v>
      </c>
      <c r="Y179">
        <v>16147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0.10100000000000001</v>
      </c>
      <c r="AH179">
        <v>2</v>
      </c>
      <c r="AI179">
        <v>39501091</v>
      </c>
      <c r="AJ179">
        <v>191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ROW(Source!A85)</f>
        <v>85</v>
      </c>
      <c r="B180">
        <v>39501112</v>
      </c>
      <c r="C180">
        <v>39501077</v>
      </c>
      <c r="D180">
        <v>36833766</v>
      </c>
      <c r="E180">
        <v>1</v>
      </c>
      <c r="F180">
        <v>1</v>
      </c>
      <c r="G180">
        <v>1</v>
      </c>
      <c r="H180">
        <v>3</v>
      </c>
      <c r="I180" t="s">
        <v>1150</v>
      </c>
      <c r="J180" t="s">
        <v>1151</v>
      </c>
      <c r="K180" t="s">
        <v>1152</v>
      </c>
      <c r="L180">
        <v>1339</v>
      </c>
      <c r="N180">
        <v>1007</v>
      </c>
      <c r="O180" t="s">
        <v>179</v>
      </c>
      <c r="P180" t="s">
        <v>179</v>
      </c>
      <c r="Q180">
        <v>1</v>
      </c>
      <c r="X180">
        <v>5.15</v>
      </c>
      <c r="Y180">
        <v>530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5.15</v>
      </c>
      <c r="AH180">
        <v>2</v>
      </c>
      <c r="AI180">
        <v>39501092</v>
      </c>
      <c r="AJ180">
        <v>192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ROW(Source!A85)</f>
        <v>85</v>
      </c>
      <c r="B181">
        <v>39501113</v>
      </c>
      <c r="C181">
        <v>39501077</v>
      </c>
      <c r="D181">
        <v>36836983</v>
      </c>
      <c r="E181">
        <v>1</v>
      </c>
      <c r="F181">
        <v>1</v>
      </c>
      <c r="G181">
        <v>1</v>
      </c>
      <c r="H181">
        <v>3</v>
      </c>
      <c r="I181" t="s">
        <v>1153</v>
      </c>
      <c r="J181" t="s">
        <v>1154</v>
      </c>
      <c r="K181" t="s">
        <v>1155</v>
      </c>
      <c r="L181">
        <v>1346</v>
      </c>
      <c r="N181">
        <v>1009</v>
      </c>
      <c r="O181" t="s">
        <v>52</v>
      </c>
      <c r="P181" t="s">
        <v>52</v>
      </c>
      <c r="Q181">
        <v>1</v>
      </c>
      <c r="X181">
        <v>4</v>
      </c>
      <c r="Y181">
        <v>8.09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4</v>
      </c>
      <c r="AH181">
        <v>2</v>
      </c>
      <c r="AI181">
        <v>39501093</v>
      </c>
      <c r="AJ181">
        <v>193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ROW(Source!A85)</f>
        <v>85</v>
      </c>
      <c r="B182">
        <v>39501114</v>
      </c>
      <c r="C182">
        <v>39501077</v>
      </c>
      <c r="D182">
        <v>36836997</v>
      </c>
      <c r="E182">
        <v>1</v>
      </c>
      <c r="F182">
        <v>1</v>
      </c>
      <c r="G182">
        <v>1</v>
      </c>
      <c r="H182">
        <v>3</v>
      </c>
      <c r="I182" t="s">
        <v>1156</v>
      </c>
      <c r="J182" t="s">
        <v>1157</v>
      </c>
      <c r="K182" t="s">
        <v>1158</v>
      </c>
      <c r="L182">
        <v>1346</v>
      </c>
      <c r="N182">
        <v>1009</v>
      </c>
      <c r="O182" t="s">
        <v>52</v>
      </c>
      <c r="P182" t="s">
        <v>52</v>
      </c>
      <c r="Q182">
        <v>1</v>
      </c>
      <c r="X182">
        <v>1</v>
      </c>
      <c r="Y182">
        <v>45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1</v>
      </c>
      <c r="AH182">
        <v>2</v>
      </c>
      <c r="AI182">
        <v>39501094</v>
      </c>
      <c r="AJ182">
        <v>194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ROW(Source!A85)</f>
        <v>85</v>
      </c>
      <c r="B183">
        <v>39501115</v>
      </c>
      <c r="C183">
        <v>39501077</v>
      </c>
      <c r="D183">
        <v>36838890</v>
      </c>
      <c r="E183">
        <v>1</v>
      </c>
      <c r="F183">
        <v>1</v>
      </c>
      <c r="G183">
        <v>1</v>
      </c>
      <c r="H183">
        <v>3</v>
      </c>
      <c r="I183" t="s">
        <v>1159</v>
      </c>
      <c r="J183" t="s">
        <v>1160</v>
      </c>
      <c r="K183" t="s">
        <v>1161</v>
      </c>
      <c r="L183">
        <v>1348</v>
      </c>
      <c r="N183">
        <v>1009</v>
      </c>
      <c r="O183" t="s">
        <v>57</v>
      </c>
      <c r="P183" t="s">
        <v>57</v>
      </c>
      <c r="Q183">
        <v>1000</v>
      </c>
      <c r="X183">
        <v>3.6999999999999998E-2</v>
      </c>
      <c r="Y183">
        <v>17183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3.6999999999999998E-2</v>
      </c>
      <c r="AH183">
        <v>2</v>
      </c>
      <c r="AI183">
        <v>39501095</v>
      </c>
      <c r="AJ183">
        <v>195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ROW(Source!A85)</f>
        <v>85</v>
      </c>
      <c r="B184">
        <v>39501116</v>
      </c>
      <c r="C184">
        <v>39501077</v>
      </c>
      <c r="D184">
        <v>36838938</v>
      </c>
      <c r="E184">
        <v>1</v>
      </c>
      <c r="F184">
        <v>1</v>
      </c>
      <c r="G184">
        <v>1</v>
      </c>
      <c r="H184">
        <v>3</v>
      </c>
      <c r="I184" t="s">
        <v>1162</v>
      </c>
      <c r="J184" t="s">
        <v>1163</v>
      </c>
      <c r="K184" t="s">
        <v>1164</v>
      </c>
      <c r="L184">
        <v>1348</v>
      </c>
      <c r="N184">
        <v>1009</v>
      </c>
      <c r="O184" t="s">
        <v>57</v>
      </c>
      <c r="P184" t="s">
        <v>57</v>
      </c>
      <c r="Q184">
        <v>1000</v>
      </c>
      <c r="X184">
        <v>0.05</v>
      </c>
      <c r="Y184">
        <v>13500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0.05</v>
      </c>
      <c r="AH184">
        <v>2</v>
      </c>
      <c r="AI184">
        <v>39501096</v>
      </c>
      <c r="AJ184">
        <v>196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ROW(Source!A90)</f>
        <v>90</v>
      </c>
      <c r="B185">
        <v>39501143</v>
      </c>
      <c r="C185">
        <v>39501119</v>
      </c>
      <c r="D185">
        <v>37064928</v>
      </c>
      <c r="E185">
        <v>1</v>
      </c>
      <c r="F185">
        <v>1</v>
      </c>
      <c r="G185">
        <v>1</v>
      </c>
      <c r="H185">
        <v>1</v>
      </c>
      <c r="I185" t="s">
        <v>1091</v>
      </c>
      <c r="J185" t="s">
        <v>3</v>
      </c>
      <c r="K185" t="s">
        <v>1092</v>
      </c>
      <c r="L185">
        <v>1191</v>
      </c>
      <c r="N185">
        <v>1013</v>
      </c>
      <c r="O185" t="s">
        <v>1028</v>
      </c>
      <c r="P185" t="s">
        <v>1028</v>
      </c>
      <c r="Q185">
        <v>1</v>
      </c>
      <c r="X185">
        <v>104</v>
      </c>
      <c r="Y185">
        <v>0</v>
      </c>
      <c r="Z185">
        <v>0</v>
      </c>
      <c r="AA185">
        <v>0</v>
      </c>
      <c r="AB185">
        <v>9.07</v>
      </c>
      <c r="AC185">
        <v>0</v>
      </c>
      <c r="AD185">
        <v>1</v>
      </c>
      <c r="AE185">
        <v>1</v>
      </c>
      <c r="AF185" t="s">
        <v>33</v>
      </c>
      <c r="AG185">
        <v>119.6</v>
      </c>
      <c r="AH185">
        <v>2</v>
      </c>
      <c r="AI185">
        <v>39501120</v>
      </c>
      <c r="AJ185">
        <v>197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ROW(Source!A90)</f>
        <v>90</v>
      </c>
      <c r="B186">
        <v>39501144</v>
      </c>
      <c r="C186">
        <v>39501119</v>
      </c>
      <c r="D186">
        <v>36884500</v>
      </c>
      <c r="E186">
        <v>1</v>
      </c>
      <c r="F186">
        <v>1</v>
      </c>
      <c r="G186">
        <v>1</v>
      </c>
      <c r="H186">
        <v>2</v>
      </c>
      <c r="I186" t="s">
        <v>1165</v>
      </c>
      <c r="J186" t="s">
        <v>1166</v>
      </c>
      <c r="K186" t="s">
        <v>1167</v>
      </c>
      <c r="L186">
        <v>1368</v>
      </c>
      <c r="N186">
        <v>1011</v>
      </c>
      <c r="O186" t="s">
        <v>1034</v>
      </c>
      <c r="P186" t="s">
        <v>1034</v>
      </c>
      <c r="Q186">
        <v>1</v>
      </c>
      <c r="X186">
        <v>0.82</v>
      </c>
      <c r="Y186">
        <v>0</v>
      </c>
      <c r="Z186">
        <v>33.590000000000003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32</v>
      </c>
      <c r="AG186">
        <v>1.0249999999999999</v>
      </c>
      <c r="AH186">
        <v>2</v>
      </c>
      <c r="AI186">
        <v>39501121</v>
      </c>
      <c r="AJ186">
        <v>198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ROW(Source!A90)</f>
        <v>90</v>
      </c>
      <c r="B187">
        <v>39501145</v>
      </c>
      <c r="C187">
        <v>39501119</v>
      </c>
      <c r="D187">
        <v>36797095</v>
      </c>
      <c r="E187">
        <v>17</v>
      </c>
      <c r="F187">
        <v>1</v>
      </c>
      <c r="G187">
        <v>1</v>
      </c>
      <c r="H187">
        <v>3</v>
      </c>
      <c r="I187" t="s">
        <v>157</v>
      </c>
      <c r="J187" t="s">
        <v>3</v>
      </c>
      <c r="K187" t="s">
        <v>158</v>
      </c>
      <c r="L187">
        <v>1327</v>
      </c>
      <c r="N187">
        <v>1005</v>
      </c>
      <c r="O187" t="s">
        <v>40</v>
      </c>
      <c r="P187" t="s">
        <v>40</v>
      </c>
      <c r="Q187">
        <v>1</v>
      </c>
      <c r="X187">
        <v>235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3</v>
      </c>
      <c r="AG187">
        <v>235</v>
      </c>
      <c r="AH187">
        <v>2</v>
      </c>
      <c r="AI187">
        <v>39501122</v>
      </c>
      <c r="AJ187">
        <v>199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ROW(Source!A90)</f>
        <v>90</v>
      </c>
      <c r="B188">
        <v>39501146</v>
      </c>
      <c r="C188">
        <v>39501119</v>
      </c>
      <c r="D188">
        <v>36801792</v>
      </c>
      <c r="E188">
        <v>1</v>
      </c>
      <c r="F188">
        <v>1</v>
      </c>
      <c r="G188">
        <v>1</v>
      </c>
      <c r="H188">
        <v>3</v>
      </c>
      <c r="I188" t="s">
        <v>1066</v>
      </c>
      <c r="J188" t="s">
        <v>1067</v>
      </c>
      <c r="K188" t="s">
        <v>1068</v>
      </c>
      <c r="L188">
        <v>1339</v>
      </c>
      <c r="N188">
        <v>1007</v>
      </c>
      <c r="O188" t="s">
        <v>179</v>
      </c>
      <c r="P188" t="s">
        <v>179</v>
      </c>
      <c r="Q188">
        <v>1</v>
      </c>
      <c r="X188">
        <v>6.6000000000000003E-2</v>
      </c>
      <c r="Y188">
        <v>2.44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6.6000000000000003E-2</v>
      </c>
      <c r="AH188">
        <v>2</v>
      </c>
      <c r="AI188">
        <v>39501123</v>
      </c>
      <c r="AJ188">
        <v>201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ROW(Source!A90)</f>
        <v>90</v>
      </c>
      <c r="B189">
        <v>39501147</v>
      </c>
      <c r="C189">
        <v>39501119</v>
      </c>
      <c r="D189">
        <v>36802078</v>
      </c>
      <c r="E189">
        <v>1</v>
      </c>
      <c r="F189">
        <v>1</v>
      </c>
      <c r="G189">
        <v>1</v>
      </c>
      <c r="H189">
        <v>3</v>
      </c>
      <c r="I189" t="s">
        <v>1168</v>
      </c>
      <c r="J189" t="s">
        <v>1169</v>
      </c>
      <c r="K189" t="s">
        <v>1170</v>
      </c>
      <c r="L189">
        <v>1301</v>
      </c>
      <c r="N189">
        <v>1003</v>
      </c>
      <c r="O189" t="s">
        <v>66</v>
      </c>
      <c r="P189" t="s">
        <v>66</v>
      </c>
      <c r="Q189">
        <v>1</v>
      </c>
      <c r="X189">
        <v>193</v>
      </c>
      <c r="Y189">
        <v>0.17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193</v>
      </c>
      <c r="AH189">
        <v>2</v>
      </c>
      <c r="AI189">
        <v>39501124</v>
      </c>
      <c r="AJ189">
        <v>203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ROW(Source!A90)</f>
        <v>90</v>
      </c>
      <c r="B190">
        <v>39501148</v>
      </c>
      <c r="C190">
        <v>39501119</v>
      </c>
      <c r="D190">
        <v>36802083</v>
      </c>
      <c r="E190">
        <v>1</v>
      </c>
      <c r="F190">
        <v>1</v>
      </c>
      <c r="G190">
        <v>1</v>
      </c>
      <c r="H190">
        <v>3</v>
      </c>
      <c r="I190" t="s">
        <v>1171</v>
      </c>
      <c r="J190" t="s">
        <v>1172</v>
      </c>
      <c r="K190" t="s">
        <v>1173</v>
      </c>
      <c r="L190">
        <v>1308</v>
      </c>
      <c r="N190">
        <v>1003</v>
      </c>
      <c r="O190" t="s">
        <v>61</v>
      </c>
      <c r="P190" t="s">
        <v>61</v>
      </c>
      <c r="Q190">
        <v>100</v>
      </c>
      <c r="X190">
        <v>1.42</v>
      </c>
      <c r="Y190">
        <v>173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1.42</v>
      </c>
      <c r="AH190">
        <v>2</v>
      </c>
      <c r="AI190">
        <v>39501125</v>
      </c>
      <c r="AJ190">
        <v>204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ROW(Source!A90)</f>
        <v>90</v>
      </c>
      <c r="B191">
        <v>39501149</v>
      </c>
      <c r="C191">
        <v>39501119</v>
      </c>
      <c r="D191">
        <v>36797072</v>
      </c>
      <c r="E191">
        <v>17</v>
      </c>
      <c r="F191">
        <v>1</v>
      </c>
      <c r="G191">
        <v>1</v>
      </c>
      <c r="H191">
        <v>3</v>
      </c>
      <c r="I191" t="s">
        <v>183</v>
      </c>
      <c r="J191" t="s">
        <v>3</v>
      </c>
      <c r="K191" t="s">
        <v>184</v>
      </c>
      <c r="L191">
        <v>1301</v>
      </c>
      <c r="N191">
        <v>1003</v>
      </c>
      <c r="O191" t="s">
        <v>66</v>
      </c>
      <c r="P191" t="s">
        <v>66</v>
      </c>
      <c r="Q191">
        <v>1</v>
      </c>
      <c r="X191">
        <v>107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3</v>
      </c>
      <c r="AG191">
        <v>107</v>
      </c>
      <c r="AH191">
        <v>2</v>
      </c>
      <c r="AI191">
        <v>39501126</v>
      </c>
      <c r="AJ191">
        <v>205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ROW(Source!A90)</f>
        <v>90</v>
      </c>
      <c r="B192">
        <v>39501150</v>
      </c>
      <c r="C192">
        <v>39501119</v>
      </c>
      <c r="D192">
        <v>36804616</v>
      </c>
      <c r="E192">
        <v>1</v>
      </c>
      <c r="F192">
        <v>1</v>
      </c>
      <c r="G192">
        <v>1</v>
      </c>
      <c r="H192">
        <v>3</v>
      </c>
      <c r="I192" t="s">
        <v>1174</v>
      </c>
      <c r="J192" t="s">
        <v>1175</v>
      </c>
      <c r="K192" t="s">
        <v>1176</v>
      </c>
      <c r="L192">
        <v>1355</v>
      </c>
      <c r="N192">
        <v>1010</v>
      </c>
      <c r="O192" t="s">
        <v>390</v>
      </c>
      <c r="P192" t="s">
        <v>390</v>
      </c>
      <c r="Q192">
        <v>100</v>
      </c>
      <c r="X192">
        <v>0.97</v>
      </c>
      <c r="Y192">
        <v>70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0.97</v>
      </c>
      <c r="AH192">
        <v>2</v>
      </c>
      <c r="AI192">
        <v>39501127</v>
      </c>
      <c r="AJ192">
        <v>206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ROW(Source!A90)</f>
        <v>90</v>
      </c>
      <c r="B193">
        <v>39501151</v>
      </c>
      <c r="C193">
        <v>39501119</v>
      </c>
      <c r="D193">
        <v>36804661</v>
      </c>
      <c r="E193">
        <v>1</v>
      </c>
      <c r="F193">
        <v>1</v>
      </c>
      <c r="G193">
        <v>1</v>
      </c>
      <c r="H193">
        <v>3</v>
      </c>
      <c r="I193" t="s">
        <v>1177</v>
      </c>
      <c r="J193" t="s">
        <v>1178</v>
      </c>
      <c r="K193" t="s">
        <v>1179</v>
      </c>
      <c r="L193">
        <v>1355</v>
      </c>
      <c r="N193">
        <v>1010</v>
      </c>
      <c r="O193" t="s">
        <v>390</v>
      </c>
      <c r="P193" t="s">
        <v>390</v>
      </c>
      <c r="Q193">
        <v>100</v>
      </c>
      <c r="X193">
        <v>1.43</v>
      </c>
      <c r="Y193">
        <v>8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1.43</v>
      </c>
      <c r="AH193">
        <v>2</v>
      </c>
      <c r="AI193">
        <v>39501128</v>
      </c>
      <c r="AJ193">
        <v>207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ROW(Source!A90)</f>
        <v>90</v>
      </c>
      <c r="B194">
        <v>39501152</v>
      </c>
      <c r="C194">
        <v>39501119</v>
      </c>
      <c r="D194">
        <v>36804891</v>
      </c>
      <c r="E194">
        <v>1</v>
      </c>
      <c r="F194">
        <v>1</v>
      </c>
      <c r="G194">
        <v>1</v>
      </c>
      <c r="H194">
        <v>3</v>
      </c>
      <c r="I194" t="s">
        <v>1180</v>
      </c>
      <c r="J194" t="s">
        <v>1181</v>
      </c>
      <c r="K194" t="s">
        <v>1182</v>
      </c>
      <c r="L194">
        <v>1355</v>
      </c>
      <c r="N194">
        <v>1010</v>
      </c>
      <c r="O194" t="s">
        <v>390</v>
      </c>
      <c r="P194" t="s">
        <v>390</v>
      </c>
      <c r="Q194">
        <v>100</v>
      </c>
      <c r="X194">
        <v>36.01</v>
      </c>
      <c r="Y194">
        <v>2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36.01</v>
      </c>
      <c r="AH194">
        <v>2</v>
      </c>
      <c r="AI194">
        <v>39501129</v>
      </c>
      <c r="AJ194">
        <v>208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ROW(Source!A90)</f>
        <v>90</v>
      </c>
      <c r="B195">
        <v>39501153</v>
      </c>
      <c r="C195">
        <v>39501119</v>
      </c>
      <c r="D195">
        <v>39169957</v>
      </c>
      <c r="E195">
        <v>17</v>
      </c>
      <c r="F195">
        <v>1</v>
      </c>
      <c r="G195">
        <v>1</v>
      </c>
      <c r="H195">
        <v>3</v>
      </c>
      <c r="I195" t="s">
        <v>186</v>
      </c>
      <c r="J195" t="s">
        <v>3</v>
      </c>
      <c r="K195" t="s">
        <v>187</v>
      </c>
      <c r="L195">
        <v>1301</v>
      </c>
      <c r="N195">
        <v>1003</v>
      </c>
      <c r="O195" t="s">
        <v>66</v>
      </c>
      <c r="P195" t="s">
        <v>66</v>
      </c>
      <c r="Q195">
        <v>1</v>
      </c>
      <c r="X195">
        <v>161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 t="s">
        <v>3</v>
      </c>
      <c r="AG195">
        <v>161</v>
      </c>
      <c r="AH195">
        <v>2</v>
      </c>
      <c r="AI195">
        <v>39501130</v>
      </c>
      <c r="AJ195">
        <v>209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ROW(Source!A90)</f>
        <v>90</v>
      </c>
      <c r="B196">
        <v>39501154</v>
      </c>
      <c r="C196">
        <v>39501119</v>
      </c>
      <c r="D196">
        <v>39169957</v>
      </c>
      <c r="E196">
        <v>17</v>
      </c>
      <c r="F196">
        <v>1</v>
      </c>
      <c r="G196">
        <v>1</v>
      </c>
      <c r="H196">
        <v>3</v>
      </c>
      <c r="I196" t="s">
        <v>186</v>
      </c>
      <c r="J196" t="s">
        <v>3</v>
      </c>
      <c r="K196" t="s">
        <v>189</v>
      </c>
      <c r="L196">
        <v>1301</v>
      </c>
      <c r="N196">
        <v>1003</v>
      </c>
      <c r="O196" t="s">
        <v>66</v>
      </c>
      <c r="P196" t="s">
        <v>66</v>
      </c>
      <c r="Q196">
        <v>1</v>
      </c>
      <c r="X196">
        <v>260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 t="s">
        <v>3</v>
      </c>
      <c r="AG196">
        <v>260</v>
      </c>
      <c r="AH196">
        <v>2</v>
      </c>
      <c r="AI196">
        <v>39501131</v>
      </c>
      <c r="AJ196">
        <v>210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ROW(Source!A90)</f>
        <v>90</v>
      </c>
      <c r="B197">
        <v>39501155</v>
      </c>
      <c r="C197">
        <v>39501119</v>
      </c>
      <c r="D197">
        <v>36822984</v>
      </c>
      <c r="E197">
        <v>1</v>
      </c>
      <c r="F197">
        <v>1</v>
      </c>
      <c r="G197">
        <v>1</v>
      </c>
      <c r="H197">
        <v>3</v>
      </c>
      <c r="I197" t="s">
        <v>1183</v>
      </c>
      <c r="J197" t="s">
        <v>1184</v>
      </c>
      <c r="K197" t="s">
        <v>1185</v>
      </c>
      <c r="L197">
        <v>1355</v>
      </c>
      <c r="N197">
        <v>1010</v>
      </c>
      <c r="O197" t="s">
        <v>390</v>
      </c>
      <c r="P197" t="s">
        <v>390</v>
      </c>
      <c r="Q197">
        <v>100</v>
      </c>
      <c r="X197">
        <v>0.2</v>
      </c>
      <c r="Y197">
        <v>279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0.2</v>
      </c>
      <c r="AH197">
        <v>2</v>
      </c>
      <c r="AI197">
        <v>39501132</v>
      </c>
      <c r="AJ197">
        <v>213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ROW(Source!A90)</f>
        <v>90</v>
      </c>
      <c r="B198">
        <v>39501156</v>
      </c>
      <c r="C198">
        <v>39501119</v>
      </c>
      <c r="D198">
        <v>36822993</v>
      </c>
      <c r="E198">
        <v>1</v>
      </c>
      <c r="F198">
        <v>1</v>
      </c>
      <c r="G198">
        <v>1</v>
      </c>
      <c r="H198">
        <v>3</v>
      </c>
      <c r="I198" t="s">
        <v>1186</v>
      </c>
      <c r="J198" t="s">
        <v>1187</v>
      </c>
      <c r="K198" t="s">
        <v>1188</v>
      </c>
      <c r="L198">
        <v>1355</v>
      </c>
      <c r="N198">
        <v>1010</v>
      </c>
      <c r="O198" t="s">
        <v>390</v>
      </c>
      <c r="P198" t="s">
        <v>390</v>
      </c>
      <c r="Q198">
        <v>100</v>
      </c>
      <c r="X198">
        <v>0.2</v>
      </c>
      <c r="Y198">
        <v>279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0.2</v>
      </c>
      <c r="AH198">
        <v>2</v>
      </c>
      <c r="AI198">
        <v>39501133</v>
      </c>
      <c r="AJ198">
        <v>214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ROW(Source!A90)</f>
        <v>90</v>
      </c>
      <c r="B199">
        <v>39501157</v>
      </c>
      <c r="C199">
        <v>39501119</v>
      </c>
      <c r="D199">
        <v>36797104</v>
      </c>
      <c r="E199">
        <v>17</v>
      </c>
      <c r="F199">
        <v>1</v>
      </c>
      <c r="G199">
        <v>1</v>
      </c>
      <c r="H199">
        <v>3</v>
      </c>
      <c r="I199" t="s">
        <v>1548</v>
      </c>
      <c r="J199" t="s">
        <v>3</v>
      </c>
      <c r="K199" t="s">
        <v>1549</v>
      </c>
      <c r="L199">
        <v>1301</v>
      </c>
      <c r="N199">
        <v>1003</v>
      </c>
      <c r="O199" t="s">
        <v>66</v>
      </c>
      <c r="P199" t="s">
        <v>66</v>
      </c>
      <c r="Q199">
        <v>1</v>
      </c>
      <c r="X199">
        <v>54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3</v>
      </c>
      <c r="AG199">
        <v>54</v>
      </c>
      <c r="AH199">
        <v>3</v>
      </c>
      <c r="AI199">
        <v>-1</v>
      </c>
      <c r="AJ199" t="s">
        <v>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ROW(Source!A90)</f>
        <v>90</v>
      </c>
      <c r="B200">
        <v>39501158</v>
      </c>
      <c r="C200">
        <v>39501119</v>
      </c>
      <c r="D200">
        <v>36796564</v>
      </c>
      <c r="E200">
        <v>17</v>
      </c>
      <c r="F200">
        <v>1</v>
      </c>
      <c r="G200">
        <v>1</v>
      </c>
      <c r="H200">
        <v>3</v>
      </c>
      <c r="I200" t="s">
        <v>191</v>
      </c>
      <c r="J200" t="s">
        <v>3</v>
      </c>
      <c r="K200" t="s">
        <v>192</v>
      </c>
      <c r="L200">
        <v>1327</v>
      </c>
      <c r="N200">
        <v>1005</v>
      </c>
      <c r="O200" t="s">
        <v>40</v>
      </c>
      <c r="P200" t="s">
        <v>40</v>
      </c>
      <c r="Q200">
        <v>1</v>
      </c>
      <c r="X200">
        <v>103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 t="s">
        <v>3</v>
      </c>
      <c r="AG200">
        <v>103</v>
      </c>
      <c r="AH200">
        <v>2</v>
      </c>
      <c r="AI200">
        <v>39501134</v>
      </c>
      <c r="AJ200">
        <v>215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ROW(Source!A90)</f>
        <v>90</v>
      </c>
      <c r="B201">
        <v>39501159</v>
      </c>
      <c r="C201">
        <v>39501119</v>
      </c>
      <c r="D201">
        <v>36837958</v>
      </c>
      <c r="E201">
        <v>1</v>
      </c>
      <c r="F201">
        <v>1</v>
      </c>
      <c r="G201">
        <v>1</v>
      </c>
      <c r="H201">
        <v>3</v>
      </c>
      <c r="I201" t="s">
        <v>1189</v>
      </c>
      <c r="J201" t="s">
        <v>1190</v>
      </c>
      <c r="K201" t="s">
        <v>1191</v>
      </c>
      <c r="L201">
        <v>1346</v>
      </c>
      <c r="N201">
        <v>1009</v>
      </c>
      <c r="O201" t="s">
        <v>52</v>
      </c>
      <c r="P201" t="s">
        <v>52</v>
      </c>
      <c r="Q201">
        <v>1</v>
      </c>
      <c r="X201">
        <v>20</v>
      </c>
      <c r="Y201">
        <v>13.08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20</v>
      </c>
      <c r="AH201">
        <v>2</v>
      </c>
      <c r="AI201">
        <v>39501135</v>
      </c>
      <c r="AJ201">
        <v>217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ROW(Source!A90)</f>
        <v>90</v>
      </c>
      <c r="B202">
        <v>39501160</v>
      </c>
      <c r="C202">
        <v>39501119</v>
      </c>
      <c r="D202">
        <v>36839228</v>
      </c>
      <c r="E202">
        <v>1</v>
      </c>
      <c r="F202">
        <v>1</v>
      </c>
      <c r="G202">
        <v>1</v>
      </c>
      <c r="H202">
        <v>3</v>
      </c>
      <c r="I202" t="s">
        <v>1192</v>
      </c>
      <c r="J202" t="s">
        <v>1193</v>
      </c>
      <c r="K202" t="s">
        <v>1194</v>
      </c>
      <c r="L202">
        <v>1346</v>
      </c>
      <c r="N202">
        <v>1009</v>
      </c>
      <c r="O202" t="s">
        <v>52</v>
      </c>
      <c r="P202" t="s">
        <v>52</v>
      </c>
      <c r="Q202">
        <v>1</v>
      </c>
      <c r="X202">
        <v>10</v>
      </c>
      <c r="Y202">
        <v>7.46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10</v>
      </c>
      <c r="AH202">
        <v>2</v>
      </c>
      <c r="AI202">
        <v>39501136</v>
      </c>
      <c r="AJ202">
        <v>218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ROW(Source!A90)</f>
        <v>90</v>
      </c>
      <c r="B203">
        <v>39501161</v>
      </c>
      <c r="C203">
        <v>39501119</v>
      </c>
      <c r="D203">
        <v>36839231</v>
      </c>
      <c r="E203">
        <v>1</v>
      </c>
      <c r="F203">
        <v>1</v>
      </c>
      <c r="G203">
        <v>1</v>
      </c>
      <c r="H203">
        <v>3</v>
      </c>
      <c r="I203" t="s">
        <v>1195</v>
      </c>
      <c r="J203" t="s">
        <v>1196</v>
      </c>
      <c r="K203" t="s">
        <v>1197</v>
      </c>
      <c r="L203">
        <v>1346</v>
      </c>
      <c r="N203">
        <v>1009</v>
      </c>
      <c r="O203" t="s">
        <v>52</v>
      </c>
      <c r="P203" t="s">
        <v>52</v>
      </c>
      <c r="Q203">
        <v>1</v>
      </c>
      <c r="X203">
        <v>76</v>
      </c>
      <c r="Y203">
        <v>2.7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76</v>
      </c>
      <c r="AH203">
        <v>2</v>
      </c>
      <c r="AI203">
        <v>39501137</v>
      </c>
      <c r="AJ203">
        <v>219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ROW(Source!A91)</f>
        <v>91</v>
      </c>
      <c r="B204">
        <v>39501143</v>
      </c>
      <c r="C204">
        <v>39501119</v>
      </c>
      <c r="D204">
        <v>37064928</v>
      </c>
      <c r="E204">
        <v>1</v>
      </c>
      <c r="F204">
        <v>1</v>
      </c>
      <c r="G204">
        <v>1</v>
      </c>
      <c r="H204">
        <v>1</v>
      </c>
      <c r="I204" t="s">
        <v>1091</v>
      </c>
      <c r="J204" t="s">
        <v>3</v>
      </c>
      <c r="K204" t="s">
        <v>1092</v>
      </c>
      <c r="L204">
        <v>1191</v>
      </c>
      <c r="N204">
        <v>1013</v>
      </c>
      <c r="O204" t="s">
        <v>1028</v>
      </c>
      <c r="P204" t="s">
        <v>1028</v>
      </c>
      <c r="Q204">
        <v>1</v>
      </c>
      <c r="X204">
        <v>104</v>
      </c>
      <c r="Y204">
        <v>0</v>
      </c>
      <c r="Z204">
        <v>0</v>
      </c>
      <c r="AA204">
        <v>0</v>
      </c>
      <c r="AB204">
        <v>9.07</v>
      </c>
      <c r="AC204">
        <v>0</v>
      </c>
      <c r="AD204">
        <v>1</v>
      </c>
      <c r="AE204">
        <v>1</v>
      </c>
      <c r="AF204" t="s">
        <v>33</v>
      </c>
      <c r="AG204">
        <v>119.6</v>
      </c>
      <c r="AH204">
        <v>2</v>
      </c>
      <c r="AI204">
        <v>39501120</v>
      </c>
      <c r="AJ204">
        <v>220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ROW(Source!A91)</f>
        <v>91</v>
      </c>
      <c r="B205">
        <v>39501144</v>
      </c>
      <c r="C205">
        <v>39501119</v>
      </c>
      <c r="D205">
        <v>36884500</v>
      </c>
      <c r="E205">
        <v>1</v>
      </c>
      <c r="F205">
        <v>1</v>
      </c>
      <c r="G205">
        <v>1</v>
      </c>
      <c r="H205">
        <v>2</v>
      </c>
      <c r="I205" t="s">
        <v>1165</v>
      </c>
      <c r="J205" t="s">
        <v>1166</v>
      </c>
      <c r="K205" t="s">
        <v>1167</v>
      </c>
      <c r="L205">
        <v>1368</v>
      </c>
      <c r="N205">
        <v>1011</v>
      </c>
      <c r="O205" t="s">
        <v>1034</v>
      </c>
      <c r="P205" t="s">
        <v>1034</v>
      </c>
      <c r="Q205">
        <v>1</v>
      </c>
      <c r="X205">
        <v>0.82</v>
      </c>
      <c r="Y205">
        <v>0</v>
      </c>
      <c r="Z205">
        <v>33.590000000000003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32</v>
      </c>
      <c r="AG205">
        <v>1.0249999999999999</v>
      </c>
      <c r="AH205">
        <v>2</v>
      </c>
      <c r="AI205">
        <v>39501121</v>
      </c>
      <c r="AJ205">
        <v>221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ROW(Source!A91)</f>
        <v>91</v>
      </c>
      <c r="B206">
        <v>39501145</v>
      </c>
      <c r="C206">
        <v>39501119</v>
      </c>
      <c r="D206">
        <v>36797095</v>
      </c>
      <c r="E206">
        <v>17</v>
      </c>
      <c r="F206">
        <v>1</v>
      </c>
      <c r="G206">
        <v>1</v>
      </c>
      <c r="H206">
        <v>3</v>
      </c>
      <c r="I206" t="s">
        <v>157</v>
      </c>
      <c r="J206" t="s">
        <v>3</v>
      </c>
      <c r="K206" t="s">
        <v>158</v>
      </c>
      <c r="L206">
        <v>1327</v>
      </c>
      <c r="N206">
        <v>1005</v>
      </c>
      <c r="O206" t="s">
        <v>40</v>
      </c>
      <c r="P206" t="s">
        <v>40</v>
      </c>
      <c r="Q206">
        <v>1</v>
      </c>
      <c r="X206">
        <v>235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 t="s">
        <v>3</v>
      </c>
      <c r="AG206">
        <v>235</v>
      </c>
      <c r="AH206">
        <v>2</v>
      </c>
      <c r="AI206">
        <v>39501122</v>
      </c>
      <c r="AJ206">
        <v>222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ROW(Source!A91)</f>
        <v>91</v>
      </c>
      <c r="B207">
        <v>39501146</v>
      </c>
      <c r="C207">
        <v>39501119</v>
      </c>
      <c r="D207">
        <v>36801792</v>
      </c>
      <c r="E207">
        <v>1</v>
      </c>
      <c r="F207">
        <v>1</v>
      </c>
      <c r="G207">
        <v>1</v>
      </c>
      <c r="H207">
        <v>3</v>
      </c>
      <c r="I207" t="s">
        <v>1066</v>
      </c>
      <c r="J207" t="s">
        <v>1067</v>
      </c>
      <c r="K207" t="s">
        <v>1068</v>
      </c>
      <c r="L207">
        <v>1339</v>
      </c>
      <c r="N207">
        <v>1007</v>
      </c>
      <c r="O207" t="s">
        <v>179</v>
      </c>
      <c r="P207" t="s">
        <v>179</v>
      </c>
      <c r="Q207">
        <v>1</v>
      </c>
      <c r="X207">
        <v>6.6000000000000003E-2</v>
      </c>
      <c r="Y207">
        <v>2.44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6.6000000000000003E-2</v>
      </c>
      <c r="AH207">
        <v>2</v>
      </c>
      <c r="AI207">
        <v>39501123</v>
      </c>
      <c r="AJ207">
        <v>224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ROW(Source!A91)</f>
        <v>91</v>
      </c>
      <c r="B208">
        <v>39501147</v>
      </c>
      <c r="C208">
        <v>39501119</v>
      </c>
      <c r="D208">
        <v>36802078</v>
      </c>
      <c r="E208">
        <v>1</v>
      </c>
      <c r="F208">
        <v>1</v>
      </c>
      <c r="G208">
        <v>1</v>
      </c>
      <c r="H208">
        <v>3</v>
      </c>
      <c r="I208" t="s">
        <v>1168</v>
      </c>
      <c r="J208" t="s">
        <v>1169</v>
      </c>
      <c r="K208" t="s">
        <v>1170</v>
      </c>
      <c r="L208">
        <v>1301</v>
      </c>
      <c r="N208">
        <v>1003</v>
      </c>
      <c r="O208" t="s">
        <v>66</v>
      </c>
      <c r="P208" t="s">
        <v>66</v>
      </c>
      <c r="Q208">
        <v>1</v>
      </c>
      <c r="X208">
        <v>193</v>
      </c>
      <c r="Y208">
        <v>0.17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193</v>
      </c>
      <c r="AH208">
        <v>2</v>
      </c>
      <c r="AI208">
        <v>39501124</v>
      </c>
      <c r="AJ208">
        <v>226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ROW(Source!A91)</f>
        <v>91</v>
      </c>
      <c r="B209">
        <v>39501148</v>
      </c>
      <c r="C209">
        <v>39501119</v>
      </c>
      <c r="D209">
        <v>36802083</v>
      </c>
      <c r="E209">
        <v>1</v>
      </c>
      <c r="F209">
        <v>1</v>
      </c>
      <c r="G209">
        <v>1</v>
      </c>
      <c r="H209">
        <v>3</v>
      </c>
      <c r="I209" t="s">
        <v>1171</v>
      </c>
      <c r="J209" t="s">
        <v>1172</v>
      </c>
      <c r="K209" t="s">
        <v>1173</v>
      </c>
      <c r="L209">
        <v>1308</v>
      </c>
      <c r="N209">
        <v>1003</v>
      </c>
      <c r="O209" t="s">
        <v>61</v>
      </c>
      <c r="P209" t="s">
        <v>61</v>
      </c>
      <c r="Q209">
        <v>100</v>
      </c>
      <c r="X209">
        <v>1.42</v>
      </c>
      <c r="Y209">
        <v>173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1.42</v>
      </c>
      <c r="AH209">
        <v>2</v>
      </c>
      <c r="AI209">
        <v>39501125</v>
      </c>
      <c r="AJ209">
        <v>227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ROW(Source!A91)</f>
        <v>91</v>
      </c>
      <c r="B210">
        <v>39501149</v>
      </c>
      <c r="C210">
        <v>39501119</v>
      </c>
      <c r="D210">
        <v>36797072</v>
      </c>
      <c r="E210">
        <v>17</v>
      </c>
      <c r="F210">
        <v>1</v>
      </c>
      <c r="G210">
        <v>1</v>
      </c>
      <c r="H210">
        <v>3</v>
      </c>
      <c r="I210" t="s">
        <v>183</v>
      </c>
      <c r="J210" t="s">
        <v>3</v>
      </c>
      <c r="K210" t="s">
        <v>184</v>
      </c>
      <c r="L210">
        <v>1301</v>
      </c>
      <c r="N210">
        <v>1003</v>
      </c>
      <c r="O210" t="s">
        <v>66</v>
      </c>
      <c r="P210" t="s">
        <v>66</v>
      </c>
      <c r="Q210">
        <v>1</v>
      </c>
      <c r="X210">
        <v>107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3</v>
      </c>
      <c r="AG210">
        <v>107</v>
      </c>
      <c r="AH210">
        <v>2</v>
      </c>
      <c r="AI210">
        <v>39501126</v>
      </c>
      <c r="AJ210">
        <v>228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ROW(Source!A91)</f>
        <v>91</v>
      </c>
      <c r="B211">
        <v>39501150</v>
      </c>
      <c r="C211">
        <v>39501119</v>
      </c>
      <c r="D211">
        <v>36804616</v>
      </c>
      <c r="E211">
        <v>1</v>
      </c>
      <c r="F211">
        <v>1</v>
      </c>
      <c r="G211">
        <v>1</v>
      </c>
      <c r="H211">
        <v>3</v>
      </c>
      <c r="I211" t="s">
        <v>1174</v>
      </c>
      <c r="J211" t="s">
        <v>1175</v>
      </c>
      <c r="K211" t="s">
        <v>1176</v>
      </c>
      <c r="L211">
        <v>1355</v>
      </c>
      <c r="N211">
        <v>1010</v>
      </c>
      <c r="O211" t="s">
        <v>390</v>
      </c>
      <c r="P211" t="s">
        <v>390</v>
      </c>
      <c r="Q211">
        <v>100</v>
      </c>
      <c r="X211">
        <v>0.97</v>
      </c>
      <c r="Y211">
        <v>70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0.97</v>
      </c>
      <c r="AH211">
        <v>2</v>
      </c>
      <c r="AI211">
        <v>39501127</v>
      </c>
      <c r="AJ211">
        <v>229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ROW(Source!A91)</f>
        <v>91</v>
      </c>
      <c r="B212">
        <v>39501151</v>
      </c>
      <c r="C212">
        <v>39501119</v>
      </c>
      <c r="D212">
        <v>36804661</v>
      </c>
      <c r="E212">
        <v>1</v>
      </c>
      <c r="F212">
        <v>1</v>
      </c>
      <c r="G212">
        <v>1</v>
      </c>
      <c r="H212">
        <v>3</v>
      </c>
      <c r="I212" t="s">
        <v>1177</v>
      </c>
      <c r="J212" t="s">
        <v>1178</v>
      </c>
      <c r="K212" t="s">
        <v>1179</v>
      </c>
      <c r="L212">
        <v>1355</v>
      </c>
      <c r="N212">
        <v>1010</v>
      </c>
      <c r="O212" t="s">
        <v>390</v>
      </c>
      <c r="P212" t="s">
        <v>390</v>
      </c>
      <c r="Q212">
        <v>100</v>
      </c>
      <c r="X212">
        <v>1.43</v>
      </c>
      <c r="Y212">
        <v>8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1.43</v>
      </c>
      <c r="AH212">
        <v>2</v>
      </c>
      <c r="AI212">
        <v>39501128</v>
      </c>
      <c r="AJ212">
        <v>230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ROW(Source!A91)</f>
        <v>91</v>
      </c>
      <c r="B213">
        <v>39501152</v>
      </c>
      <c r="C213">
        <v>39501119</v>
      </c>
      <c r="D213">
        <v>36804891</v>
      </c>
      <c r="E213">
        <v>1</v>
      </c>
      <c r="F213">
        <v>1</v>
      </c>
      <c r="G213">
        <v>1</v>
      </c>
      <c r="H213">
        <v>3</v>
      </c>
      <c r="I213" t="s">
        <v>1180</v>
      </c>
      <c r="J213" t="s">
        <v>1181</v>
      </c>
      <c r="K213" t="s">
        <v>1182</v>
      </c>
      <c r="L213">
        <v>1355</v>
      </c>
      <c r="N213">
        <v>1010</v>
      </c>
      <c r="O213" t="s">
        <v>390</v>
      </c>
      <c r="P213" t="s">
        <v>390</v>
      </c>
      <c r="Q213">
        <v>100</v>
      </c>
      <c r="X213">
        <v>36.01</v>
      </c>
      <c r="Y213">
        <v>2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36.01</v>
      </c>
      <c r="AH213">
        <v>2</v>
      </c>
      <c r="AI213">
        <v>39501129</v>
      </c>
      <c r="AJ213">
        <v>231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ROW(Source!A91)</f>
        <v>91</v>
      </c>
      <c r="B214">
        <v>39501153</v>
      </c>
      <c r="C214">
        <v>39501119</v>
      </c>
      <c r="D214">
        <v>39169957</v>
      </c>
      <c r="E214">
        <v>17</v>
      </c>
      <c r="F214">
        <v>1</v>
      </c>
      <c r="G214">
        <v>1</v>
      </c>
      <c r="H214">
        <v>3</v>
      </c>
      <c r="I214" t="s">
        <v>186</v>
      </c>
      <c r="J214" t="s">
        <v>3</v>
      </c>
      <c r="K214" t="s">
        <v>187</v>
      </c>
      <c r="L214">
        <v>1301</v>
      </c>
      <c r="N214">
        <v>1003</v>
      </c>
      <c r="O214" t="s">
        <v>66</v>
      </c>
      <c r="P214" t="s">
        <v>66</v>
      </c>
      <c r="Q214">
        <v>1</v>
      </c>
      <c r="X214">
        <v>161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3</v>
      </c>
      <c r="AG214">
        <v>161</v>
      </c>
      <c r="AH214">
        <v>2</v>
      </c>
      <c r="AI214">
        <v>39501130</v>
      </c>
      <c r="AJ214">
        <v>232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ROW(Source!A91)</f>
        <v>91</v>
      </c>
      <c r="B215">
        <v>39501154</v>
      </c>
      <c r="C215">
        <v>39501119</v>
      </c>
      <c r="D215">
        <v>39169957</v>
      </c>
      <c r="E215">
        <v>17</v>
      </c>
      <c r="F215">
        <v>1</v>
      </c>
      <c r="G215">
        <v>1</v>
      </c>
      <c r="H215">
        <v>3</v>
      </c>
      <c r="I215" t="s">
        <v>186</v>
      </c>
      <c r="J215" t="s">
        <v>3</v>
      </c>
      <c r="K215" t="s">
        <v>189</v>
      </c>
      <c r="L215">
        <v>1301</v>
      </c>
      <c r="N215">
        <v>1003</v>
      </c>
      <c r="O215" t="s">
        <v>66</v>
      </c>
      <c r="P215" t="s">
        <v>66</v>
      </c>
      <c r="Q215">
        <v>1</v>
      </c>
      <c r="X215">
        <v>260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 t="s">
        <v>3</v>
      </c>
      <c r="AG215">
        <v>260</v>
      </c>
      <c r="AH215">
        <v>2</v>
      </c>
      <c r="AI215">
        <v>39501131</v>
      </c>
      <c r="AJ215">
        <v>233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ROW(Source!A91)</f>
        <v>91</v>
      </c>
      <c r="B216">
        <v>39501155</v>
      </c>
      <c r="C216">
        <v>39501119</v>
      </c>
      <c r="D216">
        <v>36822984</v>
      </c>
      <c r="E216">
        <v>1</v>
      </c>
      <c r="F216">
        <v>1</v>
      </c>
      <c r="G216">
        <v>1</v>
      </c>
      <c r="H216">
        <v>3</v>
      </c>
      <c r="I216" t="s">
        <v>1183</v>
      </c>
      <c r="J216" t="s">
        <v>1184</v>
      </c>
      <c r="K216" t="s">
        <v>1185</v>
      </c>
      <c r="L216">
        <v>1355</v>
      </c>
      <c r="N216">
        <v>1010</v>
      </c>
      <c r="O216" t="s">
        <v>390</v>
      </c>
      <c r="P216" t="s">
        <v>390</v>
      </c>
      <c r="Q216">
        <v>100</v>
      </c>
      <c r="X216">
        <v>0.2</v>
      </c>
      <c r="Y216">
        <v>279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0.2</v>
      </c>
      <c r="AH216">
        <v>2</v>
      </c>
      <c r="AI216">
        <v>39501132</v>
      </c>
      <c r="AJ216">
        <v>236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ROW(Source!A91)</f>
        <v>91</v>
      </c>
      <c r="B217">
        <v>39501156</v>
      </c>
      <c r="C217">
        <v>39501119</v>
      </c>
      <c r="D217">
        <v>36822993</v>
      </c>
      <c r="E217">
        <v>1</v>
      </c>
      <c r="F217">
        <v>1</v>
      </c>
      <c r="G217">
        <v>1</v>
      </c>
      <c r="H217">
        <v>3</v>
      </c>
      <c r="I217" t="s">
        <v>1186</v>
      </c>
      <c r="J217" t="s">
        <v>1187</v>
      </c>
      <c r="K217" t="s">
        <v>1188</v>
      </c>
      <c r="L217">
        <v>1355</v>
      </c>
      <c r="N217">
        <v>1010</v>
      </c>
      <c r="O217" t="s">
        <v>390</v>
      </c>
      <c r="P217" t="s">
        <v>390</v>
      </c>
      <c r="Q217">
        <v>100</v>
      </c>
      <c r="X217">
        <v>0.2</v>
      </c>
      <c r="Y217">
        <v>279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0.2</v>
      </c>
      <c r="AH217">
        <v>2</v>
      </c>
      <c r="AI217">
        <v>39501133</v>
      </c>
      <c r="AJ217">
        <v>237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ROW(Source!A91)</f>
        <v>91</v>
      </c>
      <c r="B218">
        <v>39501157</v>
      </c>
      <c r="C218">
        <v>39501119</v>
      </c>
      <c r="D218">
        <v>36797104</v>
      </c>
      <c r="E218">
        <v>17</v>
      </c>
      <c r="F218">
        <v>1</v>
      </c>
      <c r="G218">
        <v>1</v>
      </c>
      <c r="H218">
        <v>3</v>
      </c>
      <c r="I218" t="s">
        <v>1548</v>
      </c>
      <c r="J218" t="s">
        <v>3</v>
      </c>
      <c r="K218" t="s">
        <v>1549</v>
      </c>
      <c r="L218">
        <v>1301</v>
      </c>
      <c r="N218">
        <v>1003</v>
      </c>
      <c r="O218" t="s">
        <v>66</v>
      </c>
      <c r="P218" t="s">
        <v>66</v>
      </c>
      <c r="Q218">
        <v>1</v>
      </c>
      <c r="X218">
        <v>54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3</v>
      </c>
      <c r="AG218">
        <v>54</v>
      </c>
      <c r="AH218">
        <v>3</v>
      </c>
      <c r="AI218">
        <v>-1</v>
      </c>
      <c r="AJ218" t="s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ROW(Source!A91)</f>
        <v>91</v>
      </c>
      <c r="B219">
        <v>39501158</v>
      </c>
      <c r="C219">
        <v>39501119</v>
      </c>
      <c r="D219">
        <v>36796564</v>
      </c>
      <c r="E219">
        <v>17</v>
      </c>
      <c r="F219">
        <v>1</v>
      </c>
      <c r="G219">
        <v>1</v>
      </c>
      <c r="H219">
        <v>3</v>
      </c>
      <c r="I219" t="s">
        <v>191</v>
      </c>
      <c r="J219" t="s">
        <v>3</v>
      </c>
      <c r="K219" t="s">
        <v>192</v>
      </c>
      <c r="L219">
        <v>1327</v>
      </c>
      <c r="N219">
        <v>1005</v>
      </c>
      <c r="O219" t="s">
        <v>40</v>
      </c>
      <c r="P219" t="s">
        <v>40</v>
      </c>
      <c r="Q219">
        <v>1</v>
      </c>
      <c r="X219">
        <v>103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 t="s">
        <v>3</v>
      </c>
      <c r="AG219">
        <v>103</v>
      </c>
      <c r="AH219">
        <v>2</v>
      </c>
      <c r="AI219">
        <v>39501134</v>
      </c>
      <c r="AJ219">
        <v>238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ROW(Source!A91)</f>
        <v>91</v>
      </c>
      <c r="B220">
        <v>39501159</v>
      </c>
      <c r="C220">
        <v>39501119</v>
      </c>
      <c r="D220">
        <v>36837958</v>
      </c>
      <c r="E220">
        <v>1</v>
      </c>
      <c r="F220">
        <v>1</v>
      </c>
      <c r="G220">
        <v>1</v>
      </c>
      <c r="H220">
        <v>3</v>
      </c>
      <c r="I220" t="s">
        <v>1189</v>
      </c>
      <c r="J220" t="s">
        <v>1190</v>
      </c>
      <c r="K220" t="s">
        <v>1191</v>
      </c>
      <c r="L220">
        <v>1346</v>
      </c>
      <c r="N220">
        <v>1009</v>
      </c>
      <c r="O220" t="s">
        <v>52</v>
      </c>
      <c r="P220" t="s">
        <v>52</v>
      </c>
      <c r="Q220">
        <v>1</v>
      </c>
      <c r="X220">
        <v>20</v>
      </c>
      <c r="Y220">
        <v>13.08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20</v>
      </c>
      <c r="AH220">
        <v>2</v>
      </c>
      <c r="AI220">
        <v>39501135</v>
      </c>
      <c r="AJ220">
        <v>240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ROW(Source!A91)</f>
        <v>91</v>
      </c>
      <c r="B221">
        <v>39501160</v>
      </c>
      <c r="C221">
        <v>39501119</v>
      </c>
      <c r="D221">
        <v>36839228</v>
      </c>
      <c r="E221">
        <v>1</v>
      </c>
      <c r="F221">
        <v>1</v>
      </c>
      <c r="G221">
        <v>1</v>
      </c>
      <c r="H221">
        <v>3</v>
      </c>
      <c r="I221" t="s">
        <v>1192</v>
      </c>
      <c r="J221" t="s">
        <v>1193</v>
      </c>
      <c r="K221" t="s">
        <v>1194</v>
      </c>
      <c r="L221">
        <v>1346</v>
      </c>
      <c r="N221">
        <v>1009</v>
      </c>
      <c r="O221" t="s">
        <v>52</v>
      </c>
      <c r="P221" t="s">
        <v>52</v>
      </c>
      <c r="Q221">
        <v>1</v>
      </c>
      <c r="X221">
        <v>10</v>
      </c>
      <c r="Y221">
        <v>7.46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10</v>
      </c>
      <c r="AH221">
        <v>2</v>
      </c>
      <c r="AI221">
        <v>39501136</v>
      </c>
      <c r="AJ221">
        <v>241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ROW(Source!A91)</f>
        <v>91</v>
      </c>
      <c r="B222">
        <v>39501161</v>
      </c>
      <c r="C222">
        <v>39501119</v>
      </c>
      <c r="D222">
        <v>36839231</v>
      </c>
      <c r="E222">
        <v>1</v>
      </c>
      <c r="F222">
        <v>1</v>
      </c>
      <c r="G222">
        <v>1</v>
      </c>
      <c r="H222">
        <v>3</v>
      </c>
      <c r="I222" t="s">
        <v>1195</v>
      </c>
      <c r="J222" t="s">
        <v>1196</v>
      </c>
      <c r="K222" t="s">
        <v>1197</v>
      </c>
      <c r="L222">
        <v>1346</v>
      </c>
      <c r="N222">
        <v>1009</v>
      </c>
      <c r="O222" t="s">
        <v>52</v>
      </c>
      <c r="P222" t="s">
        <v>52</v>
      </c>
      <c r="Q222">
        <v>1</v>
      </c>
      <c r="X222">
        <v>76</v>
      </c>
      <c r="Y222">
        <v>2.7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76</v>
      </c>
      <c r="AH222">
        <v>2</v>
      </c>
      <c r="AI222">
        <v>39501137</v>
      </c>
      <c r="AJ222">
        <v>242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ROW(Source!A112)</f>
        <v>112</v>
      </c>
      <c r="B223">
        <v>39501183</v>
      </c>
      <c r="C223">
        <v>39501172</v>
      </c>
      <c r="D223">
        <v>37075528</v>
      </c>
      <c r="E223">
        <v>1</v>
      </c>
      <c r="F223">
        <v>1</v>
      </c>
      <c r="G223">
        <v>1</v>
      </c>
      <c r="H223">
        <v>1</v>
      </c>
      <c r="I223" t="s">
        <v>1198</v>
      </c>
      <c r="J223" t="s">
        <v>3</v>
      </c>
      <c r="K223" t="s">
        <v>1199</v>
      </c>
      <c r="L223">
        <v>1191</v>
      </c>
      <c r="N223">
        <v>1013</v>
      </c>
      <c r="O223" t="s">
        <v>1028</v>
      </c>
      <c r="P223" t="s">
        <v>1028</v>
      </c>
      <c r="Q223">
        <v>1</v>
      </c>
      <c r="X223">
        <v>324.82</v>
      </c>
      <c r="Y223">
        <v>0</v>
      </c>
      <c r="Z223">
        <v>0</v>
      </c>
      <c r="AA223">
        <v>0</v>
      </c>
      <c r="AB223">
        <v>10.06</v>
      </c>
      <c r="AC223">
        <v>0</v>
      </c>
      <c r="AD223">
        <v>1</v>
      </c>
      <c r="AE223">
        <v>1</v>
      </c>
      <c r="AF223" t="s">
        <v>33</v>
      </c>
      <c r="AG223">
        <v>373.54299999999995</v>
      </c>
      <c r="AH223">
        <v>2</v>
      </c>
      <c r="AI223">
        <v>39501173</v>
      </c>
      <c r="AJ223">
        <v>243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ROW(Source!A112)</f>
        <v>112</v>
      </c>
      <c r="B224">
        <v>39501184</v>
      </c>
      <c r="C224">
        <v>39501172</v>
      </c>
      <c r="D224">
        <v>37064876</v>
      </c>
      <c r="E224">
        <v>1</v>
      </c>
      <c r="F224">
        <v>1</v>
      </c>
      <c r="G224">
        <v>1</v>
      </c>
      <c r="H224">
        <v>1</v>
      </c>
      <c r="I224" t="s">
        <v>1029</v>
      </c>
      <c r="J224" t="s">
        <v>3</v>
      </c>
      <c r="K224" t="s">
        <v>1030</v>
      </c>
      <c r="L224">
        <v>1191</v>
      </c>
      <c r="N224">
        <v>1013</v>
      </c>
      <c r="O224" t="s">
        <v>1028</v>
      </c>
      <c r="P224" t="s">
        <v>1028</v>
      </c>
      <c r="Q224">
        <v>1</v>
      </c>
      <c r="X224">
        <v>2.48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32</v>
      </c>
      <c r="AG224">
        <v>3.1</v>
      </c>
      <c r="AH224">
        <v>2</v>
      </c>
      <c r="AI224">
        <v>39501174</v>
      </c>
      <c r="AJ224">
        <v>244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ROW(Source!A112)</f>
        <v>112</v>
      </c>
      <c r="B225">
        <v>39501185</v>
      </c>
      <c r="C225">
        <v>39501172</v>
      </c>
      <c r="D225">
        <v>36882159</v>
      </c>
      <c r="E225">
        <v>1</v>
      </c>
      <c r="F225">
        <v>1</v>
      </c>
      <c r="G225">
        <v>1</v>
      </c>
      <c r="H225">
        <v>2</v>
      </c>
      <c r="I225" t="s">
        <v>1119</v>
      </c>
      <c r="J225" t="s">
        <v>1120</v>
      </c>
      <c r="K225" t="s">
        <v>1121</v>
      </c>
      <c r="L225">
        <v>1368</v>
      </c>
      <c r="N225">
        <v>1011</v>
      </c>
      <c r="O225" t="s">
        <v>1034</v>
      </c>
      <c r="P225" t="s">
        <v>1034</v>
      </c>
      <c r="Q225">
        <v>1</v>
      </c>
      <c r="X225">
        <v>2.2000000000000002</v>
      </c>
      <c r="Y225">
        <v>0</v>
      </c>
      <c r="Z225">
        <v>111.99</v>
      </c>
      <c r="AA225">
        <v>13.5</v>
      </c>
      <c r="AB225">
        <v>0</v>
      </c>
      <c r="AC225">
        <v>0</v>
      </c>
      <c r="AD225">
        <v>1</v>
      </c>
      <c r="AE225">
        <v>0</v>
      </c>
      <c r="AF225" t="s">
        <v>32</v>
      </c>
      <c r="AG225">
        <v>2.75</v>
      </c>
      <c r="AH225">
        <v>2</v>
      </c>
      <c r="AI225">
        <v>39501175</v>
      </c>
      <c r="AJ225">
        <v>245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ROW(Source!A112)</f>
        <v>112</v>
      </c>
      <c r="B226">
        <v>39501186</v>
      </c>
      <c r="C226">
        <v>39501172</v>
      </c>
      <c r="D226">
        <v>36882358</v>
      </c>
      <c r="E226">
        <v>1</v>
      </c>
      <c r="F226">
        <v>1</v>
      </c>
      <c r="G226">
        <v>1</v>
      </c>
      <c r="H226">
        <v>2</v>
      </c>
      <c r="I226" t="s">
        <v>1200</v>
      </c>
      <c r="J226" t="s">
        <v>1201</v>
      </c>
      <c r="K226" t="s">
        <v>1202</v>
      </c>
      <c r="L226">
        <v>1368</v>
      </c>
      <c r="N226">
        <v>1011</v>
      </c>
      <c r="O226" t="s">
        <v>1034</v>
      </c>
      <c r="P226" t="s">
        <v>1034</v>
      </c>
      <c r="Q226">
        <v>1</v>
      </c>
      <c r="X226">
        <v>43.9</v>
      </c>
      <c r="Y226">
        <v>0</v>
      </c>
      <c r="Z226">
        <v>6.9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32</v>
      </c>
      <c r="AG226">
        <v>54.875</v>
      </c>
      <c r="AH226">
        <v>2</v>
      </c>
      <c r="AI226">
        <v>39501176</v>
      </c>
      <c r="AJ226">
        <v>246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ROW(Source!A112)</f>
        <v>112</v>
      </c>
      <c r="B227">
        <v>39501187</v>
      </c>
      <c r="C227">
        <v>39501172</v>
      </c>
      <c r="D227">
        <v>36883554</v>
      </c>
      <c r="E227">
        <v>1</v>
      </c>
      <c r="F227">
        <v>1</v>
      </c>
      <c r="G227">
        <v>1</v>
      </c>
      <c r="H227">
        <v>2</v>
      </c>
      <c r="I227" t="s">
        <v>1037</v>
      </c>
      <c r="J227" t="s">
        <v>1038</v>
      </c>
      <c r="K227" t="s">
        <v>1039</v>
      </c>
      <c r="L227">
        <v>1368</v>
      </c>
      <c r="N227">
        <v>1011</v>
      </c>
      <c r="O227" t="s">
        <v>1034</v>
      </c>
      <c r="P227" t="s">
        <v>1034</v>
      </c>
      <c r="Q227">
        <v>1</v>
      </c>
      <c r="X227">
        <v>0.28000000000000003</v>
      </c>
      <c r="Y227">
        <v>0</v>
      </c>
      <c r="Z227">
        <v>65.709999999999994</v>
      </c>
      <c r="AA227">
        <v>11.6</v>
      </c>
      <c r="AB227">
        <v>0</v>
      </c>
      <c r="AC227">
        <v>0</v>
      </c>
      <c r="AD227">
        <v>1</v>
      </c>
      <c r="AE227">
        <v>0</v>
      </c>
      <c r="AF227" t="s">
        <v>32</v>
      </c>
      <c r="AG227">
        <v>0.35000000000000003</v>
      </c>
      <c r="AH227">
        <v>2</v>
      </c>
      <c r="AI227">
        <v>39501177</v>
      </c>
      <c r="AJ227">
        <v>247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ROW(Source!A112)</f>
        <v>112</v>
      </c>
      <c r="B228">
        <v>39501188</v>
      </c>
      <c r="C228">
        <v>39501172</v>
      </c>
      <c r="D228">
        <v>36805352</v>
      </c>
      <c r="E228">
        <v>1</v>
      </c>
      <c r="F228">
        <v>1</v>
      </c>
      <c r="G228">
        <v>1</v>
      </c>
      <c r="H228">
        <v>3</v>
      </c>
      <c r="I228" t="s">
        <v>1550</v>
      </c>
      <c r="J228" t="s">
        <v>1551</v>
      </c>
      <c r="K228" t="s">
        <v>1552</v>
      </c>
      <c r="L228">
        <v>1346</v>
      </c>
      <c r="N228">
        <v>1009</v>
      </c>
      <c r="O228" t="s">
        <v>52</v>
      </c>
      <c r="P228" t="s">
        <v>52</v>
      </c>
      <c r="Q228">
        <v>1</v>
      </c>
      <c r="X228">
        <v>0</v>
      </c>
      <c r="Y228">
        <v>28.26</v>
      </c>
      <c r="Z228">
        <v>0</v>
      </c>
      <c r="AA228">
        <v>0</v>
      </c>
      <c r="AB228">
        <v>0</v>
      </c>
      <c r="AC228">
        <v>1</v>
      </c>
      <c r="AD228">
        <v>0</v>
      </c>
      <c r="AE228">
        <v>0</v>
      </c>
      <c r="AF228" t="s">
        <v>3</v>
      </c>
      <c r="AG228">
        <v>0</v>
      </c>
      <c r="AH228">
        <v>3</v>
      </c>
      <c r="AI228">
        <v>-1</v>
      </c>
      <c r="AJ228" t="s">
        <v>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ROW(Source!A112)</f>
        <v>112</v>
      </c>
      <c r="B229">
        <v>39501189</v>
      </c>
      <c r="C229">
        <v>39501172</v>
      </c>
      <c r="D229">
        <v>36805527</v>
      </c>
      <c r="E229">
        <v>1</v>
      </c>
      <c r="F229">
        <v>1</v>
      </c>
      <c r="G229">
        <v>1</v>
      </c>
      <c r="H229">
        <v>3</v>
      </c>
      <c r="I229" t="s">
        <v>1203</v>
      </c>
      <c r="J229" t="s">
        <v>1204</v>
      </c>
      <c r="K229" t="s">
        <v>1205</v>
      </c>
      <c r="L229">
        <v>1348</v>
      </c>
      <c r="N229">
        <v>1009</v>
      </c>
      <c r="O229" t="s">
        <v>57</v>
      </c>
      <c r="P229" t="s">
        <v>57</v>
      </c>
      <c r="Q229">
        <v>1000</v>
      </c>
      <c r="X229">
        <v>1.15E-3</v>
      </c>
      <c r="Y229">
        <v>37900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1.15E-3</v>
      </c>
      <c r="AH229">
        <v>2</v>
      </c>
      <c r="AI229">
        <v>39501178</v>
      </c>
      <c r="AJ229">
        <v>248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ROW(Source!A112)</f>
        <v>112</v>
      </c>
      <c r="B230">
        <v>39501190</v>
      </c>
      <c r="C230">
        <v>39501172</v>
      </c>
      <c r="D230">
        <v>36805665</v>
      </c>
      <c r="E230">
        <v>1</v>
      </c>
      <c r="F230">
        <v>1</v>
      </c>
      <c r="G230">
        <v>1</v>
      </c>
      <c r="H230">
        <v>3</v>
      </c>
      <c r="I230" t="s">
        <v>1553</v>
      </c>
      <c r="J230" t="s">
        <v>1554</v>
      </c>
      <c r="K230" t="s">
        <v>1555</v>
      </c>
      <c r="L230">
        <v>1327</v>
      </c>
      <c r="N230">
        <v>1005</v>
      </c>
      <c r="O230" t="s">
        <v>40</v>
      </c>
      <c r="P230" t="s">
        <v>40</v>
      </c>
      <c r="Q230">
        <v>1</v>
      </c>
      <c r="X230">
        <v>0</v>
      </c>
      <c r="Y230">
        <v>52</v>
      </c>
      <c r="Z230">
        <v>0</v>
      </c>
      <c r="AA230">
        <v>0</v>
      </c>
      <c r="AB230">
        <v>0</v>
      </c>
      <c r="AC230">
        <v>1</v>
      </c>
      <c r="AD230">
        <v>0</v>
      </c>
      <c r="AE230">
        <v>0</v>
      </c>
      <c r="AF230" t="s">
        <v>3</v>
      </c>
      <c r="AG230">
        <v>0</v>
      </c>
      <c r="AH230">
        <v>3</v>
      </c>
      <c r="AI230">
        <v>-1</v>
      </c>
      <c r="AJ230" t="s">
        <v>3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ROW(Source!A112)</f>
        <v>112</v>
      </c>
      <c r="B231">
        <v>39501191</v>
      </c>
      <c r="C231">
        <v>39501172</v>
      </c>
      <c r="D231">
        <v>36805751</v>
      </c>
      <c r="E231">
        <v>1</v>
      </c>
      <c r="F231">
        <v>1</v>
      </c>
      <c r="G231">
        <v>1</v>
      </c>
      <c r="H231">
        <v>3</v>
      </c>
      <c r="I231" t="s">
        <v>1556</v>
      </c>
      <c r="J231" t="s">
        <v>1557</v>
      </c>
      <c r="K231" t="s">
        <v>1558</v>
      </c>
      <c r="L231">
        <v>1327</v>
      </c>
      <c r="N231">
        <v>1005</v>
      </c>
      <c r="O231" t="s">
        <v>40</v>
      </c>
      <c r="P231" t="s">
        <v>40</v>
      </c>
      <c r="Q231">
        <v>1</v>
      </c>
      <c r="X231">
        <v>0</v>
      </c>
      <c r="Y231">
        <v>350</v>
      </c>
      <c r="Z231">
        <v>0</v>
      </c>
      <c r="AA231">
        <v>0</v>
      </c>
      <c r="AB231">
        <v>0</v>
      </c>
      <c r="AC231">
        <v>1</v>
      </c>
      <c r="AD231">
        <v>0</v>
      </c>
      <c r="AE231">
        <v>0</v>
      </c>
      <c r="AF231" t="s">
        <v>3</v>
      </c>
      <c r="AG231">
        <v>0</v>
      </c>
      <c r="AH231">
        <v>3</v>
      </c>
      <c r="AI231">
        <v>-1</v>
      </c>
      <c r="AJ231" t="s">
        <v>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ROW(Source!A112)</f>
        <v>112</v>
      </c>
      <c r="B232">
        <v>39501192</v>
      </c>
      <c r="C232">
        <v>39501172</v>
      </c>
      <c r="D232">
        <v>36823258</v>
      </c>
      <c r="E232">
        <v>1</v>
      </c>
      <c r="F232">
        <v>1</v>
      </c>
      <c r="G232">
        <v>1</v>
      </c>
      <c r="H232">
        <v>3</v>
      </c>
      <c r="I232" t="s">
        <v>1206</v>
      </c>
      <c r="J232" t="s">
        <v>1207</v>
      </c>
      <c r="K232" t="s">
        <v>1208</v>
      </c>
      <c r="L232">
        <v>1348</v>
      </c>
      <c r="N232">
        <v>1009</v>
      </c>
      <c r="O232" t="s">
        <v>57</v>
      </c>
      <c r="P232" t="s">
        <v>57</v>
      </c>
      <c r="Q232">
        <v>1000</v>
      </c>
      <c r="X232">
        <v>0.02</v>
      </c>
      <c r="Y232">
        <v>7712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0.02</v>
      </c>
      <c r="AH232">
        <v>2</v>
      </c>
      <c r="AI232">
        <v>39501179</v>
      </c>
      <c r="AJ232">
        <v>249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ROW(Source!A112)</f>
        <v>112</v>
      </c>
      <c r="B233">
        <v>39501193</v>
      </c>
      <c r="C233">
        <v>39501172</v>
      </c>
      <c r="D233">
        <v>36825287</v>
      </c>
      <c r="E233">
        <v>1</v>
      </c>
      <c r="F233">
        <v>1</v>
      </c>
      <c r="G233">
        <v>1</v>
      </c>
      <c r="H233">
        <v>3</v>
      </c>
      <c r="I233" t="s">
        <v>1209</v>
      </c>
      <c r="J233" t="s">
        <v>1210</v>
      </c>
      <c r="K233" t="s">
        <v>1211</v>
      </c>
      <c r="L233">
        <v>1302</v>
      </c>
      <c r="N233">
        <v>1003</v>
      </c>
      <c r="O233" t="s">
        <v>282</v>
      </c>
      <c r="P233" t="s">
        <v>282</v>
      </c>
      <c r="Q233">
        <v>10</v>
      </c>
      <c r="X233">
        <v>0.2</v>
      </c>
      <c r="Y233">
        <v>50.24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0.2</v>
      </c>
      <c r="AH233">
        <v>2</v>
      </c>
      <c r="AI233">
        <v>39501180</v>
      </c>
      <c r="AJ233">
        <v>250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ROW(Source!A112)</f>
        <v>112</v>
      </c>
      <c r="B234">
        <v>39501194</v>
      </c>
      <c r="C234">
        <v>39501172</v>
      </c>
      <c r="D234">
        <v>36796836</v>
      </c>
      <c r="E234">
        <v>17</v>
      </c>
      <c r="F234">
        <v>1</v>
      </c>
      <c r="G234">
        <v>1</v>
      </c>
      <c r="H234">
        <v>3</v>
      </c>
      <c r="I234" t="s">
        <v>1559</v>
      </c>
      <c r="J234" t="s">
        <v>3</v>
      </c>
      <c r="K234" t="s">
        <v>1560</v>
      </c>
      <c r="L234">
        <v>1348</v>
      </c>
      <c r="N234">
        <v>1009</v>
      </c>
      <c r="O234" t="s">
        <v>57</v>
      </c>
      <c r="P234" t="s">
        <v>57</v>
      </c>
      <c r="Q234">
        <v>1000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1</v>
      </c>
      <c r="AD234">
        <v>0</v>
      </c>
      <c r="AE234">
        <v>0</v>
      </c>
      <c r="AF234" t="s">
        <v>3</v>
      </c>
      <c r="AG234">
        <v>0</v>
      </c>
      <c r="AH234">
        <v>3</v>
      </c>
      <c r="AI234">
        <v>-1</v>
      </c>
      <c r="AJ234" t="s">
        <v>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ROW(Source!A112)</f>
        <v>112</v>
      </c>
      <c r="B235">
        <v>39501195</v>
      </c>
      <c r="C235">
        <v>39501172</v>
      </c>
      <c r="D235">
        <v>36830313</v>
      </c>
      <c r="E235">
        <v>1</v>
      </c>
      <c r="F235">
        <v>1</v>
      </c>
      <c r="G235">
        <v>1</v>
      </c>
      <c r="H235">
        <v>3</v>
      </c>
      <c r="I235" t="s">
        <v>1212</v>
      </c>
      <c r="J235" t="s">
        <v>1213</v>
      </c>
      <c r="K235" t="s">
        <v>1214</v>
      </c>
      <c r="L235">
        <v>1339</v>
      </c>
      <c r="N235">
        <v>1007</v>
      </c>
      <c r="O235" t="s">
        <v>179</v>
      </c>
      <c r="P235" t="s">
        <v>179</v>
      </c>
      <c r="Q235">
        <v>1</v>
      </c>
      <c r="X235">
        <v>0.04</v>
      </c>
      <c r="Y235">
        <v>1700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0.04</v>
      </c>
      <c r="AH235">
        <v>2</v>
      </c>
      <c r="AI235">
        <v>39501181</v>
      </c>
      <c r="AJ235">
        <v>251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ROW(Source!A113)</f>
        <v>113</v>
      </c>
      <c r="B236">
        <v>39501183</v>
      </c>
      <c r="C236">
        <v>39501172</v>
      </c>
      <c r="D236">
        <v>37075528</v>
      </c>
      <c r="E236">
        <v>1</v>
      </c>
      <c r="F236">
        <v>1</v>
      </c>
      <c r="G236">
        <v>1</v>
      </c>
      <c r="H236">
        <v>1</v>
      </c>
      <c r="I236" t="s">
        <v>1198</v>
      </c>
      <c r="J236" t="s">
        <v>3</v>
      </c>
      <c r="K236" t="s">
        <v>1199</v>
      </c>
      <c r="L236">
        <v>1191</v>
      </c>
      <c r="N236">
        <v>1013</v>
      </c>
      <c r="O236" t="s">
        <v>1028</v>
      </c>
      <c r="P236" t="s">
        <v>1028</v>
      </c>
      <c r="Q236">
        <v>1</v>
      </c>
      <c r="X236">
        <v>324.82</v>
      </c>
      <c r="Y236">
        <v>0</v>
      </c>
      <c r="Z236">
        <v>0</v>
      </c>
      <c r="AA236">
        <v>0</v>
      </c>
      <c r="AB236">
        <v>10.06</v>
      </c>
      <c r="AC236">
        <v>0</v>
      </c>
      <c r="AD236">
        <v>1</v>
      </c>
      <c r="AE236">
        <v>1</v>
      </c>
      <c r="AF236" t="s">
        <v>33</v>
      </c>
      <c r="AG236">
        <v>373.54299999999995</v>
      </c>
      <c r="AH236">
        <v>2</v>
      </c>
      <c r="AI236">
        <v>39501173</v>
      </c>
      <c r="AJ236">
        <v>253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ROW(Source!A113)</f>
        <v>113</v>
      </c>
      <c r="B237">
        <v>39501184</v>
      </c>
      <c r="C237">
        <v>39501172</v>
      </c>
      <c r="D237">
        <v>37064876</v>
      </c>
      <c r="E237">
        <v>1</v>
      </c>
      <c r="F237">
        <v>1</v>
      </c>
      <c r="G237">
        <v>1</v>
      </c>
      <c r="H237">
        <v>1</v>
      </c>
      <c r="I237" t="s">
        <v>1029</v>
      </c>
      <c r="J237" t="s">
        <v>3</v>
      </c>
      <c r="K237" t="s">
        <v>1030</v>
      </c>
      <c r="L237">
        <v>1191</v>
      </c>
      <c r="N237">
        <v>1013</v>
      </c>
      <c r="O237" t="s">
        <v>1028</v>
      </c>
      <c r="P237" t="s">
        <v>1028</v>
      </c>
      <c r="Q237">
        <v>1</v>
      </c>
      <c r="X237">
        <v>2.48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2</v>
      </c>
      <c r="AF237" t="s">
        <v>32</v>
      </c>
      <c r="AG237">
        <v>3.1</v>
      </c>
      <c r="AH237">
        <v>2</v>
      </c>
      <c r="AI237">
        <v>39501174</v>
      </c>
      <c r="AJ237">
        <v>254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ROW(Source!A113)</f>
        <v>113</v>
      </c>
      <c r="B238">
        <v>39501185</v>
      </c>
      <c r="C238">
        <v>39501172</v>
      </c>
      <c r="D238">
        <v>36882159</v>
      </c>
      <c r="E238">
        <v>1</v>
      </c>
      <c r="F238">
        <v>1</v>
      </c>
      <c r="G238">
        <v>1</v>
      </c>
      <c r="H238">
        <v>2</v>
      </c>
      <c r="I238" t="s">
        <v>1119</v>
      </c>
      <c r="J238" t="s">
        <v>1120</v>
      </c>
      <c r="K238" t="s">
        <v>1121</v>
      </c>
      <c r="L238">
        <v>1368</v>
      </c>
      <c r="N238">
        <v>1011</v>
      </c>
      <c r="O238" t="s">
        <v>1034</v>
      </c>
      <c r="P238" t="s">
        <v>1034</v>
      </c>
      <c r="Q238">
        <v>1</v>
      </c>
      <c r="X238">
        <v>2.2000000000000002</v>
      </c>
      <c r="Y238">
        <v>0</v>
      </c>
      <c r="Z238">
        <v>111.99</v>
      </c>
      <c r="AA238">
        <v>13.5</v>
      </c>
      <c r="AB238">
        <v>0</v>
      </c>
      <c r="AC238">
        <v>0</v>
      </c>
      <c r="AD238">
        <v>1</v>
      </c>
      <c r="AE238">
        <v>0</v>
      </c>
      <c r="AF238" t="s">
        <v>32</v>
      </c>
      <c r="AG238">
        <v>2.75</v>
      </c>
      <c r="AH238">
        <v>2</v>
      </c>
      <c r="AI238">
        <v>39501175</v>
      </c>
      <c r="AJ238">
        <v>255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ROW(Source!A113)</f>
        <v>113</v>
      </c>
      <c r="B239">
        <v>39501186</v>
      </c>
      <c r="C239">
        <v>39501172</v>
      </c>
      <c r="D239">
        <v>36882358</v>
      </c>
      <c r="E239">
        <v>1</v>
      </c>
      <c r="F239">
        <v>1</v>
      </c>
      <c r="G239">
        <v>1</v>
      </c>
      <c r="H239">
        <v>2</v>
      </c>
      <c r="I239" t="s">
        <v>1200</v>
      </c>
      <c r="J239" t="s">
        <v>1201</v>
      </c>
      <c r="K239" t="s">
        <v>1202</v>
      </c>
      <c r="L239">
        <v>1368</v>
      </c>
      <c r="N239">
        <v>1011</v>
      </c>
      <c r="O239" t="s">
        <v>1034</v>
      </c>
      <c r="P239" t="s">
        <v>1034</v>
      </c>
      <c r="Q239">
        <v>1</v>
      </c>
      <c r="X239">
        <v>43.9</v>
      </c>
      <c r="Y239">
        <v>0</v>
      </c>
      <c r="Z239">
        <v>6.9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32</v>
      </c>
      <c r="AG239">
        <v>54.875</v>
      </c>
      <c r="AH239">
        <v>2</v>
      </c>
      <c r="AI239">
        <v>39501176</v>
      </c>
      <c r="AJ239">
        <v>256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ROW(Source!A113)</f>
        <v>113</v>
      </c>
      <c r="B240">
        <v>39501187</v>
      </c>
      <c r="C240">
        <v>39501172</v>
      </c>
      <c r="D240">
        <v>36883554</v>
      </c>
      <c r="E240">
        <v>1</v>
      </c>
      <c r="F240">
        <v>1</v>
      </c>
      <c r="G240">
        <v>1</v>
      </c>
      <c r="H240">
        <v>2</v>
      </c>
      <c r="I240" t="s">
        <v>1037</v>
      </c>
      <c r="J240" t="s">
        <v>1038</v>
      </c>
      <c r="K240" t="s">
        <v>1039</v>
      </c>
      <c r="L240">
        <v>1368</v>
      </c>
      <c r="N240">
        <v>1011</v>
      </c>
      <c r="O240" t="s">
        <v>1034</v>
      </c>
      <c r="P240" t="s">
        <v>1034</v>
      </c>
      <c r="Q240">
        <v>1</v>
      </c>
      <c r="X240">
        <v>0.28000000000000003</v>
      </c>
      <c r="Y240">
        <v>0</v>
      </c>
      <c r="Z240">
        <v>65.709999999999994</v>
      </c>
      <c r="AA240">
        <v>11.6</v>
      </c>
      <c r="AB240">
        <v>0</v>
      </c>
      <c r="AC240">
        <v>0</v>
      </c>
      <c r="AD240">
        <v>1</v>
      </c>
      <c r="AE240">
        <v>0</v>
      </c>
      <c r="AF240" t="s">
        <v>32</v>
      </c>
      <c r="AG240">
        <v>0.35000000000000003</v>
      </c>
      <c r="AH240">
        <v>2</v>
      </c>
      <c r="AI240">
        <v>39501177</v>
      </c>
      <c r="AJ240">
        <v>257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ROW(Source!A113)</f>
        <v>113</v>
      </c>
      <c r="B241">
        <v>39501188</v>
      </c>
      <c r="C241">
        <v>39501172</v>
      </c>
      <c r="D241">
        <v>36805352</v>
      </c>
      <c r="E241">
        <v>1</v>
      </c>
      <c r="F241">
        <v>1</v>
      </c>
      <c r="G241">
        <v>1</v>
      </c>
      <c r="H241">
        <v>3</v>
      </c>
      <c r="I241" t="s">
        <v>1550</v>
      </c>
      <c r="J241" t="s">
        <v>1551</v>
      </c>
      <c r="K241" t="s">
        <v>1552</v>
      </c>
      <c r="L241">
        <v>1346</v>
      </c>
      <c r="N241">
        <v>1009</v>
      </c>
      <c r="O241" t="s">
        <v>52</v>
      </c>
      <c r="P241" t="s">
        <v>52</v>
      </c>
      <c r="Q241">
        <v>1</v>
      </c>
      <c r="X241">
        <v>0</v>
      </c>
      <c r="Y241">
        <v>28.26</v>
      </c>
      <c r="Z241">
        <v>0</v>
      </c>
      <c r="AA241">
        <v>0</v>
      </c>
      <c r="AB241">
        <v>0</v>
      </c>
      <c r="AC241">
        <v>1</v>
      </c>
      <c r="AD241">
        <v>0</v>
      </c>
      <c r="AE241">
        <v>0</v>
      </c>
      <c r="AF241" t="s">
        <v>3</v>
      </c>
      <c r="AG241">
        <v>0</v>
      </c>
      <c r="AH241">
        <v>3</v>
      </c>
      <c r="AI241">
        <v>-1</v>
      </c>
      <c r="AJ241" t="s">
        <v>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ROW(Source!A113)</f>
        <v>113</v>
      </c>
      <c r="B242">
        <v>39501189</v>
      </c>
      <c r="C242">
        <v>39501172</v>
      </c>
      <c r="D242">
        <v>36805527</v>
      </c>
      <c r="E242">
        <v>1</v>
      </c>
      <c r="F242">
        <v>1</v>
      </c>
      <c r="G242">
        <v>1</v>
      </c>
      <c r="H242">
        <v>3</v>
      </c>
      <c r="I242" t="s">
        <v>1203</v>
      </c>
      <c r="J242" t="s">
        <v>1204</v>
      </c>
      <c r="K242" t="s">
        <v>1205</v>
      </c>
      <c r="L242">
        <v>1348</v>
      </c>
      <c r="N242">
        <v>1009</v>
      </c>
      <c r="O242" t="s">
        <v>57</v>
      </c>
      <c r="P242" t="s">
        <v>57</v>
      </c>
      <c r="Q242">
        <v>1000</v>
      </c>
      <c r="X242">
        <v>1.15E-3</v>
      </c>
      <c r="Y242">
        <v>37900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3</v>
      </c>
      <c r="AG242">
        <v>1.15E-3</v>
      </c>
      <c r="AH242">
        <v>2</v>
      </c>
      <c r="AI242">
        <v>39501178</v>
      </c>
      <c r="AJ242">
        <v>258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ROW(Source!A113)</f>
        <v>113</v>
      </c>
      <c r="B243">
        <v>39501190</v>
      </c>
      <c r="C243">
        <v>39501172</v>
      </c>
      <c r="D243">
        <v>36805665</v>
      </c>
      <c r="E243">
        <v>1</v>
      </c>
      <c r="F243">
        <v>1</v>
      </c>
      <c r="G243">
        <v>1</v>
      </c>
      <c r="H243">
        <v>3</v>
      </c>
      <c r="I243" t="s">
        <v>1553</v>
      </c>
      <c r="J243" t="s">
        <v>1554</v>
      </c>
      <c r="K243" t="s">
        <v>1555</v>
      </c>
      <c r="L243">
        <v>1327</v>
      </c>
      <c r="N243">
        <v>1005</v>
      </c>
      <c r="O243" t="s">
        <v>40</v>
      </c>
      <c r="P243" t="s">
        <v>40</v>
      </c>
      <c r="Q243">
        <v>1</v>
      </c>
      <c r="X243">
        <v>0</v>
      </c>
      <c r="Y243">
        <v>52</v>
      </c>
      <c r="Z243">
        <v>0</v>
      </c>
      <c r="AA243">
        <v>0</v>
      </c>
      <c r="AB243">
        <v>0</v>
      </c>
      <c r="AC243">
        <v>1</v>
      </c>
      <c r="AD243">
        <v>0</v>
      </c>
      <c r="AE243">
        <v>0</v>
      </c>
      <c r="AF243" t="s">
        <v>3</v>
      </c>
      <c r="AG243">
        <v>0</v>
      </c>
      <c r="AH243">
        <v>3</v>
      </c>
      <c r="AI243">
        <v>-1</v>
      </c>
      <c r="AJ243" t="s">
        <v>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ROW(Source!A113)</f>
        <v>113</v>
      </c>
      <c r="B244">
        <v>39501191</v>
      </c>
      <c r="C244">
        <v>39501172</v>
      </c>
      <c r="D244">
        <v>36805751</v>
      </c>
      <c r="E244">
        <v>1</v>
      </c>
      <c r="F244">
        <v>1</v>
      </c>
      <c r="G244">
        <v>1</v>
      </c>
      <c r="H244">
        <v>3</v>
      </c>
      <c r="I244" t="s">
        <v>1556</v>
      </c>
      <c r="J244" t="s">
        <v>1557</v>
      </c>
      <c r="K244" t="s">
        <v>1558</v>
      </c>
      <c r="L244">
        <v>1327</v>
      </c>
      <c r="N244">
        <v>1005</v>
      </c>
      <c r="O244" t="s">
        <v>40</v>
      </c>
      <c r="P244" t="s">
        <v>40</v>
      </c>
      <c r="Q244">
        <v>1</v>
      </c>
      <c r="X244">
        <v>0</v>
      </c>
      <c r="Y244">
        <v>350</v>
      </c>
      <c r="Z244">
        <v>0</v>
      </c>
      <c r="AA244">
        <v>0</v>
      </c>
      <c r="AB244">
        <v>0</v>
      </c>
      <c r="AC244">
        <v>1</v>
      </c>
      <c r="AD244">
        <v>0</v>
      </c>
      <c r="AE244">
        <v>0</v>
      </c>
      <c r="AF244" t="s">
        <v>3</v>
      </c>
      <c r="AG244">
        <v>0</v>
      </c>
      <c r="AH244">
        <v>3</v>
      </c>
      <c r="AI244">
        <v>-1</v>
      </c>
      <c r="AJ244" t="s">
        <v>3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ROW(Source!A113)</f>
        <v>113</v>
      </c>
      <c r="B245">
        <v>39501192</v>
      </c>
      <c r="C245">
        <v>39501172</v>
      </c>
      <c r="D245">
        <v>36823258</v>
      </c>
      <c r="E245">
        <v>1</v>
      </c>
      <c r="F245">
        <v>1</v>
      </c>
      <c r="G245">
        <v>1</v>
      </c>
      <c r="H245">
        <v>3</v>
      </c>
      <c r="I245" t="s">
        <v>1206</v>
      </c>
      <c r="J245" t="s">
        <v>1207</v>
      </c>
      <c r="K245" t="s">
        <v>1208</v>
      </c>
      <c r="L245">
        <v>1348</v>
      </c>
      <c r="N245">
        <v>1009</v>
      </c>
      <c r="O245" t="s">
        <v>57</v>
      </c>
      <c r="P245" t="s">
        <v>57</v>
      </c>
      <c r="Q245">
        <v>1000</v>
      </c>
      <c r="X245">
        <v>0.02</v>
      </c>
      <c r="Y245">
        <v>7712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0.02</v>
      </c>
      <c r="AH245">
        <v>2</v>
      </c>
      <c r="AI245">
        <v>39501179</v>
      </c>
      <c r="AJ245">
        <v>259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ROW(Source!A113)</f>
        <v>113</v>
      </c>
      <c r="B246">
        <v>39501193</v>
      </c>
      <c r="C246">
        <v>39501172</v>
      </c>
      <c r="D246">
        <v>36825287</v>
      </c>
      <c r="E246">
        <v>1</v>
      </c>
      <c r="F246">
        <v>1</v>
      </c>
      <c r="G246">
        <v>1</v>
      </c>
      <c r="H246">
        <v>3</v>
      </c>
      <c r="I246" t="s">
        <v>1209</v>
      </c>
      <c r="J246" t="s">
        <v>1210</v>
      </c>
      <c r="K246" t="s">
        <v>1211</v>
      </c>
      <c r="L246">
        <v>1302</v>
      </c>
      <c r="N246">
        <v>1003</v>
      </c>
      <c r="O246" t="s">
        <v>282</v>
      </c>
      <c r="P246" t="s">
        <v>282</v>
      </c>
      <c r="Q246">
        <v>10</v>
      </c>
      <c r="X246">
        <v>0.2</v>
      </c>
      <c r="Y246">
        <v>50.24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0.2</v>
      </c>
      <c r="AH246">
        <v>2</v>
      </c>
      <c r="AI246">
        <v>39501180</v>
      </c>
      <c r="AJ246">
        <v>260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ROW(Source!A113)</f>
        <v>113</v>
      </c>
      <c r="B247">
        <v>39501194</v>
      </c>
      <c r="C247">
        <v>39501172</v>
      </c>
      <c r="D247">
        <v>36796836</v>
      </c>
      <c r="E247">
        <v>17</v>
      </c>
      <c r="F247">
        <v>1</v>
      </c>
      <c r="G247">
        <v>1</v>
      </c>
      <c r="H247">
        <v>3</v>
      </c>
      <c r="I247" t="s">
        <v>1559</v>
      </c>
      <c r="J247" t="s">
        <v>3</v>
      </c>
      <c r="K247" t="s">
        <v>1560</v>
      </c>
      <c r="L247">
        <v>1348</v>
      </c>
      <c r="N247">
        <v>1009</v>
      </c>
      <c r="O247" t="s">
        <v>57</v>
      </c>
      <c r="P247" t="s">
        <v>57</v>
      </c>
      <c r="Q247">
        <v>1000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1</v>
      </c>
      <c r="AD247">
        <v>0</v>
      </c>
      <c r="AE247">
        <v>0</v>
      </c>
      <c r="AF247" t="s">
        <v>3</v>
      </c>
      <c r="AG247">
        <v>0</v>
      </c>
      <c r="AH247">
        <v>3</v>
      </c>
      <c r="AI247">
        <v>-1</v>
      </c>
      <c r="AJ247" t="s">
        <v>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ROW(Source!A113)</f>
        <v>113</v>
      </c>
      <c r="B248">
        <v>39501195</v>
      </c>
      <c r="C248">
        <v>39501172</v>
      </c>
      <c r="D248">
        <v>36830313</v>
      </c>
      <c r="E248">
        <v>1</v>
      </c>
      <c r="F248">
        <v>1</v>
      </c>
      <c r="G248">
        <v>1</v>
      </c>
      <c r="H248">
        <v>3</v>
      </c>
      <c r="I248" t="s">
        <v>1212</v>
      </c>
      <c r="J248" t="s">
        <v>1213</v>
      </c>
      <c r="K248" t="s">
        <v>1214</v>
      </c>
      <c r="L248">
        <v>1339</v>
      </c>
      <c r="N248">
        <v>1007</v>
      </c>
      <c r="O248" t="s">
        <v>179</v>
      </c>
      <c r="P248" t="s">
        <v>179</v>
      </c>
      <c r="Q248">
        <v>1</v>
      </c>
      <c r="X248">
        <v>0.04</v>
      </c>
      <c r="Y248">
        <v>1700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0.04</v>
      </c>
      <c r="AH248">
        <v>2</v>
      </c>
      <c r="AI248">
        <v>39501181</v>
      </c>
      <c r="AJ248">
        <v>261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ROW(Source!A116)</f>
        <v>116</v>
      </c>
      <c r="B249">
        <v>39501199</v>
      </c>
      <c r="C249">
        <v>39501197</v>
      </c>
      <c r="D249">
        <v>37064998</v>
      </c>
      <c r="E249">
        <v>1</v>
      </c>
      <c r="F249">
        <v>1</v>
      </c>
      <c r="G249">
        <v>1</v>
      </c>
      <c r="H249">
        <v>1</v>
      </c>
      <c r="I249" t="s">
        <v>1215</v>
      </c>
      <c r="J249" t="s">
        <v>3</v>
      </c>
      <c r="K249" t="s">
        <v>1216</v>
      </c>
      <c r="L249">
        <v>1191</v>
      </c>
      <c r="N249">
        <v>1013</v>
      </c>
      <c r="O249" t="s">
        <v>1028</v>
      </c>
      <c r="P249" t="s">
        <v>1028</v>
      </c>
      <c r="Q249">
        <v>1</v>
      </c>
      <c r="X249">
        <v>22.82</v>
      </c>
      <c r="Y249">
        <v>0</v>
      </c>
      <c r="Z249">
        <v>0</v>
      </c>
      <c r="AA249">
        <v>0</v>
      </c>
      <c r="AB249">
        <v>7.8</v>
      </c>
      <c r="AC249">
        <v>0</v>
      </c>
      <c r="AD249">
        <v>1</v>
      </c>
      <c r="AE249">
        <v>1</v>
      </c>
      <c r="AF249" t="s">
        <v>3</v>
      </c>
      <c r="AG249">
        <v>22.82</v>
      </c>
      <c r="AH249">
        <v>2</v>
      </c>
      <c r="AI249">
        <v>39501198</v>
      </c>
      <c r="AJ249">
        <v>263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ROW(Source!A117)</f>
        <v>117</v>
      </c>
      <c r="B250">
        <v>39501199</v>
      </c>
      <c r="C250">
        <v>39501197</v>
      </c>
      <c r="D250">
        <v>37064998</v>
      </c>
      <c r="E250">
        <v>1</v>
      </c>
      <c r="F250">
        <v>1</v>
      </c>
      <c r="G250">
        <v>1</v>
      </c>
      <c r="H250">
        <v>1</v>
      </c>
      <c r="I250" t="s">
        <v>1215</v>
      </c>
      <c r="J250" t="s">
        <v>3</v>
      </c>
      <c r="K250" t="s">
        <v>1216</v>
      </c>
      <c r="L250">
        <v>1191</v>
      </c>
      <c r="N250">
        <v>1013</v>
      </c>
      <c r="O250" t="s">
        <v>1028</v>
      </c>
      <c r="P250" t="s">
        <v>1028</v>
      </c>
      <c r="Q250">
        <v>1</v>
      </c>
      <c r="X250">
        <v>22.82</v>
      </c>
      <c r="Y250">
        <v>0</v>
      </c>
      <c r="Z250">
        <v>0</v>
      </c>
      <c r="AA250">
        <v>0</v>
      </c>
      <c r="AB250">
        <v>7.8</v>
      </c>
      <c r="AC250">
        <v>0</v>
      </c>
      <c r="AD250">
        <v>1</v>
      </c>
      <c r="AE250">
        <v>1</v>
      </c>
      <c r="AF250" t="s">
        <v>3</v>
      </c>
      <c r="AG250">
        <v>22.82</v>
      </c>
      <c r="AH250">
        <v>2</v>
      </c>
      <c r="AI250">
        <v>39501198</v>
      </c>
      <c r="AJ250">
        <v>264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ROW(Source!A118)</f>
        <v>118</v>
      </c>
      <c r="B251">
        <v>39501205</v>
      </c>
      <c r="C251">
        <v>39501200</v>
      </c>
      <c r="D251">
        <v>37064998</v>
      </c>
      <c r="E251">
        <v>1</v>
      </c>
      <c r="F251">
        <v>1</v>
      </c>
      <c r="G251">
        <v>1</v>
      </c>
      <c r="H251">
        <v>1</v>
      </c>
      <c r="I251" t="s">
        <v>1215</v>
      </c>
      <c r="J251" t="s">
        <v>3</v>
      </c>
      <c r="K251" t="s">
        <v>1216</v>
      </c>
      <c r="L251">
        <v>1191</v>
      </c>
      <c r="N251">
        <v>1013</v>
      </c>
      <c r="O251" t="s">
        <v>1028</v>
      </c>
      <c r="P251" t="s">
        <v>1028</v>
      </c>
      <c r="Q251">
        <v>1</v>
      </c>
      <c r="X251">
        <v>3.77</v>
      </c>
      <c r="Y251">
        <v>0</v>
      </c>
      <c r="Z251">
        <v>0</v>
      </c>
      <c r="AA251">
        <v>0</v>
      </c>
      <c r="AB251">
        <v>7.8</v>
      </c>
      <c r="AC251">
        <v>0</v>
      </c>
      <c r="AD251">
        <v>1</v>
      </c>
      <c r="AE251">
        <v>1</v>
      </c>
      <c r="AF251" t="s">
        <v>3</v>
      </c>
      <c r="AG251">
        <v>3.77</v>
      </c>
      <c r="AH251">
        <v>2</v>
      </c>
      <c r="AI251">
        <v>39501201</v>
      </c>
      <c r="AJ251">
        <v>265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ROW(Source!A118)</f>
        <v>118</v>
      </c>
      <c r="B252">
        <v>39501206</v>
      </c>
      <c r="C252">
        <v>39501200</v>
      </c>
      <c r="D252">
        <v>36800432</v>
      </c>
      <c r="E252">
        <v>1</v>
      </c>
      <c r="F252">
        <v>1</v>
      </c>
      <c r="G252">
        <v>1</v>
      </c>
      <c r="H252">
        <v>3</v>
      </c>
      <c r="I252" t="s">
        <v>212</v>
      </c>
      <c r="J252" t="s">
        <v>214</v>
      </c>
      <c r="K252" t="s">
        <v>213</v>
      </c>
      <c r="L252">
        <v>1348</v>
      </c>
      <c r="N252">
        <v>1009</v>
      </c>
      <c r="O252" t="s">
        <v>57</v>
      </c>
      <c r="P252" t="s">
        <v>57</v>
      </c>
      <c r="Q252">
        <v>1000</v>
      </c>
      <c r="X252">
        <v>1E-3</v>
      </c>
      <c r="Y252">
        <v>7571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1E-3</v>
      </c>
      <c r="AH252">
        <v>2</v>
      </c>
      <c r="AI252">
        <v>39501202</v>
      </c>
      <c r="AJ252">
        <v>266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ROW(Source!A118)</f>
        <v>118</v>
      </c>
      <c r="B253">
        <v>39501207</v>
      </c>
      <c r="C253">
        <v>39501200</v>
      </c>
      <c r="D253">
        <v>36801792</v>
      </c>
      <c r="E253">
        <v>1</v>
      </c>
      <c r="F253">
        <v>1</v>
      </c>
      <c r="G253">
        <v>1</v>
      </c>
      <c r="H253">
        <v>3</v>
      </c>
      <c r="I253" t="s">
        <v>1066</v>
      </c>
      <c r="J253" t="s">
        <v>1067</v>
      </c>
      <c r="K253" t="s">
        <v>1068</v>
      </c>
      <c r="L253">
        <v>1339</v>
      </c>
      <c r="N253">
        <v>1007</v>
      </c>
      <c r="O253" t="s">
        <v>179</v>
      </c>
      <c r="P253" t="s">
        <v>179</v>
      </c>
      <c r="Q253">
        <v>1</v>
      </c>
      <c r="X253">
        <v>0.05</v>
      </c>
      <c r="Y253">
        <v>2.44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0.05</v>
      </c>
      <c r="AH253">
        <v>2</v>
      </c>
      <c r="AI253">
        <v>39501203</v>
      </c>
      <c r="AJ253">
        <v>267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ROW(Source!A119)</f>
        <v>119</v>
      </c>
      <c r="B254">
        <v>39501205</v>
      </c>
      <c r="C254">
        <v>39501200</v>
      </c>
      <c r="D254">
        <v>37064998</v>
      </c>
      <c r="E254">
        <v>1</v>
      </c>
      <c r="F254">
        <v>1</v>
      </c>
      <c r="G254">
        <v>1</v>
      </c>
      <c r="H254">
        <v>1</v>
      </c>
      <c r="I254" t="s">
        <v>1215</v>
      </c>
      <c r="J254" t="s">
        <v>3</v>
      </c>
      <c r="K254" t="s">
        <v>1216</v>
      </c>
      <c r="L254">
        <v>1191</v>
      </c>
      <c r="N254">
        <v>1013</v>
      </c>
      <c r="O254" t="s">
        <v>1028</v>
      </c>
      <c r="P254" t="s">
        <v>1028</v>
      </c>
      <c r="Q254">
        <v>1</v>
      </c>
      <c r="X254">
        <v>3.77</v>
      </c>
      <c r="Y254">
        <v>0</v>
      </c>
      <c r="Z254">
        <v>0</v>
      </c>
      <c r="AA254">
        <v>0</v>
      </c>
      <c r="AB254">
        <v>7.8</v>
      </c>
      <c r="AC254">
        <v>0</v>
      </c>
      <c r="AD254">
        <v>1</v>
      </c>
      <c r="AE254">
        <v>1</v>
      </c>
      <c r="AF254" t="s">
        <v>3</v>
      </c>
      <c r="AG254">
        <v>3.77</v>
      </c>
      <c r="AH254">
        <v>2</v>
      </c>
      <c r="AI254">
        <v>39501201</v>
      </c>
      <c r="AJ254">
        <v>269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ROW(Source!A119)</f>
        <v>119</v>
      </c>
      <c r="B255">
        <v>39501206</v>
      </c>
      <c r="C255">
        <v>39501200</v>
      </c>
      <c r="D255">
        <v>36800432</v>
      </c>
      <c r="E255">
        <v>1</v>
      </c>
      <c r="F255">
        <v>1</v>
      </c>
      <c r="G255">
        <v>1</v>
      </c>
      <c r="H255">
        <v>3</v>
      </c>
      <c r="I255" t="s">
        <v>212</v>
      </c>
      <c r="J255" t="s">
        <v>214</v>
      </c>
      <c r="K255" t="s">
        <v>213</v>
      </c>
      <c r="L255">
        <v>1348</v>
      </c>
      <c r="N255">
        <v>1009</v>
      </c>
      <c r="O255" t="s">
        <v>57</v>
      </c>
      <c r="P255" t="s">
        <v>57</v>
      </c>
      <c r="Q255">
        <v>1000</v>
      </c>
      <c r="X255">
        <v>1E-3</v>
      </c>
      <c r="Y255">
        <v>7571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1E-3</v>
      </c>
      <c r="AH255">
        <v>2</v>
      </c>
      <c r="AI255">
        <v>39501202</v>
      </c>
      <c r="AJ255">
        <v>270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ROW(Source!A119)</f>
        <v>119</v>
      </c>
      <c r="B256">
        <v>39501207</v>
      </c>
      <c r="C256">
        <v>39501200</v>
      </c>
      <c r="D256">
        <v>36801792</v>
      </c>
      <c r="E256">
        <v>1</v>
      </c>
      <c r="F256">
        <v>1</v>
      </c>
      <c r="G256">
        <v>1</v>
      </c>
      <c r="H256">
        <v>3</v>
      </c>
      <c r="I256" t="s">
        <v>1066</v>
      </c>
      <c r="J256" t="s">
        <v>1067</v>
      </c>
      <c r="K256" t="s">
        <v>1068</v>
      </c>
      <c r="L256">
        <v>1339</v>
      </c>
      <c r="N256">
        <v>1007</v>
      </c>
      <c r="O256" t="s">
        <v>179</v>
      </c>
      <c r="P256" t="s">
        <v>179</v>
      </c>
      <c r="Q256">
        <v>1</v>
      </c>
      <c r="X256">
        <v>0.05</v>
      </c>
      <c r="Y256">
        <v>2.44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0.05</v>
      </c>
      <c r="AH256">
        <v>2</v>
      </c>
      <c r="AI256">
        <v>39501203</v>
      </c>
      <c r="AJ256">
        <v>271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ROW(Source!A124)</f>
        <v>124</v>
      </c>
      <c r="B257">
        <v>39501218</v>
      </c>
      <c r="C257">
        <v>39501210</v>
      </c>
      <c r="D257">
        <v>37071037</v>
      </c>
      <c r="E257">
        <v>1</v>
      </c>
      <c r="F257">
        <v>1</v>
      </c>
      <c r="G257">
        <v>1</v>
      </c>
      <c r="H257">
        <v>1</v>
      </c>
      <c r="I257" t="s">
        <v>1217</v>
      </c>
      <c r="J257" t="s">
        <v>3</v>
      </c>
      <c r="K257" t="s">
        <v>1218</v>
      </c>
      <c r="L257">
        <v>1191</v>
      </c>
      <c r="N257">
        <v>1013</v>
      </c>
      <c r="O257" t="s">
        <v>1028</v>
      </c>
      <c r="P257" t="s">
        <v>1028</v>
      </c>
      <c r="Q257">
        <v>1</v>
      </c>
      <c r="X257">
        <v>6.55</v>
      </c>
      <c r="Y257">
        <v>0</v>
      </c>
      <c r="Z257">
        <v>0</v>
      </c>
      <c r="AA257">
        <v>0</v>
      </c>
      <c r="AB257">
        <v>9.6199999999999992</v>
      </c>
      <c r="AC257">
        <v>0</v>
      </c>
      <c r="AD257">
        <v>1</v>
      </c>
      <c r="AE257">
        <v>1</v>
      </c>
      <c r="AF257" t="s">
        <v>33</v>
      </c>
      <c r="AG257">
        <v>7.5324999999999989</v>
      </c>
      <c r="AH257">
        <v>2</v>
      </c>
      <c r="AI257">
        <v>39501211</v>
      </c>
      <c r="AJ257">
        <v>273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ROW(Source!A124)</f>
        <v>124</v>
      </c>
      <c r="B258">
        <v>39501219</v>
      </c>
      <c r="C258">
        <v>39501210</v>
      </c>
      <c r="D258">
        <v>37064876</v>
      </c>
      <c r="E258">
        <v>1</v>
      </c>
      <c r="F258">
        <v>1</v>
      </c>
      <c r="G258">
        <v>1</v>
      </c>
      <c r="H258">
        <v>1</v>
      </c>
      <c r="I258" t="s">
        <v>1029</v>
      </c>
      <c r="J258" t="s">
        <v>3</v>
      </c>
      <c r="K258" t="s">
        <v>1030</v>
      </c>
      <c r="L258">
        <v>1191</v>
      </c>
      <c r="N258">
        <v>1013</v>
      </c>
      <c r="O258" t="s">
        <v>1028</v>
      </c>
      <c r="P258" t="s">
        <v>1028</v>
      </c>
      <c r="Q258">
        <v>1</v>
      </c>
      <c r="X258">
        <v>0.02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2</v>
      </c>
      <c r="AF258" t="s">
        <v>32</v>
      </c>
      <c r="AG258">
        <v>2.5000000000000001E-2</v>
      </c>
      <c r="AH258">
        <v>2</v>
      </c>
      <c r="AI258">
        <v>39501212</v>
      </c>
      <c r="AJ258">
        <v>274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ROW(Source!A124)</f>
        <v>124</v>
      </c>
      <c r="B259">
        <v>39501220</v>
      </c>
      <c r="C259">
        <v>39501210</v>
      </c>
      <c r="D259">
        <v>36882452</v>
      </c>
      <c r="E259">
        <v>1</v>
      </c>
      <c r="F259">
        <v>1</v>
      </c>
      <c r="G259">
        <v>1</v>
      </c>
      <c r="H259">
        <v>2</v>
      </c>
      <c r="I259" t="s">
        <v>1031</v>
      </c>
      <c r="J259" t="s">
        <v>1032</v>
      </c>
      <c r="K259" t="s">
        <v>1033</v>
      </c>
      <c r="L259">
        <v>1368</v>
      </c>
      <c r="N259">
        <v>1011</v>
      </c>
      <c r="O259" t="s">
        <v>1034</v>
      </c>
      <c r="P259" t="s">
        <v>1034</v>
      </c>
      <c r="Q259">
        <v>1</v>
      </c>
      <c r="X259">
        <v>0.01</v>
      </c>
      <c r="Y259">
        <v>0</v>
      </c>
      <c r="Z259">
        <v>31.26</v>
      </c>
      <c r="AA259">
        <v>13.5</v>
      </c>
      <c r="AB259">
        <v>0</v>
      </c>
      <c r="AC259">
        <v>0</v>
      </c>
      <c r="AD259">
        <v>1</v>
      </c>
      <c r="AE259">
        <v>0</v>
      </c>
      <c r="AF259" t="s">
        <v>32</v>
      </c>
      <c r="AG259">
        <v>1.2500000000000001E-2</v>
      </c>
      <c r="AH259">
        <v>2</v>
      </c>
      <c r="AI259">
        <v>39501213</v>
      </c>
      <c r="AJ259">
        <v>275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ROW(Source!A124)</f>
        <v>124</v>
      </c>
      <c r="B260">
        <v>39501221</v>
      </c>
      <c r="C260">
        <v>39501210</v>
      </c>
      <c r="D260">
        <v>36883554</v>
      </c>
      <c r="E260">
        <v>1</v>
      </c>
      <c r="F260">
        <v>1</v>
      </c>
      <c r="G260">
        <v>1</v>
      </c>
      <c r="H260">
        <v>2</v>
      </c>
      <c r="I260" t="s">
        <v>1037</v>
      </c>
      <c r="J260" t="s">
        <v>1038</v>
      </c>
      <c r="K260" t="s">
        <v>1039</v>
      </c>
      <c r="L260">
        <v>1368</v>
      </c>
      <c r="N260">
        <v>1011</v>
      </c>
      <c r="O260" t="s">
        <v>1034</v>
      </c>
      <c r="P260" t="s">
        <v>1034</v>
      </c>
      <c r="Q260">
        <v>1</v>
      </c>
      <c r="X260">
        <v>0.01</v>
      </c>
      <c r="Y260">
        <v>0</v>
      </c>
      <c r="Z260">
        <v>65.709999999999994</v>
      </c>
      <c r="AA260">
        <v>11.6</v>
      </c>
      <c r="AB260">
        <v>0</v>
      </c>
      <c r="AC260">
        <v>0</v>
      </c>
      <c r="AD260">
        <v>1</v>
      </c>
      <c r="AE260">
        <v>0</v>
      </c>
      <c r="AF260" t="s">
        <v>32</v>
      </c>
      <c r="AG260">
        <v>1.2500000000000001E-2</v>
      </c>
      <c r="AH260">
        <v>2</v>
      </c>
      <c r="AI260">
        <v>39501214</v>
      </c>
      <c r="AJ260">
        <v>276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ROW(Source!A124)</f>
        <v>124</v>
      </c>
      <c r="B261">
        <v>39501222</v>
      </c>
      <c r="C261">
        <v>39501210</v>
      </c>
      <c r="D261">
        <v>36805524</v>
      </c>
      <c r="E261">
        <v>1</v>
      </c>
      <c r="F261">
        <v>1</v>
      </c>
      <c r="G261">
        <v>1</v>
      </c>
      <c r="H261">
        <v>3</v>
      </c>
      <c r="I261" t="s">
        <v>1071</v>
      </c>
      <c r="J261" t="s">
        <v>1072</v>
      </c>
      <c r="K261" t="s">
        <v>1073</v>
      </c>
      <c r="L261">
        <v>1346</v>
      </c>
      <c r="N261">
        <v>1009</v>
      </c>
      <c r="O261" t="s">
        <v>52</v>
      </c>
      <c r="P261" t="s">
        <v>52</v>
      </c>
      <c r="Q261">
        <v>1</v>
      </c>
      <c r="X261">
        <v>0.1</v>
      </c>
      <c r="Y261">
        <v>1.82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0.1</v>
      </c>
      <c r="AH261">
        <v>2</v>
      </c>
      <c r="AI261">
        <v>39501215</v>
      </c>
      <c r="AJ261">
        <v>277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ROW(Source!A124)</f>
        <v>124</v>
      </c>
      <c r="B262">
        <v>39501223</v>
      </c>
      <c r="C262">
        <v>39501210</v>
      </c>
      <c r="D262">
        <v>36797079</v>
      </c>
      <c r="E262">
        <v>17</v>
      </c>
      <c r="F262">
        <v>1</v>
      </c>
      <c r="G262">
        <v>1</v>
      </c>
      <c r="H262">
        <v>3</v>
      </c>
      <c r="I262" t="s">
        <v>91</v>
      </c>
      <c r="J262" t="s">
        <v>3</v>
      </c>
      <c r="K262" t="s">
        <v>92</v>
      </c>
      <c r="L262">
        <v>1348</v>
      </c>
      <c r="N262">
        <v>1009</v>
      </c>
      <c r="O262" t="s">
        <v>57</v>
      </c>
      <c r="P262" t="s">
        <v>57</v>
      </c>
      <c r="Q262">
        <v>1000</v>
      </c>
      <c r="X262">
        <v>1.2999999999999999E-2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 t="s">
        <v>3</v>
      </c>
      <c r="AG262">
        <v>1.2999999999999999E-2</v>
      </c>
      <c r="AH262">
        <v>2</v>
      </c>
      <c r="AI262">
        <v>39501216</v>
      </c>
      <c r="AJ262">
        <v>279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ROW(Source!A125)</f>
        <v>125</v>
      </c>
      <c r="B263">
        <v>39501218</v>
      </c>
      <c r="C263">
        <v>39501210</v>
      </c>
      <c r="D263">
        <v>37071037</v>
      </c>
      <c r="E263">
        <v>1</v>
      </c>
      <c r="F263">
        <v>1</v>
      </c>
      <c r="G263">
        <v>1</v>
      </c>
      <c r="H263">
        <v>1</v>
      </c>
      <c r="I263" t="s">
        <v>1217</v>
      </c>
      <c r="J263" t="s">
        <v>3</v>
      </c>
      <c r="K263" t="s">
        <v>1218</v>
      </c>
      <c r="L263">
        <v>1191</v>
      </c>
      <c r="N263">
        <v>1013</v>
      </c>
      <c r="O263" t="s">
        <v>1028</v>
      </c>
      <c r="P263" t="s">
        <v>1028</v>
      </c>
      <c r="Q263">
        <v>1</v>
      </c>
      <c r="X263">
        <v>6.55</v>
      </c>
      <c r="Y263">
        <v>0</v>
      </c>
      <c r="Z263">
        <v>0</v>
      </c>
      <c r="AA263">
        <v>0</v>
      </c>
      <c r="AB263">
        <v>9.6199999999999992</v>
      </c>
      <c r="AC263">
        <v>0</v>
      </c>
      <c r="AD263">
        <v>1</v>
      </c>
      <c r="AE263">
        <v>1</v>
      </c>
      <c r="AF263" t="s">
        <v>33</v>
      </c>
      <c r="AG263">
        <v>7.5324999999999989</v>
      </c>
      <c r="AH263">
        <v>2</v>
      </c>
      <c r="AI263">
        <v>39501211</v>
      </c>
      <c r="AJ263">
        <v>280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ROW(Source!A125)</f>
        <v>125</v>
      </c>
      <c r="B264">
        <v>39501219</v>
      </c>
      <c r="C264">
        <v>39501210</v>
      </c>
      <c r="D264">
        <v>37064876</v>
      </c>
      <c r="E264">
        <v>1</v>
      </c>
      <c r="F264">
        <v>1</v>
      </c>
      <c r="G264">
        <v>1</v>
      </c>
      <c r="H264">
        <v>1</v>
      </c>
      <c r="I264" t="s">
        <v>1029</v>
      </c>
      <c r="J264" t="s">
        <v>3</v>
      </c>
      <c r="K264" t="s">
        <v>1030</v>
      </c>
      <c r="L264">
        <v>1191</v>
      </c>
      <c r="N264">
        <v>1013</v>
      </c>
      <c r="O264" t="s">
        <v>1028</v>
      </c>
      <c r="P264" t="s">
        <v>1028</v>
      </c>
      <c r="Q264">
        <v>1</v>
      </c>
      <c r="X264">
        <v>0.02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2</v>
      </c>
      <c r="AF264" t="s">
        <v>32</v>
      </c>
      <c r="AG264">
        <v>2.5000000000000001E-2</v>
      </c>
      <c r="AH264">
        <v>2</v>
      </c>
      <c r="AI264">
        <v>39501212</v>
      </c>
      <c r="AJ264">
        <v>281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ROW(Source!A125)</f>
        <v>125</v>
      </c>
      <c r="B265">
        <v>39501220</v>
      </c>
      <c r="C265">
        <v>39501210</v>
      </c>
      <c r="D265">
        <v>36882452</v>
      </c>
      <c r="E265">
        <v>1</v>
      </c>
      <c r="F265">
        <v>1</v>
      </c>
      <c r="G265">
        <v>1</v>
      </c>
      <c r="H265">
        <v>2</v>
      </c>
      <c r="I265" t="s">
        <v>1031</v>
      </c>
      <c r="J265" t="s">
        <v>1032</v>
      </c>
      <c r="K265" t="s">
        <v>1033</v>
      </c>
      <c r="L265">
        <v>1368</v>
      </c>
      <c r="N265">
        <v>1011</v>
      </c>
      <c r="O265" t="s">
        <v>1034</v>
      </c>
      <c r="P265" t="s">
        <v>1034</v>
      </c>
      <c r="Q265">
        <v>1</v>
      </c>
      <c r="X265">
        <v>0.01</v>
      </c>
      <c r="Y265">
        <v>0</v>
      </c>
      <c r="Z265">
        <v>31.26</v>
      </c>
      <c r="AA265">
        <v>13.5</v>
      </c>
      <c r="AB265">
        <v>0</v>
      </c>
      <c r="AC265">
        <v>0</v>
      </c>
      <c r="AD265">
        <v>1</v>
      </c>
      <c r="AE265">
        <v>0</v>
      </c>
      <c r="AF265" t="s">
        <v>32</v>
      </c>
      <c r="AG265">
        <v>1.2500000000000001E-2</v>
      </c>
      <c r="AH265">
        <v>2</v>
      </c>
      <c r="AI265">
        <v>39501213</v>
      </c>
      <c r="AJ265">
        <v>282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ROW(Source!A125)</f>
        <v>125</v>
      </c>
      <c r="B266">
        <v>39501221</v>
      </c>
      <c r="C266">
        <v>39501210</v>
      </c>
      <c r="D266">
        <v>36883554</v>
      </c>
      <c r="E266">
        <v>1</v>
      </c>
      <c r="F266">
        <v>1</v>
      </c>
      <c r="G266">
        <v>1</v>
      </c>
      <c r="H266">
        <v>2</v>
      </c>
      <c r="I266" t="s">
        <v>1037</v>
      </c>
      <c r="J266" t="s">
        <v>1038</v>
      </c>
      <c r="K266" t="s">
        <v>1039</v>
      </c>
      <c r="L266">
        <v>1368</v>
      </c>
      <c r="N266">
        <v>1011</v>
      </c>
      <c r="O266" t="s">
        <v>1034</v>
      </c>
      <c r="P266" t="s">
        <v>1034</v>
      </c>
      <c r="Q266">
        <v>1</v>
      </c>
      <c r="X266">
        <v>0.01</v>
      </c>
      <c r="Y266">
        <v>0</v>
      </c>
      <c r="Z266">
        <v>65.709999999999994</v>
      </c>
      <c r="AA266">
        <v>11.6</v>
      </c>
      <c r="AB266">
        <v>0</v>
      </c>
      <c r="AC266">
        <v>0</v>
      </c>
      <c r="AD266">
        <v>1</v>
      </c>
      <c r="AE266">
        <v>0</v>
      </c>
      <c r="AF266" t="s">
        <v>32</v>
      </c>
      <c r="AG266">
        <v>1.2500000000000001E-2</v>
      </c>
      <c r="AH266">
        <v>2</v>
      </c>
      <c r="AI266">
        <v>39501214</v>
      </c>
      <c r="AJ266">
        <v>283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ROW(Source!A125)</f>
        <v>125</v>
      </c>
      <c r="B267">
        <v>39501222</v>
      </c>
      <c r="C267">
        <v>39501210</v>
      </c>
      <c r="D267">
        <v>36805524</v>
      </c>
      <c r="E267">
        <v>1</v>
      </c>
      <c r="F267">
        <v>1</v>
      </c>
      <c r="G267">
        <v>1</v>
      </c>
      <c r="H267">
        <v>3</v>
      </c>
      <c r="I267" t="s">
        <v>1071</v>
      </c>
      <c r="J267" t="s">
        <v>1072</v>
      </c>
      <c r="K267" t="s">
        <v>1073</v>
      </c>
      <c r="L267">
        <v>1346</v>
      </c>
      <c r="N267">
        <v>1009</v>
      </c>
      <c r="O267" t="s">
        <v>52</v>
      </c>
      <c r="P267" t="s">
        <v>52</v>
      </c>
      <c r="Q267">
        <v>1</v>
      </c>
      <c r="X267">
        <v>0.1</v>
      </c>
      <c r="Y267">
        <v>1.82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0.1</v>
      </c>
      <c r="AH267">
        <v>2</v>
      </c>
      <c r="AI267">
        <v>39501215</v>
      </c>
      <c r="AJ267">
        <v>284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ROW(Source!A125)</f>
        <v>125</v>
      </c>
      <c r="B268">
        <v>39501223</v>
      </c>
      <c r="C268">
        <v>39501210</v>
      </c>
      <c r="D268">
        <v>36797079</v>
      </c>
      <c r="E268">
        <v>17</v>
      </c>
      <c r="F268">
        <v>1</v>
      </c>
      <c r="G268">
        <v>1</v>
      </c>
      <c r="H268">
        <v>3</v>
      </c>
      <c r="I268" t="s">
        <v>91</v>
      </c>
      <c r="J268" t="s">
        <v>3</v>
      </c>
      <c r="K268" t="s">
        <v>92</v>
      </c>
      <c r="L268">
        <v>1348</v>
      </c>
      <c r="N268">
        <v>1009</v>
      </c>
      <c r="O268" t="s">
        <v>57</v>
      </c>
      <c r="P268" t="s">
        <v>57</v>
      </c>
      <c r="Q268">
        <v>1000</v>
      </c>
      <c r="X268">
        <v>1.2999999999999999E-2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 t="s">
        <v>3</v>
      </c>
      <c r="AG268">
        <v>1.2999999999999999E-2</v>
      </c>
      <c r="AH268">
        <v>2</v>
      </c>
      <c r="AI268">
        <v>39501216</v>
      </c>
      <c r="AJ268">
        <v>286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ROW(Source!A130)</f>
        <v>130</v>
      </c>
      <c r="B269">
        <v>39501235</v>
      </c>
      <c r="C269">
        <v>39501226</v>
      </c>
      <c r="D269">
        <v>37064878</v>
      </c>
      <c r="E269">
        <v>1</v>
      </c>
      <c r="F269">
        <v>1</v>
      </c>
      <c r="G269">
        <v>1</v>
      </c>
      <c r="H269">
        <v>1</v>
      </c>
      <c r="I269" t="s">
        <v>1219</v>
      </c>
      <c r="J269" t="s">
        <v>3</v>
      </c>
      <c r="K269" t="s">
        <v>1220</v>
      </c>
      <c r="L269">
        <v>1191</v>
      </c>
      <c r="N269">
        <v>1013</v>
      </c>
      <c r="O269" t="s">
        <v>1028</v>
      </c>
      <c r="P269" t="s">
        <v>1028</v>
      </c>
      <c r="Q269">
        <v>1</v>
      </c>
      <c r="X269">
        <v>85.84</v>
      </c>
      <c r="Y269">
        <v>0</v>
      </c>
      <c r="Z269">
        <v>0</v>
      </c>
      <c r="AA269">
        <v>0</v>
      </c>
      <c r="AB269">
        <v>9.4</v>
      </c>
      <c r="AC269">
        <v>0</v>
      </c>
      <c r="AD269">
        <v>1</v>
      </c>
      <c r="AE269">
        <v>1</v>
      </c>
      <c r="AF269" t="s">
        <v>33</v>
      </c>
      <c r="AG269">
        <v>98.715999999999994</v>
      </c>
      <c r="AH269">
        <v>2</v>
      </c>
      <c r="AI269">
        <v>39501227</v>
      </c>
      <c r="AJ269">
        <v>287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ROW(Source!A130)</f>
        <v>130</v>
      </c>
      <c r="B270">
        <v>39501236</v>
      </c>
      <c r="C270">
        <v>39501226</v>
      </c>
      <c r="D270">
        <v>37064876</v>
      </c>
      <c r="E270">
        <v>1</v>
      </c>
      <c r="F270">
        <v>1</v>
      </c>
      <c r="G270">
        <v>1</v>
      </c>
      <c r="H270">
        <v>1</v>
      </c>
      <c r="I270" t="s">
        <v>1029</v>
      </c>
      <c r="J270" t="s">
        <v>3</v>
      </c>
      <c r="K270" t="s">
        <v>1030</v>
      </c>
      <c r="L270">
        <v>1191</v>
      </c>
      <c r="N270">
        <v>1013</v>
      </c>
      <c r="O270" t="s">
        <v>1028</v>
      </c>
      <c r="P270" t="s">
        <v>1028</v>
      </c>
      <c r="Q270">
        <v>1</v>
      </c>
      <c r="X270">
        <v>6.29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32</v>
      </c>
      <c r="AG270">
        <v>7.8624999999999998</v>
      </c>
      <c r="AH270">
        <v>2</v>
      </c>
      <c r="AI270">
        <v>39501228</v>
      </c>
      <c r="AJ270">
        <v>288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ROW(Source!A130)</f>
        <v>130</v>
      </c>
      <c r="B271">
        <v>39501237</v>
      </c>
      <c r="C271">
        <v>39501226</v>
      </c>
      <c r="D271">
        <v>36882452</v>
      </c>
      <c r="E271">
        <v>1</v>
      </c>
      <c r="F271">
        <v>1</v>
      </c>
      <c r="G271">
        <v>1</v>
      </c>
      <c r="H271">
        <v>2</v>
      </c>
      <c r="I271" t="s">
        <v>1031</v>
      </c>
      <c r="J271" t="s">
        <v>1032</v>
      </c>
      <c r="K271" t="s">
        <v>1033</v>
      </c>
      <c r="L271">
        <v>1368</v>
      </c>
      <c r="N271">
        <v>1011</v>
      </c>
      <c r="O271" t="s">
        <v>1034</v>
      </c>
      <c r="P271" t="s">
        <v>1034</v>
      </c>
      <c r="Q271">
        <v>1</v>
      </c>
      <c r="X271">
        <v>0.84</v>
      </c>
      <c r="Y271">
        <v>0</v>
      </c>
      <c r="Z271">
        <v>31.26</v>
      </c>
      <c r="AA271">
        <v>13.5</v>
      </c>
      <c r="AB271">
        <v>0</v>
      </c>
      <c r="AC271">
        <v>0</v>
      </c>
      <c r="AD271">
        <v>1</v>
      </c>
      <c r="AE271">
        <v>0</v>
      </c>
      <c r="AF271" t="s">
        <v>32</v>
      </c>
      <c r="AG271">
        <v>1.05</v>
      </c>
      <c r="AH271">
        <v>2</v>
      </c>
      <c r="AI271">
        <v>39501229</v>
      </c>
      <c r="AJ271">
        <v>289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ROW(Source!A130)</f>
        <v>130</v>
      </c>
      <c r="B272">
        <v>39501238</v>
      </c>
      <c r="C272">
        <v>39501226</v>
      </c>
      <c r="D272">
        <v>36882608</v>
      </c>
      <c r="E272">
        <v>1</v>
      </c>
      <c r="F272">
        <v>1</v>
      </c>
      <c r="G272">
        <v>1</v>
      </c>
      <c r="H272">
        <v>2</v>
      </c>
      <c r="I272" t="s">
        <v>1221</v>
      </c>
      <c r="J272" t="s">
        <v>1222</v>
      </c>
      <c r="K272" t="s">
        <v>1223</v>
      </c>
      <c r="L272">
        <v>1368</v>
      </c>
      <c r="N272">
        <v>1011</v>
      </c>
      <c r="O272" t="s">
        <v>1034</v>
      </c>
      <c r="P272" t="s">
        <v>1034</v>
      </c>
      <c r="Q272">
        <v>1</v>
      </c>
      <c r="X272">
        <v>5.45</v>
      </c>
      <c r="Y272">
        <v>0</v>
      </c>
      <c r="Z272">
        <v>14.15</v>
      </c>
      <c r="AA272">
        <v>8.91</v>
      </c>
      <c r="AB272">
        <v>0</v>
      </c>
      <c r="AC272">
        <v>0</v>
      </c>
      <c r="AD272">
        <v>1</v>
      </c>
      <c r="AE272">
        <v>0</v>
      </c>
      <c r="AF272" t="s">
        <v>32</v>
      </c>
      <c r="AG272">
        <v>6.8125</v>
      </c>
      <c r="AH272">
        <v>2</v>
      </c>
      <c r="AI272">
        <v>39501230</v>
      </c>
      <c r="AJ272">
        <v>290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ROW(Source!A130)</f>
        <v>130</v>
      </c>
      <c r="B273">
        <v>39501239</v>
      </c>
      <c r="C273">
        <v>39501226</v>
      </c>
      <c r="D273">
        <v>36804547</v>
      </c>
      <c r="E273">
        <v>1</v>
      </c>
      <c r="F273">
        <v>1</v>
      </c>
      <c r="G273">
        <v>1</v>
      </c>
      <c r="H273">
        <v>3</v>
      </c>
      <c r="I273" t="s">
        <v>1224</v>
      </c>
      <c r="J273" t="s">
        <v>1225</v>
      </c>
      <c r="K273" t="s">
        <v>1226</v>
      </c>
      <c r="L273">
        <v>1348</v>
      </c>
      <c r="N273">
        <v>1009</v>
      </c>
      <c r="O273" t="s">
        <v>57</v>
      </c>
      <c r="P273" t="s">
        <v>57</v>
      </c>
      <c r="Q273">
        <v>1000</v>
      </c>
      <c r="X273">
        <v>1.2E-4</v>
      </c>
      <c r="Y273">
        <v>8475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1.2E-4</v>
      </c>
      <c r="AH273">
        <v>2</v>
      </c>
      <c r="AI273">
        <v>39501231</v>
      </c>
      <c r="AJ273">
        <v>291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ROW(Source!A130)</f>
        <v>130</v>
      </c>
      <c r="B274">
        <v>39501240</v>
      </c>
      <c r="C274">
        <v>39501226</v>
      </c>
      <c r="D274">
        <v>36806488</v>
      </c>
      <c r="E274">
        <v>1</v>
      </c>
      <c r="F274">
        <v>1</v>
      </c>
      <c r="G274">
        <v>1</v>
      </c>
      <c r="H274">
        <v>3</v>
      </c>
      <c r="I274" t="s">
        <v>1141</v>
      </c>
      <c r="J274" t="s">
        <v>1142</v>
      </c>
      <c r="K274" t="s">
        <v>1143</v>
      </c>
      <c r="L274">
        <v>1348</v>
      </c>
      <c r="N274">
        <v>1009</v>
      </c>
      <c r="O274" t="s">
        <v>57</v>
      </c>
      <c r="P274" t="s">
        <v>57</v>
      </c>
      <c r="Q274">
        <v>1000</v>
      </c>
      <c r="X274">
        <v>6.0000000000000001E-3</v>
      </c>
      <c r="Y274">
        <v>729.98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6.0000000000000001E-3</v>
      </c>
      <c r="AH274">
        <v>2</v>
      </c>
      <c r="AI274">
        <v>39501232</v>
      </c>
      <c r="AJ274">
        <v>292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ROW(Source!A130)</f>
        <v>130</v>
      </c>
      <c r="B275">
        <v>39501241</v>
      </c>
      <c r="C275">
        <v>39501226</v>
      </c>
      <c r="D275">
        <v>36807381</v>
      </c>
      <c r="E275">
        <v>1</v>
      </c>
      <c r="F275">
        <v>1</v>
      </c>
      <c r="G275">
        <v>1</v>
      </c>
      <c r="H275">
        <v>3</v>
      </c>
      <c r="I275" t="s">
        <v>1088</v>
      </c>
      <c r="J275" t="s">
        <v>1089</v>
      </c>
      <c r="K275" t="s">
        <v>1090</v>
      </c>
      <c r="L275">
        <v>1339</v>
      </c>
      <c r="N275">
        <v>1007</v>
      </c>
      <c r="O275" t="s">
        <v>179</v>
      </c>
      <c r="P275" t="s">
        <v>179</v>
      </c>
      <c r="Q275">
        <v>1</v>
      </c>
      <c r="X275">
        <v>1.87</v>
      </c>
      <c r="Y275">
        <v>517.91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1.87</v>
      </c>
      <c r="AH275">
        <v>2</v>
      </c>
      <c r="AI275">
        <v>39501233</v>
      </c>
      <c r="AJ275">
        <v>293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ROW(Source!A130)</f>
        <v>130</v>
      </c>
      <c r="B276">
        <v>39501242</v>
      </c>
      <c r="C276">
        <v>39501226</v>
      </c>
      <c r="D276">
        <v>36824423</v>
      </c>
      <c r="E276">
        <v>1</v>
      </c>
      <c r="F276">
        <v>1</v>
      </c>
      <c r="G276">
        <v>1</v>
      </c>
      <c r="H276">
        <v>3</v>
      </c>
      <c r="I276" t="s">
        <v>1227</v>
      </c>
      <c r="J276" t="s">
        <v>1228</v>
      </c>
      <c r="K276" t="s">
        <v>1229</v>
      </c>
      <c r="L276">
        <v>1327</v>
      </c>
      <c r="N276">
        <v>1005</v>
      </c>
      <c r="O276" t="s">
        <v>40</v>
      </c>
      <c r="P276" t="s">
        <v>40</v>
      </c>
      <c r="Q276">
        <v>1</v>
      </c>
      <c r="X276">
        <v>5.54</v>
      </c>
      <c r="Y276">
        <v>28.25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5.54</v>
      </c>
      <c r="AH276">
        <v>2</v>
      </c>
      <c r="AI276">
        <v>39501234</v>
      </c>
      <c r="AJ276">
        <v>294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ROW(Source!A131)</f>
        <v>131</v>
      </c>
      <c r="B277">
        <v>39501235</v>
      </c>
      <c r="C277">
        <v>39501226</v>
      </c>
      <c r="D277">
        <v>37064878</v>
      </c>
      <c r="E277">
        <v>1</v>
      </c>
      <c r="F277">
        <v>1</v>
      </c>
      <c r="G277">
        <v>1</v>
      </c>
      <c r="H277">
        <v>1</v>
      </c>
      <c r="I277" t="s">
        <v>1219</v>
      </c>
      <c r="J277" t="s">
        <v>3</v>
      </c>
      <c r="K277" t="s">
        <v>1220</v>
      </c>
      <c r="L277">
        <v>1191</v>
      </c>
      <c r="N277">
        <v>1013</v>
      </c>
      <c r="O277" t="s">
        <v>1028</v>
      </c>
      <c r="P277" t="s">
        <v>1028</v>
      </c>
      <c r="Q277">
        <v>1</v>
      </c>
      <c r="X277">
        <v>85.84</v>
      </c>
      <c r="Y277">
        <v>0</v>
      </c>
      <c r="Z277">
        <v>0</v>
      </c>
      <c r="AA277">
        <v>0</v>
      </c>
      <c r="AB277">
        <v>9.4</v>
      </c>
      <c r="AC277">
        <v>0</v>
      </c>
      <c r="AD277">
        <v>1</v>
      </c>
      <c r="AE277">
        <v>1</v>
      </c>
      <c r="AF277" t="s">
        <v>33</v>
      </c>
      <c r="AG277">
        <v>98.715999999999994</v>
      </c>
      <c r="AH277">
        <v>2</v>
      </c>
      <c r="AI277">
        <v>39501227</v>
      </c>
      <c r="AJ277">
        <v>295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ROW(Source!A131)</f>
        <v>131</v>
      </c>
      <c r="B278">
        <v>39501236</v>
      </c>
      <c r="C278">
        <v>39501226</v>
      </c>
      <c r="D278">
        <v>37064876</v>
      </c>
      <c r="E278">
        <v>1</v>
      </c>
      <c r="F278">
        <v>1</v>
      </c>
      <c r="G278">
        <v>1</v>
      </c>
      <c r="H278">
        <v>1</v>
      </c>
      <c r="I278" t="s">
        <v>1029</v>
      </c>
      <c r="J278" t="s">
        <v>3</v>
      </c>
      <c r="K278" t="s">
        <v>1030</v>
      </c>
      <c r="L278">
        <v>1191</v>
      </c>
      <c r="N278">
        <v>1013</v>
      </c>
      <c r="O278" t="s">
        <v>1028</v>
      </c>
      <c r="P278" t="s">
        <v>1028</v>
      </c>
      <c r="Q278">
        <v>1</v>
      </c>
      <c r="X278">
        <v>6.29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2</v>
      </c>
      <c r="AF278" t="s">
        <v>32</v>
      </c>
      <c r="AG278">
        <v>7.8624999999999998</v>
      </c>
      <c r="AH278">
        <v>2</v>
      </c>
      <c r="AI278">
        <v>39501228</v>
      </c>
      <c r="AJ278">
        <v>296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ROW(Source!A131)</f>
        <v>131</v>
      </c>
      <c r="B279">
        <v>39501237</v>
      </c>
      <c r="C279">
        <v>39501226</v>
      </c>
      <c r="D279">
        <v>36882452</v>
      </c>
      <c r="E279">
        <v>1</v>
      </c>
      <c r="F279">
        <v>1</v>
      </c>
      <c r="G279">
        <v>1</v>
      </c>
      <c r="H279">
        <v>2</v>
      </c>
      <c r="I279" t="s">
        <v>1031</v>
      </c>
      <c r="J279" t="s">
        <v>1032</v>
      </c>
      <c r="K279" t="s">
        <v>1033</v>
      </c>
      <c r="L279">
        <v>1368</v>
      </c>
      <c r="N279">
        <v>1011</v>
      </c>
      <c r="O279" t="s">
        <v>1034</v>
      </c>
      <c r="P279" t="s">
        <v>1034</v>
      </c>
      <c r="Q279">
        <v>1</v>
      </c>
      <c r="X279">
        <v>0.84</v>
      </c>
      <c r="Y279">
        <v>0</v>
      </c>
      <c r="Z279">
        <v>31.26</v>
      </c>
      <c r="AA279">
        <v>13.5</v>
      </c>
      <c r="AB279">
        <v>0</v>
      </c>
      <c r="AC279">
        <v>0</v>
      </c>
      <c r="AD279">
        <v>1</v>
      </c>
      <c r="AE279">
        <v>0</v>
      </c>
      <c r="AF279" t="s">
        <v>32</v>
      </c>
      <c r="AG279">
        <v>1.05</v>
      </c>
      <c r="AH279">
        <v>2</v>
      </c>
      <c r="AI279">
        <v>39501229</v>
      </c>
      <c r="AJ279">
        <v>297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ROW(Source!A131)</f>
        <v>131</v>
      </c>
      <c r="B280">
        <v>39501238</v>
      </c>
      <c r="C280">
        <v>39501226</v>
      </c>
      <c r="D280">
        <v>36882608</v>
      </c>
      <c r="E280">
        <v>1</v>
      </c>
      <c r="F280">
        <v>1</v>
      </c>
      <c r="G280">
        <v>1</v>
      </c>
      <c r="H280">
        <v>2</v>
      </c>
      <c r="I280" t="s">
        <v>1221</v>
      </c>
      <c r="J280" t="s">
        <v>1222</v>
      </c>
      <c r="K280" t="s">
        <v>1223</v>
      </c>
      <c r="L280">
        <v>1368</v>
      </c>
      <c r="N280">
        <v>1011</v>
      </c>
      <c r="O280" t="s">
        <v>1034</v>
      </c>
      <c r="P280" t="s">
        <v>1034</v>
      </c>
      <c r="Q280">
        <v>1</v>
      </c>
      <c r="X280">
        <v>5.45</v>
      </c>
      <c r="Y280">
        <v>0</v>
      </c>
      <c r="Z280">
        <v>14.15</v>
      </c>
      <c r="AA280">
        <v>8.91</v>
      </c>
      <c r="AB280">
        <v>0</v>
      </c>
      <c r="AC280">
        <v>0</v>
      </c>
      <c r="AD280">
        <v>1</v>
      </c>
      <c r="AE280">
        <v>0</v>
      </c>
      <c r="AF280" t="s">
        <v>32</v>
      </c>
      <c r="AG280">
        <v>6.8125</v>
      </c>
      <c r="AH280">
        <v>2</v>
      </c>
      <c r="AI280">
        <v>39501230</v>
      </c>
      <c r="AJ280">
        <v>298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ROW(Source!A131)</f>
        <v>131</v>
      </c>
      <c r="B281">
        <v>39501239</v>
      </c>
      <c r="C281">
        <v>39501226</v>
      </c>
      <c r="D281">
        <v>36804547</v>
      </c>
      <c r="E281">
        <v>1</v>
      </c>
      <c r="F281">
        <v>1</v>
      </c>
      <c r="G281">
        <v>1</v>
      </c>
      <c r="H281">
        <v>3</v>
      </c>
      <c r="I281" t="s">
        <v>1224</v>
      </c>
      <c r="J281" t="s">
        <v>1225</v>
      </c>
      <c r="K281" t="s">
        <v>1226</v>
      </c>
      <c r="L281">
        <v>1348</v>
      </c>
      <c r="N281">
        <v>1009</v>
      </c>
      <c r="O281" t="s">
        <v>57</v>
      </c>
      <c r="P281" t="s">
        <v>57</v>
      </c>
      <c r="Q281">
        <v>1000</v>
      </c>
      <c r="X281">
        <v>1.2E-4</v>
      </c>
      <c r="Y281">
        <v>8475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1.2E-4</v>
      </c>
      <c r="AH281">
        <v>2</v>
      </c>
      <c r="AI281">
        <v>39501231</v>
      </c>
      <c r="AJ281">
        <v>299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ROW(Source!A131)</f>
        <v>131</v>
      </c>
      <c r="B282">
        <v>39501240</v>
      </c>
      <c r="C282">
        <v>39501226</v>
      </c>
      <c r="D282">
        <v>36806488</v>
      </c>
      <c r="E282">
        <v>1</v>
      </c>
      <c r="F282">
        <v>1</v>
      </c>
      <c r="G282">
        <v>1</v>
      </c>
      <c r="H282">
        <v>3</v>
      </c>
      <c r="I282" t="s">
        <v>1141</v>
      </c>
      <c r="J282" t="s">
        <v>1142</v>
      </c>
      <c r="K282" t="s">
        <v>1143</v>
      </c>
      <c r="L282">
        <v>1348</v>
      </c>
      <c r="N282">
        <v>1009</v>
      </c>
      <c r="O282" t="s">
        <v>57</v>
      </c>
      <c r="P282" t="s">
        <v>57</v>
      </c>
      <c r="Q282">
        <v>1000</v>
      </c>
      <c r="X282">
        <v>6.0000000000000001E-3</v>
      </c>
      <c r="Y282">
        <v>729.98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6.0000000000000001E-3</v>
      </c>
      <c r="AH282">
        <v>2</v>
      </c>
      <c r="AI282">
        <v>39501232</v>
      </c>
      <c r="AJ282">
        <v>300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ROW(Source!A131)</f>
        <v>131</v>
      </c>
      <c r="B283">
        <v>39501241</v>
      </c>
      <c r="C283">
        <v>39501226</v>
      </c>
      <c r="D283">
        <v>36807381</v>
      </c>
      <c r="E283">
        <v>1</v>
      </c>
      <c r="F283">
        <v>1</v>
      </c>
      <c r="G283">
        <v>1</v>
      </c>
      <c r="H283">
        <v>3</v>
      </c>
      <c r="I283" t="s">
        <v>1088</v>
      </c>
      <c r="J283" t="s">
        <v>1089</v>
      </c>
      <c r="K283" t="s">
        <v>1090</v>
      </c>
      <c r="L283">
        <v>1339</v>
      </c>
      <c r="N283">
        <v>1007</v>
      </c>
      <c r="O283" t="s">
        <v>179</v>
      </c>
      <c r="P283" t="s">
        <v>179</v>
      </c>
      <c r="Q283">
        <v>1</v>
      </c>
      <c r="X283">
        <v>1.87</v>
      </c>
      <c r="Y283">
        <v>517.91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1.87</v>
      </c>
      <c r="AH283">
        <v>2</v>
      </c>
      <c r="AI283">
        <v>39501233</v>
      </c>
      <c r="AJ283">
        <v>301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ROW(Source!A131)</f>
        <v>131</v>
      </c>
      <c r="B284">
        <v>39501242</v>
      </c>
      <c r="C284">
        <v>39501226</v>
      </c>
      <c r="D284">
        <v>36824423</v>
      </c>
      <c r="E284">
        <v>1</v>
      </c>
      <c r="F284">
        <v>1</v>
      </c>
      <c r="G284">
        <v>1</v>
      </c>
      <c r="H284">
        <v>3</v>
      </c>
      <c r="I284" t="s">
        <v>1227</v>
      </c>
      <c r="J284" t="s">
        <v>1228</v>
      </c>
      <c r="K284" t="s">
        <v>1229</v>
      </c>
      <c r="L284">
        <v>1327</v>
      </c>
      <c r="N284">
        <v>1005</v>
      </c>
      <c r="O284" t="s">
        <v>40</v>
      </c>
      <c r="P284" t="s">
        <v>40</v>
      </c>
      <c r="Q284">
        <v>1</v>
      </c>
      <c r="X284">
        <v>5.54</v>
      </c>
      <c r="Y284">
        <v>28.25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5.54</v>
      </c>
      <c r="AH284">
        <v>2</v>
      </c>
      <c r="AI284">
        <v>39501234</v>
      </c>
      <c r="AJ284">
        <v>302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ROW(Source!A132)</f>
        <v>132</v>
      </c>
      <c r="B285">
        <v>39501249</v>
      </c>
      <c r="C285">
        <v>39501243</v>
      </c>
      <c r="D285">
        <v>37070090</v>
      </c>
      <c r="E285">
        <v>1</v>
      </c>
      <c r="F285">
        <v>1</v>
      </c>
      <c r="G285">
        <v>1</v>
      </c>
      <c r="H285">
        <v>1</v>
      </c>
      <c r="I285" t="s">
        <v>1230</v>
      </c>
      <c r="J285" t="s">
        <v>3</v>
      </c>
      <c r="K285" t="s">
        <v>1231</v>
      </c>
      <c r="L285">
        <v>1191</v>
      </c>
      <c r="N285">
        <v>1013</v>
      </c>
      <c r="O285" t="s">
        <v>1028</v>
      </c>
      <c r="P285" t="s">
        <v>1028</v>
      </c>
      <c r="Q285">
        <v>1</v>
      </c>
      <c r="X285">
        <v>383.06</v>
      </c>
      <c r="Y285">
        <v>0</v>
      </c>
      <c r="Z285">
        <v>0</v>
      </c>
      <c r="AA285">
        <v>0</v>
      </c>
      <c r="AB285">
        <v>8.9700000000000006</v>
      </c>
      <c r="AC285">
        <v>0</v>
      </c>
      <c r="AD285">
        <v>1</v>
      </c>
      <c r="AE285">
        <v>1</v>
      </c>
      <c r="AF285" t="s">
        <v>3</v>
      </c>
      <c r="AG285">
        <v>383.06</v>
      </c>
      <c r="AH285">
        <v>2</v>
      </c>
      <c r="AI285">
        <v>39501244</v>
      </c>
      <c r="AJ285">
        <v>303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ROW(Source!A132)</f>
        <v>132</v>
      </c>
      <c r="B286">
        <v>39501250</v>
      </c>
      <c r="C286">
        <v>39501243</v>
      </c>
      <c r="D286">
        <v>37064876</v>
      </c>
      <c r="E286">
        <v>1</v>
      </c>
      <c r="F286">
        <v>1</v>
      </c>
      <c r="G286">
        <v>1</v>
      </c>
      <c r="H286">
        <v>1</v>
      </c>
      <c r="I286" t="s">
        <v>1029</v>
      </c>
      <c r="J286" t="s">
        <v>3</v>
      </c>
      <c r="K286" t="s">
        <v>1030</v>
      </c>
      <c r="L286">
        <v>1191</v>
      </c>
      <c r="N286">
        <v>1013</v>
      </c>
      <c r="O286" t="s">
        <v>1028</v>
      </c>
      <c r="P286" t="s">
        <v>1028</v>
      </c>
      <c r="Q286">
        <v>1</v>
      </c>
      <c r="X286">
        <v>1.1599999999999999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2</v>
      </c>
      <c r="AF286" t="s">
        <v>3</v>
      </c>
      <c r="AG286">
        <v>1.1599999999999999</v>
      </c>
      <c r="AH286">
        <v>2</v>
      </c>
      <c r="AI286">
        <v>39501245</v>
      </c>
      <c r="AJ286">
        <v>304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ROW(Source!A132)</f>
        <v>132</v>
      </c>
      <c r="B287">
        <v>39501251</v>
      </c>
      <c r="C287">
        <v>39501243</v>
      </c>
      <c r="D287">
        <v>36882452</v>
      </c>
      <c r="E287">
        <v>1</v>
      </c>
      <c r="F287">
        <v>1</v>
      </c>
      <c r="G287">
        <v>1</v>
      </c>
      <c r="H287">
        <v>2</v>
      </c>
      <c r="I287" t="s">
        <v>1031</v>
      </c>
      <c r="J287" t="s">
        <v>1032</v>
      </c>
      <c r="K287" t="s">
        <v>1033</v>
      </c>
      <c r="L287">
        <v>1368</v>
      </c>
      <c r="N287">
        <v>1011</v>
      </c>
      <c r="O287" t="s">
        <v>1034</v>
      </c>
      <c r="P287" t="s">
        <v>1034</v>
      </c>
      <c r="Q287">
        <v>1</v>
      </c>
      <c r="X287">
        <v>1.1599999999999999</v>
      </c>
      <c r="Y287">
        <v>0</v>
      </c>
      <c r="Z287">
        <v>31.26</v>
      </c>
      <c r="AA287">
        <v>13.5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1.1599999999999999</v>
      </c>
      <c r="AH287">
        <v>2</v>
      </c>
      <c r="AI287">
        <v>39501246</v>
      </c>
      <c r="AJ287">
        <v>305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ROW(Source!A132)</f>
        <v>132</v>
      </c>
      <c r="B288">
        <v>39501252</v>
      </c>
      <c r="C288">
        <v>39501243</v>
      </c>
      <c r="D288">
        <v>36801792</v>
      </c>
      <c r="E288">
        <v>1</v>
      </c>
      <c r="F288">
        <v>1</v>
      </c>
      <c r="G288">
        <v>1</v>
      </c>
      <c r="H288">
        <v>3</v>
      </c>
      <c r="I288" t="s">
        <v>1066</v>
      </c>
      <c r="J288" t="s">
        <v>1067</v>
      </c>
      <c r="K288" t="s">
        <v>1068</v>
      </c>
      <c r="L288">
        <v>1339</v>
      </c>
      <c r="N288">
        <v>1007</v>
      </c>
      <c r="O288" t="s">
        <v>179</v>
      </c>
      <c r="P288" t="s">
        <v>179</v>
      </c>
      <c r="Q288">
        <v>1</v>
      </c>
      <c r="X288">
        <v>0.35</v>
      </c>
      <c r="Y288">
        <v>2.44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0.35</v>
      </c>
      <c r="AH288">
        <v>2</v>
      </c>
      <c r="AI288">
        <v>39501247</v>
      </c>
      <c r="AJ288">
        <v>306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ROW(Source!A132)</f>
        <v>132</v>
      </c>
      <c r="B289">
        <v>39501253</v>
      </c>
      <c r="C289">
        <v>39501243</v>
      </c>
      <c r="D289">
        <v>36799072</v>
      </c>
      <c r="E289">
        <v>17</v>
      </c>
      <c r="F289">
        <v>1</v>
      </c>
      <c r="G289">
        <v>1</v>
      </c>
      <c r="H289">
        <v>3</v>
      </c>
      <c r="I289" t="s">
        <v>1546</v>
      </c>
      <c r="J289" t="s">
        <v>3</v>
      </c>
      <c r="K289" t="s">
        <v>1561</v>
      </c>
      <c r="L289">
        <v>1348</v>
      </c>
      <c r="N289">
        <v>1009</v>
      </c>
      <c r="O289" t="s">
        <v>57</v>
      </c>
      <c r="P289" t="s">
        <v>57</v>
      </c>
      <c r="Q289">
        <v>1000</v>
      </c>
      <c r="X289">
        <v>8.1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3</v>
      </c>
      <c r="AG289">
        <v>8.1</v>
      </c>
      <c r="AH289">
        <v>3</v>
      </c>
      <c r="AI289">
        <v>-1</v>
      </c>
      <c r="AJ289" t="s">
        <v>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ROW(Source!A132)</f>
        <v>132</v>
      </c>
      <c r="B290">
        <v>39501254</v>
      </c>
      <c r="C290">
        <v>39501243</v>
      </c>
      <c r="D290">
        <v>36807381</v>
      </c>
      <c r="E290">
        <v>1</v>
      </c>
      <c r="F290">
        <v>1</v>
      </c>
      <c r="G290">
        <v>1</v>
      </c>
      <c r="H290">
        <v>3</v>
      </c>
      <c r="I290" t="s">
        <v>1088</v>
      </c>
      <c r="J290" t="s">
        <v>1089</v>
      </c>
      <c r="K290" t="s">
        <v>1090</v>
      </c>
      <c r="L290">
        <v>1339</v>
      </c>
      <c r="N290">
        <v>1007</v>
      </c>
      <c r="O290" t="s">
        <v>179</v>
      </c>
      <c r="P290" t="s">
        <v>179</v>
      </c>
      <c r="Q290">
        <v>1</v>
      </c>
      <c r="X290">
        <v>4.4000000000000004</v>
      </c>
      <c r="Y290">
        <v>517.91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4.4000000000000004</v>
      </c>
      <c r="AH290">
        <v>2</v>
      </c>
      <c r="AI290">
        <v>39501248</v>
      </c>
      <c r="AJ290">
        <v>307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ROW(Source!A133)</f>
        <v>133</v>
      </c>
      <c r="B291">
        <v>39501249</v>
      </c>
      <c r="C291">
        <v>39501243</v>
      </c>
      <c r="D291">
        <v>37070090</v>
      </c>
      <c r="E291">
        <v>1</v>
      </c>
      <c r="F291">
        <v>1</v>
      </c>
      <c r="G291">
        <v>1</v>
      </c>
      <c r="H291">
        <v>1</v>
      </c>
      <c r="I291" t="s">
        <v>1230</v>
      </c>
      <c r="J291" t="s">
        <v>3</v>
      </c>
      <c r="K291" t="s">
        <v>1231</v>
      </c>
      <c r="L291">
        <v>1191</v>
      </c>
      <c r="N291">
        <v>1013</v>
      </c>
      <c r="O291" t="s">
        <v>1028</v>
      </c>
      <c r="P291" t="s">
        <v>1028</v>
      </c>
      <c r="Q291">
        <v>1</v>
      </c>
      <c r="X291">
        <v>383.06</v>
      </c>
      <c r="Y291">
        <v>0</v>
      </c>
      <c r="Z291">
        <v>0</v>
      </c>
      <c r="AA291">
        <v>0</v>
      </c>
      <c r="AB291">
        <v>8.9700000000000006</v>
      </c>
      <c r="AC291">
        <v>0</v>
      </c>
      <c r="AD291">
        <v>1</v>
      </c>
      <c r="AE291">
        <v>1</v>
      </c>
      <c r="AF291" t="s">
        <v>3</v>
      </c>
      <c r="AG291">
        <v>383.06</v>
      </c>
      <c r="AH291">
        <v>2</v>
      </c>
      <c r="AI291">
        <v>39501244</v>
      </c>
      <c r="AJ291">
        <v>308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ROW(Source!A133)</f>
        <v>133</v>
      </c>
      <c r="B292">
        <v>39501250</v>
      </c>
      <c r="C292">
        <v>39501243</v>
      </c>
      <c r="D292">
        <v>37064876</v>
      </c>
      <c r="E292">
        <v>1</v>
      </c>
      <c r="F292">
        <v>1</v>
      </c>
      <c r="G292">
        <v>1</v>
      </c>
      <c r="H292">
        <v>1</v>
      </c>
      <c r="I292" t="s">
        <v>1029</v>
      </c>
      <c r="J292" t="s">
        <v>3</v>
      </c>
      <c r="K292" t="s">
        <v>1030</v>
      </c>
      <c r="L292">
        <v>1191</v>
      </c>
      <c r="N292">
        <v>1013</v>
      </c>
      <c r="O292" t="s">
        <v>1028</v>
      </c>
      <c r="P292" t="s">
        <v>1028</v>
      </c>
      <c r="Q292">
        <v>1</v>
      </c>
      <c r="X292">
        <v>1.1599999999999999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2</v>
      </c>
      <c r="AF292" t="s">
        <v>3</v>
      </c>
      <c r="AG292">
        <v>1.1599999999999999</v>
      </c>
      <c r="AH292">
        <v>2</v>
      </c>
      <c r="AI292">
        <v>39501245</v>
      </c>
      <c r="AJ292">
        <v>309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ROW(Source!A133)</f>
        <v>133</v>
      </c>
      <c r="B293">
        <v>39501251</v>
      </c>
      <c r="C293">
        <v>39501243</v>
      </c>
      <c r="D293">
        <v>36882452</v>
      </c>
      <c r="E293">
        <v>1</v>
      </c>
      <c r="F293">
        <v>1</v>
      </c>
      <c r="G293">
        <v>1</v>
      </c>
      <c r="H293">
        <v>2</v>
      </c>
      <c r="I293" t="s">
        <v>1031</v>
      </c>
      <c r="J293" t="s">
        <v>1032</v>
      </c>
      <c r="K293" t="s">
        <v>1033</v>
      </c>
      <c r="L293">
        <v>1368</v>
      </c>
      <c r="N293">
        <v>1011</v>
      </c>
      <c r="O293" t="s">
        <v>1034</v>
      </c>
      <c r="P293" t="s">
        <v>1034</v>
      </c>
      <c r="Q293">
        <v>1</v>
      </c>
      <c r="X293">
        <v>1.1599999999999999</v>
      </c>
      <c r="Y293">
        <v>0</v>
      </c>
      <c r="Z293">
        <v>31.26</v>
      </c>
      <c r="AA293">
        <v>13.5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1.1599999999999999</v>
      </c>
      <c r="AH293">
        <v>2</v>
      </c>
      <c r="AI293">
        <v>39501246</v>
      </c>
      <c r="AJ293">
        <v>310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ROW(Source!A133)</f>
        <v>133</v>
      </c>
      <c r="B294">
        <v>39501252</v>
      </c>
      <c r="C294">
        <v>39501243</v>
      </c>
      <c r="D294">
        <v>36801792</v>
      </c>
      <c r="E294">
        <v>1</v>
      </c>
      <c r="F294">
        <v>1</v>
      </c>
      <c r="G294">
        <v>1</v>
      </c>
      <c r="H294">
        <v>3</v>
      </c>
      <c r="I294" t="s">
        <v>1066</v>
      </c>
      <c r="J294" t="s">
        <v>1067</v>
      </c>
      <c r="K294" t="s">
        <v>1068</v>
      </c>
      <c r="L294">
        <v>1339</v>
      </c>
      <c r="N294">
        <v>1007</v>
      </c>
      <c r="O294" t="s">
        <v>179</v>
      </c>
      <c r="P294" t="s">
        <v>179</v>
      </c>
      <c r="Q294">
        <v>1</v>
      </c>
      <c r="X294">
        <v>0.35</v>
      </c>
      <c r="Y294">
        <v>2.44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0.35</v>
      </c>
      <c r="AH294">
        <v>2</v>
      </c>
      <c r="AI294">
        <v>39501247</v>
      </c>
      <c r="AJ294">
        <v>311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ROW(Source!A133)</f>
        <v>133</v>
      </c>
      <c r="B295">
        <v>39501253</v>
      </c>
      <c r="C295">
        <v>39501243</v>
      </c>
      <c r="D295">
        <v>36799072</v>
      </c>
      <c r="E295">
        <v>17</v>
      </c>
      <c r="F295">
        <v>1</v>
      </c>
      <c r="G295">
        <v>1</v>
      </c>
      <c r="H295">
        <v>3</v>
      </c>
      <c r="I295" t="s">
        <v>1546</v>
      </c>
      <c r="J295" t="s">
        <v>3</v>
      </c>
      <c r="K295" t="s">
        <v>1561</v>
      </c>
      <c r="L295">
        <v>1348</v>
      </c>
      <c r="N295">
        <v>1009</v>
      </c>
      <c r="O295" t="s">
        <v>57</v>
      </c>
      <c r="P295" t="s">
        <v>57</v>
      </c>
      <c r="Q295">
        <v>1000</v>
      </c>
      <c r="X295">
        <v>8.1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 t="s">
        <v>3</v>
      </c>
      <c r="AG295">
        <v>8.1</v>
      </c>
      <c r="AH295">
        <v>3</v>
      </c>
      <c r="AI295">
        <v>-1</v>
      </c>
      <c r="AJ295" t="s">
        <v>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ROW(Source!A133)</f>
        <v>133</v>
      </c>
      <c r="B296">
        <v>39501254</v>
      </c>
      <c r="C296">
        <v>39501243</v>
      </c>
      <c r="D296">
        <v>36807381</v>
      </c>
      <c r="E296">
        <v>1</v>
      </c>
      <c r="F296">
        <v>1</v>
      </c>
      <c r="G296">
        <v>1</v>
      </c>
      <c r="H296">
        <v>3</v>
      </c>
      <c r="I296" t="s">
        <v>1088</v>
      </c>
      <c r="J296" t="s">
        <v>1089</v>
      </c>
      <c r="K296" t="s">
        <v>1090</v>
      </c>
      <c r="L296">
        <v>1339</v>
      </c>
      <c r="N296">
        <v>1007</v>
      </c>
      <c r="O296" t="s">
        <v>179</v>
      </c>
      <c r="P296" t="s">
        <v>179</v>
      </c>
      <c r="Q296">
        <v>1</v>
      </c>
      <c r="X296">
        <v>4.4000000000000004</v>
      </c>
      <c r="Y296">
        <v>517.91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3</v>
      </c>
      <c r="AG296">
        <v>4.4000000000000004</v>
      </c>
      <c r="AH296">
        <v>2</v>
      </c>
      <c r="AI296">
        <v>39501248</v>
      </c>
      <c r="AJ296">
        <v>312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ROW(Source!A134)</f>
        <v>134</v>
      </c>
      <c r="B297">
        <v>39501268</v>
      </c>
      <c r="C297">
        <v>39501255</v>
      </c>
      <c r="D297">
        <v>37064978</v>
      </c>
      <c r="E297">
        <v>1</v>
      </c>
      <c r="F297">
        <v>1</v>
      </c>
      <c r="G297">
        <v>1</v>
      </c>
      <c r="H297">
        <v>1</v>
      </c>
      <c r="I297" t="s">
        <v>1232</v>
      </c>
      <c r="J297" t="s">
        <v>3</v>
      </c>
      <c r="K297" t="s">
        <v>1233</v>
      </c>
      <c r="L297">
        <v>1191</v>
      </c>
      <c r="N297">
        <v>1013</v>
      </c>
      <c r="O297" t="s">
        <v>1028</v>
      </c>
      <c r="P297" t="s">
        <v>1028</v>
      </c>
      <c r="Q297">
        <v>1</v>
      </c>
      <c r="X297">
        <v>33.630000000000003</v>
      </c>
      <c r="Y297">
        <v>0</v>
      </c>
      <c r="Z297">
        <v>0</v>
      </c>
      <c r="AA297">
        <v>0</v>
      </c>
      <c r="AB297">
        <v>8.86</v>
      </c>
      <c r="AC297">
        <v>0</v>
      </c>
      <c r="AD297">
        <v>1</v>
      </c>
      <c r="AE297">
        <v>1</v>
      </c>
      <c r="AF297" t="s">
        <v>33</v>
      </c>
      <c r="AG297">
        <v>38.674500000000002</v>
      </c>
      <c r="AH297">
        <v>2</v>
      </c>
      <c r="AI297">
        <v>39501256</v>
      </c>
      <c r="AJ297">
        <v>313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ROW(Source!A134)</f>
        <v>134</v>
      </c>
      <c r="B298">
        <v>39501269</v>
      </c>
      <c r="C298">
        <v>39501255</v>
      </c>
      <c r="D298">
        <v>37064876</v>
      </c>
      <c r="E298">
        <v>1</v>
      </c>
      <c r="F298">
        <v>1</v>
      </c>
      <c r="G298">
        <v>1</v>
      </c>
      <c r="H298">
        <v>1</v>
      </c>
      <c r="I298" t="s">
        <v>1029</v>
      </c>
      <c r="J298" t="s">
        <v>3</v>
      </c>
      <c r="K298" t="s">
        <v>1030</v>
      </c>
      <c r="L298">
        <v>1191</v>
      </c>
      <c r="N298">
        <v>1013</v>
      </c>
      <c r="O298" t="s">
        <v>1028</v>
      </c>
      <c r="P298" t="s">
        <v>1028</v>
      </c>
      <c r="Q298">
        <v>1</v>
      </c>
      <c r="X298">
        <v>0.02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32</v>
      </c>
      <c r="AG298">
        <v>2.5000000000000001E-2</v>
      </c>
      <c r="AH298">
        <v>2</v>
      </c>
      <c r="AI298">
        <v>39501257</v>
      </c>
      <c r="AJ298">
        <v>314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ROW(Source!A134)</f>
        <v>134</v>
      </c>
      <c r="B299">
        <v>39501270</v>
      </c>
      <c r="C299">
        <v>39501255</v>
      </c>
      <c r="D299">
        <v>36882452</v>
      </c>
      <c r="E299">
        <v>1</v>
      </c>
      <c r="F299">
        <v>1</v>
      </c>
      <c r="G299">
        <v>1</v>
      </c>
      <c r="H299">
        <v>2</v>
      </c>
      <c r="I299" t="s">
        <v>1031</v>
      </c>
      <c r="J299" t="s">
        <v>1032</v>
      </c>
      <c r="K299" t="s">
        <v>1033</v>
      </c>
      <c r="L299">
        <v>1368</v>
      </c>
      <c r="N299">
        <v>1011</v>
      </c>
      <c r="O299" t="s">
        <v>1034</v>
      </c>
      <c r="P299" t="s">
        <v>1034</v>
      </c>
      <c r="Q299">
        <v>1</v>
      </c>
      <c r="X299">
        <v>0.01</v>
      </c>
      <c r="Y299">
        <v>0</v>
      </c>
      <c r="Z299">
        <v>31.26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32</v>
      </c>
      <c r="AG299">
        <v>1.2500000000000001E-2</v>
      </c>
      <c r="AH299">
        <v>2</v>
      </c>
      <c r="AI299">
        <v>39501258</v>
      </c>
      <c r="AJ299">
        <v>315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ROW(Source!A134)</f>
        <v>134</v>
      </c>
      <c r="B300">
        <v>39501271</v>
      </c>
      <c r="C300">
        <v>39501255</v>
      </c>
      <c r="D300">
        <v>36883554</v>
      </c>
      <c r="E300">
        <v>1</v>
      </c>
      <c r="F300">
        <v>1</v>
      </c>
      <c r="G300">
        <v>1</v>
      </c>
      <c r="H300">
        <v>2</v>
      </c>
      <c r="I300" t="s">
        <v>1037</v>
      </c>
      <c r="J300" t="s">
        <v>1038</v>
      </c>
      <c r="K300" t="s">
        <v>1039</v>
      </c>
      <c r="L300">
        <v>1368</v>
      </c>
      <c r="N300">
        <v>1011</v>
      </c>
      <c r="O300" t="s">
        <v>1034</v>
      </c>
      <c r="P300" t="s">
        <v>1034</v>
      </c>
      <c r="Q300">
        <v>1</v>
      </c>
      <c r="X300">
        <v>0.01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32</v>
      </c>
      <c r="AG300">
        <v>1.2500000000000001E-2</v>
      </c>
      <c r="AH300">
        <v>2</v>
      </c>
      <c r="AI300">
        <v>39501259</v>
      </c>
      <c r="AJ300">
        <v>316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ROW(Source!A134)</f>
        <v>134</v>
      </c>
      <c r="B301">
        <v>39501272</v>
      </c>
      <c r="C301">
        <v>39501255</v>
      </c>
      <c r="D301">
        <v>36797604</v>
      </c>
      <c r="E301">
        <v>17</v>
      </c>
      <c r="F301">
        <v>1</v>
      </c>
      <c r="G301">
        <v>1</v>
      </c>
      <c r="H301">
        <v>3</v>
      </c>
      <c r="I301" t="s">
        <v>241</v>
      </c>
      <c r="J301" t="s">
        <v>3</v>
      </c>
      <c r="K301" t="s">
        <v>242</v>
      </c>
      <c r="L301">
        <v>1328</v>
      </c>
      <c r="N301">
        <v>1005</v>
      </c>
      <c r="O301" t="s">
        <v>17</v>
      </c>
      <c r="P301" t="s">
        <v>17</v>
      </c>
      <c r="Q301">
        <v>100</v>
      </c>
      <c r="X301">
        <v>1.1299999999999999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 t="s">
        <v>3</v>
      </c>
      <c r="AG301">
        <v>1.1299999999999999</v>
      </c>
      <c r="AH301">
        <v>2</v>
      </c>
      <c r="AI301">
        <v>39501260</v>
      </c>
      <c r="AJ301">
        <v>317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ROW(Source!A134)</f>
        <v>134</v>
      </c>
      <c r="B302">
        <v>39501273</v>
      </c>
      <c r="C302">
        <v>39501255</v>
      </c>
      <c r="D302">
        <v>36801783</v>
      </c>
      <c r="E302">
        <v>1</v>
      </c>
      <c r="F302">
        <v>1</v>
      </c>
      <c r="G302">
        <v>1</v>
      </c>
      <c r="H302">
        <v>3</v>
      </c>
      <c r="I302" t="s">
        <v>1234</v>
      </c>
      <c r="J302" t="s">
        <v>1235</v>
      </c>
      <c r="K302" t="s">
        <v>1236</v>
      </c>
      <c r="L302">
        <v>1348</v>
      </c>
      <c r="N302">
        <v>1009</v>
      </c>
      <c r="O302" t="s">
        <v>57</v>
      </c>
      <c r="P302" t="s">
        <v>57</v>
      </c>
      <c r="Q302">
        <v>1000</v>
      </c>
      <c r="X302">
        <v>7.1000000000000004E-3</v>
      </c>
      <c r="Y302">
        <v>5650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7.1000000000000004E-3</v>
      </c>
      <c r="AH302">
        <v>2</v>
      </c>
      <c r="AI302">
        <v>39501261</v>
      </c>
      <c r="AJ302">
        <v>319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ROW(Source!A134)</f>
        <v>134</v>
      </c>
      <c r="B303">
        <v>39501274</v>
      </c>
      <c r="C303">
        <v>39501255</v>
      </c>
      <c r="D303">
        <v>36801792</v>
      </c>
      <c r="E303">
        <v>1</v>
      </c>
      <c r="F303">
        <v>1</v>
      </c>
      <c r="G303">
        <v>1</v>
      </c>
      <c r="H303">
        <v>3</v>
      </c>
      <c r="I303" t="s">
        <v>1066</v>
      </c>
      <c r="J303" t="s">
        <v>1067</v>
      </c>
      <c r="K303" t="s">
        <v>1068</v>
      </c>
      <c r="L303">
        <v>1339</v>
      </c>
      <c r="N303">
        <v>1007</v>
      </c>
      <c r="O303" t="s">
        <v>179</v>
      </c>
      <c r="P303" t="s">
        <v>179</v>
      </c>
      <c r="Q303">
        <v>1</v>
      </c>
      <c r="X303">
        <v>0.01</v>
      </c>
      <c r="Y303">
        <v>2.44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0.01</v>
      </c>
      <c r="AH303">
        <v>2</v>
      </c>
      <c r="AI303">
        <v>39501262</v>
      </c>
      <c r="AJ303">
        <v>320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ROW(Source!A134)</f>
        <v>134</v>
      </c>
      <c r="B304">
        <v>39501275</v>
      </c>
      <c r="C304">
        <v>39501255</v>
      </c>
      <c r="D304">
        <v>36805524</v>
      </c>
      <c r="E304">
        <v>1</v>
      </c>
      <c r="F304">
        <v>1</v>
      </c>
      <c r="G304">
        <v>1</v>
      </c>
      <c r="H304">
        <v>3</v>
      </c>
      <c r="I304" t="s">
        <v>1071</v>
      </c>
      <c r="J304" t="s">
        <v>1072</v>
      </c>
      <c r="K304" t="s">
        <v>1073</v>
      </c>
      <c r="L304">
        <v>1346</v>
      </c>
      <c r="N304">
        <v>1009</v>
      </c>
      <c r="O304" t="s">
        <v>52</v>
      </c>
      <c r="P304" t="s">
        <v>52</v>
      </c>
      <c r="Q304">
        <v>1</v>
      </c>
      <c r="X304">
        <v>0.01</v>
      </c>
      <c r="Y304">
        <v>1.82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0.01</v>
      </c>
      <c r="AH304">
        <v>2</v>
      </c>
      <c r="AI304">
        <v>39501263</v>
      </c>
      <c r="AJ304">
        <v>321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ROW(Source!A134)</f>
        <v>134</v>
      </c>
      <c r="B305">
        <v>39501276</v>
      </c>
      <c r="C305">
        <v>39501255</v>
      </c>
      <c r="D305">
        <v>36806413</v>
      </c>
      <c r="E305">
        <v>1</v>
      </c>
      <c r="F305">
        <v>1</v>
      </c>
      <c r="G305">
        <v>1</v>
      </c>
      <c r="H305">
        <v>3</v>
      </c>
      <c r="I305" t="s">
        <v>1096</v>
      </c>
      <c r="J305" t="s">
        <v>1097</v>
      </c>
      <c r="K305" t="s">
        <v>1098</v>
      </c>
      <c r="L305">
        <v>1339</v>
      </c>
      <c r="N305">
        <v>1007</v>
      </c>
      <c r="O305" t="s">
        <v>179</v>
      </c>
      <c r="P305" t="s">
        <v>179</v>
      </c>
      <c r="Q305">
        <v>1</v>
      </c>
      <c r="X305">
        <v>4.0000000000000002E-4</v>
      </c>
      <c r="Y305">
        <v>74.58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4.0000000000000002E-4</v>
      </c>
      <c r="AH305">
        <v>2</v>
      </c>
      <c r="AI305">
        <v>39501264</v>
      </c>
      <c r="AJ305">
        <v>322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ROW(Source!A134)</f>
        <v>134</v>
      </c>
      <c r="B306">
        <v>39501277</v>
      </c>
      <c r="C306">
        <v>39501255</v>
      </c>
      <c r="D306">
        <v>36836966</v>
      </c>
      <c r="E306">
        <v>1</v>
      </c>
      <c r="F306">
        <v>1</v>
      </c>
      <c r="G306">
        <v>1</v>
      </c>
      <c r="H306">
        <v>3</v>
      </c>
      <c r="I306" t="s">
        <v>1237</v>
      </c>
      <c r="J306" t="s">
        <v>1238</v>
      </c>
      <c r="K306" t="s">
        <v>1239</v>
      </c>
      <c r="L306">
        <v>1348</v>
      </c>
      <c r="N306">
        <v>1009</v>
      </c>
      <c r="O306" t="s">
        <v>57</v>
      </c>
      <c r="P306" t="s">
        <v>57</v>
      </c>
      <c r="Q306">
        <v>1000</v>
      </c>
      <c r="X306">
        <v>2E-3</v>
      </c>
      <c r="Y306">
        <v>25990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2E-3</v>
      </c>
      <c r="AH306">
        <v>2</v>
      </c>
      <c r="AI306">
        <v>39501265</v>
      </c>
      <c r="AJ306">
        <v>323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ROW(Source!A134)</f>
        <v>134</v>
      </c>
      <c r="B307">
        <v>39501278</v>
      </c>
      <c r="C307">
        <v>39501255</v>
      </c>
      <c r="D307">
        <v>36839212</v>
      </c>
      <c r="E307">
        <v>1</v>
      </c>
      <c r="F307">
        <v>1</v>
      </c>
      <c r="G307">
        <v>1</v>
      </c>
      <c r="H307">
        <v>3</v>
      </c>
      <c r="I307" t="s">
        <v>1240</v>
      </c>
      <c r="J307" t="s">
        <v>1241</v>
      </c>
      <c r="K307" t="s">
        <v>1242</v>
      </c>
      <c r="L307">
        <v>1348</v>
      </c>
      <c r="N307">
        <v>1009</v>
      </c>
      <c r="O307" t="s">
        <v>57</v>
      </c>
      <c r="P307" t="s">
        <v>57</v>
      </c>
      <c r="Q307">
        <v>1000</v>
      </c>
      <c r="X307">
        <v>6.7000000000000002E-3</v>
      </c>
      <c r="Y307">
        <v>4294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6.7000000000000002E-3</v>
      </c>
      <c r="AH307">
        <v>2</v>
      </c>
      <c r="AI307">
        <v>39501266</v>
      </c>
      <c r="AJ307">
        <v>324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ROW(Source!A135)</f>
        <v>135</v>
      </c>
      <c r="B308">
        <v>39501268</v>
      </c>
      <c r="C308">
        <v>39501255</v>
      </c>
      <c r="D308">
        <v>37064978</v>
      </c>
      <c r="E308">
        <v>1</v>
      </c>
      <c r="F308">
        <v>1</v>
      </c>
      <c r="G308">
        <v>1</v>
      </c>
      <c r="H308">
        <v>1</v>
      </c>
      <c r="I308" t="s">
        <v>1232</v>
      </c>
      <c r="J308" t="s">
        <v>3</v>
      </c>
      <c r="K308" t="s">
        <v>1233</v>
      </c>
      <c r="L308">
        <v>1191</v>
      </c>
      <c r="N308">
        <v>1013</v>
      </c>
      <c r="O308" t="s">
        <v>1028</v>
      </c>
      <c r="P308" t="s">
        <v>1028</v>
      </c>
      <c r="Q308">
        <v>1</v>
      </c>
      <c r="X308">
        <v>33.630000000000003</v>
      </c>
      <c r="Y308">
        <v>0</v>
      </c>
      <c r="Z308">
        <v>0</v>
      </c>
      <c r="AA308">
        <v>0</v>
      </c>
      <c r="AB308">
        <v>8.86</v>
      </c>
      <c r="AC308">
        <v>0</v>
      </c>
      <c r="AD308">
        <v>1</v>
      </c>
      <c r="AE308">
        <v>1</v>
      </c>
      <c r="AF308" t="s">
        <v>33</v>
      </c>
      <c r="AG308">
        <v>38.674500000000002</v>
      </c>
      <c r="AH308">
        <v>2</v>
      </c>
      <c r="AI308">
        <v>39501256</v>
      </c>
      <c r="AJ308">
        <v>325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ROW(Source!A135)</f>
        <v>135</v>
      </c>
      <c r="B309">
        <v>39501269</v>
      </c>
      <c r="C309">
        <v>39501255</v>
      </c>
      <c r="D309">
        <v>37064876</v>
      </c>
      <c r="E309">
        <v>1</v>
      </c>
      <c r="F309">
        <v>1</v>
      </c>
      <c r="G309">
        <v>1</v>
      </c>
      <c r="H309">
        <v>1</v>
      </c>
      <c r="I309" t="s">
        <v>1029</v>
      </c>
      <c r="J309" t="s">
        <v>3</v>
      </c>
      <c r="K309" t="s">
        <v>1030</v>
      </c>
      <c r="L309">
        <v>1191</v>
      </c>
      <c r="N309">
        <v>1013</v>
      </c>
      <c r="O309" t="s">
        <v>1028</v>
      </c>
      <c r="P309" t="s">
        <v>1028</v>
      </c>
      <c r="Q309">
        <v>1</v>
      </c>
      <c r="X309">
        <v>0.02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2</v>
      </c>
      <c r="AF309" t="s">
        <v>32</v>
      </c>
      <c r="AG309">
        <v>2.5000000000000001E-2</v>
      </c>
      <c r="AH309">
        <v>2</v>
      </c>
      <c r="AI309">
        <v>39501257</v>
      </c>
      <c r="AJ309">
        <v>326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ROW(Source!A135)</f>
        <v>135</v>
      </c>
      <c r="B310">
        <v>39501270</v>
      </c>
      <c r="C310">
        <v>39501255</v>
      </c>
      <c r="D310">
        <v>36882452</v>
      </c>
      <c r="E310">
        <v>1</v>
      </c>
      <c r="F310">
        <v>1</v>
      </c>
      <c r="G310">
        <v>1</v>
      </c>
      <c r="H310">
        <v>2</v>
      </c>
      <c r="I310" t="s">
        <v>1031</v>
      </c>
      <c r="J310" t="s">
        <v>1032</v>
      </c>
      <c r="K310" t="s">
        <v>1033</v>
      </c>
      <c r="L310">
        <v>1368</v>
      </c>
      <c r="N310">
        <v>1011</v>
      </c>
      <c r="O310" t="s">
        <v>1034</v>
      </c>
      <c r="P310" t="s">
        <v>1034</v>
      </c>
      <c r="Q310">
        <v>1</v>
      </c>
      <c r="X310">
        <v>0.01</v>
      </c>
      <c r="Y310">
        <v>0</v>
      </c>
      <c r="Z310">
        <v>31.26</v>
      </c>
      <c r="AA310">
        <v>13.5</v>
      </c>
      <c r="AB310">
        <v>0</v>
      </c>
      <c r="AC310">
        <v>0</v>
      </c>
      <c r="AD310">
        <v>1</v>
      </c>
      <c r="AE310">
        <v>0</v>
      </c>
      <c r="AF310" t="s">
        <v>32</v>
      </c>
      <c r="AG310">
        <v>1.2500000000000001E-2</v>
      </c>
      <c r="AH310">
        <v>2</v>
      </c>
      <c r="AI310">
        <v>39501258</v>
      </c>
      <c r="AJ310">
        <v>327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ROW(Source!A135)</f>
        <v>135</v>
      </c>
      <c r="B311">
        <v>39501271</v>
      </c>
      <c r="C311">
        <v>39501255</v>
      </c>
      <c r="D311">
        <v>36883554</v>
      </c>
      <c r="E311">
        <v>1</v>
      </c>
      <c r="F311">
        <v>1</v>
      </c>
      <c r="G311">
        <v>1</v>
      </c>
      <c r="H311">
        <v>2</v>
      </c>
      <c r="I311" t="s">
        <v>1037</v>
      </c>
      <c r="J311" t="s">
        <v>1038</v>
      </c>
      <c r="K311" t="s">
        <v>1039</v>
      </c>
      <c r="L311">
        <v>1368</v>
      </c>
      <c r="N311">
        <v>1011</v>
      </c>
      <c r="O311" t="s">
        <v>1034</v>
      </c>
      <c r="P311" t="s">
        <v>1034</v>
      </c>
      <c r="Q311">
        <v>1</v>
      </c>
      <c r="X311">
        <v>0.01</v>
      </c>
      <c r="Y311">
        <v>0</v>
      </c>
      <c r="Z311">
        <v>65.709999999999994</v>
      </c>
      <c r="AA311">
        <v>11.6</v>
      </c>
      <c r="AB311">
        <v>0</v>
      </c>
      <c r="AC311">
        <v>0</v>
      </c>
      <c r="AD311">
        <v>1</v>
      </c>
      <c r="AE311">
        <v>0</v>
      </c>
      <c r="AF311" t="s">
        <v>32</v>
      </c>
      <c r="AG311">
        <v>1.2500000000000001E-2</v>
      </c>
      <c r="AH311">
        <v>2</v>
      </c>
      <c r="AI311">
        <v>39501259</v>
      </c>
      <c r="AJ311">
        <v>328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ROW(Source!A135)</f>
        <v>135</v>
      </c>
      <c r="B312">
        <v>39501272</v>
      </c>
      <c r="C312">
        <v>39501255</v>
      </c>
      <c r="D312">
        <v>36797604</v>
      </c>
      <c r="E312">
        <v>17</v>
      </c>
      <c r="F312">
        <v>1</v>
      </c>
      <c r="G312">
        <v>1</v>
      </c>
      <c r="H312">
        <v>3</v>
      </c>
      <c r="I312" t="s">
        <v>241</v>
      </c>
      <c r="J312" t="s">
        <v>3</v>
      </c>
      <c r="K312" t="s">
        <v>242</v>
      </c>
      <c r="L312">
        <v>1328</v>
      </c>
      <c r="N312">
        <v>1005</v>
      </c>
      <c r="O312" t="s">
        <v>17</v>
      </c>
      <c r="P312" t="s">
        <v>17</v>
      </c>
      <c r="Q312">
        <v>100</v>
      </c>
      <c r="X312">
        <v>1.1299999999999999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 t="s">
        <v>3</v>
      </c>
      <c r="AG312">
        <v>1.1299999999999999</v>
      </c>
      <c r="AH312">
        <v>2</v>
      </c>
      <c r="AI312">
        <v>39501260</v>
      </c>
      <c r="AJ312">
        <v>329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ROW(Source!A135)</f>
        <v>135</v>
      </c>
      <c r="B313">
        <v>39501273</v>
      </c>
      <c r="C313">
        <v>39501255</v>
      </c>
      <c r="D313">
        <v>36801783</v>
      </c>
      <c r="E313">
        <v>1</v>
      </c>
      <c r="F313">
        <v>1</v>
      </c>
      <c r="G313">
        <v>1</v>
      </c>
      <c r="H313">
        <v>3</v>
      </c>
      <c r="I313" t="s">
        <v>1234</v>
      </c>
      <c r="J313" t="s">
        <v>1235</v>
      </c>
      <c r="K313" t="s">
        <v>1236</v>
      </c>
      <c r="L313">
        <v>1348</v>
      </c>
      <c r="N313">
        <v>1009</v>
      </c>
      <c r="O313" t="s">
        <v>57</v>
      </c>
      <c r="P313" t="s">
        <v>57</v>
      </c>
      <c r="Q313">
        <v>1000</v>
      </c>
      <c r="X313">
        <v>7.1000000000000004E-3</v>
      </c>
      <c r="Y313">
        <v>5650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7.1000000000000004E-3</v>
      </c>
      <c r="AH313">
        <v>2</v>
      </c>
      <c r="AI313">
        <v>39501261</v>
      </c>
      <c r="AJ313">
        <v>331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ROW(Source!A135)</f>
        <v>135</v>
      </c>
      <c r="B314">
        <v>39501274</v>
      </c>
      <c r="C314">
        <v>39501255</v>
      </c>
      <c r="D314">
        <v>36801792</v>
      </c>
      <c r="E314">
        <v>1</v>
      </c>
      <c r="F314">
        <v>1</v>
      </c>
      <c r="G314">
        <v>1</v>
      </c>
      <c r="H314">
        <v>3</v>
      </c>
      <c r="I314" t="s">
        <v>1066</v>
      </c>
      <c r="J314" t="s">
        <v>1067</v>
      </c>
      <c r="K314" t="s">
        <v>1068</v>
      </c>
      <c r="L314">
        <v>1339</v>
      </c>
      <c r="N314">
        <v>1007</v>
      </c>
      <c r="O314" t="s">
        <v>179</v>
      </c>
      <c r="P314" t="s">
        <v>179</v>
      </c>
      <c r="Q314">
        <v>1</v>
      </c>
      <c r="X314">
        <v>0.01</v>
      </c>
      <c r="Y314">
        <v>2.44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0.01</v>
      </c>
      <c r="AH314">
        <v>2</v>
      </c>
      <c r="AI314">
        <v>39501262</v>
      </c>
      <c r="AJ314">
        <v>332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ROW(Source!A135)</f>
        <v>135</v>
      </c>
      <c r="B315">
        <v>39501275</v>
      </c>
      <c r="C315">
        <v>39501255</v>
      </c>
      <c r="D315">
        <v>36805524</v>
      </c>
      <c r="E315">
        <v>1</v>
      </c>
      <c r="F315">
        <v>1</v>
      </c>
      <c r="G315">
        <v>1</v>
      </c>
      <c r="H315">
        <v>3</v>
      </c>
      <c r="I315" t="s">
        <v>1071</v>
      </c>
      <c r="J315" t="s">
        <v>1072</v>
      </c>
      <c r="K315" t="s">
        <v>1073</v>
      </c>
      <c r="L315">
        <v>1346</v>
      </c>
      <c r="N315">
        <v>1009</v>
      </c>
      <c r="O315" t="s">
        <v>52</v>
      </c>
      <c r="P315" t="s">
        <v>52</v>
      </c>
      <c r="Q315">
        <v>1</v>
      </c>
      <c r="X315">
        <v>0.01</v>
      </c>
      <c r="Y315">
        <v>1.82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3</v>
      </c>
      <c r="AG315">
        <v>0.01</v>
      </c>
      <c r="AH315">
        <v>2</v>
      </c>
      <c r="AI315">
        <v>39501263</v>
      </c>
      <c r="AJ315">
        <v>333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ROW(Source!A135)</f>
        <v>135</v>
      </c>
      <c r="B316">
        <v>39501276</v>
      </c>
      <c r="C316">
        <v>39501255</v>
      </c>
      <c r="D316">
        <v>36806413</v>
      </c>
      <c r="E316">
        <v>1</v>
      </c>
      <c r="F316">
        <v>1</v>
      </c>
      <c r="G316">
        <v>1</v>
      </c>
      <c r="H316">
        <v>3</v>
      </c>
      <c r="I316" t="s">
        <v>1096</v>
      </c>
      <c r="J316" t="s">
        <v>1097</v>
      </c>
      <c r="K316" t="s">
        <v>1098</v>
      </c>
      <c r="L316">
        <v>1339</v>
      </c>
      <c r="N316">
        <v>1007</v>
      </c>
      <c r="O316" t="s">
        <v>179</v>
      </c>
      <c r="P316" t="s">
        <v>179</v>
      </c>
      <c r="Q316">
        <v>1</v>
      </c>
      <c r="X316">
        <v>4.0000000000000002E-4</v>
      </c>
      <c r="Y316">
        <v>74.58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4.0000000000000002E-4</v>
      </c>
      <c r="AH316">
        <v>2</v>
      </c>
      <c r="AI316">
        <v>39501264</v>
      </c>
      <c r="AJ316">
        <v>334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ROW(Source!A135)</f>
        <v>135</v>
      </c>
      <c r="B317">
        <v>39501277</v>
      </c>
      <c r="C317">
        <v>39501255</v>
      </c>
      <c r="D317">
        <v>36836966</v>
      </c>
      <c r="E317">
        <v>1</v>
      </c>
      <c r="F317">
        <v>1</v>
      </c>
      <c r="G317">
        <v>1</v>
      </c>
      <c r="H317">
        <v>3</v>
      </c>
      <c r="I317" t="s">
        <v>1237</v>
      </c>
      <c r="J317" t="s">
        <v>1238</v>
      </c>
      <c r="K317" t="s">
        <v>1239</v>
      </c>
      <c r="L317">
        <v>1348</v>
      </c>
      <c r="N317">
        <v>1009</v>
      </c>
      <c r="O317" t="s">
        <v>57</v>
      </c>
      <c r="P317" t="s">
        <v>57</v>
      </c>
      <c r="Q317">
        <v>1000</v>
      </c>
      <c r="X317">
        <v>2E-3</v>
      </c>
      <c r="Y317">
        <v>25990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2E-3</v>
      </c>
      <c r="AH317">
        <v>2</v>
      </c>
      <c r="AI317">
        <v>39501265</v>
      </c>
      <c r="AJ317">
        <v>335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ROW(Source!A135)</f>
        <v>135</v>
      </c>
      <c r="B318">
        <v>39501278</v>
      </c>
      <c r="C318">
        <v>39501255</v>
      </c>
      <c r="D318">
        <v>36839212</v>
      </c>
      <c r="E318">
        <v>1</v>
      </c>
      <c r="F318">
        <v>1</v>
      </c>
      <c r="G318">
        <v>1</v>
      </c>
      <c r="H318">
        <v>3</v>
      </c>
      <c r="I318" t="s">
        <v>1240</v>
      </c>
      <c r="J318" t="s">
        <v>1241</v>
      </c>
      <c r="K318" t="s">
        <v>1242</v>
      </c>
      <c r="L318">
        <v>1348</v>
      </c>
      <c r="N318">
        <v>1009</v>
      </c>
      <c r="O318" t="s">
        <v>57</v>
      </c>
      <c r="P318" t="s">
        <v>57</v>
      </c>
      <c r="Q318">
        <v>1000</v>
      </c>
      <c r="X318">
        <v>6.7000000000000002E-3</v>
      </c>
      <c r="Y318">
        <v>4294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</v>
      </c>
      <c r="AG318">
        <v>6.7000000000000002E-3</v>
      </c>
      <c r="AH318">
        <v>2</v>
      </c>
      <c r="AI318">
        <v>39501266</v>
      </c>
      <c r="AJ318">
        <v>336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ROW(Source!A140)</f>
        <v>140</v>
      </c>
      <c r="B319">
        <v>39501293</v>
      </c>
      <c r="C319">
        <v>39501281</v>
      </c>
      <c r="D319">
        <v>37064978</v>
      </c>
      <c r="E319">
        <v>1</v>
      </c>
      <c r="F319">
        <v>1</v>
      </c>
      <c r="G319">
        <v>1</v>
      </c>
      <c r="H319">
        <v>1</v>
      </c>
      <c r="I319" t="s">
        <v>1232</v>
      </c>
      <c r="J319" t="s">
        <v>3</v>
      </c>
      <c r="K319" t="s">
        <v>1233</v>
      </c>
      <c r="L319">
        <v>1191</v>
      </c>
      <c r="N319">
        <v>1013</v>
      </c>
      <c r="O319" t="s">
        <v>1028</v>
      </c>
      <c r="P319" t="s">
        <v>1028</v>
      </c>
      <c r="Q319">
        <v>1</v>
      </c>
      <c r="X319">
        <v>27.64</v>
      </c>
      <c r="Y319">
        <v>0</v>
      </c>
      <c r="Z319">
        <v>0</v>
      </c>
      <c r="AA319">
        <v>0</v>
      </c>
      <c r="AB319">
        <v>8.86</v>
      </c>
      <c r="AC319">
        <v>0</v>
      </c>
      <c r="AD319">
        <v>1</v>
      </c>
      <c r="AE319">
        <v>1</v>
      </c>
      <c r="AF319" t="s">
        <v>33</v>
      </c>
      <c r="AG319">
        <v>31.785999999999998</v>
      </c>
      <c r="AH319">
        <v>2</v>
      </c>
      <c r="AI319">
        <v>39501282</v>
      </c>
      <c r="AJ319">
        <v>337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ROW(Source!A140)</f>
        <v>140</v>
      </c>
      <c r="B320">
        <v>39501294</v>
      </c>
      <c r="C320">
        <v>39501281</v>
      </c>
      <c r="D320">
        <v>37064876</v>
      </c>
      <c r="E320">
        <v>1</v>
      </c>
      <c r="F320">
        <v>1</v>
      </c>
      <c r="G320">
        <v>1</v>
      </c>
      <c r="H320">
        <v>1</v>
      </c>
      <c r="I320" t="s">
        <v>1029</v>
      </c>
      <c r="J320" t="s">
        <v>3</v>
      </c>
      <c r="K320" t="s">
        <v>1030</v>
      </c>
      <c r="L320">
        <v>1191</v>
      </c>
      <c r="N320">
        <v>1013</v>
      </c>
      <c r="O320" t="s">
        <v>1028</v>
      </c>
      <c r="P320" t="s">
        <v>1028</v>
      </c>
      <c r="Q320">
        <v>1</v>
      </c>
      <c r="X320">
        <v>0.02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32</v>
      </c>
      <c r="AG320">
        <v>2.5000000000000001E-2</v>
      </c>
      <c r="AH320">
        <v>2</v>
      </c>
      <c r="AI320">
        <v>39501283</v>
      </c>
      <c r="AJ320">
        <v>338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ROW(Source!A140)</f>
        <v>140</v>
      </c>
      <c r="B321">
        <v>39501295</v>
      </c>
      <c r="C321">
        <v>39501281</v>
      </c>
      <c r="D321">
        <v>36882452</v>
      </c>
      <c r="E321">
        <v>1</v>
      </c>
      <c r="F321">
        <v>1</v>
      </c>
      <c r="G321">
        <v>1</v>
      </c>
      <c r="H321">
        <v>2</v>
      </c>
      <c r="I321" t="s">
        <v>1031</v>
      </c>
      <c r="J321" t="s">
        <v>1032</v>
      </c>
      <c r="K321" t="s">
        <v>1033</v>
      </c>
      <c r="L321">
        <v>1368</v>
      </c>
      <c r="N321">
        <v>1011</v>
      </c>
      <c r="O321" t="s">
        <v>1034</v>
      </c>
      <c r="P321" t="s">
        <v>1034</v>
      </c>
      <c r="Q321">
        <v>1</v>
      </c>
      <c r="X321">
        <v>0.01</v>
      </c>
      <c r="Y321">
        <v>0</v>
      </c>
      <c r="Z321">
        <v>31.26</v>
      </c>
      <c r="AA321">
        <v>13.5</v>
      </c>
      <c r="AB321">
        <v>0</v>
      </c>
      <c r="AC321">
        <v>0</v>
      </c>
      <c r="AD321">
        <v>1</v>
      </c>
      <c r="AE321">
        <v>0</v>
      </c>
      <c r="AF321" t="s">
        <v>32</v>
      </c>
      <c r="AG321">
        <v>1.2500000000000001E-2</v>
      </c>
      <c r="AH321">
        <v>2</v>
      </c>
      <c r="AI321">
        <v>39501284</v>
      </c>
      <c r="AJ321">
        <v>339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ROW(Source!A140)</f>
        <v>140</v>
      </c>
      <c r="B322">
        <v>39501296</v>
      </c>
      <c r="C322">
        <v>39501281</v>
      </c>
      <c r="D322">
        <v>36883554</v>
      </c>
      <c r="E322">
        <v>1</v>
      </c>
      <c r="F322">
        <v>1</v>
      </c>
      <c r="G322">
        <v>1</v>
      </c>
      <c r="H322">
        <v>2</v>
      </c>
      <c r="I322" t="s">
        <v>1037</v>
      </c>
      <c r="J322" t="s">
        <v>1038</v>
      </c>
      <c r="K322" t="s">
        <v>1039</v>
      </c>
      <c r="L322">
        <v>1368</v>
      </c>
      <c r="N322">
        <v>1011</v>
      </c>
      <c r="O322" t="s">
        <v>1034</v>
      </c>
      <c r="P322" t="s">
        <v>1034</v>
      </c>
      <c r="Q322">
        <v>1</v>
      </c>
      <c r="X322">
        <v>0.01</v>
      </c>
      <c r="Y322">
        <v>0</v>
      </c>
      <c r="Z322">
        <v>65.709999999999994</v>
      </c>
      <c r="AA322">
        <v>11.6</v>
      </c>
      <c r="AB322">
        <v>0</v>
      </c>
      <c r="AC322">
        <v>0</v>
      </c>
      <c r="AD322">
        <v>1</v>
      </c>
      <c r="AE322">
        <v>0</v>
      </c>
      <c r="AF322" t="s">
        <v>32</v>
      </c>
      <c r="AG322">
        <v>1.2500000000000001E-2</v>
      </c>
      <c r="AH322">
        <v>2</v>
      </c>
      <c r="AI322">
        <v>39501285</v>
      </c>
      <c r="AJ322">
        <v>340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ROW(Source!A140)</f>
        <v>140</v>
      </c>
      <c r="B323">
        <v>39501297</v>
      </c>
      <c r="C323">
        <v>39501281</v>
      </c>
      <c r="D323">
        <v>36797604</v>
      </c>
      <c r="E323">
        <v>17</v>
      </c>
      <c r="F323">
        <v>1</v>
      </c>
      <c r="G323">
        <v>1</v>
      </c>
      <c r="H323">
        <v>3</v>
      </c>
      <c r="I323" t="s">
        <v>241</v>
      </c>
      <c r="J323" t="s">
        <v>3</v>
      </c>
      <c r="K323" t="s">
        <v>242</v>
      </c>
      <c r="L323">
        <v>1328</v>
      </c>
      <c r="N323">
        <v>1005</v>
      </c>
      <c r="O323" t="s">
        <v>17</v>
      </c>
      <c r="P323" t="s">
        <v>17</v>
      </c>
      <c r="Q323">
        <v>100</v>
      </c>
      <c r="X323">
        <v>1.1299999999999999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 t="s">
        <v>3</v>
      </c>
      <c r="AG323">
        <v>1.1299999999999999</v>
      </c>
      <c r="AH323">
        <v>2</v>
      </c>
      <c r="AI323">
        <v>39501286</v>
      </c>
      <c r="AJ323">
        <v>341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ROW(Source!A140)</f>
        <v>140</v>
      </c>
      <c r="B324">
        <v>39501298</v>
      </c>
      <c r="C324">
        <v>39501281</v>
      </c>
      <c r="D324">
        <v>36801783</v>
      </c>
      <c r="E324">
        <v>1</v>
      </c>
      <c r="F324">
        <v>1</v>
      </c>
      <c r="G324">
        <v>1</v>
      </c>
      <c r="H324">
        <v>3</v>
      </c>
      <c r="I324" t="s">
        <v>1234</v>
      </c>
      <c r="J324" t="s">
        <v>1235</v>
      </c>
      <c r="K324" t="s">
        <v>1236</v>
      </c>
      <c r="L324">
        <v>1348</v>
      </c>
      <c r="N324">
        <v>1009</v>
      </c>
      <c r="O324" t="s">
        <v>57</v>
      </c>
      <c r="P324" t="s">
        <v>57</v>
      </c>
      <c r="Q324">
        <v>1000</v>
      </c>
      <c r="X324">
        <v>8.4999999999999995E-4</v>
      </c>
      <c r="Y324">
        <v>5650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8.4999999999999995E-4</v>
      </c>
      <c r="AH324">
        <v>2</v>
      </c>
      <c r="AI324">
        <v>39501287</v>
      </c>
      <c r="AJ324">
        <v>343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ROW(Source!A140)</f>
        <v>140</v>
      </c>
      <c r="B325">
        <v>39501299</v>
      </c>
      <c r="C325">
        <v>39501281</v>
      </c>
      <c r="D325">
        <v>36801792</v>
      </c>
      <c r="E325">
        <v>1</v>
      </c>
      <c r="F325">
        <v>1</v>
      </c>
      <c r="G325">
        <v>1</v>
      </c>
      <c r="H325">
        <v>3</v>
      </c>
      <c r="I325" t="s">
        <v>1066</v>
      </c>
      <c r="J325" t="s">
        <v>1067</v>
      </c>
      <c r="K325" t="s">
        <v>1068</v>
      </c>
      <c r="L325">
        <v>1339</v>
      </c>
      <c r="N325">
        <v>1007</v>
      </c>
      <c r="O325" t="s">
        <v>179</v>
      </c>
      <c r="P325" t="s">
        <v>179</v>
      </c>
      <c r="Q325">
        <v>1</v>
      </c>
      <c r="X325">
        <v>0.01</v>
      </c>
      <c r="Y325">
        <v>2.44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0.01</v>
      </c>
      <c r="AH325">
        <v>2</v>
      </c>
      <c r="AI325">
        <v>39501288</v>
      </c>
      <c r="AJ325">
        <v>344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ROW(Source!A140)</f>
        <v>140</v>
      </c>
      <c r="B326">
        <v>39501300</v>
      </c>
      <c r="C326">
        <v>39501281</v>
      </c>
      <c r="D326">
        <v>36805524</v>
      </c>
      <c r="E326">
        <v>1</v>
      </c>
      <c r="F326">
        <v>1</v>
      </c>
      <c r="G326">
        <v>1</v>
      </c>
      <c r="H326">
        <v>3</v>
      </c>
      <c r="I326" t="s">
        <v>1071</v>
      </c>
      <c r="J326" t="s">
        <v>1072</v>
      </c>
      <c r="K326" t="s">
        <v>1073</v>
      </c>
      <c r="L326">
        <v>1346</v>
      </c>
      <c r="N326">
        <v>1009</v>
      </c>
      <c r="O326" t="s">
        <v>52</v>
      </c>
      <c r="P326" t="s">
        <v>52</v>
      </c>
      <c r="Q326">
        <v>1</v>
      </c>
      <c r="X326">
        <v>0.01</v>
      </c>
      <c r="Y326">
        <v>1.82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0.01</v>
      </c>
      <c r="AH326">
        <v>2</v>
      </c>
      <c r="AI326">
        <v>39501289</v>
      </c>
      <c r="AJ326">
        <v>345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ROW(Source!A140)</f>
        <v>140</v>
      </c>
      <c r="B327">
        <v>39501301</v>
      </c>
      <c r="C327">
        <v>39501281</v>
      </c>
      <c r="D327">
        <v>36806413</v>
      </c>
      <c r="E327">
        <v>1</v>
      </c>
      <c r="F327">
        <v>1</v>
      </c>
      <c r="G327">
        <v>1</v>
      </c>
      <c r="H327">
        <v>3</v>
      </c>
      <c r="I327" t="s">
        <v>1096</v>
      </c>
      <c r="J327" t="s">
        <v>1097</v>
      </c>
      <c r="K327" t="s">
        <v>1098</v>
      </c>
      <c r="L327">
        <v>1339</v>
      </c>
      <c r="N327">
        <v>1007</v>
      </c>
      <c r="O327" t="s">
        <v>179</v>
      </c>
      <c r="P327" t="s">
        <v>179</v>
      </c>
      <c r="Q327">
        <v>1</v>
      </c>
      <c r="X327">
        <v>4.0000000000000002E-4</v>
      </c>
      <c r="Y327">
        <v>74.58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4.0000000000000002E-4</v>
      </c>
      <c r="AH327">
        <v>2</v>
      </c>
      <c r="AI327">
        <v>39501290</v>
      </c>
      <c r="AJ327">
        <v>346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ROW(Source!A140)</f>
        <v>140</v>
      </c>
      <c r="B328">
        <v>39501302</v>
      </c>
      <c r="C328">
        <v>39501281</v>
      </c>
      <c r="D328">
        <v>36836966</v>
      </c>
      <c r="E328">
        <v>1</v>
      </c>
      <c r="F328">
        <v>1</v>
      </c>
      <c r="G328">
        <v>1</v>
      </c>
      <c r="H328">
        <v>3</v>
      </c>
      <c r="I328" t="s">
        <v>1237</v>
      </c>
      <c r="J328" t="s">
        <v>1238</v>
      </c>
      <c r="K328" t="s">
        <v>1239</v>
      </c>
      <c r="L328">
        <v>1348</v>
      </c>
      <c r="N328">
        <v>1009</v>
      </c>
      <c r="O328" t="s">
        <v>57</v>
      </c>
      <c r="P328" t="s">
        <v>57</v>
      </c>
      <c r="Q328">
        <v>1000</v>
      </c>
      <c r="X328">
        <v>1.5E-3</v>
      </c>
      <c r="Y328">
        <v>25990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1.5E-3</v>
      </c>
      <c r="AH328">
        <v>2</v>
      </c>
      <c r="AI328">
        <v>39501291</v>
      </c>
      <c r="AJ328">
        <v>347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ROW(Source!A141)</f>
        <v>141</v>
      </c>
      <c r="B329">
        <v>39501293</v>
      </c>
      <c r="C329">
        <v>39501281</v>
      </c>
      <c r="D329">
        <v>37064978</v>
      </c>
      <c r="E329">
        <v>1</v>
      </c>
      <c r="F329">
        <v>1</v>
      </c>
      <c r="G329">
        <v>1</v>
      </c>
      <c r="H329">
        <v>1</v>
      </c>
      <c r="I329" t="s">
        <v>1232</v>
      </c>
      <c r="J329" t="s">
        <v>3</v>
      </c>
      <c r="K329" t="s">
        <v>1233</v>
      </c>
      <c r="L329">
        <v>1191</v>
      </c>
      <c r="N329">
        <v>1013</v>
      </c>
      <c r="O329" t="s">
        <v>1028</v>
      </c>
      <c r="P329" t="s">
        <v>1028</v>
      </c>
      <c r="Q329">
        <v>1</v>
      </c>
      <c r="X329">
        <v>27.64</v>
      </c>
      <c r="Y329">
        <v>0</v>
      </c>
      <c r="Z329">
        <v>0</v>
      </c>
      <c r="AA329">
        <v>0</v>
      </c>
      <c r="AB329">
        <v>8.86</v>
      </c>
      <c r="AC329">
        <v>0</v>
      </c>
      <c r="AD329">
        <v>1</v>
      </c>
      <c r="AE329">
        <v>1</v>
      </c>
      <c r="AF329" t="s">
        <v>33</v>
      </c>
      <c r="AG329">
        <v>31.785999999999998</v>
      </c>
      <c r="AH329">
        <v>2</v>
      </c>
      <c r="AI329">
        <v>39501282</v>
      </c>
      <c r="AJ329">
        <v>348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ROW(Source!A141)</f>
        <v>141</v>
      </c>
      <c r="B330">
        <v>39501294</v>
      </c>
      <c r="C330">
        <v>39501281</v>
      </c>
      <c r="D330">
        <v>37064876</v>
      </c>
      <c r="E330">
        <v>1</v>
      </c>
      <c r="F330">
        <v>1</v>
      </c>
      <c r="G330">
        <v>1</v>
      </c>
      <c r="H330">
        <v>1</v>
      </c>
      <c r="I330" t="s">
        <v>1029</v>
      </c>
      <c r="J330" t="s">
        <v>3</v>
      </c>
      <c r="K330" t="s">
        <v>1030</v>
      </c>
      <c r="L330">
        <v>1191</v>
      </c>
      <c r="N330">
        <v>1013</v>
      </c>
      <c r="O330" t="s">
        <v>1028</v>
      </c>
      <c r="P330" t="s">
        <v>1028</v>
      </c>
      <c r="Q330">
        <v>1</v>
      </c>
      <c r="X330">
        <v>0.02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2</v>
      </c>
      <c r="AF330" t="s">
        <v>32</v>
      </c>
      <c r="AG330">
        <v>2.5000000000000001E-2</v>
      </c>
      <c r="AH330">
        <v>2</v>
      </c>
      <c r="AI330">
        <v>39501283</v>
      </c>
      <c r="AJ330">
        <v>349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ROW(Source!A141)</f>
        <v>141</v>
      </c>
      <c r="B331">
        <v>39501295</v>
      </c>
      <c r="C331">
        <v>39501281</v>
      </c>
      <c r="D331">
        <v>36882452</v>
      </c>
      <c r="E331">
        <v>1</v>
      </c>
      <c r="F331">
        <v>1</v>
      </c>
      <c r="G331">
        <v>1</v>
      </c>
      <c r="H331">
        <v>2</v>
      </c>
      <c r="I331" t="s">
        <v>1031</v>
      </c>
      <c r="J331" t="s">
        <v>1032</v>
      </c>
      <c r="K331" t="s">
        <v>1033</v>
      </c>
      <c r="L331">
        <v>1368</v>
      </c>
      <c r="N331">
        <v>1011</v>
      </c>
      <c r="O331" t="s">
        <v>1034</v>
      </c>
      <c r="P331" t="s">
        <v>1034</v>
      </c>
      <c r="Q331">
        <v>1</v>
      </c>
      <c r="X331">
        <v>0.01</v>
      </c>
      <c r="Y331">
        <v>0</v>
      </c>
      <c r="Z331">
        <v>31.26</v>
      </c>
      <c r="AA331">
        <v>13.5</v>
      </c>
      <c r="AB331">
        <v>0</v>
      </c>
      <c r="AC331">
        <v>0</v>
      </c>
      <c r="AD331">
        <v>1</v>
      </c>
      <c r="AE331">
        <v>0</v>
      </c>
      <c r="AF331" t="s">
        <v>32</v>
      </c>
      <c r="AG331">
        <v>1.2500000000000001E-2</v>
      </c>
      <c r="AH331">
        <v>2</v>
      </c>
      <c r="AI331">
        <v>39501284</v>
      </c>
      <c r="AJ331">
        <v>350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ROW(Source!A141)</f>
        <v>141</v>
      </c>
      <c r="B332">
        <v>39501296</v>
      </c>
      <c r="C332">
        <v>39501281</v>
      </c>
      <c r="D332">
        <v>36883554</v>
      </c>
      <c r="E332">
        <v>1</v>
      </c>
      <c r="F332">
        <v>1</v>
      </c>
      <c r="G332">
        <v>1</v>
      </c>
      <c r="H332">
        <v>2</v>
      </c>
      <c r="I332" t="s">
        <v>1037</v>
      </c>
      <c r="J332" t="s">
        <v>1038</v>
      </c>
      <c r="K332" t="s">
        <v>1039</v>
      </c>
      <c r="L332">
        <v>1368</v>
      </c>
      <c r="N332">
        <v>1011</v>
      </c>
      <c r="O332" t="s">
        <v>1034</v>
      </c>
      <c r="P332" t="s">
        <v>1034</v>
      </c>
      <c r="Q332">
        <v>1</v>
      </c>
      <c r="X332">
        <v>0.01</v>
      </c>
      <c r="Y332">
        <v>0</v>
      </c>
      <c r="Z332">
        <v>65.709999999999994</v>
      </c>
      <c r="AA332">
        <v>11.6</v>
      </c>
      <c r="AB332">
        <v>0</v>
      </c>
      <c r="AC332">
        <v>0</v>
      </c>
      <c r="AD332">
        <v>1</v>
      </c>
      <c r="AE332">
        <v>0</v>
      </c>
      <c r="AF332" t="s">
        <v>32</v>
      </c>
      <c r="AG332">
        <v>1.2500000000000001E-2</v>
      </c>
      <c r="AH332">
        <v>2</v>
      </c>
      <c r="AI332">
        <v>39501285</v>
      </c>
      <c r="AJ332">
        <v>351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ROW(Source!A141)</f>
        <v>141</v>
      </c>
      <c r="B333">
        <v>39501297</v>
      </c>
      <c r="C333">
        <v>39501281</v>
      </c>
      <c r="D333">
        <v>36797604</v>
      </c>
      <c r="E333">
        <v>17</v>
      </c>
      <c r="F333">
        <v>1</v>
      </c>
      <c r="G333">
        <v>1</v>
      </c>
      <c r="H333">
        <v>3</v>
      </c>
      <c r="I333" t="s">
        <v>241</v>
      </c>
      <c r="J333" t="s">
        <v>3</v>
      </c>
      <c r="K333" t="s">
        <v>242</v>
      </c>
      <c r="L333">
        <v>1328</v>
      </c>
      <c r="N333">
        <v>1005</v>
      </c>
      <c r="O333" t="s">
        <v>17</v>
      </c>
      <c r="P333" t="s">
        <v>17</v>
      </c>
      <c r="Q333">
        <v>100</v>
      </c>
      <c r="X333">
        <v>1.1299999999999999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 t="s">
        <v>3</v>
      </c>
      <c r="AG333">
        <v>1.1299999999999999</v>
      </c>
      <c r="AH333">
        <v>2</v>
      </c>
      <c r="AI333">
        <v>39501286</v>
      </c>
      <c r="AJ333">
        <v>352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ROW(Source!A141)</f>
        <v>141</v>
      </c>
      <c r="B334">
        <v>39501298</v>
      </c>
      <c r="C334">
        <v>39501281</v>
      </c>
      <c r="D334">
        <v>36801783</v>
      </c>
      <c r="E334">
        <v>1</v>
      </c>
      <c r="F334">
        <v>1</v>
      </c>
      <c r="G334">
        <v>1</v>
      </c>
      <c r="H334">
        <v>3</v>
      </c>
      <c r="I334" t="s">
        <v>1234</v>
      </c>
      <c r="J334" t="s">
        <v>1235</v>
      </c>
      <c r="K334" t="s">
        <v>1236</v>
      </c>
      <c r="L334">
        <v>1348</v>
      </c>
      <c r="N334">
        <v>1009</v>
      </c>
      <c r="O334" t="s">
        <v>57</v>
      </c>
      <c r="P334" t="s">
        <v>57</v>
      </c>
      <c r="Q334">
        <v>1000</v>
      </c>
      <c r="X334">
        <v>8.4999999999999995E-4</v>
      </c>
      <c r="Y334">
        <v>5650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8.4999999999999995E-4</v>
      </c>
      <c r="AH334">
        <v>2</v>
      </c>
      <c r="AI334">
        <v>39501287</v>
      </c>
      <c r="AJ334">
        <v>354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ROW(Source!A141)</f>
        <v>141</v>
      </c>
      <c r="B335">
        <v>39501299</v>
      </c>
      <c r="C335">
        <v>39501281</v>
      </c>
      <c r="D335">
        <v>36801792</v>
      </c>
      <c r="E335">
        <v>1</v>
      </c>
      <c r="F335">
        <v>1</v>
      </c>
      <c r="G335">
        <v>1</v>
      </c>
      <c r="H335">
        <v>3</v>
      </c>
      <c r="I335" t="s">
        <v>1066</v>
      </c>
      <c r="J335" t="s">
        <v>1067</v>
      </c>
      <c r="K335" t="s">
        <v>1068</v>
      </c>
      <c r="L335">
        <v>1339</v>
      </c>
      <c r="N335">
        <v>1007</v>
      </c>
      <c r="O335" t="s">
        <v>179</v>
      </c>
      <c r="P335" t="s">
        <v>179</v>
      </c>
      <c r="Q335">
        <v>1</v>
      </c>
      <c r="X335">
        <v>0.01</v>
      </c>
      <c r="Y335">
        <v>2.44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0.01</v>
      </c>
      <c r="AH335">
        <v>2</v>
      </c>
      <c r="AI335">
        <v>39501288</v>
      </c>
      <c r="AJ335">
        <v>355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ROW(Source!A141)</f>
        <v>141</v>
      </c>
      <c r="B336">
        <v>39501300</v>
      </c>
      <c r="C336">
        <v>39501281</v>
      </c>
      <c r="D336">
        <v>36805524</v>
      </c>
      <c r="E336">
        <v>1</v>
      </c>
      <c r="F336">
        <v>1</v>
      </c>
      <c r="G336">
        <v>1</v>
      </c>
      <c r="H336">
        <v>3</v>
      </c>
      <c r="I336" t="s">
        <v>1071</v>
      </c>
      <c r="J336" t="s">
        <v>1072</v>
      </c>
      <c r="K336" t="s">
        <v>1073</v>
      </c>
      <c r="L336">
        <v>1346</v>
      </c>
      <c r="N336">
        <v>1009</v>
      </c>
      <c r="O336" t="s">
        <v>52</v>
      </c>
      <c r="P336" t="s">
        <v>52</v>
      </c>
      <c r="Q336">
        <v>1</v>
      </c>
      <c r="X336">
        <v>0.01</v>
      </c>
      <c r="Y336">
        <v>1.82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0.01</v>
      </c>
      <c r="AH336">
        <v>2</v>
      </c>
      <c r="AI336">
        <v>39501289</v>
      </c>
      <c r="AJ336">
        <v>356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ROW(Source!A141)</f>
        <v>141</v>
      </c>
      <c r="B337">
        <v>39501301</v>
      </c>
      <c r="C337">
        <v>39501281</v>
      </c>
      <c r="D337">
        <v>36806413</v>
      </c>
      <c r="E337">
        <v>1</v>
      </c>
      <c r="F337">
        <v>1</v>
      </c>
      <c r="G337">
        <v>1</v>
      </c>
      <c r="H337">
        <v>3</v>
      </c>
      <c r="I337" t="s">
        <v>1096</v>
      </c>
      <c r="J337" t="s">
        <v>1097</v>
      </c>
      <c r="K337" t="s">
        <v>1098</v>
      </c>
      <c r="L337">
        <v>1339</v>
      </c>
      <c r="N337">
        <v>1007</v>
      </c>
      <c r="O337" t="s">
        <v>179</v>
      </c>
      <c r="P337" t="s">
        <v>179</v>
      </c>
      <c r="Q337">
        <v>1</v>
      </c>
      <c r="X337">
        <v>4.0000000000000002E-4</v>
      </c>
      <c r="Y337">
        <v>74.58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4.0000000000000002E-4</v>
      </c>
      <c r="AH337">
        <v>2</v>
      </c>
      <c r="AI337">
        <v>39501290</v>
      </c>
      <c r="AJ337">
        <v>357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ROW(Source!A141)</f>
        <v>141</v>
      </c>
      <c r="B338">
        <v>39501302</v>
      </c>
      <c r="C338">
        <v>39501281</v>
      </c>
      <c r="D338">
        <v>36836966</v>
      </c>
      <c r="E338">
        <v>1</v>
      </c>
      <c r="F338">
        <v>1</v>
      </c>
      <c r="G338">
        <v>1</v>
      </c>
      <c r="H338">
        <v>3</v>
      </c>
      <c r="I338" t="s">
        <v>1237</v>
      </c>
      <c r="J338" t="s">
        <v>1238</v>
      </c>
      <c r="K338" t="s">
        <v>1239</v>
      </c>
      <c r="L338">
        <v>1348</v>
      </c>
      <c r="N338">
        <v>1009</v>
      </c>
      <c r="O338" t="s">
        <v>57</v>
      </c>
      <c r="P338" t="s">
        <v>57</v>
      </c>
      <c r="Q338">
        <v>1000</v>
      </c>
      <c r="X338">
        <v>1.5E-3</v>
      </c>
      <c r="Y338">
        <v>25990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1.5E-3</v>
      </c>
      <c r="AH338">
        <v>2</v>
      </c>
      <c r="AI338">
        <v>39501291</v>
      </c>
      <c r="AJ338">
        <v>358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ROW(Source!A146)</f>
        <v>146</v>
      </c>
      <c r="B339">
        <v>39501309</v>
      </c>
      <c r="C339">
        <v>39501305</v>
      </c>
      <c r="D339">
        <v>37071037</v>
      </c>
      <c r="E339">
        <v>1</v>
      </c>
      <c r="F339">
        <v>1</v>
      </c>
      <c r="G339">
        <v>1</v>
      </c>
      <c r="H339">
        <v>1</v>
      </c>
      <c r="I339" t="s">
        <v>1217</v>
      </c>
      <c r="J339" t="s">
        <v>3</v>
      </c>
      <c r="K339" t="s">
        <v>1218</v>
      </c>
      <c r="L339">
        <v>1191</v>
      </c>
      <c r="N339">
        <v>1013</v>
      </c>
      <c r="O339" t="s">
        <v>1028</v>
      </c>
      <c r="P339" t="s">
        <v>1028</v>
      </c>
      <c r="Q339">
        <v>1</v>
      </c>
      <c r="X339">
        <v>8.3800000000000008</v>
      </c>
      <c r="Y339">
        <v>0</v>
      </c>
      <c r="Z339">
        <v>0</v>
      </c>
      <c r="AA339">
        <v>0</v>
      </c>
      <c r="AB339">
        <v>9.6199999999999992</v>
      </c>
      <c r="AC339">
        <v>0</v>
      </c>
      <c r="AD339">
        <v>1</v>
      </c>
      <c r="AE339">
        <v>1</v>
      </c>
      <c r="AF339" t="s">
        <v>33</v>
      </c>
      <c r="AG339">
        <v>9.6370000000000005</v>
      </c>
      <c r="AH339">
        <v>2</v>
      </c>
      <c r="AI339">
        <v>39501306</v>
      </c>
      <c r="AJ339">
        <v>359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ROW(Source!A146)</f>
        <v>146</v>
      </c>
      <c r="B340">
        <v>39501310</v>
      </c>
      <c r="C340">
        <v>39501305</v>
      </c>
      <c r="D340">
        <v>36797607</v>
      </c>
      <c r="E340">
        <v>17</v>
      </c>
      <c r="F340">
        <v>1</v>
      </c>
      <c r="G340">
        <v>1</v>
      </c>
      <c r="H340">
        <v>3</v>
      </c>
      <c r="I340" t="s">
        <v>262</v>
      </c>
      <c r="J340" t="s">
        <v>3</v>
      </c>
      <c r="K340" t="s">
        <v>263</v>
      </c>
      <c r="L340">
        <v>1348</v>
      </c>
      <c r="N340">
        <v>1009</v>
      </c>
      <c r="O340" t="s">
        <v>57</v>
      </c>
      <c r="P340" t="s">
        <v>57</v>
      </c>
      <c r="Q340">
        <v>1000</v>
      </c>
      <c r="X340">
        <v>1.6E-2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 t="s">
        <v>3</v>
      </c>
      <c r="AG340">
        <v>1.6E-2</v>
      </c>
      <c r="AH340">
        <v>2</v>
      </c>
      <c r="AI340">
        <v>39501307</v>
      </c>
      <c r="AJ340">
        <v>361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ROW(Source!A147)</f>
        <v>147</v>
      </c>
      <c r="B341">
        <v>39501309</v>
      </c>
      <c r="C341">
        <v>39501305</v>
      </c>
      <c r="D341">
        <v>37071037</v>
      </c>
      <c r="E341">
        <v>1</v>
      </c>
      <c r="F341">
        <v>1</v>
      </c>
      <c r="G341">
        <v>1</v>
      </c>
      <c r="H341">
        <v>1</v>
      </c>
      <c r="I341" t="s">
        <v>1217</v>
      </c>
      <c r="J341" t="s">
        <v>3</v>
      </c>
      <c r="K341" t="s">
        <v>1218</v>
      </c>
      <c r="L341">
        <v>1191</v>
      </c>
      <c r="N341">
        <v>1013</v>
      </c>
      <c r="O341" t="s">
        <v>1028</v>
      </c>
      <c r="P341" t="s">
        <v>1028</v>
      </c>
      <c r="Q341">
        <v>1</v>
      </c>
      <c r="X341">
        <v>8.3800000000000008</v>
      </c>
      <c r="Y341">
        <v>0</v>
      </c>
      <c r="Z341">
        <v>0</v>
      </c>
      <c r="AA341">
        <v>0</v>
      </c>
      <c r="AB341">
        <v>9.6199999999999992</v>
      </c>
      <c r="AC341">
        <v>0</v>
      </c>
      <c r="AD341">
        <v>1</v>
      </c>
      <c r="AE341">
        <v>1</v>
      </c>
      <c r="AF341" t="s">
        <v>33</v>
      </c>
      <c r="AG341">
        <v>9.6370000000000005</v>
      </c>
      <c r="AH341">
        <v>2</v>
      </c>
      <c r="AI341">
        <v>39501306</v>
      </c>
      <c r="AJ341">
        <v>362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ROW(Source!A147)</f>
        <v>147</v>
      </c>
      <c r="B342">
        <v>39501310</v>
      </c>
      <c r="C342">
        <v>39501305</v>
      </c>
      <c r="D342">
        <v>36797607</v>
      </c>
      <c r="E342">
        <v>17</v>
      </c>
      <c r="F342">
        <v>1</v>
      </c>
      <c r="G342">
        <v>1</v>
      </c>
      <c r="H342">
        <v>3</v>
      </c>
      <c r="I342" t="s">
        <v>262</v>
      </c>
      <c r="J342" t="s">
        <v>3</v>
      </c>
      <c r="K342" t="s">
        <v>263</v>
      </c>
      <c r="L342">
        <v>1348</v>
      </c>
      <c r="N342">
        <v>1009</v>
      </c>
      <c r="O342" t="s">
        <v>57</v>
      </c>
      <c r="P342" t="s">
        <v>57</v>
      </c>
      <c r="Q342">
        <v>1000</v>
      </c>
      <c r="X342">
        <v>1.6E-2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 t="s">
        <v>3</v>
      </c>
      <c r="AG342">
        <v>1.6E-2</v>
      </c>
      <c r="AH342">
        <v>2</v>
      </c>
      <c r="AI342">
        <v>39501307</v>
      </c>
      <c r="AJ342">
        <v>364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ROW(Source!A152)</f>
        <v>152</v>
      </c>
      <c r="B343">
        <v>39501319</v>
      </c>
      <c r="C343">
        <v>39501313</v>
      </c>
      <c r="D343">
        <v>37064878</v>
      </c>
      <c r="E343">
        <v>1</v>
      </c>
      <c r="F343">
        <v>1</v>
      </c>
      <c r="G343">
        <v>1</v>
      </c>
      <c r="H343">
        <v>1</v>
      </c>
      <c r="I343" t="s">
        <v>1219</v>
      </c>
      <c r="J343" t="s">
        <v>3</v>
      </c>
      <c r="K343" t="s">
        <v>1220</v>
      </c>
      <c r="L343">
        <v>1191</v>
      </c>
      <c r="N343">
        <v>1013</v>
      </c>
      <c r="O343" t="s">
        <v>1028</v>
      </c>
      <c r="P343" t="s">
        <v>1028</v>
      </c>
      <c r="Q343">
        <v>1</v>
      </c>
      <c r="X343">
        <v>102.46</v>
      </c>
      <c r="Y343">
        <v>0</v>
      </c>
      <c r="Z343">
        <v>0</v>
      </c>
      <c r="AA343">
        <v>0</v>
      </c>
      <c r="AB343">
        <v>9.4</v>
      </c>
      <c r="AC343">
        <v>0</v>
      </c>
      <c r="AD343">
        <v>1</v>
      </c>
      <c r="AE343">
        <v>1</v>
      </c>
      <c r="AF343" t="s">
        <v>33</v>
      </c>
      <c r="AG343">
        <v>117.82899999999998</v>
      </c>
      <c r="AH343">
        <v>2</v>
      </c>
      <c r="AI343">
        <v>39501314</v>
      </c>
      <c r="AJ343">
        <v>365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ROW(Source!A152)</f>
        <v>152</v>
      </c>
      <c r="B344">
        <v>39501320</v>
      </c>
      <c r="C344">
        <v>39501313</v>
      </c>
      <c r="D344">
        <v>37064876</v>
      </c>
      <c r="E344">
        <v>1</v>
      </c>
      <c r="F344">
        <v>1</v>
      </c>
      <c r="G344">
        <v>1</v>
      </c>
      <c r="H344">
        <v>1</v>
      </c>
      <c r="I344" t="s">
        <v>1029</v>
      </c>
      <c r="J344" t="s">
        <v>3</v>
      </c>
      <c r="K344" t="s">
        <v>1030</v>
      </c>
      <c r="L344">
        <v>1191</v>
      </c>
      <c r="N344">
        <v>1013</v>
      </c>
      <c r="O344" t="s">
        <v>1028</v>
      </c>
      <c r="P344" t="s">
        <v>1028</v>
      </c>
      <c r="Q344">
        <v>1</v>
      </c>
      <c r="X344">
        <v>5.34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32</v>
      </c>
      <c r="AG344">
        <v>6.6749999999999998</v>
      </c>
      <c r="AH344">
        <v>2</v>
      </c>
      <c r="AI344">
        <v>39501315</v>
      </c>
      <c r="AJ344">
        <v>366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ROW(Source!A152)</f>
        <v>152</v>
      </c>
      <c r="B345">
        <v>39501321</v>
      </c>
      <c r="C345">
        <v>39501313</v>
      </c>
      <c r="D345">
        <v>36882452</v>
      </c>
      <c r="E345">
        <v>1</v>
      </c>
      <c r="F345">
        <v>1</v>
      </c>
      <c r="G345">
        <v>1</v>
      </c>
      <c r="H345">
        <v>2</v>
      </c>
      <c r="I345" t="s">
        <v>1031</v>
      </c>
      <c r="J345" t="s">
        <v>1032</v>
      </c>
      <c r="K345" t="s">
        <v>1033</v>
      </c>
      <c r="L345">
        <v>1368</v>
      </c>
      <c r="N345">
        <v>1011</v>
      </c>
      <c r="O345" t="s">
        <v>1034</v>
      </c>
      <c r="P345" t="s">
        <v>1034</v>
      </c>
      <c r="Q345">
        <v>1</v>
      </c>
      <c r="X345">
        <v>0.76</v>
      </c>
      <c r="Y345">
        <v>0</v>
      </c>
      <c r="Z345">
        <v>31.26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32</v>
      </c>
      <c r="AG345">
        <v>0.95</v>
      </c>
      <c r="AH345">
        <v>2</v>
      </c>
      <c r="AI345">
        <v>39501316</v>
      </c>
      <c r="AJ345">
        <v>367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ROW(Source!A152)</f>
        <v>152</v>
      </c>
      <c r="B346">
        <v>39501322</v>
      </c>
      <c r="C346">
        <v>39501313</v>
      </c>
      <c r="D346">
        <v>36883554</v>
      </c>
      <c r="E346">
        <v>1</v>
      </c>
      <c r="F346">
        <v>1</v>
      </c>
      <c r="G346">
        <v>1</v>
      </c>
      <c r="H346">
        <v>2</v>
      </c>
      <c r="I346" t="s">
        <v>1037</v>
      </c>
      <c r="J346" t="s">
        <v>1038</v>
      </c>
      <c r="K346" t="s">
        <v>1039</v>
      </c>
      <c r="L346">
        <v>1368</v>
      </c>
      <c r="N346">
        <v>1011</v>
      </c>
      <c r="O346" t="s">
        <v>1034</v>
      </c>
      <c r="P346" t="s">
        <v>1034</v>
      </c>
      <c r="Q346">
        <v>1</v>
      </c>
      <c r="X346">
        <v>4.58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32</v>
      </c>
      <c r="AG346">
        <v>5.7249999999999996</v>
      </c>
      <c r="AH346">
        <v>2</v>
      </c>
      <c r="AI346">
        <v>39501317</v>
      </c>
      <c r="AJ346">
        <v>368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ROW(Source!A152)</f>
        <v>152</v>
      </c>
      <c r="B347">
        <v>39501323</v>
      </c>
      <c r="C347">
        <v>39501313</v>
      </c>
      <c r="D347">
        <v>36801649</v>
      </c>
      <c r="E347">
        <v>1</v>
      </c>
      <c r="F347">
        <v>1</v>
      </c>
      <c r="G347">
        <v>1</v>
      </c>
      <c r="H347">
        <v>3</v>
      </c>
      <c r="I347" t="s">
        <v>1243</v>
      </c>
      <c r="J347" t="s">
        <v>1244</v>
      </c>
      <c r="K347" t="s">
        <v>1245</v>
      </c>
      <c r="L347">
        <v>1327</v>
      </c>
      <c r="N347">
        <v>1005</v>
      </c>
      <c r="O347" t="s">
        <v>40</v>
      </c>
      <c r="P347" t="s">
        <v>40</v>
      </c>
      <c r="Q347">
        <v>1</v>
      </c>
      <c r="X347">
        <v>103</v>
      </c>
      <c r="Y347">
        <v>51.8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103</v>
      </c>
      <c r="AH347">
        <v>2</v>
      </c>
      <c r="AI347">
        <v>39501318</v>
      </c>
      <c r="AJ347">
        <v>369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ROW(Source!A153)</f>
        <v>153</v>
      </c>
      <c r="B348">
        <v>39501319</v>
      </c>
      <c r="C348">
        <v>39501313</v>
      </c>
      <c r="D348">
        <v>37064878</v>
      </c>
      <c r="E348">
        <v>1</v>
      </c>
      <c r="F348">
        <v>1</v>
      </c>
      <c r="G348">
        <v>1</v>
      </c>
      <c r="H348">
        <v>1</v>
      </c>
      <c r="I348" t="s">
        <v>1219</v>
      </c>
      <c r="J348" t="s">
        <v>3</v>
      </c>
      <c r="K348" t="s">
        <v>1220</v>
      </c>
      <c r="L348">
        <v>1191</v>
      </c>
      <c r="N348">
        <v>1013</v>
      </c>
      <c r="O348" t="s">
        <v>1028</v>
      </c>
      <c r="P348" t="s">
        <v>1028</v>
      </c>
      <c r="Q348">
        <v>1</v>
      </c>
      <c r="X348">
        <v>102.46</v>
      </c>
      <c r="Y348">
        <v>0</v>
      </c>
      <c r="Z348">
        <v>0</v>
      </c>
      <c r="AA348">
        <v>0</v>
      </c>
      <c r="AB348">
        <v>9.4</v>
      </c>
      <c r="AC348">
        <v>0</v>
      </c>
      <c r="AD348">
        <v>1</v>
      </c>
      <c r="AE348">
        <v>1</v>
      </c>
      <c r="AF348" t="s">
        <v>33</v>
      </c>
      <c r="AG348">
        <v>117.82899999999998</v>
      </c>
      <c r="AH348">
        <v>2</v>
      </c>
      <c r="AI348">
        <v>39501314</v>
      </c>
      <c r="AJ348">
        <v>370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ROW(Source!A153)</f>
        <v>153</v>
      </c>
      <c r="B349">
        <v>39501320</v>
      </c>
      <c r="C349">
        <v>39501313</v>
      </c>
      <c r="D349">
        <v>37064876</v>
      </c>
      <c r="E349">
        <v>1</v>
      </c>
      <c r="F349">
        <v>1</v>
      </c>
      <c r="G349">
        <v>1</v>
      </c>
      <c r="H349">
        <v>1</v>
      </c>
      <c r="I349" t="s">
        <v>1029</v>
      </c>
      <c r="J349" t="s">
        <v>3</v>
      </c>
      <c r="K349" t="s">
        <v>1030</v>
      </c>
      <c r="L349">
        <v>1191</v>
      </c>
      <c r="N349">
        <v>1013</v>
      </c>
      <c r="O349" t="s">
        <v>1028</v>
      </c>
      <c r="P349" t="s">
        <v>1028</v>
      </c>
      <c r="Q349">
        <v>1</v>
      </c>
      <c r="X349">
        <v>5.34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2</v>
      </c>
      <c r="AF349" t="s">
        <v>32</v>
      </c>
      <c r="AG349">
        <v>6.6749999999999998</v>
      </c>
      <c r="AH349">
        <v>2</v>
      </c>
      <c r="AI349">
        <v>39501315</v>
      </c>
      <c r="AJ349">
        <v>371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ROW(Source!A153)</f>
        <v>153</v>
      </c>
      <c r="B350">
        <v>39501321</v>
      </c>
      <c r="C350">
        <v>39501313</v>
      </c>
      <c r="D350">
        <v>36882452</v>
      </c>
      <c r="E350">
        <v>1</v>
      </c>
      <c r="F350">
        <v>1</v>
      </c>
      <c r="G350">
        <v>1</v>
      </c>
      <c r="H350">
        <v>2</v>
      </c>
      <c r="I350" t="s">
        <v>1031</v>
      </c>
      <c r="J350" t="s">
        <v>1032</v>
      </c>
      <c r="K350" t="s">
        <v>1033</v>
      </c>
      <c r="L350">
        <v>1368</v>
      </c>
      <c r="N350">
        <v>1011</v>
      </c>
      <c r="O350" t="s">
        <v>1034</v>
      </c>
      <c r="P350" t="s">
        <v>1034</v>
      </c>
      <c r="Q350">
        <v>1</v>
      </c>
      <c r="X350">
        <v>0.76</v>
      </c>
      <c r="Y350">
        <v>0</v>
      </c>
      <c r="Z350">
        <v>31.26</v>
      </c>
      <c r="AA350">
        <v>13.5</v>
      </c>
      <c r="AB350">
        <v>0</v>
      </c>
      <c r="AC350">
        <v>0</v>
      </c>
      <c r="AD350">
        <v>1</v>
      </c>
      <c r="AE350">
        <v>0</v>
      </c>
      <c r="AF350" t="s">
        <v>32</v>
      </c>
      <c r="AG350">
        <v>0.95</v>
      </c>
      <c r="AH350">
        <v>2</v>
      </c>
      <c r="AI350">
        <v>39501316</v>
      </c>
      <c r="AJ350">
        <v>372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ROW(Source!A153)</f>
        <v>153</v>
      </c>
      <c r="B351">
        <v>39501322</v>
      </c>
      <c r="C351">
        <v>39501313</v>
      </c>
      <c r="D351">
        <v>36883554</v>
      </c>
      <c r="E351">
        <v>1</v>
      </c>
      <c r="F351">
        <v>1</v>
      </c>
      <c r="G351">
        <v>1</v>
      </c>
      <c r="H351">
        <v>2</v>
      </c>
      <c r="I351" t="s">
        <v>1037</v>
      </c>
      <c r="J351" t="s">
        <v>1038</v>
      </c>
      <c r="K351" t="s">
        <v>1039</v>
      </c>
      <c r="L351">
        <v>1368</v>
      </c>
      <c r="N351">
        <v>1011</v>
      </c>
      <c r="O351" t="s">
        <v>1034</v>
      </c>
      <c r="P351" t="s">
        <v>1034</v>
      </c>
      <c r="Q351">
        <v>1</v>
      </c>
      <c r="X351">
        <v>4.58</v>
      </c>
      <c r="Y351">
        <v>0</v>
      </c>
      <c r="Z351">
        <v>65.709999999999994</v>
      </c>
      <c r="AA351">
        <v>11.6</v>
      </c>
      <c r="AB351">
        <v>0</v>
      </c>
      <c r="AC351">
        <v>0</v>
      </c>
      <c r="AD351">
        <v>1</v>
      </c>
      <c r="AE351">
        <v>0</v>
      </c>
      <c r="AF351" t="s">
        <v>32</v>
      </c>
      <c r="AG351">
        <v>5.7249999999999996</v>
      </c>
      <c r="AH351">
        <v>2</v>
      </c>
      <c r="AI351">
        <v>39501317</v>
      </c>
      <c r="AJ351">
        <v>373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ROW(Source!A153)</f>
        <v>153</v>
      </c>
      <c r="B352">
        <v>39501323</v>
      </c>
      <c r="C352">
        <v>39501313</v>
      </c>
      <c r="D352">
        <v>36801649</v>
      </c>
      <c r="E352">
        <v>1</v>
      </c>
      <c r="F352">
        <v>1</v>
      </c>
      <c r="G352">
        <v>1</v>
      </c>
      <c r="H352">
        <v>3</v>
      </c>
      <c r="I352" t="s">
        <v>1243</v>
      </c>
      <c r="J352" t="s">
        <v>1244</v>
      </c>
      <c r="K352" t="s">
        <v>1245</v>
      </c>
      <c r="L352">
        <v>1327</v>
      </c>
      <c r="N352">
        <v>1005</v>
      </c>
      <c r="O352" t="s">
        <v>40</v>
      </c>
      <c r="P352" t="s">
        <v>40</v>
      </c>
      <c r="Q352">
        <v>1</v>
      </c>
      <c r="X352">
        <v>103</v>
      </c>
      <c r="Y352">
        <v>51.8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103</v>
      </c>
      <c r="AH352">
        <v>2</v>
      </c>
      <c r="AI352">
        <v>39501318</v>
      </c>
      <c r="AJ352">
        <v>374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ROW(Source!A154)</f>
        <v>154</v>
      </c>
      <c r="B353">
        <v>39501329</v>
      </c>
      <c r="C353">
        <v>39501324</v>
      </c>
      <c r="D353">
        <v>37065248</v>
      </c>
      <c r="E353">
        <v>1</v>
      </c>
      <c r="F353">
        <v>1</v>
      </c>
      <c r="G353">
        <v>1</v>
      </c>
      <c r="H353">
        <v>1</v>
      </c>
      <c r="I353" t="s">
        <v>1058</v>
      </c>
      <c r="J353" t="s">
        <v>3</v>
      </c>
      <c r="K353" t="s">
        <v>1059</v>
      </c>
      <c r="L353">
        <v>1191</v>
      </c>
      <c r="N353">
        <v>1013</v>
      </c>
      <c r="O353" t="s">
        <v>1028</v>
      </c>
      <c r="P353" t="s">
        <v>1028</v>
      </c>
      <c r="Q353">
        <v>1</v>
      </c>
      <c r="X353">
        <v>6.7</v>
      </c>
      <c r="Y353">
        <v>0</v>
      </c>
      <c r="Z353">
        <v>0</v>
      </c>
      <c r="AA353">
        <v>0</v>
      </c>
      <c r="AB353">
        <v>8.5299999999999994</v>
      </c>
      <c r="AC353">
        <v>0</v>
      </c>
      <c r="AD353">
        <v>1</v>
      </c>
      <c r="AE353">
        <v>1</v>
      </c>
      <c r="AF353" t="s">
        <v>33</v>
      </c>
      <c r="AG353">
        <v>7.7049999999999992</v>
      </c>
      <c r="AH353">
        <v>2</v>
      </c>
      <c r="AI353">
        <v>39501325</v>
      </c>
      <c r="AJ353">
        <v>375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ROW(Source!A154)</f>
        <v>154</v>
      </c>
      <c r="B354">
        <v>39501330</v>
      </c>
      <c r="C354">
        <v>39501324</v>
      </c>
      <c r="D354">
        <v>36796979</v>
      </c>
      <c r="E354">
        <v>17</v>
      </c>
      <c r="F354">
        <v>1</v>
      </c>
      <c r="G354">
        <v>1</v>
      </c>
      <c r="H354">
        <v>3</v>
      </c>
      <c r="I354" t="s">
        <v>277</v>
      </c>
      <c r="J354" t="s">
        <v>3</v>
      </c>
      <c r="K354" t="s">
        <v>278</v>
      </c>
      <c r="L354">
        <v>2233</v>
      </c>
      <c r="N354">
        <v>1013</v>
      </c>
      <c r="O354" t="s">
        <v>106</v>
      </c>
      <c r="P354" t="s">
        <v>106</v>
      </c>
      <c r="Q354">
        <v>1</v>
      </c>
      <c r="X354">
        <v>100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 t="s">
        <v>3</v>
      </c>
      <c r="AG354">
        <v>100</v>
      </c>
      <c r="AH354">
        <v>2</v>
      </c>
      <c r="AI354">
        <v>39501326</v>
      </c>
      <c r="AJ354">
        <v>376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ROW(Source!A154)</f>
        <v>154</v>
      </c>
      <c r="B355">
        <v>39501331</v>
      </c>
      <c r="C355">
        <v>39501324</v>
      </c>
      <c r="D355">
        <v>36836997</v>
      </c>
      <c r="E355">
        <v>1</v>
      </c>
      <c r="F355">
        <v>1</v>
      </c>
      <c r="G355">
        <v>1</v>
      </c>
      <c r="H355">
        <v>3</v>
      </c>
      <c r="I355" t="s">
        <v>1156</v>
      </c>
      <c r="J355" t="s">
        <v>1157</v>
      </c>
      <c r="K355" t="s">
        <v>1158</v>
      </c>
      <c r="L355">
        <v>1346</v>
      </c>
      <c r="N355">
        <v>1009</v>
      </c>
      <c r="O355" t="s">
        <v>52</v>
      </c>
      <c r="P355" t="s">
        <v>52</v>
      </c>
      <c r="Q355">
        <v>1</v>
      </c>
      <c r="X355">
        <v>0.8</v>
      </c>
      <c r="Y355">
        <v>45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0.8</v>
      </c>
      <c r="AH355">
        <v>2</v>
      </c>
      <c r="AI355">
        <v>39501327</v>
      </c>
      <c r="AJ355">
        <v>378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ROW(Source!A155)</f>
        <v>155</v>
      </c>
      <c r="B356">
        <v>39501329</v>
      </c>
      <c r="C356">
        <v>39501324</v>
      </c>
      <c r="D356">
        <v>37065248</v>
      </c>
      <c r="E356">
        <v>1</v>
      </c>
      <c r="F356">
        <v>1</v>
      </c>
      <c r="G356">
        <v>1</v>
      </c>
      <c r="H356">
        <v>1</v>
      </c>
      <c r="I356" t="s">
        <v>1058</v>
      </c>
      <c r="J356" t="s">
        <v>3</v>
      </c>
      <c r="K356" t="s">
        <v>1059</v>
      </c>
      <c r="L356">
        <v>1191</v>
      </c>
      <c r="N356">
        <v>1013</v>
      </c>
      <c r="O356" t="s">
        <v>1028</v>
      </c>
      <c r="P356" t="s">
        <v>1028</v>
      </c>
      <c r="Q356">
        <v>1</v>
      </c>
      <c r="X356">
        <v>6.7</v>
      </c>
      <c r="Y356">
        <v>0</v>
      </c>
      <c r="Z356">
        <v>0</v>
      </c>
      <c r="AA356">
        <v>0</v>
      </c>
      <c r="AB356">
        <v>8.5299999999999994</v>
      </c>
      <c r="AC356">
        <v>0</v>
      </c>
      <c r="AD356">
        <v>1</v>
      </c>
      <c r="AE356">
        <v>1</v>
      </c>
      <c r="AF356" t="s">
        <v>33</v>
      </c>
      <c r="AG356">
        <v>7.7049999999999992</v>
      </c>
      <c r="AH356">
        <v>2</v>
      </c>
      <c r="AI356">
        <v>39501325</v>
      </c>
      <c r="AJ356">
        <v>379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ROW(Source!A155)</f>
        <v>155</v>
      </c>
      <c r="B357">
        <v>39501330</v>
      </c>
      <c r="C357">
        <v>39501324</v>
      </c>
      <c r="D357">
        <v>36796979</v>
      </c>
      <c r="E357">
        <v>17</v>
      </c>
      <c r="F357">
        <v>1</v>
      </c>
      <c r="G357">
        <v>1</v>
      </c>
      <c r="H357">
        <v>3</v>
      </c>
      <c r="I357" t="s">
        <v>277</v>
      </c>
      <c r="J357" t="s">
        <v>3</v>
      </c>
      <c r="K357" t="s">
        <v>278</v>
      </c>
      <c r="L357">
        <v>2233</v>
      </c>
      <c r="N357">
        <v>1013</v>
      </c>
      <c r="O357" t="s">
        <v>106</v>
      </c>
      <c r="P357" t="s">
        <v>106</v>
      </c>
      <c r="Q357">
        <v>1</v>
      </c>
      <c r="X357">
        <v>100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 t="s">
        <v>3</v>
      </c>
      <c r="AG357">
        <v>100</v>
      </c>
      <c r="AH357">
        <v>2</v>
      </c>
      <c r="AI357">
        <v>39501326</v>
      </c>
      <c r="AJ357">
        <v>380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ROW(Source!A155)</f>
        <v>155</v>
      </c>
      <c r="B358">
        <v>39501331</v>
      </c>
      <c r="C358">
        <v>39501324</v>
      </c>
      <c r="D358">
        <v>36836997</v>
      </c>
      <c r="E358">
        <v>1</v>
      </c>
      <c r="F358">
        <v>1</v>
      </c>
      <c r="G358">
        <v>1</v>
      </c>
      <c r="H358">
        <v>3</v>
      </c>
      <c r="I358" t="s">
        <v>1156</v>
      </c>
      <c r="J358" t="s">
        <v>1157</v>
      </c>
      <c r="K358" t="s">
        <v>1158</v>
      </c>
      <c r="L358">
        <v>1346</v>
      </c>
      <c r="N358">
        <v>1009</v>
      </c>
      <c r="O358" t="s">
        <v>52</v>
      </c>
      <c r="P358" t="s">
        <v>52</v>
      </c>
      <c r="Q358">
        <v>1</v>
      </c>
      <c r="X358">
        <v>0.8</v>
      </c>
      <c r="Y358">
        <v>45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0.8</v>
      </c>
      <c r="AH358">
        <v>2</v>
      </c>
      <c r="AI358">
        <v>39501327</v>
      </c>
      <c r="AJ358">
        <v>382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ROW(Source!A160)</f>
        <v>160</v>
      </c>
      <c r="B359">
        <v>39501342</v>
      </c>
      <c r="C359">
        <v>39501334</v>
      </c>
      <c r="D359">
        <v>37065248</v>
      </c>
      <c r="E359">
        <v>1</v>
      </c>
      <c r="F359">
        <v>1</v>
      </c>
      <c r="G359">
        <v>1</v>
      </c>
      <c r="H359">
        <v>1</v>
      </c>
      <c r="I359" t="s">
        <v>1058</v>
      </c>
      <c r="J359" t="s">
        <v>3</v>
      </c>
      <c r="K359" t="s">
        <v>1059</v>
      </c>
      <c r="L359">
        <v>1191</v>
      </c>
      <c r="N359">
        <v>1013</v>
      </c>
      <c r="O359" t="s">
        <v>1028</v>
      </c>
      <c r="P359" t="s">
        <v>1028</v>
      </c>
      <c r="Q359">
        <v>1</v>
      </c>
      <c r="X359">
        <v>46.19</v>
      </c>
      <c r="Y359">
        <v>0</v>
      </c>
      <c r="Z359">
        <v>0</v>
      </c>
      <c r="AA359">
        <v>0</v>
      </c>
      <c r="AB359">
        <v>8.5299999999999994</v>
      </c>
      <c r="AC359">
        <v>0</v>
      </c>
      <c r="AD359">
        <v>1</v>
      </c>
      <c r="AE359">
        <v>1</v>
      </c>
      <c r="AF359" t="s">
        <v>3</v>
      </c>
      <c r="AG359">
        <v>46.19</v>
      </c>
      <c r="AH359">
        <v>2</v>
      </c>
      <c r="AI359">
        <v>39501335</v>
      </c>
      <c r="AJ359">
        <v>383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ROW(Source!A160)</f>
        <v>160</v>
      </c>
      <c r="B360">
        <v>39501343</v>
      </c>
      <c r="C360">
        <v>39501334</v>
      </c>
      <c r="D360">
        <v>37064876</v>
      </c>
      <c r="E360">
        <v>1</v>
      </c>
      <c r="F360">
        <v>1</v>
      </c>
      <c r="G360">
        <v>1</v>
      </c>
      <c r="H360">
        <v>1</v>
      </c>
      <c r="I360" t="s">
        <v>1029</v>
      </c>
      <c r="J360" t="s">
        <v>3</v>
      </c>
      <c r="K360" t="s">
        <v>1030</v>
      </c>
      <c r="L360">
        <v>1191</v>
      </c>
      <c r="N360">
        <v>1013</v>
      </c>
      <c r="O360" t="s">
        <v>1028</v>
      </c>
      <c r="P360" t="s">
        <v>1028</v>
      </c>
      <c r="Q360">
        <v>1</v>
      </c>
      <c r="X360">
        <v>0.01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2</v>
      </c>
      <c r="AF360" t="s">
        <v>3</v>
      </c>
      <c r="AG360">
        <v>0.01</v>
      </c>
      <c r="AH360">
        <v>2</v>
      </c>
      <c r="AI360">
        <v>39501336</v>
      </c>
      <c r="AJ360">
        <v>384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ROW(Source!A160)</f>
        <v>160</v>
      </c>
      <c r="B361">
        <v>39501344</v>
      </c>
      <c r="C361">
        <v>39501334</v>
      </c>
      <c r="D361">
        <v>36882452</v>
      </c>
      <c r="E361">
        <v>1</v>
      </c>
      <c r="F361">
        <v>1</v>
      </c>
      <c r="G361">
        <v>1</v>
      </c>
      <c r="H361">
        <v>2</v>
      </c>
      <c r="I361" t="s">
        <v>1031</v>
      </c>
      <c r="J361" t="s">
        <v>1032</v>
      </c>
      <c r="K361" t="s">
        <v>1033</v>
      </c>
      <c r="L361">
        <v>1368</v>
      </c>
      <c r="N361">
        <v>1011</v>
      </c>
      <c r="O361" t="s">
        <v>1034</v>
      </c>
      <c r="P361" t="s">
        <v>1034</v>
      </c>
      <c r="Q361">
        <v>1</v>
      </c>
      <c r="X361">
        <v>0.01</v>
      </c>
      <c r="Y361">
        <v>0</v>
      </c>
      <c r="Z361">
        <v>31.26</v>
      </c>
      <c r="AA361">
        <v>13.5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0.01</v>
      </c>
      <c r="AH361">
        <v>2</v>
      </c>
      <c r="AI361">
        <v>39501337</v>
      </c>
      <c r="AJ361">
        <v>385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ROW(Source!A160)</f>
        <v>160</v>
      </c>
      <c r="B362">
        <v>39501345</v>
      </c>
      <c r="C362">
        <v>39501334</v>
      </c>
      <c r="D362">
        <v>36801792</v>
      </c>
      <c r="E362">
        <v>1</v>
      </c>
      <c r="F362">
        <v>1</v>
      </c>
      <c r="G362">
        <v>1</v>
      </c>
      <c r="H362">
        <v>3</v>
      </c>
      <c r="I362" t="s">
        <v>1066</v>
      </c>
      <c r="J362" t="s">
        <v>1067</v>
      </c>
      <c r="K362" t="s">
        <v>1068</v>
      </c>
      <c r="L362">
        <v>1339</v>
      </c>
      <c r="N362">
        <v>1007</v>
      </c>
      <c r="O362" t="s">
        <v>179</v>
      </c>
      <c r="P362" t="s">
        <v>179</v>
      </c>
      <c r="Q362">
        <v>1</v>
      </c>
      <c r="X362">
        <v>0.02</v>
      </c>
      <c r="Y362">
        <v>2.44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0.02</v>
      </c>
      <c r="AH362">
        <v>2</v>
      </c>
      <c r="AI362">
        <v>39501338</v>
      </c>
      <c r="AJ362">
        <v>386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ROW(Source!A160)</f>
        <v>160</v>
      </c>
      <c r="B363">
        <v>39501346</v>
      </c>
      <c r="C363">
        <v>39501334</v>
      </c>
      <c r="D363">
        <v>36799072</v>
      </c>
      <c r="E363">
        <v>17</v>
      </c>
      <c r="F363">
        <v>1</v>
      </c>
      <c r="G363">
        <v>1</v>
      </c>
      <c r="H363">
        <v>3</v>
      </c>
      <c r="I363" t="s">
        <v>1546</v>
      </c>
      <c r="J363" t="s">
        <v>3</v>
      </c>
      <c r="K363" t="s">
        <v>1561</v>
      </c>
      <c r="L363">
        <v>1348</v>
      </c>
      <c r="N363">
        <v>1009</v>
      </c>
      <c r="O363" t="s">
        <v>57</v>
      </c>
      <c r="P363" t="s">
        <v>57</v>
      </c>
      <c r="Q363">
        <v>1000</v>
      </c>
      <c r="X363">
        <v>7.0000000000000007E-2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 t="s">
        <v>3</v>
      </c>
      <c r="AG363">
        <v>7.0000000000000007E-2</v>
      </c>
      <c r="AH363">
        <v>3</v>
      </c>
      <c r="AI363">
        <v>-1</v>
      </c>
      <c r="AJ363" t="s">
        <v>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ROW(Source!A160)</f>
        <v>160</v>
      </c>
      <c r="B364">
        <v>39501347</v>
      </c>
      <c r="C364">
        <v>39501334</v>
      </c>
      <c r="D364">
        <v>36806488</v>
      </c>
      <c r="E364">
        <v>1</v>
      </c>
      <c r="F364">
        <v>1</v>
      </c>
      <c r="G364">
        <v>1</v>
      </c>
      <c r="H364">
        <v>3</v>
      </c>
      <c r="I364" t="s">
        <v>1141</v>
      </c>
      <c r="J364" t="s">
        <v>1142</v>
      </c>
      <c r="K364" t="s">
        <v>1143</v>
      </c>
      <c r="L364">
        <v>1348</v>
      </c>
      <c r="N364">
        <v>1009</v>
      </c>
      <c r="O364" t="s">
        <v>57</v>
      </c>
      <c r="P364" t="s">
        <v>57</v>
      </c>
      <c r="Q364">
        <v>1000</v>
      </c>
      <c r="X364">
        <v>0.05</v>
      </c>
      <c r="Y364">
        <v>729.98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0.05</v>
      </c>
      <c r="AH364">
        <v>2</v>
      </c>
      <c r="AI364">
        <v>39501339</v>
      </c>
      <c r="AJ364">
        <v>387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ROW(Source!A160)</f>
        <v>160</v>
      </c>
      <c r="B365">
        <v>39501348</v>
      </c>
      <c r="C365">
        <v>39501334</v>
      </c>
      <c r="D365">
        <v>36797058</v>
      </c>
      <c r="E365">
        <v>17</v>
      </c>
      <c r="F365">
        <v>1</v>
      </c>
      <c r="G365">
        <v>1</v>
      </c>
      <c r="H365">
        <v>3</v>
      </c>
      <c r="I365" t="s">
        <v>292</v>
      </c>
      <c r="J365" t="s">
        <v>3</v>
      </c>
      <c r="K365" t="s">
        <v>293</v>
      </c>
      <c r="L365">
        <v>1354</v>
      </c>
      <c r="N365">
        <v>1010</v>
      </c>
      <c r="O365" t="s">
        <v>132</v>
      </c>
      <c r="P365" t="s">
        <v>132</v>
      </c>
      <c r="Q365">
        <v>1</v>
      </c>
      <c r="X365">
        <v>100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 t="s">
        <v>3</v>
      </c>
      <c r="AG365">
        <v>100</v>
      </c>
      <c r="AH365">
        <v>2</v>
      </c>
      <c r="AI365">
        <v>39501340</v>
      </c>
      <c r="AJ365">
        <v>389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ROW(Source!A161)</f>
        <v>161</v>
      </c>
      <c r="B366">
        <v>39501342</v>
      </c>
      <c r="C366">
        <v>39501334</v>
      </c>
      <c r="D366">
        <v>37065248</v>
      </c>
      <c r="E366">
        <v>1</v>
      </c>
      <c r="F366">
        <v>1</v>
      </c>
      <c r="G366">
        <v>1</v>
      </c>
      <c r="H366">
        <v>1</v>
      </c>
      <c r="I366" t="s">
        <v>1058</v>
      </c>
      <c r="J366" t="s">
        <v>3</v>
      </c>
      <c r="K366" t="s">
        <v>1059</v>
      </c>
      <c r="L366">
        <v>1191</v>
      </c>
      <c r="N366">
        <v>1013</v>
      </c>
      <c r="O366" t="s">
        <v>1028</v>
      </c>
      <c r="P366" t="s">
        <v>1028</v>
      </c>
      <c r="Q366">
        <v>1</v>
      </c>
      <c r="X366">
        <v>46.19</v>
      </c>
      <c r="Y366">
        <v>0</v>
      </c>
      <c r="Z366">
        <v>0</v>
      </c>
      <c r="AA366">
        <v>0</v>
      </c>
      <c r="AB366">
        <v>8.5299999999999994</v>
      </c>
      <c r="AC366">
        <v>0</v>
      </c>
      <c r="AD366">
        <v>1</v>
      </c>
      <c r="AE366">
        <v>1</v>
      </c>
      <c r="AF366" t="s">
        <v>3</v>
      </c>
      <c r="AG366">
        <v>46.19</v>
      </c>
      <c r="AH366">
        <v>2</v>
      </c>
      <c r="AI366">
        <v>39501335</v>
      </c>
      <c r="AJ366">
        <v>390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ROW(Source!A161)</f>
        <v>161</v>
      </c>
      <c r="B367">
        <v>39501343</v>
      </c>
      <c r="C367">
        <v>39501334</v>
      </c>
      <c r="D367">
        <v>37064876</v>
      </c>
      <c r="E367">
        <v>1</v>
      </c>
      <c r="F367">
        <v>1</v>
      </c>
      <c r="G367">
        <v>1</v>
      </c>
      <c r="H367">
        <v>1</v>
      </c>
      <c r="I367" t="s">
        <v>1029</v>
      </c>
      <c r="J367" t="s">
        <v>3</v>
      </c>
      <c r="K367" t="s">
        <v>1030</v>
      </c>
      <c r="L367">
        <v>1191</v>
      </c>
      <c r="N367">
        <v>1013</v>
      </c>
      <c r="O367" t="s">
        <v>1028</v>
      </c>
      <c r="P367" t="s">
        <v>1028</v>
      </c>
      <c r="Q367">
        <v>1</v>
      </c>
      <c r="X367">
        <v>0.01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2</v>
      </c>
      <c r="AF367" t="s">
        <v>3</v>
      </c>
      <c r="AG367">
        <v>0.01</v>
      </c>
      <c r="AH367">
        <v>2</v>
      </c>
      <c r="AI367">
        <v>39501336</v>
      </c>
      <c r="AJ367">
        <v>391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ROW(Source!A161)</f>
        <v>161</v>
      </c>
      <c r="B368">
        <v>39501344</v>
      </c>
      <c r="C368">
        <v>39501334</v>
      </c>
      <c r="D368">
        <v>36882452</v>
      </c>
      <c r="E368">
        <v>1</v>
      </c>
      <c r="F368">
        <v>1</v>
      </c>
      <c r="G368">
        <v>1</v>
      </c>
      <c r="H368">
        <v>2</v>
      </c>
      <c r="I368" t="s">
        <v>1031</v>
      </c>
      <c r="J368" t="s">
        <v>1032</v>
      </c>
      <c r="K368" t="s">
        <v>1033</v>
      </c>
      <c r="L368">
        <v>1368</v>
      </c>
      <c r="N368">
        <v>1011</v>
      </c>
      <c r="O368" t="s">
        <v>1034</v>
      </c>
      <c r="P368" t="s">
        <v>1034</v>
      </c>
      <c r="Q368">
        <v>1</v>
      </c>
      <c r="X368">
        <v>0.01</v>
      </c>
      <c r="Y368">
        <v>0</v>
      </c>
      <c r="Z368">
        <v>31.26</v>
      </c>
      <c r="AA368">
        <v>13.5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0.01</v>
      </c>
      <c r="AH368">
        <v>2</v>
      </c>
      <c r="AI368">
        <v>39501337</v>
      </c>
      <c r="AJ368">
        <v>392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ROW(Source!A161)</f>
        <v>161</v>
      </c>
      <c r="B369">
        <v>39501345</v>
      </c>
      <c r="C369">
        <v>39501334</v>
      </c>
      <c r="D369">
        <v>36801792</v>
      </c>
      <c r="E369">
        <v>1</v>
      </c>
      <c r="F369">
        <v>1</v>
      </c>
      <c r="G369">
        <v>1</v>
      </c>
      <c r="H369">
        <v>3</v>
      </c>
      <c r="I369" t="s">
        <v>1066</v>
      </c>
      <c r="J369" t="s">
        <v>1067</v>
      </c>
      <c r="K369" t="s">
        <v>1068</v>
      </c>
      <c r="L369">
        <v>1339</v>
      </c>
      <c r="N369">
        <v>1007</v>
      </c>
      <c r="O369" t="s">
        <v>179</v>
      </c>
      <c r="P369" t="s">
        <v>179</v>
      </c>
      <c r="Q369">
        <v>1</v>
      </c>
      <c r="X369">
        <v>0.02</v>
      </c>
      <c r="Y369">
        <v>2.44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3</v>
      </c>
      <c r="AG369">
        <v>0.02</v>
      </c>
      <c r="AH369">
        <v>2</v>
      </c>
      <c r="AI369">
        <v>39501338</v>
      </c>
      <c r="AJ369">
        <v>393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ROW(Source!A161)</f>
        <v>161</v>
      </c>
      <c r="B370">
        <v>39501346</v>
      </c>
      <c r="C370">
        <v>39501334</v>
      </c>
      <c r="D370">
        <v>36799072</v>
      </c>
      <c r="E370">
        <v>17</v>
      </c>
      <c r="F370">
        <v>1</v>
      </c>
      <c r="G370">
        <v>1</v>
      </c>
      <c r="H370">
        <v>3</v>
      </c>
      <c r="I370" t="s">
        <v>1546</v>
      </c>
      <c r="J370" t="s">
        <v>3</v>
      </c>
      <c r="K370" t="s">
        <v>1561</v>
      </c>
      <c r="L370">
        <v>1348</v>
      </c>
      <c r="N370">
        <v>1009</v>
      </c>
      <c r="O370" t="s">
        <v>57</v>
      </c>
      <c r="P370" t="s">
        <v>57</v>
      </c>
      <c r="Q370">
        <v>1000</v>
      </c>
      <c r="X370">
        <v>7.0000000000000007E-2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 t="s">
        <v>3</v>
      </c>
      <c r="AG370">
        <v>7.0000000000000007E-2</v>
      </c>
      <c r="AH370">
        <v>3</v>
      </c>
      <c r="AI370">
        <v>-1</v>
      </c>
      <c r="AJ370" t="s">
        <v>3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ROW(Source!A161)</f>
        <v>161</v>
      </c>
      <c r="B371">
        <v>39501347</v>
      </c>
      <c r="C371">
        <v>39501334</v>
      </c>
      <c r="D371">
        <v>36806488</v>
      </c>
      <c r="E371">
        <v>1</v>
      </c>
      <c r="F371">
        <v>1</v>
      </c>
      <c r="G371">
        <v>1</v>
      </c>
      <c r="H371">
        <v>3</v>
      </c>
      <c r="I371" t="s">
        <v>1141</v>
      </c>
      <c r="J371" t="s">
        <v>1142</v>
      </c>
      <c r="K371" t="s">
        <v>1143</v>
      </c>
      <c r="L371">
        <v>1348</v>
      </c>
      <c r="N371">
        <v>1009</v>
      </c>
      <c r="O371" t="s">
        <v>57</v>
      </c>
      <c r="P371" t="s">
        <v>57</v>
      </c>
      <c r="Q371">
        <v>1000</v>
      </c>
      <c r="X371">
        <v>0.05</v>
      </c>
      <c r="Y371">
        <v>729.98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3</v>
      </c>
      <c r="AG371">
        <v>0.05</v>
      </c>
      <c r="AH371">
        <v>2</v>
      </c>
      <c r="AI371">
        <v>39501339</v>
      </c>
      <c r="AJ371">
        <v>394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ROW(Source!A161)</f>
        <v>161</v>
      </c>
      <c r="B372">
        <v>39501348</v>
      </c>
      <c r="C372">
        <v>39501334</v>
      </c>
      <c r="D372">
        <v>36797058</v>
      </c>
      <c r="E372">
        <v>17</v>
      </c>
      <c r="F372">
        <v>1</v>
      </c>
      <c r="G372">
        <v>1</v>
      </c>
      <c r="H372">
        <v>3</v>
      </c>
      <c r="I372" t="s">
        <v>292</v>
      </c>
      <c r="J372" t="s">
        <v>3</v>
      </c>
      <c r="K372" t="s">
        <v>293</v>
      </c>
      <c r="L372">
        <v>1354</v>
      </c>
      <c r="N372">
        <v>1010</v>
      </c>
      <c r="O372" t="s">
        <v>132</v>
      </c>
      <c r="P372" t="s">
        <v>132</v>
      </c>
      <c r="Q372">
        <v>1</v>
      </c>
      <c r="X372">
        <v>100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 t="s">
        <v>3</v>
      </c>
      <c r="AG372">
        <v>100</v>
      </c>
      <c r="AH372">
        <v>2</v>
      </c>
      <c r="AI372">
        <v>39501340</v>
      </c>
      <c r="AJ372">
        <v>396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ROW(Source!A166)</f>
        <v>166</v>
      </c>
      <c r="B373">
        <v>39501357</v>
      </c>
      <c r="C373">
        <v>39501351</v>
      </c>
      <c r="D373">
        <v>37065248</v>
      </c>
      <c r="E373">
        <v>1</v>
      </c>
      <c r="F373">
        <v>1</v>
      </c>
      <c r="G373">
        <v>1</v>
      </c>
      <c r="H373">
        <v>1</v>
      </c>
      <c r="I373" t="s">
        <v>1058</v>
      </c>
      <c r="J373" t="s">
        <v>3</v>
      </c>
      <c r="K373" t="s">
        <v>1059</v>
      </c>
      <c r="L373">
        <v>1191</v>
      </c>
      <c r="N373">
        <v>1013</v>
      </c>
      <c r="O373" t="s">
        <v>1028</v>
      </c>
      <c r="P373" t="s">
        <v>1028</v>
      </c>
      <c r="Q373">
        <v>1</v>
      </c>
      <c r="X373">
        <v>18.7</v>
      </c>
      <c r="Y373">
        <v>0</v>
      </c>
      <c r="Z373">
        <v>0</v>
      </c>
      <c r="AA373">
        <v>0</v>
      </c>
      <c r="AB373">
        <v>8.5299999999999994</v>
      </c>
      <c r="AC373">
        <v>0</v>
      </c>
      <c r="AD373">
        <v>1</v>
      </c>
      <c r="AE373">
        <v>1</v>
      </c>
      <c r="AF373" t="s">
        <v>3</v>
      </c>
      <c r="AG373">
        <v>18.7</v>
      </c>
      <c r="AH373">
        <v>2</v>
      </c>
      <c r="AI373">
        <v>39501352</v>
      </c>
      <c r="AJ373">
        <v>397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ROW(Source!A166)</f>
        <v>166</v>
      </c>
      <c r="B374">
        <v>39501358</v>
      </c>
      <c r="C374">
        <v>39501351</v>
      </c>
      <c r="D374">
        <v>37064876</v>
      </c>
      <c r="E374">
        <v>1</v>
      </c>
      <c r="F374">
        <v>1</v>
      </c>
      <c r="G374">
        <v>1</v>
      </c>
      <c r="H374">
        <v>1</v>
      </c>
      <c r="I374" t="s">
        <v>1029</v>
      </c>
      <c r="J374" t="s">
        <v>3</v>
      </c>
      <c r="K374" t="s">
        <v>1030</v>
      </c>
      <c r="L374">
        <v>1191</v>
      </c>
      <c r="N374">
        <v>1013</v>
      </c>
      <c r="O374" t="s">
        <v>1028</v>
      </c>
      <c r="P374" t="s">
        <v>1028</v>
      </c>
      <c r="Q374">
        <v>1</v>
      </c>
      <c r="X374">
        <v>0.01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2</v>
      </c>
      <c r="AF374" t="s">
        <v>3</v>
      </c>
      <c r="AG374">
        <v>0.01</v>
      </c>
      <c r="AH374">
        <v>2</v>
      </c>
      <c r="AI374">
        <v>39501353</v>
      </c>
      <c r="AJ374">
        <v>398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ROW(Source!A166)</f>
        <v>166</v>
      </c>
      <c r="B375">
        <v>39501359</v>
      </c>
      <c r="C375">
        <v>39501351</v>
      </c>
      <c r="D375">
        <v>36882452</v>
      </c>
      <c r="E375">
        <v>1</v>
      </c>
      <c r="F375">
        <v>1</v>
      </c>
      <c r="G375">
        <v>1</v>
      </c>
      <c r="H375">
        <v>2</v>
      </c>
      <c r="I375" t="s">
        <v>1031</v>
      </c>
      <c r="J375" t="s">
        <v>1032</v>
      </c>
      <c r="K375" t="s">
        <v>1033</v>
      </c>
      <c r="L375">
        <v>1368</v>
      </c>
      <c r="N375">
        <v>1011</v>
      </c>
      <c r="O375" t="s">
        <v>1034</v>
      </c>
      <c r="P375" t="s">
        <v>1034</v>
      </c>
      <c r="Q375">
        <v>1</v>
      </c>
      <c r="X375">
        <v>0.01</v>
      </c>
      <c r="Y375">
        <v>0</v>
      </c>
      <c r="Z375">
        <v>31.26</v>
      </c>
      <c r="AA375">
        <v>13.5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0.01</v>
      </c>
      <c r="AH375">
        <v>2</v>
      </c>
      <c r="AI375">
        <v>39501354</v>
      </c>
      <c r="AJ375">
        <v>399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ROW(Source!A166)</f>
        <v>166</v>
      </c>
      <c r="B376">
        <v>39501360</v>
      </c>
      <c r="C376">
        <v>39501351</v>
      </c>
      <c r="D376">
        <v>36801792</v>
      </c>
      <c r="E376">
        <v>1</v>
      </c>
      <c r="F376">
        <v>1</v>
      </c>
      <c r="G376">
        <v>1</v>
      </c>
      <c r="H376">
        <v>3</v>
      </c>
      <c r="I376" t="s">
        <v>1066</v>
      </c>
      <c r="J376" t="s">
        <v>1067</v>
      </c>
      <c r="K376" t="s">
        <v>1068</v>
      </c>
      <c r="L376">
        <v>1339</v>
      </c>
      <c r="N376">
        <v>1007</v>
      </c>
      <c r="O376" t="s">
        <v>179</v>
      </c>
      <c r="P376" t="s">
        <v>179</v>
      </c>
      <c r="Q376">
        <v>1</v>
      </c>
      <c r="X376">
        <v>1.7000000000000001E-2</v>
      </c>
      <c r="Y376">
        <v>2.44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1.7000000000000001E-2</v>
      </c>
      <c r="AH376">
        <v>2</v>
      </c>
      <c r="AI376">
        <v>39501355</v>
      </c>
      <c r="AJ376">
        <v>400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ROW(Source!A166)</f>
        <v>166</v>
      </c>
      <c r="B377">
        <v>39501361</v>
      </c>
      <c r="C377">
        <v>39501351</v>
      </c>
      <c r="D377">
        <v>36806488</v>
      </c>
      <c r="E377">
        <v>1</v>
      </c>
      <c r="F377">
        <v>1</v>
      </c>
      <c r="G377">
        <v>1</v>
      </c>
      <c r="H377">
        <v>3</v>
      </c>
      <c r="I377" t="s">
        <v>1141</v>
      </c>
      <c r="J377" t="s">
        <v>1142</v>
      </c>
      <c r="K377" t="s">
        <v>1143</v>
      </c>
      <c r="L377">
        <v>1348</v>
      </c>
      <c r="N377">
        <v>1009</v>
      </c>
      <c r="O377" t="s">
        <v>57</v>
      </c>
      <c r="P377" t="s">
        <v>57</v>
      </c>
      <c r="Q377">
        <v>1000</v>
      </c>
      <c r="X377">
        <v>0.04</v>
      </c>
      <c r="Y377">
        <v>729.98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0.04</v>
      </c>
      <c r="AH377">
        <v>2</v>
      </c>
      <c r="AI377">
        <v>39501356</v>
      </c>
      <c r="AJ377">
        <v>401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ROW(Source!A167)</f>
        <v>167</v>
      </c>
      <c r="B378">
        <v>39501357</v>
      </c>
      <c r="C378">
        <v>39501351</v>
      </c>
      <c r="D378">
        <v>37065248</v>
      </c>
      <c r="E378">
        <v>1</v>
      </c>
      <c r="F378">
        <v>1</v>
      </c>
      <c r="G378">
        <v>1</v>
      </c>
      <c r="H378">
        <v>1</v>
      </c>
      <c r="I378" t="s">
        <v>1058</v>
      </c>
      <c r="J378" t="s">
        <v>3</v>
      </c>
      <c r="K378" t="s">
        <v>1059</v>
      </c>
      <c r="L378">
        <v>1191</v>
      </c>
      <c r="N378">
        <v>1013</v>
      </c>
      <c r="O378" t="s">
        <v>1028</v>
      </c>
      <c r="P378" t="s">
        <v>1028</v>
      </c>
      <c r="Q378">
        <v>1</v>
      </c>
      <c r="X378">
        <v>18.7</v>
      </c>
      <c r="Y378">
        <v>0</v>
      </c>
      <c r="Z378">
        <v>0</v>
      </c>
      <c r="AA378">
        <v>0</v>
      </c>
      <c r="AB378">
        <v>8.5299999999999994</v>
      </c>
      <c r="AC378">
        <v>0</v>
      </c>
      <c r="AD378">
        <v>1</v>
      </c>
      <c r="AE378">
        <v>1</v>
      </c>
      <c r="AF378" t="s">
        <v>3</v>
      </c>
      <c r="AG378">
        <v>18.7</v>
      </c>
      <c r="AH378">
        <v>2</v>
      </c>
      <c r="AI378">
        <v>39501352</v>
      </c>
      <c r="AJ378">
        <v>402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ROW(Source!A167)</f>
        <v>167</v>
      </c>
      <c r="B379">
        <v>39501358</v>
      </c>
      <c r="C379">
        <v>39501351</v>
      </c>
      <c r="D379">
        <v>37064876</v>
      </c>
      <c r="E379">
        <v>1</v>
      </c>
      <c r="F379">
        <v>1</v>
      </c>
      <c r="G379">
        <v>1</v>
      </c>
      <c r="H379">
        <v>1</v>
      </c>
      <c r="I379" t="s">
        <v>1029</v>
      </c>
      <c r="J379" t="s">
        <v>3</v>
      </c>
      <c r="K379" t="s">
        <v>1030</v>
      </c>
      <c r="L379">
        <v>1191</v>
      </c>
      <c r="N379">
        <v>1013</v>
      </c>
      <c r="O379" t="s">
        <v>1028</v>
      </c>
      <c r="P379" t="s">
        <v>1028</v>
      </c>
      <c r="Q379">
        <v>1</v>
      </c>
      <c r="X379">
        <v>0.01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2</v>
      </c>
      <c r="AF379" t="s">
        <v>3</v>
      </c>
      <c r="AG379">
        <v>0.01</v>
      </c>
      <c r="AH379">
        <v>2</v>
      </c>
      <c r="AI379">
        <v>39501353</v>
      </c>
      <c r="AJ379">
        <v>403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ROW(Source!A167)</f>
        <v>167</v>
      </c>
      <c r="B380">
        <v>39501359</v>
      </c>
      <c r="C380">
        <v>39501351</v>
      </c>
      <c r="D380">
        <v>36882452</v>
      </c>
      <c r="E380">
        <v>1</v>
      </c>
      <c r="F380">
        <v>1</v>
      </c>
      <c r="G380">
        <v>1</v>
      </c>
      <c r="H380">
        <v>2</v>
      </c>
      <c r="I380" t="s">
        <v>1031</v>
      </c>
      <c r="J380" t="s">
        <v>1032</v>
      </c>
      <c r="K380" t="s">
        <v>1033</v>
      </c>
      <c r="L380">
        <v>1368</v>
      </c>
      <c r="N380">
        <v>1011</v>
      </c>
      <c r="O380" t="s">
        <v>1034</v>
      </c>
      <c r="P380" t="s">
        <v>1034</v>
      </c>
      <c r="Q380">
        <v>1</v>
      </c>
      <c r="X380">
        <v>0.01</v>
      </c>
      <c r="Y380">
        <v>0</v>
      </c>
      <c r="Z380">
        <v>31.26</v>
      </c>
      <c r="AA380">
        <v>13.5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0.01</v>
      </c>
      <c r="AH380">
        <v>2</v>
      </c>
      <c r="AI380">
        <v>39501354</v>
      </c>
      <c r="AJ380">
        <v>404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ROW(Source!A167)</f>
        <v>167</v>
      </c>
      <c r="B381">
        <v>39501360</v>
      </c>
      <c r="C381">
        <v>39501351</v>
      </c>
      <c r="D381">
        <v>36801792</v>
      </c>
      <c r="E381">
        <v>1</v>
      </c>
      <c r="F381">
        <v>1</v>
      </c>
      <c r="G381">
        <v>1</v>
      </c>
      <c r="H381">
        <v>3</v>
      </c>
      <c r="I381" t="s">
        <v>1066</v>
      </c>
      <c r="J381" t="s">
        <v>1067</v>
      </c>
      <c r="K381" t="s">
        <v>1068</v>
      </c>
      <c r="L381">
        <v>1339</v>
      </c>
      <c r="N381">
        <v>1007</v>
      </c>
      <c r="O381" t="s">
        <v>179</v>
      </c>
      <c r="P381" t="s">
        <v>179</v>
      </c>
      <c r="Q381">
        <v>1</v>
      </c>
      <c r="X381">
        <v>1.7000000000000001E-2</v>
      </c>
      <c r="Y381">
        <v>2.44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1.7000000000000001E-2</v>
      </c>
      <c r="AH381">
        <v>2</v>
      </c>
      <c r="AI381">
        <v>39501355</v>
      </c>
      <c r="AJ381">
        <v>405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ROW(Source!A167)</f>
        <v>167</v>
      </c>
      <c r="B382">
        <v>39501361</v>
      </c>
      <c r="C382">
        <v>39501351</v>
      </c>
      <c r="D382">
        <v>36806488</v>
      </c>
      <c r="E382">
        <v>1</v>
      </c>
      <c r="F382">
        <v>1</v>
      </c>
      <c r="G382">
        <v>1</v>
      </c>
      <c r="H382">
        <v>3</v>
      </c>
      <c r="I382" t="s">
        <v>1141</v>
      </c>
      <c r="J382" t="s">
        <v>1142</v>
      </c>
      <c r="K382" t="s">
        <v>1143</v>
      </c>
      <c r="L382">
        <v>1348</v>
      </c>
      <c r="N382">
        <v>1009</v>
      </c>
      <c r="O382" t="s">
        <v>57</v>
      </c>
      <c r="P382" t="s">
        <v>57</v>
      </c>
      <c r="Q382">
        <v>1000</v>
      </c>
      <c r="X382">
        <v>0.04</v>
      </c>
      <c r="Y382">
        <v>729.98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0.04</v>
      </c>
      <c r="AH382">
        <v>2</v>
      </c>
      <c r="AI382">
        <v>39501356</v>
      </c>
      <c r="AJ382">
        <v>406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ROW(Source!A168)</f>
        <v>168</v>
      </c>
      <c r="B383">
        <v>39501364</v>
      </c>
      <c r="C383">
        <v>39501362</v>
      </c>
      <c r="D383">
        <v>37064998</v>
      </c>
      <c r="E383">
        <v>1</v>
      </c>
      <c r="F383">
        <v>1</v>
      </c>
      <c r="G383">
        <v>1</v>
      </c>
      <c r="H383">
        <v>1</v>
      </c>
      <c r="I383" t="s">
        <v>1215</v>
      </c>
      <c r="J383" t="s">
        <v>3</v>
      </c>
      <c r="K383" t="s">
        <v>1216</v>
      </c>
      <c r="L383">
        <v>1191</v>
      </c>
      <c r="N383">
        <v>1013</v>
      </c>
      <c r="O383" t="s">
        <v>1028</v>
      </c>
      <c r="P383" t="s">
        <v>1028</v>
      </c>
      <c r="Q383">
        <v>1</v>
      </c>
      <c r="X383">
        <v>14.28</v>
      </c>
      <c r="Y383">
        <v>0</v>
      </c>
      <c r="Z383">
        <v>0</v>
      </c>
      <c r="AA383">
        <v>0</v>
      </c>
      <c r="AB383">
        <v>7.8</v>
      </c>
      <c r="AC383">
        <v>0</v>
      </c>
      <c r="AD383">
        <v>1</v>
      </c>
      <c r="AE383">
        <v>1</v>
      </c>
      <c r="AF383" t="s">
        <v>3</v>
      </c>
      <c r="AG383">
        <v>14.28</v>
      </c>
      <c r="AH383">
        <v>2</v>
      </c>
      <c r="AI383">
        <v>39501363</v>
      </c>
      <c r="AJ383">
        <v>407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ROW(Source!A168)</f>
        <v>168</v>
      </c>
      <c r="B384">
        <v>39501365</v>
      </c>
      <c r="C384">
        <v>39501362</v>
      </c>
      <c r="D384">
        <v>36799072</v>
      </c>
      <c r="E384">
        <v>17</v>
      </c>
      <c r="F384">
        <v>1</v>
      </c>
      <c r="G384">
        <v>1</v>
      </c>
      <c r="H384">
        <v>3</v>
      </c>
      <c r="I384" t="s">
        <v>1546</v>
      </c>
      <c r="J384" t="s">
        <v>3</v>
      </c>
      <c r="K384" t="s">
        <v>1561</v>
      </c>
      <c r="L384">
        <v>1348</v>
      </c>
      <c r="N384">
        <v>1009</v>
      </c>
      <c r="O384" t="s">
        <v>57</v>
      </c>
      <c r="P384" t="s">
        <v>57</v>
      </c>
      <c r="Q384">
        <v>1000</v>
      </c>
      <c r="X384">
        <v>0.62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3</v>
      </c>
      <c r="AG384">
        <v>0.62</v>
      </c>
      <c r="AH384">
        <v>3</v>
      </c>
      <c r="AI384">
        <v>-1</v>
      </c>
      <c r="AJ384" t="s">
        <v>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ROW(Source!A169)</f>
        <v>169</v>
      </c>
      <c r="B385">
        <v>39501364</v>
      </c>
      <c r="C385">
        <v>39501362</v>
      </c>
      <c r="D385">
        <v>37064998</v>
      </c>
      <c r="E385">
        <v>1</v>
      </c>
      <c r="F385">
        <v>1</v>
      </c>
      <c r="G385">
        <v>1</v>
      </c>
      <c r="H385">
        <v>1</v>
      </c>
      <c r="I385" t="s">
        <v>1215</v>
      </c>
      <c r="J385" t="s">
        <v>3</v>
      </c>
      <c r="K385" t="s">
        <v>1216</v>
      </c>
      <c r="L385">
        <v>1191</v>
      </c>
      <c r="N385">
        <v>1013</v>
      </c>
      <c r="O385" t="s">
        <v>1028</v>
      </c>
      <c r="P385" t="s">
        <v>1028</v>
      </c>
      <c r="Q385">
        <v>1</v>
      </c>
      <c r="X385">
        <v>14.28</v>
      </c>
      <c r="Y385">
        <v>0</v>
      </c>
      <c r="Z385">
        <v>0</v>
      </c>
      <c r="AA385">
        <v>0</v>
      </c>
      <c r="AB385">
        <v>7.8</v>
      </c>
      <c r="AC385">
        <v>0</v>
      </c>
      <c r="AD385">
        <v>1</v>
      </c>
      <c r="AE385">
        <v>1</v>
      </c>
      <c r="AF385" t="s">
        <v>3</v>
      </c>
      <c r="AG385">
        <v>14.28</v>
      </c>
      <c r="AH385">
        <v>2</v>
      </c>
      <c r="AI385">
        <v>39501363</v>
      </c>
      <c r="AJ385">
        <v>408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ROW(Source!A169)</f>
        <v>169</v>
      </c>
      <c r="B386">
        <v>39501365</v>
      </c>
      <c r="C386">
        <v>39501362</v>
      </c>
      <c r="D386">
        <v>36799072</v>
      </c>
      <c r="E386">
        <v>17</v>
      </c>
      <c r="F386">
        <v>1</v>
      </c>
      <c r="G386">
        <v>1</v>
      </c>
      <c r="H386">
        <v>3</v>
      </c>
      <c r="I386" t="s">
        <v>1546</v>
      </c>
      <c r="J386" t="s">
        <v>3</v>
      </c>
      <c r="K386" t="s">
        <v>1561</v>
      </c>
      <c r="L386">
        <v>1348</v>
      </c>
      <c r="N386">
        <v>1009</v>
      </c>
      <c r="O386" t="s">
        <v>57</v>
      </c>
      <c r="P386" t="s">
        <v>57</v>
      </c>
      <c r="Q386">
        <v>1000</v>
      </c>
      <c r="X386">
        <v>0.62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3</v>
      </c>
      <c r="AG386">
        <v>0.62</v>
      </c>
      <c r="AH386">
        <v>3</v>
      </c>
      <c r="AI386">
        <v>-1</v>
      </c>
      <c r="AJ386" t="s">
        <v>3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ROW(Source!A170)</f>
        <v>170</v>
      </c>
      <c r="B387">
        <v>39501370</v>
      </c>
      <c r="C387">
        <v>39501366</v>
      </c>
      <c r="D387">
        <v>37065248</v>
      </c>
      <c r="E387">
        <v>1</v>
      </c>
      <c r="F387">
        <v>1</v>
      </c>
      <c r="G387">
        <v>1</v>
      </c>
      <c r="H387">
        <v>1</v>
      </c>
      <c r="I387" t="s">
        <v>1058</v>
      </c>
      <c r="J387" t="s">
        <v>3</v>
      </c>
      <c r="K387" t="s">
        <v>1059</v>
      </c>
      <c r="L387">
        <v>1191</v>
      </c>
      <c r="N387">
        <v>1013</v>
      </c>
      <c r="O387" t="s">
        <v>1028</v>
      </c>
      <c r="P387" t="s">
        <v>1028</v>
      </c>
      <c r="Q387">
        <v>1</v>
      </c>
      <c r="X387">
        <v>69.87</v>
      </c>
      <c r="Y387">
        <v>0</v>
      </c>
      <c r="Z387">
        <v>0</v>
      </c>
      <c r="AA387">
        <v>0</v>
      </c>
      <c r="AB387">
        <v>8.5299999999999994</v>
      </c>
      <c r="AC387">
        <v>0</v>
      </c>
      <c r="AD387">
        <v>1</v>
      </c>
      <c r="AE387">
        <v>1</v>
      </c>
      <c r="AF387" t="s">
        <v>3</v>
      </c>
      <c r="AG387">
        <v>69.87</v>
      </c>
      <c r="AH387">
        <v>2</v>
      </c>
      <c r="AI387">
        <v>39501367</v>
      </c>
      <c r="AJ387">
        <v>409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ROW(Source!A170)</f>
        <v>170</v>
      </c>
      <c r="B388">
        <v>39501371</v>
      </c>
      <c r="C388">
        <v>39501366</v>
      </c>
      <c r="D388">
        <v>37064876</v>
      </c>
      <c r="E388">
        <v>1</v>
      </c>
      <c r="F388">
        <v>1</v>
      </c>
      <c r="G388">
        <v>1</v>
      </c>
      <c r="H388">
        <v>1</v>
      </c>
      <c r="I388" t="s">
        <v>1029</v>
      </c>
      <c r="J388" t="s">
        <v>3</v>
      </c>
      <c r="K388" t="s">
        <v>1030</v>
      </c>
      <c r="L388">
        <v>1191</v>
      </c>
      <c r="N388">
        <v>1013</v>
      </c>
      <c r="O388" t="s">
        <v>1028</v>
      </c>
      <c r="P388" t="s">
        <v>1028</v>
      </c>
      <c r="Q388">
        <v>1</v>
      </c>
      <c r="X388">
        <v>1.44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3</v>
      </c>
      <c r="AG388">
        <v>1.44</v>
      </c>
      <c r="AH388">
        <v>2</v>
      </c>
      <c r="AI388">
        <v>39501368</v>
      </c>
      <c r="AJ388">
        <v>410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ROW(Source!A170)</f>
        <v>170</v>
      </c>
      <c r="B389">
        <v>39501372</v>
      </c>
      <c r="C389">
        <v>39501366</v>
      </c>
      <c r="D389">
        <v>36882452</v>
      </c>
      <c r="E389">
        <v>1</v>
      </c>
      <c r="F389">
        <v>1</v>
      </c>
      <c r="G389">
        <v>1</v>
      </c>
      <c r="H389">
        <v>2</v>
      </c>
      <c r="I389" t="s">
        <v>1031</v>
      </c>
      <c r="J389" t="s">
        <v>1032</v>
      </c>
      <c r="K389" t="s">
        <v>1033</v>
      </c>
      <c r="L389">
        <v>1368</v>
      </c>
      <c r="N389">
        <v>1011</v>
      </c>
      <c r="O389" t="s">
        <v>1034</v>
      </c>
      <c r="P389" t="s">
        <v>1034</v>
      </c>
      <c r="Q389">
        <v>1</v>
      </c>
      <c r="X389">
        <v>1.44</v>
      </c>
      <c r="Y389">
        <v>0</v>
      </c>
      <c r="Z389">
        <v>31.26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1.44</v>
      </c>
      <c r="AH389">
        <v>2</v>
      </c>
      <c r="AI389">
        <v>39501369</v>
      </c>
      <c r="AJ389">
        <v>411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ROW(Source!A170)</f>
        <v>170</v>
      </c>
      <c r="B390">
        <v>39501373</v>
      </c>
      <c r="C390">
        <v>39501366</v>
      </c>
      <c r="D390">
        <v>36799072</v>
      </c>
      <c r="E390">
        <v>17</v>
      </c>
      <c r="F390">
        <v>1</v>
      </c>
      <c r="G390">
        <v>1</v>
      </c>
      <c r="H390">
        <v>3</v>
      </c>
      <c r="I390" t="s">
        <v>1546</v>
      </c>
      <c r="J390" t="s">
        <v>3</v>
      </c>
      <c r="K390" t="s">
        <v>1561</v>
      </c>
      <c r="L390">
        <v>1348</v>
      </c>
      <c r="N390">
        <v>1009</v>
      </c>
      <c r="O390" t="s">
        <v>57</v>
      </c>
      <c r="P390" t="s">
        <v>57</v>
      </c>
      <c r="Q390">
        <v>1000</v>
      </c>
      <c r="X390">
        <v>5.2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 t="s">
        <v>3</v>
      </c>
      <c r="AG390">
        <v>5.2</v>
      </c>
      <c r="AH390">
        <v>3</v>
      </c>
      <c r="AI390">
        <v>-1</v>
      </c>
      <c r="AJ390" t="s">
        <v>3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ROW(Source!A171)</f>
        <v>171</v>
      </c>
      <c r="B391">
        <v>39501370</v>
      </c>
      <c r="C391">
        <v>39501366</v>
      </c>
      <c r="D391">
        <v>37065248</v>
      </c>
      <c r="E391">
        <v>1</v>
      </c>
      <c r="F391">
        <v>1</v>
      </c>
      <c r="G391">
        <v>1</v>
      </c>
      <c r="H391">
        <v>1</v>
      </c>
      <c r="I391" t="s">
        <v>1058</v>
      </c>
      <c r="J391" t="s">
        <v>3</v>
      </c>
      <c r="K391" t="s">
        <v>1059</v>
      </c>
      <c r="L391">
        <v>1191</v>
      </c>
      <c r="N391">
        <v>1013</v>
      </c>
      <c r="O391" t="s">
        <v>1028</v>
      </c>
      <c r="P391" t="s">
        <v>1028</v>
      </c>
      <c r="Q391">
        <v>1</v>
      </c>
      <c r="X391">
        <v>69.87</v>
      </c>
      <c r="Y391">
        <v>0</v>
      </c>
      <c r="Z391">
        <v>0</v>
      </c>
      <c r="AA391">
        <v>0</v>
      </c>
      <c r="AB391">
        <v>8.5299999999999994</v>
      </c>
      <c r="AC391">
        <v>0</v>
      </c>
      <c r="AD391">
        <v>1</v>
      </c>
      <c r="AE391">
        <v>1</v>
      </c>
      <c r="AF391" t="s">
        <v>3</v>
      </c>
      <c r="AG391">
        <v>69.87</v>
      </c>
      <c r="AH391">
        <v>2</v>
      </c>
      <c r="AI391">
        <v>39501367</v>
      </c>
      <c r="AJ391">
        <v>412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ROW(Source!A171)</f>
        <v>171</v>
      </c>
      <c r="B392">
        <v>39501371</v>
      </c>
      <c r="C392">
        <v>39501366</v>
      </c>
      <c r="D392">
        <v>37064876</v>
      </c>
      <c r="E392">
        <v>1</v>
      </c>
      <c r="F392">
        <v>1</v>
      </c>
      <c r="G392">
        <v>1</v>
      </c>
      <c r="H392">
        <v>1</v>
      </c>
      <c r="I392" t="s">
        <v>1029</v>
      </c>
      <c r="J392" t="s">
        <v>3</v>
      </c>
      <c r="K392" t="s">
        <v>1030</v>
      </c>
      <c r="L392">
        <v>1191</v>
      </c>
      <c r="N392">
        <v>1013</v>
      </c>
      <c r="O392" t="s">
        <v>1028</v>
      </c>
      <c r="P392" t="s">
        <v>1028</v>
      </c>
      <c r="Q392">
        <v>1</v>
      </c>
      <c r="X392">
        <v>1.44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3</v>
      </c>
      <c r="AG392">
        <v>1.44</v>
      </c>
      <c r="AH392">
        <v>2</v>
      </c>
      <c r="AI392">
        <v>39501368</v>
      </c>
      <c r="AJ392">
        <v>413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ROW(Source!A171)</f>
        <v>171</v>
      </c>
      <c r="B393">
        <v>39501372</v>
      </c>
      <c r="C393">
        <v>39501366</v>
      </c>
      <c r="D393">
        <v>36882452</v>
      </c>
      <c r="E393">
        <v>1</v>
      </c>
      <c r="F393">
        <v>1</v>
      </c>
      <c r="G393">
        <v>1</v>
      </c>
      <c r="H393">
        <v>2</v>
      </c>
      <c r="I393" t="s">
        <v>1031</v>
      </c>
      <c r="J393" t="s">
        <v>1032</v>
      </c>
      <c r="K393" t="s">
        <v>1033</v>
      </c>
      <c r="L393">
        <v>1368</v>
      </c>
      <c r="N393">
        <v>1011</v>
      </c>
      <c r="O393" t="s">
        <v>1034</v>
      </c>
      <c r="P393" t="s">
        <v>1034</v>
      </c>
      <c r="Q393">
        <v>1</v>
      </c>
      <c r="X393">
        <v>1.44</v>
      </c>
      <c r="Y393">
        <v>0</v>
      </c>
      <c r="Z393">
        <v>31.26</v>
      </c>
      <c r="AA393">
        <v>13.5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1.44</v>
      </c>
      <c r="AH393">
        <v>2</v>
      </c>
      <c r="AI393">
        <v>39501369</v>
      </c>
      <c r="AJ393">
        <v>414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ROW(Source!A171)</f>
        <v>171</v>
      </c>
      <c r="B394">
        <v>39501373</v>
      </c>
      <c r="C394">
        <v>39501366</v>
      </c>
      <c r="D394">
        <v>36799072</v>
      </c>
      <c r="E394">
        <v>17</v>
      </c>
      <c r="F394">
        <v>1</v>
      </c>
      <c r="G394">
        <v>1</v>
      </c>
      <c r="H394">
        <v>3</v>
      </c>
      <c r="I394" t="s">
        <v>1546</v>
      </c>
      <c r="J394" t="s">
        <v>3</v>
      </c>
      <c r="K394" t="s">
        <v>1561</v>
      </c>
      <c r="L394">
        <v>1348</v>
      </c>
      <c r="N394">
        <v>1009</v>
      </c>
      <c r="O394" t="s">
        <v>57</v>
      </c>
      <c r="P394" t="s">
        <v>57</v>
      </c>
      <c r="Q394">
        <v>1000</v>
      </c>
      <c r="X394">
        <v>5.2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 t="s">
        <v>3</v>
      </c>
      <c r="AG394">
        <v>5.2</v>
      </c>
      <c r="AH394">
        <v>3</v>
      </c>
      <c r="AI394">
        <v>-1</v>
      </c>
      <c r="AJ394" t="s">
        <v>3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ROW(Source!A172)</f>
        <v>172</v>
      </c>
      <c r="B395">
        <v>39501384</v>
      </c>
      <c r="C395">
        <v>39501374</v>
      </c>
      <c r="D395">
        <v>37071037</v>
      </c>
      <c r="E395">
        <v>1</v>
      </c>
      <c r="F395">
        <v>1</v>
      </c>
      <c r="G395">
        <v>1</v>
      </c>
      <c r="H395">
        <v>1</v>
      </c>
      <c r="I395" t="s">
        <v>1217</v>
      </c>
      <c r="J395" t="s">
        <v>3</v>
      </c>
      <c r="K395" t="s">
        <v>1218</v>
      </c>
      <c r="L395">
        <v>1191</v>
      </c>
      <c r="N395">
        <v>1013</v>
      </c>
      <c r="O395" t="s">
        <v>1028</v>
      </c>
      <c r="P395" t="s">
        <v>1028</v>
      </c>
      <c r="Q395">
        <v>1</v>
      </c>
      <c r="X395">
        <v>98.46</v>
      </c>
      <c r="Y395">
        <v>0</v>
      </c>
      <c r="Z395">
        <v>0</v>
      </c>
      <c r="AA395">
        <v>0</v>
      </c>
      <c r="AB395">
        <v>9.6199999999999992</v>
      </c>
      <c r="AC395">
        <v>0</v>
      </c>
      <c r="AD395">
        <v>1</v>
      </c>
      <c r="AE395">
        <v>1</v>
      </c>
      <c r="AF395" t="s">
        <v>320</v>
      </c>
      <c r="AG395">
        <v>78.768000000000001</v>
      </c>
      <c r="AH395">
        <v>2</v>
      </c>
      <c r="AI395">
        <v>39501375</v>
      </c>
      <c r="AJ395">
        <v>415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ROW(Source!A172)</f>
        <v>172</v>
      </c>
      <c r="B396">
        <v>39501385</v>
      </c>
      <c r="C396">
        <v>39501374</v>
      </c>
      <c r="D396">
        <v>37064876</v>
      </c>
      <c r="E396">
        <v>1</v>
      </c>
      <c r="F396">
        <v>1</v>
      </c>
      <c r="G396">
        <v>1</v>
      </c>
      <c r="H396">
        <v>1</v>
      </c>
      <c r="I396" t="s">
        <v>1029</v>
      </c>
      <c r="J396" t="s">
        <v>3</v>
      </c>
      <c r="K396" t="s">
        <v>1030</v>
      </c>
      <c r="L396">
        <v>1191</v>
      </c>
      <c r="N396">
        <v>1013</v>
      </c>
      <c r="O396" t="s">
        <v>1028</v>
      </c>
      <c r="P396" t="s">
        <v>1028</v>
      </c>
      <c r="Q396">
        <v>1</v>
      </c>
      <c r="X396">
        <v>0.98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2</v>
      </c>
      <c r="AF396" t="s">
        <v>320</v>
      </c>
      <c r="AG396">
        <v>0.78400000000000003</v>
      </c>
      <c r="AH396">
        <v>2</v>
      </c>
      <c r="AI396">
        <v>39501376</v>
      </c>
      <c r="AJ396">
        <v>416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ROW(Source!A172)</f>
        <v>172</v>
      </c>
      <c r="B397">
        <v>39501386</v>
      </c>
      <c r="C397">
        <v>39501374</v>
      </c>
      <c r="D397">
        <v>36882452</v>
      </c>
      <c r="E397">
        <v>1</v>
      </c>
      <c r="F397">
        <v>1</v>
      </c>
      <c r="G397">
        <v>1</v>
      </c>
      <c r="H397">
        <v>2</v>
      </c>
      <c r="I397" t="s">
        <v>1031</v>
      </c>
      <c r="J397" t="s">
        <v>1032</v>
      </c>
      <c r="K397" t="s">
        <v>1033</v>
      </c>
      <c r="L397">
        <v>1368</v>
      </c>
      <c r="N397">
        <v>1011</v>
      </c>
      <c r="O397" t="s">
        <v>1034</v>
      </c>
      <c r="P397" t="s">
        <v>1034</v>
      </c>
      <c r="Q397">
        <v>1</v>
      </c>
      <c r="X397">
        <v>0.4</v>
      </c>
      <c r="Y397">
        <v>0</v>
      </c>
      <c r="Z397">
        <v>31.26</v>
      </c>
      <c r="AA397">
        <v>13.5</v>
      </c>
      <c r="AB397">
        <v>0</v>
      </c>
      <c r="AC397">
        <v>0</v>
      </c>
      <c r="AD397">
        <v>1</v>
      </c>
      <c r="AE397">
        <v>0</v>
      </c>
      <c r="AF397" t="s">
        <v>320</v>
      </c>
      <c r="AG397">
        <v>0.32000000000000006</v>
      </c>
      <c r="AH397">
        <v>2</v>
      </c>
      <c r="AI397">
        <v>39501377</v>
      </c>
      <c r="AJ397">
        <v>417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ROW(Source!A172)</f>
        <v>172</v>
      </c>
      <c r="B398">
        <v>39501387</v>
      </c>
      <c r="C398">
        <v>39501374</v>
      </c>
      <c r="D398">
        <v>36882787</v>
      </c>
      <c r="E398">
        <v>1</v>
      </c>
      <c r="F398">
        <v>1</v>
      </c>
      <c r="G398">
        <v>1</v>
      </c>
      <c r="H398">
        <v>2</v>
      </c>
      <c r="I398" t="s">
        <v>1246</v>
      </c>
      <c r="J398" t="s">
        <v>1247</v>
      </c>
      <c r="K398" t="s">
        <v>1248</v>
      </c>
      <c r="L398">
        <v>1368</v>
      </c>
      <c r="N398">
        <v>1011</v>
      </c>
      <c r="O398" t="s">
        <v>1034</v>
      </c>
      <c r="P398" t="s">
        <v>1034</v>
      </c>
      <c r="Q398">
        <v>1</v>
      </c>
      <c r="X398">
        <v>3.51</v>
      </c>
      <c r="Y398">
        <v>0</v>
      </c>
      <c r="Z398">
        <v>30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320</v>
      </c>
      <c r="AG398">
        <v>2.8079999999999998</v>
      </c>
      <c r="AH398">
        <v>2</v>
      </c>
      <c r="AI398">
        <v>39501378</v>
      </c>
      <c r="AJ398">
        <v>418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ROW(Source!A172)</f>
        <v>172</v>
      </c>
      <c r="B399">
        <v>39501388</v>
      </c>
      <c r="C399">
        <v>39501374</v>
      </c>
      <c r="D399">
        <v>36883554</v>
      </c>
      <c r="E399">
        <v>1</v>
      </c>
      <c r="F399">
        <v>1</v>
      </c>
      <c r="G399">
        <v>1</v>
      </c>
      <c r="H399">
        <v>2</v>
      </c>
      <c r="I399" t="s">
        <v>1037</v>
      </c>
      <c r="J399" t="s">
        <v>1038</v>
      </c>
      <c r="K399" t="s">
        <v>1039</v>
      </c>
      <c r="L399">
        <v>1368</v>
      </c>
      <c r="N399">
        <v>1011</v>
      </c>
      <c r="O399" t="s">
        <v>1034</v>
      </c>
      <c r="P399" t="s">
        <v>1034</v>
      </c>
      <c r="Q399">
        <v>1</v>
      </c>
      <c r="X399">
        <v>0.57999999999999996</v>
      </c>
      <c r="Y399">
        <v>0</v>
      </c>
      <c r="Z399">
        <v>65.709999999999994</v>
      </c>
      <c r="AA399">
        <v>11.6</v>
      </c>
      <c r="AB399">
        <v>0</v>
      </c>
      <c r="AC399">
        <v>0</v>
      </c>
      <c r="AD399">
        <v>1</v>
      </c>
      <c r="AE399">
        <v>0</v>
      </c>
      <c r="AF399" t="s">
        <v>320</v>
      </c>
      <c r="AG399">
        <v>0.46399999999999997</v>
      </c>
      <c r="AH399">
        <v>2</v>
      </c>
      <c r="AI399">
        <v>39501379</v>
      </c>
      <c r="AJ399">
        <v>419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ROW(Source!A172)</f>
        <v>172</v>
      </c>
      <c r="B400">
        <v>39501389</v>
      </c>
      <c r="C400">
        <v>39501374</v>
      </c>
      <c r="D400">
        <v>36799703</v>
      </c>
      <c r="E400">
        <v>1</v>
      </c>
      <c r="F400">
        <v>1</v>
      </c>
      <c r="G400">
        <v>1</v>
      </c>
      <c r="H400">
        <v>3</v>
      </c>
      <c r="I400" t="s">
        <v>1249</v>
      </c>
      <c r="J400" t="s">
        <v>1250</v>
      </c>
      <c r="K400" t="s">
        <v>1251</v>
      </c>
      <c r="L400">
        <v>1348</v>
      </c>
      <c r="N400">
        <v>1009</v>
      </c>
      <c r="O400" t="s">
        <v>57</v>
      </c>
      <c r="P400" t="s">
        <v>57</v>
      </c>
      <c r="Q400">
        <v>1000</v>
      </c>
      <c r="X400">
        <v>3.4000000000000002E-2</v>
      </c>
      <c r="Y400">
        <v>12034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319</v>
      </c>
      <c r="AG400">
        <v>0</v>
      </c>
      <c r="AH400">
        <v>2</v>
      </c>
      <c r="AI400">
        <v>39501380</v>
      </c>
      <c r="AJ400">
        <v>420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ROW(Source!A172)</f>
        <v>172</v>
      </c>
      <c r="B401">
        <v>39501390</v>
      </c>
      <c r="C401">
        <v>39501374</v>
      </c>
      <c r="D401">
        <v>36799849</v>
      </c>
      <c r="E401">
        <v>1</v>
      </c>
      <c r="F401">
        <v>1</v>
      </c>
      <c r="G401">
        <v>1</v>
      </c>
      <c r="H401">
        <v>3</v>
      </c>
      <c r="I401" t="s">
        <v>1252</v>
      </c>
      <c r="J401" t="s">
        <v>1253</v>
      </c>
      <c r="K401" t="s">
        <v>1254</v>
      </c>
      <c r="L401">
        <v>1348</v>
      </c>
      <c r="N401">
        <v>1009</v>
      </c>
      <c r="O401" t="s">
        <v>57</v>
      </c>
      <c r="P401" t="s">
        <v>57</v>
      </c>
      <c r="Q401">
        <v>1000</v>
      </c>
      <c r="X401">
        <v>0.28999999999999998</v>
      </c>
      <c r="Y401">
        <v>1530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319</v>
      </c>
      <c r="AG401">
        <v>0</v>
      </c>
      <c r="AH401">
        <v>2</v>
      </c>
      <c r="AI401">
        <v>39501381</v>
      </c>
      <c r="AJ401">
        <v>421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ROW(Source!A172)</f>
        <v>172</v>
      </c>
      <c r="B402">
        <v>39501391</v>
      </c>
      <c r="C402">
        <v>39501374</v>
      </c>
      <c r="D402">
        <v>36800047</v>
      </c>
      <c r="E402">
        <v>1</v>
      </c>
      <c r="F402">
        <v>1</v>
      </c>
      <c r="G402">
        <v>1</v>
      </c>
      <c r="H402">
        <v>3</v>
      </c>
      <c r="I402" t="s">
        <v>1255</v>
      </c>
      <c r="J402" t="s">
        <v>1256</v>
      </c>
      <c r="K402" t="s">
        <v>1257</v>
      </c>
      <c r="L402">
        <v>1348</v>
      </c>
      <c r="N402">
        <v>1009</v>
      </c>
      <c r="O402" t="s">
        <v>57</v>
      </c>
      <c r="P402" t="s">
        <v>57</v>
      </c>
      <c r="Q402">
        <v>1000</v>
      </c>
      <c r="X402">
        <v>3.2000000000000001E-2</v>
      </c>
      <c r="Y402">
        <v>2606.9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319</v>
      </c>
      <c r="AG402">
        <v>0</v>
      </c>
      <c r="AH402">
        <v>2</v>
      </c>
      <c r="AI402">
        <v>39501382</v>
      </c>
      <c r="AJ402">
        <v>422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ROW(Source!A172)</f>
        <v>172</v>
      </c>
      <c r="B403">
        <v>39501392</v>
      </c>
      <c r="C403">
        <v>39501374</v>
      </c>
      <c r="D403">
        <v>36802373</v>
      </c>
      <c r="E403">
        <v>1</v>
      </c>
      <c r="F403">
        <v>1</v>
      </c>
      <c r="G403">
        <v>1</v>
      </c>
      <c r="H403">
        <v>3</v>
      </c>
      <c r="I403" t="s">
        <v>1258</v>
      </c>
      <c r="J403" t="s">
        <v>1259</v>
      </c>
      <c r="K403" t="s">
        <v>1260</v>
      </c>
      <c r="L403">
        <v>1348</v>
      </c>
      <c r="N403">
        <v>1009</v>
      </c>
      <c r="O403" t="s">
        <v>57</v>
      </c>
      <c r="P403" t="s">
        <v>57</v>
      </c>
      <c r="Q403">
        <v>1000</v>
      </c>
      <c r="X403">
        <v>3.4000000000000002E-2</v>
      </c>
      <c r="Y403">
        <v>1820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319</v>
      </c>
      <c r="AG403">
        <v>0</v>
      </c>
      <c r="AH403">
        <v>2</v>
      </c>
      <c r="AI403">
        <v>39501383</v>
      </c>
      <c r="AJ403">
        <v>423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ROW(Source!A172)</f>
        <v>172</v>
      </c>
      <c r="B404">
        <v>39501393</v>
      </c>
      <c r="C404">
        <v>39501374</v>
      </c>
      <c r="D404">
        <v>36797205</v>
      </c>
      <c r="E404">
        <v>17</v>
      </c>
      <c r="F404">
        <v>1</v>
      </c>
      <c r="G404">
        <v>1</v>
      </c>
      <c r="H404">
        <v>3</v>
      </c>
      <c r="I404" t="s">
        <v>1562</v>
      </c>
      <c r="J404" t="s">
        <v>3</v>
      </c>
      <c r="K404" t="s">
        <v>1563</v>
      </c>
      <c r="L404">
        <v>1327</v>
      </c>
      <c r="N404">
        <v>1005</v>
      </c>
      <c r="O404" t="s">
        <v>40</v>
      </c>
      <c r="P404" t="s">
        <v>40</v>
      </c>
      <c r="Q404">
        <v>1</v>
      </c>
      <c r="X404">
        <v>102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 t="s">
        <v>319</v>
      </c>
      <c r="AG404">
        <v>0</v>
      </c>
      <c r="AH404">
        <v>3</v>
      </c>
      <c r="AI404">
        <v>-1</v>
      </c>
      <c r="AJ404" t="s">
        <v>3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ROW(Source!A173)</f>
        <v>173</v>
      </c>
      <c r="B405">
        <v>39501384</v>
      </c>
      <c r="C405">
        <v>39501374</v>
      </c>
      <c r="D405">
        <v>37071037</v>
      </c>
      <c r="E405">
        <v>1</v>
      </c>
      <c r="F405">
        <v>1</v>
      </c>
      <c r="G405">
        <v>1</v>
      </c>
      <c r="H405">
        <v>1</v>
      </c>
      <c r="I405" t="s">
        <v>1217</v>
      </c>
      <c r="J405" t="s">
        <v>3</v>
      </c>
      <c r="K405" t="s">
        <v>1218</v>
      </c>
      <c r="L405">
        <v>1191</v>
      </c>
      <c r="N405">
        <v>1013</v>
      </c>
      <c r="O405" t="s">
        <v>1028</v>
      </c>
      <c r="P405" t="s">
        <v>1028</v>
      </c>
      <c r="Q405">
        <v>1</v>
      </c>
      <c r="X405">
        <v>98.46</v>
      </c>
      <c r="Y405">
        <v>0</v>
      </c>
      <c r="Z405">
        <v>0</v>
      </c>
      <c r="AA405">
        <v>0</v>
      </c>
      <c r="AB405">
        <v>9.6199999999999992</v>
      </c>
      <c r="AC405">
        <v>0</v>
      </c>
      <c r="AD405">
        <v>1</v>
      </c>
      <c r="AE405">
        <v>1</v>
      </c>
      <c r="AF405" t="s">
        <v>320</v>
      </c>
      <c r="AG405">
        <v>78.768000000000001</v>
      </c>
      <c r="AH405">
        <v>2</v>
      </c>
      <c r="AI405">
        <v>39501375</v>
      </c>
      <c r="AJ405">
        <v>424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ROW(Source!A173)</f>
        <v>173</v>
      </c>
      <c r="B406">
        <v>39501385</v>
      </c>
      <c r="C406">
        <v>39501374</v>
      </c>
      <c r="D406">
        <v>37064876</v>
      </c>
      <c r="E406">
        <v>1</v>
      </c>
      <c r="F406">
        <v>1</v>
      </c>
      <c r="G406">
        <v>1</v>
      </c>
      <c r="H406">
        <v>1</v>
      </c>
      <c r="I406" t="s">
        <v>1029</v>
      </c>
      <c r="J406" t="s">
        <v>3</v>
      </c>
      <c r="K406" t="s">
        <v>1030</v>
      </c>
      <c r="L406">
        <v>1191</v>
      </c>
      <c r="N406">
        <v>1013</v>
      </c>
      <c r="O406" t="s">
        <v>1028</v>
      </c>
      <c r="P406" t="s">
        <v>1028</v>
      </c>
      <c r="Q406">
        <v>1</v>
      </c>
      <c r="X406">
        <v>0.98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2</v>
      </c>
      <c r="AF406" t="s">
        <v>320</v>
      </c>
      <c r="AG406">
        <v>0.78400000000000003</v>
      </c>
      <c r="AH406">
        <v>2</v>
      </c>
      <c r="AI406">
        <v>39501376</v>
      </c>
      <c r="AJ406">
        <v>425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ROW(Source!A173)</f>
        <v>173</v>
      </c>
      <c r="B407">
        <v>39501386</v>
      </c>
      <c r="C407">
        <v>39501374</v>
      </c>
      <c r="D407">
        <v>36882452</v>
      </c>
      <c r="E407">
        <v>1</v>
      </c>
      <c r="F407">
        <v>1</v>
      </c>
      <c r="G407">
        <v>1</v>
      </c>
      <c r="H407">
        <v>2</v>
      </c>
      <c r="I407" t="s">
        <v>1031</v>
      </c>
      <c r="J407" t="s">
        <v>1032</v>
      </c>
      <c r="K407" t="s">
        <v>1033</v>
      </c>
      <c r="L407">
        <v>1368</v>
      </c>
      <c r="N407">
        <v>1011</v>
      </c>
      <c r="O407" t="s">
        <v>1034</v>
      </c>
      <c r="P407" t="s">
        <v>1034</v>
      </c>
      <c r="Q407">
        <v>1</v>
      </c>
      <c r="X407">
        <v>0.4</v>
      </c>
      <c r="Y407">
        <v>0</v>
      </c>
      <c r="Z407">
        <v>31.26</v>
      </c>
      <c r="AA407">
        <v>13.5</v>
      </c>
      <c r="AB407">
        <v>0</v>
      </c>
      <c r="AC407">
        <v>0</v>
      </c>
      <c r="AD407">
        <v>1</v>
      </c>
      <c r="AE407">
        <v>0</v>
      </c>
      <c r="AF407" t="s">
        <v>320</v>
      </c>
      <c r="AG407">
        <v>0.32000000000000006</v>
      </c>
      <c r="AH407">
        <v>2</v>
      </c>
      <c r="AI407">
        <v>39501377</v>
      </c>
      <c r="AJ407">
        <v>426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ROW(Source!A173)</f>
        <v>173</v>
      </c>
      <c r="B408">
        <v>39501387</v>
      </c>
      <c r="C408">
        <v>39501374</v>
      </c>
      <c r="D408">
        <v>36882787</v>
      </c>
      <c r="E408">
        <v>1</v>
      </c>
      <c r="F408">
        <v>1</v>
      </c>
      <c r="G408">
        <v>1</v>
      </c>
      <c r="H408">
        <v>2</v>
      </c>
      <c r="I408" t="s">
        <v>1246</v>
      </c>
      <c r="J408" t="s">
        <v>1247</v>
      </c>
      <c r="K408" t="s">
        <v>1248</v>
      </c>
      <c r="L408">
        <v>1368</v>
      </c>
      <c r="N408">
        <v>1011</v>
      </c>
      <c r="O408" t="s">
        <v>1034</v>
      </c>
      <c r="P408" t="s">
        <v>1034</v>
      </c>
      <c r="Q408">
        <v>1</v>
      </c>
      <c r="X408">
        <v>3.51</v>
      </c>
      <c r="Y408">
        <v>0</v>
      </c>
      <c r="Z408">
        <v>30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320</v>
      </c>
      <c r="AG408">
        <v>2.8079999999999998</v>
      </c>
      <c r="AH408">
        <v>2</v>
      </c>
      <c r="AI408">
        <v>39501378</v>
      </c>
      <c r="AJ408">
        <v>427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ROW(Source!A173)</f>
        <v>173</v>
      </c>
      <c r="B409">
        <v>39501388</v>
      </c>
      <c r="C409">
        <v>39501374</v>
      </c>
      <c r="D409">
        <v>36883554</v>
      </c>
      <c r="E409">
        <v>1</v>
      </c>
      <c r="F409">
        <v>1</v>
      </c>
      <c r="G409">
        <v>1</v>
      </c>
      <c r="H409">
        <v>2</v>
      </c>
      <c r="I409" t="s">
        <v>1037</v>
      </c>
      <c r="J409" t="s">
        <v>1038</v>
      </c>
      <c r="K409" t="s">
        <v>1039</v>
      </c>
      <c r="L409">
        <v>1368</v>
      </c>
      <c r="N409">
        <v>1011</v>
      </c>
      <c r="O409" t="s">
        <v>1034</v>
      </c>
      <c r="P409" t="s">
        <v>1034</v>
      </c>
      <c r="Q409">
        <v>1</v>
      </c>
      <c r="X409">
        <v>0.57999999999999996</v>
      </c>
      <c r="Y409">
        <v>0</v>
      </c>
      <c r="Z409">
        <v>65.709999999999994</v>
      </c>
      <c r="AA409">
        <v>11.6</v>
      </c>
      <c r="AB409">
        <v>0</v>
      </c>
      <c r="AC409">
        <v>0</v>
      </c>
      <c r="AD409">
        <v>1</v>
      </c>
      <c r="AE409">
        <v>0</v>
      </c>
      <c r="AF409" t="s">
        <v>320</v>
      </c>
      <c r="AG409">
        <v>0.46399999999999997</v>
      </c>
      <c r="AH409">
        <v>2</v>
      </c>
      <c r="AI409">
        <v>39501379</v>
      </c>
      <c r="AJ409">
        <v>428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ROW(Source!A173)</f>
        <v>173</v>
      </c>
      <c r="B410">
        <v>39501389</v>
      </c>
      <c r="C410">
        <v>39501374</v>
      </c>
      <c r="D410">
        <v>36799703</v>
      </c>
      <c r="E410">
        <v>1</v>
      </c>
      <c r="F410">
        <v>1</v>
      </c>
      <c r="G410">
        <v>1</v>
      </c>
      <c r="H410">
        <v>3</v>
      </c>
      <c r="I410" t="s">
        <v>1249</v>
      </c>
      <c r="J410" t="s">
        <v>1250</v>
      </c>
      <c r="K410" t="s">
        <v>1251</v>
      </c>
      <c r="L410">
        <v>1348</v>
      </c>
      <c r="N410">
        <v>1009</v>
      </c>
      <c r="O410" t="s">
        <v>57</v>
      </c>
      <c r="P410" t="s">
        <v>57</v>
      </c>
      <c r="Q410">
        <v>1000</v>
      </c>
      <c r="X410">
        <v>3.4000000000000002E-2</v>
      </c>
      <c r="Y410">
        <v>12034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319</v>
      </c>
      <c r="AG410">
        <v>0</v>
      </c>
      <c r="AH410">
        <v>2</v>
      </c>
      <c r="AI410">
        <v>39501380</v>
      </c>
      <c r="AJ410">
        <v>429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ROW(Source!A173)</f>
        <v>173</v>
      </c>
      <c r="B411">
        <v>39501390</v>
      </c>
      <c r="C411">
        <v>39501374</v>
      </c>
      <c r="D411">
        <v>36799849</v>
      </c>
      <c r="E411">
        <v>1</v>
      </c>
      <c r="F411">
        <v>1</v>
      </c>
      <c r="G411">
        <v>1</v>
      </c>
      <c r="H411">
        <v>3</v>
      </c>
      <c r="I411" t="s">
        <v>1252</v>
      </c>
      <c r="J411" t="s">
        <v>1253</v>
      </c>
      <c r="K411" t="s">
        <v>1254</v>
      </c>
      <c r="L411">
        <v>1348</v>
      </c>
      <c r="N411">
        <v>1009</v>
      </c>
      <c r="O411" t="s">
        <v>57</v>
      </c>
      <c r="P411" t="s">
        <v>57</v>
      </c>
      <c r="Q411">
        <v>1000</v>
      </c>
      <c r="X411">
        <v>0.28999999999999998</v>
      </c>
      <c r="Y411">
        <v>1530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319</v>
      </c>
      <c r="AG411">
        <v>0</v>
      </c>
      <c r="AH411">
        <v>2</v>
      </c>
      <c r="AI411">
        <v>39501381</v>
      </c>
      <c r="AJ411">
        <v>430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ROW(Source!A173)</f>
        <v>173</v>
      </c>
      <c r="B412">
        <v>39501391</v>
      </c>
      <c r="C412">
        <v>39501374</v>
      </c>
      <c r="D412">
        <v>36800047</v>
      </c>
      <c r="E412">
        <v>1</v>
      </c>
      <c r="F412">
        <v>1</v>
      </c>
      <c r="G412">
        <v>1</v>
      </c>
      <c r="H412">
        <v>3</v>
      </c>
      <c r="I412" t="s">
        <v>1255</v>
      </c>
      <c r="J412" t="s">
        <v>1256</v>
      </c>
      <c r="K412" t="s">
        <v>1257</v>
      </c>
      <c r="L412">
        <v>1348</v>
      </c>
      <c r="N412">
        <v>1009</v>
      </c>
      <c r="O412" t="s">
        <v>57</v>
      </c>
      <c r="P412" t="s">
        <v>57</v>
      </c>
      <c r="Q412">
        <v>1000</v>
      </c>
      <c r="X412">
        <v>3.2000000000000001E-2</v>
      </c>
      <c r="Y412">
        <v>2606.9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319</v>
      </c>
      <c r="AG412">
        <v>0</v>
      </c>
      <c r="AH412">
        <v>2</v>
      </c>
      <c r="AI412">
        <v>39501382</v>
      </c>
      <c r="AJ412">
        <v>431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ROW(Source!A173)</f>
        <v>173</v>
      </c>
      <c r="B413">
        <v>39501392</v>
      </c>
      <c r="C413">
        <v>39501374</v>
      </c>
      <c r="D413">
        <v>36802373</v>
      </c>
      <c r="E413">
        <v>1</v>
      </c>
      <c r="F413">
        <v>1</v>
      </c>
      <c r="G413">
        <v>1</v>
      </c>
      <c r="H413">
        <v>3</v>
      </c>
      <c r="I413" t="s">
        <v>1258</v>
      </c>
      <c r="J413" t="s">
        <v>1259</v>
      </c>
      <c r="K413" t="s">
        <v>1260</v>
      </c>
      <c r="L413">
        <v>1348</v>
      </c>
      <c r="N413">
        <v>1009</v>
      </c>
      <c r="O413" t="s">
        <v>57</v>
      </c>
      <c r="P413" t="s">
        <v>57</v>
      </c>
      <c r="Q413">
        <v>1000</v>
      </c>
      <c r="X413">
        <v>3.4000000000000002E-2</v>
      </c>
      <c r="Y413">
        <v>1820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319</v>
      </c>
      <c r="AG413">
        <v>0</v>
      </c>
      <c r="AH413">
        <v>2</v>
      </c>
      <c r="AI413">
        <v>39501383</v>
      </c>
      <c r="AJ413">
        <v>432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ROW(Source!A173)</f>
        <v>173</v>
      </c>
      <c r="B414">
        <v>39501393</v>
      </c>
      <c r="C414">
        <v>39501374</v>
      </c>
      <c r="D414">
        <v>36797205</v>
      </c>
      <c r="E414">
        <v>17</v>
      </c>
      <c r="F414">
        <v>1</v>
      </c>
      <c r="G414">
        <v>1</v>
      </c>
      <c r="H414">
        <v>3</v>
      </c>
      <c r="I414" t="s">
        <v>1562</v>
      </c>
      <c r="J414" t="s">
        <v>3</v>
      </c>
      <c r="K414" t="s">
        <v>1563</v>
      </c>
      <c r="L414">
        <v>1327</v>
      </c>
      <c r="N414">
        <v>1005</v>
      </c>
      <c r="O414" t="s">
        <v>40</v>
      </c>
      <c r="P414" t="s">
        <v>40</v>
      </c>
      <c r="Q414">
        <v>1</v>
      </c>
      <c r="X414">
        <v>102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 t="s">
        <v>319</v>
      </c>
      <c r="AG414">
        <v>0</v>
      </c>
      <c r="AH414">
        <v>3</v>
      </c>
      <c r="AI414">
        <v>-1</v>
      </c>
      <c r="AJ414" t="s">
        <v>3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ROW(Source!A174)</f>
        <v>174</v>
      </c>
      <c r="B415">
        <v>39501400</v>
      </c>
      <c r="C415">
        <v>39501394</v>
      </c>
      <c r="D415">
        <v>37068121</v>
      </c>
      <c r="E415">
        <v>1</v>
      </c>
      <c r="F415">
        <v>1</v>
      </c>
      <c r="G415">
        <v>1</v>
      </c>
      <c r="H415">
        <v>1</v>
      </c>
      <c r="I415" t="s">
        <v>1261</v>
      </c>
      <c r="J415" t="s">
        <v>3</v>
      </c>
      <c r="K415" t="s">
        <v>1262</v>
      </c>
      <c r="L415">
        <v>1191</v>
      </c>
      <c r="N415">
        <v>1013</v>
      </c>
      <c r="O415" t="s">
        <v>1028</v>
      </c>
      <c r="P415" t="s">
        <v>1028</v>
      </c>
      <c r="Q415">
        <v>1</v>
      </c>
      <c r="X415">
        <v>39.51</v>
      </c>
      <c r="Y415">
        <v>0</v>
      </c>
      <c r="Z415">
        <v>0</v>
      </c>
      <c r="AA415">
        <v>0</v>
      </c>
      <c r="AB415">
        <v>7.94</v>
      </c>
      <c r="AC415">
        <v>0</v>
      </c>
      <c r="AD415">
        <v>1</v>
      </c>
      <c r="AE415">
        <v>1</v>
      </c>
      <c r="AF415" t="s">
        <v>320</v>
      </c>
      <c r="AG415">
        <v>31.608000000000001</v>
      </c>
      <c r="AH415">
        <v>2</v>
      </c>
      <c r="AI415">
        <v>39501395</v>
      </c>
      <c r="AJ415">
        <v>433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ROW(Source!A174)</f>
        <v>174</v>
      </c>
      <c r="B416">
        <v>39501401</v>
      </c>
      <c r="C416">
        <v>39501394</v>
      </c>
      <c r="D416">
        <v>37064876</v>
      </c>
      <c r="E416">
        <v>1</v>
      </c>
      <c r="F416">
        <v>1</v>
      </c>
      <c r="G416">
        <v>1</v>
      </c>
      <c r="H416">
        <v>1</v>
      </c>
      <c r="I416" t="s">
        <v>1029</v>
      </c>
      <c r="J416" t="s">
        <v>3</v>
      </c>
      <c r="K416" t="s">
        <v>1030</v>
      </c>
      <c r="L416">
        <v>1191</v>
      </c>
      <c r="N416">
        <v>1013</v>
      </c>
      <c r="O416" t="s">
        <v>1028</v>
      </c>
      <c r="P416" t="s">
        <v>1028</v>
      </c>
      <c r="Q416">
        <v>1</v>
      </c>
      <c r="X416">
        <v>1.27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2</v>
      </c>
      <c r="AF416" t="s">
        <v>320</v>
      </c>
      <c r="AG416">
        <v>1.016</v>
      </c>
      <c r="AH416">
        <v>2</v>
      </c>
      <c r="AI416">
        <v>39501396</v>
      </c>
      <c r="AJ416">
        <v>434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ROW(Source!A174)</f>
        <v>174</v>
      </c>
      <c r="B417">
        <v>39501402</v>
      </c>
      <c r="C417">
        <v>39501394</v>
      </c>
      <c r="D417">
        <v>36882452</v>
      </c>
      <c r="E417">
        <v>1</v>
      </c>
      <c r="F417">
        <v>1</v>
      </c>
      <c r="G417">
        <v>1</v>
      </c>
      <c r="H417">
        <v>2</v>
      </c>
      <c r="I417" t="s">
        <v>1031</v>
      </c>
      <c r="J417" t="s">
        <v>1032</v>
      </c>
      <c r="K417" t="s">
        <v>1033</v>
      </c>
      <c r="L417">
        <v>1368</v>
      </c>
      <c r="N417">
        <v>1011</v>
      </c>
      <c r="O417" t="s">
        <v>1034</v>
      </c>
      <c r="P417" t="s">
        <v>1034</v>
      </c>
      <c r="Q417">
        <v>1</v>
      </c>
      <c r="X417">
        <v>1.27</v>
      </c>
      <c r="Y417">
        <v>0</v>
      </c>
      <c r="Z417">
        <v>31.26</v>
      </c>
      <c r="AA417">
        <v>13.5</v>
      </c>
      <c r="AB417">
        <v>0</v>
      </c>
      <c r="AC417">
        <v>0</v>
      </c>
      <c r="AD417">
        <v>1</v>
      </c>
      <c r="AE417">
        <v>0</v>
      </c>
      <c r="AF417" t="s">
        <v>320</v>
      </c>
      <c r="AG417">
        <v>1.016</v>
      </c>
      <c r="AH417">
        <v>2</v>
      </c>
      <c r="AI417">
        <v>39501397</v>
      </c>
      <c r="AJ417">
        <v>435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ROW(Source!A174)</f>
        <v>174</v>
      </c>
      <c r="B418">
        <v>39501403</v>
      </c>
      <c r="C418">
        <v>39501394</v>
      </c>
      <c r="D418">
        <v>36882569</v>
      </c>
      <c r="E418">
        <v>1</v>
      </c>
      <c r="F418">
        <v>1</v>
      </c>
      <c r="G418">
        <v>1</v>
      </c>
      <c r="H418">
        <v>2</v>
      </c>
      <c r="I418" t="s">
        <v>1263</v>
      </c>
      <c r="J418" t="s">
        <v>1264</v>
      </c>
      <c r="K418" t="s">
        <v>1265</v>
      </c>
      <c r="L418">
        <v>1368</v>
      </c>
      <c r="N418">
        <v>1011</v>
      </c>
      <c r="O418" t="s">
        <v>1034</v>
      </c>
      <c r="P418" t="s">
        <v>1034</v>
      </c>
      <c r="Q418">
        <v>1</v>
      </c>
      <c r="X418">
        <v>9.07</v>
      </c>
      <c r="Y418">
        <v>0</v>
      </c>
      <c r="Z418">
        <v>0.5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320</v>
      </c>
      <c r="AG418">
        <v>7.2560000000000002</v>
      </c>
      <c r="AH418">
        <v>2</v>
      </c>
      <c r="AI418">
        <v>39501398</v>
      </c>
      <c r="AJ418">
        <v>436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ROW(Source!A174)</f>
        <v>174</v>
      </c>
      <c r="B419">
        <v>39501404</v>
      </c>
      <c r="C419">
        <v>39501394</v>
      </c>
      <c r="D419">
        <v>36801792</v>
      </c>
      <c r="E419">
        <v>1</v>
      </c>
      <c r="F419">
        <v>1</v>
      </c>
      <c r="G419">
        <v>1</v>
      </c>
      <c r="H419">
        <v>3</v>
      </c>
      <c r="I419" t="s">
        <v>1066</v>
      </c>
      <c r="J419" t="s">
        <v>1067</v>
      </c>
      <c r="K419" t="s">
        <v>1068</v>
      </c>
      <c r="L419">
        <v>1339</v>
      </c>
      <c r="N419">
        <v>1007</v>
      </c>
      <c r="O419" t="s">
        <v>179</v>
      </c>
      <c r="P419" t="s">
        <v>179</v>
      </c>
      <c r="Q419">
        <v>1</v>
      </c>
      <c r="X419">
        <v>3.5</v>
      </c>
      <c r="Y419">
        <v>2.44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319</v>
      </c>
      <c r="AG419">
        <v>0</v>
      </c>
      <c r="AH419">
        <v>2</v>
      </c>
      <c r="AI419">
        <v>39501399</v>
      </c>
      <c r="AJ419">
        <v>437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ROW(Source!A174)</f>
        <v>174</v>
      </c>
      <c r="B420">
        <v>39501405</v>
      </c>
      <c r="C420">
        <v>39501394</v>
      </c>
      <c r="D420">
        <v>36796210</v>
      </c>
      <c r="E420">
        <v>17</v>
      </c>
      <c r="F420">
        <v>1</v>
      </c>
      <c r="G420">
        <v>1</v>
      </c>
      <c r="H420">
        <v>3</v>
      </c>
      <c r="I420" t="s">
        <v>350</v>
      </c>
      <c r="J420" t="s">
        <v>3</v>
      </c>
      <c r="K420" t="s">
        <v>351</v>
      </c>
      <c r="L420">
        <v>1339</v>
      </c>
      <c r="N420">
        <v>1007</v>
      </c>
      <c r="O420" t="s">
        <v>179</v>
      </c>
      <c r="P420" t="s">
        <v>179</v>
      </c>
      <c r="Q420">
        <v>1</v>
      </c>
      <c r="X420">
        <v>2.04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 t="s">
        <v>319</v>
      </c>
      <c r="AG420">
        <v>0</v>
      </c>
      <c r="AH420">
        <v>3</v>
      </c>
      <c r="AI420">
        <v>-1</v>
      </c>
      <c r="AJ420" t="s">
        <v>3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ROW(Source!A175)</f>
        <v>175</v>
      </c>
      <c r="B421">
        <v>39501400</v>
      </c>
      <c r="C421">
        <v>39501394</v>
      </c>
      <c r="D421">
        <v>37068121</v>
      </c>
      <c r="E421">
        <v>1</v>
      </c>
      <c r="F421">
        <v>1</v>
      </c>
      <c r="G421">
        <v>1</v>
      </c>
      <c r="H421">
        <v>1</v>
      </c>
      <c r="I421" t="s">
        <v>1261</v>
      </c>
      <c r="J421" t="s">
        <v>3</v>
      </c>
      <c r="K421" t="s">
        <v>1262</v>
      </c>
      <c r="L421">
        <v>1191</v>
      </c>
      <c r="N421">
        <v>1013</v>
      </c>
      <c r="O421" t="s">
        <v>1028</v>
      </c>
      <c r="P421" t="s">
        <v>1028</v>
      </c>
      <c r="Q421">
        <v>1</v>
      </c>
      <c r="X421">
        <v>39.51</v>
      </c>
      <c r="Y421">
        <v>0</v>
      </c>
      <c r="Z421">
        <v>0</v>
      </c>
      <c r="AA421">
        <v>0</v>
      </c>
      <c r="AB421">
        <v>7.94</v>
      </c>
      <c r="AC421">
        <v>0</v>
      </c>
      <c r="AD421">
        <v>1</v>
      </c>
      <c r="AE421">
        <v>1</v>
      </c>
      <c r="AF421" t="s">
        <v>320</v>
      </c>
      <c r="AG421">
        <v>31.608000000000001</v>
      </c>
      <c r="AH421">
        <v>2</v>
      </c>
      <c r="AI421">
        <v>39501395</v>
      </c>
      <c r="AJ421">
        <v>438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ROW(Source!A175)</f>
        <v>175</v>
      </c>
      <c r="B422">
        <v>39501401</v>
      </c>
      <c r="C422">
        <v>39501394</v>
      </c>
      <c r="D422">
        <v>37064876</v>
      </c>
      <c r="E422">
        <v>1</v>
      </c>
      <c r="F422">
        <v>1</v>
      </c>
      <c r="G422">
        <v>1</v>
      </c>
      <c r="H422">
        <v>1</v>
      </c>
      <c r="I422" t="s">
        <v>1029</v>
      </c>
      <c r="J422" t="s">
        <v>3</v>
      </c>
      <c r="K422" t="s">
        <v>1030</v>
      </c>
      <c r="L422">
        <v>1191</v>
      </c>
      <c r="N422">
        <v>1013</v>
      </c>
      <c r="O422" t="s">
        <v>1028</v>
      </c>
      <c r="P422" t="s">
        <v>1028</v>
      </c>
      <c r="Q422">
        <v>1</v>
      </c>
      <c r="X422">
        <v>1.27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2</v>
      </c>
      <c r="AF422" t="s">
        <v>320</v>
      </c>
      <c r="AG422">
        <v>1.016</v>
      </c>
      <c r="AH422">
        <v>2</v>
      </c>
      <c r="AI422">
        <v>39501396</v>
      </c>
      <c r="AJ422">
        <v>439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ROW(Source!A175)</f>
        <v>175</v>
      </c>
      <c r="B423">
        <v>39501402</v>
      </c>
      <c r="C423">
        <v>39501394</v>
      </c>
      <c r="D423">
        <v>36882452</v>
      </c>
      <c r="E423">
        <v>1</v>
      </c>
      <c r="F423">
        <v>1</v>
      </c>
      <c r="G423">
        <v>1</v>
      </c>
      <c r="H423">
        <v>2</v>
      </c>
      <c r="I423" t="s">
        <v>1031</v>
      </c>
      <c r="J423" t="s">
        <v>1032</v>
      </c>
      <c r="K423" t="s">
        <v>1033</v>
      </c>
      <c r="L423">
        <v>1368</v>
      </c>
      <c r="N423">
        <v>1011</v>
      </c>
      <c r="O423" t="s">
        <v>1034</v>
      </c>
      <c r="P423" t="s">
        <v>1034</v>
      </c>
      <c r="Q423">
        <v>1</v>
      </c>
      <c r="X423">
        <v>1.27</v>
      </c>
      <c r="Y423">
        <v>0</v>
      </c>
      <c r="Z423">
        <v>31.26</v>
      </c>
      <c r="AA423">
        <v>13.5</v>
      </c>
      <c r="AB423">
        <v>0</v>
      </c>
      <c r="AC423">
        <v>0</v>
      </c>
      <c r="AD423">
        <v>1</v>
      </c>
      <c r="AE423">
        <v>0</v>
      </c>
      <c r="AF423" t="s">
        <v>320</v>
      </c>
      <c r="AG423">
        <v>1.016</v>
      </c>
      <c r="AH423">
        <v>2</v>
      </c>
      <c r="AI423">
        <v>39501397</v>
      </c>
      <c r="AJ423">
        <v>440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ROW(Source!A175)</f>
        <v>175</v>
      </c>
      <c r="B424">
        <v>39501403</v>
      </c>
      <c r="C424">
        <v>39501394</v>
      </c>
      <c r="D424">
        <v>36882569</v>
      </c>
      <c r="E424">
        <v>1</v>
      </c>
      <c r="F424">
        <v>1</v>
      </c>
      <c r="G424">
        <v>1</v>
      </c>
      <c r="H424">
        <v>2</v>
      </c>
      <c r="I424" t="s">
        <v>1263</v>
      </c>
      <c r="J424" t="s">
        <v>1264</v>
      </c>
      <c r="K424" t="s">
        <v>1265</v>
      </c>
      <c r="L424">
        <v>1368</v>
      </c>
      <c r="N424">
        <v>1011</v>
      </c>
      <c r="O424" t="s">
        <v>1034</v>
      </c>
      <c r="P424" t="s">
        <v>1034</v>
      </c>
      <c r="Q424">
        <v>1</v>
      </c>
      <c r="X424">
        <v>9.07</v>
      </c>
      <c r="Y424">
        <v>0</v>
      </c>
      <c r="Z424">
        <v>0.5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320</v>
      </c>
      <c r="AG424">
        <v>7.2560000000000002</v>
      </c>
      <c r="AH424">
        <v>2</v>
      </c>
      <c r="AI424">
        <v>39501398</v>
      </c>
      <c r="AJ424">
        <v>441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ROW(Source!A175)</f>
        <v>175</v>
      </c>
      <c r="B425">
        <v>39501404</v>
      </c>
      <c r="C425">
        <v>39501394</v>
      </c>
      <c r="D425">
        <v>36801792</v>
      </c>
      <c r="E425">
        <v>1</v>
      </c>
      <c r="F425">
        <v>1</v>
      </c>
      <c r="G425">
        <v>1</v>
      </c>
      <c r="H425">
        <v>3</v>
      </c>
      <c r="I425" t="s">
        <v>1066</v>
      </c>
      <c r="J425" t="s">
        <v>1067</v>
      </c>
      <c r="K425" t="s">
        <v>1068</v>
      </c>
      <c r="L425">
        <v>1339</v>
      </c>
      <c r="N425">
        <v>1007</v>
      </c>
      <c r="O425" t="s">
        <v>179</v>
      </c>
      <c r="P425" t="s">
        <v>179</v>
      </c>
      <c r="Q425">
        <v>1</v>
      </c>
      <c r="X425">
        <v>3.5</v>
      </c>
      <c r="Y425">
        <v>2.44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319</v>
      </c>
      <c r="AG425">
        <v>0</v>
      </c>
      <c r="AH425">
        <v>2</v>
      </c>
      <c r="AI425">
        <v>39501399</v>
      </c>
      <c r="AJ425">
        <v>442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ROW(Source!A175)</f>
        <v>175</v>
      </c>
      <c r="B426">
        <v>39501405</v>
      </c>
      <c r="C426">
        <v>39501394</v>
      </c>
      <c r="D426">
        <v>36796210</v>
      </c>
      <c r="E426">
        <v>17</v>
      </c>
      <c r="F426">
        <v>1</v>
      </c>
      <c r="G426">
        <v>1</v>
      </c>
      <c r="H426">
        <v>3</v>
      </c>
      <c r="I426" t="s">
        <v>350</v>
      </c>
      <c r="J426" t="s">
        <v>3</v>
      </c>
      <c r="K426" t="s">
        <v>351</v>
      </c>
      <c r="L426">
        <v>1339</v>
      </c>
      <c r="N426">
        <v>1007</v>
      </c>
      <c r="O426" t="s">
        <v>179</v>
      </c>
      <c r="P426" t="s">
        <v>179</v>
      </c>
      <c r="Q426">
        <v>1</v>
      </c>
      <c r="X426">
        <v>2.04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 t="s">
        <v>319</v>
      </c>
      <c r="AG426">
        <v>0</v>
      </c>
      <c r="AH426">
        <v>3</v>
      </c>
      <c r="AI426">
        <v>-1</v>
      </c>
      <c r="AJ426" t="s">
        <v>3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ROW(Source!A176)</f>
        <v>176</v>
      </c>
      <c r="B427">
        <v>39501422</v>
      </c>
      <c r="C427">
        <v>39501406</v>
      </c>
      <c r="D427">
        <v>37066739</v>
      </c>
      <c r="E427">
        <v>1</v>
      </c>
      <c r="F427">
        <v>1</v>
      </c>
      <c r="G427">
        <v>1</v>
      </c>
      <c r="H427">
        <v>1</v>
      </c>
      <c r="I427" t="s">
        <v>1266</v>
      </c>
      <c r="J427" t="s">
        <v>3</v>
      </c>
      <c r="K427" t="s">
        <v>1267</v>
      </c>
      <c r="L427">
        <v>1191</v>
      </c>
      <c r="N427">
        <v>1013</v>
      </c>
      <c r="O427" t="s">
        <v>1028</v>
      </c>
      <c r="P427" t="s">
        <v>1028</v>
      </c>
      <c r="Q427">
        <v>1</v>
      </c>
      <c r="X427">
        <v>26.82</v>
      </c>
      <c r="Y427">
        <v>0</v>
      </c>
      <c r="Z427">
        <v>0</v>
      </c>
      <c r="AA427">
        <v>0</v>
      </c>
      <c r="AB427">
        <v>8.4600000000000009</v>
      </c>
      <c r="AC427">
        <v>0</v>
      </c>
      <c r="AD427">
        <v>1</v>
      </c>
      <c r="AE427">
        <v>1</v>
      </c>
      <c r="AF427" t="s">
        <v>3</v>
      </c>
      <c r="AG427">
        <v>26.82</v>
      </c>
      <c r="AH427">
        <v>2</v>
      </c>
      <c r="AI427">
        <v>39501407</v>
      </c>
      <c r="AJ427">
        <v>443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ROW(Source!A176)</f>
        <v>176</v>
      </c>
      <c r="B428">
        <v>39501423</v>
      </c>
      <c r="C428">
        <v>39501406</v>
      </c>
      <c r="D428">
        <v>37064876</v>
      </c>
      <c r="E428">
        <v>1</v>
      </c>
      <c r="F428">
        <v>1</v>
      </c>
      <c r="G428">
        <v>1</v>
      </c>
      <c r="H428">
        <v>1</v>
      </c>
      <c r="I428" t="s">
        <v>1029</v>
      </c>
      <c r="J428" t="s">
        <v>3</v>
      </c>
      <c r="K428" t="s">
        <v>1030</v>
      </c>
      <c r="L428">
        <v>1191</v>
      </c>
      <c r="N428">
        <v>1013</v>
      </c>
      <c r="O428" t="s">
        <v>1028</v>
      </c>
      <c r="P428" t="s">
        <v>1028</v>
      </c>
      <c r="Q428">
        <v>1</v>
      </c>
      <c r="X428">
        <v>0.35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2</v>
      </c>
      <c r="AF428" t="s">
        <v>3</v>
      </c>
      <c r="AG428">
        <v>0.35</v>
      </c>
      <c r="AH428">
        <v>2</v>
      </c>
      <c r="AI428">
        <v>39501408</v>
      </c>
      <c r="AJ428">
        <v>444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ROW(Source!A176)</f>
        <v>176</v>
      </c>
      <c r="B429">
        <v>39501424</v>
      </c>
      <c r="C429">
        <v>39501406</v>
      </c>
      <c r="D429">
        <v>36882159</v>
      </c>
      <c r="E429">
        <v>1</v>
      </c>
      <c r="F429">
        <v>1</v>
      </c>
      <c r="G429">
        <v>1</v>
      </c>
      <c r="H429">
        <v>2</v>
      </c>
      <c r="I429" t="s">
        <v>1119</v>
      </c>
      <c r="J429" t="s">
        <v>1120</v>
      </c>
      <c r="K429" t="s">
        <v>1121</v>
      </c>
      <c r="L429">
        <v>1368</v>
      </c>
      <c r="N429">
        <v>1011</v>
      </c>
      <c r="O429" t="s">
        <v>1034</v>
      </c>
      <c r="P429" t="s">
        <v>1034</v>
      </c>
      <c r="Q429">
        <v>1</v>
      </c>
      <c r="X429">
        <v>0.14000000000000001</v>
      </c>
      <c r="Y429">
        <v>0</v>
      </c>
      <c r="Z429">
        <v>111.99</v>
      </c>
      <c r="AA429">
        <v>13.5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0.14000000000000001</v>
      </c>
      <c r="AH429">
        <v>2</v>
      </c>
      <c r="AI429">
        <v>39501409</v>
      </c>
      <c r="AJ429">
        <v>445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ROW(Source!A176)</f>
        <v>176</v>
      </c>
      <c r="B430">
        <v>39501425</v>
      </c>
      <c r="C430">
        <v>39501406</v>
      </c>
      <c r="D430">
        <v>36882569</v>
      </c>
      <c r="E430">
        <v>1</v>
      </c>
      <c r="F430">
        <v>1</v>
      </c>
      <c r="G430">
        <v>1</v>
      </c>
      <c r="H430">
        <v>2</v>
      </c>
      <c r="I430" t="s">
        <v>1263</v>
      </c>
      <c r="J430" t="s">
        <v>1264</v>
      </c>
      <c r="K430" t="s">
        <v>1265</v>
      </c>
      <c r="L430">
        <v>1368</v>
      </c>
      <c r="N430">
        <v>1011</v>
      </c>
      <c r="O430" t="s">
        <v>1034</v>
      </c>
      <c r="P430" t="s">
        <v>1034</v>
      </c>
      <c r="Q430">
        <v>1</v>
      </c>
      <c r="X430">
        <v>0.27</v>
      </c>
      <c r="Y430">
        <v>0</v>
      </c>
      <c r="Z430">
        <v>0.5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0.27</v>
      </c>
      <c r="AH430">
        <v>2</v>
      </c>
      <c r="AI430">
        <v>39501410</v>
      </c>
      <c r="AJ430">
        <v>446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ROW(Source!A176)</f>
        <v>176</v>
      </c>
      <c r="B431">
        <v>39501426</v>
      </c>
      <c r="C431">
        <v>39501406</v>
      </c>
      <c r="D431">
        <v>36883554</v>
      </c>
      <c r="E431">
        <v>1</v>
      </c>
      <c r="F431">
        <v>1</v>
      </c>
      <c r="G431">
        <v>1</v>
      </c>
      <c r="H431">
        <v>2</v>
      </c>
      <c r="I431" t="s">
        <v>1037</v>
      </c>
      <c r="J431" t="s">
        <v>1038</v>
      </c>
      <c r="K431" t="s">
        <v>1039</v>
      </c>
      <c r="L431">
        <v>1368</v>
      </c>
      <c r="N431">
        <v>1011</v>
      </c>
      <c r="O431" t="s">
        <v>1034</v>
      </c>
      <c r="P431" t="s">
        <v>1034</v>
      </c>
      <c r="Q431">
        <v>1</v>
      </c>
      <c r="X431">
        <v>0.21</v>
      </c>
      <c r="Y431">
        <v>0</v>
      </c>
      <c r="Z431">
        <v>65.709999999999994</v>
      </c>
      <c r="AA431">
        <v>11.6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0.21</v>
      </c>
      <c r="AH431">
        <v>2</v>
      </c>
      <c r="AI431">
        <v>39501411</v>
      </c>
      <c r="AJ431">
        <v>447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ROW(Source!A176)</f>
        <v>176</v>
      </c>
      <c r="B432">
        <v>39501427</v>
      </c>
      <c r="C432">
        <v>39501406</v>
      </c>
      <c r="D432">
        <v>36801792</v>
      </c>
      <c r="E432">
        <v>1</v>
      </c>
      <c r="F432">
        <v>1</v>
      </c>
      <c r="G432">
        <v>1</v>
      </c>
      <c r="H432">
        <v>3</v>
      </c>
      <c r="I432" t="s">
        <v>1066</v>
      </c>
      <c r="J432" t="s">
        <v>1067</v>
      </c>
      <c r="K432" t="s">
        <v>1068</v>
      </c>
      <c r="L432">
        <v>1339</v>
      </c>
      <c r="N432">
        <v>1007</v>
      </c>
      <c r="O432" t="s">
        <v>179</v>
      </c>
      <c r="P432" t="s">
        <v>179</v>
      </c>
      <c r="Q432">
        <v>1</v>
      </c>
      <c r="X432">
        <v>8.0999999999999996E-3</v>
      </c>
      <c r="Y432">
        <v>2.44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8.0999999999999996E-3</v>
      </c>
      <c r="AH432">
        <v>2</v>
      </c>
      <c r="AI432">
        <v>39501412</v>
      </c>
      <c r="AJ432">
        <v>448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ROW(Source!A176)</f>
        <v>176</v>
      </c>
      <c r="B433">
        <v>39501428</v>
      </c>
      <c r="C433">
        <v>39501406</v>
      </c>
      <c r="D433">
        <v>36804545</v>
      </c>
      <c r="E433">
        <v>1</v>
      </c>
      <c r="F433">
        <v>1</v>
      </c>
      <c r="G433">
        <v>1</v>
      </c>
      <c r="H433">
        <v>3</v>
      </c>
      <c r="I433" t="s">
        <v>1268</v>
      </c>
      <c r="J433" t="s">
        <v>1269</v>
      </c>
      <c r="K433" t="s">
        <v>1270</v>
      </c>
      <c r="L433">
        <v>1348</v>
      </c>
      <c r="N433">
        <v>1009</v>
      </c>
      <c r="O433" t="s">
        <v>57</v>
      </c>
      <c r="P433" t="s">
        <v>57</v>
      </c>
      <c r="Q433">
        <v>1000</v>
      </c>
      <c r="X433">
        <v>1.9E-3</v>
      </c>
      <c r="Y433">
        <v>11978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1.9E-3</v>
      </c>
      <c r="AH433">
        <v>2</v>
      </c>
      <c r="AI433">
        <v>39501413</v>
      </c>
      <c r="AJ433">
        <v>449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ROW(Source!A176)</f>
        <v>176</v>
      </c>
      <c r="B434">
        <v>39501429</v>
      </c>
      <c r="C434">
        <v>39501406</v>
      </c>
      <c r="D434">
        <v>36806520</v>
      </c>
      <c r="E434">
        <v>1</v>
      </c>
      <c r="F434">
        <v>1</v>
      </c>
      <c r="G434">
        <v>1</v>
      </c>
      <c r="H434">
        <v>3</v>
      </c>
      <c r="I434" t="s">
        <v>1271</v>
      </c>
      <c r="J434" t="s">
        <v>1272</v>
      </c>
      <c r="K434" t="s">
        <v>1273</v>
      </c>
      <c r="L434">
        <v>1348</v>
      </c>
      <c r="N434">
        <v>1009</v>
      </c>
      <c r="O434" t="s">
        <v>57</v>
      </c>
      <c r="P434" t="s">
        <v>57</v>
      </c>
      <c r="Q434">
        <v>1000</v>
      </c>
      <c r="X434">
        <v>2.8999999999999998E-3</v>
      </c>
      <c r="Y434">
        <v>734.5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2.8999999999999998E-3</v>
      </c>
      <c r="AH434">
        <v>2</v>
      </c>
      <c r="AI434">
        <v>39501414</v>
      </c>
      <c r="AJ434">
        <v>450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ROW(Source!A176)</f>
        <v>176</v>
      </c>
      <c r="B435">
        <v>39501430</v>
      </c>
      <c r="C435">
        <v>39501406</v>
      </c>
      <c r="D435">
        <v>36796108</v>
      </c>
      <c r="E435">
        <v>17</v>
      </c>
      <c r="F435">
        <v>1</v>
      </c>
      <c r="G435">
        <v>1</v>
      </c>
      <c r="H435">
        <v>3</v>
      </c>
      <c r="I435" t="s">
        <v>337</v>
      </c>
      <c r="J435" t="s">
        <v>3</v>
      </c>
      <c r="K435" t="s">
        <v>338</v>
      </c>
      <c r="L435">
        <v>1339</v>
      </c>
      <c r="N435">
        <v>1007</v>
      </c>
      <c r="O435" t="s">
        <v>179</v>
      </c>
      <c r="P435" t="s">
        <v>179</v>
      </c>
      <c r="Q435">
        <v>1</v>
      </c>
      <c r="X435">
        <v>1.02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 t="s">
        <v>3</v>
      </c>
      <c r="AG435">
        <v>1.02</v>
      </c>
      <c r="AH435">
        <v>2</v>
      </c>
      <c r="AI435">
        <v>39501415</v>
      </c>
      <c r="AJ435">
        <v>452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ROW(Source!A176)</f>
        <v>176</v>
      </c>
      <c r="B436">
        <v>39501431</v>
      </c>
      <c r="C436">
        <v>39501406</v>
      </c>
      <c r="D436">
        <v>36807373</v>
      </c>
      <c r="E436">
        <v>1</v>
      </c>
      <c r="F436">
        <v>1</v>
      </c>
      <c r="G436">
        <v>1</v>
      </c>
      <c r="H436">
        <v>3</v>
      </c>
      <c r="I436" t="s">
        <v>1274</v>
      </c>
      <c r="J436" t="s">
        <v>1275</v>
      </c>
      <c r="K436" t="s">
        <v>1276</v>
      </c>
      <c r="L436">
        <v>1339</v>
      </c>
      <c r="N436">
        <v>1007</v>
      </c>
      <c r="O436" t="s">
        <v>179</v>
      </c>
      <c r="P436" t="s">
        <v>179</v>
      </c>
      <c r="Q436">
        <v>1</v>
      </c>
      <c r="X436">
        <v>0.09</v>
      </c>
      <c r="Y436">
        <v>497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0.09</v>
      </c>
      <c r="AH436">
        <v>2</v>
      </c>
      <c r="AI436">
        <v>39501416</v>
      </c>
      <c r="AJ436">
        <v>453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ROW(Source!A176)</f>
        <v>176</v>
      </c>
      <c r="B437">
        <v>39501432</v>
      </c>
      <c r="C437">
        <v>39501406</v>
      </c>
      <c r="D437">
        <v>36824289</v>
      </c>
      <c r="E437">
        <v>1</v>
      </c>
      <c r="F437">
        <v>1</v>
      </c>
      <c r="G437">
        <v>1</v>
      </c>
      <c r="H437">
        <v>3</v>
      </c>
      <c r="I437" t="s">
        <v>1277</v>
      </c>
      <c r="J437" t="s">
        <v>1278</v>
      </c>
      <c r="K437" t="s">
        <v>1279</v>
      </c>
      <c r="L437">
        <v>1348</v>
      </c>
      <c r="N437">
        <v>1009</v>
      </c>
      <c r="O437" t="s">
        <v>57</v>
      </c>
      <c r="P437" t="s">
        <v>57</v>
      </c>
      <c r="Q437">
        <v>1000</v>
      </c>
      <c r="X437">
        <v>4.0000000000000001E-3</v>
      </c>
      <c r="Y437">
        <v>5989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4.0000000000000001E-3</v>
      </c>
      <c r="AH437">
        <v>2</v>
      </c>
      <c r="AI437">
        <v>39501417</v>
      </c>
      <c r="AJ437">
        <v>454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ROW(Source!A176)</f>
        <v>176</v>
      </c>
      <c r="B438">
        <v>39501433</v>
      </c>
      <c r="C438">
        <v>39501406</v>
      </c>
      <c r="D438">
        <v>36796448</v>
      </c>
      <c r="E438">
        <v>17</v>
      </c>
      <c r="F438">
        <v>1</v>
      </c>
      <c r="G438">
        <v>1</v>
      </c>
      <c r="H438">
        <v>3</v>
      </c>
      <c r="I438" t="s">
        <v>1564</v>
      </c>
      <c r="J438" t="s">
        <v>3</v>
      </c>
      <c r="K438" t="s">
        <v>1565</v>
      </c>
      <c r="L438">
        <v>1348</v>
      </c>
      <c r="N438">
        <v>1009</v>
      </c>
      <c r="O438" t="s">
        <v>57</v>
      </c>
      <c r="P438" t="s">
        <v>57</v>
      </c>
      <c r="Q438">
        <v>1000</v>
      </c>
      <c r="X438">
        <v>0.09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 t="s">
        <v>3</v>
      </c>
      <c r="AG438">
        <v>0.09</v>
      </c>
      <c r="AH438">
        <v>3</v>
      </c>
      <c r="AI438">
        <v>-1</v>
      </c>
      <c r="AJ438" t="s">
        <v>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ROW(Source!A176)</f>
        <v>176</v>
      </c>
      <c r="B439">
        <v>39501434</v>
      </c>
      <c r="C439">
        <v>39501406</v>
      </c>
      <c r="D439">
        <v>36830220</v>
      </c>
      <c r="E439">
        <v>1</v>
      </c>
      <c r="F439">
        <v>1</v>
      </c>
      <c r="G439">
        <v>1</v>
      </c>
      <c r="H439">
        <v>3</v>
      </c>
      <c r="I439" t="s">
        <v>1280</v>
      </c>
      <c r="J439" t="s">
        <v>1281</v>
      </c>
      <c r="K439" t="s">
        <v>1282</v>
      </c>
      <c r="L439">
        <v>1339</v>
      </c>
      <c r="N439">
        <v>1007</v>
      </c>
      <c r="O439" t="s">
        <v>179</v>
      </c>
      <c r="P439" t="s">
        <v>179</v>
      </c>
      <c r="Q439">
        <v>1</v>
      </c>
      <c r="X439">
        <v>0.12</v>
      </c>
      <c r="Y439">
        <v>558.33000000000004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3</v>
      </c>
      <c r="AG439">
        <v>0.12</v>
      </c>
      <c r="AH439">
        <v>2</v>
      </c>
      <c r="AI439">
        <v>39501418</v>
      </c>
      <c r="AJ439">
        <v>455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ROW(Source!A176)</f>
        <v>176</v>
      </c>
      <c r="B440">
        <v>39501435</v>
      </c>
      <c r="C440">
        <v>39501406</v>
      </c>
      <c r="D440">
        <v>36830508</v>
      </c>
      <c r="E440">
        <v>1</v>
      </c>
      <c r="F440">
        <v>1</v>
      </c>
      <c r="G440">
        <v>1</v>
      </c>
      <c r="H440">
        <v>3</v>
      </c>
      <c r="I440" t="s">
        <v>1283</v>
      </c>
      <c r="J440" t="s">
        <v>1284</v>
      </c>
      <c r="K440" t="s">
        <v>1285</v>
      </c>
      <c r="L440">
        <v>1339</v>
      </c>
      <c r="N440">
        <v>1007</v>
      </c>
      <c r="O440" t="s">
        <v>179</v>
      </c>
      <c r="P440" t="s">
        <v>179</v>
      </c>
      <c r="Q440">
        <v>1</v>
      </c>
      <c r="X440">
        <v>0.14000000000000001</v>
      </c>
      <c r="Y440">
        <v>1320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3</v>
      </c>
      <c r="AG440">
        <v>0.14000000000000001</v>
      </c>
      <c r="AH440">
        <v>2</v>
      </c>
      <c r="AI440">
        <v>39501419</v>
      </c>
      <c r="AJ440">
        <v>456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ROW(Source!A176)</f>
        <v>176</v>
      </c>
      <c r="B441">
        <v>39501436</v>
      </c>
      <c r="C441">
        <v>39501406</v>
      </c>
      <c r="D441">
        <v>36831733</v>
      </c>
      <c r="E441">
        <v>1</v>
      </c>
      <c r="F441">
        <v>1</v>
      </c>
      <c r="G441">
        <v>1</v>
      </c>
      <c r="H441">
        <v>3</v>
      </c>
      <c r="I441" t="s">
        <v>1286</v>
      </c>
      <c r="J441" t="s">
        <v>1287</v>
      </c>
      <c r="K441" t="s">
        <v>1288</v>
      </c>
      <c r="L441">
        <v>1327</v>
      </c>
      <c r="N441">
        <v>1005</v>
      </c>
      <c r="O441" t="s">
        <v>40</v>
      </c>
      <c r="P441" t="s">
        <v>40</v>
      </c>
      <c r="Q441">
        <v>1</v>
      </c>
      <c r="X441">
        <v>2.2999999999999998</v>
      </c>
      <c r="Y441">
        <v>35.53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3</v>
      </c>
      <c r="AG441">
        <v>2.2999999999999998</v>
      </c>
      <c r="AH441">
        <v>2</v>
      </c>
      <c r="AI441">
        <v>39501420</v>
      </c>
      <c r="AJ441">
        <v>457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ROW(Source!A177)</f>
        <v>177</v>
      </c>
      <c r="B442">
        <v>39501422</v>
      </c>
      <c r="C442">
        <v>39501406</v>
      </c>
      <c r="D442">
        <v>37066739</v>
      </c>
      <c r="E442">
        <v>1</v>
      </c>
      <c r="F442">
        <v>1</v>
      </c>
      <c r="G442">
        <v>1</v>
      </c>
      <c r="H442">
        <v>1</v>
      </c>
      <c r="I442" t="s">
        <v>1266</v>
      </c>
      <c r="J442" t="s">
        <v>3</v>
      </c>
      <c r="K442" t="s">
        <v>1267</v>
      </c>
      <c r="L442">
        <v>1191</v>
      </c>
      <c r="N442">
        <v>1013</v>
      </c>
      <c r="O442" t="s">
        <v>1028</v>
      </c>
      <c r="P442" t="s">
        <v>1028</v>
      </c>
      <c r="Q442">
        <v>1</v>
      </c>
      <c r="X442">
        <v>26.82</v>
      </c>
      <c r="Y442">
        <v>0</v>
      </c>
      <c r="Z442">
        <v>0</v>
      </c>
      <c r="AA442">
        <v>0</v>
      </c>
      <c r="AB442">
        <v>8.4600000000000009</v>
      </c>
      <c r="AC442">
        <v>0</v>
      </c>
      <c r="AD442">
        <v>1</v>
      </c>
      <c r="AE442">
        <v>1</v>
      </c>
      <c r="AF442" t="s">
        <v>3</v>
      </c>
      <c r="AG442">
        <v>26.82</v>
      </c>
      <c r="AH442">
        <v>2</v>
      </c>
      <c r="AI442">
        <v>39501407</v>
      </c>
      <c r="AJ442">
        <v>458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ROW(Source!A177)</f>
        <v>177</v>
      </c>
      <c r="B443">
        <v>39501423</v>
      </c>
      <c r="C443">
        <v>39501406</v>
      </c>
      <c r="D443">
        <v>37064876</v>
      </c>
      <c r="E443">
        <v>1</v>
      </c>
      <c r="F443">
        <v>1</v>
      </c>
      <c r="G443">
        <v>1</v>
      </c>
      <c r="H443">
        <v>1</v>
      </c>
      <c r="I443" t="s">
        <v>1029</v>
      </c>
      <c r="J443" t="s">
        <v>3</v>
      </c>
      <c r="K443" t="s">
        <v>1030</v>
      </c>
      <c r="L443">
        <v>1191</v>
      </c>
      <c r="N443">
        <v>1013</v>
      </c>
      <c r="O443" t="s">
        <v>1028</v>
      </c>
      <c r="P443" t="s">
        <v>1028</v>
      </c>
      <c r="Q443">
        <v>1</v>
      </c>
      <c r="X443">
        <v>0.35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2</v>
      </c>
      <c r="AF443" t="s">
        <v>3</v>
      </c>
      <c r="AG443">
        <v>0.35</v>
      </c>
      <c r="AH443">
        <v>2</v>
      </c>
      <c r="AI443">
        <v>39501408</v>
      </c>
      <c r="AJ443">
        <v>459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ROW(Source!A177)</f>
        <v>177</v>
      </c>
      <c r="B444">
        <v>39501424</v>
      </c>
      <c r="C444">
        <v>39501406</v>
      </c>
      <c r="D444">
        <v>36882159</v>
      </c>
      <c r="E444">
        <v>1</v>
      </c>
      <c r="F444">
        <v>1</v>
      </c>
      <c r="G444">
        <v>1</v>
      </c>
      <c r="H444">
        <v>2</v>
      </c>
      <c r="I444" t="s">
        <v>1119</v>
      </c>
      <c r="J444" t="s">
        <v>1120</v>
      </c>
      <c r="K444" t="s">
        <v>1121</v>
      </c>
      <c r="L444">
        <v>1368</v>
      </c>
      <c r="N444">
        <v>1011</v>
      </c>
      <c r="O444" t="s">
        <v>1034</v>
      </c>
      <c r="P444" t="s">
        <v>1034</v>
      </c>
      <c r="Q444">
        <v>1</v>
      </c>
      <c r="X444">
        <v>0.14000000000000001</v>
      </c>
      <c r="Y444">
        <v>0</v>
      </c>
      <c r="Z444">
        <v>111.99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0.14000000000000001</v>
      </c>
      <c r="AH444">
        <v>2</v>
      </c>
      <c r="AI444">
        <v>39501409</v>
      </c>
      <c r="AJ444">
        <v>460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ROW(Source!A177)</f>
        <v>177</v>
      </c>
      <c r="B445">
        <v>39501425</v>
      </c>
      <c r="C445">
        <v>39501406</v>
      </c>
      <c r="D445">
        <v>36882569</v>
      </c>
      <c r="E445">
        <v>1</v>
      </c>
      <c r="F445">
        <v>1</v>
      </c>
      <c r="G445">
        <v>1</v>
      </c>
      <c r="H445">
        <v>2</v>
      </c>
      <c r="I445" t="s">
        <v>1263</v>
      </c>
      <c r="J445" t="s">
        <v>1264</v>
      </c>
      <c r="K445" t="s">
        <v>1265</v>
      </c>
      <c r="L445">
        <v>1368</v>
      </c>
      <c r="N445">
        <v>1011</v>
      </c>
      <c r="O445" t="s">
        <v>1034</v>
      </c>
      <c r="P445" t="s">
        <v>1034</v>
      </c>
      <c r="Q445">
        <v>1</v>
      </c>
      <c r="X445">
        <v>0.27</v>
      </c>
      <c r="Y445">
        <v>0</v>
      </c>
      <c r="Z445">
        <v>0.5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0.27</v>
      </c>
      <c r="AH445">
        <v>2</v>
      </c>
      <c r="AI445">
        <v>39501410</v>
      </c>
      <c r="AJ445">
        <v>461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ROW(Source!A177)</f>
        <v>177</v>
      </c>
      <c r="B446">
        <v>39501426</v>
      </c>
      <c r="C446">
        <v>39501406</v>
      </c>
      <c r="D446">
        <v>36883554</v>
      </c>
      <c r="E446">
        <v>1</v>
      </c>
      <c r="F446">
        <v>1</v>
      </c>
      <c r="G446">
        <v>1</v>
      </c>
      <c r="H446">
        <v>2</v>
      </c>
      <c r="I446" t="s">
        <v>1037</v>
      </c>
      <c r="J446" t="s">
        <v>1038</v>
      </c>
      <c r="K446" t="s">
        <v>1039</v>
      </c>
      <c r="L446">
        <v>1368</v>
      </c>
      <c r="N446">
        <v>1011</v>
      </c>
      <c r="O446" t="s">
        <v>1034</v>
      </c>
      <c r="P446" t="s">
        <v>1034</v>
      </c>
      <c r="Q446">
        <v>1</v>
      </c>
      <c r="X446">
        <v>0.21</v>
      </c>
      <c r="Y446">
        <v>0</v>
      </c>
      <c r="Z446">
        <v>65.709999999999994</v>
      </c>
      <c r="AA446">
        <v>11.6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0.21</v>
      </c>
      <c r="AH446">
        <v>2</v>
      </c>
      <c r="AI446">
        <v>39501411</v>
      </c>
      <c r="AJ446">
        <v>462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ROW(Source!A177)</f>
        <v>177</v>
      </c>
      <c r="B447">
        <v>39501427</v>
      </c>
      <c r="C447">
        <v>39501406</v>
      </c>
      <c r="D447">
        <v>36801792</v>
      </c>
      <c r="E447">
        <v>1</v>
      </c>
      <c r="F447">
        <v>1</v>
      </c>
      <c r="G447">
        <v>1</v>
      </c>
      <c r="H447">
        <v>3</v>
      </c>
      <c r="I447" t="s">
        <v>1066</v>
      </c>
      <c r="J447" t="s">
        <v>1067</v>
      </c>
      <c r="K447" t="s">
        <v>1068</v>
      </c>
      <c r="L447">
        <v>1339</v>
      </c>
      <c r="N447">
        <v>1007</v>
      </c>
      <c r="O447" t="s">
        <v>179</v>
      </c>
      <c r="P447" t="s">
        <v>179</v>
      </c>
      <c r="Q447">
        <v>1</v>
      </c>
      <c r="X447">
        <v>8.0999999999999996E-3</v>
      </c>
      <c r="Y447">
        <v>2.44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8.0999999999999996E-3</v>
      </c>
      <c r="AH447">
        <v>2</v>
      </c>
      <c r="AI447">
        <v>39501412</v>
      </c>
      <c r="AJ447">
        <v>463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ROW(Source!A177)</f>
        <v>177</v>
      </c>
      <c r="B448">
        <v>39501428</v>
      </c>
      <c r="C448">
        <v>39501406</v>
      </c>
      <c r="D448">
        <v>36804545</v>
      </c>
      <c r="E448">
        <v>1</v>
      </c>
      <c r="F448">
        <v>1</v>
      </c>
      <c r="G448">
        <v>1</v>
      </c>
      <c r="H448">
        <v>3</v>
      </c>
      <c r="I448" t="s">
        <v>1268</v>
      </c>
      <c r="J448" t="s">
        <v>1269</v>
      </c>
      <c r="K448" t="s">
        <v>1270</v>
      </c>
      <c r="L448">
        <v>1348</v>
      </c>
      <c r="N448">
        <v>1009</v>
      </c>
      <c r="O448" t="s">
        <v>57</v>
      </c>
      <c r="P448" t="s">
        <v>57</v>
      </c>
      <c r="Q448">
        <v>1000</v>
      </c>
      <c r="X448">
        <v>1.9E-3</v>
      </c>
      <c r="Y448">
        <v>11978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1.9E-3</v>
      </c>
      <c r="AH448">
        <v>2</v>
      </c>
      <c r="AI448">
        <v>39501413</v>
      </c>
      <c r="AJ448">
        <v>464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ROW(Source!A177)</f>
        <v>177</v>
      </c>
      <c r="B449">
        <v>39501429</v>
      </c>
      <c r="C449">
        <v>39501406</v>
      </c>
      <c r="D449">
        <v>36806520</v>
      </c>
      <c r="E449">
        <v>1</v>
      </c>
      <c r="F449">
        <v>1</v>
      </c>
      <c r="G449">
        <v>1</v>
      </c>
      <c r="H449">
        <v>3</v>
      </c>
      <c r="I449" t="s">
        <v>1271</v>
      </c>
      <c r="J449" t="s">
        <v>1272</v>
      </c>
      <c r="K449" t="s">
        <v>1273</v>
      </c>
      <c r="L449">
        <v>1348</v>
      </c>
      <c r="N449">
        <v>1009</v>
      </c>
      <c r="O449" t="s">
        <v>57</v>
      </c>
      <c r="P449" t="s">
        <v>57</v>
      </c>
      <c r="Q449">
        <v>1000</v>
      </c>
      <c r="X449">
        <v>2.8999999999999998E-3</v>
      </c>
      <c r="Y449">
        <v>734.5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2.8999999999999998E-3</v>
      </c>
      <c r="AH449">
        <v>2</v>
      </c>
      <c r="AI449">
        <v>39501414</v>
      </c>
      <c r="AJ449">
        <v>465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ROW(Source!A177)</f>
        <v>177</v>
      </c>
      <c r="B450">
        <v>39501430</v>
      </c>
      <c r="C450">
        <v>39501406</v>
      </c>
      <c r="D450">
        <v>36796108</v>
      </c>
      <c r="E450">
        <v>17</v>
      </c>
      <c r="F450">
        <v>1</v>
      </c>
      <c r="G450">
        <v>1</v>
      </c>
      <c r="H450">
        <v>3</v>
      </c>
      <c r="I450" t="s">
        <v>337</v>
      </c>
      <c r="J450" t="s">
        <v>3</v>
      </c>
      <c r="K450" t="s">
        <v>338</v>
      </c>
      <c r="L450">
        <v>1339</v>
      </c>
      <c r="N450">
        <v>1007</v>
      </c>
      <c r="O450" t="s">
        <v>179</v>
      </c>
      <c r="P450" t="s">
        <v>179</v>
      </c>
      <c r="Q450">
        <v>1</v>
      </c>
      <c r="X450">
        <v>1.02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 t="s">
        <v>3</v>
      </c>
      <c r="AG450">
        <v>1.02</v>
      </c>
      <c r="AH450">
        <v>2</v>
      </c>
      <c r="AI450">
        <v>39501415</v>
      </c>
      <c r="AJ450">
        <v>467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ROW(Source!A177)</f>
        <v>177</v>
      </c>
      <c r="B451">
        <v>39501431</v>
      </c>
      <c r="C451">
        <v>39501406</v>
      </c>
      <c r="D451">
        <v>36807373</v>
      </c>
      <c r="E451">
        <v>1</v>
      </c>
      <c r="F451">
        <v>1</v>
      </c>
      <c r="G451">
        <v>1</v>
      </c>
      <c r="H451">
        <v>3</v>
      </c>
      <c r="I451" t="s">
        <v>1274</v>
      </c>
      <c r="J451" t="s">
        <v>1275</v>
      </c>
      <c r="K451" t="s">
        <v>1276</v>
      </c>
      <c r="L451">
        <v>1339</v>
      </c>
      <c r="N451">
        <v>1007</v>
      </c>
      <c r="O451" t="s">
        <v>179</v>
      </c>
      <c r="P451" t="s">
        <v>179</v>
      </c>
      <c r="Q451">
        <v>1</v>
      </c>
      <c r="X451">
        <v>0.09</v>
      </c>
      <c r="Y451">
        <v>497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0.09</v>
      </c>
      <c r="AH451">
        <v>2</v>
      </c>
      <c r="AI451">
        <v>39501416</v>
      </c>
      <c r="AJ451">
        <v>468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ROW(Source!A177)</f>
        <v>177</v>
      </c>
      <c r="B452">
        <v>39501432</v>
      </c>
      <c r="C452">
        <v>39501406</v>
      </c>
      <c r="D452">
        <v>36824289</v>
      </c>
      <c r="E452">
        <v>1</v>
      </c>
      <c r="F452">
        <v>1</v>
      </c>
      <c r="G452">
        <v>1</v>
      </c>
      <c r="H452">
        <v>3</v>
      </c>
      <c r="I452" t="s">
        <v>1277</v>
      </c>
      <c r="J452" t="s">
        <v>1278</v>
      </c>
      <c r="K452" t="s">
        <v>1279</v>
      </c>
      <c r="L452">
        <v>1348</v>
      </c>
      <c r="N452">
        <v>1009</v>
      </c>
      <c r="O452" t="s">
        <v>57</v>
      </c>
      <c r="P452" t="s">
        <v>57</v>
      </c>
      <c r="Q452">
        <v>1000</v>
      </c>
      <c r="X452">
        <v>4.0000000000000001E-3</v>
      </c>
      <c r="Y452">
        <v>5989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4.0000000000000001E-3</v>
      </c>
      <c r="AH452">
        <v>2</v>
      </c>
      <c r="AI452">
        <v>39501417</v>
      </c>
      <c r="AJ452">
        <v>469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ROW(Source!A177)</f>
        <v>177</v>
      </c>
      <c r="B453">
        <v>39501433</v>
      </c>
      <c r="C453">
        <v>39501406</v>
      </c>
      <c r="D453">
        <v>36796448</v>
      </c>
      <c r="E453">
        <v>17</v>
      </c>
      <c r="F453">
        <v>1</v>
      </c>
      <c r="G453">
        <v>1</v>
      </c>
      <c r="H453">
        <v>3</v>
      </c>
      <c r="I453" t="s">
        <v>1564</v>
      </c>
      <c r="J453" t="s">
        <v>3</v>
      </c>
      <c r="K453" t="s">
        <v>1565</v>
      </c>
      <c r="L453">
        <v>1348</v>
      </c>
      <c r="N453">
        <v>1009</v>
      </c>
      <c r="O453" t="s">
        <v>57</v>
      </c>
      <c r="P453" t="s">
        <v>57</v>
      </c>
      <c r="Q453">
        <v>1000</v>
      </c>
      <c r="X453">
        <v>0.09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 t="s">
        <v>3</v>
      </c>
      <c r="AG453">
        <v>0.09</v>
      </c>
      <c r="AH453">
        <v>3</v>
      </c>
      <c r="AI453">
        <v>-1</v>
      </c>
      <c r="AJ453" t="s">
        <v>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ROW(Source!A177)</f>
        <v>177</v>
      </c>
      <c r="B454">
        <v>39501434</v>
      </c>
      <c r="C454">
        <v>39501406</v>
      </c>
      <c r="D454">
        <v>36830220</v>
      </c>
      <c r="E454">
        <v>1</v>
      </c>
      <c r="F454">
        <v>1</v>
      </c>
      <c r="G454">
        <v>1</v>
      </c>
      <c r="H454">
        <v>3</v>
      </c>
      <c r="I454" t="s">
        <v>1280</v>
      </c>
      <c r="J454" t="s">
        <v>1281</v>
      </c>
      <c r="K454" t="s">
        <v>1282</v>
      </c>
      <c r="L454">
        <v>1339</v>
      </c>
      <c r="N454">
        <v>1007</v>
      </c>
      <c r="O454" t="s">
        <v>179</v>
      </c>
      <c r="P454" t="s">
        <v>179</v>
      </c>
      <c r="Q454">
        <v>1</v>
      </c>
      <c r="X454">
        <v>0.12</v>
      </c>
      <c r="Y454">
        <v>558.33000000000004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0.12</v>
      </c>
      <c r="AH454">
        <v>2</v>
      </c>
      <c r="AI454">
        <v>39501418</v>
      </c>
      <c r="AJ454">
        <v>470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ROW(Source!A177)</f>
        <v>177</v>
      </c>
      <c r="B455">
        <v>39501435</v>
      </c>
      <c r="C455">
        <v>39501406</v>
      </c>
      <c r="D455">
        <v>36830508</v>
      </c>
      <c r="E455">
        <v>1</v>
      </c>
      <c r="F455">
        <v>1</v>
      </c>
      <c r="G455">
        <v>1</v>
      </c>
      <c r="H455">
        <v>3</v>
      </c>
      <c r="I455" t="s">
        <v>1283</v>
      </c>
      <c r="J455" t="s">
        <v>1284</v>
      </c>
      <c r="K455" t="s">
        <v>1285</v>
      </c>
      <c r="L455">
        <v>1339</v>
      </c>
      <c r="N455">
        <v>1007</v>
      </c>
      <c r="O455" t="s">
        <v>179</v>
      </c>
      <c r="P455" t="s">
        <v>179</v>
      </c>
      <c r="Q455">
        <v>1</v>
      </c>
      <c r="X455">
        <v>0.14000000000000001</v>
      </c>
      <c r="Y455">
        <v>1320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0.14000000000000001</v>
      </c>
      <c r="AH455">
        <v>2</v>
      </c>
      <c r="AI455">
        <v>39501419</v>
      </c>
      <c r="AJ455">
        <v>471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ROW(Source!A177)</f>
        <v>177</v>
      </c>
      <c r="B456">
        <v>39501436</v>
      </c>
      <c r="C456">
        <v>39501406</v>
      </c>
      <c r="D456">
        <v>36831733</v>
      </c>
      <c r="E456">
        <v>1</v>
      </c>
      <c r="F456">
        <v>1</v>
      </c>
      <c r="G456">
        <v>1</v>
      </c>
      <c r="H456">
        <v>3</v>
      </c>
      <c r="I456" t="s">
        <v>1286</v>
      </c>
      <c r="J456" t="s">
        <v>1287</v>
      </c>
      <c r="K456" t="s">
        <v>1288</v>
      </c>
      <c r="L456">
        <v>1327</v>
      </c>
      <c r="N456">
        <v>1005</v>
      </c>
      <c r="O456" t="s">
        <v>40</v>
      </c>
      <c r="P456" t="s">
        <v>40</v>
      </c>
      <c r="Q456">
        <v>1</v>
      </c>
      <c r="X456">
        <v>2.2999999999999998</v>
      </c>
      <c r="Y456">
        <v>35.53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2.2999999999999998</v>
      </c>
      <c r="AH456">
        <v>2</v>
      </c>
      <c r="AI456">
        <v>39501420</v>
      </c>
      <c r="AJ456">
        <v>472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ROW(Source!A182)</f>
        <v>182</v>
      </c>
      <c r="B457">
        <v>39501444</v>
      </c>
      <c r="C457">
        <v>39501439</v>
      </c>
      <c r="D457">
        <v>37068121</v>
      </c>
      <c r="E457">
        <v>1</v>
      </c>
      <c r="F457">
        <v>1</v>
      </c>
      <c r="G457">
        <v>1</v>
      </c>
      <c r="H457">
        <v>1</v>
      </c>
      <c r="I457" t="s">
        <v>1261</v>
      </c>
      <c r="J457" t="s">
        <v>3</v>
      </c>
      <c r="K457" t="s">
        <v>1262</v>
      </c>
      <c r="L457">
        <v>1191</v>
      </c>
      <c r="N457">
        <v>1013</v>
      </c>
      <c r="O457" t="s">
        <v>1028</v>
      </c>
      <c r="P457" t="s">
        <v>1028</v>
      </c>
      <c r="Q457">
        <v>1</v>
      </c>
      <c r="X457">
        <v>0.5</v>
      </c>
      <c r="Y457">
        <v>0</v>
      </c>
      <c r="Z457">
        <v>0</v>
      </c>
      <c r="AA457">
        <v>0</v>
      </c>
      <c r="AB457">
        <v>7.94</v>
      </c>
      <c r="AC457">
        <v>0</v>
      </c>
      <c r="AD457">
        <v>1</v>
      </c>
      <c r="AE457">
        <v>1</v>
      </c>
      <c r="AF457" t="s">
        <v>320</v>
      </c>
      <c r="AG457">
        <v>0.4</v>
      </c>
      <c r="AH457">
        <v>2</v>
      </c>
      <c r="AI457">
        <v>39501440</v>
      </c>
      <c r="AJ457">
        <v>473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ROW(Source!A182)</f>
        <v>182</v>
      </c>
      <c r="B458">
        <v>39501445</v>
      </c>
      <c r="C458">
        <v>39501439</v>
      </c>
      <c r="D458">
        <v>37064876</v>
      </c>
      <c r="E458">
        <v>1</v>
      </c>
      <c r="F458">
        <v>1</v>
      </c>
      <c r="G458">
        <v>1</v>
      </c>
      <c r="H458">
        <v>1</v>
      </c>
      <c r="I458" t="s">
        <v>1029</v>
      </c>
      <c r="J458" t="s">
        <v>3</v>
      </c>
      <c r="K458" t="s">
        <v>1030</v>
      </c>
      <c r="L458">
        <v>1191</v>
      </c>
      <c r="N458">
        <v>1013</v>
      </c>
      <c r="O458" t="s">
        <v>1028</v>
      </c>
      <c r="P458" t="s">
        <v>1028</v>
      </c>
      <c r="Q458">
        <v>1</v>
      </c>
      <c r="X458">
        <v>0.21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320</v>
      </c>
      <c r="AG458">
        <v>0.16800000000000001</v>
      </c>
      <c r="AH458">
        <v>2</v>
      </c>
      <c r="AI458">
        <v>39501441</v>
      </c>
      <c r="AJ458">
        <v>474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ROW(Source!A182)</f>
        <v>182</v>
      </c>
      <c r="B459">
        <v>39501446</v>
      </c>
      <c r="C459">
        <v>39501439</v>
      </c>
      <c r="D459">
        <v>36882452</v>
      </c>
      <c r="E459">
        <v>1</v>
      </c>
      <c r="F459">
        <v>1</v>
      </c>
      <c r="G459">
        <v>1</v>
      </c>
      <c r="H459">
        <v>2</v>
      </c>
      <c r="I459" t="s">
        <v>1031</v>
      </c>
      <c r="J459" t="s">
        <v>1032</v>
      </c>
      <c r="K459" t="s">
        <v>1033</v>
      </c>
      <c r="L459">
        <v>1368</v>
      </c>
      <c r="N459">
        <v>1011</v>
      </c>
      <c r="O459" t="s">
        <v>1034</v>
      </c>
      <c r="P459" t="s">
        <v>1034</v>
      </c>
      <c r="Q459">
        <v>1</v>
      </c>
      <c r="X459">
        <v>0.21</v>
      </c>
      <c r="Y459">
        <v>0</v>
      </c>
      <c r="Z459">
        <v>31.26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320</v>
      </c>
      <c r="AG459">
        <v>0.16800000000000001</v>
      </c>
      <c r="AH459">
        <v>2</v>
      </c>
      <c r="AI459">
        <v>39501442</v>
      </c>
      <c r="AJ459">
        <v>475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ROW(Source!A182)</f>
        <v>182</v>
      </c>
      <c r="B460">
        <v>39501447</v>
      </c>
      <c r="C460">
        <v>39501439</v>
      </c>
      <c r="D460">
        <v>36882569</v>
      </c>
      <c r="E460">
        <v>1</v>
      </c>
      <c r="F460">
        <v>1</v>
      </c>
      <c r="G460">
        <v>1</v>
      </c>
      <c r="H460">
        <v>2</v>
      </c>
      <c r="I460" t="s">
        <v>1263</v>
      </c>
      <c r="J460" t="s">
        <v>1264</v>
      </c>
      <c r="K460" t="s">
        <v>1265</v>
      </c>
      <c r="L460">
        <v>1368</v>
      </c>
      <c r="N460">
        <v>1011</v>
      </c>
      <c r="O460" t="s">
        <v>1034</v>
      </c>
      <c r="P460" t="s">
        <v>1034</v>
      </c>
      <c r="Q460">
        <v>1</v>
      </c>
      <c r="X460">
        <v>2.3199999999999998</v>
      </c>
      <c r="Y460">
        <v>0</v>
      </c>
      <c r="Z460">
        <v>0.5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320</v>
      </c>
      <c r="AG460">
        <v>1.8559999999999999</v>
      </c>
      <c r="AH460">
        <v>2</v>
      </c>
      <c r="AI460">
        <v>39501443</v>
      </c>
      <c r="AJ460">
        <v>476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ROW(Source!A182)</f>
        <v>182</v>
      </c>
      <c r="B461">
        <v>39501448</v>
      </c>
      <c r="C461">
        <v>39501439</v>
      </c>
      <c r="D461">
        <v>36796210</v>
      </c>
      <c r="E461">
        <v>17</v>
      </c>
      <c r="F461">
        <v>1</v>
      </c>
      <c r="G461">
        <v>1</v>
      </c>
      <c r="H461">
        <v>3</v>
      </c>
      <c r="I461" t="s">
        <v>350</v>
      </c>
      <c r="J461" t="s">
        <v>3</v>
      </c>
      <c r="K461" t="s">
        <v>351</v>
      </c>
      <c r="L461">
        <v>1339</v>
      </c>
      <c r="N461">
        <v>1007</v>
      </c>
      <c r="O461" t="s">
        <v>179</v>
      </c>
      <c r="P461" t="s">
        <v>179</v>
      </c>
      <c r="Q461">
        <v>1</v>
      </c>
      <c r="X461">
        <v>0.51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 t="s">
        <v>319</v>
      </c>
      <c r="AG461">
        <v>0</v>
      </c>
      <c r="AH461">
        <v>3</v>
      </c>
      <c r="AI461">
        <v>-1</v>
      </c>
      <c r="AJ461" t="s">
        <v>3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ROW(Source!A183)</f>
        <v>183</v>
      </c>
      <c r="B462">
        <v>39501444</v>
      </c>
      <c r="C462">
        <v>39501439</v>
      </c>
      <c r="D462">
        <v>37068121</v>
      </c>
      <c r="E462">
        <v>1</v>
      </c>
      <c r="F462">
        <v>1</v>
      </c>
      <c r="G462">
        <v>1</v>
      </c>
      <c r="H462">
        <v>1</v>
      </c>
      <c r="I462" t="s">
        <v>1261</v>
      </c>
      <c r="J462" t="s">
        <v>3</v>
      </c>
      <c r="K462" t="s">
        <v>1262</v>
      </c>
      <c r="L462">
        <v>1191</v>
      </c>
      <c r="N462">
        <v>1013</v>
      </c>
      <c r="O462" t="s">
        <v>1028</v>
      </c>
      <c r="P462" t="s">
        <v>1028</v>
      </c>
      <c r="Q462">
        <v>1</v>
      </c>
      <c r="X462">
        <v>0.5</v>
      </c>
      <c r="Y462">
        <v>0</v>
      </c>
      <c r="Z462">
        <v>0</v>
      </c>
      <c r="AA462">
        <v>0</v>
      </c>
      <c r="AB462">
        <v>7.94</v>
      </c>
      <c r="AC462">
        <v>0</v>
      </c>
      <c r="AD462">
        <v>1</v>
      </c>
      <c r="AE462">
        <v>1</v>
      </c>
      <c r="AF462" t="s">
        <v>320</v>
      </c>
      <c r="AG462">
        <v>0.4</v>
      </c>
      <c r="AH462">
        <v>2</v>
      </c>
      <c r="AI462">
        <v>39501440</v>
      </c>
      <c r="AJ462">
        <v>477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ROW(Source!A183)</f>
        <v>183</v>
      </c>
      <c r="B463">
        <v>39501445</v>
      </c>
      <c r="C463">
        <v>39501439</v>
      </c>
      <c r="D463">
        <v>37064876</v>
      </c>
      <c r="E463">
        <v>1</v>
      </c>
      <c r="F463">
        <v>1</v>
      </c>
      <c r="G463">
        <v>1</v>
      </c>
      <c r="H463">
        <v>1</v>
      </c>
      <c r="I463" t="s">
        <v>1029</v>
      </c>
      <c r="J463" t="s">
        <v>3</v>
      </c>
      <c r="K463" t="s">
        <v>1030</v>
      </c>
      <c r="L463">
        <v>1191</v>
      </c>
      <c r="N463">
        <v>1013</v>
      </c>
      <c r="O463" t="s">
        <v>1028</v>
      </c>
      <c r="P463" t="s">
        <v>1028</v>
      </c>
      <c r="Q463">
        <v>1</v>
      </c>
      <c r="X463">
        <v>0.21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2</v>
      </c>
      <c r="AF463" t="s">
        <v>320</v>
      </c>
      <c r="AG463">
        <v>0.16800000000000001</v>
      </c>
      <c r="AH463">
        <v>2</v>
      </c>
      <c r="AI463">
        <v>39501441</v>
      </c>
      <c r="AJ463">
        <v>478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ROW(Source!A183)</f>
        <v>183</v>
      </c>
      <c r="B464">
        <v>39501446</v>
      </c>
      <c r="C464">
        <v>39501439</v>
      </c>
      <c r="D464">
        <v>36882452</v>
      </c>
      <c r="E464">
        <v>1</v>
      </c>
      <c r="F464">
        <v>1</v>
      </c>
      <c r="G464">
        <v>1</v>
      </c>
      <c r="H464">
        <v>2</v>
      </c>
      <c r="I464" t="s">
        <v>1031</v>
      </c>
      <c r="J464" t="s">
        <v>1032</v>
      </c>
      <c r="K464" t="s">
        <v>1033</v>
      </c>
      <c r="L464">
        <v>1368</v>
      </c>
      <c r="N464">
        <v>1011</v>
      </c>
      <c r="O464" t="s">
        <v>1034</v>
      </c>
      <c r="P464" t="s">
        <v>1034</v>
      </c>
      <c r="Q464">
        <v>1</v>
      </c>
      <c r="X464">
        <v>0.21</v>
      </c>
      <c r="Y464">
        <v>0</v>
      </c>
      <c r="Z464">
        <v>31.26</v>
      </c>
      <c r="AA464">
        <v>13.5</v>
      </c>
      <c r="AB464">
        <v>0</v>
      </c>
      <c r="AC464">
        <v>0</v>
      </c>
      <c r="AD464">
        <v>1</v>
      </c>
      <c r="AE464">
        <v>0</v>
      </c>
      <c r="AF464" t="s">
        <v>320</v>
      </c>
      <c r="AG464">
        <v>0.16800000000000001</v>
      </c>
      <c r="AH464">
        <v>2</v>
      </c>
      <c r="AI464">
        <v>39501442</v>
      </c>
      <c r="AJ464">
        <v>479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ROW(Source!A183)</f>
        <v>183</v>
      </c>
      <c r="B465">
        <v>39501447</v>
      </c>
      <c r="C465">
        <v>39501439</v>
      </c>
      <c r="D465">
        <v>36882569</v>
      </c>
      <c r="E465">
        <v>1</v>
      </c>
      <c r="F465">
        <v>1</v>
      </c>
      <c r="G465">
        <v>1</v>
      </c>
      <c r="H465">
        <v>2</v>
      </c>
      <c r="I465" t="s">
        <v>1263</v>
      </c>
      <c r="J465" t="s">
        <v>1264</v>
      </c>
      <c r="K465" t="s">
        <v>1265</v>
      </c>
      <c r="L465">
        <v>1368</v>
      </c>
      <c r="N465">
        <v>1011</v>
      </c>
      <c r="O465" t="s">
        <v>1034</v>
      </c>
      <c r="P465" t="s">
        <v>1034</v>
      </c>
      <c r="Q465">
        <v>1</v>
      </c>
      <c r="X465">
        <v>2.3199999999999998</v>
      </c>
      <c r="Y465">
        <v>0</v>
      </c>
      <c r="Z465">
        <v>0.5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320</v>
      </c>
      <c r="AG465">
        <v>1.8559999999999999</v>
      </c>
      <c r="AH465">
        <v>2</v>
      </c>
      <c r="AI465">
        <v>39501443</v>
      </c>
      <c r="AJ465">
        <v>480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ROW(Source!A183)</f>
        <v>183</v>
      </c>
      <c r="B466">
        <v>39501448</v>
      </c>
      <c r="C466">
        <v>39501439</v>
      </c>
      <c r="D466">
        <v>36796210</v>
      </c>
      <c r="E466">
        <v>17</v>
      </c>
      <c r="F466">
        <v>1</v>
      </c>
      <c r="G466">
        <v>1</v>
      </c>
      <c r="H466">
        <v>3</v>
      </c>
      <c r="I466" t="s">
        <v>350</v>
      </c>
      <c r="J466" t="s">
        <v>3</v>
      </c>
      <c r="K466" t="s">
        <v>351</v>
      </c>
      <c r="L466">
        <v>1339</v>
      </c>
      <c r="N466">
        <v>1007</v>
      </c>
      <c r="O466" t="s">
        <v>179</v>
      </c>
      <c r="P466" t="s">
        <v>179</v>
      </c>
      <c r="Q466">
        <v>1</v>
      </c>
      <c r="X466">
        <v>0.51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 t="s">
        <v>319</v>
      </c>
      <c r="AG466">
        <v>0</v>
      </c>
      <c r="AH466">
        <v>3</v>
      </c>
      <c r="AI466">
        <v>-1</v>
      </c>
      <c r="AJ466" t="s">
        <v>3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ROW(Source!A184)</f>
        <v>184</v>
      </c>
      <c r="B467">
        <v>39501458</v>
      </c>
      <c r="C467">
        <v>39501449</v>
      </c>
      <c r="D467">
        <v>37072767</v>
      </c>
      <c r="E467">
        <v>1</v>
      </c>
      <c r="F467">
        <v>1</v>
      </c>
      <c r="G467">
        <v>1</v>
      </c>
      <c r="H467">
        <v>1</v>
      </c>
      <c r="I467" t="s">
        <v>1069</v>
      </c>
      <c r="J467" t="s">
        <v>3</v>
      </c>
      <c r="K467" t="s">
        <v>1070</v>
      </c>
      <c r="L467">
        <v>1191</v>
      </c>
      <c r="N467">
        <v>1013</v>
      </c>
      <c r="O467" t="s">
        <v>1028</v>
      </c>
      <c r="P467" t="s">
        <v>1028</v>
      </c>
      <c r="Q467">
        <v>1</v>
      </c>
      <c r="X467">
        <v>3.69</v>
      </c>
      <c r="Y467">
        <v>0</v>
      </c>
      <c r="Z467">
        <v>0</v>
      </c>
      <c r="AA467">
        <v>0</v>
      </c>
      <c r="AB467">
        <v>9.18</v>
      </c>
      <c r="AC467">
        <v>0</v>
      </c>
      <c r="AD467">
        <v>1</v>
      </c>
      <c r="AE467">
        <v>1</v>
      </c>
      <c r="AF467" t="s">
        <v>33</v>
      </c>
      <c r="AG467">
        <v>4.2435</v>
      </c>
      <c r="AH467">
        <v>2</v>
      </c>
      <c r="AI467">
        <v>39501450</v>
      </c>
      <c r="AJ467">
        <v>481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ROW(Source!A184)</f>
        <v>184</v>
      </c>
      <c r="B468">
        <v>39501459</v>
      </c>
      <c r="C468">
        <v>39501449</v>
      </c>
      <c r="D468">
        <v>37064876</v>
      </c>
      <c r="E468">
        <v>1</v>
      </c>
      <c r="F468">
        <v>1</v>
      </c>
      <c r="G468">
        <v>1</v>
      </c>
      <c r="H468">
        <v>1</v>
      </c>
      <c r="I468" t="s">
        <v>1029</v>
      </c>
      <c r="J468" t="s">
        <v>3</v>
      </c>
      <c r="K468" t="s">
        <v>1030</v>
      </c>
      <c r="L468">
        <v>1191</v>
      </c>
      <c r="N468">
        <v>1013</v>
      </c>
      <c r="O468" t="s">
        <v>1028</v>
      </c>
      <c r="P468" t="s">
        <v>1028</v>
      </c>
      <c r="Q468">
        <v>1</v>
      </c>
      <c r="X468">
        <v>0.05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2</v>
      </c>
      <c r="AF468" t="s">
        <v>32</v>
      </c>
      <c r="AG468">
        <v>6.25E-2</v>
      </c>
      <c r="AH468">
        <v>2</v>
      </c>
      <c r="AI468">
        <v>39501451</v>
      </c>
      <c r="AJ468">
        <v>482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ROW(Source!A184)</f>
        <v>184</v>
      </c>
      <c r="B469">
        <v>39501460</v>
      </c>
      <c r="C469">
        <v>39501449</v>
      </c>
      <c r="D469">
        <v>36882448</v>
      </c>
      <c r="E469">
        <v>1</v>
      </c>
      <c r="F469">
        <v>1</v>
      </c>
      <c r="G469">
        <v>1</v>
      </c>
      <c r="H469">
        <v>2</v>
      </c>
      <c r="I469" t="s">
        <v>1289</v>
      </c>
      <c r="J469" t="s">
        <v>1290</v>
      </c>
      <c r="K469" t="s">
        <v>1291</v>
      </c>
      <c r="L469">
        <v>1368</v>
      </c>
      <c r="N469">
        <v>1011</v>
      </c>
      <c r="O469" t="s">
        <v>1034</v>
      </c>
      <c r="P469" t="s">
        <v>1034</v>
      </c>
      <c r="Q469">
        <v>1</v>
      </c>
      <c r="X469">
        <v>0.01</v>
      </c>
      <c r="Y469">
        <v>0</v>
      </c>
      <c r="Z469">
        <v>27.66</v>
      </c>
      <c r="AA469">
        <v>11.6</v>
      </c>
      <c r="AB469">
        <v>0</v>
      </c>
      <c r="AC469">
        <v>0</v>
      </c>
      <c r="AD469">
        <v>1</v>
      </c>
      <c r="AE469">
        <v>0</v>
      </c>
      <c r="AF469" t="s">
        <v>32</v>
      </c>
      <c r="AG469">
        <v>1.2500000000000001E-2</v>
      </c>
      <c r="AH469">
        <v>2</v>
      </c>
      <c r="AI469">
        <v>39501452</v>
      </c>
      <c r="AJ469">
        <v>483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ROW(Source!A184)</f>
        <v>184</v>
      </c>
      <c r="B470">
        <v>39501461</v>
      </c>
      <c r="C470">
        <v>39501449</v>
      </c>
      <c r="D470">
        <v>36883554</v>
      </c>
      <c r="E470">
        <v>1</v>
      </c>
      <c r="F470">
        <v>1</v>
      </c>
      <c r="G470">
        <v>1</v>
      </c>
      <c r="H470">
        <v>2</v>
      </c>
      <c r="I470" t="s">
        <v>1037</v>
      </c>
      <c r="J470" t="s">
        <v>1038</v>
      </c>
      <c r="K470" t="s">
        <v>1039</v>
      </c>
      <c r="L470">
        <v>1368</v>
      </c>
      <c r="N470">
        <v>1011</v>
      </c>
      <c r="O470" t="s">
        <v>1034</v>
      </c>
      <c r="P470" t="s">
        <v>1034</v>
      </c>
      <c r="Q470">
        <v>1</v>
      </c>
      <c r="X470">
        <v>0.04</v>
      </c>
      <c r="Y470">
        <v>0</v>
      </c>
      <c r="Z470">
        <v>65.709999999999994</v>
      </c>
      <c r="AA470">
        <v>11.6</v>
      </c>
      <c r="AB470">
        <v>0</v>
      </c>
      <c r="AC470">
        <v>0</v>
      </c>
      <c r="AD470">
        <v>1</v>
      </c>
      <c r="AE470">
        <v>0</v>
      </c>
      <c r="AF470" t="s">
        <v>32</v>
      </c>
      <c r="AG470">
        <v>0.05</v>
      </c>
      <c r="AH470">
        <v>2</v>
      </c>
      <c r="AI470">
        <v>39501453</v>
      </c>
      <c r="AJ470">
        <v>484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ROW(Source!A184)</f>
        <v>184</v>
      </c>
      <c r="B471">
        <v>39501462</v>
      </c>
      <c r="C471">
        <v>39501449</v>
      </c>
      <c r="D471">
        <v>36884416</v>
      </c>
      <c r="E471">
        <v>1</v>
      </c>
      <c r="F471">
        <v>1</v>
      </c>
      <c r="G471">
        <v>1</v>
      </c>
      <c r="H471">
        <v>2</v>
      </c>
      <c r="I471" t="s">
        <v>1292</v>
      </c>
      <c r="J471" t="s">
        <v>1293</v>
      </c>
      <c r="K471" t="s">
        <v>1294</v>
      </c>
      <c r="L471">
        <v>1368</v>
      </c>
      <c r="N471">
        <v>1011</v>
      </c>
      <c r="O471" t="s">
        <v>1034</v>
      </c>
      <c r="P471" t="s">
        <v>1034</v>
      </c>
      <c r="Q471">
        <v>1</v>
      </c>
      <c r="X471">
        <v>2.82</v>
      </c>
      <c r="Y471">
        <v>0</v>
      </c>
      <c r="Z471">
        <v>6.82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32</v>
      </c>
      <c r="AG471">
        <v>3.5249999999999999</v>
      </c>
      <c r="AH471">
        <v>2</v>
      </c>
      <c r="AI471">
        <v>39501454</v>
      </c>
      <c r="AJ471">
        <v>485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ROW(Source!A184)</f>
        <v>184</v>
      </c>
      <c r="B472">
        <v>39501463</v>
      </c>
      <c r="C472">
        <v>39501449</v>
      </c>
      <c r="D472">
        <v>36801792</v>
      </c>
      <c r="E472">
        <v>1</v>
      </c>
      <c r="F472">
        <v>1</v>
      </c>
      <c r="G472">
        <v>1</v>
      </c>
      <c r="H472">
        <v>3</v>
      </c>
      <c r="I472" t="s">
        <v>1066</v>
      </c>
      <c r="J472" t="s">
        <v>1067</v>
      </c>
      <c r="K472" t="s">
        <v>1068</v>
      </c>
      <c r="L472">
        <v>1339</v>
      </c>
      <c r="N472">
        <v>1007</v>
      </c>
      <c r="O472" t="s">
        <v>179</v>
      </c>
      <c r="P472" t="s">
        <v>179</v>
      </c>
      <c r="Q472">
        <v>1</v>
      </c>
      <c r="X472">
        <v>0.01</v>
      </c>
      <c r="Y472">
        <v>2.44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0.01</v>
      </c>
      <c r="AH472">
        <v>2</v>
      </c>
      <c r="AI472">
        <v>39501455</v>
      </c>
      <c r="AJ472">
        <v>486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ROW(Source!A184)</f>
        <v>184</v>
      </c>
      <c r="B473">
        <v>39501464</v>
      </c>
      <c r="C473">
        <v>39501449</v>
      </c>
      <c r="D473">
        <v>36805524</v>
      </c>
      <c r="E473">
        <v>1</v>
      </c>
      <c r="F473">
        <v>1</v>
      </c>
      <c r="G473">
        <v>1</v>
      </c>
      <c r="H473">
        <v>3</v>
      </c>
      <c r="I473" t="s">
        <v>1071</v>
      </c>
      <c r="J473" t="s">
        <v>1072</v>
      </c>
      <c r="K473" t="s">
        <v>1073</v>
      </c>
      <c r="L473">
        <v>1346</v>
      </c>
      <c r="N473">
        <v>1009</v>
      </c>
      <c r="O473" t="s">
        <v>52</v>
      </c>
      <c r="P473" t="s">
        <v>52</v>
      </c>
      <c r="Q473">
        <v>1</v>
      </c>
      <c r="X473">
        <v>1</v>
      </c>
      <c r="Y473">
        <v>1.82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1</v>
      </c>
      <c r="AH473">
        <v>2</v>
      </c>
      <c r="AI473">
        <v>39501456</v>
      </c>
      <c r="AJ473">
        <v>487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ROW(Source!A184)</f>
        <v>184</v>
      </c>
      <c r="B474">
        <v>39501465</v>
      </c>
      <c r="C474">
        <v>39501449</v>
      </c>
      <c r="D474">
        <v>36837972</v>
      </c>
      <c r="E474">
        <v>1</v>
      </c>
      <c r="F474">
        <v>1</v>
      </c>
      <c r="G474">
        <v>1</v>
      </c>
      <c r="H474">
        <v>3</v>
      </c>
      <c r="I474" t="s">
        <v>1295</v>
      </c>
      <c r="J474" t="s">
        <v>1296</v>
      </c>
      <c r="K474" t="s">
        <v>1297</v>
      </c>
      <c r="L474">
        <v>1346</v>
      </c>
      <c r="N474">
        <v>1009</v>
      </c>
      <c r="O474" t="s">
        <v>52</v>
      </c>
      <c r="P474" t="s">
        <v>52</v>
      </c>
      <c r="Q474">
        <v>1</v>
      </c>
      <c r="X474">
        <v>13.8</v>
      </c>
      <c r="Y474">
        <v>15.25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13.8</v>
      </c>
      <c r="AH474">
        <v>2</v>
      </c>
      <c r="AI474">
        <v>39501457</v>
      </c>
      <c r="AJ474">
        <v>488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ROW(Source!A185)</f>
        <v>185</v>
      </c>
      <c r="B475">
        <v>39501458</v>
      </c>
      <c r="C475">
        <v>39501449</v>
      </c>
      <c r="D475">
        <v>37072767</v>
      </c>
      <c r="E475">
        <v>1</v>
      </c>
      <c r="F475">
        <v>1</v>
      </c>
      <c r="G475">
        <v>1</v>
      </c>
      <c r="H475">
        <v>1</v>
      </c>
      <c r="I475" t="s">
        <v>1069</v>
      </c>
      <c r="J475" t="s">
        <v>3</v>
      </c>
      <c r="K475" t="s">
        <v>1070</v>
      </c>
      <c r="L475">
        <v>1191</v>
      </c>
      <c r="N475">
        <v>1013</v>
      </c>
      <c r="O475" t="s">
        <v>1028</v>
      </c>
      <c r="P475" t="s">
        <v>1028</v>
      </c>
      <c r="Q475">
        <v>1</v>
      </c>
      <c r="X475">
        <v>3.69</v>
      </c>
      <c r="Y475">
        <v>0</v>
      </c>
      <c r="Z475">
        <v>0</v>
      </c>
      <c r="AA475">
        <v>0</v>
      </c>
      <c r="AB475">
        <v>9.18</v>
      </c>
      <c r="AC475">
        <v>0</v>
      </c>
      <c r="AD475">
        <v>1</v>
      </c>
      <c r="AE475">
        <v>1</v>
      </c>
      <c r="AF475" t="s">
        <v>33</v>
      </c>
      <c r="AG475">
        <v>4.2435</v>
      </c>
      <c r="AH475">
        <v>2</v>
      </c>
      <c r="AI475">
        <v>39501450</v>
      </c>
      <c r="AJ475">
        <v>489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ROW(Source!A185)</f>
        <v>185</v>
      </c>
      <c r="B476">
        <v>39501459</v>
      </c>
      <c r="C476">
        <v>39501449</v>
      </c>
      <c r="D476">
        <v>37064876</v>
      </c>
      <c r="E476">
        <v>1</v>
      </c>
      <c r="F476">
        <v>1</v>
      </c>
      <c r="G476">
        <v>1</v>
      </c>
      <c r="H476">
        <v>1</v>
      </c>
      <c r="I476" t="s">
        <v>1029</v>
      </c>
      <c r="J476" t="s">
        <v>3</v>
      </c>
      <c r="K476" t="s">
        <v>1030</v>
      </c>
      <c r="L476">
        <v>1191</v>
      </c>
      <c r="N476">
        <v>1013</v>
      </c>
      <c r="O476" t="s">
        <v>1028</v>
      </c>
      <c r="P476" t="s">
        <v>1028</v>
      </c>
      <c r="Q476">
        <v>1</v>
      </c>
      <c r="X476">
        <v>0.05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2</v>
      </c>
      <c r="AF476" t="s">
        <v>32</v>
      </c>
      <c r="AG476">
        <v>6.25E-2</v>
      </c>
      <c r="AH476">
        <v>2</v>
      </c>
      <c r="AI476">
        <v>39501451</v>
      </c>
      <c r="AJ476">
        <v>490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ROW(Source!A185)</f>
        <v>185</v>
      </c>
      <c r="B477">
        <v>39501460</v>
      </c>
      <c r="C477">
        <v>39501449</v>
      </c>
      <c r="D477">
        <v>36882448</v>
      </c>
      <c r="E477">
        <v>1</v>
      </c>
      <c r="F477">
        <v>1</v>
      </c>
      <c r="G477">
        <v>1</v>
      </c>
      <c r="H477">
        <v>2</v>
      </c>
      <c r="I477" t="s">
        <v>1289</v>
      </c>
      <c r="J477" t="s">
        <v>1290</v>
      </c>
      <c r="K477" t="s">
        <v>1291</v>
      </c>
      <c r="L477">
        <v>1368</v>
      </c>
      <c r="N477">
        <v>1011</v>
      </c>
      <c r="O477" t="s">
        <v>1034</v>
      </c>
      <c r="P477" t="s">
        <v>1034</v>
      </c>
      <c r="Q477">
        <v>1</v>
      </c>
      <c r="X477">
        <v>0.01</v>
      </c>
      <c r="Y477">
        <v>0</v>
      </c>
      <c r="Z477">
        <v>27.66</v>
      </c>
      <c r="AA477">
        <v>11.6</v>
      </c>
      <c r="AB477">
        <v>0</v>
      </c>
      <c r="AC477">
        <v>0</v>
      </c>
      <c r="AD477">
        <v>1</v>
      </c>
      <c r="AE477">
        <v>0</v>
      </c>
      <c r="AF477" t="s">
        <v>32</v>
      </c>
      <c r="AG477">
        <v>1.2500000000000001E-2</v>
      </c>
      <c r="AH477">
        <v>2</v>
      </c>
      <c r="AI477">
        <v>39501452</v>
      </c>
      <c r="AJ477">
        <v>491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ROW(Source!A185)</f>
        <v>185</v>
      </c>
      <c r="B478">
        <v>39501461</v>
      </c>
      <c r="C478">
        <v>39501449</v>
      </c>
      <c r="D478">
        <v>36883554</v>
      </c>
      <c r="E478">
        <v>1</v>
      </c>
      <c r="F478">
        <v>1</v>
      </c>
      <c r="G478">
        <v>1</v>
      </c>
      <c r="H478">
        <v>2</v>
      </c>
      <c r="I478" t="s">
        <v>1037</v>
      </c>
      <c r="J478" t="s">
        <v>1038</v>
      </c>
      <c r="K478" t="s">
        <v>1039</v>
      </c>
      <c r="L478">
        <v>1368</v>
      </c>
      <c r="N478">
        <v>1011</v>
      </c>
      <c r="O478" t="s">
        <v>1034</v>
      </c>
      <c r="P478" t="s">
        <v>1034</v>
      </c>
      <c r="Q478">
        <v>1</v>
      </c>
      <c r="X478">
        <v>0.04</v>
      </c>
      <c r="Y478">
        <v>0</v>
      </c>
      <c r="Z478">
        <v>65.709999999999994</v>
      </c>
      <c r="AA478">
        <v>11.6</v>
      </c>
      <c r="AB478">
        <v>0</v>
      </c>
      <c r="AC478">
        <v>0</v>
      </c>
      <c r="AD478">
        <v>1</v>
      </c>
      <c r="AE478">
        <v>0</v>
      </c>
      <c r="AF478" t="s">
        <v>32</v>
      </c>
      <c r="AG478">
        <v>0.05</v>
      </c>
      <c r="AH478">
        <v>2</v>
      </c>
      <c r="AI478">
        <v>39501453</v>
      </c>
      <c r="AJ478">
        <v>492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ROW(Source!A185)</f>
        <v>185</v>
      </c>
      <c r="B479">
        <v>39501462</v>
      </c>
      <c r="C479">
        <v>39501449</v>
      </c>
      <c r="D479">
        <v>36884416</v>
      </c>
      <c r="E479">
        <v>1</v>
      </c>
      <c r="F479">
        <v>1</v>
      </c>
      <c r="G479">
        <v>1</v>
      </c>
      <c r="H479">
        <v>2</v>
      </c>
      <c r="I479" t="s">
        <v>1292</v>
      </c>
      <c r="J479" t="s">
        <v>1293</v>
      </c>
      <c r="K479" t="s">
        <v>1294</v>
      </c>
      <c r="L479">
        <v>1368</v>
      </c>
      <c r="N479">
        <v>1011</v>
      </c>
      <c r="O479" t="s">
        <v>1034</v>
      </c>
      <c r="P479" t="s">
        <v>1034</v>
      </c>
      <c r="Q479">
        <v>1</v>
      </c>
      <c r="X479">
        <v>2.82</v>
      </c>
      <c r="Y479">
        <v>0</v>
      </c>
      <c r="Z479">
        <v>6.82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32</v>
      </c>
      <c r="AG479">
        <v>3.5249999999999999</v>
      </c>
      <c r="AH479">
        <v>2</v>
      </c>
      <c r="AI479">
        <v>39501454</v>
      </c>
      <c r="AJ479">
        <v>493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ROW(Source!A185)</f>
        <v>185</v>
      </c>
      <c r="B480">
        <v>39501463</v>
      </c>
      <c r="C480">
        <v>39501449</v>
      </c>
      <c r="D480">
        <v>36801792</v>
      </c>
      <c r="E480">
        <v>1</v>
      </c>
      <c r="F480">
        <v>1</v>
      </c>
      <c r="G480">
        <v>1</v>
      </c>
      <c r="H480">
        <v>3</v>
      </c>
      <c r="I480" t="s">
        <v>1066</v>
      </c>
      <c r="J480" t="s">
        <v>1067</v>
      </c>
      <c r="K480" t="s">
        <v>1068</v>
      </c>
      <c r="L480">
        <v>1339</v>
      </c>
      <c r="N480">
        <v>1007</v>
      </c>
      <c r="O480" t="s">
        <v>179</v>
      </c>
      <c r="P480" t="s">
        <v>179</v>
      </c>
      <c r="Q480">
        <v>1</v>
      </c>
      <c r="X480">
        <v>0.01</v>
      </c>
      <c r="Y480">
        <v>2.44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0.01</v>
      </c>
      <c r="AH480">
        <v>2</v>
      </c>
      <c r="AI480">
        <v>39501455</v>
      </c>
      <c r="AJ480">
        <v>494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ROW(Source!A185)</f>
        <v>185</v>
      </c>
      <c r="B481">
        <v>39501464</v>
      </c>
      <c r="C481">
        <v>39501449</v>
      </c>
      <c r="D481">
        <v>36805524</v>
      </c>
      <c r="E481">
        <v>1</v>
      </c>
      <c r="F481">
        <v>1</v>
      </c>
      <c r="G481">
        <v>1</v>
      </c>
      <c r="H481">
        <v>3</v>
      </c>
      <c r="I481" t="s">
        <v>1071</v>
      </c>
      <c r="J481" t="s">
        <v>1072</v>
      </c>
      <c r="K481" t="s">
        <v>1073</v>
      </c>
      <c r="L481">
        <v>1346</v>
      </c>
      <c r="N481">
        <v>1009</v>
      </c>
      <c r="O481" t="s">
        <v>52</v>
      </c>
      <c r="P481" t="s">
        <v>52</v>
      </c>
      <c r="Q481">
        <v>1</v>
      </c>
      <c r="X481">
        <v>1</v>
      </c>
      <c r="Y481">
        <v>1.82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1</v>
      </c>
      <c r="AH481">
        <v>2</v>
      </c>
      <c r="AI481">
        <v>39501456</v>
      </c>
      <c r="AJ481">
        <v>495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ROW(Source!A185)</f>
        <v>185</v>
      </c>
      <c r="B482">
        <v>39501465</v>
      </c>
      <c r="C482">
        <v>39501449</v>
      </c>
      <c r="D482">
        <v>36837972</v>
      </c>
      <c r="E482">
        <v>1</v>
      </c>
      <c r="F482">
        <v>1</v>
      </c>
      <c r="G482">
        <v>1</v>
      </c>
      <c r="H482">
        <v>3</v>
      </c>
      <c r="I482" t="s">
        <v>1295</v>
      </c>
      <c r="J482" t="s">
        <v>1296</v>
      </c>
      <c r="K482" t="s">
        <v>1297</v>
      </c>
      <c r="L482">
        <v>1346</v>
      </c>
      <c r="N482">
        <v>1009</v>
      </c>
      <c r="O482" t="s">
        <v>52</v>
      </c>
      <c r="P482" t="s">
        <v>52</v>
      </c>
      <c r="Q482">
        <v>1</v>
      </c>
      <c r="X482">
        <v>13.8</v>
      </c>
      <c r="Y482">
        <v>15.25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13.8</v>
      </c>
      <c r="AH482">
        <v>2</v>
      </c>
      <c r="AI482">
        <v>39501457</v>
      </c>
      <c r="AJ482">
        <v>496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ROW(Source!A186)</f>
        <v>186</v>
      </c>
      <c r="B483">
        <v>39501474</v>
      </c>
      <c r="C483">
        <v>39501466</v>
      </c>
      <c r="D483">
        <v>37068121</v>
      </c>
      <c r="E483">
        <v>1</v>
      </c>
      <c r="F483">
        <v>1</v>
      </c>
      <c r="G483">
        <v>1</v>
      </c>
      <c r="H483">
        <v>1</v>
      </c>
      <c r="I483" t="s">
        <v>1261</v>
      </c>
      <c r="J483" t="s">
        <v>3</v>
      </c>
      <c r="K483" t="s">
        <v>1262</v>
      </c>
      <c r="L483">
        <v>1191</v>
      </c>
      <c r="N483">
        <v>1013</v>
      </c>
      <c r="O483" t="s">
        <v>1028</v>
      </c>
      <c r="P483" t="s">
        <v>1028</v>
      </c>
      <c r="Q483">
        <v>1</v>
      </c>
      <c r="X483">
        <v>39.51</v>
      </c>
      <c r="Y483">
        <v>0</v>
      </c>
      <c r="Z483">
        <v>0</v>
      </c>
      <c r="AA483">
        <v>0</v>
      </c>
      <c r="AB483">
        <v>7.94</v>
      </c>
      <c r="AC483">
        <v>0</v>
      </c>
      <c r="AD483">
        <v>1</v>
      </c>
      <c r="AE483">
        <v>1</v>
      </c>
      <c r="AF483" t="s">
        <v>33</v>
      </c>
      <c r="AG483">
        <v>45.436499999999995</v>
      </c>
      <c r="AH483">
        <v>2</v>
      </c>
      <c r="AI483">
        <v>39501467</v>
      </c>
      <c r="AJ483">
        <v>497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ROW(Source!A186)</f>
        <v>186</v>
      </c>
      <c r="B484">
        <v>39501475</v>
      </c>
      <c r="C484">
        <v>39501466</v>
      </c>
      <c r="D484">
        <v>37064876</v>
      </c>
      <c r="E484">
        <v>1</v>
      </c>
      <c r="F484">
        <v>1</v>
      </c>
      <c r="G484">
        <v>1</v>
      </c>
      <c r="H484">
        <v>1</v>
      </c>
      <c r="I484" t="s">
        <v>1029</v>
      </c>
      <c r="J484" t="s">
        <v>3</v>
      </c>
      <c r="K484" t="s">
        <v>1030</v>
      </c>
      <c r="L484">
        <v>1191</v>
      </c>
      <c r="N484">
        <v>1013</v>
      </c>
      <c r="O484" t="s">
        <v>1028</v>
      </c>
      <c r="P484" t="s">
        <v>1028</v>
      </c>
      <c r="Q484">
        <v>1</v>
      </c>
      <c r="X484">
        <v>1.27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2</v>
      </c>
      <c r="AF484" t="s">
        <v>32</v>
      </c>
      <c r="AG484">
        <v>1.5874999999999999</v>
      </c>
      <c r="AH484">
        <v>2</v>
      </c>
      <c r="AI484">
        <v>39501468</v>
      </c>
      <c r="AJ484">
        <v>498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ROW(Source!A186)</f>
        <v>186</v>
      </c>
      <c r="B485">
        <v>39501476</v>
      </c>
      <c r="C485">
        <v>39501466</v>
      </c>
      <c r="D485">
        <v>36882452</v>
      </c>
      <c r="E485">
        <v>1</v>
      </c>
      <c r="F485">
        <v>1</v>
      </c>
      <c r="G485">
        <v>1</v>
      </c>
      <c r="H485">
        <v>2</v>
      </c>
      <c r="I485" t="s">
        <v>1031</v>
      </c>
      <c r="J485" t="s">
        <v>1032</v>
      </c>
      <c r="K485" t="s">
        <v>1033</v>
      </c>
      <c r="L485">
        <v>1368</v>
      </c>
      <c r="N485">
        <v>1011</v>
      </c>
      <c r="O485" t="s">
        <v>1034</v>
      </c>
      <c r="P485" t="s">
        <v>1034</v>
      </c>
      <c r="Q485">
        <v>1</v>
      </c>
      <c r="X485">
        <v>1.27</v>
      </c>
      <c r="Y485">
        <v>0</v>
      </c>
      <c r="Z485">
        <v>31.26</v>
      </c>
      <c r="AA485">
        <v>13.5</v>
      </c>
      <c r="AB485">
        <v>0</v>
      </c>
      <c r="AC485">
        <v>0</v>
      </c>
      <c r="AD485">
        <v>1</v>
      </c>
      <c r="AE485">
        <v>0</v>
      </c>
      <c r="AF485" t="s">
        <v>32</v>
      </c>
      <c r="AG485">
        <v>1.5874999999999999</v>
      </c>
      <c r="AH485">
        <v>2</v>
      </c>
      <c r="AI485">
        <v>39501469</v>
      </c>
      <c r="AJ485">
        <v>499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ROW(Source!A186)</f>
        <v>186</v>
      </c>
      <c r="B486">
        <v>39501477</v>
      </c>
      <c r="C486">
        <v>39501466</v>
      </c>
      <c r="D486">
        <v>36882569</v>
      </c>
      <c r="E486">
        <v>1</v>
      </c>
      <c r="F486">
        <v>1</v>
      </c>
      <c r="G486">
        <v>1</v>
      </c>
      <c r="H486">
        <v>2</v>
      </c>
      <c r="I486" t="s">
        <v>1263</v>
      </c>
      <c r="J486" t="s">
        <v>1264</v>
      </c>
      <c r="K486" t="s">
        <v>1265</v>
      </c>
      <c r="L486">
        <v>1368</v>
      </c>
      <c r="N486">
        <v>1011</v>
      </c>
      <c r="O486" t="s">
        <v>1034</v>
      </c>
      <c r="P486" t="s">
        <v>1034</v>
      </c>
      <c r="Q486">
        <v>1</v>
      </c>
      <c r="X486">
        <v>9.07</v>
      </c>
      <c r="Y486">
        <v>0</v>
      </c>
      <c r="Z486">
        <v>0.5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32</v>
      </c>
      <c r="AG486">
        <v>11.3375</v>
      </c>
      <c r="AH486">
        <v>2</v>
      </c>
      <c r="AI486">
        <v>39501470</v>
      </c>
      <c r="AJ486">
        <v>500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ROW(Source!A186)</f>
        <v>186</v>
      </c>
      <c r="B487">
        <v>39501478</v>
      </c>
      <c r="C487">
        <v>39501466</v>
      </c>
      <c r="D487">
        <v>36801792</v>
      </c>
      <c r="E487">
        <v>1</v>
      </c>
      <c r="F487">
        <v>1</v>
      </c>
      <c r="G487">
        <v>1</v>
      </c>
      <c r="H487">
        <v>3</v>
      </c>
      <c r="I487" t="s">
        <v>1066</v>
      </c>
      <c r="J487" t="s">
        <v>1067</v>
      </c>
      <c r="K487" t="s">
        <v>1068</v>
      </c>
      <c r="L487">
        <v>1339</v>
      </c>
      <c r="N487">
        <v>1007</v>
      </c>
      <c r="O487" t="s">
        <v>179</v>
      </c>
      <c r="P487" t="s">
        <v>179</v>
      </c>
      <c r="Q487">
        <v>1</v>
      </c>
      <c r="X487">
        <v>3.5</v>
      </c>
      <c r="Y487">
        <v>2.44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3</v>
      </c>
      <c r="AG487">
        <v>3.5</v>
      </c>
      <c r="AH487">
        <v>2</v>
      </c>
      <c r="AI487">
        <v>39501471</v>
      </c>
      <c r="AJ487">
        <v>501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ROW(Source!A186)</f>
        <v>186</v>
      </c>
      <c r="B488">
        <v>39501479</v>
      </c>
      <c r="C488">
        <v>39501466</v>
      </c>
      <c r="D488">
        <v>36796210</v>
      </c>
      <c r="E488">
        <v>17</v>
      </c>
      <c r="F488">
        <v>1</v>
      </c>
      <c r="G488">
        <v>1</v>
      </c>
      <c r="H488">
        <v>3</v>
      </c>
      <c r="I488" t="s">
        <v>350</v>
      </c>
      <c r="J488" t="s">
        <v>3</v>
      </c>
      <c r="K488" t="s">
        <v>351</v>
      </c>
      <c r="L488">
        <v>1339</v>
      </c>
      <c r="N488">
        <v>1007</v>
      </c>
      <c r="O488" t="s">
        <v>179</v>
      </c>
      <c r="P488" t="s">
        <v>179</v>
      </c>
      <c r="Q488">
        <v>1</v>
      </c>
      <c r="X488">
        <v>2.04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 t="s">
        <v>3</v>
      </c>
      <c r="AG488">
        <v>2.04</v>
      </c>
      <c r="AH488">
        <v>2</v>
      </c>
      <c r="AI488">
        <v>39501472</v>
      </c>
      <c r="AJ488">
        <v>502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ROW(Source!A187)</f>
        <v>187</v>
      </c>
      <c r="B489">
        <v>39501474</v>
      </c>
      <c r="C489">
        <v>39501466</v>
      </c>
      <c r="D489">
        <v>37068121</v>
      </c>
      <c r="E489">
        <v>1</v>
      </c>
      <c r="F489">
        <v>1</v>
      </c>
      <c r="G489">
        <v>1</v>
      </c>
      <c r="H489">
        <v>1</v>
      </c>
      <c r="I489" t="s">
        <v>1261</v>
      </c>
      <c r="J489" t="s">
        <v>3</v>
      </c>
      <c r="K489" t="s">
        <v>1262</v>
      </c>
      <c r="L489">
        <v>1191</v>
      </c>
      <c r="N489">
        <v>1013</v>
      </c>
      <c r="O489" t="s">
        <v>1028</v>
      </c>
      <c r="P489" t="s">
        <v>1028</v>
      </c>
      <c r="Q489">
        <v>1</v>
      </c>
      <c r="X489">
        <v>39.51</v>
      </c>
      <c r="Y489">
        <v>0</v>
      </c>
      <c r="Z489">
        <v>0</v>
      </c>
      <c r="AA489">
        <v>0</v>
      </c>
      <c r="AB489">
        <v>7.94</v>
      </c>
      <c r="AC489">
        <v>0</v>
      </c>
      <c r="AD489">
        <v>1</v>
      </c>
      <c r="AE489">
        <v>1</v>
      </c>
      <c r="AF489" t="s">
        <v>33</v>
      </c>
      <c r="AG489">
        <v>45.436499999999995</v>
      </c>
      <c r="AH489">
        <v>2</v>
      </c>
      <c r="AI489">
        <v>39501467</v>
      </c>
      <c r="AJ489">
        <v>504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ROW(Source!A187)</f>
        <v>187</v>
      </c>
      <c r="B490">
        <v>39501475</v>
      </c>
      <c r="C490">
        <v>39501466</v>
      </c>
      <c r="D490">
        <v>37064876</v>
      </c>
      <c r="E490">
        <v>1</v>
      </c>
      <c r="F490">
        <v>1</v>
      </c>
      <c r="G490">
        <v>1</v>
      </c>
      <c r="H490">
        <v>1</v>
      </c>
      <c r="I490" t="s">
        <v>1029</v>
      </c>
      <c r="J490" t="s">
        <v>3</v>
      </c>
      <c r="K490" t="s">
        <v>1030</v>
      </c>
      <c r="L490">
        <v>1191</v>
      </c>
      <c r="N490">
        <v>1013</v>
      </c>
      <c r="O490" t="s">
        <v>1028</v>
      </c>
      <c r="P490" t="s">
        <v>1028</v>
      </c>
      <c r="Q490">
        <v>1</v>
      </c>
      <c r="X490">
        <v>1.27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2</v>
      </c>
      <c r="AF490" t="s">
        <v>32</v>
      </c>
      <c r="AG490">
        <v>1.5874999999999999</v>
      </c>
      <c r="AH490">
        <v>2</v>
      </c>
      <c r="AI490">
        <v>39501468</v>
      </c>
      <c r="AJ490">
        <v>505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ROW(Source!A187)</f>
        <v>187</v>
      </c>
      <c r="B491">
        <v>39501476</v>
      </c>
      <c r="C491">
        <v>39501466</v>
      </c>
      <c r="D491">
        <v>36882452</v>
      </c>
      <c r="E491">
        <v>1</v>
      </c>
      <c r="F491">
        <v>1</v>
      </c>
      <c r="G491">
        <v>1</v>
      </c>
      <c r="H491">
        <v>2</v>
      </c>
      <c r="I491" t="s">
        <v>1031</v>
      </c>
      <c r="J491" t="s">
        <v>1032</v>
      </c>
      <c r="K491" t="s">
        <v>1033</v>
      </c>
      <c r="L491">
        <v>1368</v>
      </c>
      <c r="N491">
        <v>1011</v>
      </c>
      <c r="O491" t="s">
        <v>1034</v>
      </c>
      <c r="P491" t="s">
        <v>1034</v>
      </c>
      <c r="Q491">
        <v>1</v>
      </c>
      <c r="X491">
        <v>1.27</v>
      </c>
      <c r="Y491">
        <v>0</v>
      </c>
      <c r="Z491">
        <v>31.26</v>
      </c>
      <c r="AA491">
        <v>13.5</v>
      </c>
      <c r="AB491">
        <v>0</v>
      </c>
      <c r="AC491">
        <v>0</v>
      </c>
      <c r="AD491">
        <v>1</v>
      </c>
      <c r="AE491">
        <v>0</v>
      </c>
      <c r="AF491" t="s">
        <v>32</v>
      </c>
      <c r="AG491">
        <v>1.5874999999999999</v>
      </c>
      <c r="AH491">
        <v>2</v>
      </c>
      <c r="AI491">
        <v>39501469</v>
      </c>
      <c r="AJ491">
        <v>506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ROW(Source!A187)</f>
        <v>187</v>
      </c>
      <c r="B492">
        <v>39501477</v>
      </c>
      <c r="C492">
        <v>39501466</v>
      </c>
      <c r="D492">
        <v>36882569</v>
      </c>
      <c r="E492">
        <v>1</v>
      </c>
      <c r="F492">
        <v>1</v>
      </c>
      <c r="G492">
        <v>1</v>
      </c>
      <c r="H492">
        <v>2</v>
      </c>
      <c r="I492" t="s">
        <v>1263</v>
      </c>
      <c r="J492" t="s">
        <v>1264</v>
      </c>
      <c r="K492" t="s">
        <v>1265</v>
      </c>
      <c r="L492">
        <v>1368</v>
      </c>
      <c r="N492">
        <v>1011</v>
      </c>
      <c r="O492" t="s">
        <v>1034</v>
      </c>
      <c r="P492" t="s">
        <v>1034</v>
      </c>
      <c r="Q492">
        <v>1</v>
      </c>
      <c r="X492">
        <v>9.07</v>
      </c>
      <c r="Y492">
        <v>0</v>
      </c>
      <c r="Z492">
        <v>0.5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32</v>
      </c>
      <c r="AG492">
        <v>11.3375</v>
      </c>
      <c r="AH492">
        <v>2</v>
      </c>
      <c r="AI492">
        <v>39501470</v>
      </c>
      <c r="AJ492">
        <v>507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ROW(Source!A187)</f>
        <v>187</v>
      </c>
      <c r="B493">
        <v>39501478</v>
      </c>
      <c r="C493">
        <v>39501466</v>
      </c>
      <c r="D493">
        <v>36801792</v>
      </c>
      <c r="E493">
        <v>1</v>
      </c>
      <c r="F493">
        <v>1</v>
      </c>
      <c r="G493">
        <v>1</v>
      </c>
      <c r="H493">
        <v>3</v>
      </c>
      <c r="I493" t="s">
        <v>1066</v>
      </c>
      <c r="J493" t="s">
        <v>1067</v>
      </c>
      <c r="K493" t="s">
        <v>1068</v>
      </c>
      <c r="L493">
        <v>1339</v>
      </c>
      <c r="N493">
        <v>1007</v>
      </c>
      <c r="O493" t="s">
        <v>179</v>
      </c>
      <c r="P493" t="s">
        <v>179</v>
      </c>
      <c r="Q493">
        <v>1</v>
      </c>
      <c r="X493">
        <v>3.5</v>
      </c>
      <c r="Y493">
        <v>2.44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3</v>
      </c>
      <c r="AG493">
        <v>3.5</v>
      </c>
      <c r="AH493">
        <v>2</v>
      </c>
      <c r="AI493">
        <v>39501471</v>
      </c>
      <c r="AJ493">
        <v>508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ROW(Source!A187)</f>
        <v>187</v>
      </c>
      <c r="B494">
        <v>39501479</v>
      </c>
      <c r="C494">
        <v>39501466</v>
      </c>
      <c r="D494">
        <v>36796210</v>
      </c>
      <c r="E494">
        <v>17</v>
      </c>
      <c r="F494">
        <v>1</v>
      </c>
      <c r="G494">
        <v>1</v>
      </c>
      <c r="H494">
        <v>3</v>
      </c>
      <c r="I494" t="s">
        <v>350</v>
      </c>
      <c r="J494" t="s">
        <v>3</v>
      </c>
      <c r="K494" t="s">
        <v>351</v>
      </c>
      <c r="L494">
        <v>1339</v>
      </c>
      <c r="N494">
        <v>1007</v>
      </c>
      <c r="O494" t="s">
        <v>179</v>
      </c>
      <c r="P494" t="s">
        <v>179</v>
      </c>
      <c r="Q494">
        <v>1</v>
      </c>
      <c r="X494">
        <v>2.04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 t="s">
        <v>3</v>
      </c>
      <c r="AG494">
        <v>2.04</v>
      </c>
      <c r="AH494">
        <v>2</v>
      </c>
      <c r="AI494">
        <v>39501472</v>
      </c>
      <c r="AJ494">
        <v>509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ROW(Source!A192)</f>
        <v>192</v>
      </c>
      <c r="B495">
        <v>39501489</v>
      </c>
      <c r="C495">
        <v>39501482</v>
      </c>
      <c r="D495">
        <v>37068121</v>
      </c>
      <c r="E495">
        <v>1</v>
      </c>
      <c r="F495">
        <v>1</v>
      </c>
      <c r="G495">
        <v>1</v>
      </c>
      <c r="H495">
        <v>1</v>
      </c>
      <c r="I495" t="s">
        <v>1261</v>
      </c>
      <c r="J495" t="s">
        <v>3</v>
      </c>
      <c r="K495" t="s">
        <v>1262</v>
      </c>
      <c r="L495">
        <v>1191</v>
      </c>
      <c r="N495">
        <v>1013</v>
      </c>
      <c r="O495" t="s">
        <v>1028</v>
      </c>
      <c r="P495" t="s">
        <v>1028</v>
      </c>
      <c r="Q495">
        <v>1</v>
      </c>
      <c r="X495">
        <v>0.5</v>
      </c>
      <c r="Y495">
        <v>0</v>
      </c>
      <c r="Z495">
        <v>0</v>
      </c>
      <c r="AA495">
        <v>0</v>
      </c>
      <c r="AB495">
        <v>7.94</v>
      </c>
      <c r="AC495">
        <v>0</v>
      </c>
      <c r="AD495">
        <v>1</v>
      </c>
      <c r="AE495">
        <v>1</v>
      </c>
      <c r="AF495" t="s">
        <v>360</v>
      </c>
      <c r="AG495">
        <v>1.1499999999999999</v>
      </c>
      <c r="AH495">
        <v>2</v>
      </c>
      <c r="AI495">
        <v>39501483</v>
      </c>
      <c r="AJ495">
        <v>511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ROW(Source!A192)</f>
        <v>192</v>
      </c>
      <c r="B496">
        <v>39501490</v>
      </c>
      <c r="C496">
        <v>39501482</v>
      </c>
      <c r="D496">
        <v>37064876</v>
      </c>
      <c r="E496">
        <v>1</v>
      </c>
      <c r="F496">
        <v>1</v>
      </c>
      <c r="G496">
        <v>1</v>
      </c>
      <c r="H496">
        <v>1</v>
      </c>
      <c r="I496" t="s">
        <v>1029</v>
      </c>
      <c r="J496" t="s">
        <v>3</v>
      </c>
      <c r="K496" t="s">
        <v>1030</v>
      </c>
      <c r="L496">
        <v>1191</v>
      </c>
      <c r="N496">
        <v>1013</v>
      </c>
      <c r="O496" t="s">
        <v>1028</v>
      </c>
      <c r="P496" t="s">
        <v>1028</v>
      </c>
      <c r="Q496">
        <v>1</v>
      </c>
      <c r="X496">
        <v>0.21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2</v>
      </c>
      <c r="AF496" t="s">
        <v>359</v>
      </c>
      <c r="AG496">
        <v>0.52500000000000002</v>
      </c>
      <c r="AH496">
        <v>2</v>
      </c>
      <c r="AI496">
        <v>39501484</v>
      </c>
      <c r="AJ496">
        <v>512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ROW(Source!A192)</f>
        <v>192</v>
      </c>
      <c r="B497">
        <v>39501491</v>
      </c>
      <c r="C497">
        <v>39501482</v>
      </c>
      <c r="D497">
        <v>36882452</v>
      </c>
      <c r="E497">
        <v>1</v>
      </c>
      <c r="F497">
        <v>1</v>
      </c>
      <c r="G497">
        <v>1</v>
      </c>
      <c r="H497">
        <v>2</v>
      </c>
      <c r="I497" t="s">
        <v>1031</v>
      </c>
      <c r="J497" t="s">
        <v>1032</v>
      </c>
      <c r="K497" t="s">
        <v>1033</v>
      </c>
      <c r="L497">
        <v>1368</v>
      </c>
      <c r="N497">
        <v>1011</v>
      </c>
      <c r="O497" t="s">
        <v>1034</v>
      </c>
      <c r="P497" t="s">
        <v>1034</v>
      </c>
      <c r="Q497">
        <v>1</v>
      </c>
      <c r="X497">
        <v>0.21</v>
      </c>
      <c r="Y497">
        <v>0</v>
      </c>
      <c r="Z497">
        <v>31.26</v>
      </c>
      <c r="AA497">
        <v>13.5</v>
      </c>
      <c r="AB497">
        <v>0</v>
      </c>
      <c r="AC497">
        <v>0</v>
      </c>
      <c r="AD497">
        <v>1</v>
      </c>
      <c r="AE497">
        <v>0</v>
      </c>
      <c r="AF497" t="s">
        <v>359</v>
      </c>
      <c r="AG497">
        <v>0.52500000000000002</v>
      </c>
      <c r="AH497">
        <v>2</v>
      </c>
      <c r="AI497">
        <v>39501485</v>
      </c>
      <c r="AJ497">
        <v>513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ROW(Source!A192)</f>
        <v>192</v>
      </c>
      <c r="B498">
        <v>39501492</v>
      </c>
      <c r="C498">
        <v>39501482</v>
      </c>
      <c r="D498">
        <v>36882569</v>
      </c>
      <c r="E498">
        <v>1</v>
      </c>
      <c r="F498">
        <v>1</v>
      </c>
      <c r="G498">
        <v>1</v>
      </c>
      <c r="H498">
        <v>2</v>
      </c>
      <c r="I498" t="s">
        <v>1263</v>
      </c>
      <c r="J498" t="s">
        <v>1264</v>
      </c>
      <c r="K498" t="s">
        <v>1265</v>
      </c>
      <c r="L498">
        <v>1368</v>
      </c>
      <c r="N498">
        <v>1011</v>
      </c>
      <c r="O498" t="s">
        <v>1034</v>
      </c>
      <c r="P498" t="s">
        <v>1034</v>
      </c>
      <c r="Q498">
        <v>1</v>
      </c>
      <c r="X498">
        <v>2.3199999999999998</v>
      </c>
      <c r="Y498">
        <v>0</v>
      </c>
      <c r="Z498">
        <v>0.5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359</v>
      </c>
      <c r="AG498">
        <v>5.8</v>
      </c>
      <c r="AH498">
        <v>2</v>
      </c>
      <c r="AI498">
        <v>39501486</v>
      </c>
      <c r="AJ498">
        <v>514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ROW(Source!A192)</f>
        <v>192</v>
      </c>
      <c r="B499">
        <v>39501493</v>
      </c>
      <c r="C499">
        <v>39501482</v>
      </c>
      <c r="D499">
        <v>36796210</v>
      </c>
      <c r="E499">
        <v>17</v>
      </c>
      <c r="F499">
        <v>1</v>
      </c>
      <c r="G499">
        <v>1</v>
      </c>
      <c r="H499">
        <v>3</v>
      </c>
      <c r="I499" t="s">
        <v>350</v>
      </c>
      <c r="J499" t="s">
        <v>3</v>
      </c>
      <c r="K499" t="s">
        <v>351</v>
      </c>
      <c r="L499">
        <v>1339</v>
      </c>
      <c r="N499">
        <v>1007</v>
      </c>
      <c r="O499" t="s">
        <v>179</v>
      </c>
      <c r="P499" t="s">
        <v>179</v>
      </c>
      <c r="Q499">
        <v>1</v>
      </c>
      <c r="X499">
        <v>0.51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358</v>
      </c>
      <c r="AG499">
        <v>1.02</v>
      </c>
      <c r="AH499">
        <v>2</v>
      </c>
      <c r="AI499">
        <v>39501487</v>
      </c>
      <c r="AJ499">
        <v>515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ROW(Source!A193)</f>
        <v>193</v>
      </c>
      <c r="B500">
        <v>39501489</v>
      </c>
      <c r="C500">
        <v>39501482</v>
      </c>
      <c r="D500">
        <v>37068121</v>
      </c>
      <c r="E500">
        <v>1</v>
      </c>
      <c r="F500">
        <v>1</v>
      </c>
      <c r="G500">
        <v>1</v>
      </c>
      <c r="H500">
        <v>1</v>
      </c>
      <c r="I500" t="s">
        <v>1261</v>
      </c>
      <c r="J500" t="s">
        <v>3</v>
      </c>
      <c r="K500" t="s">
        <v>1262</v>
      </c>
      <c r="L500">
        <v>1191</v>
      </c>
      <c r="N500">
        <v>1013</v>
      </c>
      <c r="O500" t="s">
        <v>1028</v>
      </c>
      <c r="P500" t="s">
        <v>1028</v>
      </c>
      <c r="Q500">
        <v>1</v>
      </c>
      <c r="X500">
        <v>0.5</v>
      </c>
      <c r="Y500">
        <v>0</v>
      </c>
      <c r="Z500">
        <v>0</v>
      </c>
      <c r="AA500">
        <v>0</v>
      </c>
      <c r="AB500">
        <v>7.94</v>
      </c>
      <c r="AC500">
        <v>0</v>
      </c>
      <c r="AD500">
        <v>1</v>
      </c>
      <c r="AE500">
        <v>1</v>
      </c>
      <c r="AF500" t="s">
        <v>360</v>
      </c>
      <c r="AG500">
        <v>1.1499999999999999</v>
      </c>
      <c r="AH500">
        <v>2</v>
      </c>
      <c r="AI500">
        <v>39501483</v>
      </c>
      <c r="AJ500">
        <v>517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ROW(Source!A193)</f>
        <v>193</v>
      </c>
      <c r="B501">
        <v>39501490</v>
      </c>
      <c r="C501">
        <v>39501482</v>
      </c>
      <c r="D501">
        <v>37064876</v>
      </c>
      <c r="E501">
        <v>1</v>
      </c>
      <c r="F501">
        <v>1</v>
      </c>
      <c r="G501">
        <v>1</v>
      </c>
      <c r="H501">
        <v>1</v>
      </c>
      <c r="I501" t="s">
        <v>1029</v>
      </c>
      <c r="J501" t="s">
        <v>3</v>
      </c>
      <c r="K501" t="s">
        <v>1030</v>
      </c>
      <c r="L501">
        <v>1191</v>
      </c>
      <c r="N501">
        <v>1013</v>
      </c>
      <c r="O501" t="s">
        <v>1028</v>
      </c>
      <c r="P501" t="s">
        <v>1028</v>
      </c>
      <c r="Q501">
        <v>1</v>
      </c>
      <c r="X501">
        <v>0.21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2</v>
      </c>
      <c r="AF501" t="s">
        <v>359</v>
      </c>
      <c r="AG501">
        <v>0.52500000000000002</v>
      </c>
      <c r="AH501">
        <v>2</v>
      </c>
      <c r="AI501">
        <v>39501484</v>
      </c>
      <c r="AJ501">
        <v>518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ROW(Source!A193)</f>
        <v>193</v>
      </c>
      <c r="B502">
        <v>39501491</v>
      </c>
      <c r="C502">
        <v>39501482</v>
      </c>
      <c r="D502">
        <v>36882452</v>
      </c>
      <c r="E502">
        <v>1</v>
      </c>
      <c r="F502">
        <v>1</v>
      </c>
      <c r="G502">
        <v>1</v>
      </c>
      <c r="H502">
        <v>2</v>
      </c>
      <c r="I502" t="s">
        <v>1031</v>
      </c>
      <c r="J502" t="s">
        <v>1032</v>
      </c>
      <c r="K502" t="s">
        <v>1033</v>
      </c>
      <c r="L502">
        <v>1368</v>
      </c>
      <c r="N502">
        <v>1011</v>
      </c>
      <c r="O502" t="s">
        <v>1034</v>
      </c>
      <c r="P502" t="s">
        <v>1034</v>
      </c>
      <c r="Q502">
        <v>1</v>
      </c>
      <c r="X502">
        <v>0.21</v>
      </c>
      <c r="Y502">
        <v>0</v>
      </c>
      <c r="Z502">
        <v>31.26</v>
      </c>
      <c r="AA502">
        <v>13.5</v>
      </c>
      <c r="AB502">
        <v>0</v>
      </c>
      <c r="AC502">
        <v>0</v>
      </c>
      <c r="AD502">
        <v>1</v>
      </c>
      <c r="AE502">
        <v>0</v>
      </c>
      <c r="AF502" t="s">
        <v>359</v>
      </c>
      <c r="AG502">
        <v>0.52500000000000002</v>
      </c>
      <c r="AH502">
        <v>2</v>
      </c>
      <c r="AI502">
        <v>39501485</v>
      </c>
      <c r="AJ502">
        <v>519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ROW(Source!A193)</f>
        <v>193</v>
      </c>
      <c r="B503">
        <v>39501492</v>
      </c>
      <c r="C503">
        <v>39501482</v>
      </c>
      <c r="D503">
        <v>36882569</v>
      </c>
      <c r="E503">
        <v>1</v>
      </c>
      <c r="F503">
        <v>1</v>
      </c>
      <c r="G503">
        <v>1</v>
      </c>
      <c r="H503">
        <v>2</v>
      </c>
      <c r="I503" t="s">
        <v>1263</v>
      </c>
      <c r="J503" t="s">
        <v>1264</v>
      </c>
      <c r="K503" t="s">
        <v>1265</v>
      </c>
      <c r="L503">
        <v>1368</v>
      </c>
      <c r="N503">
        <v>1011</v>
      </c>
      <c r="O503" t="s">
        <v>1034</v>
      </c>
      <c r="P503" t="s">
        <v>1034</v>
      </c>
      <c r="Q503">
        <v>1</v>
      </c>
      <c r="X503">
        <v>2.3199999999999998</v>
      </c>
      <c r="Y503">
        <v>0</v>
      </c>
      <c r="Z503">
        <v>0.5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359</v>
      </c>
      <c r="AG503">
        <v>5.8</v>
      </c>
      <c r="AH503">
        <v>2</v>
      </c>
      <c r="AI503">
        <v>39501486</v>
      </c>
      <c r="AJ503">
        <v>520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ROW(Source!A193)</f>
        <v>193</v>
      </c>
      <c r="B504">
        <v>39501493</v>
      </c>
      <c r="C504">
        <v>39501482</v>
      </c>
      <c r="D504">
        <v>36796210</v>
      </c>
      <c r="E504">
        <v>17</v>
      </c>
      <c r="F504">
        <v>1</v>
      </c>
      <c r="G504">
        <v>1</v>
      </c>
      <c r="H504">
        <v>3</v>
      </c>
      <c r="I504" t="s">
        <v>350</v>
      </c>
      <c r="J504" t="s">
        <v>3</v>
      </c>
      <c r="K504" t="s">
        <v>351</v>
      </c>
      <c r="L504">
        <v>1339</v>
      </c>
      <c r="N504">
        <v>1007</v>
      </c>
      <c r="O504" t="s">
        <v>179</v>
      </c>
      <c r="P504" t="s">
        <v>179</v>
      </c>
      <c r="Q504">
        <v>1</v>
      </c>
      <c r="X504">
        <v>0.51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 t="s">
        <v>358</v>
      </c>
      <c r="AG504">
        <v>1.02</v>
      </c>
      <c r="AH504">
        <v>2</v>
      </c>
      <c r="AI504">
        <v>39501487</v>
      </c>
      <c r="AJ504">
        <v>521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ROW(Source!A198)</f>
        <v>198</v>
      </c>
      <c r="B505">
        <v>39501509</v>
      </c>
      <c r="C505">
        <v>39501496</v>
      </c>
      <c r="D505">
        <v>37070495</v>
      </c>
      <c r="E505">
        <v>1</v>
      </c>
      <c r="F505">
        <v>1</v>
      </c>
      <c r="G505">
        <v>1</v>
      </c>
      <c r="H505">
        <v>1</v>
      </c>
      <c r="I505" t="s">
        <v>1035</v>
      </c>
      <c r="J505" t="s">
        <v>3</v>
      </c>
      <c r="K505" t="s">
        <v>1036</v>
      </c>
      <c r="L505">
        <v>1191</v>
      </c>
      <c r="N505">
        <v>1013</v>
      </c>
      <c r="O505" t="s">
        <v>1028</v>
      </c>
      <c r="P505" t="s">
        <v>1028</v>
      </c>
      <c r="Q505">
        <v>1</v>
      </c>
      <c r="X505">
        <v>310.42</v>
      </c>
      <c r="Y505">
        <v>0</v>
      </c>
      <c r="Z505">
        <v>0</v>
      </c>
      <c r="AA505">
        <v>0</v>
      </c>
      <c r="AB505">
        <v>8.74</v>
      </c>
      <c r="AC505">
        <v>0</v>
      </c>
      <c r="AD505">
        <v>1</v>
      </c>
      <c r="AE505">
        <v>1</v>
      </c>
      <c r="AF505" t="s">
        <v>33</v>
      </c>
      <c r="AG505">
        <v>356.983</v>
      </c>
      <c r="AH505">
        <v>2</v>
      </c>
      <c r="AI505">
        <v>39501497</v>
      </c>
      <c r="AJ505">
        <v>523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ROW(Source!A198)</f>
        <v>198</v>
      </c>
      <c r="B506">
        <v>39501510</v>
      </c>
      <c r="C506">
        <v>39501496</v>
      </c>
      <c r="D506">
        <v>37064876</v>
      </c>
      <c r="E506">
        <v>1</v>
      </c>
      <c r="F506">
        <v>1</v>
      </c>
      <c r="G506">
        <v>1</v>
      </c>
      <c r="H506">
        <v>1</v>
      </c>
      <c r="I506" t="s">
        <v>1029</v>
      </c>
      <c r="J506" t="s">
        <v>3</v>
      </c>
      <c r="K506" t="s">
        <v>1030</v>
      </c>
      <c r="L506">
        <v>1191</v>
      </c>
      <c r="N506">
        <v>1013</v>
      </c>
      <c r="O506" t="s">
        <v>1028</v>
      </c>
      <c r="P506" t="s">
        <v>1028</v>
      </c>
      <c r="Q506">
        <v>1</v>
      </c>
      <c r="X506">
        <v>1.73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2</v>
      </c>
      <c r="AF506" t="s">
        <v>32</v>
      </c>
      <c r="AG506">
        <v>2.1625000000000001</v>
      </c>
      <c r="AH506">
        <v>2</v>
      </c>
      <c r="AI506">
        <v>39501498</v>
      </c>
      <c r="AJ506">
        <v>524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ROW(Source!A198)</f>
        <v>198</v>
      </c>
      <c r="B507">
        <v>39501511</v>
      </c>
      <c r="C507">
        <v>39501496</v>
      </c>
      <c r="D507">
        <v>36882055</v>
      </c>
      <c r="E507">
        <v>1</v>
      </c>
      <c r="F507">
        <v>1</v>
      </c>
      <c r="G507">
        <v>1</v>
      </c>
      <c r="H507">
        <v>2</v>
      </c>
      <c r="I507" t="s">
        <v>1298</v>
      </c>
      <c r="J507" t="s">
        <v>1299</v>
      </c>
      <c r="K507" t="s">
        <v>1300</v>
      </c>
      <c r="L507">
        <v>1368</v>
      </c>
      <c r="N507">
        <v>1011</v>
      </c>
      <c r="O507" t="s">
        <v>1034</v>
      </c>
      <c r="P507" t="s">
        <v>1034</v>
      </c>
      <c r="Q507">
        <v>1</v>
      </c>
      <c r="X507">
        <v>0.02</v>
      </c>
      <c r="Y507">
        <v>0</v>
      </c>
      <c r="Z507">
        <v>83.43</v>
      </c>
      <c r="AA507">
        <v>13.5</v>
      </c>
      <c r="AB507">
        <v>0</v>
      </c>
      <c r="AC507">
        <v>0</v>
      </c>
      <c r="AD507">
        <v>1</v>
      </c>
      <c r="AE507">
        <v>0</v>
      </c>
      <c r="AF507" t="s">
        <v>32</v>
      </c>
      <c r="AG507">
        <v>2.5000000000000001E-2</v>
      </c>
      <c r="AH507">
        <v>2</v>
      </c>
      <c r="AI507">
        <v>39501499</v>
      </c>
      <c r="AJ507">
        <v>525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ROW(Source!A198)</f>
        <v>198</v>
      </c>
      <c r="B508">
        <v>39501512</v>
      </c>
      <c r="C508">
        <v>39501496</v>
      </c>
      <c r="D508">
        <v>36882157</v>
      </c>
      <c r="E508">
        <v>1</v>
      </c>
      <c r="F508">
        <v>1</v>
      </c>
      <c r="G508">
        <v>1</v>
      </c>
      <c r="H508">
        <v>2</v>
      </c>
      <c r="I508" t="s">
        <v>1301</v>
      </c>
      <c r="J508" t="s">
        <v>1302</v>
      </c>
      <c r="K508" t="s">
        <v>1303</v>
      </c>
      <c r="L508">
        <v>1368</v>
      </c>
      <c r="N508">
        <v>1011</v>
      </c>
      <c r="O508" t="s">
        <v>1034</v>
      </c>
      <c r="P508" t="s">
        <v>1034</v>
      </c>
      <c r="Q508">
        <v>1</v>
      </c>
      <c r="X508">
        <v>0.01</v>
      </c>
      <c r="Y508">
        <v>0</v>
      </c>
      <c r="Z508">
        <v>88.01</v>
      </c>
      <c r="AA508">
        <v>11.6</v>
      </c>
      <c r="AB508">
        <v>0</v>
      </c>
      <c r="AC508">
        <v>0</v>
      </c>
      <c r="AD508">
        <v>1</v>
      </c>
      <c r="AE508">
        <v>0</v>
      </c>
      <c r="AF508" t="s">
        <v>32</v>
      </c>
      <c r="AG508">
        <v>1.2500000000000001E-2</v>
      </c>
      <c r="AH508">
        <v>2</v>
      </c>
      <c r="AI508">
        <v>39501500</v>
      </c>
      <c r="AJ508">
        <v>526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ROW(Source!A198)</f>
        <v>198</v>
      </c>
      <c r="B509">
        <v>39501513</v>
      </c>
      <c r="C509">
        <v>39501496</v>
      </c>
      <c r="D509">
        <v>36882621</v>
      </c>
      <c r="E509">
        <v>1</v>
      </c>
      <c r="F509">
        <v>1</v>
      </c>
      <c r="G509">
        <v>1</v>
      </c>
      <c r="H509">
        <v>2</v>
      </c>
      <c r="I509" t="s">
        <v>1063</v>
      </c>
      <c r="J509" t="s">
        <v>1064</v>
      </c>
      <c r="K509" t="s">
        <v>1065</v>
      </c>
      <c r="L509">
        <v>1368</v>
      </c>
      <c r="N509">
        <v>1011</v>
      </c>
      <c r="O509" t="s">
        <v>1034</v>
      </c>
      <c r="P509" t="s">
        <v>1034</v>
      </c>
      <c r="Q509">
        <v>1</v>
      </c>
      <c r="X509">
        <v>1.69</v>
      </c>
      <c r="Y509">
        <v>0</v>
      </c>
      <c r="Z509">
        <v>12.39</v>
      </c>
      <c r="AA509">
        <v>10.06</v>
      </c>
      <c r="AB509">
        <v>0</v>
      </c>
      <c r="AC509">
        <v>0</v>
      </c>
      <c r="AD509">
        <v>1</v>
      </c>
      <c r="AE509">
        <v>0</v>
      </c>
      <c r="AF509" t="s">
        <v>32</v>
      </c>
      <c r="AG509">
        <v>2.1124999999999998</v>
      </c>
      <c r="AH509">
        <v>2</v>
      </c>
      <c r="AI509">
        <v>39501501</v>
      </c>
      <c r="AJ509">
        <v>527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ROW(Source!A198)</f>
        <v>198</v>
      </c>
      <c r="B510">
        <v>39501514</v>
      </c>
      <c r="C510">
        <v>39501496</v>
      </c>
      <c r="D510">
        <v>36883554</v>
      </c>
      <c r="E510">
        <v>1</v>
      </c>
      <c r="F510">
        <v>1</v>
      </c>
      <c r="G510">
        <v>1</v>
      </c>
      <c r="H510">
        <v>2</v>
      </c>
      <c r="I510" t="s">
        <v>1037</v>
      </c>
      <c r="J510" t="s">
        <v>1038</v>
      </c>
      <c r="K510" t="s">
        <v>1039</v>
      </c>
      <c r="L510">
        <v>1368</v>
      </c>
      <c r="N510">
        <v>1011</v>
      </c>
      <c r="O510" t="s">
        <v>1034</v>
      </c>
      <c r="P510" t="s">
        <v>1034</v>
      </c>
      <c r="Q510">
        <v>1</v>
      </c>
      <c r="X510">
        <v>0.01</v>
      </c>
      <c r="Y510">
        <v>0</v>
      </c>
      <c r="Z510">
        <v>65.709999999999994</v>
      </c>
      <c r="AA510">
        <v>11.6</v>
      </c>
      <c r="AB510">
        <v>0</v>
      </c>
      <c r="AC510">
        <v>0</v>
      </c>
      <c r="AD510">
        <v>1</v>
      </c>
      <c r="AE510">
        <v>0</v>
      </c>
      <c r="AF510" t="s">
        <v>32</v>
      </c>
      <c r="AG510">
        <v>1.2500000000000001E-2</v>
      </c>
      <c r="AH510">
        <v>2</v>
      </c>
      <c r="AI510">
        <v>39501502</v>
      </c>
      <c r="AJ510">
        <v>528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ROW(Source!A198)</f>
        <v>198</v>
      </c>
      <c r="B511">
        <v>39501515</v>
      </c>
      <c r="C511">
        <v>39501496</v>
      </c>
      <c r="D511">
        <v>36801792</v>
      </c>
      <c r="E511">
        <v>1</v>
      </c>
      <c r="F511">
        <v>1</v>
      </c>
      <c r="G511">
        <v>1</v>
      </c>
      <c r="H511">
        <v>3</v>
      </c>
      <c r="I511" t="s">
        <v>1066</v>
      </c>
      <c r="J511" t="s">
        <v>1067</v>
      </c>
      <c r="K511" t="s">
        <v>1068</v>
      </c>
      <c r="L511">
        <v>1339</v>
      </c>
      <c r="N511">
        <v>1007</v>
      </c>
      <c r="O511" t="s">
        <v>179</v>
      </c>
      <c r="P511" t="s">
        <v>179</v>
      </c>
      <c r="Q511">
        <v>1</v>
      </c>
      <c r="X511">
        <v>0.44</v>
      </c>
      <c r="Y511">
        <v>2.44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3</v>
      </c>
      <c r="AG511">
        <v>0.44</v>
      </c>
      <c r="AH511">
        <v>2</v>
      </c>
      <c r="AI511">
        <v>39501503</v>
      </c>
      <c r="AJ511">
        <v>529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ROW(Source!A198)</f>
        <v>198</v>
      </c>
      <c r="B512">
        <v>39501516</v>
      </c>
      <c r="C512">
        <v>39501496</v>
      </c>
      <c r="D512">
        <v>36807549</v>
      </c>
      <c r="E512">
        <v>1</v>
      </c>
      <c r="F512">
        <v>1</v>
      </c>
      <c r="G512">
        <v>1</v>
      </c>
      <c r="H512">
        <v>3</v>
      </c>
      <c r="I512" t="s">
        <v>1304</v>
      </c>
      <c r="J512" t="s">
        <v>1305</v>
      </c>
      <c r="K512" t="s">
        <v>1306</v>
      </c>
      <c r="L512">
        <v>1348</v>
      </c>
      <c r="N512">
        <v>1009</v>
      </c>
      <c r="O512" t="s">
        <v>57</v>
      </c>
      <c r="P512" t="s">
        <v>57</v>
      </c>
      <c r="Q512">
        <v>1000</v>
      </c>
      <c r="X512">
        <v>1.2999999999999999E-2</v>
      </c>
      <c r="Y512">
        <v>6513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3</v>
      </c>
      <c r="AG512">
        <v>1.2999999999999999E-2</v>
      </c>
      <c r="AH512">
        <v>2</v>
      </c>
      <c r="AI512">
        <v>39501504</v>
      </c>
      <c r="AJ512">
        <v>530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ROW(Source!A198)</f>
        <v>198</v>
      </c>
      <c r="B513">
        <v>39501517</v>
      </c>
      <c r="C513">
        <v>39501496</v>
      </c>
      <c r="D513">
        <v>36821595</v>
      </c>
      <c r="E513">
        <v>1</v>
      </c>
      <c r="F513">
        <v>1</v>
      </c>
      <c r="G513">
        <v>1</v>
      </c>
      <c r="H513">
        <v>3</v>
      </c>
      <c r="I513" t="s">
        <v>369</v>
      </c>
      <c r="J513" t="s">
        <v>371</v>
      </c>
      <c r="K513" t="s">
        <v>370</v>
      </c>
      <c r="L513">
        <v>1327</v>
      </c>
      <c r="N513">
        <v>1005</v>
      </c>
      <c r="O513" t="s">
        <v>40</v>
      </c>
      <c r="P513" t="s">
        <v>40</v>
      </c>
      <c r="Q513">
        <v>1</v>
      </c>
      <c r="X513">
        <v>102</v>
      </c>
      <c r="Y513">
        <v>140.44999999999999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3</v>
      </c>
      <c r="AG513">
        <v>102</v>
      </c>
      <c r="AH513">
        <v>2</v>
      </c>
      <c r="AI513">
        <v>39501505</v>
      </c>
      <c r="AJ513">
        <v>531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ROW(Source!A198)</f>
        <v>198</v>
      </c>
      <c r="B514">
        <v>39501518</v>
      </c>
      <c r="C514">
        <v>39501496</v>
      </c>
      <c r="D514">
        <v>36797275</v>
      </c>
      <c r="E514">
        <v>17</v>
      </c>
      <c r="F514">
        <v>1</v>
      </c>
      <c r="G514">
        <v>1</v>
      </c>
      <c r="H514">
        <v>3</v>
      </c>
      <c r="I514" t="s">
        <v>1566</v>
      </c>
      <c r="J514" t="s">
        <v>3</v>
      </c>
      <c r="K514" t="s">
        <v>1567</v>
      </c>
      <c r="L514">
        <v>1339</v>
      </c>
      <c r="N514">
        <v>1007</v>
      </c>
      <c r="O514" t="s">
        <v>179</v>
      </c>
      <c r="P514" t="s">
        <v>179</v>
      </c>
      <c r="Q514">
        <v>1</v>
      </c>
      <c r="X514">
        <v>0.01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 t="s">
        <v>3</v>
      </c>
      <c r="AG514">
        <v>0.01</v>
      </c>
      <c r="AH514">
        <v>3</v>
      </c>
      <c r="AI514">
        <v>-1</v>
      </c>
      <c r="AJ514" t="s">
        <v>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ROW(Source!A198)</f>
        <v>198</v>
      </c>
      <c r="B515">
        <v>39501519</v>
      </c>
      <c r="C515">
        <v>39501496</v>
      </c>
      <c r="D515">
        <v>36837090</v>
      </c>
      <c r="E515">
        <v>1</v>
      </c>
      <c r="F515">
        <v>1</v>
      </c>
      <c r="G515">
        <v>1</v>
      </c>
      <c r="H515">
        <v>3</v>
      </c>
      <c r="I515" t="s">
        <v>1307</v>
      </c>
      <c r="J515" t="s">
        <v>1308</v>
      </c>
      <c r="K515" t="s">
        <v>1309</v>
      </c>
      <c r="L515">
        <v>1346</v>
      </c>
      <c r="N515">
        <v>1009</v>
      </c>
      <c r="O515" t="s">
        <v>52</v>
      </c>
      <c r="P515" t="s">
        <v>52</v>
      </c>
      <c r="Q515">
        <v>1</v>
      </c>
      <c r="X515">
        <v>1200</v>
      </c>
      <c r="Y515">
        <v>3.69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</v>
      </c>
      <c r="AG515">
        <v>1200</v>
      </c>
      <c r="AH515">
        <v>2</v>
      </c>
      <c r="AI515">
        <v>39501506</v>
      </c>
      <c r="AJ515">
        <v>533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ROW(Source!A198)</f>
        <v>198</v>
      </c>
      <c r="B516">
        <v>39501520</v>
      </c>
      <c r="C516">
        <v>39501496</v>
      </c>
      <c r="D516">
        <v>36797079</v>
      </c>
      <c r="E516">
        <v>17</v>
      </c>
      <c r="F516">
        <v>1</v>
      </c>
      <c r="G516">
        <v>1</v>
      </c>
      <c r="H516">
        <v>3</v>
      </c>
      <c r="I516" t="s">
        <v>91</v>
      </c>
      <c r="J516" t="s">
        <v>3</v>
      </c>
      <c r="K516" t="s">
        <v>92</v>
      </c>
      <c r="L516">
        <v>1348</v>
      </c>
      <c r="N516">
        <v>1009</v>
      </c>
      <c r="O516" t="s">
        <v>57</v>
      </c>
      <c r="P516" t="s">
        <v>57</v>
      </c>
      <c r="Q516">
        <v>1000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1</v>
      </c>
      <c r="AD516">
        <v>0</v>
      </c>
      <c r="AE516">
        <v>0</v>
      </c>
      <c r="AF516" t="s">
        <v>3</v>
      </c>
      <c r="AG516">
        <v>0</v>
      </c>
      <c r="AH516">
        <v>2</v>
      </c>
      <c r="AI516">
        <v>39501507</v>
      </c>
      <c r="AJ516">
        <v>534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ROW(Source!A199)</f>
        <v>199</v>
      </c>
      <c r="B517">
        <v>39501509</v>
      </c>
      <c r="C517">
        <v>39501496</v>
      </c>
      <c r="D517">
        <v>37070495</v>
      </c>
      <c r="E517">
        <v>1</v>
      </c>
      <c r="F517">
        <v>1</v>
      </c>
      <c r="G517">
        <v>1</v>
      </c>
      <c r="H517">
        <v>1</v>
      </c>
      <c r="I517" t="s">
        <v>1035</v>
      </c>
      <c r="J517" t="s">
        <v>3</v>
      </c>
      <c r="K517" t="s">
        <v>1036</v>
      </c>
      <c r="L517">
        <v>1191</v>
      </c>
      <c r="N517">
        <v>1013</v>
      </c>
      <c r="O517" t="s">
        <v>1028</v>
      </c>
      <c r="P517" t="s">
        <v>1028</v>
      </c>
      <c r="Q517">
        <v>1</v>
      </c>
      <c r="X517">
        <v>310.42</v>
      </c>
      <c r="Y517">
        <v>0</v>
      </c>
      <c r="Z517">
        <v>0</v>
      </c>
      <c r="AA517">
        <v>0</v>
      </c>
      <c r="AB517">
        <v>8.74</v>
      </c>
      <c r="AC517">
        <v>0</v>
      </c>
      <c r="AD517">
        <v>1</v>
      </c>
      <c r="AE517">
        <v>1</v>
      </c>
      <c r="AF517" t="s">
        <v>33</v>
      </c>
      <c r="AG517">
        <v>356.983</v>
      </c>
      <c r="AH517">
        <v>2</v>
      </c>
      <c r="AI517">
        <v>39501497</v>
      </c>
      <c r="AJ517">
        <v>535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ROW(Source!A199)</f>
        <v>199</v>
      </c>
      <c r="B518">
        <v>39501510</v>
      </c>
      <c r="C518">
        <v>39501496</v>
      </c>
      <c r="D518">
        <v>37064876</v>
      </c>
      <c r="E518">
        <v>1</v>
      </c>
      <c r="F518">
        <v>1</v>
      </c>
      <c r="G518">
        <v>1</v>
      </c>
      <c r="H518">
        <v>1</v>
      </c>
      <c r="I518" t="s">
        <v>1029</v>
      </c>
      <c r="J518" t="s">
        <v>3</v>
      </c>
      <c r="K518" t="s">
        <v>1030</v>
      </c>
      <c r="L518">
        <v>1191</v>
      </c>
      <c r="N518">
        <v>1013</v>
      </c>
      <c r="O518" t="s">
        <v>1028</v>
      </c>
      <c r="P518" t="s">
        <v>1028</v>
      </c>
      <c r="Q518">
        <v>1</v>
      </c>
      <c r="X518">
        <v>1.73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2</v>
      </c>
      <c r="AF518" t="s">
        <v>32</v>
      </c>
      <c r="AG518">
        <v>2.1625000000000001</v>
      </c>
      <c r="AH518">
        <v>2</v>
      </c>
      <c r="AI518">
        <v>39501498</v>
      </c>
      <c r="AJ518">
        <v>536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ROW(Source!A199)</f>
        <v>199</v>
      </c>
      <c r="B519">
        <v>39501511</v>
      </c>
      <c r="C519">
        <v>39501496</v>
      </c>
      <c r="D519">
        <v>36882055</v>
      </c>
      <c r="E519">
        <v>1</v>
      </c>
      <c r="F519">
        <v>1</v>
      </c>
      <c r="G519">
        <v>1</v>
      </c>
      <c r="H519">
        <v>2</v>
      </c>
      <c r="I519" t="s">
        <v>1298</v>
      </c>
      <c r="J519" t="s">
        <v>1299</v>
      </c>
      <c r="K519" t="s">
        <v>1300</v>
      </c>
      <c r="L519">
        <v>1368</v>
      </c>
      <c r="N519">
        <v>1011</v>
      </c>
      <c r="O519" t="s">
        <v>1034</v>
      </c>
      <c r="P519" t="s">
        <v>1034</v>
      </c>
      <c r="Q519">
        <v>1</v>
      </c>
      <c r="X519">
        <v>0.02</v>
      </c>
      <c r="Y519">
        <v>0</v>
      </c>
      <c r="Z519">
        <v>83.43</v>
      </c>
      <c r="AA519">
        <v>13.5</v>
      </c>
      <c r="AB519">
        <v>0</v>
      </c>
      <c r="AC519">
        <v>0</v>
      </c>
      <c r="AD519">
        <v>1</v>
      </c>
      <c r="AE519">
        <v>0</v>
      </c>
      <c r="AF519" t="s">
        <v>32</v>
      </c>
      <c r="AG519">
        <v>2.5000000000000001E-2</v>
      </c>
      <c r="AH519">
        <v>2</v>
      </c>
      <c r="AI519">
        <v>39501499</v>
      </c>
      <c r="AJ519">
        <v>537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ROW(Source!A199)</f>
        <v>199</v>
      </c>
      <c r="B520">
        <v>39501512</v>
      </c>
      <c r="C520">
        <v>39501496</v>
      </c>
      <c r="D520">
        <v>36882157</v>
      </c>
      <c r="E520">
        <v>1</v>
      </c>
      <c r="F520">
        <v>1</v>
      </c>
      <c r="G520">
        <v>1</v>
      </c>
      <c r="H520">
        <v>2</v>
      </c>
      <c r="I520" t="s">
        <v>1301</v>
      </c>
      <c r="J520" t="s">
        <v>1302</v>
      </c>
      <c r="K520" t="s">
        <v>1303</v>
      </c>
      <c r="L520">
        <v>1368</v>
      </c>
      <c r="N520">
        <v>1011</v>
      </c>
      <c r="O520" t="s">
        <v>1034</v>
      </c>
      <c r="P520" t="s">
        <v>1034</v>
      </c>
      <c r="Q520">
        <v>1</v>
      </c>
      <c r="X520">
        <v>0.01</v>
      </c>
      <c r="Y520">
        <v>0</v>
      </c>
      <c r="Z520">
        <v>88.01</v>
      </c>
      <c r="AA520">
        <v>11.6</v>
      </c>
      <c r="AB520">
        <v>0</v>
      </c>
      <c r="AC520">
        <v>0</v>
      </c>
      <c r="AD520">
        <v>1</v>
      </c>
      <c r="AE520">
        <v>0</v>
      </c>
      <c r="AF520" t="s">
        <v>32</v>
      </c>
      <c r="AG520">
        <v>1.2500000000000001E-2</v>
      </c>
      <c r="AH520">
        <v>2</v>
      </c>
      <c r="AI520">
        <v>39501500</v>
      </c>
      <c r="AJ520">
        <v>538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ROW(Source!A199)</f>
        <v>199</v>
      </c>
      <c r="B521">
        <v>39501513</v>
      </c>
      <c r="C521">
        <v>39501496</v>
      </c>
      <c r="D521">
        <v>36882621</v>
      </c>
      <c r="E521">
        <v>1</v>
      </c>
      <c r="F521">
        <v>1</v>
      </c>
      <c r="G521">
        <v>1</v>
      </c>
      <c r="H521">
        <v>2</v>
      </c>
      <c r="I521" t="s">
        <v>1063</v>
      </c>
      <c r="J521" t="s">
        <v>1064</v>
      </c>
      <c r="K521" t="s">
        <v>1065</v>
      </c>
      <c r="L521">
        <v>1368</v>
      </c>
      <c r="N521">
        <v>1011</v>
      </c>
      <c r="O521" t="s">
        <v>1034</v>
      </c>
      <c r="P521" t="s">
        <v>1034</v>
      </c>
      <c r="Q521">
        <v>1</v>
      </c>
      <c r="X521">
        <v>1.69</v>
      </c>
      <c r="Y521">
        <v>0</v>
      </c>
      <c r="Z521">
        <v>12.39</v>
      </c>
      <c r="AA521">
        <v>10.06</v>
      </c>
      <c r="AB521">
        <v>0</v>
      </c>
      <c r="AC521">
        <v>0</v>
      </c>
      <c r="AD521">
        <v>1</v>
      </c>
      <c r="AE521">
        <v>0</v>
      </c>
      <c r="AF521" t="s">
        <v>32</v>
      </c>
      <c r="AG521">
        <v>2.1124999999999998</v>
      </c>
      <c r="AH521">
        <v>2</v>
      </c>
      <c r="AI521">
        <v>39501501</v>
      </c>
      <c r="AJ521">
        <v>539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ROW(Source!A199)</f>
        <v>199</v>
      </c>
      <c r="B522">
        <v>39501514</v>
      </c>
      <c r="C522">
        <v>39501496</v>
      </c>
      <c r="D522">
        <v>36883554</v>
      </c>
      <c r="E522">
        <v>1</v>
      </c>
      <c r="F522">
        <v>1</v>
      </c>
      <c r="G522">
        <v>1</v>
      </c>
      <c r="H522">
        <v>2</v>
      </c>
      <c r="I522" t="s">
        <v>1037</v>
      </c>
      <c r="J522" t="s">
        <v>1038</v>
      </c>
      <c r="K522" t="s">
        <v>1039</v>
      </c>
      <c r="L522">
        <v>1368</v>
      </c>
      <c r="N522">
        <v>1011</v>
      </c>
      <c r="O522" t="s">
        <v>1034</v>
      </c>
      <c r="P522" t="s">
        <v>1034</v>
      </c>
      <c r="Q522">
        <v>1</v>
      </c>
      <c r="X522">
        <v>0.01</v>
      </c>
      <c r="Y522">
        <v>0</v>
      </c>
      <c r="Z522">
        <v>65.709999999999994</v>
      </c>
      <c r="AA522">
        <v>11.6</v>
      </c>
      <c r="AB522">
        <v>0</v>
      </c>
      <c r="AC522">
        <v>0</v>
      </c>
      <c r="AD522">
        <v>1</v>
      </c>
      <c r="AE522">
        <v>0</v>
      </c>
      <c r="AF522" t="s">
        <v>32</v>
      </c>
      <c r="AG522">
        <v>1.2500000000000001E-2</v>
      </c>
      <c r="AH522">
        <v>2</v>
      </c>
      <c r="AI522">
        <v>39501502</v>
      </c>
      <c r="AJ522">
        <v>540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ROW(Source!A199)</f>
        <v>199</v>
      </c>
      <c r="B523">
        <v>39501515</v>
      </c>
      <c r="C523">
        <v>39501496</v>
      </c>
      <c r="D523">
        <v>36801792</v>
      </c>
      <c r="E523">
        <v>1</v>
      </c>
      <c r="F523">
        <v>1</v>
      </c>
      <c r="G523">
        <v>1</v>
      </c>
      <c r="H523">
        <v>3</v>
      </c>
      <c r="I523" t="s">
        <v>1066</v>
      </c>
      <c r="J523" t="s">
        <v>1067</v>
      </c>
      <c r="K523" t="s">
        <v>1068</v>
      </c>
      <c r="L523">
        <v>1339</v>
      </c>
      <c r="N523">
        <v>1007</v>
      </c>
      <c r="O523" t="s">
        <v>179</v>
      </c>
      <c r="P523" t="s">
        <v>179</v>
      </c>
      <c r="Q523">
        <v>1</v>
      </c>
      <c r="X523">
        <v>0.44</v>
      </c>
      <c r="Y523">
        <v>2.44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0.44</v>
      </c>
      <c r="AH523">
        <v>2</v>
      </c>
      <c r="AI523">
        <v>39501503</v>
      </c>
      <c r="AJ523">
        <v>541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ROW(Source!A199)</f>
        <v>199</v>
      </c>
      <c r="B524">
        <v>39501516</v>
      </c>
      <c r="C524">
        <v>39501496</v>
      </c>
      <c r="D524">
        <v>36807549</v>
      </c>
      <c r="E524">
        <v>1</v>
      </c>
      <c r="F524">
        <v>1</v>
      </c>
      <c r="G524">
        <v>1</v>
      </c>
      <c r="H524">
        <v>3</v>
      </c>
      <c r="I524" t="s">
        <v>1304</v>
      </c>
      <c r="J524" t="s">
        <v>1305</v>
      </c>
      <c r="K524" t="s">
        <v>1306</v>
      </c>
      <c r="L524">
        <v>1348</v>
      </c>
      <c r="N524">
        <v>1009</v>
      </c>
      <c r="O524" t="s">
        <v>57</v>
      </c>
      <c r="P524" t="s">
        <v>57</v>
      </c>
      <c r="Q524">
        <v>1000</v>
      </c>
      <c r="X524">
        <v>1.2999999999999999E-2</v>
      </c>
      <c r="Y524">
        <v>6513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1.2999999999999999E-2</v>
      </c>
      <c r="AH524">
        <v>2</v>
      </c>
      <c r="AI524">
        <v>39501504</v>
      </c>
      <c r="AJ524">
        <v>542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ROW(Source!A199)</f>
        <v>199</v>
      </c>
      <c r="B525">
        <v>39501517</v>
      </c>
      <c r="C525">
        <v>39501496</v>
      </c>
      <c r="D525">
        <v>36821595</v>
      </c>
      <c r="E525">
        <v>1</v>
      </c>
      <c r="F525">
        <v>1</v>
      </c>
      <c r="G525">
        <v>1</v>
      </c>
      <c r="H525">
        <v>3</v>
      </c>
      <c r="I525" t="s">
        <v>369</v>
      </c>
      <c r="J525" t="s">
        <v>371</v>
      </c>
      <c r="K525" t="s">
        <v>370</v>
      </c>
      <c r="L525">
        <v>1327</v>
      </c>
      <c r="N525">
        <v>1005</v>
      </c>
      <c r="O525" t="s">
        <v>40</v>
      </c>
      <c r="P525" t="s">
        <v>40</v>
      </c>
      <c r="Q525">
        <v>1</v>
      </c>
      <c r="X525">
        <v>102</v>
      </c>
      <c r="Y525">
        <v>140.44999999999999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102</v>
      </c>
      <c r="AH525">
        <v>2</v>
      </c>
      <c r="AI525">
        <v>39501505</v>
      </c>
      <c r="AJ525">
        <v>543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ROW(Source!A199)</f>
        <v>199</v>
      </c>
      <c r="B526">
        <v>39501518</v>
      </c>
      <c r="C526">
        <v>39501496</v>
      </c>
      <c r="D526">
        <v>36797275</v>
      </c>
      <c r="E526">
        <v>17</v>
      </c>
      <c r="F526">
        <v>1</v>
      </c>
      <c r="G526">
        <v>1</v>
      </c>
      <c r="H526">
        <v>3</v>
      </c>
      <c r="I526" t="s">
        <v>1566</v>
      </c>
      <c r="J526" t="s">
        <v>3</v>
      </c>
      <c r="K526" t="s">
        <v>1567</v>
      </c>
      <c r="L526">
        <v>1339</v>
      </c>
      <c r="N526">
        <v>1007</v>
      </c>
      <c r="O526" t="s">
        <v>179</v>
      </c>
      <c r="P526" t="s">
        <v>179</v>
      </c>
      <c r="Q526">
        <v>1</v>
      </c>
      <c r="X526">
        <v>0.01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 t="s">
        <v>3</v>
      </c>
      <c r="AG526">
        <v>0.01</v>
      </c>
      <c r="AH526">
        <v>3</v>
      </c>
      <c r="AI526">
        <v>-1</v>
      </c>
      <c r="AJ526" t="s">
        <v>3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ROW(Source!A199)</f>
        <v>199</v>
      </c>
      <c r="B527">
        <v>39501519</v>
      </c>
      <c r="C527">
        <v>39501496</v>
      </c>
      <c r="D527">
        <v>36837090</v>
      </c>
      <c r="E527">
        <v>1</v>
      </c>
      <c r="F527">
        <v>1</v>
      </c>
      <c r="G527">
        <v>1</v>
      </c>
      <c r="H527">
        <v>3</v>
      </c>
      <c r="I527" t="s">
        <v>1307</v>
      </c>
      <c r="J527" t="s">
        <v>1308</v>
      </c>
      <c r="K527" t="s">
        <v>1309</v>
      </c>
      <c r="L527">
        <v>1346</v>
      </c>
      <c r="N527">
        <v>1009</v>
      </c>
      <c r="O527" t="s">
        <v>52</v>
      </c>
      <c r="P527" t="s">
        <v>52</v>
      </c>
      <c r="Q527">
        <v>1</v>
      </c>
      <c r="X527">
        <v>1200</v>
      </c>
      <c r="Y527">
        <v>3.69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1200</v>
      </c>
      <c r="AH527">
        <v>2</v>
      </c>
      <c r="AI527">
        <v>39501506</v>
      </c>
      <c r="AJ527">
        <v>545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ROW(Source!A199)</f>
        <v>199</v>
      </c>
      <c r="B528">
        <v>39501520</v>
      </c>
      <c r="C528">
        <v>39501496</v>
      </c>
      <c r="D528">
        <v>36797079</v>
      </c>
      <c r="E528">
        <v>17</v>
      </c>
      <c r="F528">
        <v>1</v>
      </c>
      <c r="G528">
        <v>1</v>
      </c>
      <c r="H528">
        <v>3</v>
      </c>
      <c r="I528" t="s">
        <v>91</v>
      </c>
      <c r="J528" t="s">
        <v>3</v>
      </c>
      <c r="K528" t="s">
        <v>92</v>
      </c>
      <c r="L528">
        <v>1348</v>
      </c>
      <c r="N528">
        <v>1009</v>
      </c>
      <c r="O528" t="s">
        <v>57</v>
      </c>
      <c r="P528" t="s">
        <v>57</v>
      </c>
      <c r="Q528">
        <v>1000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1</v>
      </c>
      <c r="AD528">
        <v>0</v>
      </c>
      <c r="AE528">
        <v>0</v>
      </c>
      <c r="AF528" t="s">
        <v>3</v>
      </c>
      <c r="AG528">
        <v>0</v>
      </c>
      <c r="AH528">
        <v>2</v>
      </c>
      <c r="AI528">
        <v>39501507</v>
      </c>
      <c r="AJ528">
        <v>546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ROW(Source!A206)</f>
        <v>206</v>
      </c>
      <c r="B529">
        <v>39501538</v>
      </c>
      <c r="C529">
        <v>39501524</v>
      </c>
      <c r="D529">
        <v>37072767</v>
      </c>
      <c r="E529">
        <v>1</v>
      </c>
      <c r="F529">
        <v>1</v>
      </c>
      <c r="G529">
        <v>1</v>
      </c>
      <c r="H529">
        <v>1</v>
      </c>
      <c r="I529" t="s">
        <v>1069</v>
      </c>
      <c r="J529" t="s">
        <v>3</v>
      </c>
      <c r="K529" t="s">
        <v>1070</v>
      </c>
      <c r="L529">
        <v>1191</v>
      </c>
      <c r="N529">
        <v>1013</v>
      </c>
      <c r="O529" t="s">
        <v>1028</v>
      </c>
      <c r="P529" t="s">
        <v>1028</v>
      </c>
      <c r="Q529">
        <v>1</v>
      </c>
      <c r="X529">
        <v>6.68</v>
      </c>
      <c r="Y529">
        <v>0</v>
      </c>
      <c r="Z529">
        <v>0</v>
      </c>
      <c r="AA529">
        <v>0</v>
      </c>
      <c r="AB529">
        <v>9.18</v>
      </c>
      <c r="AC529">
        <v>0</v>
      </c>
      <c r="AD529">
        <v>1</v>
      </c>
      <c r="AE529">
        <v>1</v>
      </c>
      <c r="AF529" t="s">
        <v>33</v>
      </c>
      <c r="AG529">
        <v>7.6819999999999995</v>
      </c>
      <c r="AH529">
        <v>2</v>
      </c>
      <c r="AI529">
        <v>39501525</v>
      </c>
      <c r="AJ529">
        <v>547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ROW(Source!A206)</f>
        <v>206</v>
      </c>
      <c r="B530">
        <v>39501539</v>
      </c>
      <c r="C530">
        <v>39501524</v>
      </c>
      <c r="D530">
        <v>37064876</v>
      </c>
      <c r="E530">
        <v>1</v>
      </c>
      <c r="F530">
        <v>1</v>
      </c>
      <c r="G530">
        <v>1</v>
      </c>
      <c r="H530">
        <v>1</v>
      </c>
      <c r="I530" t="s">
        <v>1029</v>
      </c>
      <c r="J530" t="s">
        <v>3</v>
      </c>
      <c r="K530" t="s">
        <v>1030</v>
      </c>
      <c r="L530">
        <v>1191</v>
      </c>
      <c r="N530">
        <v>1013</v>
      </c>
      <c r="O530" t="s">
        <v>1028</v>
      </c>
      <c r="P530" t="s">
        <v>1028</v>
      </c>
      <c r="Q530">
        <v>1</v>
      </c>
      <c r="X530">
        <v>0.04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2</v>
      </c>
      <c r="AF530" t="s">
        <v>32</v>
      </c>
      <c r="AG530">
        <v>0.05</v>
      </c>
      <c r="AH530">
        <v>2</v>
      </c>
      <c r="AI530">
        <v>39501526</v>
      </c>
      <c r="AJ530">
        <v>548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ROW(Source!A206)</f>
        <v>206</v>
      </c>
      <c r="B531">
        <v>39501540</v>
      </c>
      <c r="C531">
        <v>39501524</v>
      </c>
      <c r="D531">
        <v>36882452</v>
      </c>
      <c r="E531">
        <v>1</v>
      </c>
      <c r="F531">
        <v>1</v>
      </c>
      <c r="G531">
        <v>1</v>
      </c>
      <c r="H531">
        <v>2</v>
      </c>
      <c r="I531" t="s">
        <v>1031</v>
      </c>
      <c r="J531" t="s">
        <v>1032</v>
      </c>
      <c r="K531" t="s">
        <v>1033</v>
      </c>
      <c r="L531">
        <v>1368</v>
      </c>
      <c r="N531">
        <v>1011</v>
      </c>
      <c r="O531" t="s">
        <v>1034</v>
      </c>
      <c r="P531" t="s">
        <v>1034</v>
      </c>
      <c r="Q531">
        <v>1</v>
      </c>
      <c r="X531">
        <v>5.0000000000000001E-3</v>
      </c>
      <c r="Y531">
        <v>0</v>
      </c>
      <c r="Z531">
        <v>31.26</v>
      </c>
      <c r="AA531">
        <v>13.5</v>
      </c>
      <c r="AB531">
        <v>0</v>
      </c>
      <c r="AC531">
        <v>0</v>
      </c>
      <c r="AD531">
        <v>1</v>
      </c>
      <c r="AE531">
        <v>0</v>
      </c>
      <c r="AF531" t="s">
        <v>32</v>
      </c>
      <c r="AG531">
        <v>6.2500000000000003E-3</v>
      </c>
      <c r="AH531">
        <v>2</v>
      </c>
      <c r="AI531">
        <v>39501527</v>
      </c>
      <c r="AJ531">
        <v>549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ROW(Source!A206)</f>
        <v>206</v>
      </c>
      <c r="B532">
        <v>39501541</v>
      </c>
      <c r="C532">
        <v>39501524</v>
      </c>
      <c r="D532">
        <v>36883554</v>
      </c>
      <c r="E532">
        <v>1</v>
      </c>
      <c r="F532">
        <v>1</v>
      </c>
      <c r="G532">
        <v>1</v>
      </c>
      <c r="H532">
        <v>2</v>
      </c>
      <c r="I532" t="s">
        <v>1037</v>
      </c>
      <c r="J532" t="s">
        <v>1038</v>
      </c>
      <c r="K532" t="s">
        <v>1039</v>
      </c>
      <c r="L532">
        <v>1368</v>
      </c>
      <c r="N532">
        <v>1011</v>
      </c>
      <c r="O532" t="s">
        <v>1034</v>
      </c>
      <c r="P532" t="s">
        <v>1034</v>
      </c>
      <c r="Q532">
        <v>1</v>
      </c>
      <c r="X532">
        <v>0.03</v>
      </c>
      <c r="Y532">
        <v>0</v>
      </c>
      <c r="Z532">
        <v>65.709999999999994</v>
      </c>
      <c r="AA532">
        <v>11.6</v>
      </c>
      <c r="AB532">
        <v>0</v>
      </c>
      <c r="AC532">
        <v>0</v>
      </c>
      <c r="AD532">
        <v>1</v>
      </c>
      <c r="AE532">
        <v>0</v>
      </c>
      <c r="AF532" t="s">
        <v>32</v>
      </c>
      <c r="AG532">
        <v>3.7499999999999999E-2</v>
      </c>
      <c r="AH532">
        <v>2</v>
      </c>
      <c r="AI532">
        <v>39501528</v>
      </c>
      <c r="AJ532">
        <v>550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ROW(Source!A206)</f>
        <v>206</v>
      </c>
      <c r="B533">
        <v>39501542</v>
      </c>
      <c r="C533">
        <v>39501524</v>
      </c>
      <c r="D533">
        <v>36804478</v>
      </c>
      <c r="E533">
        <v>1</v>
      </c>
      <c r="F533">
        <v>1</v>
      </c>
      <c r="G533">
        <v>1</v>
      </c>
      <c r="H533">
        <v>3</v>
      </c>
      <c r="I533" t="s">
        <v>1310</v>
      </c>
      <c r="J533" t="s">
        <v>1311</v>
      </c>
      <c r="K533" t="s">
        <v>1312</v>
      </c>
      <c r="L533">
        <v>1355</v>
      </c>
      <c r="N533">
        <v>1010</v>
      </c>
      <c r="O533" t="s">
        <v>390</v>
      </c>
      <c r="P533" t="s">
        <v>390</v>
      </c>
      <c r="Q533">
        <v>100</v>
      </c>
      <c r="X533">
        <v>2.63</v>
      </c>
      <c r="Y533">
        <v>12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3</v>
      </c>
      <c r="AG533">
        <v>2.63</v>
      </c>
      <c r="AH533">
        <v>2</v>
      </c>
      <c r="AI533">
        <v>39501529</v>
      </c>
      <c r="AJ533">
        <v>551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ROW(Source!A206)</f>
        <v>206</v>
      </c>
      <c r="B534">
        <v>39501543</v>
      </c>
      <c r="C534">
        <v>39501524</v>
      </c>
      <c r="D534">
        <v>36804581</v>
      </c>
      <c r="E534">
        <v>1</v>
      </c>
      <c r="F534">
        <v>1</v>
      </c>
      <c r="G534">
        <v>1</v>
      </c>
      <c r="H534">
        <v>3</v>
      </c>
      <c r="I534" t="s">
        <v>1313</v>
      </c>
      <c r="J534" t="s">
        <v>1314</v>
      </c>
      <c r="K534" t="s">
        <v>1315</v>
      </c>
      <c r="L534">
        <v>1356</v>
      </c>
      <c r="N534">
        <v>1010</v>
      </c>
      <c r="O534" t="s">
        <v>1128</v>
      </c>
      <c r="P534" t="s">
        <v>1128</v>
      </c>
      <c r="Q534">
        <v>1000</v>
      </c>
      <c r="X534">
        <v>0.26300000000000001</v>
      </c>
      <c r="Y534">
        <v>160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3</v>
      </c>
      <c r="AG534">
        <v>0.26300000000000001</v>
      </c>
      <c r="AH534">
        <v>2</v>
      </c>
      <c r="AI534">
        <v>39501530</v>
      </c>
      <c r="AJ534">
        <v>552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ROW(Source!A206)</f>
        <v>206</v>
      </c>
      <c r="B535">
        <v>39501544</v>
      </c>
      <c r="C535">
        <v>39501524</v>
      </c>
      <c r="D535">
        <v>36797263</v>
      </c>
      <c r="E535">
        <v>17</v>
      </c>
      <c r="F535">
        <v>1</v>
      </c>
      <c r="G535">
        <v>1</v>
      </c>
      <c r="H535">
        <v>3</v>
      </c>
      <c r="I535" t="s">
        <v>381</v>
      </c>
      <c r="J535" t="s">
        <v>3</v>
      </c>
      <c r="K535" t="s">
        <v>382</v>
      </c>
      <c r="L535">
        <v>1301</v>
      </c>
      <c r="N535">
        <v>1003</v>
      </c>
      <c r="O535" t="s">
        <v>66</v>
      </c>
      <c r="P535" t="s">
        <v>66</v>
      </c>
      <c r="Q535">
        <v>1</v>
      </c>
      <c r="X535">
        <v>101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 t="s">
        <v>3</v>
      </c>
      <c r="AG535">
        <v>101</v>
      </c>
      <c r="AH535">
        <v>2</v>
      </c>
      <c r="AI535">
        <v>39501531</v>
      </c>
      <c r="AJ535">
        <v>553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ROW(Source!A206)</f>
        <v>206</v>
      </c>
      <c r="B536">
        <v>39501545</v>
      </c>
      <c r="C536">
        <v>39501524</v>
      </c>
      <c r="D536">
        <v>36797266</v>
      </c>
      <c r="E536">
        <v>17</v>
      </c>
      <c r="F536">
        <v>1</v>
      </c>
      <c r="G536">
        <v>1</v>
      </c>
      <c r="H536">
        <v>3</v>
      </c>
      <c r="I536" t="s">
        <v>1568</v>
      </c>
      <c r="J536" t="s">
        <v>3</v>
      </c>
      <c r="K536" t="s">
        <v>1569</v>
      </c>
      <c r="L536">
        <v>1354</v>
      </c>
      <c r="N536">
        <v>1010</v>
      </c>
      <c r="O536" t="s">
        <v>132</v>
      </c>
      <c r="P536" t="s">
        <v>132</v>
      </c>
      <c r="Q536">
        <v>1</v>
      </c>
      <c r="X536">
        <v>7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 t="s">
        <v>3</v>
      </c>
      <c r="AG536">
        <v>7</v>
      </c>
      <c r="AH536">
        <v>3</v>
      </c>
      <c r="AI536">
        <v>-1</v>
      </c>
      <c r="AJ536" t="s">
        <v>3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ROW(Source!A206)</f>
        <v>206</v>
      </c>
      <c r="B537">
        <v>39501546</v>
      </c>
      <c r="C537">
        <v>39501524</v>
      </c>
      <c r="D537">
        <v>36797266</v>
      </c>
      <c r="E537">
        <v>17</v>
      </c>
      <c r="F537">
        <v>1</v>
      </c>
      <c r="G537">
        <v>1</v>
      </c>
      <c r="H537">
        <v>3</v>
      </c>
      <c r="I537" t="s">
        <v>1568</v>
      </c>
      <c r="J537" t="s">
        <v>3</v>
      </c>
      <c r="K537" t="s">
        <v>1570</v>
      </c>
      <c r="L537">
        <v>1354</v>
      </c>
      <c r="N537">
        <v>1010</v>
      </c>
      <c r="O537" t="s">
        <v>132</v>
      </c>
      <c r="P537" t="s">
        <v>132</v>
      </c>
      <c r="Q537">
        <v>1</v>
      </c>
      <c r="X537">
        <v>7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 t="s">
        <v>3</v>
      </c>
      <c r="AG537">
        <v>7</v>
      </c>
      <c r="AH537">
        <v>3</v>
      </c>
      <c r="AI537">
        <v>-1</v>
      </c>
      <c r="AJ537" t="s">
        <v>3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ROW(Source!A206)</f>
        <v>206</v>
      </c>
      <c r="B538">
        <v>39501547</v>
      </c>
      <c r="C538">
        <v>39501524</v>
      </c>
      <c r="D538">
        <v>36797266</v>
      </c>
      <c r="E538">
        <v>17</v>
      </c>
      <c r="F538">
        <v>1</v>
      </c>
      <c r="G538">
        <v>1</v>
      </c>
      <c r="H538">
        <v>3</v>
      </c>
      <c r="I538" t="s">
        <v>1568</v>
      </c>
      <c r="J538" t="s">
        <v>3</v>
      </c>
      <c r="K538" t="s">
        <v>1571</v>
      </c>
      <c r="L538">
        <v>1354</v>
      </c>
      <c r="N538">
        <v>1010</v>
      </c>
      <c r="O538" t="s">
        <v>132</v>
      </c>
      <c r="P538" t="s">
        <v>132</v>
      </c>
      <c r="Q538">
        <v>1</v>
      </c>
      <c r="X538">
        <v>40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 t="s">
        <v>3</v>
      </c>
      <c r="AG538">
        <v>40</v>
      </c>
      <c r="AH538">
        <v>3</v>
      </c>
      <c r="AI538">
        <v>-1</v>
      </c>
      <c r="AJ538" t="s">
        <v>3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ROW(Source!A206)</f>
        <v>206</v>
      </c>
      <c r="B539">
        <v>39501548</v>
      </c>
      <c r="C539">
        <v>39501524</v>
      </c>
      <c r="D539">
        <v>36797266</v>
      </c>
      <c r="E539">
        <v>17</v>
      </c>
      <c r="F539">
        <v>1</v>
      </c>
      <c r="G539">
        <v>1</v>
      </c>
      <c r="H539">
        <v>3</v>
      </c>
      <c r="I539" t="s">
        <v>1568</v>
      </c>
      <c r="J539" t="s">
        <v>3</v>
      </c>
      <c r="K539" t="s">
        <v>1572</v>
      </c>
      <c r="L539">
        <v>1354</v>
      </c>
      <c r="N539">
        <v>1010</v>
      </c>
      <c r="O539" t="s">
        <v>132</v>
      </c>
      <c r="P539" t="s">
        <v>132</v>
      </c>
      <c r="Q539">
        <v>1</v>
      </c>
      <c r="X539">
        <v>8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 t="s">
        <v>3</v>
      </c>
      <c r="AG539">
        <v>8</v>
      </c>
      <c r="AH539">
        <v>3</v>
      </c>
      <c r="AI539">
        <v>-1</v>
      </c>
      <c r="AJ539" t="s">
        <v>3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ROW(Source!A206)</f>
        <v>206</v>
      </c>
      <c r="B540">
        <v>39501549</v>
      </c>
      <c r="C540">
        <v>39501524</v>
      </c>
      <c r="D540">
        <v>36797266</v>
      </c>
      <c r="E540">
        <v>17</v>
      </c>
      <c r="F540">
        <v>1</v>
      </c>
      <c r="G540">
        <v>1</v>
      </c>
      <c r="H540">
        <v>3</v>
      </c>
      <c r="I540" t="s">
        <v>1568</v>
      </c>
      <c r="J540" t="s">
        <v>3</v>
      </c>
      <c r="K540" t="s">
        <v>1573</v>
      </c>
      <c r="L540">
        <v>1354</v>
      </c>
      <c r="N540">
        <v>1010</v>
      </c>
      <c r="O540" t="s">
        <v>132</v>
      </c>
      <c r="P540" t="s">
        <v>132</v>
      </c>
      <c r="Q540">
        <v>1</v>
      </c>
      <c r="X540">
        <v>8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 t="s">
        <v>3</v>
      </c>
      <c r="AG540">
        <v>8</v>
      </c>
      <c r="AH540">
        <v>3</v>
      </c>
      <c r="AI540">
        <v>-1</v>
      </c>
      <c r="AJ540" t="s">
        <v>3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ROW(Source!A207)</f>
        <v>207</v>
      </c>
      <c r="B541">
        <v>39501538</v>
      </c>
      <c r="C541">
        <v>39501524</v>
      </c>
      <c r="D541">
        <v>37072767</v>
      </c>
      <c r="E541">
        <v>1</v>
      </c>
      <c r="F541">
        <v>1</v>
      </c>
      <c r="G541">
        <v>1</v>
      </c>
      <c r="H541">
        <v>1</v>
      </c>
      <c r="I541" t="s">
        <v>1069</v>
      </c>
      <c r="J541" t="s">
        <v>3</v>
      </c>
      <c r="K541" t="s">
        <v>1070</v>
      </c>
      <c r="L541">
        <v>1191</v>
      </c>
      <c r="N541">
        <v>1013</v>
      </c>
      <c r="O541" t="s">
        <v>1028</v>
      </c>
      <c r="P541" t="s">
        <v>1028</v>
      </c>
      <c r="Q541">
        <v>1</v>
      </c>
      <c r="X541">
        <v>6.68</v>
      </c>
      <c r="Y541">
        <v>0</v>
      </c>
      <c r="Z541">
        <v>0</v>
      </c>
      <c r="AA541">
        <v>0</v>
      </c>
      <c r="AB541">
        <v>9.18</v>
      </c>
      <c r="AC541">
        <v>0</v>
      </c>
      <c r="AD541">
        <v>1</v>
      </c>
      <c r="AE541">
        <v>1</v>
      </c>
      <c r="AF541" t="s">
        <v>33</v>
      </c>
      <c r="AG541">
        <v>7.6819999999999995</v>
      </c>
      <c r="AH541">
        <v>2</v>
      </c>
      <c r="AI541">
        <v>39501525</v>
      </c>
      <c r="AJ541">
        <v>560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ROW(Source!A207)</f>
        <v>207</v>
      </c>
      <c r="B542">
        <v>39501539</v>
      </c>
      <c r="C542">
        <v>39501524</v>
      </c>
      <c r="D542">
        <v>37064876</v>
      </c>
      <c r="E542">
        <v>1</v>
      </c>
      <c r="F542">
        <v>1</v>
      </c>
      <c r="G542">
        <v>1</v>
      </c>
      <c r="H542">
        <v>1</v>
      </c>
      <c r="I542" t="s">
        <v>1029</v>
      </c>
      <c r="J542" t="s">
        <v>3</v>
      </c>
      <c r="K542" t="s">
        <v>1030</v>
      </c>
      <c r="L542">
        <v>1191</v>
      </c>
      <c r="N542">
        <v>1013</v>
      </c>
      <c r="O542" t="s">
        <v>1028</v>
      </c>
      <c r="P542" t="s">
        <v>1028</v>
      </c>
      <c r="Q542">
        <v>1</v>
      </c>
      <c r="X542">
        <v>0.04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2</v>
      </c>
      <c r="AF542" t="s">
        <v>32</v>
      </c>
      <c r="AG542">
        <v>0.05</v>
      </c>
      <c r="AH542">
        <v>2</v>
      </c>
      <c r="AI542">
        <v>39501526</v>
      </c>
      <c r="AJ542">
        <v>561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ROW(Source!A207)</f>
        <v>207</v>
      </c>
      <c r="B543">
        <v>39501540</v>
      </c>
      <c r="C543">
        <v>39501524</v>
      </c>
      <c r="D543">
        <v>36882452</v>
      </c>
      <c r="E543">
        <v>1</v>
      </c>
      <c r="F543">
        <v>1</v>
      </c>
      <c r="G543">
        <v>1</v>
      </c>
      <c r="H543">
        <v>2</v>
      </c>
      <c r="I543" t="s">
        <v>1031</v>
      </c>
      <c r="J543" t="s">
        <v>1032</v>
      </c>
      <c r="K543" t="s">
        <v>1033</v>
      </c>
      <c r="L543">
        <v>1368</v>
      </c>
      <c r="N543">
        <v>1011</v>
      </c>
      <c r="O543" t="s">
        <v>1034</v>
      </c>
      <c r="P543" t="s">
        <v>1034</v>
      </c>
      <c r="Q543">
        <v>1</v>
      </c>
      <c r="X543">
        <v>5.0000000000000001E-3</v>
      </c>
      <c r="Y543">
        <v>0</v>
      </c>
      <c r="Z543">
        <v>31.26</v>
      </c>
      <c r="AA543">
        <v>13.5</v>
      </c>
      <c r="AB543">
        <v>0</v>
      </c>
      <c r="AC543">
        <v>0</v>
      </c>
      <c r="AD543">
        <v>1</v>
      </c>
      <c r="AE543">
        <v>0</v>
      </c>
      <c r="AF543" t="s">
        <v>32</v>
      </c>
      <c r="AG543">
        <v>6.2500000000000003E-3</v>
      </c>
      <c r="AH543">
        <v>2</v>
      </c>
      <c r="AI543">
        <v>39501527</v>
      </c>
      <c r="AJ543">
        <v>562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ROW(Source!A207)</f>
        <v>207</v>
      </c>
      <c r="B544">
        <v>39501541</v>
      </c>
      <c r="C544">
        <v>39501524</v>
      </c>
      <c r="D544">
        <v>36883554</v>
      </c>
      <c r="E544">
        <v>1</v>
      </c>
      <c r="F544">
        <v>1</v>
      </c>
      <c r="G544">
        <v>1</v>
      </c>
      <c r="H544">
        <v>2</v>
      </c>
      <c r="I544" t="s">
        <v>1037</v>
      </c>
      <c r="J544" t="s">
        <v>1038</v>
      </c>
      <c r="K544" t="s">
        <v>1039</v>
      </c>
      <c r="L544">
        <v>1368</v>
      </c>
      <c r="N544">
        <v>1011</v>
      </c>
      <c r="O544" t="s">
        <v>1034</v>
      </c>
      <c r="P544" t="s">
        <v>1034</v>
      </c>
      <c r="Q544">
        <v>1</v>
      </c>
      <c r="X544">
        <v>0.03</v>
      </c>
      <c r="Y544">
        <v>0</v>
      </c>
      <c r="Z544">
        <v>65.709999999999994</v>
      </c>
      <c r="AA544">
        <v>11.6</v>
      </c>
      <c r="AB544">
        <v>0</v>
      </c>
      <c r="AC544">
        <v>0</v>
      </c>
      <c r="AD544">
        <v>1</v>
      </c>
      <c r="AE544">
        <v>0</v>
      </c>
      <c r="AF544" t="s">
        <v>32</v>
      </c>
      <c r="AG544">
        <v>3.7499999999999999E-2</v>
      </c>
      <c r="AH544">
        <v>2</v>
      </c>
      <c r="AI544">
        <v>39501528</v>
      </c>
      <c r="AJ544">
        <v>563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ROW(Source!A207)</f>
        <v>207</v>
      </c>
      <c r="B545">
        <v>39501542</v>
      </c>
      <c r="C545">
        <v>39501524</v>
      </c>
      <c r="D545">
        <v>36804478</v>
      </c>
      <c r="E545">
        <v>1</v>
      </c>
      <c r="F545">
        <v>1</v>
      </c>
      <c r="G545">
        <v>1</v>
      </c>
      <c r="H545">
        <v>3</v>
      </c>
      <c r="I545" t="s">
        <v>1310</v>
      </c>
      <c r="J545" t="s">
        <v>1311</v>
      </c>
      <c r="K545" t="s">
        <v>1312</v>
      </c>
      <c r="L545">
        <v>1355</v>
      </c>
      <c r="N545">
        <v>1010</v>
      </c>
      <c r="O545" t="s">
        <v>390</v>
      </c>
      <c r="P545" t="s">
        <v>390</v>
      </c>
      <c r="Q545">
        <v>100</v>
      </c>
      <c r="X545">
        <v>2.63</v>
      </c>
      <c r="Y545">
        <v>12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3</v>
      </c>
      <c r="AG545">
        <v>2.63</v>
      </c>
      <c r="AH545">
        <v>2</v>
      </c>
      <c r="AI545">
        <v>39501529</v>
      </c>
      <c r="AJ545">
        <v>564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ROW(Source!A207)</f>
        <v>207</v>
      </c>
      <c r="B546">
        <v>39501543</v>
      </c>
      <c r="C546">
        <v>39501524</v>
      </c>
      <c r="D546">
        <v>36804581</v>
      </c>
      <c r="E546">
        <v>1</v>
      </c>
      <c r="F546">
        <v>1</v>
      </c>
      <c r="G546">
        <v>1</v>
      </c>
      <c r="H546">
        <v>3</v>
      </c>
      <c r="I546" t="s">
        <v>1313</v>
      </c>
      <c r="J546" t="s">
        <v>1314</v>
      </c>
      <c r="K546" t="s">
        <v>1315</v>
      </c>
      <c r="L546">
        <v>1356</v>
      </c>
      <c r="N546">
        <v>1010</v>
      </c>
      <c r="O546" t="s">
        <v>1128</v>
      </c>
      <c r="P546" t="s">
        <v>1128</v>
      </c>
      <c r="Q546">
        <v>1000</v>
      </c>
      <c r="X546">
        <v>0.26300000000000001</v>
      </c>
      <c r="Y546">
        <v>160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0.26300000000000001</v>
      </c>
      <c r="AH546">
        <v>2</v>
      </c>
      <c r="AI546">
        <v>39501530</v>
      </c>
      <c r="AJ546">
        <v>565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ROW(Source!A207)</f>
        <v>207</v>
      </c>
      <c r="B547">
        <v>39501544</v>
      </c>
      <c r="C547">
        <v>39501524</v>
      </c>
      <c r="D547">
        <v>36797263</v>
      </c>
      <c r="E547">
        <v>17</v>
      </c>
      <c r="F547">
        <v>1</v>
      </c>
      <c r="G547">
        <v>1</v>
      </c>
      <c r="H547">
        <v>3</v>
      </c>
      <c r="I547" t="s">
        <v>381</v>
      </c>
      <c r="J547" t="s">
        <v>3</v>
      </c>
      <c r="K547" t="s">
        <v>382</v>
      </c>
      <c r="L547">
        <v>1301</v>
      </c>
      <c r="N547">
        <v>1003</v>
      </c>
      <c r="O547" t="s">
        <v>66</v>
      </c>
      <c r="P547" t="s">
        <v>66</v>
      </c>
      <c r="Q547">
        <v>1</v>
      </c>
      <c r="X547">
        <v>101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 t="s">
        <v>3</v>
      </c>
      <c r="AG547">
        <v>101</v>
      </c>
      <c r="AH547">
        <v>2</v>
      </c>
      <c r="AI547">
        <v>39501531</v>
      </c>
      <c r="AJ547">
        <v>566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ROW(Source!A207)</f>
        <v>207</v>
      </c>
      <c r="B548">
        <v>39501545</v>
      </c>
      <c r="C548">
        <v>39501524</v>
      </c>
      <c r="D548">
        <v>36797266</v>
      </c>
      <c r="E548">
        <v>17</v>
      </c>
      <c r="F548">
        <v>1</v>
      </c>
      <c r="G548">
        <v>1</v>
      </c>
      <c r="H548">
        <v>3</v>
      </c>
      <c r="I548" t="s">
        <v>1568</v>
      </c>
      <c r="J548" t="s">
        <v>3</v>
      </c>
      <c r="K548" t="s">
        <v>1569</v>
      </c>
      <c r="L548">
        <v>1354</v>
      </c>
      <c r="N548">
        <v>1010</v>
      </c>
      <c r="O548" t="s">
        <v>132</v>
      </c>
      <c r="P548" t="s">
        <v>132</v>
      </c>
      <c r="Q548">
        <v>1</v>
      </c>
      <c r="X548">
        <v>7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 t="s">
        <v>3</v>
      </c>
      <c r="AG548">
        <v>7</v>
      </c>
      <c r="AH548">
        <v>3</v>
      </c>
      <c r="AI548">
        <v>-1</v>
      </c>
      <c r="AJ548" t="s">
        <v>3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ROW(Source!A207)</f>
        <v>207</v>
      </c>
      <c r="B549">
        <v>39501546</v>
      </c>
      <c r="C549">
        <v>39501524</v>
      </c>
      <c r="D549">
        <v>36797266</v>
      </c>
      <c r="E549">
        <v>17</v>
      </c>
      <c r="F549">
        <v>1</v>
      </c>
      <c r="G549">
        <v>1</v>
      </c>
      <c r="H549">
        <v>3</v>
      </c>
      <c r="I549" t="s">
        <v>1568</v>
      </c>
      <c r="J549" t="s">
        <v>3</v>
      </c>
      <c r="K549" t="s">
        <v>1570</v>
      </c>
      <c r="L549">
        <v>1354</v>
      </c>
      <c r="N549">
        <v>1010</v>
      </c>
      <c r="O549" t="s">
        <v>132</v>
      </c>
      <c r="P549" t="s">
        <v>132</v>
      </c>
      <c r="Q549">
        <v>1</v>
      </c>
      <c r="X549">
        <v>7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 t="s">
        <v>3</v>
      </c>
      <c r="AG549">
        <v>7</v>
      </c>
      <c r="AH549">
        <v>3</v>
      </c>
      <c r="AI549">
        <v>-1</v>
      </c>
      <c r="AJ549" t="s">
        <v>3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ROW(Source!A207)</f>
        <v>207</v>
      </c>
      <c r="B550">
        <v>39501547</v>
      </c>
      <c r="C550">
        <v>39501524</v>
      </c>
      <c r="D550">
        <v>36797266</v>
      </c>
      <c r="E550">
        <v>17</v>
      </c>
      <c r="F550">
        <v>1</v>
      </c>
      <c r="G550">
        <v>1</v>
      </c>
      <c r="H550">
        <v>3</v>
      </c>
      <c r="I550" t="s">
        <v>1568</v>
      </c>
      <c r="J550" t="s">
        <v>3</v>
      </c>
      <c r="K550" t="s">
        <v>1571</v>
      </c>
      <c r="L550">
        <v>1354</v>
      </c>
      <c r="N550">
        <v>1010</v>
      </c>
      <c r="O550" t="s">
        <v>132</v>
      </c>
      <c r="P550" t="s">
        <v>132</v>
      </c>
      <c r="Q550">
        <v>1</v>
      </c>
      <c r="X550">
        <v>40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 t="s">
        <v>3</v>
      </c>
      <c r="AG550">
        <v>40</v>
      </c>
      <c r="AH550">
        <v>3</v>
      </c>
      <c r="AI550">
        <v>-1</v>
      </c>
      <c r="AJ550" t="s">
        <v>3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ROW(Source!A207)</f>
        <v>207</v>
      </c>
      <c r="B551">
        <v>39501548</v>
      </c>
      <c r="C551">
        <v>39501524</v>
      </c>
      <c r="D551">
        <v>36797266</v>
      </c>
      <c r="E551">
        <v>17</v>
      </c>
      <c r="F551">
        <v>1</v>
      </c>
      <c r="G551">
        <v>1</v>
      </c>
      <c r="H551">
        <v>3</v>
      </c>
      <c r="I551" t="s">
        <v>1568</v>
      </c>
      <c r="J551" t="s">
        <v>3</v>
      </c>
      <c r="K551" t="s">
        <v>1572</v>
      </c>
      <c r="L551">
        <v>1354</v>
      </c>
      <c r="N551">
        <v>1010</v>
      </c>
      <c r="O551" t="s">
        <v>132</v>
      </c>
      <c r="P551" t="s">
        <v>132</v>
      </c>
      <c r="Q551">
        <v>1</v>
      </c>
      <c r="X551">
        <v>8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 t="s">
        <v>3</v>
      </c>
      <c r="AG551">
        <v>8</v>
      </c>
      <c r="AH551">
        <v>3</v>
      </c>
      <c r="AI551">
        <v>-1</v>
      </c>
      <c r="AJ551" t="s">
        <v>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ROW(Source!A207)</f>
        <v>207</v>
      </c>
      <c r="B552">
        <v>39501549</v>
      </c>
      <c r="C552">
        <v>39501524</v>
      </c>
      <c r="D552">
        <v>36797266</v>
      </c>
      <c r="E552">
        <v>17</v>
      </c>
      <c r="F552">
        <v>1</v>
      </c>
      <c r="G552">
        <v>1</v>
      </c>
      <c r="H552">
        <v>3</v>
      </c>
      <c r="I552" t="s">
        <v>1568</v>
      </c>
      <c r="J552" t="s">
        <v>3</v>
      </c>
      <c r="K552" t="s">
        <v>1573</v>
      </c>
      <c r="L552">
        <v>1354</v>
      </c>
      <c r="N552">
        <v>1010</v>
      </c>
      <c r="O552" t="s">
        <v>132</v>
      </c>
      <c r="P552" t="s">
        <v>132</v>
      </c>
      <c r="Q552">
        <v>1</v>
      </c>
      <c r="X552">
        <v>8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3</v>
      </c>
      <c r="AG552">
        <v>8</v>
      </c>
      <c r="AH552">
        <v>3</v>
      </c>
      <c r="AI552">
        <v>-1</v>
      </c>
      <c r="AJ552" t="s">
        <v>3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ROW(Source!A259)</f>
        <v>259</v>
      </c>
      <c r="B553">
        <v>39502262</v>
      </c>
      <c r="C553">
        <v>39502258</v>
      </c>
      <c r="D553">
        <v>37065248</v>
      </c>
      <c r="E553">
        <v>1</v>
      </c>
      <c r="F553">
        <v>1</v>
      </c>
      <c r="G553">
        <v>1</v>
      </c>
      <c r="H553">
        <v>1</v>
      </c>
      <c r="I553" t="s">
        <v>1058</v>
      </c>
      <c r="J553" t="s">
        <v>3</v>
      </c>
      <c r="K553" t="s">
        <v>1059</v>
      </c>
      <c r="L553">
        <v>1191</v>
      </c>
      <c r="N553">
        <v>1013</v>
      </c>
      <c r="O553" t="s">
        <v>1028</v>
      </c>
      <c r="P553" t="s">
        <v>1028</v>
      </c>
      <c r="Q553">
        <v>1</v>
      </c>
      <c r="X553">
        <v>102.6</v>
      </c>
      <c r="Y553">
        <v>0</v>
      </c>
      <c r="Z553">
        <v>0</v>
      </c>
      <c r="AA553">
        <v>0</v>
      </c>
      <c r="AB553">
        <v>8.5299999999999994</v>
      </c>
      <c r="AC553">
        <v>0</v>
      </c>
      <c r="AD553">
        <v>1</v>
      </c>
      <c r="AE553">
        <v>1</v>
      </c>
      <c r="AF553" t="s">
        <v>3</v>
      </c>
      <c r="AG553">
        <v>102.6</v>
      </c>
      <c r="AH553">
        <v>2</v>
      </c>
      <c r="AI553">
        <v>39502259</v>
      </c>
      <c r="AJ553">
        <v>573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ROW(Source!A259)</f>
        <v>259</v>
      </c>
      <c r="B554">
        <v>39502263</v>
      </c>
      <c r="C554">
        <v>39502258</v>
      </c>
      <c r="D554">
        <v>37064876</v>
      </c>
      <c r="E554">
        <v>1</v>
      </c>
      <c r="F554">
        <v>1</v>
      </c>
      <c r="G554">
        <v>1</v>
      </c>
      <c r="H554">
        <v>1</v>
      </c>
      <c r="I554" t="s">
        <v>1029</v>
      </c>
      <c r="J554" t="s">
        <v>3</v>
      </c>
      <c r="K554" t="s">
        <v>1030</v>
      </c>
      <c r="L554">
        <v>1191</v>
      </c>
      <c r="N554">
        <v>1013</v>
      </c>
      <c r="O554" t="s">
        <v>1028</v>
      </c>
      <c r="P554" t="s">
        <v>1028</v>
      </c>
      <c r="Q554">
        <v>1</v>
      </c>
      <c r="X554">
        <v>0.79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2</v>
      </c>
      <c r="AF554" t="s">
        <v>3</v>
      </c>
      <c r="AG554">
        <v>0.79</v>
      </c>
      <c r="AH554">
        <v>2</v>
      </c>
      <c r="AI554">
        <v>39502260</v>
      </c>
      <c r="AJ554">
        <v>574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ROW(Source!A259)</f>
        <v>259</v>
      </c>
      <c r="B555">
        <v>39502264</v>
      </c>
      <c r="C555">
        <v>39502258</v>
      </c>
      <c r="D555">
        <v>36882452</v>
      </c>
      <c r="E555">
        <v>1</v>
      </c>
      <c r="F555">
        <v>1</v>
      </c>
      <c r="G555">
        <v>1</v>
      </c>
      <c r="H555">
        <v>2</v>
      </c>
      <c r="I555" t="s">
        <v>1031</v>
      </c>
      <c r="J555" t="s">
        <v>1032</v>
      </c>
      <c r="K555" t="s">
        <v>1033</v>
      </c>
      <c r="L555">
        <v>1368</v>
      </c>
      <c r="N555">
        <v>1011</v>
      </c>
      <c r="O555" t="s">
        <v>1034</v>
      </c>
      <c r="P555" t="s">
        <v>1034</v>
      </c>
      <c r="Q555">
        <v>1</v>
      </c>
      <c r="X555">
        <v>0.79</v>
      </c>
      <c r="Y555">
        <v>0</v>
      </c>
      <c r="Z555">
        <v>31.26</v>
      </c>
      <c r="AA555">
        <v>13.5</v>
      </c>
      <c r="AB555">
        <v>0</v>
      </c>
      <c r="AC555">
        <v>0</v>
      </c>
      <c r="AD555">
        <v>1</v>
      </c>
      <c r="AE555">
        <v>0</v>
      </c>
      <c r="AF555" t="s">
        <v>3</v>
      </c>
      <c r="AG555">
        <v>0.79</v>
      </c>
      <c r="AH555">
        <v>2</v>
      </c>
      <c r="AI555">
        <v>39502261</v>
      </c>
      <c r="AJ555">
        <v>575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ROW(Source!A259)</f>
        <v>259</v>
      </c>
      <c r="B556">
        <v>39502265</v>
      </c>
      <c r="C556">
        <v>39502258</v>
      </c>
      <c r="D556">
        <v>36799072</v>
      </c>
      <c r="E556">
        <v>17</v>
      </c>
      <c r="F556">
        <v>1</v>
      </c>
      <c r="G556">
        <v>1</v>
      </c>
      <c r="H556">
        <v>3</v>
      </c>
      <c r="I556" t="s">
        <v>1546</v>
      </c>
      <c r="J556" t="s">
        <v>3</v>
      </c>
      <c r="K556" t="s">
        <v>1547</v>
      </c>
      <c r="L556">
        <v>1348</v>
      </c>
      <c r="N556">
        <v>1009</v>
      </c>
      <c r="O556" t="s">
        <v>57</v>
      </c>
      <c r="P556" t="s">
        <v>57</v>
      </c>
      <c r="Q556">
        <v>1000</v>
      </c>
      <c r="X556">
        <v>1.18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 t="s">
        <v>3</v>
      </c>
      <c r="AG556">
        <v>1.18</v>
      </c>
      <c r="AH556">
        <v>3</v>
      </c>
      <c r="AI556">
        <v>-1</v>
      </c>
      <c r="AJ556" t="s">
        <v>3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ROW(Source!A260)</f>
        <v>260</v>
      </c>
      <c r="B557">
        <v>39502262</v>
      </c>
      <c r="C557">
        <v>39502258</v>
      </c>
      <c r="D557">
        <v>37065248</v>
      </c>
      <c r="E557">
        <v>1</v>
      </c>
      <c r="F557">
        <v>1</v>
      </c>
      <c r="G557">
        <v>1</v>
      </c>
      <c r="H557">
        <v>1</v>
      </c>
      <c r="I557" t="s">
        <v>1058</v>
      </c>
      <c r="J557" t="s">
        <v>3</v>
      </c>
      <c r="K557" t="s">
        <v>1059</v>
      </c>
      <c r="L557">
        <v>1191</v>
      </c>
      <c r="N557">
        <v>1013</v>
      </c>
      <c r="O557" t="s">
        <v>1028</v>
      </c>
      <c r="P557" t="s">
        <v>1028</v>
      </c>
      <c r="Q557">
        <v>1</v>
      </c>
      <c r="X557">
        <v>102.6</v>
      </c>
      <c r="Y557">
        <v>0</v>
      </c>
      <c r="Z557">
        <v>0</v>
      </c>
      <c r="AA557">
        <v>0</v>
      </c>
      <c r="AB557">
        <v>8.5299999999999994</v>
      </c>
      <c r="AC557">
        <v>0</v>
      </c>
      <c r="AD557">
        <v>1</v>
      </c>
      <c r="AE557">
        <v>1</v>
      </c>
      <c r="AF557" t="s">
        <v>3</v>
      </c>
      <c r="AG557">
        <v>102.6</v>
      </c>
      <c r="AH557">
        <v>2</v>
      </c>
      <c r="AI557">
        <v>39502259</v>
      </c>
      <c r="AJ557">
        <v>576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ROW(Source!A260)</f>
        <v>260</v>
      </c>
      <c r="B558">
        <v>39502263</v>
      </c>
      <c r="C558">
        <v>39502258</v>
      </c>
      <c r="D558">
        <v>37064876</v>
      </c>
      <c r="E558">
        <v>1</v>
      </c>
      <c r="F558">
        <v>1</v>
      </c>
      <c r="G558">
        <v>1</v>
      </c>
      <c r="H558">
        <v>1</v>
      </c>
      <c r="I558" t="s">
        <v>1029</v>
      </c>
      <c r="J558" t="s">
        <v>3</v>
      </c>
      <c r="K558" t="s">
        <v>1030</v>
      </c>
      <c r="L558">
        <v>1191</v>
      </c>
      <c r="N558">
        <v>1013</v>
      </c>
      <c r="O558" t="s">
        <v>1028</v>
      </c>
      <c r="P558" t="s">
        <v>1028</v>
      </c>
      <c r="Q558">
        <v>1</v>
      </c>
      <c r="X558">
        <v>0.79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2</v>
      </c>
      <c r="AF558" t="s">
        <v>3</v>
      </c>
      <c r="AG558">
        <v>0.79</v>
      </c>
      <c r="AH558">
        <v>2</v>
      </c>
      <c r="AI558">
        <v>39502260</v>
      </c>
      <c r="AJ558">
        <v>577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ROW(Source!A260)</f>
        <v>260</v>
      </c>
      <c r="B559">
        <v>39502264</v>
      </c>
      <c r="C559">
        <v>39502258</v>
      </c>
      <c r="D559">
        <v>36882452</v>
      </c>
      <c r="E559">
        <v>1</v>
      </c>
      <c r="F559">
        <v>1</v>
      </c>
      <c r="G559">
        <v>1</v>
      </c>
      <c r="H559">
        <v>2</v>
      </c>
      <c r="I559" t="s">
        <v>1031</v>
      </c>
      <c r="J559" t="s">
        <v>1032</v>
      </c>
      <c r="K559" t="s">
        <v>1033</v>
      </c>
      <c r="L559">
        <v>1368</v>
      </c>
      <c r="N559">
        <v>1011</v>
      </c>
      <c r="O559" t="s">
        <v>1034</v>
      </c>
      <c r="P559" t="s">
        <v>1034</v>
      </c>
      <c r="Q559">
        <v>1</v>
      </c>
      <c r="X559">
        <v>0.79</v>
      </c>
      <c r="Y559">
        <v>0</v>
      </c>
      <c r="Z559">
        <v>31.26</v>
      </c>
      <c r="AA559">
        <v>13.5</v>
      </c>
      <c r="AB559">
        <v>0</v>
      </c>
      <c r="AC559">
        <v>0</v>
      </c>
      <c r="AD559">
        <v>1</v>
      </c>
      <c r="AE559">
        <v>0</v>
      </c>
      <c r="AF559" t="s">
        <v>3</v>
      </c>
      <c r="AG559">
        <v>0.79</v>
      </c>
      <c r="AH559">
        <v>2</v>
      </c>
      <c r="AI559">
        <v>39502261</v>
      </c>
      <c r="AJ559">
        <v>578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ROW(Source!A260)</f>
        <v>260</v>
      </c>
      <c r="B560">
        <v>39502265</v>
      </c>
      <c r="C560">
        <v>39502258</v>
      </c>
      <c r="D560">
        <v>36799072</v>
      </c>
      <c r="E560">
        <v>17</v>
      </c>
      <c r="F560">
        <v>1</v>
      </c>
      <c r="G560">
        <v>1</v>
      </c>
      <c r="H560">
        <v>3</v>
      </c>
      <c r="I560" t="s">
        <v>1546</v>
      </c>
      <c r="J560" t="s">
        <v>3</v>
      </c>
      <c r="K560" t="s">
        <v>1547</v>
      </c>
      <c r="L560">
        <v>1348</v>
      </c>
      <c r="N560">
        <v>1009</v>
      </c>
      <c r="O560" t="s">
        <v>57</v>
      </c>
      <c r="P560" t="s">
        <v>57</v>
      </c>
      <c r="Q560">
        <v>1000</v>
      </c>
      <c r="X560">
        <v>1.18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 t="s">
        <v>3</v>
      </c>
      <c r="AG560">
        <v>1.18</v>
      </c>
      <c r="AH560">
        <v>3</v>
      </c>
      <c r="AI560">
        <v>-1</v>
      </c>
      <c r="AJ560" t="s">
        <v>3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ROW(Source!A261)</f>
        <v>261</v>
      </c>
      <c r="B561">
        <v>39502270</v>
      </c>
      <c r="C561">
        <v>39502266</v>
      </c>
      <c r="D561">
        <v>37065248</v>
      </c>
      <c r="E561">
        <v>1</v>
      </c>
      <c r="F561">
        <v>1</v>
      </c>
      <c r="G561">
        <v>1</v>
      </c>
      <c r="H561">
        <v>1</v>
      </c>
      <c r="I561" t="s">
        <v>1058</v>
      </c>
      <c r="J561" t="s">
        <v>3</v>
      </c>
      <c r="K561" t="s">
        <v>1059</v>
      </c>
      <c r="L561">
        <v>1191</v>
      </c>
      <c r="N561">
        <v>1013</v>
      </c>
      <c r="O561" t="s">
        <v>1028</v>
      </c>
      <c r="P561" t="s">
        <v>1028</v>
      </c>
      <c r="Q561">
        <v>1</v>
      </c>
      <c r="X561">
        <v>58.91</v>
      </c>
      <c r="Y561">
        <v>0</v>
      </c>
      <c r="Z561">
        <v>0</v>
      </c>
      <c r="AA561">
        <v>0</v>
      </c>
      <c r="AB561">
        <v>8.5299999999999994</v>
      </c>
      <c r="AC561">
        <v>0</v>
      </c>
      <c r="AD561">
        <v>1</v>
      </c>
      <c r="AE561">
        <v>1</v>
      </c>
      <c r="AF561" t="s">
        <v>3</v>
      </c>
      <c r="AG561">
        <v>58.91</v>
      </c>
      <c r="AH561">
        <v>2</v>
      </c>
      <c r="AI561">
        <v>39502267</v>
      </c>
      <c r="AJ561">
        <v>579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ROW(Source!A261)</f>
        <v>261</v>
      </c>
      <c r="B562">
        <v>39502271</v>
      </c>
      <c r="C562">
        <v>39502266</v>
      </c>
      <c r="D562">
        <v>37064876</v>
      </c>
      <c r="E562">
        <v>1</v>
      </c>
      <c r="F562">
        <v>1</v>
      </c>
      <c r="G562">
        <v>1</v>
      </c>
      <c r="H562">
        <v>1</v>
      </c>
      <c r="I562" t="s">
        <v>1029</v>
      </c>
      <c r="J562" t="s">
        <v>3</v>
      </c>
      <c r="K562" t="s">
        <v>1030</v>
      </c>
      <c r="L562">
        <v>1191</v>
      </c>
      <c r="N562">
        <v>1013</v>
      </c>
      <c r="O562" t="s">
        <v>1028</v>
      </c>
      <c r="P562" t="s">
        <v>1028</v>
      </c>
      <c r="Q562">
        <v>1</v>
      </c>
      <c r="X562">
        <v>0.03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2</v>
      </c>
      <c r="AF562" t="s">
        <v>3</v>
      </c>
      <c r="AG562">
        <v>0.03</v>
      </c>
      <c r="AH562">
        <v>2</v>
      </c>
      <c r="AI562">
        <v>39502268</v>
      </c>
      <c r="AJ562">
        <v>580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ROW(Source!A261)</f>
        <v>261</v>
      </c>
      <c r="B563">
        <v>39502272</v>
      </c>
      <c r="C563">
        <v>39502266</v>
      </c>
      <c r="D563">
        <v>36882452</v>
      </c>
      <c r="E563">
        <v>1</v>
      </c>
      <c r="F563">
        <v>1</v>
      </c>
      <c r="G563">
        <v>1</v>
      </c>
      <c r="H563">
        <v>2</v>
      </c>
      <c r="I563" t="s">
        <v>1031</v>
      </c>
      <c r="J563" t="s">
        <v>1032</v>
      </c>
      <c r="K563" t="s">
        <v>1033</v>
      </c>
      <c r="L563">
        <v>1368</v>
      </c>
      <c r="N563">
        <v>1011</v>
      </c>
      <c r="O563" t="s">
        <v>1034</v>
      </c>
      <c r="P563" t="s">
        <v>1034</v>
      </c>
      <c r="Q563">
        <v>1</v>
      </c>
      <c r="X563">
        <v>0.03</v>
      </c>
      <c r="Y563">
        <v>0</v>
      </c>
      <c r="Z563">
        <v>31.26</v>
      </c>
      <c r="AA563">
        <v>13.5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0.03</v>
      </c>
      <c r="AH563">
        <v>2</v>
      </c>
      <c r="AI563">
        <v>39502269</v>
      </c>
      <c r="AJ563">
        <v>581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ROW(Source!A261)</f>
        <v>261</v>
      </c>
      <c r="B564">
        <v>39502273</v>
      </c>
      <c r="C564">
        <v>39502266</v>
      </c>
      <c r="D564">
        <v>36799072</v>
      </c>
      <c r="E564">
        <v>17</v>
      </c>
      <c r="F564">
        <v>1</v>
      </c>
      <c r="G564">
        <v>1</v>
      </c>
      <c r="H564">
        <v>3</v>
      </c>
      <c r="I564" t="s">
        <v>1546</v>
      </c>
      <c r="J564" t="s">
        <v>3</v>
      </c>
      <c r="K564" t="s">
        <v>1547</v>
      </c>
      <c r="L564">
        <v>1348</v>
      </c>
      <c r="N564">
        <v>1009</v>
      </c>
      <c r="O564" t="s">
        <v>57</v>
      </c>
      <c r="P564" t="s">
        <v>57</v>
      </c>
      <c r="Q564">
        <v>1000</v>
      </c>
      <c r="X564">
        <v>0.27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 t="s">
        <v>3</v>
      </c>
      <c r="AG564">
        <v>0.27</v>
      </c>
      <c r="AH564">
        <v>3</v>
      </c>
      <c r="AI564">
        <v>-1</v>
      </c>
      <c r="AJ564" t="s">
        <v>3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ROW(Source!A262)</f>
        <v>262</v>
      </c>
      <c r="B565">
        <v>39502270</v>
      </c>
      <c r="C565">
        <v>39502266</v>
      </c>
      <c r="D565">
        <v>37065248</v>
      </c>
      <c r="E565">
        <v>1</v>
      </c>
      <c r="F565">
        <v>1</v>
      </c>
      <c r="G565">
        <v>1</v>
      </c>
      <c r="H565">
        <v>1</v>
      </c>
      <c r="I565" t="s">
        <v>1058</v>
      </c>
      <c r="J565" t="s">
        <v>3</v>
      </c>
      <c r="K565" t="s">
        <v>1059</v>
      </c>
      <c r="L565">
        <v>1191</v>
      </c>
      <c r="N565">
        <v>1013</v>
      </c>
      <c r="O565" t="s">
        <v>1028</v>
      </c>
      <c r="P565" t="s">
        <v>1028</v>
      </c>
      <c r="Q565">
        <v>1</v>
      </c>
      <c r="X565">
        <v>58.91</v>
      </c>
      <c r="Y565">
        <v>0</v>
      </c>
      <c r="Z565">
        <v>0</v>
      </c>
      <c r="AA565">
        <v>0</v>
      </c>
      <c r="AB565">
        <v>8.5299999999999994</v>
      </c>
      <c r="AC565">
        <v>0</v>
      </c>
      <c r="AD565">
        <v>1</v>
      </c>
      <c r="AE565">
        <v>1</v>
      </c>
      <c r="AF565" t="s">
        <v>3</v>
      </c>
      <c r="AG565">
        <v>58.91</v>
      </c>
      <c r="AH565">
        <v>2</v>
      </c>
      <c r="AI565">
        <v>39502267</v>
      </c>
      <c r="AJ565">
        <v>582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ROW(Source!A262)</f>
        <v>262</v>
      </c>
      <c r="B566">
        <v>39502271</v>
      </c>
      <c r="C566">
        <v>39502266</v>
      </c>
      <c r="D566">
        <v>37064876</v>
      </c>
      <c r="E566">
        <v>1</v>
      </c>
      <c r="F566">
        <v>1</v>
      </c>
      <c r="G566">
        <v>1</v>
      </c>
      <c r="H566">
        <v>1</v>
      </c>
      <c r="I566" t="s">
        <v>1029</v>
      </c>
      <c r="J566" t="s">
        <v>3</v>
      </c>
      <c r="K566" t="s">
        <v>1030</v>
      </c>
      <c r="L566">
        <v>1191</v>
      </c>
      <c r="N566">
        <v>1013</v>
      </c>
      <c r="O566" t="s">
        <v>1028</v>
      </c>
      <c r="P566" t="s">
        <v>1028</v>
      </c>
      <c r="Q566">
        <v>1</v>
      </c>
      <c r="X566">
        <v>0.03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2</v>
      </c>
      <c r="AF566" t="s">
        <v>3</v>
      </c>
      <c r="AG566">
        <v>0.03</v>
      </c>
      <c r="AH566">
        <v>2</v>
      </c>
      <c r="AI566">
        <v>39502268</v>
      </c>
      <c r="AJ566">
        <v>583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ROW(Source!A262)</f>
        <v>262</v>
      </c>
      <c r="B567">
        <v>39502272</v>
      </c>
      <c r="C567">
        <v>39502266</v>
      </c>
      <c r="D567">
        <v>36882452</v>
      </c>
      <c r="E567">
        <v>1</v>
      </c>
      <c r="F567">
        <v>1</v>
      </c>
      <c r="G567">
        <v>1</v>
      </c>
      <c r="H567">
        <v>2</v>
      </c>
      <c r="I567" t="s">
        <v>1031</v>
      </c>
      <c r="J567" t="s">
        <v>1032</v>
      </c>
      <c r="K567" t="s">
        <v>1033</v>
      </c>
      <c r="L567">
        <v>1368</v>
      </c>
      <c r="N567">
        <v>1011</v>
      </c>
      <c r="O567" t="s">
        <v>1034</v>
      </c>
      <c r="P567" t="s">
        <v>1034</v>
      </c>
      <c r="Q567">
        <v>1</v>
      </c>
      <c r="X567">
        <v>0.03</v>
      </c>
      <c r="Y567">
        <v>0</v>
      </c>
      <c r="Z567">
        <v>31.26</v>
      </c>
      <c r="AA567">
        <v>13.5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0.03</v>
      </c>
      <c r="AH567">
        <v>2</v>
      </c>
      <c r="AI567">
        <v>39502269</v>
      </c>
      <c r="AJ567">
        <v>584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ROW(Source!A262)</f>
        <v>262</v>
      </c>
      <c r="B568">
        <v>39502273</v>
      </c>
      <c r="C568">
        <v>39502266</v>
      </c>
      <c r="D568">
        <v>36799072</v>
      </c>
      <c r="E568">
        <v>17</v>
      </c>
      <c r="F568">
        <v>1</v>
      </c>
      <c r="G568">
        <v>1</v>
      </c>
      <c r="H568">
        <v>3</v>
      </c>
      <c r="I568" t="s">
        <v>1546</v>
      </c>
      <c r="J568" t="s">
        <v>3</v>
      </c>
      <c r="K568" t="s">
        <v>1547</v>
      </c>
      <c r="L568">
        <v>1348</v>
      </c>
      <c r="N568">
        <v>1009</v>
      </c>
      <c r="O568" t="s">
        <v>57</v>
      </c>
      <c r="P568" t="s">
        <v>57</v>
      </c>
      <c r="Q568">
        <v>1000</v>
      </c>
      <c r="X568">
        <v>0.27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 t="s">
        <v>3</v>
      </c>
      <c r="AG568">
        <v>0.27</v>
      </c>
      <c r="AH568">
        <v>3</v>
      </c>
      <c r="AI568">
        <v>-1</v>
      </c>
      <c r="AJ568" t="s">
        <v>3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ROW(Source!A263)</f>
        <v>263</v>
      </c>
      <c r="B569">
        <v>39502281</v>
      </c>
      <c r="C569">
        <v>39502274</v>
      </c>
      <c r="D569">
        <v>37066837</v>
      </c>
      <c r="E569">
        <v>1</v>
      </c>
      <c r="F569">
        <v>1</v>
      </c>
      <c r="G569">
        <v>1</v>
      </c>
      <c r="H569">
        <v>1</v>
      </c>
      <c r="I569" t="s">
        <v>1316</v>
      </c>
      <c r="J569" t="s">
        <v>3</v>
      </c>
      <c r="K569" t="s">
        <v>1317</v>
      </c>
      <c r="L569">
        <v>1191</v>
      </c>
      <c r="N569">
        <v>1013</v>
      </c>
      <c r="O569" t="s">
        <v>1028</v>
      </c>
      <c r="P569" t="s">
        <v>1028</v>
      </c>
      <c r="Q569">
        <v>1</v>
      </c>
      <c r="X569">
        <v>34.659999999999997</v>
      </c>
      <c r="Y569">
        <v>0</v>
      </c>
      <c r="Z569">
        <v>0</v>
      </c>
      <c r="AA569">
        <v>0</v>
      </c>
      <c r="AB569">
        <v>8.31</v>
      </c>
      <c r="AC569">
        <v>0</v>
      </c>
      <c r="AD569">
        <v>1</v>
      </c>
      <c r="AE569">
        <v>1</v>
      </c>
      <c r="AF569" t="s">
        <v>3</v>
      </c>
      <c r="AG569">
        <v>34.659999999999997</v>
      </c>
      <c r="AH569">
        <v>2</v>
      </c>
      <c r="AI569">
        <v>39502275</v>
      </c>
      <c r="AJ569">
        <v>585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ROW(Source!A263)</f>
        <v>263</v>
      </c>
      <c r="B570">
        <v>39502282</v>
      </c>
      <c r="C570">
        <v>39502274</v>
      </c>
      <c r="D570">
        <v>37064876</v>
      </c>
      <c r="E570">
        <v>1</v>
      </c>
      <c r="F570">
        <v>1</v>
      </c>
      <c r="G570">
        <v>1</v>
      </c>
      <c r="H570">
        <v>1</v>
      </c>
      <c r="I570" t="s">
        <v>1029</v>
      </c>
      <c r="J570" t="s">
        <v>3</v>
      </c>
      <c r="K570" t="s">
        <v>1030</v>
      </c>
      <c r="L570">
        <v>1191</v>
      </c>
      <c r="N570">
        <v>1013</v>
      </c>
      <c r="O570" t="s">
        <v>1028</v>
      </c>
      <c r="P570" t="s">
        <v>1028</v>
      </c>
      <c r="Q570">
        <v>1</v>
      </c>
      <c r="X570">
        <v>0.1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2</v>
      </c>
      <c r="AF570" t="s">
        <v>3</v>
      </c>
      <c r="AG570">
        <v>0.1</v>
      </c>
      <c r="AH570">
        <v>2</v>
      </c>
      <c r="AI570">
        <v>39502276</v>
      </c>
      <c r="AJ570">
        <v>586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ROW(Source!A263)</f>
        <v>263</v>
      </c>
      <c r="B571">
        <v>39502283</v>
      </c>
      <c r="C571">
        <v>39502274</v>
      </c>
      <c r="D571">
        <v>36882452</v>
      </c>
      <c r="E571">
        <v>1</v>
      </c>
      <c r="F571">
        <v>1</v>
      </c>
      <c r="G571">
        <v>1</v>
      </c>
      <c r="H571">
        <v>2</v>
      </c>
      <c r="I571" t="s">
        <v>1031</v>
      </c>
      <c r="J571" t="s">
        <v>1032</v>
      </c>
      <c r="K571" t="s">
        <v>1033</v>
      </c>
      <c r="L571">
        <v>1368</v>
      </c>
      <c r="N571">
        <v>1011</v>
      </c>
      <c r="O571" t="s">
        <v>1034</v>
      </c>
      <c r="P571" t="s">
        <v>1034</v>
      </c>
      <c r="Q571">
        <v>1</v>
      </c>
      <c r="X571">
        <v>0.1</v>
      </c>
      <c r="Y571">
        <v>0</v>
      </c>
      <c r="Z571">
        <v>31.26</v>
      </c>
      <c r="AA571">
        <v>13.5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0.1</v>
      </c>
      <c r="AH571">
        <v>2</v>
      </c>
      <c r="AI571">
        <v>39502277</v>
      </c>
      <c r="AJ571">
        <v>587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ROW(Source!A263)</f>
        <v>263</v>
      </c>
      <c r="B572">
        <v>39502284</v>
      </c>
      <c r="C572">
        <v>39502274</v>
      </c>
      <c r="D572">
        <v>36883789</v>
      </c>
      <c r="E572">
        <v>1</v>
      </c>
      <c r="F572">
        <v>1</v>
      </c>
      <c r="G572">
        <v>1</v>
      </c>
      <c r="H572">
        <v>2</v>
      </c>
      <c r="I572" t="s">
        <v>1318</v>
      </c>
      <c r="J572" t="s">
        <v>1319</v>
      </c>
      <c r="K572" t="s">
        <v>1320</v>
      </c>
      <c r="L572">
        <v>1368</v>
      </c>
      <c r="N572">
        <v>1011</v>
      </c>
      <c r="O572" t="s">
        <v>1034</v>
      </c>
      <c r="P572" t="s">
        <v>1034</v>
      </c>
      <c r="Q572">
        <v>1</v>
      </c>
      <c r="X572">
        <v>3.3</v>
      </c>
      <c r="Y572">
        <v>0</v>
      </c>
      <c r="Z572">
        <v>1.2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</v>
      </c>
      <c r="AG572">
        <v>3.3</v>
      </c>
      <c r="AH572">
        <v>2</v>
      </c>
      <c r="AI572">
        <v>39502278</v>
      </c>
      <c r="AJ572">
        <v>588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ROW(Source!A263)</f>
        <v>263</v>
      </c>
      <c r="B573">
        <v>39502285</v>
      </c>
      <c r="C573">
        <v>39502274</v>
      </c>
      <c r="D573">
        <v>36800140</v>
      </c>
      <c r="E573">
        <v>1</v>
      </c>
      <c r="F573">
        <v>1</v>
      </c>
      <c r="G573">
        <v>1</v>
      </c>
      <c r="H573">
        <v>3</v>
      </c>
      <c r="I573" t="s">
        <v>1321</v>
      </c>
      <c r="J573" t="s">
        <v>1322</v>
      </c>
      <c r="K573" t="s">
        <v>1323</v>
      </c>
      <c r="L573">
        <v>1339</v>
      </c>
      <c r="N573">
        <v>1007</v>
      </c>
      <c r="O573" t="s">
        <v>179</v>
      </c>
      <c r="P573" t="s">
        <v>179</v>
      </c>
      <c r="Q573">
        <v>1</v>
      </c>
      <c r="X573">
        <v>0.43</v>
      </c>
      <c r="Y573">
        <v>38.51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478</v>
      </c>
      <c r="AG573">
        <v>0</v>
      </c>
      <c r="AH573">
        <v>2</v>
      </c>
      <c r="AI573">
        <v>39502279</v>
      </c>
      <c r="AJ573">
        <v>589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ROW(Source!A263)</f>
        <v>263</v>
      </c>
      <c r="B574">
        <v>39502286</v>
      </c>
      <c r="C574">
        <v>39502274</v>
      </c>
      <c r="D574">
        <v>36800159</v>
      </c>
      <c r="E574">
        <v>1</v>
      </c>
      <c r="F574">
        <v>1</v>
      </c>
      <c r="G574">
        <v>1</v>
      </c>
      <c r="H574">
        <v>3</v>
      </c>
      <c r="I574" t="s">
        <v>1324</v>
      </c>
      <c r="J574" t="s">
        <v>1325</v>
      </c>
      <c r="K574" t="s">
        <v>1326</v>
      </c>
      <c r="L574">
        <v>1339</v>
      </c>
      <c r="N574">
        <v>1007</v>
      </c>
      <c r="O574" t="s">
        <v>179</v>
      </c>
      <c r="P574" t="s">
        <v>179</v>
      </c>
      <c r="Q574">
        <v>1</v>
      </c>
      <c r="X574">
        <v>2.74</v>
      </c>
      <c r="Y574">
        <v>6.22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478</v>
      </c>
      <c r="AG574">
        <v>0</v>
      </c>
      <c r="AH574">
        <v>2</v>
      </c>
      <c r="AI574">
        <v>39502280</v>
      </c>
      <c r="AJ574">
        <v>590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ROW(Source!A263)</f>
        <v>263</v>
      </c>
      <c r="B575">
        <v>39502287</v>
      </c>
      <c r="C575">
        <v>39502274</v>
      </c>
      <c r="D575">
        <v>36799072</v>
      </c>
      <c r="E575">
        <v>17</v>
      </c>
      <c r="F575">
        <v>1</v>
      </c>
      <c r="G575">
        <v>1</v>
      </c>
      <c r="H575">
        <v>3</v>
      </c>
      <c r="I575" t="s">
        <v>1546</v>
      </c>
      <c r="J575" t="s">
        <v>3</v>
      </c>
      <c r="K575" t="s">
        <v>1547</v>
      </c>
      <c r="L575">
        <v>1348</v>
      </c>
      <c r="N575">
        <v>1009</v>
      </c>
      <c r="O575" t="s">
        <v>57</v>
      </c>
      <c r="P575" t="s">
        <v>57</v>
      </c>
      <c r="Q575">
        <v>1000</v>
      </c>
      <c r="X575">
        <v>0.22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 t="s">
        <v>478</v>
      </c>
      <c r="AG575">
        <v>0</v>
      </c>
      <c r="AH575">
        <v>3</v>
      </c>
      <c r="AI575">
        <v>-1</v>
      </c>
      <c r="AJ575" t="s">
        <v>3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ROW(Source!A264)</f>
        <v>264</v>
      </c>
      <c r="B576">
        <v>39502281</v>
      </c>
      <c r="C576">
        <v>39502274</v>
      </c>
      <c r="D576">
        <v>37066837</v>
      </c>
      <c r="E576">
        <v>1</v>
      </c>
      <c r="F576">
        <v>1</v>
      </c>
      <c r="G576">
        <v>1</v>
      </c>
      <c r="H576">
        <v>1</v>
      </c>
      <c r="I576" t="s">
        <v>1316</v>
      </c>
      <c r="J576" t="s">
        <v>3</v>
      </c>
      <c r="K576" t="s">
        <v>1317</v>
      </c>
      <c r="L576">
        <v>1191</v>
      </c>
      <c r="N576">
        <v>1013</v>
      </c>
      <c r="O576" t="s">
        <v>1028</v>
      </c>
      <c r="P576" t="s">
        <v>1028</v>
      </c>
      <c r="Q576">
        <v>1</v>
      </c>
      <c r="X576">
        <v>34.659999999999997</v>
      </c>
      <c r="Y576">
        <v>0</v>
      </c>
      <c r="Z576">
        <v>0</v>
      </c>
      <c r="AA576">
        <v>0</v>
      </c>
      <c r="AB576">
        <v>8.31</v>
      </c>
      <c r="AC576">
        <v>0</v>
      </c>
      <c r="AD576">
        <v>1</v>
      </c>
      <c r="AE576">
        <v>1</v>
      </c>
      <c r="AF576" t="s">
        <v>3</v>
      </c>
      <c r="AG576">
        <v>34.659999999999997</v>
      </c>
      <c r="AH576">
        <v>2</v>
      </c>
      <c r="AI576">
        <v>39502275</v>
      </c>
      <c r="AJ576">
        <v>591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ROW(Source!A264)</f>
        <v>264</v>
      </c>
      <c r="B577">
        <v>39502282</v>
      </c>
      <c r="C577">
        <v>39502274</v>
      </c>
      <c r="D577">
        <v>37064876</v>
      </c>
      <c r="E577">
        <v>1</v>
      </c>
      <c r="F577">
        <v>1</v>
      </c>
      <c r="G577">
        <v>1</v>
      </c>
      <c r="H577">
        <v>1</v>
      </c>
      <c r="I577" t="s">
        <v>1029</v>
      </c>
      <c r="J577" t="s">
        <v>3</v>
      </c>
      <c r="K577" t="s">
        <v>1030</v>
      </c>
      <c r="L577">
        <v>1191</v>
      </c>
      <c r="N577">
        <v>1013</v>
      </c>
      <c r="O577" t="s">
        <v>1028</v>
      </c>
      <c r="P577" t="s">
        <v>1028</v>
      </c>
      <c r="Q577">
        <v>1</v>
      </c>
      <c r="X577">
        <v>0.1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2</v>
      </c>
      <c r="AF577" t="s">
        <v>3</v>
      </c>
      <c r="AG577">
        <v>0.1</v>
      </c>
      <c r="AH577">
        <v>2</v>
      </c>
      <c r="AI577">
        <v>39502276</v>
      </c>
      <c r="AJ577">
        <v>592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ROW(Source!A264)</f>
        <v>264</v>
      </c>
      <c r="B578">
        <v>39502283</v>
      </c>
      <c r="C578">
        <v>39502274</v>
      </c>
      <c r="D578">
        <v>36882452</v>
      </c>
      <c r="E578">
        <v>1</v>
      </c>
      <c r="F578">
        <v>1</v>
      </c>
      <c r="G578">
        <v>1</v>
      </c>
      <c r="H578">
        <v>2</v>
      </c>
      <c r="I578" t="s">
        <v>1031</v>
      </c>
      <c r="J578" t="s">
        <v>1032</v>
      </c>
      <c r="K578" t="s">
        <v>1033</v>
      </c>
      <c r="L578">
        <v>1368</v>
      </c>
      <c r="N578">
        <v>1011</v>
      </c>
      <c r="O578" t="s">
        <v>1034</v>
      </c>
      <c r="P578" t="s">
        <v>1034</v>
      </c>
      <c r="Q578">
        <v>1</v>
      </c>
      <c r="X578">
        <v>0.1</v>
      </c>
      <c r="Y578">
        <v>0</v>
      </c>
      <c r="Z578">
        <v>31.26</v>
      </c>
      <c r="AA578">
        <v>13.5</v>
      </c>
      <c r="AB578">
        <v>0</v>
      </c>
      <c r="AC578">
        <v>0</v>
      </c>
      <c r="AD578">
        <v>1</v>
      </c>
      <c r="AE578">
        <v>0</v>
      </c>
      <c r="AF578" t="s">
        <v>3</v>
      </c>
      <c r="AG578">
        <v>0.1</v>
      </c>
      <c r="AH578">
        <v>2</v>
      </c>
      <c r="AI578">
        <v>39502277</v>
      </c>
      <c r="AJ578">
        <v>593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ROW(Source!A264)</f>
        <v>264</v>
      </c>
      <c r="B579">
        <v>39502284</v>
      </c>
      <c r="C579">
        <v>39502274</v>
      </c>
      <c r="D579">
        <v>36883789</v>
      </c>
      <c r="E579">
        <v>1</v>
      </c>
      <c r="F579">
        <v>1</v>
      </c>
      <c r="G579">
        <v>1</v>
      </c>
      <c r="H579">
        <v>2</v>
      </c>
      <c r="I579" t="s">
        <v>1318</v>
      </c>
      <c r="J579" t="s">
        <v>1319</v>
      </c>
      <c r="K579" t="s">
        <v>1320</v>
      </c>
      <c r="L579">
        <v>1368</v>
      </c>
      <c r="N579">
        <v>1011</v>
      </c>
      <c r="O579" t="s">
        <v>1034</v>
      </c>
      <c r="P579" t="s">
        <v>1034</v>
      </c>
      <c r="Q579">
        <v>1</v>
      </c>
      <c r="X579">
        <v>3.3</v>
      </c>
      <c r="Y579">
        <v>0</v>
      </c>
      <c r="Z579">
        <v>1.2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3</v>
      </c>
      <c r="AG579">
        <v>3.3</v>
      </c>
      <c r="AH579">
        <v>2</v>
      </c>
      <c r="AI579">
        <v>39502278</v>
      </c>
      <c r="AJ579">
        <v>594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ROW(Source!A264)</f>
        <v>264</v>
      </c>
      <c r="B580">
        <v>39502285</v>
      </c>
      <c r="C580">
        <v>39502274</v>
      </c>
      <c r="D580">
        <v>36800140</v>
      </c>
      <c r="E580">
        <v>1</v>
      </c>
      <c r="F580">
        <v>1</v>
      </c>
      <c r="G580">
        <v>1</v>
      </c>
      <c r="H580">
        <v>3</v>
      </c>
      <c r="I580" t="s">
        <v>1321</v>
      </c>
      <c r="J580" t="s">
        <v>1322</v>
      </c>
      <c r="K580" t="s">
        <v>1323</v>
      </c>
      <c r="L580">
        <v>1339</v>
      </c>
      <c r="N580">
        <v>1007</v>
      </c>
      <c r="O580" t="s">
        <v>179</v>
      </c>
      <c r="P580" t="s">
        <v>179</v>
      </c>
      <c r="Q580">
        <v>1</v>
      </c>
      <c r="X580">
        <v>0.43</v>
      </c>
      <c r="Y580">
        <v>38.51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478</v>
      </c>
      <c r="AG580">
        <v>0</v>
      </c>
      <c r="AH580">
        <v>2</v>
      </c>
      <c r="AI580">
        <v>39502279</v>
      </c>
      <c r="AJ580">
        <v>595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ROW(Source!A264)</f>
        <v>264</v>
      </c>
      <c r="B581">
        <v>39502286</v>
      </c>
      <c r="C581">
        <v>39502274</v>
      </c>
      <c r="D581">
        <v>36800159</v>
      </c>
      <c r="E581">
        <v>1</v>
      </c>
      <c r="F581">
        <v>1</v>
      </c>
      <c r="G581">
        <v>1</v>
      </c>
      <c r="H581">
        <v>3</v>
      </c>
      <c r="I581" t="s">
        <v>1324</v>
      </c>
      <c r="J581" t="s">
        <v>1325</v>
      </c>
      <c r="K581" t="s">
        <v>1326</v>
      </c>
      <c r="L581">
        <v>1339</v>
      </c>
      <c r="N581">
        <v>1007</v>
      </c>
      <c r="O581" t="s">
        <v>179</v>
      </c>
      <c r="P581" t="s">
        <v>179</v>
      </c>
      <c r="Q581">
        <v>1</v>
      </c>
      <c r="X581">
        <v>2.74</v>
      </c>
      <c r="Y581">
        <v>6.22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478</v>
      </c>
      <c r="AG581">
        <v>0</v>
      </c>
      <c r="AH581">
        <v>2</v>
      </c>
      <c r="AI581">
        <v>39502280</v>
      </c>
      <c r="AJ581">
        <v>596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ROW(Source!A264)</f>
        <v>264</v>
      </c>
      <c r="B582">
        <v>39502287</v>
      </c>
      <c r="C582">
        <v>39502274</v>
      </c>
      <c r="D582">
        <v>36799072</v>
      </c>
      <c r="E582">
        <v>17</v>
      </c>
      <c r="F582">
        <v>1</v>
      </c>
      <c r="G582">
        <v>1</v>
      </c>
      <c r="H582">
        <v>3</v>
      </c>
      <c r="I582" t="s">
        <v>1546</v>
      </c>
      <c r="J582" t="s">
        <v>3</v>
      </c>
      <c r="K582" t="s">
        <v>1547</v>
      </c>
      <c r="L582">
        <v>1348</v>
      </c>
      <c r="N582">
        <v>1009</v>
      </c>
      <c r="O582" t="s">
        <v>57</v>
      </c>
      <c r="P582" t="s">
        <v>57</v>
      </c>
      <c r="Q582">
        <v>1000</v>
      </c>
      <c r="X582">
        <v>0.22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 t="s">
        <v>478</v>
      </c>
      <c r="AG582">
        <v>0</v>
      </c>
      <c r="AH582">
        <v>3</v>
      </c>
      <c r="AI582">
        <v>-1</v>
      </c>
      <c r="AJ582" t="s">
        <v>3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ROW(Source!A265)</f>
        <v>265</v>
      </c>
      <c r="B583">
        <v>39502292</v>
      </c>
      <c r="C583">
        <v>39502288</v>
      </c>
      <c r="D583">
        <v>37066739</v>
      </c>
      <c r="E583">
        <v>1</v>
      </c>
      <c r="F583">
        <v>1</v>
      </c>
      <c r="G583">
        <v>1</v>
      </c>
      <c r="H583">
        <v>1</v>
      </c>
      <c r="I583" t="s">
        <v>1266</v>
      </c>
      <c r="J583" t="s">
        <v>3</v>
      </c>
      <c r="K583" t="s">
        <v>1267</v>
      </c>
      <c r="L583">
        <v>1191</v>
      </c>
      <c r="N583">
        <v>1013</v>
      </c>
      <c r="O583" t="s">
        <v>1028</v>
      </c>
      <c r="P583" t="s">
        <v>1028</v>
      </c>
      <c r="Q583">
        <v>1</v>
      </c>
      <c r="X583">
        <v>68.8</v>
      </c>
      <c r="Y583">
        <v>0</v>
      </c>
      <c r="Z583">
        <v>0</v>
      </c>
      <c r="AA583">
        <v>0</v>
      </c>
      <c r="AB583">
        <v>8.4600000000000009</v>
      </c>
      <c r="AC583">
        <v>0</v>
      </c>
      <c r="AD583">
        <v>1</v>
      </c>
      <c r="AE583">
        <v>1</v>
      </c>
      <c r="AF583" t="s">
        <v>3</v>
      </c>
      <c r="AG583">
        <v>68.8</v>
      </c>
      <c r="AH583">
        <v>2</v>
      </c>
      <c r="AI583">
        <v>39502289</v>
      </c>
      <c r="AJ583">
        <v>597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ROW(Source!A265)</f>
        <v>265</v>
      </c>
      <c r="B584">
        <v>39502293</v>
      </c>
      <c r="C584">
        <v>39502288</v>
      </c>
      <c r="D584">
        <v>37064876</v>
      </c>
      <c r="E584">
        <v>1</v>
      </c>
      <c r="F584">
        <v>1</v>
      </c>
      <c r="G584">
        <v>1</v>
      </c>
      <c r="H584">
        <v>1</v>
      </c>
      <c r="I584" t="s">
        <v>1029</v>
      </c>
      <c r="J584" t="s">
        <v>3</v>
      </c>
      <c r="K584" t="s">
        <v>1030</v>
      </c>
      <c r="L584">
        <v>1191</v>
      </c>
      <c r="N584">
        <v>1013</v>
      </c>
      <c r="O584" t="s">
        <v>1028</v>
      </c>
      <c r="P584" t="s">
        <v>1028</v>
      </c>
      <c r="Q584">
        <v>1</v>
      </c>
      <c r="X584">
        <v>0.16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2</v>
      </c>
      <c r="AF584" t="s">
        <v>3</v>
      </c>
      <c r="AG584">
        <v>0.16</v>
      </c>
      <c r="AH584">
        <v>2</v>
      </c>
      <c r="AI584">
        <v>39502290</v>
      </c>
      <c r="AJ584">
        <v>598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ROW(Source!A265)</f>
        <v>265</v>
      </c>
      <c r="B585">
        <v>39502294</v>
      </c>
      <c r="C585">
        <v>39502288</v>
      </c>
      <c r="D585">
        <v>36882452</v>
      </c>
      <c r="E585">
        <v>1</v>
      </c>
      <c r="F585">
        <v>1</v>
      </c>
      <c r="G585">
        <v>1</v>
      </c>
      <c r="H585">
        <v>2</v>
      </c>
      <c r="I585" t="s">
        <v>1031</v>
      </c>
      <c r="J585" t="s">
        <v>1032</v>
      </c>
      <c r="K585" t="s">
        <v>1033</v>
      </c>
      <c r="L585">
        <v>1368</v>
      </c>
      <c r="N585">
        <v>1011</v>
      </c>
      <c r="O585" t="s">
        <v>1034</v>
      </c>
      <c r="P585" t="s">
        <v>1034</v>
      </c>
      <c r="Q585">
        <v>1</v>
      </c>
      <c r="X585">
        <v>0.16</v>
      </c>
      <c r="Y585">
        <v>0</v>
      </c>
      <c r="Z585">
        <v>31.26</v>
      </c>
      <c r="AA585">
        <v>13.5</v>
      </c>
      <c r="AB585">
        <v>0</v>
      </c>
      <c r="AC585">
        <v>0</v>
      </c>
      <c r="AD585">
        <v>1</v>
      </c>
      <c r="AE585">
        <v>0</v>
      </c>
      <c r="AF585" t="s">
        <v>3</v>
      </c>
      <c r="AG585">
        <v>0.16</v>
      </c>
      <c r="AH585">
        <v>2</v>
      </c>
      <c r="AI585">
        <v>39502291</v>
      </c>
      <c r="AJ585">
        <v>599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ROW(Source!A265)</f>
        <v>265</v>
      </c>
      <c r="B586">
        <v>39502295</v>
      </c>
      <c r="C586">
        <v>39502288</v>
      </c>
      <c r="D586">
        <v>36799072</v>
      </c>
      <c r="E586">
        <v>17</v>
      </c>
      <c r="F586">
        <v>1</v>
      </c>
      <c r="G586">
        <v>1</v>
      </c>
      <c r="H586">
        <v>3</v>
      </c>
      <c r="I586" t="s">
        <v>1546</v>
      </c>
      <c r="J586" t="s">
        <v>3</v>
      </c>
      <c r="K586" t="s">
        <v>1547</v>
      </c>
      <c r="L586">
        <v>1348</v>
      </c>
      <c r="N586">
        <v>1009</v>
      </c>
      <c r="O586" t="s">
        <v>57</v>
      </c>
      <c r="P586" t="s">
        <v>57</v>
      </c>
      <c r="Q586">
        <v>1000</v>
      </c>
      <c r="X586">
        <v>0.59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 t="s">
        <v>3</v>
      </c>
      <c r="AG586">
        <v>0.59</v>
      </c>
      <c r="AH586">
        <v>3</v>
      </c>
      <c r="AI586">
        <v>-1</v>
      </c>
      <c r="AJ586" t="s">
        <v>3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ROW(Source!A266)</f>
        <v>266</v>
      </c>
      <c r="B587">
        <v>39502292</v>
      </c>
      <c r="C587">
        <v>39502288</v>
      </c>
      <c r="D587">
        <v>37066739</v>
      </c>
      <c r="E587">
        <v>1</v>
      </c>
      <c r="F587">
        <v>1</v>
      </c>
      <c r="G587">
        <v>1</v>
      </c>
      <c r="H587">
        <v>1</v>
      </c>
      <c r="I587" t="s">
        <v>1266</v>
      </c>
      <c r="J587" t="s">
        <v>3</v>
      </c>
      <c r="K587" t="s">
        <v>1267</v>
      </c>
      <c r="L587">
        <v>1191</v>
      </c>
      <c r="N587">
        <v>1013</v>
      </c>
      <c r="O587" t="s">
        <v>1028</v>
      </c>
      <c r="P587" t="s">
        <v>1028</v>
      </c>
      <c r="Q587">
        <v>1</v>
      </c>
      <c r="X587">
        <v>68.8</v>
      </c>
      <c r="Y587">
        <v>0</v>
      </c>
      <c r="Z587">
        <v>0</v>
      </c>
      <c r="AA587">
        <v>0</v>
      </c>
      <c r="AB587">
        <v>8.4600000000000009</v>
      </c>
      <c r="AC587">
        <v>0</v>
      </c>
      <c r="AD587">
        <v>1</v>
      </c>
      <c r="AE587">
        <v>1</v>
      </c>
      <c r="AF587" t="s">
        <v>3</v>
      </c>
      <c r="AG587">
        <v>68.8</v>
      </c>
      <c r="AH587">
        <v>2</v>
      </c>
      <c r="AI587">
        <v>39502289</v>
      </c>
      <c r="AJ587">
        <v>600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ROW(Source!A266)</f>
        <v>266</v>
      </c>
      <c r="B588">
        <v>39502293</v>
      </c>
      <c r="C588">
        <v>39502288</v>
      </c>
      <c r="D588">
        <v>37064876</v>
      </c>
      <c r="E588">
        <v>1</v>
      </c>
      <c r="F588">
        <v>1</v>
      </c>
      <c r="G588">
        <v>1</v>
      </c>
      <c r="H588">
        <v>1</v>
      </c>
      <c r="I588" t="s">
        <v>1029</v>
      </c>
      <c r="J588" t="s">
        <v>3</v>
      </c>
      <c r="K588" t="s">
        <v>1030</v>
      </c>
      <c r="L588">
        <v>1191</v>
      </c>
      <c r="N588">
        <v>1013</v>
      </c>
      <c r="O588" t="s">
        <v>1028</v>
      </c>
      <c r="P588" t="s">
        <v>1028</v>
      </c>
      <c r="Q588">
        <v>1</v>
      </c>
      <c r="X588">
        <v>0.16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2</v>
      </c>
      <c r="AF588" t="s">
        <v>3</v>
      </c>
      <c r="AG588">
        <v>0.16</v>
      </c>
      <c r="AH588">
        <v>2</v>
      </c>
      <c r="AI588">
        <v>39502290</v>
      </c>
      <c r="AJ588">
        <v>601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ROW(Source!A266)</f>
        <v>266</v>
      </c>
      <c r="B589">
        <v>39502294</v>
      </c>
      <c r="C589">
        <v>39502288</v>
      </c>
      <c r="D589">
        <v>36882452</v>
      </c>
      <c r="E589">
        <v>1</v>
      </c>
      <c r="F589">
        <v>1</v>
      </c>
      <c r="G589">
        <v>1</v>
      </c>
      <c r="H589">
        <v>2</v>
      </c>
      <c r="I589" t="s">
        <v>1031</v>
      </c>
      <c r="J589" t="s">
        <v>1032</v>
      </c>
      <c r="K589" t="s">
        <v>1033</v>
      </c>
      <c r="L589">
        <v>1368</v>
      </c>
      <c r="N589">
        <v>1011</v>
      </c>
      <c r="O589" t="s">
        <v>1034</v>
      </c>
      <c r="P589" t="s">
        <v>1034</v>
      </c>
      <c r="Q589">
        <v>1</v>
      </c>
      <c r="X589">
        <v>0.16</v>
      </c>
      <c r="Y589">
        <v>0</v>
      </c>
      <c r="Z589">
        <v>31.26</v>
      </c>
      <c r="AA589">
        <v>13.5</v>
      </c>
      <c r="AB589">
        <v>0</v>
      </c>
      <c r="AC589">
        <v>0</v>
      </c>
      <c r="AD589">
        <v>1</v>
      </c>
      <c r="AE589">
        <v>0</v>
      </c>
      <c r="AF589" t="s">
        <v>3</v>
      </c>
      <c r="AG589">
        <v>0.16</v>
      </c>
      <c r="AH589">
        <v>2</v>
      </c>
      <c r="AI589">
        <v>39502291</v>
      </c>
      <c r="AJ589">
        <v>602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ROW(Source!A266)</f>
        <v>266</v>
      </c>
      <c r="B590">
        <v>39502295</v>
      </c>
      <c r="C590">
        <v>39502288</v>
      </c>
      <c r="D590">
        <v>36799072</v>
      </c>
      <c r="E590">
        <v>17</v>
      </c>
      <c r="F590">
        <v>1</v>
      </c>
      <c r="G590">
        <v>1</v>
      </c>
      <c r="H590">
        <v>3</v>
      </c>
      <c r="I590" t="s">
        <v>1546</v>
      </c>
      <c r="J590" t="s">
        <v>3</v>
      </c>
      <c r="K590" t="s">
        <v>1547</v>
      </c>
      <c r="L590">
        <v>1348</v>
      </c>
      <c r="N590">
        <v>1009</v>
      </c>
      <c r="O590" t="s">
        <v>57</v>
      </c>
      <c r="P590" t="s">
        <v>57</v>
      </c>
      <c r="Q590">
        <v>1000</v>
      </c>
      <c r="X590">
        <v>0.59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 t="s">
        <v>3</v>
      </c>
      <c r="AG590">
        <v>0.59</v>
      </c>
      <c r="AH590">
        <v>3</v>
      </c>
      <c r="AI590">
        <v>-1</v>
      </c>
      <c r="AJ590" t="s">
        <v>3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ROW(Source!A267)</f>
        <v>267</v>
      </c>
      <c r="B591">
        <v>39502310</v>
      </c>
      <c r="C591">
        <v>39502296</v>
      </c>
      <c r="D591">
        <v>37071037</v>
      </c>
      <c r="E591">
        <v>1</v>
      </c>
      <c r="F591">
        <v>1</v>
      </c>
      <c r="G591">
        <v>1</v>
      </c>
      <c r="H591">
        <v>1</v>
      </c>
      <c r="I591" t="s">
        <v>1217</v>
      </c>
      <c r="J591" t="s">
        <v>3</v>
      </c>
      <c r="K591" t="s">
        <v>1218</v>
      </c>
      <c r="L591">
        <v>1191</v>
      </c>
      <c r="N591">
        <v>1013</v>
      </c>
      <c r="O591" t="s">
        <v>1028</v>
      </c>
      <c r="P591" t="s">
        <v>1028</v>
      </c>
      <c r="Q591">
        <v>1</v>
      </c>
      <c r="X591">
        <v>8.99</v>
      </c>
      <c r="Y591">
        <v>0</v>
      </c>
      <c r="Z591">
        <v>0</v>
      </c>
      <c r="AA591">
        <v>0</v>
      </c>
      <c r="AB591">
        <v>9.6199999999999992</v>
      </c>
      <c r="AC591">
        <v>0</v>
      </c>
      <c r="AD591">
        <v>1</v>
      </c>
      <c r="AE591">
        <v>1</v>
      </c>
      <c r="AF591" t="s">
        <v>33</v>
      </c>
      <c r="AG591">
        <v>10.3385</v>
      </c>
      <c r="AH591">
        <v>2</v>
      </c>
      <c r="AI591">
        <v>39502297</v>
      </c>
      <c r="AJ591">
        <v>603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ROW(Source!A267)</f>
        <v>267</v>
      </c>
      <c r="B592">
        <v>39502311</v>
      </c>
      <c r="C592">
        <v>39502296</v>
      </c>
      <c r="D592">
        <v>37064876</v>
      </c>
      <c r="E592">
        <v>1</v>
      </c>
      <c r="F592">
        <v>1</v>
      </c>
      <c r="G592">
        <v>1</v>
      </c>
      <c r="H592">
        <v>1</v>
      </c>
      <c r="I592" t="s">
        <v>1029</v>
      </c>
      <c r="J592" t="s">
        <v>3</v>
      </c>
      <c r="K592" t="s">
        <v>1030</v>
      </c>
      <c r="L592">
        <v>1191</v>
      </c>
      <c r="N592">
        <v>1013</v>
      </c>
      <c r="O592" t="s">
        <v>1028</v>
      </c>
      <c r="P592" t="s">
        <v>1028</v>
      </c>
      <c r="Q592">
        <v>1</v>
      </c>
      <c r="X592">
        <v>0.21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2</v>
      </c>
      <c r="AF592" t="s">
        <v>32</v>
      </c>
      <c r="AG592">
        <v>0.26250000000000001</v>
      </c>
      <c r="AH592">
        <v>2</v>
      </c>
      <c r="AI592">
        <v>39502298</v>
      </c>
      <c r="AJ592">
        <v>604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ROW(Source!A267)</f>
        <v>267</v>
      </c>
      <c r="B593">
        <v>39502312</v>
      </c>
      <c r="C593">
        <v>39502296</v>
      </c>
      <c r="D593">
        <v>36882452</v>
      </c>
      <c r="E593">
        <v>1</v>
      </c>
      <c r="F593">
        <v>1</v>
      </c>
      <c r="G593">
        <v>1</v>
      </c>
      <c r="H593">
        <v>2</v>
      </c>
      <c r="I593" t="s">
        <v>1031</v>
      </c>
      <c r="J593" t="s">
        <v>1032</v>
      </c>
      <c r="K593" t="s">
        <v>1033</v>
      </c>
      <c r="L593">
        <v>1368</v>
      </c>
      <c r="N593">
        <v>1011</v>
      </c>
      <c r="O593" t="s">
        <v>1034</v>
      </c>
      <c r="P593" t="s">
        <v>1034</v>
      </c>
      <c r="Q593">
        <v>1</v>
      </c>
      <c r="X593">
        <v>7.0000000000000007E-2</v>
      </c>
      <c r="Y593">
        <v>0</v>
      </c>
      <c r="Z593">
        <v>31.26</v>
      </c>
      <c r="AA593">
        <v>13.5</v>
      </c>
      <c r="AB593">
        <v>0</v>
      </c>
      <c r="AC593">
        <v>0</v>
      </c>
      <c r="AD593">
        <v>1</v>
      </c>
      <c r="AE593">
        <v>0</v>
      </c>
      <c r="AF593" t="s">
        <v>32</v>
      </c>
      <c r="AG593">
        <v>8.7500000000000008E-2</v>
      </c>
      <c r="AH593">
        <v>2</v>
      </c>
      <c r="AI593">
        <v>39502299</v>
      </c>
      <c r="AJ593">
        <v>605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ROW(Source!A267)</f>
        <v>267</v>
      </c>
      <c r="B594">
        <v>39502313</v>
      </c>
      <c r="C594">
        <v>39502296</v>
      </c>
      <c r="D594">
        <v>36883554</v>
      </c>
      <c r="E594">
        <v>1</v>
      </c>
      <c r="F594">
        <v>1</v>
      </c>
      <c r="G594">
        <v>1</v>
      </c>
      <c r="H594">
        <v>2</v>
      </c>
      <c r="I594" t="s">
        <v>1037</v>
      </c>
      <c r="J594" t="s">
        <v>1038</v>
      </c>
      <c r="K594" t="s">
        <v>1039</v>
      </c>
      <c r="L594">
        <v>1368</v>
      </c>
      <c r="N594">
        <v>1011</v>
      </c>
      <c r="O594" t="s">
        <v>1034</v>
      </c>
      <c r="P594" t="s">
        <v>1034</v>
      </c>
      <c r="Q594">
        <v>1</v>
      </c>
      <c r="X594">
        <v>0.14000000000000001</v>
      </c>
      <c r="Y594">
        <v>0</v>
      </c>
      <c r="Z594">
        <v>65.709999999999994</v>
      </c>
      <c r="AA594">
        <v>11.6</v>
      </c>
      <c r="AB594">
        <v>0</v>
      </c>
      <c r="AC594">
        <v>0</v>
      </c>
      <c r="AD594">
        <v>1</v>
      </c>
      <c r="AE594">
        <v>0</v>
      </c>
      <c r="AF594" t="s">
        <v>32</v>
      </c>
      <c r="AG594">
        <v>0.17500000000000002</v>
      </c>
      <c r="AH594">
        <v>2</v>
      </c>
      <c r="AI594">
        <v>39502300</v>
      </c>
      <c r="AJ594">
        <v>606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ROW(Source!A267)</f>
        <v>267</v>
      </c>
      <c r="B595">
        <v>39502314</v>
      </c>
      <c r="C595">
        <v>39502296</v>
      </c>
      <c r="D595">
        <v>36802461</v>
      </c>
      <c r="E595">
        <v>1</v>
      </c>
      <c r="F595">
        <v>1</v>
      </c>
      <c r="G595">
        <v>1</v>
      </c>
      <c r="H595">
        <v>3</v>
      </c>
      <c r="I595" t="s">
        <v>1327</v>
      </c>
      <c r="J595" t="s">
        <v>1328</v>
      </c>
      <c r="K595" t="s">
        <v>1329</v>
      </c>
      <c r="L595">
        <v>1348</v>
      </c>
      <c r="N595">
        <v>1009</v>
      </c>
      <c r="O595" t="s">
        <v>57</v>
      </c>
      <c r="P595" t="s">
        <v>57</v>
      </c>
      <c r="Q595">
        <v>1000</v>
      </c>
      <c r="X595">
        <v>1.4E-3</v>
      </c>
      <c r="Y595">
        <v>30030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3</v>
      </c>
      <c r="AG595">
        <v>1.4E-3</v>
      </c>
      <c r="AH595">
        <v>2</v>
      </c>
      <c r="AI595">
        <v>39502301</v>
      </c>
      <c r="AJ595">
        <v>607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ROW(Source!A267)</f>
        <v>267</v>
      </c>
      <c r="B596">
        <v>39502315</v>
      </c>
      <c r="C596">
        <v>39502296</v>
      </c>
      <c r="D596">
        <v>36802469</v>
      </c>
      <c r="E596">
        <v>1</v>
      </c>
      <c r="F596">
        <v>1</v>
      </c>
      <c r="G596">
        <v>1</v>
      </c>
      <c r="H596">
        <v>3</v>
      </c>
      <c r="I596" t="s">
        <v>1330</v>
      </c>
      <c r="J596" t="s">
        <v>1331</v>
      </c>
      <c r="K596" t="s">
        <v>1332</v>
      </c>
      <c r="L596">
        <v>1346</v>
      </c>
      <c r="N596">
        <v>1009</v>
      </c>
      <c r="O596" t="s">
        <v>52</v>
      </c>
      <c r="P596" t="s">
        <v>52</v>
      </c>
      <c r="Q596">
        <v>1</v>
      </c>
      <c r="X596">
        <v>0.02</v>
      </c>
      <c r="Y596">
        <v>37.29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3</v>
      </c>
      <c r="AG596">
        <v>0.02</v>
      </c>
      <c r="AH596">
        <v>2</v>
      </c>
      <c r="AI596">
        <v>39502302</v>
      </c>
      <c r="AJ596">
        <v>608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ROW(Source!A267)</f>
        <v>267</v>
      </c>
      <c r="B597">
        <v>39502316</v>
      </c>
      <c r="C597">
        <v>39502296</v>
      </c>
      <c r="D597">
        <v>39169897</v>
      </c>
      <c r="E597">
        <v>17</v>
      </c>
      <c r="F597">
        <v>1</v>
      </c>
      <c r="G597">
        <v>1</v>
      </c>
      <c r="H597">
        <v>3</v>
      </c>
      <c r="I597" t="s">
        <v>1574</v>
      </c>
      <c r="J597" t="s">
        <v>3</v>
      </c>
      <c r="K597" t="s">
        <v>1575</v>
      </c>
      <c r="L597">
        <v>1358</v>
      </c>
      <c r="N597">
        <v>1010</v>
      </c>
      <c r="O597" t="s">
        <v>566</v>
      </c>
      <c r="P597" t="s">
        <v>566</v>
      </c>
      <c r="Q597">
        <v>10</v>
      </c>
      <c r="X597">
        <v>4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 t="s">
        <v>3</v>
      </c>
      <c r="AG597">
        <v>4</v>
      </c>
      <c r="AH597">
        <v>3</v>
      </c>
      <c r="AI597">
        <v>-1</v>
      </c>
      <c r="AJ597" t="s">
        <v>3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ROW(Source!A267)</f>
        <v>267</v>
      </c>
      <c r="B598">
        <v>39502317</v>
      </c>
      <c r="C598">
        <v>39502296</v>
      </c>
      <c r="D598">
        <v>36796579</v>
      </c>
      <c r="E598">
        <v>17</v>
      </c>
      <c r="F598">
        <v>1</v>
      </c>
      <c r="G598">
        <v>1</v>
      </c>
      <c r="H598">
        <v>3</v>
      </c>
      <c r="I598" t="s">
        <v>1576</v>
      </c>
      <c r="J598" t="s">
        <v>3</v>
      </c>
      <c r="K598" t="s">
        <v>1577</v>
      </c>
      <c r="L598">
        <v>1348</v>
      </c>
      <c r="N598">
        <v>1009</v>
      </c>
      <c r="O598" t="s">
        <v>57</v>
      </c>
      <c r="P598" t="s">
        <v>57</v>
      </c>
      <c r="Q598">
        <v>1000</v>
      </c>
      <c r="X598">
        <v>6.9999999999999999E-4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 t="s">
        <v>3</v>
      </c>
      <c r="AG598">
        <v>6.9999999999999999E-4</v>
      </c>
      <c r="AH598">
        <v>3</v>
      </c>
      <c r="AI598">
        <v>-1</v>
      </c>
      <c r="AJ598" t="s">
        <v>3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ROW(Source!A267)</f>
        <v>267</v>
      </c>
      <c r="B599">
        <v>39502318</v>
      </c>
      <c r="C599">
        <v>39502296</v>
      </c>
      <c r="D599">
        <v>36806623</v>
      </c>
      <c r="E599">
        <v>1</v>
      </c>
      <c r="F599">
        <v>1</v>
      </c>
      <c r="G599">
        <v>1</v>
      </c>
      <c r="H599">
        <v>3</v>
      </c>
      <c r="I599" t="s">
        <v>1333</v>
      </c>
      <c r="J599" t="s">
        <v>1334</v>
      </c>
      <c r="K599" t="s">
        <v>1335</v>
      </c>
      <c r="L599">
        <v>1348</v>
      </c>
      <c r="N599">
        <v>1009</v>
      </c>
      <c r="O599" t="s">
        <v>57</v>
      </c>
      <c r="P599" t="s">
        <v>57</v>
      </c>
      <c r="Q599">
        <v>1000</v>
      </c>
      <c r="X599">
        <v>2E-3</v>
      </c>
      <c r="Y599">
        <v>1836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2E-3</v>
      </c>
      <c r="AH599">
        <v>2</v>
      </c>
      <c r="AI599">
        <v>39502303</v>
      </c>
      <c r="AJ599">
        <v>610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ROW(Source!A267)</f>
        <v>267</v>
      </c>
      <c r="B600">
        <v>39502319</v>
      </c>
      <c r="C600">
        <v>39502296</v>
      </c>
      <c r="D600">
        <v>36838223</v>
      </c>
      <c r="E600">
        <v>1</v>
      </c>
      <c r="F600">
        <v>1</v>
      </c>
      <c r="G600">
        <v>1</v>
      </c>
      <c r="H600">
        <v>3</v>
      </c>
      <c r="I600" t="s">
        <v>1336</v>
      </c>
      <c r="J600" t="s">
        <v>1337</v>
      </c>
      <c r="K600" t="s">
        <v>1338</v>
      </c>
      <c r="L600">
        <v>1348</v>
      </c>
      <c r="N600">
        <v>1009</v>
      </c>
      <c r="O600" t="s">
        <v>57</v>
      </c>
      <c r="P600" t="s">
        <v>57</v>
      </c>
      <c r="Q600">
        <v>1000</v>
      </c>
      <c r="X600">
        <v>4.0000000000000002E-4</v>
      </c>
      <c r="Y600">
        <v>15119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4.0000000000000002E-4</v>
      </c>
      <c r="AH600">
        <v>2</v>
      </c>
      <c r="AI600">
        <v>39502304</v>
      </c>
      <c r="AJ600">
        <v>611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ROW(Source!A267)</f>
        <v>267</v>
      </c>
      <c r="B601">
        <v>39502320</v>
      </c>
      <c r="C601">
        <v>39502296</v>
      </c>
      <c r="D601">
        <v>36797701</v>
      </c>
      <c r="E601">
        <v>17</v>
      </c>
      <c r="F601">
        <v>1</v>
      </c>
      <c r="G601">
        <v>1</v>
      </c>
      <c r="H601">
        <v>3</v>
      </c>
      <c r="I601" t="s">
        <v>1578</v>
      </c>
      <c r="J601" t="s">
        <v>3</v>
      </c>
      <c r="K601" t="s">
        <v>1579</v>
      </c>
      <c r="L601">
        <v>1346</v>
      </c>
      <c r="N601">
        <v>1009</v>
      </c>
      <c r="O601" t="s">
        <v>52</v>
      </c>
      <c r="P601" t="s">
        <v>52</v>
      </c>
      <c r="Q601">
        <v>1</v>
      </c>
      <c r="X601">
        <v>2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 t="s">
        <v>3</v>
      </c>
      <c r="AG601">
        <v>2</v>
      </c>
      <c r="AH601">
        <v>3</v>
      </c>
      <c r="AI601">
        <v>-1</v>
      </c>
      <c r="AJ601" t="s">
        <v>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ROW(Source!A267)</f>
        <v>267</v>
      </c>
      <c r="B602">
        <v>39502321</v>
      </c>
      <c r="C602">
        <v>39502296</v>
      </c>
      <c r="D602">
        <v>36838951</v>
      </c>
      <c r="E602">
        <v>1</v>
      </c>
      <c r="F602">
        <v>1</v>
      </c>
      <c r="G602">
        <v>1</v>
      </c>
      <c r="H602">
        <v>3</v>
      </c>
      <c r="I602" t="s">
        <v>1339</v>
      </c>
      <c r="J602" t="s">
        <v>1340</v>
      </c>
      <c r="K602" t="s">
        <v>1341</v>
      </c>
      <c r="L602">
        <v>1348</v>
      </c>
      <c r="N602">
        <v>1009</v>
      </c>
      <c r="O602" t="s">
        <v>57</v>
      </c>
      <c r="P602" t="s">
        <v>57</v>
      </c>
      <c r="Q602">
        <v>1000</v>
      </c>
      <c r="X602">
        <v>2.0000000000000001E-4</v>
      </c>
      <c r="Y602">
        <v>16950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2.0000000000000001E-4</v>
      </c>
      <c r="AH602">
        <v>2</v>
      </c>
      <c r="AI602">
        <v>39502305</v>
      </c>
      <c r="AJ602">
        <v>612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ROW(Source!A267)</f>
        <v>267</v>
      </c>
      <c r="B603">
        <v>39502322</v>
      </c>
      <c r="C603">
        <v>39502296</v>
      </c>
      <c r="D603">
        <v>36796229</v>
      </c>
      <c r="E603">
        <v>17</v>
      </c>
      <c r="F603">
        <v>1</v>
      </c>
      <c r="G603">
        <v>1</v>
      </c>
      <c r="H603">
        <v>3</v>
      </c>
      <c r="I603" t="s">
        <v>504</v>
      </c>
      <c r="J603" t="s">
        <v>3</v>
      </c>
      <c r="K603" t="s">
        <v>505</v>
      </c>
      <c r="L603">
        <v>1035</v>
      </c>
      <c r="N603">
        <v>1013</v>
      </c>
      <c r="O603" t="s">
        <v>497</v>
      </c>
      <c r="P603" t="s">
        <v>497</v>
      </c>
      <c r="Q603">
        <v>1</v>
      </c>
      <c r="X603">
        <v>10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 t="s">
        <v>3</v>
      </c>
      <c r="AG603">
        <v>10</v>
      </c>
      <c r="AH603">
        <v>2</v>
      </c>
      <c r="AI603">
        <v>39502306</v>
      </c>
      <c r="AJ603">
        <v>615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ROW(Source!A268)</f>
        <v>268</v>
      </c>
      <c r="B604">
        <v>39502310</v>
      </c>
      <c r="C604">
        <v>39502296</v>
      </c>
      <c r="D604">
        <v>37071037</v>
      </c>
      <c r="E604">
        <v>1</v>
      </c>
      <c r="F604">
        <v>1</v>
      </c>
      <c r="G604">
        <v>1</v>
      </c>
      <c r="H604">
        <v>1</v>
      </c>
      <c r="I604" t="s">
        <v>1217</v>
      </c>
      <c r="J604" t="s">
        <v>3</v>
      </c>
      <c r="K604" t="s">
        <v>1218</v>
      </c>
      <c r="L604">
        <v>1191</v>
      </c>
      <c r="N604">
        <v>1013</v>
      </c>
      <c r="O604" t="s">
        <v>1028</v>
      </c>
      <c r="P604" t="s">
        <v>1028</v>
      </c>
      <c r="Q604">
        <v>1</v>
      </c>
      <c r="X604">
        <v>8.99</v>
      </c>
      <c r="Y604">
        <v>0</v>
      </c>
      <c r="Z604">
        <v>0</v>
      </c>
      <c r="AA604">
        <v>0</v>
      </c>
      <c r="AB604">
        <v>9.6199999999999992</v>
      </c>
      <c r="AC604">
        <v>0</v>
      </c>
      <c r="AD604">
        <v>1</v>
      </c>
      <c r="AE604">
        <v>1</v>
      </c>
      <c r="AF604" t="s">
        <v>33</v>
      </c>
      <c r="AG604">
        <v>10.3385</v>
      </c>
      <c r="AH604">
        <v>2</v>
      </c>
      <c r="AI604">
        <v>39502297</v>
      </c>
      <c r="AJ604">
        <v>616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ROW(Source!A268)</f>
        <v>268</v>
      </c>
      <c r="B605">
        <v>39502311</v>
      </c>
      <c r="C605">
        <v>39502296</v>
      </c>
      <c r="D605">
        <v>37064876</v>
      </c>
      <c r="E605">
        <v>1</v>
      </c>
      <c r="F605">
        <v>1</v>
      </c>
      <c r="G605">
        <v>1</v>
      </c>
      <c r="H605">
        <v>1</v>
      </c>
      <c r="I605" t="s">
        <v>1029</v>
      </c>
      <c r="J605" t="s">
        <v>3</v>
      </c>
      <c r="K605" t="s">
        <v>1030</v>
      </c>
      <c r="L605">
        <v>1191</v>
      </c>
      <c r="N605">
        <v>1013</v>
      </c>
      <c r="O605" t="s">
        <v>1028</v>
      </c>
      <c r="P605" t="s">
        <v>1028</v>
      </c>
      <c r="Q605">
        <v>1</v>
      </c>
      <c r="X605">
        <v>0.21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2</v>
      </c>
      <c r="AF605" t="s">
        <v>32</v>
      </c>
      <c r="AG605">
        <v>0.26250000000000001</v>
      </c>
      <c r="AH605">
        <v>2</v>
      </c>
      <c r="AI605">
        <v>39502298</v>
      </c>
      <c r="AJ605">
        <v>617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ROW(Source!A268)</f>
        <v>268</v>
      </c>
      <c r="B606">
        <v>39502312</v>
      </c>
      <c r="C606">
        <v>39502296</v>
      </c>
      <c r="D606">
        <v>36882452</v>
      </c>
      <c r="E606">
        <v>1</v>
      </c>
      <c r="F606">
        <v>1</v>
      </c>
      <c r="G606">
        <v>1</v>
      </c>
      <c r="H606">
        <v>2</v>
      </c>
      <c r="I606" t="s">
        <v>1031</v>
      </c>
      <c r="J606" t="s">
        <v>1032</v>
      </c>
      <c r="K606" t="s">
        <v>1033</v>
      </c>
      <c r="L606">
        <v>1368</v>
      </c>
      <c r="N606">
        <v>1011</v>
      </c>
      <c r="O606" t="s">
        <v>1034</v>
      </c>
      <c r="P606" t="s">
        <v>1034</v>
      </c>
      <c r="Q606">
        <v>1</v>
      </c>
      <c r="X606">
        <v>7.0000000000000007E-2</v>
      </c>
      <c r="Y606">
        <v>0</v>
      </c>
      <c r="Z606">
        <v>31.26</v>
      </c>
      <c r="AA606">
        <v>13.5</v>
      </c>
      <c r="AB606">
        <v>0</v>
      </c>
      <c r="AC606">
        <v>0</v>
      </c>
      <c r="AD606">
        <v>1</v>
      </c>
      <c r="AE606">
        <v>0</v>
      </c>
      <c r="AF606" t="s">
        <v>32</v>
      </c>
      <c r="AG606">
        <v>8.7500000000000008E-2</v>
      </c>
      <c r="AH606">
        <v>2</v>
      </c>
      <c r="AI606">
        <v>39502299</v>
      </c>
      <c r="AJ606">
        <v>618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ROW(Source!A268)</f>
        <v>268</v>
      </c>
      <c r="B607">
        <v>39502313</v>
      </c>
      <c r="C607">
        <v>39502296</v>
      </c>
      <c r="D607">
        <v>36883554</v>
      </c>
      <c r="E607">
        <v>1</v>
      </c>
      <c r="F607">
        <v>1</v>
      </c>
      <c r="G607">
        <v>1</v>
      </c>
      <c r="H607">
        <v>2</v>
      </c>
      <c r="I607" t="s">
        <v>1037</v>
      </c>
      <c r="J607" t="s">
        <v>1038</v>
      </c>
      <c r="K607" t="s">
        <v>1039</v>
      </c>
      <c r="L607">
        <v>1368</v>
      </c>
      <c r="N607">
        <v>1011</v>
      </c>
      <c r="O607" t="s">
        <v>1034</v>
      </c>
      <c r="P607" t="s">
        <v>1034</v>
      </c>
      <c r="Q607">
        <v>1</v>
      </c>
      <c r="X607">
        <v>0.14000000000000001</v>
      </c>
      <c r="Y607">
        <v>0</v>
      </c>
      <c r="Z607">
        <v>65.709999999999994</v>
      </c>
      <c r="AA607">
        <v>11.6</v>
      </c>
      <c r="AB607">
        <v>0</v>
      </c>
      <c r="AC607">
        <v>0</v>
      </c>
      <c r="AD607">
        <v>1</v>
      </c>
      <c r="AE607">
        <v>0</v>
      </c>
      <c r="AF607" t="s">
        <v>32</v>
      </c>
      <c r="AG607">
        <v>0.17500000000000002</v>
      </c>
      <c r="AH607">
        <v>2</v>
      </c>
      <c r="AI607">
        <v>39502300</v>
      </c>
      <c r="AJ607">
        <v>619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ROW(Source!A268)</f>
        <v>268</v>
      </c>
      <c r="B608">
        <v>39502314</v>
      </c>
      <c r="C608">
        <v>39502296</v>
      </c>
      <c r="D608">
        <v>36802461</v>
      </c>
      <c r="E608">
        <v>1</v>
      </c>
      <c r="F608">
        <v>1</v>
      </c>
      <c r="G608">
        <v>1</v>
      </c>
      <c r="H608">
        <v>3</v>
      </c>
      <c r="I608" t="s">
        <v>1327</v>
      </c>
      <c r="J608" t="s">
        <v>1328</v>
      </c>
      <c r="K608" t="s">
        <v>1329</v>
      </c>
      <c r="L608">
        <v>1348</v>
      </c>
      <c r="N608">
        <v>1009</v>
      </c>
      <c r="O608" t="s">
        <v>57</v>
      </c>
      <c r="P608" t="s">
        <v>57</v>
      </c>
      <c r="Q608">
        <v>1000</v>
      </c>
      <c r="X608">
        <v>1.4E-3</v>
      </c>
      <c r="Y608">
        <v>30030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3</v>
      </c>
      <c r="AG608">
        <v>1.4E-3</v>
      </c>
      <c r="AH608">
        <v>2</v>
      </c>
      <c r="AI608">
        <v>39502301</v>
      </c>
      <c r="AJ608">
        <v>620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ROW(Source!A268)</f>
        <v>268</v>
      </c>
      <c r="B609">
        <v>39502315</v>
      </c>
      <c r="C609">
        <v>39502296</v>
      </c>
      <c r="D609">
        <v>36802469</v>
      </c>
      <c r="E609">
        <v>1</v>
      </c>
      <c r="F609">
        <v>1</v>
      </c>
      <c r="G609">
        <v>1</v>
      </c>
      <c r="H609">
        <v>3</v>
      </c>
      <c r="I609" t="s">
        <v>1330</v>
      </c>
      <c r="J609" t="s">
        <v>1331</v>
      </c>
      <c r="K609" t="s">
        <v>1332</v>
      </c>
      <c r="L609">
        <v>1346</v>
      </c>
      <c r="N609">
        <v>1009</v>
      </c>
      <c r="O609" t="s">
        <v>52</v>
      </c>
      <c r="P609" t="s">
        <v>52</v>
      </c>
      <c r="Q609">
        <v>1</v>
      </c>
      <c r="X609">
        <v>0.02</v>
      </c>
      <c r="Y609">
        <v>37.29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3</v>
      </c>
      <c r="AG609">
        <v>0.02</v>
      </c>
      <c r="AH609">
        <v>2</v>
      </c>
      <c r="AI609">
        <v>39502302</v>
      </c>
      <c r="AJ609">
        <v>621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ROW(Source!A268)</f>
        <v>268</v>
      </c>
      <c r="B610">
        <v>39502316</v>
      </c>
      <c r="C610">
        <v>39502296</v>
      </c>
      <c r="D610">
        <v>39169897</v>
      </c>
      <c r="E610">
        <v>17</v>
      </c>
      <c r="F610">
        <v>1</v>
      </c>
      <c r="G610">
        <v>1</v>
      </c>
      <c r="H610">
        <v>3</v>
      </c>
      <c r="I610" t="s">
        <v>1574</v>
      </c>
      <c r="J610" t="s">
        <v>3</v>
      </c>
      <c r="K610" t="s">
        <v>1575</v>
      </c>
      <c r="L610">
        <v>1358</v>
      </c>
      <c r="N610">
        <v>1010</v>
      </c>
      <c r="O610" t="s">
        <v>566</v>
      </c>
      <c r="P610" t="s">
        <v>566</v>
      </c>
      <c r="Q610">
        <v>10</v>
      </c>
      <c r="X610">
        <v>4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 t="s">
        <v>3</v>
      </c>
      <c r="AG610">
        <v>4</v>
      </c>
      <c r="AH610">
        <v>3</v>
      </c>
      <c r="AI610">
        <v>-1</v>
      </c>
      <c r="AJ610" t="s">
        <v>3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ROW(Source!A268)</f>
        <v>268</v>
      </c>
      <c r="B611">
        <v>39502317</v>
      </c>
      <c r="C611">
        <v>39502296</v>
      </c>
      <c r="D611">
        <v>36796579</v>
      </c>
      <c r="E611">
        <v>17</v>
      </c>
      <c r="F611">
        <v>1</v>
      </c>
      <c r="G611">
        <v>1</v>
      </c>
      <c r="H611">
        <v>3</v>
      </c>
      <c r="I611" t="s">
        <v>1576</v>
      </c>
      <c r="J611" t="s">
        <v>3</v>
      </c>
      <c r="K611" t="s">
        <v>1577</v>
      </c>
      <c r="L611">
        <v>1348</v>
      </c>
      <c r="N611">
        <v>1009</v>
      </c>
      <c r="O611" t="s">
        <v>57</v>
      </c>
      <c r="P611" t="s">
        <v>57</v>
      </c>
      <c r="Q611">
        <v>1000</v>
      </c>
      <c r="X611">
        <v>6.9999999999999999E-4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 t="s">
        <v>3</v>
      </c>
      <c r="AG611">
        <v>6.9999999999999999E-4</v>
      </c>
      <c r="AH611">
        <v>3</v>
      </c>
      <c r="AI611">
        <v>-1</v>
      </c>
      <c r="AJ611" t="s">
        <v>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ROW(Source!A268)</f>
        <v>268</v>
      </c>
      <c r="B612">
        <v>39502318</v>
      </c>
      <c r="C612">
        <v>39502296</v>
      </c>
      <c r="D612">
        <v>36806623</v>
      </c>
      <c r="E612">
        <v>1</v>
      </c>
      <c r="F612">
        <v>1</v>
      </c>
      <c r="G612">
        <v>1</v>
      </c>
      <c r="H612">
        <v>3</v>
      </c>
      <c r="I612" t="s">
        <v>1333</v>
      </c>
      <c r="J612" t="s">
        <v>1334</v>
      </c>
      <c r="K612" t="s">
        <v>1335</v>
      </c>
      <c r="L612">
        <v>1348</v>
      </c>
      <c r="N612">
        <v>1009</v>
      </c>
      <c r="O612" t="s">
        <v>57</v>
      </c>
      <c r="P612" t="s">
        <v>57</v>
      </c>
      <c r="Q612">
        <v>1000</v>
      </c>
      <c r="X612">
        <v>2E-3</v>
      </c>
      <c r="Y612">
        <v>1836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3</v>
      </c>
      <c r="AG612">
        <v>2E-3</v>
      </c>
      <c r="AH612">
        <v>2</v>
      </c>
      <c r="AI612">
        <v>39502303</v>
      </c>
      <c r="AJ612">
        <v>623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ROW(Source!A268)</f>
        <v>268</v>
      </c>
      <c r="B613">
        <v>39502319</v>
      </c>
      <c r="C613">
        <v>39502296</v>
      </c>
      <c r="D613">
        <v>36838223</v>
      </c>
      <c r="E613">
        <v>1</v>
      </c>
      <c r="F613">
        <v>1</v>
      </c>
      <c r="G613">
        <v>1</v>
      </c>
      <c r="H613">
        <v>3</v>
      </c>
      <c r="I613" t="s">
        <v>1336</v>
      </c>
      <c r="J613" t="s">
        <v>1337</v>
      </c>
      <c r="K613" t="s">
        <v>1338</v>
      </c>
      <c r="L613">
        <v>1348</v>
      </c>
      <c r="N613">
        <v>1009</v>
      </c>
      <c r="O613" t="s">
        <v>57</v>
      </c>
      <c r="P613" t="s">
        <v>57</v>
      </c>
      <c r="Q613">
        <v>1000</v>
      </c>
      <c r="X613">
        <v>4.0000000000000002E-4</v>
      </c>
      <c r="Y613">
        <v>15119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3</v>
      </c>
      <c r="AG613">
        <v>4.0000000000000002E-4</v>
      </c>
      <c r="AH613">
        <v>2</v>
      </c>
      <c r="AI613">
        <v>39502304</v>
      </c>
      <c r="AJ613">
        <v>624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ROW(Source!A268)</f>
        <v>268</v>
      </c>
      <c r="B614">
        <v>39502320</v>
      </c>
      <c r="C614">
        <v>39502296</v>
      </c>
      <c r="D614">
        <v>36797701</v>
      </c>
      <c r="E614">
        <v>17</v>
      </c>
      <c r="F614">
        <v>1</v>
      </c>
      <c r="G614">
        <v>1</v>
      </c>
      <c r="H614">
        <v>3</v>
      </c>
      <c r="I614" t="s">
        <v>1578</v>
      </c>
      <c r="J614" t="s">
        <v>3</v>
      </c>
      <c r="K614" t="s">
        <v>1579</v>
      </c>
      <c r="L614">
        <v>1346</v>
      </c>
      <c r="N614">
        <v>1009</v>
      </c>
      <c r="O614" t="s">
        <v>52</v>
      </c>
      <c r="P614" t="s">
        <v>52</v>
      </c>
      <c r="Q614">
        <v>1</v>
      </c>
      <c r="X614">
        <v>2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 t="s">
        <v>3</v>
      </c>
      <c r="AG614">
        <v>2</v>
      </c>
      <c r="AH614">
        <v>3</v>
      </c>
      <c r="AI614">
        <v>-1</v>
      </c>
      <c r="AJ614" t="s">
        <v>3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ROW(Source!A268)</f>
        <v>268</v>
      </c>
      <c r="B615">
        <v>39502321</v>
      </c>
      <c r="C615">
        <v>39502296</v>
      </c>
      <c r="D615">
        <v>36838951</v>
      </c>
      <c r="E615">
        <v>1</v>
      </c>
      <c r="F615">
        <v>1</v>
      </c>
      <c r="G615">
        <v>1</v>
      </c>
      <c r="H615">
        <v>3</v>
      </c>
      <c r="I615" t="s">
        <v>1339</v>
      </c>
      <c r="J615" t="s">
        <v>1340</v>
      </c>
      <c r="K615" t="s">
        <v>1341</v>
      </c>
      <c r="L615">
        <v>1348</v>
      </c>
      <c r="N615">
        <v>1009</v>
      </c>
      <c r="O615" t="s">
        <v>57</v>
      </c>
      <c r="P615" t="s">
        <v>57</v>
      </c>
      <c r="Q615">
        <v>1000</v>
      </c>
      <c r="X615">
        <v>2.0000000000000001E-4</v>
      </c>
      <c r="Y615">
        <v>16950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3</v>
      </c>
      <c r="AG615">
        <v>2.0000000000000001E-4</v>
      </c>
      <c r="AH615">
        <v>2</v>
      </c>
      <c r="AI615">
        <v>39502305</v>
      </c>
      <c r="AJ615">
        <v>625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ROW(Source!A268)</f>
        <v>268</v>
      </c>
      <c r="B616">
        <v>39502322</v>
      </c>
      <c r="C616">
        <v>39502296</v>
      </c>
      <c r="D616">
        <v>36796229</v>
      </c>
      <c r="E616">
        <v>17</v>
      </c>
      <c r="F616">
        <v>1</v>
      </c>
      <c r="G616">
        <v>1</v>
      </c>
      <c r="H616">
        <v>3</v>
      </c>
      <c r="I616" t="s">
        <v>504</v>
      </c>
      <c r="J616" t="s">
        <v>3</v>
      </c>
      <c r="K616" t="s">
        <v>505</v>
      </c>
      <c r="L616">
        <v>1035</v>
      </c>
      <c r="N616">
        <v>1013</v>
      </c>
      <c r="O616" t="s">
        <v>497</v>
      </c>
      <c r="P616" t="s">
        <v>497</v>
      </c>
      <c r="Q616">
        <v>1</v>
      </c>
      <c r="X616">
        <v>10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 t="s">
        <v>3</v>
      </c>
      <c r="AG616">
        <v>10</v>
      </c>
      <c r="AH616">
        <v>2</v>
      </c>
      <c r="AI616">
        <v>39502306</v>
      </c>
      <c r="AJ616">
        <v>628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ROW(Source!A277)</f>
        <v>277</v>
      </c>
      <c r="B617">
        <v>39502334</v>
      </c>
      <c r="C617">
        <v>39502327</v>
      </c>
      <c r="D617">
        <v>37071037</v>
      </c>
      <c r="E617">
        <v>1</v>
      </c>
      <c r="F617">
        <v>1</v>
      </c>
      <c r="G617">
        <v>1</v>
      </c>
      <c r="H617">
        <v>1</v>
      </c>
      <c r="I617" t="s">
        <v>1217</v>
      </c>
      <c r="J617" t="s">
        <v>3</v>
      </c>
      <c r="K617" t="s">
        <v>1218</v>
      </c>
      <c r="L617">
        <v>1191</v>
      </c>
      <c r="N617">
        <v>1013</v>
      </c>
      <c r="O617" t="s">
        <v>1028</v>
      </c>
      <c r="P617" t="s">
        <v>1028</v>
      </c>
      <c r="Q617">
        <v>1</v>
      </c>
      <c r="X617">
        <v>7</v>
      </c>
      <c r="Y617">
        <v>0</v>
      </c>
      <c r="Z617">
        <v>0</v>
      </c>
      <c r="AA617">
        <v>0</v>
      </c>
      <c r="AB617">
        <v>9.6199999999999992</v>
      </c>
      <c r="AC617">
        <v>0</v>
      </c>
      <c r="AD617">
        <v>1</v>
      </c>
      <c r="AE617">
        <v>1</v>
      </c>
      <c r="AF617" t="s">
        <v>33</v>
      </c>
      <c r="AG617">
        <v>8.0499999999999989</v>
      </c>
      <c r="AH617">
        <v>2</v>
      </c>
      <c r="AI617">
        <v>39502328</v>
      </c>
      <c r="AJ617">
        <v>629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ROW(Source!A277)</f>
        <v>277</v>
      </c>
      <c r="B618">
        <v>39502335</v>
      </c>
      <c r="C618">
        <v>39502327</v>
      </c>
      <c r="D618">
        <v>36802469</v>
      </c>
      <c r="E618">
        <v>1</v>
      </c>
      <c r="F618">
        <v>1</v>
      </c>
      <c r="G618">
        <v>1</v>
      </c>
      <c r="H618">
        <v>3</v>
      </c>
      <c r="I618" t="s">
        <v>1330</v>
      </c>
      <c r="J618" t="s">
        <v>1331</v>
      </c>
      <c r="K618" t="s">
        <v>1332</v>
      </c>
      <c r="L618">
        <v>1346</v>
      </c>
      <c r="N618">
        <v>1009</v>
      </c>
      <c r="O618" t="s">
        <v>52</v>
      </c>
      <c r="P618" t="s">
        <v>52</v>
      </c>
      <c r="Q618">
        <v>1</v>
      </c>
      <c r="X618">
        <v>0.13</v>
      </c>
      <c r="Y618">
        <v>37.29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3</v>
      </c>
      <c r="AG618">
        <v>0.13</v>
      </c>
      <c r="AH618">
        <v>2</v>
      </c>
      <c r="AI618">
        <v>39502329</v>
      </c>
      <c r="AJ618">
        <v>630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ROW(Source!A277)</f>
        <v>277</v>
      </c>
      <c r="B619">
        <v>39502336</v>
      </c>
      <c r="C619">
        <v>39502327</v>
      </c>
      <c r="D619">
        <v>39169897</v>
      </c>
      <c r="E619">
        <v>17</v>
      </c>
      <c r="F619">
        <v>1</v>
      </c>
      <c r="G619">
        <v>1</v>
      </c>
      <c r="H619">
        <v>3</v>
      </c>
      <c r="I619" t="s">
        <v>1574</v>
      </c>
      <c r="J619" t="s">
        <v>3</v>
      </c>
      <c r="K619" t="s">
        <v>1575</v>
      </c>
      <c r="L619">
        <v>1358</v>
      </c>
      <c r="N619">
        <v>1010</v>
      </c>
      <c r="O619" t="s">
        <v>566</v>
      </c>
      <c r="P619" t="s">
        <v>566</v>
      </c>
      <c r="Q619">
        <v>10</v>
      </c>
      <c r="X619">
        <v>2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 t="s">
        <v>3</v>
      </c>
      <c r="AG619">
        <v>2</v>
      </c>
      <c r="AH619">
        <v>3</v>
      </c>
      <c r="AI619">
        <v>-1</v>
      </c>
      <c r="AJ619" t="s">
        <v>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ROW(Source!A277)</f>
        <v>277</v>
      </c>
      <c r="B620">
        <v>39502337</v>
      </c>
      <c r="C620">
        <v>39502327</v>
      </c>
      <c r="D620">
        <v>36796579</v>
      </c>
      <c r="E620">
        <v>17</v>
      </c>
      <c r="F620">
        <v>1</v>
      </c>
      <c r="G620">
        <v>1</v>
      </c>
      <c r="H620">
        <v>3</v>
      </c>
      <c r="I620" t="s">
        <v>1576</v>
      </c>
      <c r="J620" t="s">
        <v>3</v>
      </c>
      <c r="K620" t="s">
        <v>1577</v>
      </c>
      <c r="L620">
        <v>1348</v>
      </c>
      <c r="N620">
        <v>1009</v>
      </c>
      <c r="O620" t="s">
        <v>57</v>
      </c>
      <c r="P620" t="s">
        <v>57</v>
      </c>
      <c r="Q620">
        <v>1000</v>
      </c>
      <c r="X620">
        <v>1E-4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 t="s">
        <v>3</v>
      </c>
      <c r="AG620">
        <v>1E-4</v>
      </c>
      <c r="AH620">
        <v>3</v>
      </c>
      <c r="AI620">
        <v>-1</v>
      </c>
      <c r="AJ620" t="s">
        <v>3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ROW(Source!A277)</f>
        <v>277</v>
      </c>
      <c r="B621">
        <v>39502338</v>
      </c>
      <c r="C621">
        <v>39502327</v>
      </c>
      <c r="D621">
        <v>36838223</v>
      </c>
      <c r="E621">
        <v>1</v>
      </c>
      <c r="F621">
        <v>1</v>
      </c>
      <c r="G621">
        <v>1</v>
      </c>
      <c r="H621">
        <v>3</v>
      </c>
      <c r="I621" t="s">
        <v>1336</v>
      </c>
      <c r="J621" t="s">
        <v>1337</v>
      </c>
      <c r="K621" t="s">
        <v>1338</v>
      </c>
      <c r="L621">
        <v>1348</v>
      </c>
      <c r="N621">
        <v>1009</v>
      </c>
      <c r="O621" t="s">
        <v>57</v>
      </c>
      <c r="P621" t="s">
        <v>57</v>
      </c>
      <c r="Q621">
        <v>1000</v>
      </c>
      <c r="X621">
        <v>2.5999999999999998E-4</v>
      </c>
      <c r="Y621">
        <v>15119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2.5999999999999998E-4</v>
      </c>
      <c r="AH621">
        <v>2</v>
      </c>
      <c r="AI621">
        <v>39502330</v>
      </c>
      <c r="AJ621">
        <v>631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ROW(Source!A277)</f>
        <v>277</v>
      </c>
      <c r="B622">
        <v>39502339</v>
      </c>
      <c r="C622">
        <v>39502327</v>
      </c>
      <c r="D622">
        <v>36838951</v>
      </c>
      <c r="E622">
        <v>1</v>
      </c>
      <c r="F622">
        <v>1</v>
      </c>
      <c r="G622">
        <v>1</v>
      </c>
      <c r="H622">
        <v>3</v>
      </c>
      <c r="I622" t="s">
        <v>1339</v>
      </c>
      <c r="J622" t="s">
        <v>1340</v>
      </c>
      <c r="K622" t="s">
        <v>1341</v>
      </c>
      <c r="L622">
        <v>1348</v>
      </c>
      <c r="N622">
        <v>1009</v>
      </c>
      <c r="O622" t="s">
        <v>57</v>
      </c>
      <c r="P622" t="s">
        <v>57</v>
      </c>
      <c r="Q622">
        <v>1000</v>
      </c>
      <c r="X622">
        <v>1.2999999999999999E-4</v>
      </c>
      <c r="Y622">
        <v>16950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3</v>
      </c>
      <c r="AG622">
        <v>1.2999999999999999E-4</v>
      </c>
      <c r="AH622">
        <v>2</v>
      </c>
      <c r="AI622">
        <v>39502331</v>
      </c>
      <c r="AJ622">
        <v>632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ROW(Source!A277)</f>
        <v>277</v>
      </c>
      <c r="B623">
        <v>39502340</v>
      </c>
      <c r="C623">
        <v>39502327</v>
      </c>
      <c r="D623">
        <v>36797714</v>
      </c>
      <c r="E623">
        <v>17</v>
      </c>
      <c r="F623">
        <v>1</v>
      </c>
      <c r="G623">
        <v>1</v>
      </c>
      <c r="H623">
        <v>3</v>
      </c>
      <c r="I623" t="s">
        <v>516</v>
      </c>
      <c r="J623" t="s">
        <v>3</v>
      </c>
      <c r="K623" t="s">
        <v>517</v>
      </c>
      <c r="L623">
        <v>1354</v>
      </c>
      <c r="N623">
        <v>1010</v>
      </c>
      <c r="O623" t="s">
        <v>132</v>
      </c>
      <c r="P623" t="s">
        <v>132</v>
      </c>
      <c r="Q623">
        <v>1</v>
      </c>
      <c r="X623">
        <v>10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 t="s">
        <v>3</v>
      </c>
      <c r="AG623">
        <v>10</v>
      </c>
      <c r="AH623">
        <v>2</v>
      </c>
      <c r="AI623">
        <v>39502332</v>
      </c>
      <c r="AJ623">
        <v>633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ROW(Source!A278)</f>
        <v>278</v>
      </c>
      <c r="B624">
        <v>39502334</v>
      </c>
      <c r="C624">
        <v>39502327</v>
      </c>
      <c r="D624">
        <v>37071037</v>
      </c>
      <c r="E624">
        <v>1</v>
      </c>
      <c r="F624">
        <v>1</v>
      </c>
      <c r="G624">
        <v>1</v>
      </c>
      <c r="H624">
        <v>1</v>
      </c>
      <c r="I624" t="s">
        <v>1217</v>
      </c>
      <c r="J624" t="s">
        <v>3</v>
      </c>
      <c r="K624" t="s">
        <v>1218</v>
      </c>
      <c r="L624">
        <v>1191</v>
      </c>
      <c r="N624">
        <v>1013</v>
      </c>
      <c r="O624" t="s">
        <v>1028</v>
      </c>
      <c r="P624" t="s">
        <v>1028</v>
      </c>
      <c r="Q624">
        <v>1</v>
      </c>
      <c r="X624">
        <v>7</v>
      </c>
      <c r="Y624">
        <v>0</v>
      </c>
      <c r="Z624">
        <v>0</v>
      </c>
      <c r="AA624">
        <v>0</v>
      </c>
      <c r="AB624">
        <v>9.6199999999999992</v>
      </c>
      <c r="AC624">
        <v>0</v>
      </c>
      <c r="AD624">
        <v>1</v>
      </c>
      <c r="AE624">
        <v>1</v>
      </c>
      <c r="AF624" t="s">
        <v>33</v>
      </c>
      <c r="AG624">
        <v>8.0499999999999989</v>
      </c>
      <c r="AH624">
        <v>2</v>
      </c>
      <c r="AI624">
        <v>39502328</v>
      </c>
      <c r="AJ624">
        <v>635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ROW(Source!A278)</f>
        <v>278</v>
      </c>
      <c r="B625">
        <v>39502335</v>
      </c>
      <c r="C625">
        <v>39502327</v>
      </c>
      <c r="D625">
        <v>36802469</v>
      </c>
      <c r="E625">
        <v>1</v>
      </c>
      <c r="F625">
        <v>1</v>
      </c>
      <c r="G625">
        <v>1</v>
      </c>
      <c r="H625">
        <v>3</v>
      </c>
      <c r="I625" t="s">
        <v>1330</v>
      </c>
      <c r="J625" t="s">
        <v>1331</v>
      </c>
      <c r="K625" t="s">
        <v>1332</v>
      </c>
      <c r="L625">
        <v>1346</v>
      </c>
      <c r="N625">
        <v>1009</v>
      </c>
      <c r="O625" t="s">
        <v>52</v>
      </c>
      <c r="P625" t="s">
        <v>52</v>
      </c>
      <c r="Q625">
        <v>1</v>
      </c>
      <c r="X625">
        <v>0.13</v>
      </c>
      <c r="Y625">
        <v>37.29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3</v>
      </c>
      <c r="AG625">
        <v>0.13</v>
      </c>
      <c r="AH625">
        <v>2</v>
      </c>
      <c r="AI625">
        <v>39502329</v>
      </c>
      <c r="AJ625">
        <v>636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ROW(Source!A278)</f>
        <v>278</v>
      </c>
      <c r="B626">
        <v>39502336</v>
      </c>
      <c r="C626">
        <v>39502327</v>
      </c>
      <c r="D626">
        <v>39169897</v>
      </c>
      <c r="E626">
        <v>17</v>
      </c>
      <c r="F626">
        <v>1</v>
      </c>
      <c r="G626">
        <v>1</v>
      </c>
      <c r="H626">
        <v>3</v>
      </c>
      <c r="I626" t="s">
        <v>1574</v>
      </c>
      <c r="J626" t="s">
        <v>3</v>
      </c>
      <c r="K626" t="s">
        <v>1575</v>
      </c>
      <c r="L626">
        <v>1358</v>
      </c>
      <c r="N626">
        <v>1010</v>
      </c>
      <c r="O626" t="s">
        <v>566</v>
      </c>
      <c r="P626" t="s">
        <v>566</v>
      </c>
      <c r="Q626">
        <v>10</v>
      </c>
      <c r="X626">
        <v>2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 t="s">
        <v>3</v>
      </c>
      <c r="AG626">
        <v>2</v>
      </c>
      <c r="AH626">
        <v>3</v>
      </c>
      <c r="AI626">
        <v>-1</v>
      </c>
      <c r="AJ626" t="s">
        <v>3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ROW(Source!A278)</f>
        <v>278</v>
      </c>
      <c r="B627">
        <v>39502337</v>
      </c>
      <c r="C627">
        <v>39502327</v>
      </c>
      <c r="D627">
        <v>36796579</v>
      </c>
      <c r="E627">
        <v>17</v>
      </c>
      <c r="F627">
        <v>1</v>
      </c>
      <c r="G627">
        <v>1</v>
      </c>
      <c r="H627">
        <v>3</v>
      </c>
      <c r="I627" t="s">
        <v>1576</v>
      </c>
      <c r="J627" t="s">
        <v>3</v>
      </c>
      <c r="K627" t="s">
        <v>1577</v>
      </c>
      <c r="L627">
        <v>1348</v>
      </c>
      <c r="N627">
        <v>1009</v>
      </c>
      <c r="O627" t="s">
        <v>57</v>
      </c>
      <c r="P627" t="s">
        <v>57</v>
      </c>
      <c r="Q627">
        <v>1000</v>
      </c>
      <c r="X627">
        <v>1E-4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 t="s">
        <v>3</v>
      </c>
      <c r="AG627">
        <v>1E-4</v>
      </c>
      <c r="AH627">
        <v>3</v>
      </c>
      <c r="AI627">
        <v>-1</v>
      </c>
      <c r="AJ627" t="s">
        <v>3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ROW(Source!A278)</f>
        <v>278</v>
      </c>
      <c r="B628">
        <v>39502338</v>
      </c>
      <c r="C628">
        <v>39502327</v>
      </c>
      <c r="D628">
        <v>36838223</v>
      </c>
      <c r="E628">
        <v>1</v>
      </c>
      <c r="F628">
        <v>1</v>
      </c>
      <c r="G628">
        <v>1</v>
      </c>
      <c r="H628">
        <v>3</v>
      </c>
      <c r="I628" t="s">
        <v>1336</v>
      </c>
      <c r="J628" t="s">
        <v>1337</v>
      </c>
      <c r="K628" t="s">
        <v>1338</v>
      </c>
      <c r="L628">
        <v>1348</v>
      </c>
      <c r="N628">
        <v>1009</v>
      </c>
      <c r="O628" t="s">
        <v>57</v>
      </c>
      <c r="P628" t="s">
        <v>57</v>
      </c>
      <c r="Q628">
        <v>1000</v>
      </c>
      <c r="X628">
        <v>2.5999999999999998E-4</v>
      </c>
      <c r="Y628">
        <v>15119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2.5999999999999998E-4</v>
      </c>
      <c r="AH628">
        <v>2</v>
      </c>
      <c r="AI628">
        <v>39502330</v>
      </c>
      <c r="AJ628">
        <v>637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ROW(Source!A278)</f>
        <v>278</v>
      </c>
      <c r="B629">
        <v>39502339</v>
      </c>
      <c r="C629">
        <v>39502327</v>
      </c>
      <c r="D629">
        <v>36838951</v>
      </c>
      <c r="E629">
        <v>1</v>
      </c>
      <c r="F629">
        <v>1</v>
      </c>
      <c r="G629">
        <v>1</v>
      </c>
      <c r="H629">
        <v>3</v>
      </c>
      <c r="I629" t="s">
        <v>1339</v>
      </c>
      <c r="J629" t="s">
        <v>1340</v>
      </c>
      <c r="K629" t="s">
        <v>1341</v>
      </c>
      <c r="L629">
        <v>1348</v>
      </c>
      <c r="N629">
        <v>1009</v>
      </c>
      <c r="O629" t="s">
        <v>57</v>
      </c>
      <c r="P629" t="s">
        <v>57</v>
      </c>
      <c r="Q629">
        <v>1000</v>
      </c>
      <c r="X629">
        <v>1.2999999999999999E-4</v>
      </c>
      <c r="Y629">
        <v>16950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3</v>
      </c>
      <c r="AG629">
        <v>1.2999999999999999E-4</v>
      </c>
      <c r="AH629">
        <v>2</v>
      </c>
      <c r="AI629">
        <v>39502331</v>
      </c>
      <c r="AJ629">
        <v>638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ROW(Source!A278)</f>
        <v>278</v>
      </c>
      <c r="B630">
        <v>39502340</v>
      </c>
      <c r="C630">
        <v>39502327</v>
      </c>
      <c r="D630">
        <v>36797714</v>
      </c>
      <c r="E630">
        <v>17</v>
      </c>
      <c r="F630">
        <v>1</v>
      </c>
      <c r="G630">
        <v>1</v>
      </c>
      <c r="H630">
        <v>3</v>
      </c>
      <c r="I630" t="s">
        <v>516</v>
      </c>
      <c r="J630" t="s">
        <v>3</v>
      </c>
      <c r="K630" t="s">
        <v>517</v>
      </c>
      <c r="L630">
        <v>1354</v>
      </c>
      <c r="N630">
        <v>1010</v>
      </c>
      <c r="O630" t="s">
        <v>132</v>
      </c>
      <c r="P630" t="s">
        <v>132</v>
      </c>
      <c r="Q630">
        <v>1</v>
      </c>
      <c r="X630">
        <v>10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 t="s">
        <v>3</v>
      </c>
      <c r="AG630">
        <v>10</v>
      </c>
      <c r="AH630">
        <v>2</v>
      </c>
      <c r="AI630">
        <v>39502332</v>
      </c>
      <c r="AJ630">
        <v>639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ROW(Source!A283)</f>
        <v>283</v>
      </c>
      <c r="B631">
        <v>39502357</v>
      </c>
      <c r="C631">
        <v>39502343</v>
      </c>
      <c r="D631">
        <v>37070202</v>
      </c>
      <c r="E631">
        <v>1</v>
      </c>
      <c r="F631">
        <v>1</v>
      </c>
      <c r="G631">
        <v>1</v>
      </c>
      <c r="H631">
        <v>1</v>
      </c>
      <c r="I631" t="s">
        <v>1342</v>
      </c>
      <c r="J631" t="s">
        <v>3</v>
      </c>
      <c r="K631" t="s">
        <v>1343</v>
      </c>
      <c r="L631">
        <v>1191</v>
      </c>
      <c r="N631">
        <v>1013</v>
      </c>
      <c r="O631" t="s">
        <v>1028</v>
      </c>
      <c r="P631" t="s">
        <v>1028</v>
      </c>
      <c r="Q631">
        <v>1</v>
      </c>
      <c r="X631">
        <v>96.95</v>
      </c>
      <c r="Y631">
        <v>0</v>
      </c>
      <c r="Z631">
        <v>0</v>
      </c>
      <c r="AA631">
        <v>0</v>
      </c>
      <c r="AB631">
        <v>9.51</v>
      </c>
      <c r="AC631">
        <v>0</v>
      </c>
      <c r="AD631">
        <v>1</v>
      </c>
      <c r="AE631">
        <v>1</v>
      </c>
      <c r="AF631" t="s">
        <v>33</v>
      </c>
      <c r="AG631">
        <v>111.49249999999999</v>
      </c>
      <c r="AH631">
        <v>2</v>
      </c>
      <c r="AI631">
        <v>39502344</v>
      </c>
      <c r="AJ631">
        <v>641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ROW(Source!A283)</f>
        <v>283</v>
      </c>
      <c r="B632">
        <v>39502358</v>
      </c>
      <c r="C632">
        <v>39502343</v>
      </c>
      <c r="D632">
        <v>37064876</v>
      </c>
      <c r="E632">
        <v>1</v>
      </c>
      <c r="F632">
        <v>1</v>
      </c>
      <c r="G632">
        <v>1</v>
      </c>
      <c r="H632">
        <v>1</v>
      </c>
      <c r="I632" t="s">
        <v>1029</v>
      </c>
      <c r="J632" t="s">
        <v>3</v>
      </c>
      <c r="K632" t="s">
        <v>1030</v>
      </c>
      <c r="L632">
        <v>1191</v>
      </c>
      <c r="N632">
        <v>1013</v>
      </c>
      <c r="O632" t="s">
        <v>1028</v>
      </c>
      <c r="P632" t="s">
        <v>1028</v>
      </c>
      <c r="Q632">
        <v>1</v>
      </c>
      <c r="X632">
        <v>0.01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2</v>
      </c>
      <c r="AF632" t="s">
        <v>32</v>
      </c>
      <c r="AG632">
        <v>1.2500000000000001E-2</v>
      </c>
      <c r="AH632">
        <v>2</v>
      </c>
      <c r="AI632">
        <v>39502345</v>
      </c>
      <c r="AJ632">
        <v>642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ROW(Source!A283)</f>
        <v>283</v>
      </c>
      <c r="B633">
        <v>39502359</v>
      </c>
      <c r="C633">
        <v>39502343</v>
      </c>
      <c r="D633">
        <v>36882055</v>
      </c>
      <c r="E633">
        <v>1</v>
      </c>
      <c r="F633">
        <v>1</v>
      </c>
      <c r="G633">
        <v>1</v>
      </c>
      <c r="H633">
        <v>2</v>
      </c>
      <c r="I633" t="s">
        <v>1298</v>
      </c>
      <c r="J633" t="s">
        <v>1299</v>
      </c>
      <c r="K633" t="s">
        <v>1300</v>
      </c>
      <c r="L633">
        <v>1368</v>
      </c>
      <c r="N633">
        <v>1011</v>
      </c>
      <c r="O633" t="s">
        <v>1034</v>
      </c>
      <c r="P633" t="s">
        <v>1034</v>
      </c>
      <c r="Q633">
        <v>1</v>
      </c>
      <c r="X633">
        <v>3.0000000000000001E-3</v>
      </c>
      <c r="Y633">
        <v>0</v>
      </c>
      <c r="Z633">
        <v>83.43</v>
      </c>
      <c r="AA633">
        <v>13.5</v>
      </c>
      <c r="AB633">
        <v>0</v>
      </c>
      <c r="AC633">
        <v>0</v>
      </c>
      <c r="AD633">
        <v>1</v>
      </c>
      <c r="AE633">
        <v>0</v>
      </c>
      <c r="AF633" t="s">
        <v>32</v>
      </c>
      <c r="AG633">
        <v>3.7499999999999999E-3</v>
      </c>
      <c r="AH633">
        <v>2</v>
      </c>
      <c r="AI633">
        <v>39502346</v>
      </c>
      <c r="AJ633">
        <v>643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ROW(Source!A283)</f>
        <v>283</v>
      </c>
      <c r="B634">
        <v>39502360</v>
      </c>
      <c r="C634">
        <v>39502343</v>
      </c>
      <c r="D634">
        <v>36882157</v>
      </c>
      <c r="E634">
        <v>1</v>
      </c>
      <c r="F634">
        <v>1</v>
      </c>
      <c r="G634">
        <v>1</v>
      </c>
      <c r="H634">
        <v>2</v>
      </c>
      <c r="I634" t="s">
        <v>1301</v>
      </c>
      <c r="J634" t="s">
        <v>1302</v>
      </c>
      <c r="K634" t="s">
        <v>1303</v>
      </c>
      <c r="L634">
        <v>1368</v>
      </c>
      <c r="N634">
        <v>1011</v>
      </c>
      <c r="O634" t="s">
        <v>1034</v>
      </c>
      <c r="P634" t="s">
        <v>1034</v>
      </c>
      <c r="Q634">
        <v>1</v>
      </c>
      <c r="X634">
        <v>4.0000000000000001E-3</v>
      </c>
      <c r="Y634">
        <v>0</v>
      </c>
      <c r="Z634">
        <v>88.01</v>
      </c>
      <c r="AA634">
        <v>11.6</v>
      </c>
      <c r="AB634">
        <v>0</v>
      </c>
      <c r="AC634">
        <v>0</v>
      </c>
      <c r="AD634">
        <v>1</v>
      </c>
      <c r="AE634">
        <v>0</v>
      </c>
      <c r="AF634" t="s">
        <v>32</v>
      </c>
      <c r="AG634">
        <v>5.0000000000000001E-3</v>
      </c>
      <c r="AH634">
        <v>2</v>
      </c>
      <c r="AI634">
        <v>39502347</v>
      </c>
      <c r="AJ634">
        <v>644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ROW(Source!A283)</f>
        <v>283</v>
      </c>
      <c r="B635">
        <v>39502361</v>
      </c>
      <c r="C635">
        <v>39502343</v>
      </c>
      <c r="D635">
        <v>36883274</v>
      </c>
      <c r="E635">
        <v>1</v>
      </c>
      <c r="F635">
        <v>1</v>
      </c>
      <c r="G635">
        <v>1</v>
      </c>
      <c r="H635">
        <v>2</v>
      </c>
      <c r="I635" t="s">
        <v>1344</v>
      </c>
      <c r="J635" t="s">
        <v>1345</v>
      </c>
      <c r="K635" t="s">
        <v>1346</v>
      </c>
      <c r="L635">
        <v>1368</v>
      </c>
      <c r="N635">
        <v>1011</v>
      </c>
      <c r="O635" t="s">
        <v>1034</v>
      </c>
      <c r="P635" t="s">
        <v>1034</v>
      </c>
      <c r="Q635">
        <v>1</v>
      </c>
      <c r="X635">
        <v>1.27</v>
      </c>
      <c r="Y635">
        <v>0</v>
      </c>
      <c r="Z635">
        <v>29.67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32</v>
      </c>
      <c r="AG635">
        <v>1.5874999999999999</v>
      </c>
      <c r="AH635">
        <v>2</v>
      </c>
      <c r="AI635">
        <v>39502348</v>
      </c>
      <c r="AJ635">
        <v>645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ROW(Source!A283)</f>
        <v>283</v>
      </c>
      <c r="B636">
        <v>39502362</v>
      </c>
      <c r="C636">
        <v>39502343</v>
      </c>
      <c r="D636">
        <v>36883791</v>
      </c>
      <c r="E636">
        <v>1</v>
      </c>
      <c r="F636">
        <v>1</v>
      </c>
      <c r="G636">
        <v>1</v>
      </c>
      <c r="H636">
        <v>2</v>
      </c>
      <c r="I636" t="s">
        <v>1347</v>
      </c>
      <c r="J636" t="s">
        <v>1348</v>
      </c>
      <c r="K636" t="s">
        <v>1349</v>
      </c>
      <c r="L636">
        <v>1368</v>
      </c>
      <c r="N636">
        <v>1011</v>
      </c>
      <c r="O636" t="s">
        <v>1034</v>
      </c>
      <c r="P636" t="s">
        <v>1034</v>
      </c>
      <c r="Q636">
        <v>1</v>
      </c>
      <c r="X636">
        <v>16.38</v>
      </c>
      <c r="Y636">
        <v>0</v>
      </c>
      <c r="Z636">
        <v>26.25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32</v>
      </c>
      <c r="AG636">
        <v>20.474999999999998</v>
      </c>
      <c r="AH636">
        <v>2</v>
      </c>
      <c r="AI636">
        <v>39502349</v>
      </c>
      <c r="AJ636">
        <v>646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ROW(Source!A283)</f>
        <v>283</v>
      </c>
      <c r="B637">
        <v>39502363</v>
      </c>
      <c r="C637">
        <v>39502343</v>
      </c>
      <c r="D637">
        <v>36801792</v>
      </c>
      <c r="E637">
        <v>1</v>
      </c>
      <c r="F637">
        <v>1</v>
      </c>
      <c r="G637">
        <v>1</v>
      </c>
      <c r="H637">
        <v>3</v>
      </c>
      <c r="I637" t="s">
        <v>1066</v>
      </c>
      <c r="J637" t="s">
        <v>1067</v>
      </c>
      <c r="K637" t="s">
        <v>1068</v>
      </c>
      <c r="L637">
        <v>1339</v>
      </c>
      <c r="N637">
        <v>1007</v>
      </c>
      <c r="O637" t="s">
        <v>179</v>
      </c>
      <c r="P637" t="s">
        <v>179</v>
      </c>
      <c r="Q637">
        <v>1</v>
      </c>
      <c r="X637">
        <v>0.14399999999999999</v>
      </c>
      <c r="Y637">
        <v>2.44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3</v>
      </c>
      <c r="AG637">
        <v>0.14399999999999999</v>
      </c>
      <c r="AH637">
        <v>2</v>
      </c>
      <c r="AI637">
        <v>39502350</v>
      </c>
      <c r="AJ637">
        <v>647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ROW(Source!A283)</f>
        <v>283</v>
      </c>
      <c r="B638">
        <v>39502364</v>
      </c>
      <c r="C638">
        <v>39502343</v>
      </c>
      <c r="D638">
        <v>36804463</v>
      </c>
      <c r="E638">
        <v>1</v>
      </c>
      <c r="F638">
        <v>1</v>
      </c>
      <c r="G638">
        <v>1</v>
      </c>
      <c r="H638">
        <v>3</v>
      </c>
      <c r="I638" t="s">
        <v>1350</v>
      </c>
      <c r="J638" t="s">
        <v>1351</v>
      </c>
      <c r="K638" t="s">
        <v>1352</v>
      </c>
      <c r="L638">
        <v>1348</v>
      </c>
      <c r="N638">
        <v>1009</v>
      </c>
      <c r="O638" t="s">
        <v>57</v>
      </c>
      <c r="P638" t="s">
        <v>57</v>
      </c>
      <c r="Q638">
        <v>1000</v>
      </c>
      <c r="X638">
        <v>8.9999999999999998E-4</v>
      </c>
      <c r="Y638">
        <v>13186.74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3</v>
      </c>
      <c r="AG638">
        <v>8.9999999999999998E-4</v>
      </c>
      <c r="AH638">
        <v>2</v>
      </c>
      <c r="AI638">
        <v>39502351</v>
      </c>
      <c r="AJ638">
        <v>648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ROW(Source!A283)</f>
        <v>283</v>
      </c>
      <c r="B639">
        <v>39502365</v>
      </c>
      <c r="C639">
        <v>39502343</v>
      </c>
      <c r="D639">
        <v>36804582</v>
      </c>
      <c r="E639">
        <v>1</v>
      </c>
      <c r="F639">
        <v>1</v>
      </c>
      <c r="G639">
        <v>1</v>
      </c>
      <c r="H639">
        <v>3</v>
      </c>
      <c r="I639" t="s">
        <v>1353</v>
      </c>
      <c r="J639" t="s">
        <v>1354</v>
      </c>
      <c r="K639" t="s">
        <v>1355</v>
      </c>
      <c r="L639">
        <v>1356</v>
      </c>
      <c r="N639">
        <v>1010</v>
      </c>
      <c r="O639" t="s">
        <v>1128</v>
      </c>
      <c r="P639" t="s">
        <v>1128</v>
      </c>
      <c r="Q639">
        <v>1000</v>
      </c>
      <c r="X639">
        <v>0.14299999999999999</v>
      </c>
      <c r="Y639">
        <v>180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3</v>
      </c>
      <c r="AG639">
        <v>0.14299999999999999</v>
      </c>
      <c r="AH639">
        <v>2</v>
      </c>
      <c r="AI639">
        <v>39502352</v>
      </c>
      <c r="AJ639">
        <v>649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ROW(Source!A283)</f>
        <v>283</v>
      </c>
      <c r="B640">
        <v>39502366</v>
      </c>
      <c r="C640">
        <v>39502343</v>
      </c>
      <c r="D640">
        <v>36806524</v>
      </c>
      <c r="E640">
        <v>1</v>
      </c>
      <c r="F640">
        <v>1</v>
      </c>
      <c r="G640">
        <v>1</v>
      </c>
      <c r="H640">
        <v>3</v>
      </c>
      <c r="I640" t="s">
        <v>1356</v>
      </c>
      <c r="J640" t="s">
        <v>1357</v>
      </c>
      <c r="K640" t="s">
        <v>1358</v>
      </c>
      <c r="L640">
        <v>1346</v>
      </c>
      <c r="N640">
        <v>1009</v>
      </c>
      <c r="O640" t="s">
        <v>52</v>
      </c>
      <c r="P640" t="s">
        <v>52</v>
      </c>
      <c r="Q640">
        <v>1</v>
      </c>
      <c r="X640">
        <v>1.6000000000000001E-3</v>
      </c>
      <c r="Y640">
        <v>2.15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1.6000000000000001E-3</v>
      </c>
      <c r="AH640">
        <v>2</v>
      </c>
      <c r="AI640">
        <v>39502353</v>
      </c>
      <c r="AJ640">
        <v>650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ROW(Source!A283)</f>
        <v>283</v>
      </c>
      <c r="B641">
        <v>39502367</v>
      </c>
      <c r="C641">
        <v>39502343</v>
      </c>
      <c r="D641">
        <v>39169943</v>
      </c>
      <c r="E641">
        <v>17</v>
      </c>
      <c r="F641">
        <v>1</v>
      </c>
      <c r="G641">
        <v>1</v>
      </c>
      <c r="H641">
        <v>3</v>
      </c>
      <c r="I641" t="s">
        <v>1580</v>
      </c>
      <c r="J641" t="s">
        <v>3</v>
      </c>
      <c r="K641" t="s">
        <v>600</v>
      </c>
      <c r="L641">
        <v>1348</v>
      </c>
      <c r="N641">
        <v>1009</v>
      </c>
      <c r="O641" t="s">
        <v>57</v>
      </c>
      <c r="P641" t="s">
        <v>57</v>
      </c>
      <c r="Q641">
        <v>1000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1</v>
      </c>
      <c r="AD641">
        <v>0</v>
      </c>
      <c r="AE641">
        <v>0</v>
      </c>
      <c r="AF641" t="s">
        <v>3</v>
      </c>
      <c r="AG641">
        <v>0</v>
      </c>
      <c r="AH641">
        <v>3</v>
      </c>
      <c r="AI641">
        <v>-1</v>
      </c>
      <c r="AJ641" t="s">
        <v>3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ROW(Source!A283)</f>
        <v>283</v>
      </c>
      <c r="B642">
        <v>39502368</v>
      </c>
      <c r="C642">
        <v>39502343</v>
      </c>
      <c r="D642">
        <v>36798540</v>
      </c>
      <c r="E642">
        <v>17</v>
      </c>
      <c r="F642">
        <v>1</v>
      </c>
      <c r="G642">
        <v>1</v>
      </c>
      <c r="H642">
        <v>3</v>
      </c>
      <c r="I642" t="s">
        <v>1581</v>
      </c>
      <c r="J642" t="s">
        <v>3</v>
      </c>
      <c r="K642" t="s">
        <v>1582</v>
      </c>
      <c r="L642">
        <v>1354</v>
      </c>
      <c r="N642">
        <v>1010</v>
      </c>
      <c r="O642" t="s">
        <v>132</v>
      </c>
      <c r="P642" t="s">
        <v>132</v>
      </c>
      <c r="Q642">
        <v>1</v>
      </c>
      <c r="X642">
        <v>143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 t="s">
        <v>3</v>
      </c>
      <c r="AG642">
        <v>143</v>
      </c>
      <c r="AH642">
        <v>3</v>
      </c>
      <c r="AI642">
        <v>-1</v>
      </c>
      <c r="AJ642" t="s">
        <v>3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ROW(Source!A283)</f>
        <v>283</v>
      </c>
      <c r="B643">
        <v>39502369</v>
      </c>
      <c r="C643">
        <v>39502343</v>
      </c>
      <c r="D643">
        <v>39169940</v>
      </c>
      <c r="E643">
        <v>17</v>
      </c>
      <c r="F643">
        <v>1</v>
      </c>
      <c r="G643">
        <v>1</v>
      </c>
      <c r="H643">
        <v>3</v>
      </c>
      <c r="I643" t="s">
        <v>533</v>
      </c>
      <c r="J643" t="s">
        <v>3</v>
      </c>
      <c r="K643" t="s">
        <v>534</v>
      </c>
      <c r="L643">
        <v>1398</v>
      </c>
      <c r="N643">
        <v>1013</v>
      </c>
      <c r="O643" t="s">
        <v>535</v>
      </c>
      <c r="P643" t="s">
        <v>535</v>
      </c>
      <c r="Q643">
        <v>1</v>
      </c>
      <c r="X643">
        <v>10.050000000000001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 t="s">
        <v>3</v>
      </c>
      <c r="AG643">
        <v>10.050000000000001</v>
      </c>
      <c r="AH643">
        <v>2</v>
      </c>
      <c r="AI643">
        <v>39502354</v>
      </c>
      <c r="AJ643">
        <v>652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ROW(Source!A283)</f>
        <v>283</v>
      </c>
      <c r="B644">
        <v>39502370</v>
      </c>
      <c r="C644">
        <v>39502343</v>
      </c>
      <c r="D644">
        <v>39169937</v>
      </c>
      <c r="E644">
        <v>17</v>
      </c>
      <c r="F644">
        <v>1</v>
      </c>
      <c r="G644">
        <v>1</v>
      </c>
      <c r="H644">
        <v>3</v>
      </c>
      <c r="I644" t="s">
        <v>1583</v>
      </c>
      <c r="J644" t="s">
        <v>3</v>
      </c>
      <c r="K644" t="s">
        <v>1584</v>
      </c>
      <c r="L644">
        <v>1354</v>
      </c>
      <c r="N644">
        <v>1010</v>
      </c>
      <c r="O644" t="s">
        <v>132</v>
      </c>
      <c r="P644" t="s">
        <v>132</v>
      </c>
      <c r="Q644">
        <v>1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1</v>
      </c>
      <c r="AD644">
        <v>0</v>
      </c>
      <c r="AE644">
        <v>0</v>
      </c>
      <c r="AF644" t="s">
        <v>3</v>
      </c>
      <c r="AG644">
        <v>0</v>
      </c>
      <c r="AH644">
        <v>3</v>
      </c>
      <c r="AI644">
        <v>-1</v>
      </c>
      <c r="AJ644" t="s">
        <v>3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ROW(Source!A284)</f>
        <v>284</v>
      </c>
      <c r="B645">
        <v>39502357</v>
      </c>
      <c r="C645">
        <v>39502343</v>
      </c>
      <c r="D645">
        <v>37070202</v>
      </c>
      <c r="E645">
        <v>1</v>
      </c>
      <c r="F645">
        <v>1</v>
      </c>
      <c r="G645">
        <v>1</v>
      </c>
      <c r="H645">
        <v>1</v>
      </c>
      <c r="I645" t="s">
        <v>1342</v>
      </c>
      <c r="J645" t="s">
        <v>3</v>
      </c>
      <c r="K645" t="s">
        <v>1343</v>
      </c>
      <c r="L645">
        <v>1191</v>
      </c>
      <c r="N645">
        <v>1013</v>
      </c>
      <c r="O645" t="s">
        <v>1028</v>
      </c>
      <c r="P645" t="s">
        <v>1028</v>
      </c>
      <c r="Q645">
        <v>1</v>
      </c>
      <c r="X645">
        <v>96.95</v>
      </c>
      <c r="Y645">
        <v>0</v>
      </c>
      <c r="Z645">
        <v>0</v>
      </c>
      <c r="AA645">
        <v>0</v>
      </c>
      <c r="AB645">
        <v>9.51</v>
      </c>
      <c r="AC645">
        <v>0</v>
      </c>
      <c r="AD645">
        <v>1</v>
      </c>
      <c r="AE645">
        <v>1</v>
      </c>
      <c r="AF645" t="s">
        <v>33</v>
      </c>
      <c r="AG645">
        <v>111.49249999999999</v>
      </c>
      <c r="AH645">
        <v>2</v>
      </c>
      <c r="AI645">
        <v>39502344</v>
      </c>
      <c r="AJ645">
        <v>654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ROW(Source!A284)</f>
        <v>284</v>
      </c>
      <c r="B646">
        <v>39502358</v>
      </c>
      <c r="C646">
        <v>39502343</v>
      </c>
      <c r="D646">
        <v>37064876</v>
      </c>
      <c r="E646">
        <v>1</v>
      </c>
      <c r="F646">
        <v>1</v>
      </c>
      <c r="G646">
        <v>1</v>
      </c>
      <c r="H646">
        <v>1</v>
      </c>
      <c r="I646" t="s">
        <v>1029</v>
      </c>
      <c r="J646" t="s">
        <v>3</v>
      </c>
      <c r="K646" t="s">
        <v>1030</v>
      </c>
      <c r="L646">
        <v>1191</v>
      </c>
      <c r="N646">
        <v>1013</v>
      </c>
      <c r="O646" t="s">
        <v>1028</v>
      </c>
      <c r="P646" t="s">
        <v>1028</v>
      </c>
      <c r="Q646">
        <v>1</v>
      </c>
      <c r="X646">
        <v>0.01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2</v>
      </c>
      <c r="AF646" t="s">
        <v>32</v>
      </c>
      <c r="AG646">
        <v>1.2500000000000001E-2</v>
      </c>
      <c r="AH646">
        <v>2</v>
      </c>
      <c r="AI646">
        <v>39502345</v>
      </c>
      <c r="AJ646">
        <v>655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ROW(Source!A284)</f>
        <v>284</v>
      </c>
      <c r="B647">
        <v>39502359</v>
      </c>
      <c r="C647">
        <v>39502343</v>
      </c>
      <c r="D647">
        <v>36882055</v>
      </c>
      <c r="E647">
        <v>1</v>
      </c>
      <c r="F647">
        <v>1</v>
      </c>
      <c r="G647">
        <v>1</v>
      </c>
      <c r="H647">
        <v>2</v>
      </c>
      <c r="I647" t="s">
        <v>1298</v>
      </c>
      <c r="J647" t="s">
        <v>1299</v>
      </c>
      <c r="K647" t="s">
        <v>1300</v>
      </c>
      <c r="L647">
        <v>1368</v>
      </c>
      <c r="N647">
        <v>1011</v>
      </c>
      <c r="O647" t="s">
        <v>1034</v>
      </c>
      <c r="P647" t="s">
        <v>1034</v>
      </c>
      <c r="Q647">
        <v>1</v>
      </c>
      <c r="X647">
        <v>3.0000000000000001E-3</v>
      </c>
      <c r="Y647">
        <v>0</v>
      </c>
      <c r="Z647">
        <v>83.43</v>
      </c>
      <c r="AA647">
        <v>13.5</v>
      </c>
      <c r="AB647">
        <v>0</v>
      </c>
      <c r="AC647">
        <v>0</v>
      </c>
      <c r="AD647">
        <v>1</v>
      </c>
      <c r="AE647">
        <v>0</v>
      </c>
      <c r="AF647" t="s">
        <v>32</v>
      </c>
      <c r="AG647">
        <v>3.7499999999999999E-3</v>
      </c>
      <c r="AH647">
        <v>2</v>
      </c>
      <c r="AI647">
        <v>39502346</v>
      </c>
      <c r="AJ647">
        <v>656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ROW(Source!A284)</f>
        <v>284</v>
      </c>
      <c r="B648">
        <v>39502360</v>
      </c>
      <c r="C648">
        <v>39502343</v>
      </c>
      <c r="D648">
        <v>36882157</v>
      </c>
      <c r="E648">
        <v>1</v>
      </c>
      <c r="F648">
        <v>1</v>
      </c>
      <c r="G648">
        <v>1</v>
      </c>
      <c r="H648">
        <v>2</v>
      </c>
      <c r="I648" t="s">
        <v>1301</v>
      </c>
      <c r="J648" t="s">
        <v>1302</v>
      </c>
      <c r="K648" t="s">
        <v>1303</v>
      </c>
      <c r="L648">
        <v>1368</v>
      </c>
      <c r="N648">
        <v>1011</v>
      </c>
      <c r="O648" t="s">
        <v>1034</v>
      </c>
      <c r="P648" t="s">
        <v>1034</v>
      </c>
      <c r="Q648">
        <v>1</v>
      </c>
      <c r="X648">
        <v>4.0000000000000001E-3</v>
      </c>
      <c r="Y648">
        <v>0</v>
      </c>
      <c r="Z648">
        <v>88.01</v>
      </c>
      <c r="AA648">
        <v>11.6</v>
      </c>
      <c r="AB648">
        <v>0</v>
      </c>
      <c r="AC648">
        <v>0</v>
      </c>
      <c r="AD648">
        <v>1</v>
      </c>
      <c r="AE648">
        <v>0</v>
      </c>
      <c r="AF648" t="s">
        <v>32</v>
      </c>
      <c r="AG648">
        <v>5.0000000000000001E-3</v>
      </c>
      <c r="AH648">
        <v>2</v>
      </c>
      <c r="AI648">
        <v>39502347</v>
      </c>
      <c r="AJ648">
        <v>657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ROW(Source!A284)</f>
        <v>284</v>
      </c>
      <c r="B649">
        <v>39502361</v>
      </c>
      <c r="C649">
        <v>39502343</v>
      </c>
      <c r="D649">
        <v>36883274</v>
      </c>
      <c r="E649">
        <v>1</v>
      </c>
      <c r="F649">
        <v>1</v>
      </c>
      <c r="G649">
        <v>1</v>
      </c>
      <c r="H649">
        <v>2</v>
      </c>
      <c r="I649" t="s">
        <v>1344</v>
      </c>
      <c r="J649" t="s">
        <v>1345</v>
      </c>
      <c r="K649" t="s">
        <v>1346</v>
      </c>
      <c r="L649">
        <v>1368</v>
      </c>
      <c r="N649">
        <v>1011</v>
      </c>
      <c r="O649" t="s">
        <v>1034</v>
      </c>
      <c r="P649" t="s">
        <v>1034</v>
      </c>
      <c r="Q649">
        <v>1</v>
      </c>
      <c r="X649">
        <v>1.27</v>
      </c>
      <c r="Y649">
        <v>0</v>
      </c>
      <c r="Z649">
        <v>29.67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32</v>
      </c>
      <c r="AG649">
        <v>1.5874999999999999</v>
      </c>
      <c r="AH649">
        <v>2</v>
      </c>
      <c r="AI649">
        <v>39502348</v>
      </c>
      <c r="AJ649">
        <v>658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ROW(Source!A284)</f>
        <v>284</v>
      </c>
      <c r="B650">
        <v>39502362</v>
      </c>
      <c r="C650">
        <v>39502343</v>
      </c>
      <c r="D650">
        <v>36883791</v>
      </c>
      <c r="E650">
        <v>1</v>
      </c>
      <c r="F650">
        <v>1</v>
      </c>
      <c r="G650">
        <v>1</v>
      </c>
      <c r="H650">
        <v>2</v>
      </c>
      <c r="I650" t="s">
        <v>1347</v>
      </c>
      <c r="J650" t="s">
        <v>1348</v>
      </c>
      <c r="K650" t="s">
        <v>1349</v>
      </c>
      <c r="L650">
        <v>1368</v>
      </c>
      <c r="N650">
        <v>1011</v>
      </c>
      <c r="O650" t="s">
        <v>1034</v>
      </c>
      <c r="P650" t="s">
        <v>1034</v>
      </c>
      <c r="Q650">
        <v>1</v>
      </c>
      <c r="X650">
        <v>16.38</v>
      </c>
      <c r="Y650">
        <v>0</v>
      </c>
      <c r="Z650">
        <v>26.25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32</v>
      </c>
      <c r="AG650">
        <v>20.474999999999998</v>
      </c>
      <c r="AH650">
        <v>2</v>
      </c>
      <c r="AI650">
        <v>39502349</v>
      </c>
      <c r="AJ650">
        <v>659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ROW(Source!A284)</f>
        <v>284</v>
      </c>
      <c r="B651">
        <v>39502363</v>
      </c>
      <c r="C651">
        <v>39502343</v>
      </c>
      <c r="D651">
        <v>36801792</v>
      </c>
      <c r="E651">
        <v>1</v>
      </c>
      <c r="F651">
        <v>1</v>
      </c>
      <c r="G651">
        <v>1</v>
      </c>
      <c r="H651">
        <v>3</v>
      </c>
      <c r="I651" t="s">
        <v>1066</v>
      </c>
      <c r="J651" t="s">
        <v>1067</v>
      </c>
      <c r="K651" t="s">
        <v>1068</v>
      </c>
      <c r="L651">
        <v>1339</v>
      </c>
      <c r="N651">
        <v>1007</v>
      </c>
      <c r="O651" t="s">
        <v>179</v>
      </c>
      <c r="P651" t="s">
        <v>179</v>
      </c>
      <c r="Q651">
        <v>1</v>
      </c>
      <c r="X651">
        <v>0.14399999999999999</v>
      </c>
      <c r="Y651">
        <v>2.44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0.14399999999999999</v>
      </c>
      <c r="AH651">
        <v>2</v>
      </c>
      <c r="AI651">
        <v>39502350</v>
      </c>
      <c r="AJ651">
        <v>660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ROW(Source!A284)</f>
        <v>284</v>
      </c>
      <c r="B652">
        <v>39502364</v>
      </c>
      <c r="C652">
        <v>39502343</v>
      </c>
      <c r="D652">
        <v>36804463</v>
      </c>
      <c r="E652">
        <v>1</v>
      </c>
      <c r="F652">
        <v>1</v>
      </c>
      <c r="G652">
        <v>1</v>
      </c>
      <c r="H652">
        <v>3</v>
      </c>
      <c r="I652" t="s">
        <v>1350</v>
      </c>
      <c r="J652" t="s">
        <v>1351</v>
      </c>
      <c r="K652" t="s">
        <v>1352</v>
      </c>
      <c r="L652">
        <v>1348</v>
      </c>
      <c r="N652">
        <v>1009</v>
      </c>
      <c r="O652" t="s">
        <v>57</v>
      </c>
      <c r="P652" t="s">
        <v>57</v>
      </c>
      <c r="Q652">
        <v>1000</v>
      </c>
      <c r="X652">
        <v>8.9999999999999998E-4</v>
      </c>
      <c r="Y652">
        <v>13186.74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3</v>
      </c>
      <c r="AG652">
        <v>8.9999999999999998E-4</v>
      </c>
      <c r="AH652">
        <v>2</v>
      </c>
      <c r="AI652">
        <v>39502351</v>
      </c>
      <c r="AJ652">
        <v>661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ROW(Source!A284)</f>
        <v>284</v>
      </c>
      <c r="B653">
        <v>39502365</v>
      </c>
      <c r="C653">
        <v>39502343</v>
      </c>
      <c r="D653">
        <v>36804582</v>
      </c>
      <c r="E653">
        <v>1</v>
      </c>
      <c r="F653">
        <v>1</v>
      </c>
      <c r="G653">
        <v>1</v>
      </c>
      <c r="H653">
        <v>3</v>
      </c>
      <c r="I653" t="s">
        <v>1353</v>
      </c>
      <c r="J653" t="s">
        <v>1354</v>
      </c>
      <c r="K653" t="s">
        <v>1355</v>
      </c>
      <c r="L653">
        <v>1356</v>
      </c>
      <c r="N653">
        <v>1010</v>
      </c>
      <c r="O653" t="s">
        <v>1128</v>
      </c>
      <c r="P653" t="s">
        <v>1128</v>
      </c>
      <c r="Q653">
        <v>1000</v>
      </c>
      <c r="X653">
        <v>0.14299999999999999</v>
      </c>
      <c r="Y653">
        <v>180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3</v>
      </c>
      <c r="AG653">
        <v>0.14299999999999999</v>
      </c>
      <c r="AH653">
        <v>2</v>
      </c>
      <c r="AI653">
        <v>39502352</v>
      </c>
      <c r="AJ653">
        <v>662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ROW(Source!A284)</f>
        <v>284</v>
      </c>
      <c r="B654">
        <v>39502366</v>
      </c>
      <c r="C654">
        <v>39502343</v>
      </c>
      <c r="D654">
        <v>36806524</v>
      </c>
      <c r="E654">
        <v>1</v>
      </c>
      <c r="F654">
        <v>1</v>
      </c>
      <c r="G654">
        <v>1</v>
      </c>
      <c r="H654">
        <v>3</v>
      </c>
      <c r="I654" t="s">
        <v>1356</v>
      </c>
      <c r="J654" t="s">
        <v>1357</v>
      </c>
      <c r="K654" t="s">
        <v>1358</v>
      </c>
      <c r="L654">
        <v>1346</v>
      </c>
      <c r="N654">
        <v>1009</v>
      </c>
      <c r="O654" t="s">
        <v>52</v>
      </c>
      <c r="P654" t="s">
        <v>52</v>
      </c>
      <c r="Q654">
        <v>1</v>
      </c>
      <c r="X654">
        <v>1.6000000000000001E-3</v>
      </c>
      <c r="Y654">
        <v>2.15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3</v>
      </c>
      <c r="AG654">
        <v>1.6000000000000001E-3</v>
      </c>
      <c r="AH654">
        <v>2</v>
      </c>
      <c r="AI654">
        <v>39502353</v>
      </c>
      <c r="AJ654">
        <v>663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ROW(Source!A284)</f>
        <v>284</v>
      </c>
      <c r="B655">
        <v>39502367</v>
      </c>
      <c r="C655">
        <v>39502343</v>
      </c>
      <c r="D655">
        <v>39169943</v>
      </c>
      <c r="E655">
        <v>17</v>
      </c>
      <c r="F655">
        <v>1</v>
      </c>
      <c r="G655">
        <v>1</v>
      </c>
      <c r="H655">
        <v>3</v>
      </c>
      <c r="I655" t="s">
        <v>1580</v>
      </c>
      <c r="J655" t="s">
        <v>3</v>
      </c>
      <c r="K655" t="s">
        <v>600</v>
      </c>
      <c r="L655">
        <v>1348</v>
      </c>
      <c r="N655">
        <v>1009</v>
      </c>
      <c r="O655" t="s">
        <v>57</v>
      </c>
      <c r="P655" t="s">
        <v>57</v>
      </c>
      <c r="Q655">
        <v>1000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1</v>
      </c>
      <c r="AD655">
        <v>0</v>
      </c>
      <c r="AE655">
        <v>0</v>
      </c>
      <c r="AF655" t="s">
        <v>3</v>
      </c>
      <c r="AG655">
        <v>0</v>
      </c>
      <c r="AH655">
        <v>3</v>
      </c>
      <c r="AI655">
        <v>-1</v>
      </c>
      <c r="AJ655" t="s">
        <v>3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ROW(Source!A284)</f>
        <v>284</v>
      </c>
      <c r="B656">
        <v>39502368</v>
      </c>
      <c r="C656">
        <v>39502343</v>
      </c>
      <c r="D656">
        <v>36798540</v>
      </c>
      <c r="E656">
        <v>17</v>
      </c>
      <c r="F656">
        <v>1</v>
      </c>
      <c r="G656">
        <v>1</v>
      </c>
      <c r="H656">
        <v>3</v>
      </c>
      <c r="I656" t="s">
        <v>1581</v>
      </c>
      <c r="J656" t="s">
        <v>3</v>
      </c>
      <c r="K656" t="s">
        <v>1582</v>
      </c>
      <c r="L656">
        <v>1354</v>
      </c>
      <c r="N656">
        <v>1010</v>
      </c>
      <c r="O656" t="s">
        <v>132</v>
      </c>
      <c r="P656" t="s">
        <v>132</v>
      </c>
      <c r="Q656">
        <v>1</v>
      </c>
      <c r="X656">
        <v>143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 t="s">
        <v>3</v>
      </c>
      <c r="AG656">
        <v>143</v>
      </c>
      <c r="AH656">
        <v>3</v>
      </c>
      <c r="AI656">
        <v>-1</v>
      </c>
      <c r="AJ656" t="s">
        <v>3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ROW(Source!A284)</f>
        <v>284</v>
      </c>
      <c r="B657">
        <v>39502369</v>
      </c>
      <c r="C657">
        <v>39502343</v>
      </c>
      <c r="D657">
        <v>39169940</v>
      </c>
      <c r="E657">
        <v>17</v>
      </c>
      <c r="F657">
        <v>1</v>
      </c>
      <c r="G657">
        <v>1</v>
      </c>
      <c r="H657">
        <v>3</v>
      </c>
      <c r="I657" t="s">
        <v>533</v>
      </c>
      <c r="J657" t="s">
        <v>3</v>
      </c>
      <c r="K657" t="s">
        <v>534</v>
      </c>
      <c r="L657">
        <v>1398</v>
      </c>
      <c r="N657">
        <v>1013</v>
      </c>
      <c r="O657" t="s">
        <v>535</v>
      </c>
      <c r="P657" t="s">
        <v>535</v>
      </c>
      <c r="Q657">
        <v>1</v>
      </c>
      <c r="X657">
        <v>10.050000000000001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 t="s">
        <v>3</v>
      </c>
      <c r="AG657">
        <v>10.050000000000001</v>
      </c>
      <c r="AH657">
        <v>2</v>
      </c>
      <c r="AI657">
        <v>39502354</v>
      </c>
      <c r="AJ657">
        <v>665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ROW(Source!A284)</f>
        <v>284</v>
      </c>
      <c r="B658">
        <v>39502370</v>
      </c>
      <c r="C658">
        <v>39502343</v>
      </c>
      <c r="D658">
        <v>39169937</v>
      </c>
      <c r="E658">
        <v>17</v>
      </c>
      <c r="F658">
        <v>1</v>
      </c>
      <c r="G658">
        <v>1</v>
      </c>
      <c r="H658">
        <v>3</v>
      </c>
      <c r="I658" t="s">
        <v>1583</v>
      </c>
      <c r="J658" t="s">
        <v>3</v>
      </c>
      <c r="K658" t="s">
        <v>1584</v>
      </c>
      <c r="L658">
        <v>1354</v>
      </c>
      <c r="N658">
        <v>1010</v>
      </c>
      <c r="O658" t="s">
        <v>132</v>
      </c>
      <c r="P658" t="s">
        <v>132</v>
      </c>
      <c r="Q658">
        <v>1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1</v>
      </c>
      <c r="AD658">
        <v>0</v>
      </c>
      <c r="AE658">
        <v>0</v>
      </c>
      <c r="AF658" t="s">
        <v>3</v>
      </c>
      <c r="AG658">
        <v>0</v>
      </c>
      <c r="AH658">
        <v>3</v>
      </c>
      <c r="AI658">
        <v>-1</v>
      </c>
      <c r="AJ658" t="s">
        <v>3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ROW(Source!A291)</f>
        <v>291</v>
      </c>
      <c r="B659">
        <v>39502381</v>
      </c>
      <c r="C659">
        <v>39502374</v>
      </c>
      <c r="D659">
        <v>37113312</v>
      </c>
      <c r="E659">
        <v>1</v>
      </c>
      <c r="F659">
        <v>1</v>
      </c>
      <c r="G659">
        <v>1</v>
      </c>
      <c r="H659">
        <v>1</v>
      </c>
      <c r="I659" t="s">
        <v>1359</v>
      </c>
      <c r="J659" t="s">
        <v>3</v>
      </c>
      <c r="K659" t="s">
        <v>1360</v>
      </c>
      <c r="L659">
        <v>1191</v>
      </c>
      <c r="N659">
        <v>1013</v>
      </c>
      <c r="O659" t="s">
        <v>1028</v>
      </c>
      <c r="P659" t="s">
        <v>1028</v>
      </c>
      <c r="Q659">
        <v>1</v>
      </c>
      <c r="X659">
        <v>5.01</v>
      </c>
      <c r="Y659">
        <v>0</v>
      </c>
      <c r="Z659">
        <v>0</v>
      </c>
      <c r="AA659">
        <v>0</v>
      </c>
      <c r="AB659">
        <v>11.64</v>
      </c>
      <c r="AC659">
        <v>0</v>
      </c>
      <c r="AD659">
        <v>1</v>
      </c>
      <c r="AE659">
        <v>1</v>
      </c>
      <c r="AF659" t="s">
        <v>33</v>
      </c>
      <c r="AG659">
        <v>5.761499999999999</v>
      </c>
      <c r="AH659">
        <v>2</v>
      </c>
      <c r="AI659">
        <v>39502375</v>
      </c>
      <c r="AJ659">
        <v>667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ROW(Source!A291)</f>
        <v>291</v>
      </c>
      <c r="B660">
        <v>39502382</v>
      </c>
      <c r="C660">
        <v>39502374</v>
      </c>
      <c r="D660">
        <v>36883274</v>
      </c>
      <c r="E660">
        <v>1</v>
      </c>
      <c r="F660">
        <v>1</v>
      </c>
      <c r="G660">
        <v>1</v>
      </c>
      <c r="H660">
        <v>2</v>
      </c>
      <c r="I660" t="s">
        <v>1344</v>
      </c>
      <c r="J660" t="s">
        <v>1345</v>
      </c>
      <c r="K660" t="s">
        <v>1346</v>
      </c>
      <c r="L660">
        <v>1368</v>
      </c>
      <c r="N660">
        <v>1011</v>
      </c>
      <c r="O660" t="s">
        <v>1034</v>
      </c>
      <c r="P660" t="s">
        <v>1034</v>
      </c>
      <c r="Q660">
        <v>1</v>
      </c>
      <c r="X660">
        <v>1.5</v>
      </c>
      <c r="Y660">
        <v>0</v>
      </c>
      <c r="Z660">
        <v>29.67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32</v>
      </c>
      <c r="AG660">
        <v>1.875</v>
      </c>
      <c r="AH660">
        <v>2</v>
      </c>
      <c r="AI660">
        <v>39502376</v>
      </c>
      <c r="AJ660">
        <v>668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ROW(Source!A291)</f>
        <v>291</v>
      </c>
      <c r="B661">
        <v>39502383</v>
      </c>
      <c r="C661">
        <v>39502374</v>
      </c>
      <c r="D661">
        <v>36801792</v>
      </c>
      <c r="E661">
        <v>1</v>
      </c>
      <c r="F661">
        <v>1</v>
      </c>
      <c r="G661">
        <v>1</v>
      </c>
      <c r="H661">
        <v>3</v>
      </c>
      <c r="I661" t="s">
        <v>1066</v>
      </c>
      <c r="J661" t="s">
        <v>1067</v>
      </c>
      <c r="K661" t="s">
        <v>1068</v>
      </c>
      <c r="L661">
        <v>1339</v>
      </c>
      <c r="N661">
        <v>1007</v>
      </c>
      <c r="O661" t="s">
        <v>179</v>
      </c>
      <c r="P661" t="s">
        <v>179</v>
      </c>
      <c r="Q661">
        <v>1</v>
      </c>
      <c r="X661">
        <v>1</v>
      </c>
      <c r="Y661">
        <v>2.44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</v>
      </c>
      <c r="AG661">
        <v>1</v>
      </c>
      <c r="AH661">
        <v>2</v>
      </c>
      <c r="AI661">
        <v>39502377</v>
      </c>
      <c r="AJ661">
        <v>669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ROW(Source!A291)</f>
        <v>291</v>
      </c>
      <c r="B662">
        <v>39502384</v>
      </c>
      <c r="C662">
        <v>39502374</v>
      </c>
      <c r="D662">
        <v>36802469</v>
      </c>
      <c r="E662">
        <v>1</v>
      </c>
      <c r="F662">
        <v>1</v>
      </c>
      <c r="G662">
        <v>1</v>
      </c>
      <c r="H662">
        <v>3</v>
      </c>
      <c r="I662" t="s">
        <v>1330</v>
      </c>
      <c r="J662" t="s">
        <v>1331</v>
      </c>
      <c r="K662" t="s">
        <v>1332</v>
      </c>
      <c r="L662">
        <v>1346</v>
      </c>
      <c r="N662">
        <v>1009</v>
      </c>
      <c r="O662" t="s">
        <v>52</v>
      </c>
      <c r="P662" t="s">
        <v>52</v>
      </c>
      <c r="Q662">
        <v>1</v>
      </c>
      <c r="X662">
        <v>0.02</v>
      </c>
      <c r="Y662">
        <v>37.29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3</v>
      </c>
      <c r="AG662">
        <v>0.02</v>
      </c>
      <c r="AH662">
        <v>2</v>
      </c>
      <c r="AI662">
        <v>39502378</v>
      </c>
      <c r="AJ662">
        <v>670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ROW(Source!A291)</f>
        <v>291</v>
      </c>
      <c r="B663">
        <v>39502385</v>
      </c>
      <c r="C663">
        <v>39502374</v>
      </c>
      <c r="D663">
        <v>36838223</v>
      </c>
      <c r="E663">
        <v>1</v>
      </c>
      <c r="F663">
        <v>1</v>
      </c>
      <c r="G663">
        <v>1</v>
      </c>
      <c r="H663">
        <v>3</v>
      </c>
      <c r="I663" t="s">
        <v>1336</v>
      </c>
      <c r="J663" t="s">
        <v>1337</v>
      </c>
      <c r="K663" t="s">
        <v>1338</v>
      </c>
      <c r="L663">
        <v>1348</v>
      </c>
      <c r="N663">
        <v>1009</v>
      </c>
      <c r="O663" t="s">
        <v>57</v>
      </c>
      <c r="P663" t="s">
        <v>57</v>
      </c>
      <c r="Q663">
        <v>1000</v>
      </c>
      <c r="X663">
        <v>5.0000000000000002E-5</v>
      </c>
      <c r="Y663">
        <v>15119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</v>
      </c>
      <c r="AG663">
        <v>5.0000000000000002E-5</v>
      </c>
      <c r="AH663">
        <v>2</v>
      </c>
      <c r="AI663">
        <v>39502379</v>
      </c>
      <c r="AJ663">
        <v>671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ROW(Source!A291)</f>
        <v>291</v>
      </c>
      <c r="B664">
        <v>39502386</v>
      </c>
      <c r="C664">
        <v>39502374</v>
      </c>
      <c r="D664">
        <v>36838951</v>
      </c>
      <c r="E664">
        <v>1</v>
      </c>
      <c r="F664">
        <v>1</v>
      </c>
      <c r="G664">
        <v>1</v>
      </c>
      <c r="H664">
        <v>3</v>
      </c>
      <c r="I664" t="s">
        <v>1339</v>
      </c>
      <c r="J664" t="s">
        <v>1340</v>
      </c>
      <c r="K664" t="s">
        <v>1341</v>
      </c>
      <c r="L664">
        <v>1348</v>
      </c>
      <c r="N664">
        <v>1009</v>
      </c>
      <c r="O664" t="s">
        <v>57</v>
      </c>
      <c r="P664" t="s">
        <v>57</v>
      </c>
      <c r="Q664">
        <v>1000</v>
      </c>
      <c r="X664">
        <v>2.0000000000000002E-5</v>
      </c>
      <c r="Y664">
        <v>16950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3</v>
      </c>
      <c r="AG664">
        <v>2.0000000000000002E-5</v>
      </c>
      <c r="AH664">
        <v>2</v>
      </c>
      <c r="AI664">
        <v>39502380</v>
      </c>
      <c r="AJ664">
        <v>672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ROW(Source!A292)</f>
        <v>292</v>
      </c>
      <c r="B665">
        <v>39502381</v>
      </c>
      <c r="C665">
        <v>39502374</v>
      </c>
      <c r="D665">
        <v>37113312</v>
      </c>
      <c r="E665">
        <v>1</v>
      </c>
      <c r="F665">
        <v>1</v>
      </c>
      <c r="G665">
        <v>1</v>
      </c>
      <c r="H665">
        <v>1</v>
      </c>
      <c r="I665" t="s">
        <v>1359</v>
      </c>
      <c r="J665" t="s">
        <v>3</v>
      </c>
      <c r="K665" t="s">
        <v>1360</v>
      </c>
      <c r="L665">
        <v>1191</v>
      </c>
      <c r="N665">
        <v>1013</v>
      </c>
      <c r="O665" t="s">
        <v>1028</v>
      </c>
      <c r="P665" t="s">
        <v>1028</v>
      </c>
      <c r="Q665">
        <v>1</v>
      </c>
      <c r="X665">
        <v>5.01</v>
      </c>
      <c r="Y665">
        <v>0</v>
      </c>
      <c r="Z665">
        <v>0</v>
      </c>
      <c r="AA665">
        <v>0</v>
      </c>
      <c r="AB665">
        <v>11.64</v>
      </c>
      <c r="AC665">
        <v>0</v>
      </c>
      <c r="AD665">
        <v>1</v>
      </c>
      <c r="AE665">
        <v>1</v>
      </c>
      <c r="AF665" t="s">
        <v>33</v>
      </c>
      <c r="AG665">
        <v>5.761499999999999</v>
      </c>
      <c r="AH665">
        <v>2</v>
      </c>
      <c r="AI665">
        <v>39502375</v>
      </c>
      <c r="AJ665">
        <v>673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ROW(Source!A292)</f>
        <v>292</v>
      </c>
      <c r="B666">
        <v>39502382</v>
      </c>
      <c r="C666">
        <v>39502374</v>
      </c>
      <c r="D666">
        <v>36883274</v>
      </c>
      <c r="E666">
        <v>1</v>
      </c>
      <c r="F666">
        <v>1</v>
      </c>
      <c r="G666">
        <v>1</v>
      </c>
      <c r="H666">
        <v>2</v>
      </c>
      <c r="I666" t="s">
        <v>1344</v>
      </c>
      <c r="J666" t="s">
        <v>1345</v>
      </c>
      <c r="K666" t="s">
        <v>1346</v>
      </c>
      <c r="L666">
        <v>1368</v>
      </c>
      <c r="N666">
        <v>1011</v>
      </c>
      <c r="O666" t="s">
        <v>1034</v>
      </c>
      <c r="P666" t="s">
        <v>1034</v>
      </c>
      <c r="Q666">
        <v>1</v>
      </c>
      <c r="X666">
        <v>1.5</v>
      </c>
      <c r="Y666">
        <v>0</v>
      </c>
      <c r="Z666">
        <v>29.67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32</v>
      </c>
      <c r="AG666">
        <v>1.875</v>
      </c>
      <c r="AH666">
        <v>2</v>
      </c>
      <c r="AI666">
        <v>39502376</v>
      </c>
      <c r="AJ666">
        <v>674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ROW(Source!A292)</f>
        <v>292</v>
      </c>
      <c r="B667">
        <v>39502383</v>
      </c>
      <c r="C667">
        <v>39502374</v>
      </c>
      <c r="D667">
        <v>36801792</v>
      </c>
      <c r="E667">
        <v>1</v>
      </c>
      <c r="F667">
        <v>1</v>
      </c>
      <c r="G667">
        <v>1</v>
      </c>
      <c r="H667">
        <v>3</v>
      </c>
      <c r="I667" t="s">
        <v>1066</v>
      </c>
      <c r="J667" t="s">
        <v>1067</v>
      </c>
      <c r="K667" t="s">
        <v>1068</v>
      </c>
      <c r="L667">
        <v>1339</v>
      </c>
      <c r="N667">
        <v>1007</v>
      </c>
      <c r="O667" t="s">
        <v>179</v>
      </c>
      <c r="P667" t="s">
        <v>179</v>
      </c>
      <c r="Q667">
        <v>1</v>
      </c>
      <c r="X667">
        <v>1</v>
      </c>
      <c r="Y667">
        <v>2.44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3</v>
      </c>
      <c r="AG667">
        <v>1</v>
      </c>
      <c r="AH667">
        <v>2</v>
      </c>
      <c r="AI667">
        <v>39502377</v>
      </c>
      <c r="AJ667">
        <v>675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ROW(Source!A292)</f>
        <v>292</v>
      </c>
      <c r="B668">
        <v>39502384</v>
      </c>
      <c r="C668">
        <v>39502374</v>
      </c>
      <c r="D668">
        <v>36802469</v>
      </c>
      <c r="E668">
        <v>1</v>
      </c>
      <c r="F668">
        <v>1</v>
      </c>
      <c r="G668">
        <v>1</v>
      </c>
      <c r="H668">
        <v>3</v>
      </c>
      <c r="I668" t="s">
        <v>1330</v>
      </c>
      <c r="J668" t="s">
        <v>1331</v>
      </c>
      <c r="K668" t="s">
        <v>1332</v>
      </c>
      <c r="L668">
        <v>1346</v>
      </c>
      <c r="N668">
        <v>1009</v>
      </c>
      <c r="O668" t="s">
        <v>52</v>
      </c>
      <c r="P668" t="s">
        <v>52</v>
      </c>
      <c r="Q668">
        <v>1</v>
      </c>
      <c r="X668">
        <v>0.02</v>
      </c>
      <c r="Y668">
        <v>37.29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0.02</v>
      </c>
      <c r="AH668">
        <v>2</v>
      </c>
      <c r="AI668">
        <v>39502378</v>
      </c>
      <c r="AJ668">
        <v>676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ROW(Source!A292)</f>
        <v>292</v>
      </c>
      <c r="B669">
        <v>39502385</v>
      </c>
      <c r="C669">
        <v>39502374</v>
      </c>
      <c r="D669">
        <v>36838223</v>
      </c>
      <c r="E669">
        <v>1</v>
      </c>
      <c r="F669">
        <v>1</v>
      </c>
      <c r="G669">
        <v>1</v>
      </c>
      <c r="H669">
        <v>3</v>
      </c>
      <c r="I669" t="s">
        <v>1336</v>
      </c>
      <c r="J669" t="s">
        <v>1337</v>
      </c>
      <c r="K669" t="s">
        <v>1338</v>
      </c>
      <c r="L669">
        <v>1348</v>
      </c>
      <c r="N669">
        <v>1009</v>
      </c>
      <c r="O669" t="s">
        <v>57</v>
      </c>
      <c r="P669" t="s">
        <v>57</v>
      </c>
      <c r="Q669">
        <v>1000</v>
      </c>
      <c r="X669">
        <v>5.0000000000000002E-5</v>
      </c>
      <c r="Y669">
        <v>15119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3</v>
      </c>
      <c r="AG669">
        <v>5.0000000000000002E-5</v>
      </c>
      <c r="AH669">
        <v>2</v>
      </c>
      <c r="AI669">
        <v>39502379</v>
      </c>
      <c r="AJ669">
        <v>677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ROW(Source!A292)</f>
        <v>292</v>
      </c>
      <c r="B670">
        <v>39502386</v>
      </c>
      <c r="C670">
        <v>39502374</v>
      </c>
      <c r="D670">
        <v>36838951</v>
      </c>
      <c r="E670">
        <v>1</v>
      </c>
      <c r="F670">
        <v>1</v>
      </c>
      <c r="G670">
        <v>1</v>
      </c>
      <c r="H670">
        <v>3</v>
      </c>
      <c r="I670" t="s">
        <v>1339</v>
      </c>
      <c r="J670" t="s">
        <v>1340</v>
      </c>
      <c r="K670" t="s">
        <v>1341</v>
      </c>
      <c r="L670">
        <v>1348</v>
      </c>
      <c r="N670">
        <v>1009</v>
      </c>
      <c r="O670" t="s">
        <v>57</v>
      </c>
      <c r="P670" t="s">
        <v>57</v>
      </c>
      <c r="Q670">
        <v>1000</v>
      </c>
      <c r="X670">
        <v>2.0000000000000002E-5</v>
      </c>
      <c r="Y670">
        <v>16950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2.0000000000000002E-5</v>
      </c>
      <c r="AH670">
        <v>2</v>
      </c>
      <c r="AI670">
        <v>39502380</v>
      </c>
      <c r="AJ670">
        <v>678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ROW(Source!A293)</f>
        <v>293</v>
      </c>
      <c r="B671">
        <v>39502399</v>
      </c>
      <c r="C671">
        <v>39502387</v>
      </c>
      <c r="D671">
        <v>37064878</v>
      </c>
      <c r="E671">
        <v>1</v>
      </c>
      <c r="F671">
        <v>1</v>
      </c>
      <c r="G671">
        <v>1</v>
      </c>
      <c r="H671">
        <v>1</v>
      </c>
      <c r="I671" t="s">
        <v>1219</v>
      </c>
      <c r="J671" t="s">
        <v>3</v>
      </c>
      <c r="K671" t="s">
        <v>1220</v>
      </c>
      <c r="L671">
        <v>1191</v>
      </c>
      <c r="N671">
        <v>1013</v>
      </c>
      <c r="O671" t="s">
        <v>1028</v>
      </c>
      <c r="P671" t="s">
        <v>1028</v>
      </c>
      <c r="Q671">
        <v>1</v>
      </c>
      <c r="X671">
        <v>59.92</v>
      </c>
      <c r="Y671">
        <v>0</v>
      </c>
      <c r="Z671">
        <v>0</v>
      </c>
      <c r="AA671">
        <v>0</v>
      </c>
      <c r="AB671">
        <v>9.4</v>
      </c>
      <c r="AC671">
        <v>0</v>
      </c>
      <c r="AD671">
        <v>1</v>
      </c>
      <c r="AE671">
        <v>1</v>
      </c>
      <c r="AF671" t="s">
        <v>33</v>
      </c>
      <c r="AG671">
        <v>68.908000000000001</v>
      </c>
      <c r="AH671">
        <v>2</v>
      </c>
      <c r="AI671">
        <v>39502388</v>
      </c>
      <c r="AJ671">
        <v>679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ROW(Source!A293)</f>
        <v>293</v>
      </c>
      <c r="B672">
        <v>39502400</v>
      </c>
      <c r="C672">
        <v>39502387</v>
      </c>
      <c r="D672">
        <v>37064876</v>
      </c>
      <c r="E672">
        <v>1</v>
      </c>
      <c r="F672">
        <v>1</v>
      </c>
      <c r="G672">
        <v>1</v>
      </c>
      <c r="H672">
        <v>1</v>
      </c>
      <c r="I672" t="s">
        <v>1029</v>
      </c>
      <c r="J672" t="s">
        <v>3</v>
      </c>
      <c r="K672" t="s">
        <v>1030</v>
      </c>
      <c r="L672">
        <v>1191</v>
      </c>
      <c r="N672">
        <v>1013</v>
      </c>
      <c r="O672" t="s">
        <v>1028</v>
      </c>
      <c r="P672" t="s">
        <v>1028</v>
      </c>
      <c r="Q672">
        <v>1</v>
      </c>
      <c r="X672">
        <v>0.1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2</v>
      </c>
      <c r="AF672" t="s">
        <v>32</v>
      </c>
      <c r="AG672">
        <v>0.125</v>
      </c>
      <c r="AH672">
        <v>2</v>
      </c>
      <c r="AI672">
        <v>39502389</v>
      </c>
      <c r="AJ672">
        <v>680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ROW(Source!A293)</f>
        <v>293</v>
      </c>
      <c r="B673">
        <v>39502401</v>
      </c>
      <c r="C673">
        <v>39502387</v>
      </c>
      <c r="D673">
        <v>36882057</v>
      </c>
      <c r="E673">
        <v>1</v>
      </c>
      <c r="F673">
        <v>1</v>
      </c>
      <c r="G673">
        <v>1</v>
      </c>
      <c r="H673">
        <v>2</v>
      </c>
      <c r="I673" t="s">
        <v>1074</v>
      </c>
      <c r="J673" t="s">
        <v>1075</v>
      </c>
      <c r="K673" t="s">
        <v>1076</v>
      </c>
      <c r="L673">
        <v>1368</v>
      </c>
      <c r="N673">
        <v>1011</v>
      </c>
      <c r="O673" t="s">
        <v>1034</v>
      </c>
      <c r="P673" t="s">
        <v>1034</v>
      </c>
      <c r="Q673">
        <v>1</v>
      </c>
      <c r="X673">
        <v>0.02</v>
      </c>
      <c r="Y673">
        <v>0</v>
      </c>
      <c r="Z673">
        <v>86.4</v>
      </c>
      <c r="AA673">
        <v>13.5</v>
      </c>
      <c r="AB673">
        <v>0</v>
      </c>
      <c r="AC673">
        <v>0</v>
      </c>
      <c r="AD673">
        <v>1</v>
      </c>
      <c r="AE673">
        <v>0</v>
      </c>
      <c r="AF673" t="s">
        <v>32</v>
      </c>
      <c r="AG673">
        <v>2.5000000000000001E-2</v>
      </c>
      <c r="AH673">
        <v>2</v>
      </c>
      <c r="AI673">
        <v>39502390</v>
      </c>
      <c r="AJ673">
        <v>681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ROW(Source!A293)</f>
        <v>293</v>
      </c>
      <c r="B674">
        <v>39502402</v>
      </c>
      <c r="C674">
        <v>39502387</v>
      </c>
      <c r="D674">
        <v>36882157</v>
      </c>
      <c r="E674">
        <v>1</v>
      </c>
      <c r="F674">
        <v>1</v>
      </c>
      <c r="G674">
        <v>1</v>
      </c>
      <c r="H674">
        <v>2</v>
      </c>
      <c r="I674" t="s">
        <v>1301</v>
      </c>
      <c r="J674" t="s">
        <v>1302</v>
      </c>
      <c r="K674" t="s">
        <v>1303</v>
      </c>
      <c r="L674">
        <v>1368</v>
      </c>
      <c r="N674">
        <v>1011</v>
      </c>
      <c r="O674" t="s">
        <v>1034</v>
      </c>
      <c r="P674" t="s">
        <v>1034</v>
      </c>
      <c r="Q674">
        <v>1</v>
      </c>
      <c r="X674">
        <v>0.04</v>
      </c>
      <c r="Y674">
        <v>0</v>
      </c>
      <c r="Z674">
        <v>88.01</v>
      </c>
      <c r="AA674">
        <v>11.6</v>
      </c>
      <c r="AB674">
        <v>0</v>
      </c>
      <c r="AC674">
        <v>0</v>
      </c>
      <c r="AD674">
        <v>1</v>
      </c>
      <c r="AE674">
        <v>0</v>
      </c>
      <c r="AF674" t="s">
        <v>32</v>
      </c>
      <c r="AG674">
        <v>0.05</v>
      </c>
      <c r="AH674">
        <v>2</v>
      </c>
      <c r="AI674">
        <v>39502391</v>
      </c>
      <c r="AJ674">
        <v>682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ROW(Source!A293)</f>
        <v>293</v>
      </c>
      <c r="B675">
        <v>39502403</v>
      </c>
      <c r="C675">
        <v>39502387</v>
      </c>
      <c r="D675">
        <v>36883554</v>
      </c>
      <c r="E675">
        <v>1</v>
      </c>
      <c r="F675">
        <v>1</v>
      </c>
      <c r="G675">
        <v>1</v>
      </c>
      <c r="H675">
        <v>2</v>
      </c>
      <c r="I675" t="s">
        <v>1037</v>
      </c>
      <c r="J675" t="s">
        <v>1038</v>
      </c>
      <c r="K675" t="s">
        <v>1039</v>
      </c>
      <c r="L675">
        <v>1368</v>
      </c>
      <c r="N675">
        <v>1011</v>
      </c>
      <c r="O675" t="s">
        <v>1034</v>
      </c>
      <c r="P675" t="s">
        <v>1034</v>
      </c>
      <c r="Q675">
        <v>1</v>
      </c>
      <c r="X675">
        <v>0.04</v>
      </c>
      <c r="Y675">
        <v>0</v>
      </c>
      <c r="Z675">
        <v>65.709999999999994</v>
      </c>
      <c r="AA675">
        <v>11.6</v>
      </c>
      <c r="AB675">
        <v>0</v>
      </c>
      <c r="AC675">
        <v>0</v>
      </c>
      <c r="AD675">
        <v>1</v>
      </c>
      <c r="AE675">
        <v>0</v>
      </c>
      <c r="AF675" t="s">
        <v>32</v>
      </c>
      <c r="AG675">
        <v>0.05</v>
      </c>
      <c r="AH675">
        <v>2</v>
      </c>
      <c r="AI675">
        <v>39502392</v>
      </c>
      <c r="AJ675">
        <v>683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ROW(Source!A293)</f>
        <v>293</v>
      </c>
      <c r="B676">
        <v>39502404</v>
      </c>
      <c r="C676">
        <v>39502387</v>
      </c>
      <c r="D676">
        <v>36801792</v>
      </c>
      <c r="E676">
        <v>1</v>
      </c>
      <c r="F676">
        <v>1</v>
      </c>
      <c r="G676">
        <v>1</v>
      </c>
      <c r="H676">
        <v>3</v>
      </c>
      <c r="I676" t="s">
        <v>1066</v>
      </c>
      <c r="J676" t="s">
        <v>1067</v>
      </c>
      <c r="K676" t="s">
        <v>1068</v>
      </c>
      <c r="L676">
        <v>1339</v>
      </c>
      <c r="N676">
        <v>1007</v>
      </c>
      <c r="O676" t="s">
        <v>179</v>
      </c>
      <c r="P676" t="s">
        <v>179</v>
      </c>
      <c r="Q676">
        <v>1</v>
      </c>
      <c r="X676">
        <v>0.19700000000000001</v>
      </c>
      <c r="Y676">
        <v>2.44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3</v>
      </c>
      <c r="AG676">
        <v>0.19700000000000001</v>
      </c>
      <c r="AH676">
        <v>2</v>
      </c>
      <c r="AI676">
        <v>39502393</v>
      </c>
      <c r="AJ676">
        <v>684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ROW(Source!A293)</f>
        <v>293</v>
      </c>
      <c r="B677">
        <v>39502405</v>
      </c>
      <c r="C677">
        <v>39502387</v>
      </c>
      <c r="D677">
        <v>36804430</v>
      </c>
      <c r="E677">
        <v>1</v>
      </c>
      <c r="F677">
        <v>1</v>
      </c>
      <c r="G677">
        <v>1</v>
      </c>
      <c r="H677">
        <v>3</v>
      </c>
      <c r="I677" t="s">
        <v>1361</v>
      </c>
      <c r="J677" t="s">
        <v>1362</v>
      </c>
      <c r="K677" t="s">
        <v>1363</v>
      </c>
      <c r="L677">
        <v>1348</v>
      </c>
      <c r="N677">
        <v>1009</v>
      </c>
      <c r="O677" t="s">
        <v>57</v>
      </c>
      <c r="P677" t="s">
        <v>57</v>
      </c>
      <c r="Q677">
        <v>1000</v>
      </c>
      <c r="X677">
        <v>1.1999999999999999E-3</v>
      </c>
      <c r="Y677">
        <v>14830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3</v>
      </c>
      <c r="AG677">
        <v>1.1999999999999999E-3</v>
      </c>
      <c r="AH677">
        <v>2</v>
      </c>
      <c r="AI677">
        <v>39502394</v>
      </c>
      <c r="AJ677">
        <v>685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ROW(Source!A293)</f>
        <v>293</v>
      </c>
      <c r="B678">
        <v>39502406</v>
      </c>
      <c r="C678">
        <v>39502387</v>
      </c>
      <c r="D678">
        <v>36797681</v>
      </c>
      <c r="E678">
        <v>17</v>
      </c>
      <c r="F678">
        <v>1</v>
      </c>
      <c r="G678">
        <v>1</v>
      </c>
      <c r="H678">
        <v>3</v>
      </c>
      <c r="I678" t="s">
        <v>553</v>
      </c>
      <c r="J678" t="s">
        <v>3</v>
      </c>
      <c r="K678" t="s">
        <v>554</v>
      </c>
      <c r="L678">
        <v>1354</v>
      </c>
      <c r="N678">
        <v>1010</v>
      </c>
      <c r="O678" t="s">
        <v>132</v>
      </c>
      <c r="P678" t="s">
        <v>132</v>
      </c>
      <c r="Q678">
        <v>1</v>
      </c>
      <c r="X678">
        <v>12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 t="s">
        <v>3</v>
      </c>
      <c r="AG678">
        <v>12</v>
      </c>
      <c r="AH678">
        <v>2</v>
      </c>
      <c r="AI678">
        <v>39502395</v>
      </c>
      <c r="AJ678">
        <v>686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ROW(Source!A293)</f>
        <v>293</v>
      </c>
      <c r="B679">
        <v>39502407</v>
      </c>
      <c r="C679">
        <v>39502387</v>
      </c>
      <c r="D679">
        <v>36796080</v>
      </c>
      <c r="E679">
        <v>17</v>
      </c>
      <c r="F679">
        <v>1</v>
      </c>
      <c r="G679">
        <v>1</v>
      </c>
      <c r="H679">
        <v>3</v>
      </c>
      <c r="I679" t="s">
        <v>1585</v>
      </c>
      <c r="J679" t="s">
        <v>3</v>
      </c>
      <c r="K679" t="s">
        <v>1586</v>
      </c>
      <c r="L679">
        <v>1354</v>
      </c>
      <c r="N679">
        <v>1010</v>
      </c>
      <c r="O679" t="s">
        <v>132</v>
      </c>
      <c r="P679" t="s">
        <v>132</v>
      </c>
      <c r="Q679">
        <v>1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1</v>
      </c>
      <c r="AD679">
        <v>0</v>
      </c>
      <c r="AE679">
        <v>0</v>
      </c>
      <c r="AF679" t="s">
        <v>3</v>
      </c>
      <c r="AG679">
        <v>0</v>
      </c>
      <c r="AH679">
        <v>3</v>
      </c>
      <c r="AI679">
        <v>-1</v>
      </c>
      <c r="AJ679" t="s">
        <v>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ROW(Source!A293)</f>
        <v>293</v>
      </c>
      <c r="B680">
        <v>39502408</v>
      </c>
      <c r="C680">
        <v>39502387</v>
      </c>
      <c r="D680">
        <v>36797622</v>
      </c>
      <c r="E680">
        <v>17</v>
      </c>
      <c r="F680">
        <v>1</v>
      </c>
      <c r="G680">
        <v>1</v>
      </c>
      <c r="H680">
        <v>3</v>
      </c>
      <c r="I680" t="s">
        <v>1587</v>
      </c>
      <c r="J680" t="s">
        <v>3</v>
      </c>
      <c r="K680" t="s">
        <v>1588</v>
      </c>
      <c r="L680">
        <v>1346</v>
      </c>
      <c r="N680">
        <v>1009</v>
      </c>
      <c r="O680" t="s">
        <v>52</v>
      </c>
      <c r="P680" t="s">
        <v>52</v>
      </c>
      <c r="Q680">
        <v>1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1</v>
      </c>
      <c r="AD680">
        <v>0</v>
      </c>
      <c r="AE680">
        <v>0</v>
      </c>
      <c r="AF680" t="s">
        <v>3</v>
      </c>
      <c r="AG680">
        <v>0</v>
      </c>
      <c r="AH680">
        <v>3</v>
      </c>
      <c r="AI680">
        <v>-1</v>
      </c>
      <c r="AJ680" t="s">
        <v>3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ROW(Source!A293)</f>
        <v>293</v>
      </c>
      <c r="B681">
        <v>39502409</v>
      </c>
      <c r="C681">
        <v>39502387</v>
      </c>
      <c r="D681">
        <v>36797686</v>
      </c>
      <c r="E681">
        <v>17</v>
      </c>
      <c r="F681">
        <v>1</v>
      </c>
      <c r="G681">
        <v>1</v>
      </c>
      <c r="H681">
        <v>3</v>
      </c>
      <c r="I681" t="s">
        <v>556</v>
      </c>
      <c r="J681" t="s">
        <v>3</v>
      </c>
      <c r="K681" t="s">
        <v>557</v>
      </c>
      <c r="L681">
        <v>1301</v>
      </c>
      <c r="N681">
        <v>1003</v>
      </c>
      <c r="O681" t="s">
        <v>66</v>
      </c>
      <c r="P681" t="s">
        <v>66</v>
      </c>
      <c r="Q681">
        <v>1</v>
      </c>
      <c r="X681">
        <v>99.8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 t="s">
        <v>3</v>
      </c>
      <c r="AG681">
        <v>99.8</v>
      </c>
      <c r="AH681">
        <v>2</v>
      </c>
      <c r="AI681">
        <v>39502396</v>
      </c>
      <c r="AJ681">
        <v>688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ROW(Source!A293)</f>
        <v>293</v>
      </c>
      <c r="B682">
        <v>39502410</v>
      </c>
      <c r="C682">
        <v>39502387</v>
      </c>
      <c r="D682">
        <v>39169937</v>
      </c>
      <c r="E682">
        <v>17</v>
      </c>
      <c r="F682">
        <v>1</v>
      </c>
      <c r="G682">
        <v>1</v>
      </c>
      <c r="H682">
        <v>3</v>
      </c>
      <c r="I682" t="s">
        <v>1583</v>
      </c>
      <c r="J682" t="s">
        <v>3</v>
      </c>
      <c r="K682" t="s">
        <v>1589</v>
      </c>
      <c r="L682">
        <v>1354</v>
      </c>
      <c r="N682">
        <v>1010</v>
      </c>
      <c r="O682" t="s">
        <v>132</v>
      </c>
      <c r="P682" t="s">
        <v>132</v>
      </c>
      <c r="Q682">
        <v>1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1</v>
      </c>
      <c r="AD682">
        <v>0</v>
      </c>
      <c r="AE682">
        <v>0</v>
      </c>
      <c r="AF682" t="s">
        <v>3</v>
      </c>
      <c r="AG682">
        <v>0</v>
      </c>
      <c r="AH682">
        <v>3</v>
      </c>
      <c r="AI682">
        <v>-1</v>
      </c>
      <c r="AJ682" t="s">
        <v>3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ROW(Source!A294)</f>
        <v>294</v>
      </c>
      <c r="B683">
        <v>39502399</v>
      </c>
      <c r="C683">
        <v>39502387</v>
      </c>
      <c r="D683">
        <v>37064878</v>
      </c>
      <c r="E683">
        <v>1</v>
      </c>
      <c r="F683">
        <v>1</v>
      </c>
      <c r="G683">
        <v>1</v>
      </c>
      <c r="H683">
        <v>1</v>
      </c>
      <c r="I683" t="s">
        <v>1219</v>
      </c>
      <c r="J683" t="s">
        <v>3</v>
      </c>
      <c r="K683" t="s">
        <v>1220</v>
      </c>
      <c r="L683">
        <v>1191</v>
      </c>
      <c r="N683">
        <v>1013</v>
      </c>
      <c r="O683" t="s">
        <v>1028</v>
      </c>
      <c r="P683" t="s">
        <v>1028</v>
      </c>
      <c r="Q683">
        <v>1</v>
      </c>
      <c r="X683">
        <v>59.92</v>
      </c>
      <c r="Y683">
        <v>0</v>
      </c>
      <c r="Z683">
        <v>0</v>
      </c>
      <c r="AA683">
        <v>0</v>
      </c>
      <c r="AB683">
        <v>9.4</v>
      </c>
      <c r="AC683">
        <v>0</v>
      </c>
      <c r="AD683">
        <v>1</v>
      </c>
      <c r="AE683">
        <v>1</v>
      </c>
      <c r="AF683" t="s">
        <v>33</v>
      </c>
      <c r="AG683">
        <v>68.908000000000001</v>
      </c>
      <c r="AH683">
        <v>2</v>
      </c>
      <c r="AI683">
        <v>39502388</v>
      </c>
      <c r="AJ683">
        <v>690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ROW(Source!A294)</f>
        <v>294</v>
      </c>
      <c r="B684">
        <v>39502400</v>
      </c>
      <c r="C684">
        <v>39502387</v>
      </c>
      <c r="D684">
        <v>37064876</v>
      </c>
      <c r="E684">
        <v>1</v>
      </c>
      <c r="F684">
        <v>1</v>
      </c>
      <c r="G684">
        <v>1</v>
      </c>
      <c r="H684">
        <v>1</v>
      </c>
      <c r="I684" t="s">
        <v>1029</v>
      </c>
      <c r="J684" t="s">
        <v>3</v>
      </c>
      <c r="K684" t="s">
        <v>1030</v>
      </c>
      <c r="L684">
        <v>1191</v>
      </c>
      <c r="N684">
        <v>1013</v>
      </c>
      <c r="O684" t="s">
        <v>1028</v>
      </c>
      <c r="P684" t="s">
        <v>1028</v>
      </c>
      <c r="Q684">
        <v>1</v>
      </c>
      <c r="X684">
        <v>0.1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2</v>
      </c>
      <c r="AF684" t="s">
        <v>32</v>
      </c>
      <c r="AG684">
        <v>0.125</v>
      </c>
      <c r="AH684">
        <v>2</v>
      </c>
      <c r="AI684">
        <v>39502389</v>
      </c>
      <c r="AJ684">
        <v>691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ROW(Source!A294)</f>
        <v>294</v>
      </c>
      <c r="B685">
        <v>39502401</v>
      </c>
      <c r="C685">
        <v>39502387</v>
      </c>
      <c r="D685">
        <v>36882057</v>
      </c>
      <c r="E685">
        <v>1</v>
      </c>
      <c r="F685">
        <v>1</v>
      </c>
      <c r="G685">
        <v>1</v>
      </c>
      <c r="H685">
        <v>2</v>
      </c>
      <c r="I685" t="s">
        <v>1074</v>
      </c>
      <c r="J685" t="s">
        <v>1075</v>
      </c>
      <c r="K685" t="s">
        <v>1076</v>
      </c>
      <c r="L685">
        <v>1368</v>
      </c>
      <c r="N685">
        <v>1011</v>
      </c>
      <c r="O685" t="s">
        <v>1034</v>
      </c>
      <c r="P685" t="s">
        <v>1034</v>
      </c>
      <c r="Q685">
        <v>1</v>
      </c>
      <c r="X685">
        <v>0.02</v>
      </c>
      <c r="Y685">
        <v>0</v>
      </c>
      <c r="Z685">
        <v>86.4</v>
      </c>
      <c r="AA685">
        <v>13.5</v>
      </c>
      <c r="AB685">
        <v>0</v>
      </c>
      <c r="AC685">
        <v>0</v>
      </c>
      <c r="AD685">
        <v>1</v>
      </c>
      <c r="AE685">
        <v>0</v>
      </c>
      <c r="AF685" t="s">
        <v>32</v>
      </c>
      <c r="AG685">
        <v>2.5000000000000001E-2</v>
      </c>
      <c r="AH685">
        <v>2</v>
      </c>
      <c r="AI685">
        <v>39502390</v>
      </c>
      <c r="AJ685">
        <v>692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ROW(Source!A294)</f>
        <v>294</v>
      </c>
      <c r="B686">
        <v>39502402</v>
      </c>
      <c r="C686">
        <v>39502387</v>
      </c>
      <c r="D686">
        <v>36882157</v>
      </c>
      <c r="E686">
        <v>1</v>
      </c>
      <c r="F686">
        <v>1</v>
      </c>
      <c r="G686">
        <v>1</v>
      </c>
      <c r="H686">
        <v>2</v>
      </c>
      <c r="I686" t="s">
        <v>1301</v>
      </c>
      <c r="J686" t="s">
        <v>1302</v>
      </c>
      <c r="K686" t="s">
        <v>1303</v>
      </c>
      <c r="L686">
        <v>1368</v>
      </c>
      <c r="N686">
        <v>1011</v>
      </c>
      <c r="O686" t="s">
        <v>1034</v>
      </c>
      <c r="P686" t="s">
        <v>1034</v>
      </c>
      <c r="Q686">
        <v>1</v>
      </c>
      <c r="X686">
        <v>0.04</v>
      </c>
      <c r="Y686">
        <v>0</v>
      </c>
      <c r="Z686">
        <v>88.01</v>
      </c>
      <c r="AA686">
        <v>11.6</v>
      </c>
      <c r="AB686">
        <v>0</v>
      </c>
      <c r="AC686">
        <v>0</v>
      </c>
      <c r="AD686">
        <v>1</v>
      </c>
      <c r="AE686">
        <v>0</v>
      </c>
      <c r="AF686" t="s">
        <v>32</v>
      </c>
      <c r="AG686">
        <v>0.05</v>
      </c>
      <c r="AH686">
        <v>2</v>
      </c>
      <c r="AI686">
        <v>39502391</v>
      </c>
      <c r="AJ686">
        <v>693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ROW(Source!A294)</f>
        <v>294</v>
      </c>
      <c r="B687">
        <v>39502403</v>
      </c>
      <c r="C687">
        <v>39502387</v>
      </c>
      <c r="D687">
        <v>36883554</v>
      </c>
      <c r="E687">
        <v>1</v>
      </c>
      <c r="F687">
        <v>1</v>
      </c>
      <c r="G687">
        <v>1</v>
      </c>
      <c r="H687">
        <v>2</v>
      </c>
      <c r="I687" t="s">
        <v>1037</v>
      </c>
      <c r="J687" t="s">
        <v>1038</v>
      </c>
      <c r="K687" t="s">
        <v>1039</v>
      </c>
      <c r="L687">
        <v>1368</v>
      </c>
      <c r="N687">
        <v>1011</v>
      </c>
      <c r="O687" t="s">
        <v>1034</v>
      </c>
      <c r="P687" t="s">
        <v>1034</v>
      </c>
      <c r="Q687">
        <v>1</v>
      </c>
      <c r="X687">
        <v>0.04</v>
      </c>
      <c r="Y687">
        <v>0</v>
      </c>
      <c r="Z687">
        <v>65.709999999999994</v>
      </c>
      <c r="AA687">
        <v>11.6</v>
      </c>
      <c r="AB687">
        <v>0</v>
      </c>
      <c r="AC687">
        <v>0</v>
      </c>
      <c r="AD687">
        <v>1</v>
      </c>
      <c r="AE687">
        <v>0</v>
      </c>
      <c r="AF687" t="s">
        <v>32</v>
      </c>
      <c r="AG687">
        <v>0.05</v>
      </c>
      <c r="AH687">
        <v>2</v>
      </c>
      <c r="AI687">
        <v>39502392</v>
      </c>
      <c r="AJ687">
        <v>694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ROW(Source!A294)</f>
        <v>294</v>
      </c>
      <c r="B688">
        <v>39502404</v>
      </c>
      <c r="C688">
        <v>39502387</v>
      </c>
      <c r="D688">
        <v>36801792</v>
      </c>
      <c r="E688">
        <v>1</v>
      </c>
      <c r="F688">
        <v>1</v>
      </c>
      <c r="G688">
        <v>1</v>
      </c>
      <c r="H688">
        <v>3</v>
      </c>
      <c r="I688" t="s">
        <v>1066</v>
      </c>
      <c r="J688" t="s">
        <v>1067</v>
      </c>
      <c r="K688" t="s">
        <v>1068</v>
      </c>
      <c r="L688">
        <v>1339</v>
      </c>
      <c r="N688">
        <v>1007</v>
      </c>
      <c r="O688" t="s">
        <v>179</v>
      </c>
      <c r="P688" t="s">
        <v>179</v>
      </c>
      <c r="Q688">
        <v>1</v>
      </c>
      <c r="X688">
        <v>0.19700000000000001</v>
      </c>
      <c r="Y688">
        <v>2.44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3</v>
      </c>
      <c r="AG688">
        <v>0.19700000000000001</v>
      </c>
      <c r="AH688">
        <v>2</v>
      </c>
      <c r="AI688">
        <v>39502393</v>
      </c>
      <c r="AJ688">
        <v>695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ROW(Source!A294)</f>
        <v>294</v>
      </c>
      <c r="B689">
        <v>39502405</v>
      </c>
      <c r="C689">
        <v>39502387</v>
      </c>
      <c r="D689">
        <v>36804430</v>
      </c>
      <c r="E689">
        <v>1</v>
      </c>
      <c r="F689">
        <v>1</v>
      </c>
      <c r="G689">
        <v>1</v>
      </c>
      <c r="H689">
        <v>3</v>
      </c>
      <c r="I689" t="s">
        <v>1361</v>
      </c>
      <c r="J689" t="s">
        <v>1362</v>
      </c>
      <c r="K689" t="s">
        <v>1363</v>
      </c>
      <c r="L689">
        <v>1348</v>
      </c>
      <c r="N689">
        <v>1009</v>
      </c>
      <c r="O689" t="s">
        <v>57</v>
      </c>
      <c r="P689" t="s">
        <v>57</v>
      </c>
      <c r="Q689">
        <v>1000</v>
      </c>
      <c r="X689">
        <v>1.1999999999999999E-3</v>
      </c>
      <c r="Y689">
        <v>14830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3</v>
      </c>
      <c r="AG689">
        <v>1.1999999999999999E-3</v>
      </c>
      <c r="AH689">
        <v>2</v>
      </c>
      <c r="AI689">
        <v>39502394</v>
      </c>
      <c r="AJ689">
        <v>696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ROW(Source!A294)</f>
        <v>294</v>
      </c>
      <c r="B690">
        <v>39502406</v>
      </c>
      <c r="C690">
        <v>39502387</v>
      </c>
      <c r="D690">
        <v>36797681</v>
      </c>
      <c r="E690">
        <v>17</v>
      </c>
      <c r="F690">
        <v>1</v>
      </c>
      <c r="G690">
        <v>1</v>
      </c>
      <c r="H690">
        <v>3</v>
      </c>
      <c r="I690" t="s">
        <v>553</v>
      </c>
      <c r="J690" t="s">
        <v>3</v>
      </c>
      <c r="K690" t="s">
        <v>554</v>
      </c>
      <c r="L690">
        <v>1354</v>
      </c>
      <c r="N690">
        <v>1010</v>
      </c>
      <c r="O690" t="s">
        <v>132</v>
      </c>
      <c r="P690" t="s">
        <v>132</v>
      </c>
      <c r="Q690">
        <v>1</v>
      </c>
      <c r="X690">
        <v>12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 t="s">
        <v>3</v>
      </c>
      <c r="AG690">
        <v>12</v>
      </c>
      <c r="AH690">
        <v>2</v>
      </c>
      <c r="AI690">
        <v>39502395</v>
      </c>
      <c r="AJ690">
        <v>697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ROW(Source!A294)</f>
        <v>294</v>
      </c>
      <c r="B691">
        <v>39502407</v>
      </c>
      <c r="C691">
        <v>39502387</v>
      </c>
      <c r="D691">
        <v>36796080</v>
      </c>
      <c r="E691">
        <v>17</v>
      </c>
      <c r="F691">
        <v>1</v>
      </c>
      <c r="G691">
        <v>1</v>
      </c>
      <c r="H691">
        <v>3</v>
      </c>
      <c r="I691" t="s">
        <v>1585</v>
      </c>
      <c r="J691" t="s">
        <v>3</v>
      </c>
      <c r="K691" t="s">
        <v>1586</v>
      </c>
      <c r="L691">
        <v>1354</v>
      </c>
      <c r="N691">
        <v>1010</v>
      </c>
      <c r="O691" t="s">
        <v>132</v>
      </c>
      <c r="P691" t="s">
        <v>132</v>
      </c>
      <c r="Q691">
        <v>1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1</v>
      </c>
      <c r="AD691">
        <v>0</v>
      </c>
      <c r="AE691">
        <v>0</v>
      </c>
      <c r="AF691" t="s">
        <v>3</v>
      </c>
      <c r="AG691">
        <v>0</v>
      </c>
      <c r="AH691">
        <v>3</v>
      </c>
      <c r="AI691">
        <v>-1</v>
      </c>
      <c r="AJ691" t="s">
        <v>3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ROW(Source!A294)</f>
        <v>294</v>
      </c>
      <c r="B692">
        <v>39502408</v>
      </c>
      <c r="C692">
        <v>39502387</v>
      </c>
      <c r="D692">
        <v>36797622</v>
      </c>
      <c r="E692">
        <v>17</v>
      </c>
      <c r="F692">
        <v>1</v>
      </c>
      <c r="G692">
        <v>1</v>
      </c>
      <c r="H692">
        <v>3</v>
      </c>
      <c r="I692" t="s">
        <v>1587</v>
      </c>
      <c r="J692" t="s">
        <v>3</v>
      </c>
      <c r="K692" t="s">
        <v>1588</v>
      </c>
      <c r="L692">
        <v>1346</v>
      </c>
      <c r="N692">
        <v>1009</v>
      </c>
      <c r="O692" t="s">
        <v>52</v>
      </c>
      <c r="P692" t="s">
        <v>52</v>
      </c>
      <c r="Q692">
        <v>1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1</v>
      </c>
      <c r="AD692">
        <v>0</v>
      </c>
      <c r="AE692">
        <v>0</v>
      </c>
      <c r="AF692" t="s">
        <v>3</v>
      </c>
      <c r="AG692">
        <v>0</v>
      </c>
      <c r="AH692">
        <v>3</v>
      </c>
      <c r="AI692">
        <v>-1</v>
      </c>
      <c r="AJ692" t="s">
        <v>3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ROW(Source!A294)</f>
        <v>294</v>
      </c>
      <c r="B693">
        <v>39502409</v>
      </c>
      <c r="C693">
        <v>39502387</v>
      </c>
      <c r="D693">
        <v>36797686</v>
      </c>
      <c r="E693">
        <v>17</v>
      </c>
      <c r="F693">
        <v>1</v>
      </c>
      <c r="G693">
        <v>1</v>
      </c>
      <c r="H693">
        <v>3</v>
      </c>
      <c r="I693" t="s">
        <v>556</v>
      </c>
      <c r="J693" t="s">
        <v>3</v>
      </c>
      <c r="K693" t="s">
        <v>557</v>
      </c>
      <c r="L693">
        <v>1301</v>
      </c>
      <c r="N693">
        <v>1003</v>
      </c>
      <c r="O693" t="s">
        <v>66</v>
      </c>
      <c r="P693" t="s">
        <v>66</v>
      </c>
      <c r="Q693">
        <v>1</v>
      </c>
      <c r="X693">
        <v>99.8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 t="s">
        <v>3</v>
      </c>
      <c r="AG693">
        <v>99.8</v>
      </c>
      <c r="AH693">
        <v>2</v>
      </c>
      <c r="AI693">
        <v>39502396</v>
      </c>
      <c r="AJ693">
        <v>699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ROW(Source!A294)</f>
        <v>294</v>
      </c>
      <c r="B694">
        <v>39502410</v>
      </c>
      <c r="C694">
        <v>39502387</v>
      </c>
      <c r="D694">
        <v>39169937</v>
      </c>
      <c r="E694">
        <v>17</v>
      </c>
      <c r="F694">
        <v>1</v>
      </c>
      <c r="G694">
        <v>1</v>
      </c>
      <c r="H694">
        <v>3</v>
      </c>
      <c r="I694" t="s">
        <v>1583</v>
      </c>
      <c r="J694" t="s">
        <v>3</v>
      </c>
      <c r="K694" t="s">
        <v>1589</v>
      </c>
      <c r="L694">
        <v>1354</v>
      </c>
      <c r="N694">
        <v>1010</v>
      </c>
      <c r="O694" t="s">
        <v>132</v>
      </c>
      <c r="P694" t="s">
        <v>132</v>
      </c>
      <c r="Q694">
        <v>1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1</v>
      </c>
      <c r="AD694">
        <v>0</v>
      </c>
      <c r="AE694">
        <v>0</v>
      </c>
      <c r="AF694" t="s">
        <v>3</v>
      </c>
      <c r="AG694">
        <v>0</v>
      </c>
      <c r="AH694">
        <v>3</v>
      </c>
      <c r="AI694">
        <v>-1</v>
      </c>
      <c r="AJ694" t="s">
        <v>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ROW(Source!A303)</f>
        <v>303</v>
      </c>
      <c r="B695">
        <v>39502425</v>
      </c>
      <c r="C695">
        <v>39502415</v>
      </c>
      <c r="D695">
        <v>37065248</v>
      </c>
      <c r="E695">
        <v>1</v>
      </c>
      <c r="F695">
        <v>1</v>
      </c>
      <c r="G695">
        <v>1</v>
      </c>
      <c r="H695">
        <v>1</v>
      </c>
      <c r="I695" t="s">
        <v>1058</v>
      </c>
      <c r="J695" t="s">
        <v>3</v>
      </c>
      <c r="K695" t="s">
        <v>1059</v>
      </c>
      <c r="L695">
        <v>1191</v>
      </c>
      <c r="N695">
        <v>1013</v>
      </c>
      <c r="O695" t="s">
        <v>1028</v>
      </c>
      <c r="P695" t="s">
        <v>1028</v>
      </c>
      <c r="Q695">
        <v>1</v>
      </c>
      <c r="X695">
        <v>7.05</v>
      </c>
      <c r="Y695">
        <v>0</v>
      </c>
      <c r="Z695">
        <v>0</v>
      </c>
      <c r="AA695">
        <v>0</v>
      </c>
      <c r="AB695">
        <v>8.5299999999999994</v>
      </c>
      <c r="AC695">
        <v>0</v>
      </c>
      <c r="AD695">
        <v>1</v>
      </c>
      <c r="AE695">
        <v>1</v>
      </c>
      <c r="AF695" t="s">
        <v>33</v>
      </c>
      <c r="AG695">
        <v>8.1074999999999999</v>
      </c>
      <c r="AH695">
        <v>2</v>
      </c>
      <c r="AI695">
        <v>39502416</v>
      </c>
      <c r="AJ695">
        <v>701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ROW(Source!A303)</f>
        <v>303</v>
      </c>
      <c r="B696">
        <v>39502426</v>
      </c>
      <c r="C696">
        <v>39502415</v>
      </c>
      <c r="D696">
        <v>37064876</v>
      </c>
      <c r="E696">
        <v>1</v>
      </c>
      <c r="F696">
        <v>1</v>
      </c>
      <c r="G696">
        <v>1</v>
      </c>
      <c r="H696">
        <v>1</v>
      </c>
      <c r="I696" t="s">
        <v>1029</v>
      </c>
      <c r="J696" t="s">
        <v>3</v>
      </c>
      <c r="K696" t="s">
        <v>1030</v>
      </c>
      <c r="L696">
        <v>1191</v>
      </c>
      <c r="N696">
        <v>1013</v>
      </c>
      <c r="O696" t="s">
        <v>1028</v>
      </c>
      <c r="P696" t="s">
        <v>1028</v>
      </c>
      <c r="Q696">
        <v>1</v>
      </c>
      <c r="X696">
        <v>0.01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2</v>
      </c>
      <c r="AF696" t="s">
        <v>32</v>
      </c>
      <c r="AG696">
        <v>1.2500000000000001E-2</v>
      </c>
      <c r="AH696">
        <v>2</v>
      </c>
      <c r="AI696">
        <v>39502417</v>
      </c>
      <c r="AJ696">
        <v>702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ROW(Source!A303)</f>
        <v>303</v>
      </c>
      <c r="B697">
        <v>39502427</v>
      </c>
      <c r="C697">
        <v>39502415</v>
      </c>
      <c r="D697">
        <v>36883554</v>
      </c>
      <c r="E697">
        <v>1</v>
      </c>
      <c r="F697">
        <v>1</v>
      </c>
      <c r="G697">
        <v>1</v>
      </c>
      <c r="H697">
        <v>2</v>
      </c>
      <c r="I697" t="s">
        <v>1037</v>
      </c>
      <c r="J697" t="s">
        <v>1038</v>
      </c>
      <c r="K697" t="s">
        <v>1039</v>
      </c>
      <c r="L697">
        <v>1368</v>
      </c>
      <c r="N697">
        <v>1011</v>
      </c>
      <c r="O697" t="s">
        <v>1034</v>
      </c>
      <c r="P697" t="s">
        <v>1034</v>
      </c>
      <c r="Q697">
        <v>1</v>
      </c>
      <c r="X697">
        <v>0.01</v>
      </c>
      <c r="Y697">
        <v>0</v>
      </c>
      <c r="Z697">
        <v>65.709999999999994</v>
      </c>
      <c r="AA697">
        <v>11.6</v>
      </c>
      <c r="AB697">
        <v>0</v>
      </c>
      <c r="AC697">
        <v>0</v>
      </c>
      <c r="AD697">
        <v>1</v>
      </c>
      <c r="AE697">
        <v>0</v>
      </c>
      <c r="AF697" t="s">
        <v>32</v>
      </c>
      <c r="AG697">
        <v>1.2500000000000001E-2</v>
      </c>
      <c r="AH697">
        <v>2</v>
      </c>
      <c r="AI697">
        <v>39502418</v>
      </c>
      <c r="AJ697">
        <v>703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ROW(Source!A303)</f>
        <v>303</v>
      </c>
      <c r="B698">
        <v>39502428</v>
      </c>
      <c r="C698">
        <v>39502415</v>
      </c>
      <c r="D698">
        <v>36802470</v>
      </c>
      <c r="E698">
        <v>1</v>
      </c>
      <c r="F698">
        <v>1</v>
      </c>
      <c r="G698">
        <v>1</v>
      </c>
      <c r="H698">
        <v>3</v>
      </c>
      <c r="I698" t="s">
        <v>1364</v>
      </c>
      <c r="J698" t="s">
        <v>1365</v>
      </c>
      <c r="K698" t="s">
        <v>1366</v>
      </c>
      <c r="L698">
        <v>1346</v>
      </c>
      <c r="N698">
        <v>1009</v>
      </c>
      <c r="O698" t="s">
        <v>52</v>
      </c>
      <c r="P698" t="s">
        <v>52</v>
      </c>
      <c r="Q698">
        <v>1</v>
      </c>
      <c r="X698">
        <v>4.2000000000000002E-4</v>
      </c>
      <c r="Y698">
        <v>9.0399999999999991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3</v>
      </c>
      <c r="AG698">
        <v>4.2000000000000002E-4</v>
      </c>
      <c r="AH698">
        <v>2</v>
      </c>
      <c r="AI698">
        <v>39502419</v>
      </c>
      <c r="AJ698">
        <v>704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ROW(Source!A303)</f>
        <v>303</v>
      </c>
      <c r="B699">
        <v>39502429</v>
      </c>
      <c r="C699">
        <v>39502415</v>
      </c>
      <c r="D699">
        <v>36806623</v>
      </c>
      <c r="E699">
        <v>1</v>
      </c>
      <c r="F699">
        <v>1</v>
      </c>
      <c r="G699">
        <v>1</v>
      </c>
      <c r="H699">
        <v>3</v>
      </c>
      <c r="I699" t="s">
        <v>1333</v>
      </c>
      <c r="J699" t="s">
        <v>1334</v>
      </c>
      <c r="K699" t="s">
        <v>1335</v>
      </c>
      <c r="L699">
        <v>1348</v>
      </c>
      <c r="N699">
        <v>1009</v>
      </c>
      <c r="O699" t="s">
        <v>57</v>
      </c>
      <c r="P699" t="s">
        <v>57</v>
      </c>
      <c r="Q699">
        <v>1000</v>
      </c>
      <c r="X699">
        <v>1.1999999999999999E-3</v>
      </c>
      <c r="Y699">
        <v>1836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3</v>
      </c>
      <c r="AG699">
        <v>1.1999999999999999E-3</v>
      </c>
      <c r="AH699">
        <v>2</v>
      </c>
      <c r="AI699">
        <v>39502420</v>
      </c>
      <c r="AJ699">
        <v>705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ROW(Source!A303)</f>
        <v>303</v>
      </c>
      <c r="B700">
        <v>39502430</v>
      </c>
      <c r="C700">
        <v>39502415</v>
      </c>
      <c r="D700">
        <v>36866788</v>
      </c>
      <c r="E700">
        <v>1</v>
      </c>
      <c r="F700">
        <v>1</v>
      </c>
      <c r="G700">
        <v>1</v>
      </c>
      <c r="H700">
        <v>3</v>
      </c>
      <c r="I700" t="s">
        <v>577</v>
      </c>
      <c r="J700" t="s">
        <v>579</v>
      </c>
      <c r="K700" t="s">
        <v>578</v>
      </c>
      <c r="L700">
        <v>1354</v>
      </c>
      <c r="N700">
        <v>1010</v>
      </c>
      <c r="O700" t="s">
        <v>132</v>
      </c>
      <c r="P700" t="s">
        <v>132</v>
      </c>
      <c r="Q700">
        <v>1</v>
      </c>
      <c r="X700">
        <v>1</v>
      </c>
      <c r="Y700">
        <v>33.6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3</v>
      </c>
      <c r="AG700">
        <v>1</v>
      </c>
      <c r="AH700">
        <v>2</v>
      </c>
      <c r="AI700">
        <v>39502421</v>
      </c>
      <c r="AJ700">
        <v>706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ROW(Source!A303)</f>
        <v>303</v>
      </c>
      <c r="B701">
        <v>39502431</v>
      </c>
      <c r="C701">
        <v>39502415</v>
      </c>
      <c r="D701">
        <v>36866927</v>
      </c>
      <c r="E701">
        <v>1</v>
      </c>
      <c r="F701">
        <v>1</v>
      </c>
      <c r="G701">
        <v>1</v>
      </c>
      <c r="H701">
        <v>3</v>
      </c>
      <c r="I701" t="s">
        <v>573</v>
      </c>
      <c r="J701" t="s">
        <v>575</v>
      </c>
      <c r="K701" t="s">
        <v>574</v>
      </c>
      <c r="L701">
        <v>1354</v>
      </c>
      <c r="N701">
        <v>1010</v>
      </c>
      <c r="O701" t="s">
        <v>132</v>
      </c>
      <c r="P701" t="s">
        <v>132</v>
      </c>
      <c r="Q701">
        <v>1</v>
      </c>
      <c r="X701">
        <v>1</v>
      </c>
      <c r="Y701">
        <v>10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3</v>
      </c>
      <c r="AG701">
        <v>1</v>
      </c>
      <c r="AH701">
        <v>2</v>
      </c>
      <c r="AI701">
        <v>39502422</v>
      </c>
      <c r="AJ701">
        <v>707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ROW(Source!A303)</f>
        <v>303</v>
      </c>
      <c r="B702">
        <v>39502432</v>
      </c>
      <c r="C702">
        <v>39502415</v>
      </c>
      <c r="D702">
        <v>36867177</v>
      </c>
      <c r="E702">
        <v>1</v>
      </c>
      <c r="F702">
        <v>1</v>
      </c>
      <c r="G702">
        <v>1</v>
      </c>
      <c r="H702">
        <v>3</v>
      </c>
      <c r="I702" t="s">
        <v>569</v>
      </c>
      <c r="J702" t="s">
        <v>571</v>
      </c>
      <c r="K702" t="s">
        <v>570</v>
      </c>
      <c r="L702">
        <v>1354</v>
      </c>
      <c r="N702">
        <v>1010</v>
      </c>
      <c r="O702" t="s">
        <v>132</v>
      </c>
      <c r="P702" t="s">
        <v>132</v>
      </c>
      <c r="Q702">
        <v>1</v>
      </c>
      <c r="X702">
        <v>1</v>
      </c>
      <c r="Y702">
        <v>24.3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3</v>
      </c>
      <c r="AG702">
        <v>1</v>
      </c>
      <c r="AH702">
        <v>2</v>
      </c>
      <c r="AI702">
        <v>39502423</v>
      </c>
      <c r="AJ702">
        <v>708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ROW(Source!A304)</f>
        <v>304</v>
      </c>
      <c r="B703">
        <v>39502425</v>
      </c>
      <c r="C703">
        <v>39502415</v>
      </c>
      <c r="D703">
        <v>37065248</v>
      </c>
      <c r="E703">
        <v>1</v>
      </c>
      <c r="F703">
        <v>1</v>
      </c>
      <c r="G703">
        <v>1</v>
      </c>
      <c r="H703">
        <v>1</v>
      </c>
      <c r="I703" t="s">
        <v>1058</v>
      </c>
      <c r="J703" t="s">
        <v>3</v>
      </c>
      <c r="K703" t="s">
        <v>1059</v>
      </c>
      <c r="L703">
        <v>1191</v>
      </c>
      <c r="N703">
        <v>1013</v>
      </c>
      <c r="O703" t="s">
        <v>1028</v>
      </c>
      <c r="P703" t="s">
        <v>1028</v>
      </c>
      <c r="Q703">
        <v>1</v>
      </c>
      <c r="X703">
        <v>7.05</v>
      </c>
      <c r="Y703">
        <v>0</v>
      </c>
      <c r="Z703">
        <v>0</v>
      </c>
      <c r="AA703">
        <v>0</v>
      </c>
      <c r="AB703">
        <v>8.5299999999999994</v>
      </c>
      <c r="AC703">
        <v>0</v>
      </c>
      <c r="AD703">
        <v>1</v>
      </c>
      <c r="AE703">
        <v>1</v>
      </c>
      <c r="AF703" t="s">
        <v>33</v>
      </c>
      <c r="AG703">
        <v>8.1074999999999999</v>
      </c>
      <c r="AH703">
        <v>2</v>
      </c>
      <c r="AI703">
        <v>39502416</v>
      </c>
      <c r="AJ703">
        <v>710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ROW(Source!A304)</f>
        <v>304</v>
      </c>
      <c r="B704">
        <v>39502426</v>
      </c>
      <c r="C704">
        <v>39502415</v>
      </c>
      <c r="D704">
        <v>37064876</v>
      </c>
      <c r="E704">
        <v>1</v>
      </c>
      <c r="F704">
        <v>1</v>
      </c>
      <c r="G704">
        <v>1</v>
      </c>
      <c r="H704">
        <v>1</v>
      </c>
      <c r="I704" t="s">
        <v>1029</v>
      </c>
      <c r="J704" t="s">
        <v>3</v>
      </c>
      <c r="K704" t="s">
        <v>1030</v>
      </c>
      <c r="L704">
        <v>1191</v>
      </c>
      <c r="N704">
        <v>1013</v>
      </c>
      <c r="O704" t="s">
        <v>1028</v>
      </c>
      <c r="P704" t="s">
        <v>1028</v>
      </c>
      <c r="Q704">
        <v>1</v>
      </c>
      <c r="X704">
        <v>0.01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2</v>
      </c>
      <c r="AF704" t="s">
        <v>32</v>
      </c>
      <c r="AG704">
        <v>1.2500000000000001E-2</v>
      </c>
      <c r="AH704">
        <v>2</v>
      </c>
      <c r="AI704">
        <v>39502417</v>
      </c>
      <c r="AJ704">
        <v>711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ROW(Source!A304)</f>
        <v>304</v>
      </c>
      <c r="B705">
        <v>39502427</v>
      </c>
      <c r="C705">
        <v>39502415</v>
      </c>
      <c r="D705">
        <v>36883554</v>
      </c>
      <c r="E705">
        <v>1</v>
      </c>
      <c r="F705">
        <v>1</v>
      </c>
      <c r="G705">
        <v>1</v>
      </c>
      <c r="H705">
        <v>2</v>
      </c>
      <c r="I705" t="s">
        <v>1037</v>
      </c>
      <c r="J705" t="s">
        <v>1038</v>
      </c>
      <c r="K705" t="s">
        <v>1039</v>
      </c>
      <c r="L705">
        <v>1368</v>
      </c>
      <c r="N705">
        <v>1011</v>
      </c>
      <c r="O705" t="s">
        <v>1034</v>
      </c>
      <c r="P705" t="s">
        <v>1034</v>
      </c>
      <c r="Q705">
        <v>1</v>
      </c>
      <c r="X705">
        <v>0.01</v>
      </c>
      <c r="Y705">
        <v>0</v>
      </c>
      <c r="Z705">
        <v>65.709999999999994</v>
      </c>
      <c r="AA705">
        <v>11.6</v>
      </c>
      <c r="AB705">
        <v>0</v>
      </c>
      <c r="AC705">
        <v>0</v>
      </c>
      <c r="AD705">
        <v>1</v>
      </c>
      <c r="AE705">
        <v>0</v>
      </c>
      <c r="AF705" t="s">
        <v>32</v>
      </c>
      <c r="AG705">
        <v>1.2500000000000001E-2</v>
      </c>
      <c r="AH705">
        <v>2</v>
      </c>
      <c r="AI705">
        <v>39502418</v>
      </c>
      <c r="AJ705">
        <v>712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ROW(Source!A304)</f>
        <v>304</v>
      </c>
      <c r="B706">
        <v>39502428</v>
      </c>
      <c r="C706">
        <v>39502415</v>
      </c>
      <c r="D706">
        <v>36802470</v>
      </c>
      <c r="E706">
        <v>1</v>
      </c>
      <c r="F706">
        <v>1</v>
      </c>
      <c r="G706">
        <v>1</v>
      </c>
      <c r="H706">
        <v>3</v>
      </c>
      <c r="I706" t="s">
        <v>1364</v>
      </c>
      <c r="J706" t="s">
        <v>1365</v>
      </c>
      <c r="K706" t="s">
        <v>1366</v>
      </c>
      <c r="L706">
        <v>1346</v>
      </c>
      <c r="N706">
        <v>1009</v>
      </c>
      <c r="O706" t="s">
        <v>52</v>
      </c>
      <c r="P706" t="s">
        <v>52</v>
      </c>
      <c r="Q706">
        <v>1</v>
      </c>
      <c r="X706">
        <v>4.2000000000000002E-4</v>
      </c>
      <c r="Y706">
        <v>9.0399999999999991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3</v>
      </c>
      <c r="AG706">
        <v>4.2000000000000002E-4</v>
      </c>
      <c r="AH706">
        <v>2</v>
      </c>
      <c r="AI706">
        <v>39502419</v>
      </c>
      <c r="AJ706">
        <v>713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ROW(Source!A304)</f>
        <v>304</v>
      </c>
      <c r="B707">
        <v>39502429</v>
      </c>
      <c r="C707">
        <v>39502415</v>
      </c>
      <c r="D707">
        <v>36806623</v>
      </c>
      <c r="E707">
        <v>1</v>
      </c>
      <c r="F707">
        <v>1</v>
      </c>
      <c r="G707">
        <v>1</v>
      </c>
      <c r="H707">
        <v>3</v>
      </c>
      <c r="I707" t="s">
        <v>1333</v>
      </c>
      <c r="J707" t="s">
        <v>1334</v>
      </c>
      <c r="K707" t="s">
        <v>1335</v>
      </c>
      <c r="L707">
        <v>1348</v>
      </c>
      <c r="N707">
        <v>1009</v>
      </c>
      <c r="O707" t="s">
        <v>57</v>
      </c>
      <c r="P707" t="s">
        <v>57</v>
      </c>
      <c r="Q707">
        <v>1000</v>
      </c>
      <c r="X707">
        <v>1.1999999999999999E-3</v>
      </c>
      <c r="Y707">
        <v>1836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3</v>
      </c>
      <c r="AG707">
        <v>1.1999999999999999E-3</v>
      </c>
      <c r="AH707">
        <v>2</v>
      </c>
      <c r="AI707">
        <v>39502420</v>
      </c>
      <c r="AJ707">
        <v>714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ROW(Source!A304)</f>
        <v>304</v>
      </c>
      <c r="B708">
        <v>39502430</v>
      </c>
      <c r="C708">
        <v>39502415</v>
      </c>
      <c r="D708">
        <v>36866788</v>
      </c>
      <c r="E708">
        <v>1</v>
      </c>
      <c r="F708">
        <v>1</v>
      </c>
      <c r="G708">
        <v>1</v>
      </c>
      <c r="H708">
        <v>3</v>
      </c>
      <c r="I708" t="s">
        <v>577</v>
      </c>
      <c r="J708" t="s">
        <v>579</v>
      </c>
      <c r="K708" t="s">
        <v>578</v>
      </c>
      <c r="L708">
        <v>1354</v>
      </c>
      <c r="N708">
        <v>1010</v>
      </c>
      <c r="O708" t="s">
        <v>132</v>
      </c>
      <c r="P708" t="s">
        <v>132</v>
      </c>
      <c r="Q708">
        <v>1</v>
      </c>
      <c r="X708">
        <v>1</v>
      </c>
      <c r="Y708">
        <v>33.6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</v>
      </c>
      <c r="AG708">
        <v>1</v>
      </c>
      <c r="AH708">
        <v>2</v>
      </c>
      <c r="AI708">
        <v>39502421</v>
      </c>
      <c r="AJ708">
        <v>715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ROW(Source!A304)</f>
        <v>304</v>
      </c>
      <c r="B709">
        <v>39502431</v>
      </c>
      <c r="C709">
        <v>39502415</v>
      </c>
      <c r="D709">
        <v>36866927</v>
      </c>
      <c r="E709">
        <v>1</v>
      </c>
      <c r="F709">
        <v>1</v>
      </c>
      <c r="G709">
        <v>1</v>
      </c>
      <c r="H709">
        <v>3</v>
      </c>
      <c r="I709" t="s">
        <v>573</v>
      </c>
      <c r="J709" t="s">
        <v>575</v>
      </c>
      <c r="K709" t="s">
        <v>574</v>
      </c>
      <c r="L709">
        <v>1354</v>
      </c>
      <c r="N709">
        <v>1010</v>
      </c>
      <c r="O709" t="s">
        <v>132</v>
      </c>
      <c r="P709" t="s">
        <v>132</v>
      </c>
      <c r="Q709">
        <v>1</v>
      </c>
      <c r="X709">
        <v>1</v>
      </c>
      <c r="Y709">
        <v>10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3</v>
      </c>
      <c r="AG709">
        <v>1</v>
      </c>
      <c r="AH709">
        <v>2</v>
      </c>
      <c r="AI709">
        <v>39502422</v>
      </c>
      <c r="AJ709">
        <v>716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ROW(Source!A304)</f>
        <v>304</v>
      </c>
      <c r="B710">
        <v>39502432</v>
      </c>
      <c r="C710">
        <v>39502415</v>
      </c>
      <c r="D710">
        <v>36867177</v>
      </c>
      <c r="E710">
        <v>1</v>
      </c>
      <c r="F710">
        <v>1</v>
      </c>
      <c r="G710">
        <v>1</v>
      </c>
      <c r="H710">
        <v>3</v>
      </c>
      <c r="I710" t="s">
        <v>569</v>
      </c>
      <c r="J710" t="s">
        <v>571</v>
      </c>
      <c r="K710" t="s">
        <v>570</v>
      </c>
      <c r="L710">
        <v>1354</v>
      </c>
      <c r="N710">
        <v>1010</v>
      </c>
      <c r="O710" t="s">
        <v>132</v>
      </c>
      <c r="P710" t="s">
        <v>132</v>
      </c>
      <c r="Q710">
        <v>1</v>
      </c>
      <c r="X710">
        <v>1</v>
      </c>
      <c r="Y710">
        <v>24.3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3</v>
      </c>
      <c r="AG710">
        <v>1</v>
      </c>
      <c r="AH710">
        <v>2</v>
      </c>
      <c r="AI710">
        <v>39502423</v>
      </c>
      <c r="AJ710">
        <v>717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ROW(Source!A347)</f>
        <v>347</v>
      </c>
      <c r="B711">
        <v>39501564</v>
      </c>
      <c r="C711">
        <v>39501557</v>
      </c>
      <c r="D711">
        <v>37066837</v>
      </c>
      <c r="E711">
        <v>1</v>
      </c>
      <c r="F711">
        <v>1</v>
      </c>
      <c r="G711">
        <v>1</v>
      </c>
      <c r="H711">
        <v>1</v>
      </c>
      <c r="I711" t="s">
        <v>1316</v>
      </c>
      <c r="J711" t="s">
        <v>3</v>
      </c>
      <c r="K711" t="s">
        <v>1317</v>
      </c>
      <c r="L711">
        <v>1191</v>
      </c>
      <c r="N711">
        <v>1013</v>
      </c>
      <c r="O711" t="s">
        <v>1028</v>
      </c>
      <c r="P711" t="s">
        <v>1028</v>
      </c>
      <c r="Q711">
        <v>1</v>
      </c>
      <c r="X711">
        <v>34.659999999999997</v>
      </c>
      <c r="Y711">
        <v>0</v>
      </c>
      <c r="Z711">
        <v>0</v>
      </c>
      <c r="AA711">
        <v>0</v>
      </c>
      <c r="AB711">
        <v>8.31</v>
      </c>
      <c r="AC711">
        <v>0</v>
      </c>
      <c r="AD711">
        <v>1</v>
      </c>
      <c r="AE711">
        <v>1</v>
      </c>
      <c r="AF711" t="s">
        <v>3</v>
      </c>
      <c r="AG711">
        <v>34.659999999999997</v>
      </c>
      <c r="AH711">
        <v>2</v>
      </c>
      <c r="AI711">
        <v>39501558</v>
      </c>
      <c r="AJ711">
        <v>719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ROW(Source!A347)</f>
        <v>347</v>
      </c>
      <c r="B712">
        <v>39501565</v>
      </c>
      <c r="C712">
        <v>39501557</v>
      </c>
      <c r="D712">
        <v>37064876</v>
      </c>
      <c r="E712">
        <v>1</v>
      </c>
      <c r="F712">
        <v>1</v>
      </c>
      <c r="G712">
        <v>1</v>
      </c>
      <c r="H712">
        <v>1</v>
      </c>
      <c r="I712" t="s">
        <v>1029</v>
      </c>
      <c r="J712" t="s">
        <v>3</v>
      </c>
      <c r="K712" t="s">
        <v>1030</v>
      </c>
      <c r="L712">
        <v>1191</v>
      </c>
      <c r="N712">
        <v>1013</v>
      </c>
      <c r="O712" t="s">
        <v>1028</v>
      </c>
      <c r="P712" t="s">
        <v>1028</v>
      </c>
      <c r="Q712">
        <v>1</v>
      </c>
      <c r="X712">
        <v>0.1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2</v>
      </c>
      <c r="AF712" t="s">
        <v>3</v>
      </c>
      <c r="AG712">
        <v>0.1</v>
      </c>
      <c r="AH712">
        <v>2</v>
      </c>
      <c r="AI712">
        <v>39501559</v>
      </c>
      <c r="AJ712">
        <v>720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ROW(Source!A347)</f>
        <v>347</v>
      </c>
      <c r="B713">
        <v>39501566</v>
      </c>
      <c r="C713">
        <v>39501557</v>
      </c>
      <c r="D713">
        <v>36882452</v>
      </c>
      <c r="E713">
        <v>1</v>
      </c>
      <c r="F713">
        <v>1</v>
      </c>
      <c r="G713">
        <v>1</v>
      </c>
      <c r="H713">
        <v>2</v>
      </c>
      <c r="I713" t="s">
        <v>1031</v>
      </c>
      <c r="J713" t="s">
        <v>1032</v>
      </c>
      <c r="K713" t="s">
        <v>1033</v>
      </c>
      <c r="L713">
        <v>1368</v>
      </c>
      <c r="N713">
        <v>1011</v>
      </c>
      <c r="O713" t="s">
        <v>1034</v>
      </c>
      <c r="P713" t="s">
        <v>1034</v>
      </c>
      <c r="Q713">
        <v>1</v>
      </c>
      <c r="X713">
        <v>0.1</v>
      </c>
      <c r="Y713">
        <v>0</v>
      </c>
      <c r="Z713">
        <v>31.26</v>
      </c>
      <c r="AA713">
        <v>13.5</v>
      </c>
      <c r="AB713">
        <v>0</v>
      </c>
      <c r="AC713">
        <v>0</v>
      </c>
      <c r="AD713">
        <v>1</v>
      </c>
      <c r="AE713">
        <v>0</v>
      </c>
      <c r="AF713" t="s">
        <v>3</v>
      </c>
      <c r="AG713">
        <v>0.1</v>
      </c>
      <c r="AH713">
        <v>2</v>
      </c>
      <c r="AI713">
        <v>39501560</v>
      </c>
      <c r="AJ713">
        <v>721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ROW(Source!A347)</f>
        <v>347</v>
      </c>
      <c r="B714">
        <v>39501567</v>
      </c>
      <c r="C714">
        <v>39501557</v>
      </c>
      <c r="D714">
        <v>36883789</v>
      </c>
      <c r="E714">
        <v>1</v>
      </c>
      <c r="F714">
        <v>1</v>
      </c>
      <c r="G714">
        <v>1</v>
      </c>
      <c r="H714">
        <v>2</v>
      </c>
      <c r="I714" t="s">
        <v>1318</v>
      </c>
      <c r="J714" t="s">
        <v>1319</v>
      </c>
      <c r="K714" t="s">
        <v>1320</v>
      </c>
      <c r="L714">
        <v>1368</v>
      </c>
      <c r="N714">
        <v>1011</v>
      </c>
      <c r="O714" t="s">
        <v>1034</v>
      </c>
      <c r="P714" t="s">
        <v>1034</v>
      </c>
      <c r="Q714">
        <v>1</v>
      </c>
      <c r="X714">
        <v>3.3</v>
      </c>
      <c r="Y714">
        <v>0</v>
      </c>
      <c r="Z714">
        <v>1.2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3</v>
      </c>
      <c r="AG714">
        <v>3.3</v>
      </c>
      <c r="AH714">
        <v>2</v>
      </c>
      <c r="AI714">
        <v>39501561</v>
      </c>
      <c r="AJ714">
        <v>722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ROW(Source!A347)</f>
        <v>347</v>
      </c>
      <c r="B715">
        <v>39501568</v>
      </c>
      <c r="C715">
        <v>39501557</v>
      </c>
      <c r="D715">
        <v>36800140</v>
      </c>
      <c r="E715">
        <v>1</v>
      </c>
      <c r="F715">
        <v>1</v>
      </c>
      <c r="G715">
        <v>1</v>
      </c>
      <c r="H715">
        <v>3</v>
      </c>
      <c r="I715" t="s">
        <v>1321</v>
      </c>
      <c r="J715" t="s">
        <v>1322</v>
      </c>
      <c r="K715" t="s">
        <v>1323</v>
      </c>
      <c r="L715">
        <v>1339</v>
      </c>
      <c r="N715">
        <v>1007</v>
      </c>
      <c r="O715" t="s">
        <v>179</v>
      </c>
      <c r="P715" t="s">
        <v>179</v>
      </c>
      <c r="Q715">
        <v>1</v>
      </c>
      <c r="X715">
        <v>0.43</v>
      </c>
      <c r="Y715">
        <v>38.51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3</v>
      </c>
      <c r="AG715">
        <v>0.43</v>
      </c>
      <c r="AH715">
        <v>2</v>
      </c>
      <c r="AI715">
        <v>39501562</v>
      </c>
      <c r="AJ715">
        <v>723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ROW(Source!A347)</f>
        <v>347</v>
      </c>
      <c r="B716">
        <v>39501569</v>
      </c>
      <c r="C716">
        <v>39501557</v>
      </c>
      <c r="D716">
        <v>36800159</v>
      </c>
      <c r="E716">
        <v>1</v>
      </c>
      <c r="F716">
        <v>1</v>
      </c>
      <c r="G716">
        <v>1</v>
      </c>
      <c r="H716">
        <v>3</v>
      </c>
      <c r="I716" t="s">
        <v>1324</v>
      </c>
      <c r="J716" t="s">
        <v>1325</v>
      </c>
      <c r="K716" t="s">
        <v>1326</v>
      </c>
      <c r="L716">
        <v>1339</v>
      </c>
      <c r="N716">
        <v>1007</v>
      </c>
      <c r="O716" t="s">
        <v>179</v>
      </c>
      <c r="P716" t="s">
        <v>179</v>
      </c>
      <c r="Q716">
        <v>1</v>
      </c>
      <c r="X716">
        <v>2.74</v>
      </c>
      <c r="Y716">
        <v>6.22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3</v>
      </c>
      <c r="AG716">
        <v>2.74</v>
      </c>
      <c r="AH716">
        <v>2</v>
      </c>
      <c r="AI716">
        <v>39501563</v>
      </c>
      <c r="AJ716">
        <v>724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ROW(Source!A347)</f>
        <v>347</v>
      </c>
      <c r="B717">
        <v>39501570</v>
      </c>
      <c r="C717">
        <v>39501557</v>
      </c>
      <c r="D717">
        <v>36799072</v>
      </c>
      <c r="E717">
        <v>17</v>
      </c>
      <c r="F717">
        <v>1</v>
      </c>
      <c r="G717">
        <v>1</v>
      </c>
      <c r="H717">
        <v>3</v>
      </c>
      <c r="I717" t="s">
        <v>1546</v>
      </c>
      <c r="J717" t="s">
        <v>3</v>
      </c>
      <c r="K717" t="s">
        <v>1547</v>
      </c>
      <c r="L717">
        <v>1348</v>
      </c>
      <c r="N717">
        <v>1009</v>
      </c>
      <c r="O717" t="s">
        <v>57</v>
      </c>
      <c r="P717" t="s">
        <v>57</v>
      </c>
      <c r="Q717">
        <v>1000</v>
      </c>
      <c r="X717">
        <v>0.22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 t="s">
        <v>3</v>
      </c>
      <c r="AG717">
        <v>0.22</v>
      </c>
      <c r="AH717">
        <v>3</v>
      </c>
      <c r="AI717">
        <v>-1</v>
      </c>
      <c r="AJ717" t="s">
        <v>3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ROW(Source!A348)</f>
        <v>348</v>
      </c>
      <c r="B718">
        <v>39501564</v>
      </c>
      <c r="C718">
        <v>39501557</v>
      </c>
      <c r="D718">
        <v>37066837</v>
      </c>
      <c r="E718">
        <v>1</v>
      </c>
      <c r="F718">
        <v>1</v>
      </c>
      <c r="G718">
        <v>1</v>
      </c>
      <c r="H718">
        <v>1</v>
      </c>
      <c r="I718" t="s">
        <v>1316</v>
      </c>
      <c r="J718" t="s">
        <v>3</v>
      </c>
      <c r="K718" t="s">
        <v>1317</v>
      </c>
      <c r="L718">
        <v>1191</v>
      </c>
      <c r="N718">
        <v>1013</v>
      </c>
      <c r="O718" t="s">
        <v>1028</v>
      </c>
      <c r="P718" t="s">
        <v>1028</v>
      </c>
      <c r="Q718">
        <v>1</v>
      </c>
      <c r="X718">
        <v>34.659999999999997</v>
      </c>
      <c r="Y718">
        <v>0</v>
      </c>
      <c r="Z718">
        <v>0</v>
      </c>
      <c r="AA718">
        <v>0</v>
      </c>
      <c r="AB718">
        <v>8.31</v>
      </c>
      <c r="AC718">
        <v>0</v>
      </c>
      <c r="AD718">
        <v>1</v>
      </c>
      <c r="AE718">
        <v>1</v>
      </c>
      <c r="AF718" t="s">
        <v>3</v>
      </c>
      <c r="AG718">
        <v>34.659999999999997</v>
      </c>
      <c r="AH718">
        <v>2</v>
      </c>
      <c r="AI718">
        <v>39501558</v>
      </c>
      <c r="AJ718">
        <v>725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ROW(Source!A348)</f>
        <v>348</v>
      </c>
      <c r="B719">
        <v>39501565</v>
      </c>
      <c r="C719">
        <v>39501557</v>
      </c>
      <c r="D719">
        <v>37064876</v>
      </c>
      <c r="E719">
        <v>1</v>
      </c>
      <c r="F719">
        <v>1</v>
      </c>
      <c r="G719">
        <v>1</v>
      </c>
      <c r="H719">
        <v>1</v>
      </c>
      <c r="I719" t="s">
        <v>1029</v>
      </c>
      <c r="J719" t="s">
        <v>3</v>
      </c>
      <c r="K719" t="s">
        <v>1030</v>
      </c>
      <c r="L719">
        <v>1191</v>
      </c>
      <c r="N719">
        <v>1013</v>
      </c>
      <c r="O719" t="s">
        <v>1028</v>
      </c>
      <c r="P719" t="s">
        <v>1028</v>
      </c>
      <c r="Q719">
        <v>1</v>
      </c>
      <c r="X719">
        <v>0.1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2</v>
      </c>
      <c r="AF719" t="s">
        <v>3</v>
      </c>
      <c r="AG719">
        <v>0.1</v>
      </c>
      <c r="AH719">
        <v>2</v>
      </c>
      <c r="AI719">
        <v>39501559</v>
      </c>
      <c r="AJ719">
        <v>726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ROW(Source!A348)</f>
        <v>348</v>
      </c>
      <c r="B720">
        <v>39501566</v>
      </c>
      <c r="C720">
        <v>39501557</v>
      </c>
      <c r="D720">
        <v>36882452</v>
      </c>
      <c r="E720">
        <v>1</v>
      </c>
      <c r="F720">
        <v>1</v>
      </c>
      <c r="G720">
        <v>1</v>
      </c>
      <c r="H720">
        <v>2</v>
      </c>
      <c r="I720" t="s">
        <v>1031</v>
      </c>
      <c r="J720" t="s">
        <v>1032</v>
      </c>
      <c r="K720" t="s">
        <v>1033</v>
      </c>
      <c r="L720">
        <v>1368</v>
      </c>
      <c r="N720">
        <v>1011</v>
      </c>
      <c r="O720" t="s">
        <v>1034</v>
      </c>
      <c r="P720" t="s">
        <v>1034</v>
      </c>
      <c r="Q720">
        <v>1</v>
      </c>
      <c r="X720">
        <v>0.1</v>
      </c>
      <c r="Y720">
        <v>0</v>
      </c>
      <c r="Z720">
        <v>31.26</v>
      </c>
      <c r="AA720">
        <v>13.5</v>
      </c>
      <c r="AB720">
        <v>0</v>
      </c>
      <c r="AC720">
        <v>0</v>
      </c>
      <c r="AD720">
        <v>1</v>
      </c>
      <c r="AE720">
        <v>0</v>
      </c>
      <c r="AF720" t="s">
        <v>3</v>
      </c>
      <c r="AG720">
        <v>0.1</v>
      </c>
      <c r="AH720">
        <v>2</v>
      </c>
      <c r="AI720">
        <v>39501560</v>
      </c>
      <c r="AJ720">
        <v>727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ROW(Source!A348)</f>
        <v>348</v>
      </c>
      <c r="B721">
        <v>39501567</v>
      </c>
      <c r="C721">
        <v>39501557</v>
      </c>
      <c r="D721">
        <v>36883789</v>
      </c>
      <c r="E721">
        <v>1</v>
      </c>
      <c r="F721">
        <v>1</v>
      </c>
      <c r="G721">
        <v>1</v>
      </c>
      <c r="H721">
        <v>2</v>
      </c>
      <c r="I721" t="s">
        <v>1318</v>
      </c>
      <c r="J721" t="s">
        <v>1319</v>
      </c>
      <c r="K721" t="s">
        <v>1320</v>
      </c>
      <c r="L721">
        <v>1368</v>
      </c>
      <c r="N721">
        <v>1011</v>
      </c>
      <c r="O721" t="s">
        <v>1034</v>
      </c>
      <c r="P721" t="s">
        <v>1034</v>
      </c>
      <c r="Q721">
        <v>1</v>
      </c>
      <c r="X721">
        <v>3.3</v>
      </c>
      <c r="Y721">
        <v>0</v>
      </c>
      <c r="Z721">
        <v>1.2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3</v>
      </c>
      <c r="AG721">
        <v>3.3</v>
      </c>
      <c r="AH721">
        <v>2</v>
      </c>
      <c r="AI721">
        <v>39501561</v>
      </c>
      <c r="AJ721">
        <v>728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ROW(Source!A348)</f>
        <v>348</v>
      </c>
      <c r="B722">
        <v>39501568</v>
      </c>
      <c r="C722">
        <v>39501557</v>
      </c>
      <c r="D722">
        <v>36800140</v>
      </c>
      <c r="E722">
        <v>1</v>
      </c>
      <c r="F722">
        <v>1</v>
      </c>
      <c r="G722">
        <v>1</v>
      </c>
      <c r="H722">
        <v>3</v>
      </c>
      <c r="I722" t="s">
        <v>1321</v>
      </c>
      <c r="J722" t="s">
        <v>1322</v>
      </c>
      <c r="K722" t="s">
        <v>1323</v>
      </c>
      <c r="L722">
        <v>1339</v>
      </c>
      <c r="N722">
        <v>1007</v>
      </c>
      <c r="O722" t="s">
        <v>179</v>
      </c>
      <c r="P722" t="s">
        <v>179</v>
      </c>
      <c r="Q722">
        <v>1</v>
      </c>
      <c r="X722">
        <v>0.43</v>
      </c>
      <c r="Y722">
        <v>38.51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3</v>
      </c>
      <c r="AG722">
        <v>0.43</v>
      </c>
      <c r="AH722">
        <v>2</v>
      </c>
      <c r="AI722">
        <v>39501562</v>
      </c>
      <c r="AJ722">
        <v>729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ROW(Source!A348)</f>
        <v>348</v>
      </c>
      <c r="B723">
        <v>39501569</v>
      </c>
      <c r="C723">
        <v>39501557</v>
      </c>
      <c r="D723">
        <v>36800159</v>
      </c>
      <c r="E723">
        <v>1</v>
      </c>
      <c r="F723">
        <v>1</v>
      </c>
      <c r="G723">
        <v>1</v>
      </c>
      <c r="H723">
        <v>3</v>
      </c>
      <c r="I723" t="s">
        <v>1324</v>
      </c>
      <c r="J723" t="s">
        <v>1325</v>
      </c>
      <c r="K723" t="s">
        <v>1326</v>
      </c>
      <c r="L723">
        <v>1339</v>
      </c>
      <c r="N723">
        <v>1007</v>
      </c>
      <c r="O723" t="s">
        <v>179</v>
      </c>
      <c r="P723" t="s">
        <v>179</v>
      </c>
      <c r="Q723">
        <v>1</v>
      </c>
      <c r="X723">
        <v>2.74</v>
      </c>
      <c r="Y723">
        <v>6.22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3</v>
      </c>
      <c r="AG723">
        <v>2.74</v>
      </c>
      <c r="AH723">
        <v>2</v>
      </c>
      <c r="AI723">
        <v>39501563</v>
      </c>
      <c r="AJ723">
        <v>730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ROW(Source!A348)</f>
        <v>348</v>
      </c>
      <c r="B724">
        <v>39501570</v>
      </c>
      <c r="C724">
        <v>39501557</v>
      </c>
      <c r="D724">
        <v>36799072</v>
      </c>
      <c r="E724">
        <v>17</v>
      </c>
      <c r="F724">
        <v>1</v>
      </c>
      <c r="G724">
        <v>1</v>
      </c>
      <c r="H724">
        <v>3</v>
      </c>
      <c r="I724" t="s">
        <v>1546</v>
      </c>
      <c r="J724" t="s">
        <v>3</v>
      </c>
      <c r="K724" t="s">
        <v>1547</v>
      </c>
      <c r="L724">
        <v>1348</v>
      </c>
      <c r="N724">
        <v>1009</v>
      </c>
      <c r="O724" t="s">
        <v>57</v>
      </c>
      <c r="P724" t="s">
        <v>57</v>
      </c>
      <c r="Q724">
        <v>1000</v>
      </c>
      <c r="X724">
        <v>0.22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 t="s">
        <v>3</v>
      </c>
      <c r="AG724">
        <v>0.22</v>
      </c>
      <c r="AH724">
        <v>3</v>
      </c>
      <c r="AI724">
        <v>-1</v>
      </c>
      <c r="AJ724" t="s">
        <v>3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ROW(Source!A349)</f>
        <v>349</v>
      </c>
      <c r="B725">
        <v>39501575</v>
      </c>
      <c r="C725">
        <v>39501571</v>
      </c>
      <c r="D725">
        <v>37065946</v>
      </c>
      <c r="E725">
        <v>1</v>
      </c>
      <c r="F725">
        <v>1</v>
      </c>
      <c r="G725">
        <v>1</v>
      </c>
      <c r="H725">
        <v>1</v>
      </c>
      <c r="I725" t="s">
        <v>1367</v>
      </c>
      <c r="J725" t="s">
        <v>3</v>
      </c>
      <c r="K725" t="s">
        <v>1368</v>
      </c>
      <c r="L725">
        <v>1191</v>
      </c>
      <c r="N725">
        <v>1013</v>
      </c>
      <c r="O725" t="s">
        <v>1028</v>
      </c>
      <c r="P725" t="s">
        <v>1028</v>
      </c>
      <c r="Q725">
        <v>1</v>
      </c>
      <c r="X725">
        <v>110</v>
      </c>
      <c r="Y725">
        <v>0</v>
      </c>
      <c r="Z725">
        <v>0</v>
      </c>
      <c r="AA725">
        <v>0</v>
      </c>
      <c r="AB725">
        <v>7.87</v>
      </c>
      <c r="AC725">
        <v>0</v>
      </c>
      <c r="AD725">
        <v>1</v>
      </c>
      <c r="AE725">
        <v>1</v>
      </c>
      <c r="AF725" t="s">
        <v>3</v>
      </c>
      <c r="AG725">
        <v>110</v>
      </c>
      <c r="AH725">
        <v>2</v>
      </c>
      <c r="AI725">
        <v>39501572</v>
      </c>
      <c r="AJ725">
        <v>731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ROW(Source!A349)</f>
        <v>349</v>
      </c>
      <c r="B726">
        <v>39501576</v>
      </c>
      <c r="C726">
        <v>39501571</v>
      </c>
      <c r="D726">
        <v>37064876</v>
      </c>
      <c r="E726">
        <v>1</v>
      </c>
      <c r="F726">
        <v>1</v>
      </c>
      <c r="G726">
        <v>1</v>
      </c>
      <c r="H726">
        <v>1</v>
      </c>
      <c r="I726" t="s">
        <v>1029</v>
      </c>
      <c r="J726" t="s">
        <v>3</v>
      </c>
      <c r="K726" t="s">
        <v>1030</v>
      </c>
      <c r="L726">
        <v>1191</v>
      </c>
      <c r="N726">
        <v>1013</v>
      </c>
      <c r="O726" t="s">
        <v>1028</v>
      </c>
      <c r="P726" t="s">
        <v>1028</v>
      </c>
      <c r="Q726">
        <v>1</v>
      </c>
      <c r="X726">
        <v>2.2400000000000002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2</v>
      </c>
      <c r="AF726" t="s">
        <v>3</v>
      </c>
      <c r="AG726">
        <v>2.2400000000000002</v>
      </c>
      <c r="AH726">
        <v>2</v>
      </c>
      <c r="AI726">
        <v>39501573</v>
      </c>
      <c r="AJ726">
        <v>732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ROW(Source!A349)</f>
        <v>349</v>
      </c>
      <c r="B727">
        <v>39501577</v>
      </c>
      <c r="C727">
        <v>39501571</v>
      </c>
      <c r="D727">
        <v>36882452</v>
      </c>
      <c r="E727">
        <v>1</v>
      </c>
      <c r="F727">
        <v>1</v>
      </c>
      <c r="G727">
        <v>1</v>
      </c>
      <c r="H727">
        <v>2</v>
      </c>
      <c r="I727" t="s">
        <v>1031</v>
      </c>
      <c r="J727" t="s">
        <v>1032</v>
      </c>
      <c r="K727" t="s">
        <v>1033</v>
      </c>
      <c r="L727">
        <v>1368</v>
      </c>
      <c r="N727">
        <v>1011</v>
      </c>
      <c r="O727" t="s">
        <v>1034</v>
      </c>
      <c r="P727" t="s">
        <v>1034</v>
      </c>
      <c r="Q727">
        <v>1</v>
      </c>
      <c r="X727">
        <v>2.2400000000000002</v>
      </c>
      <c r="Y727">
        <v>0</v>
      </c>
      <c r="Z727">
        <v>31.26</v>
      </c>
      <c r="AA727">
        <v>13.5</v>
      </c>
      <c r="AB727">
        <v>0</v>
      </c>
      <c r="AC727">
        <v>0</v>
      </c>
      <c r="AD727">
        <v>1</v>
      </c>
      <c r="AE727">
        <v>0</v>
      </c>
      <c r="AF727" t="s">
        <v>3</v>
      </c>
      <c r="AG727">
        <v>2.2400000000000002</v>
      </c>
      <c r="AH727">
        <v>2</v>
      </c>
      <c r="AI727">
        <v>39501574</v>
      </c>
      <c r="AJ727">
        <v>733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ROW(Source!A350)</f>
        <v>350</v>
      </c>
      <c r="B728">
        <v>39501575</v>
      </c>
      <c r="C728">
        <v>39501571</v>
      </c>
      <c r="D728">
        <v>37065946</v>
      </c>
      <c r="E728">
        <v>1</v>
      </c>
      <c r="F728">
        <v>1</v>
      </c>
      <c r="G728">
        <v>1</v>
      </c>
      <c r="H728">
        <v>1</v>
      </c>
      <c r="I728" t="s">
        <v>1367</v>
      </c>
      <c r="J728" t="s">
        <v>3</v>
      </c>
      <c r="K728" t="s">
        <v>1368</v>
      </c>
      <c r="L728">
        <v>1191</v>
      </c>
      <c r="N728">
        <v>1013</v>
      </c>
      <c r="O728" t="s">
        <v>1028</v>
      </c>
      <c r="P728" t="s">
        <v>1028</v>
      </c>
      <c r="Q728">
        <v>1</v>
      </c>
      <c r="X728">
        <v>110</v>
      </c>
      <c r="Y728">
        <v>0</v>
      </c>
      <c r="Z728">
        <v>0</v>
      </c>
      <c r="AA728">
        <v>0</v>
      </c>
      <c r="AB728">
        <v>7.87</v>
      </c>
      <c r="AC728">
        <v>0</v>
      </c>
      <c r="AD728">
        <v>1</v>
      </c>
      <c r="AE728">
        <v>1</v>
      </c>
      <c r="AF728" t="s">
        <v>3</v>
      </c>
      <c r="AG728">
        <v>110</v>
      </c>
      <c r="AH728">
        <v>2</v>
      </c>
      <c r="AI728">
        <v>39501572</v>
      </c>
      <c r="AJ728">
        <v>734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ROW(Source!A350)</f>
        <v>350</v>
      </c>
      <c r="B729">
        <v>39501576</v>
      </c>
      <c r="C729">
        <v>39501571</v>
      </c>
      <c r="D729">
        <v>37064876</v>
      </c>
      <c r="E729">
        <v>1</v>
      </c>
      <c r="F729">
        <v>1</v>
      </c>
      <c r="G729">
        <v>1</v>
      </c>
      <c r="H729">
        <v>1</v>
      </c>
      <c r="I729" t="s">
        <v>1029</v>
      </c>
      <c r="J729" t="s">
        <v>3</v>
      </c>
      <c r="K729" t="s">
        <v>1030</v>
      </c>
      <c r="L729">
        <v>1191</v>
      </c>
      <c r="N729">
        <v>1013</v>
      </c>
      <c r="O729" t="s">
        <v>1028</v>
      </c>
      <c r="P729" t="s">
        <v>1028</v>
      </c>
      <c r="Q729">
        <v>1</v>
      </c>
      <c r="X729">
        <v>2.2400000000000002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2</v>
      </c>
      <c r="AF729" t="s">
        <v>3</v>
      </c>
      <c r="AG729">
        <v>2.2400000000000002</v>
      </c>
      <c r="AH729">
        <v>2</v>
      </c>
      <c r="AI729">
        <v>39501573</v>
      </c>
      <c r="AJ729">
        <v>735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ROW(Source!A350)</f>
        <v>350</v>
      </c>
      <c r="B730">
        <v>39501577</v>
      </c>
      <c r="C730">
        <v>39501571</v>
      </c>
      <c r="D730">
        <v>36882452</v>
      </c>
      <c r="E730">
        <v>1</v>
      </c>
      <c r="F730">
        <v>1</v>
      </c>
      <c r="G730">
        <v>1</v>
      </c>
      <c r="H730">
        <v>2</v>
      </c>
      <c r="I730" t="s">
        <v>1031</v>
      </c>
      <c r="J730" t="s">
        <v>1032</v>
      </c>
      <c r="K730" t="s">
        <v>1033</v>
      </c>
      <c r="L730">
        <v>1368</v>
      </c>
      <c r="N730">
        <v>1011</v>
      </c>
      <c r="O730" t="s">
        <v>1034</v>
      </c>
      <c r="P730" t="s">
        <v>1034</v>
      </c>
      <c r="Q730">
        <v>1</v>
      </c>
      <c r="X730">
        <v>2.2400000000000002</v>
      </c>
      <c r="Y730">
        <v>0</v>
      </c>
      <c r="Z730">
        <v>31.26</v>
      </c>
      <c r="AA730">
        <v>13.5</v>
      </c>
      <c r="AB730">
        <v>0</v>
      </c>
      <c r="AC730">
        <v>0</v>
      </c>
      <c r="AD730">
        <v>1</v>
      </c>
      <c r="AE730">
        <v>0</v>
      </c>
      <c r="AF730" t="s">
        <v>3</v>
      </c>
      <c r="AG730">
        <v>2.2400000000000002</v>
      </c>
      <c r="AH730">
        <v>2</v>
      </c>
      <c r="AI730">
        <v>39501574</v>
      </c>
      <c r="AJ730">
        <v>736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ROW(Source!A351)</f>
        <v>351</v>
      </c>
      <c r="B731">
        <v>39501592</v>
      </c>
      <c r="C731">
        <v>39501578</v>
      </c>
      <c r="D731">
        <v>37064928</v>
      </c>
      <c r="E731">
        <v>1</v>
      </c>
      <c r="F731">
        <v>1</v>
      </c>
      <c r="G731">
        <v>1</v>
      </c>
      <c r="H731">
        <v>1</v>
      </c>
      <c r="I731" t="s">
        <v>1091</v>
      </c>
      <c r="J731" t="s">
        <v>3</v>
      </c>
      <c r="K731" t="s">
        <v>1092</v>
      </c>
      <c r="L731">
        <v>1191</v>
      </c>
      <c r="N731">
        <v>1013</v>
      </c>
      <c r="O731" t="s">
        <v>1028</v>
      </c>
      <c r="P731" t="s">
        <v>1028</v>
      </c>
      <c r="Q731">
        <v>1</v>
      </c>
      <c r="X731">
        <v>26.05</v>
      </c>
      <c r="Y731">
        <v>0</v>
      </c>
      <c r="Z731">
        <v>0</v>
      </c>
      <c r="AA731">
        <v>0</v>
      </c>
      <c r="AB731">
        <v>9.07</v>
      </c>
      <c r="AC731">
        <v>0</v>
      </c>
      <c r="AD731">
        <v>1</v>
      </c>
      <c r="AE731">
        <v>1</v>
      </c>
      <c r="AF731" t="s">
        <v>590</v>
      </c>
      <c r="AG731">
        <v>10.420000000000002</v>
      </c>
      <c r="AH731">
        <v>2</v>
      </c>
      <c r="AI731">
        <v>39501579</v>
      </c>
      <c r="AJ731">
        <v>737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ROW(Source!A351)</f>
        <v>351</v>
      </c>
      <c r="B732">
        <v>39501593</v>
      </c>
      <c r="C732">
        <v>39501578</v>
      </c>
      <c r="D732">
        <v>37064876</v>
      </c>
      <c r="E732">
        <v>1</v>
      </c>
      <c r="F732">
        <v>1</v>
      </c>
      <c r="G732">
        <v>1</v>
      </c>
      <c r="H732">
        <v>1</v>
      </c>
      <c r="I732" t="s">
        <v>1029</v>
      </c>
      <c r="J732" t="s">
        <v>3</v>
      </c>
      <c r="K732" t="s">
        <v>1030</v>
      </c>
      <c r="L732">
        <v>1191</v>
      </c>
      <c r="N732">
        <v>1013</v>
      </c>
      <c r="O732" t="s">
        <v>1028</v>
      </c>
      <c r="P732" t="s">
        <v>1028</v>
      </c>
      <c r="Q732">
        <v>1</v>
      </c>
      <c r="X732">
        <v>0.98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2</v>
      </c>
      <c r="AF732" t="s">
        <v>590</v>
      </c>
      <c r="AG732">
        <v>0.39200000000000002</v>
      </c>
      <c r="AH732">
        <v>2</v>
      </c>
      <c r="AI732">
        <v>39501580</v>
      </c>
      <c r="AJ732">
        <v>738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ROW(Source!A351)</f>
        <v>351</v>
      </c>
      <c r="B733">
        <v>39501594</v>
      </c>
      <c r="C733">
        <v>39501578</v>
      </c>
      <c r="D733">
        <v>36882057</v>
      </c>
      <c r="E733">
        <v>1</v>
      </c>
      <c r="F733">
        <v>1</v>
      </c>
      <c r="G733">
        <v>1</v>
      </c>
      <c r="H733">
        <v>2</v>
      </c>
      <c r="I733" t="s">
        <v>1074</v>
      </c>
      <c r="J733" t="s">
        <v>1075</v>
      </c>
      <c r="K733" t="s">
        <v>1076</v>
      </c>
      <c r="L733">
        <v>1368</v>
      </c>
      <c r="N733">
        <v>1011</v>
      </c>
      <c r="O733" t="s">
        <v>1034</v>
      </c>
      <c r="P733" t="s">
        <v>1034</v>
      </c>
      <c r="Q733">
        <v>1</v>
      </c>
      <c r="X733">
        <v>0.02</v>
      </c>
      <c r="Y733">
        <v>0</v>
      </c>
      <c r="Z733">
        <v>86.4</v>
      </c>
      <c r="AA733">
        <v>13.5</v>
      </c>
      <c r="AB733">
        <v>0</v>
      </c>
      <c r="AC733">
        <v>0</v>
      </c>
      <c r="AD733">
        <v>1</v>
      </c>
      <c r="AE733">
        <v>0</v>
      </c>
      <c r="AF733" t="s">
        <v>590</v>
      </c>
      <c r="AG733">
        <v>8.0000000000000002E-3</v>
      </c>
      <c r="AH733">
        <v>2</v>
      </c>
      <c r="AI733">
        <v>39501581</v>
      </c>
      <c r="AJ733">
        <v>739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ROW(Source!A351)</f>
        <v>351</v>
      </c>
      <c r="B734">
        <v>39501595</v>
      </c>
      <c r="C734">
        <v>39501578</v>
      </c>
      <c r="D734">
        <v>36882159</v>
      </c>
      <c r="E734">
        <v>1</v>
      </c>
      <c r="F734">
        <v>1</v>
      </c>
      <c r="G734">
        <v>1</v>
      </c>
      <c r="H734">
        <v>2</v>
      </c>
      <c r="I734" t="s">
        <v>1119</v>
      </c>
      <c r="J734" t="s">
        <v>1120</v>
      </c>
      <c r="K734" t="s">
        <v>1121</v>
      </c>
      <c r="L734">
        <v>1368</v>
      </c>
      <c r="N734">
        <v>1011</v>
      </c>
      <c r="O734" t="s">
        <v>1034</v>
      </c>
      <c r="P734" t="s">
        <v>1034</v>
      </c>
      <c r="Q734">
        <v>1</v>
      </c>
      <c r="X734">
        <v>0.12</v>
      </c>
      <c r="Y734">
        <v>0</v>
      </c>
      <c r="Z734">
        <v>111.99</v>
      </c>
      <c r="AA734">
        <v>13.5</v>
      </c>
      <c r="AB734">
        <v>0</v>
      </c>
      <c r="AC734">
        <v>0</v>
      </c>
      <c r="AD734">
        <v>1</v>
      </c>
      <c r="AE734">
        <v>0</v>
      </c>
      <c r="AF734" t="s">
        <v>590</v>
      </c>
      <c r="AG734">
        <v>4.8000000000000001E-2</v>
      </c>
      <c r="AH734">
        <v>2</v>
      </c>
      <c r="AI734">
        <v>39501582</v>
      </c>
      <c r="AJ734">
        <v>740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ROW(Source!A351)</f>
        <v>351</v>
      </c>
      <c r="B735">
        <v>39501596</v>
      </c>
      <c r="C735">
        <v>39501578</v>
      </c>
      <c r="D735">
        <v>36883554</v>
      </c>
      <c r="E735">
        <v>1</v>
      </c>
      <c r="F735">
        <v>1</v>
      </c>
      <c r="G735">
        <v>1</v>
      </c>
      <c r="H735">
        <v>2</v>
      </c>
      <c r="I735" t="s">
        <v>1037</v>
      </c>
      <c r="J735" t="s">
        <v>1038</v>
      </c>
      <c r="K735" t="s">
        <v>1039</v>
      </c>
      <c r="L735">
        <v>1368</v>
      </c>
      <c r="N735">
        <v>1011</v>
      </c>
      <c r="O735" t="s">
        <v>1034</v>
      </c>
      <c r="P735" t="s">
        <v>1034</v>
      </c>
      <c r="Q735">
        <v>1</v>
      </c>
      <c r="X735">
        <v>0.84</v>
      </c>
      <c r="Y735">
        <v>0</v>
      </c>
      <c r="Z735">
        <v>65.709999999999994</v>
      </c>
      <c r="AA735">
        <v>11.6</v>
      </c>
      <c r="AB735">
        <v>0</v>
      </c>
      <c r="AC735">
        <v>0</v>
      </c>
      <c r="AD735">
        <v>1</v>
      </c>
      <c r="AE735">
        <v>0</v>
      </c>
      <c r="AF735" t="s">
        <v>590</v>
      </c>
      <c r="AG735">
        <v>0.33600000000000002</v>
      </c>
      <c r="AH735">
        <v>2</v>
      </c>
      <c r="AI735">
        <v>39501583</v>
      </c>
      <c r="AJ735">
        <v>741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ROW(Source!A351)</f>
        <v>351</v>
      </c>
      <c r="B736">
        <v>39501597</v>
      </c>
      <c r="C736">
        <v>39501578</v>
      </c>
      <c r="D736">
        <v>36802469</v>
      </c>
      <c r="E736">
        <v>1</v>
      </c>
      <c r="F736">
        <v>1</v>
      </c>
      <c r="G736">
        <v>1</v>
      </c>
      <c r="H736">
        <v>3</v>
      </c>
      <c r="I736" t="s">
        <v>1330</v>
      </c>
      <c r="J736" t="s">
        <v>1331</v>
      </c>
      <c r="K736" t="s">
        <v>1332</v>
      </c>
      <c r="L736">
        <v>1346</v>
      </c>
      <c r="N736">
        <v>1009</v>
      </c>
      <c r="O736" t="s">
        <v>52</v>
      </c>
      <c r="P736" t="s">
        <v>52</v>
      </c>
      <c r="Q736">
        <v>1</v>
      </c>
      <c r="X736">
        <v>0.11</v>
      </c>
      <c r="Y736">
        <v>37.29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319</v>
      </c>
      <c r="AG736">
        <v>0</v>
      </c>
      <c r="AH736">
        <v>2</v>
      </c>
      <c r="AI736">
        <v>39501584</v>
      </c>
      <c r="AJ736">
        <v>742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ROW(Source!A351)</f>
        <v>351</v>
      </c>
      <c r="B737">
        <v>39501598</v>
      </c>
      <c r="C737">
        <v>39501578</v>
      </c>
      <c r="D737">
        <v>36804607</v>
      </c>
      <c r="E737">
        <v>1</v>
      </c>
      <c r="F737">
        <v>1</v>
      </c>
      <c r="G737">
        <v>1</v>
      </c>
      <c r="H737">
        <v>3</v>
      </c>
      <c r="I737" t="s">
        <v>1369</v>
      </c>
      <c r="J737" t="s">
        <v>1370</v>
      </c>
      <c r="K737" t="s">
        <v>1371</v>
      </c>
      <c r="L737">
        <v>1348</v>
      </c>
      <c r="N737">
        <v>1009</v>
      </c>
      <c r="O737" t="s">
        <v>57</v>
      </c>
      <c r="P737" t="s">
        <v>57</v>
      </c>
      <c r="Q737">
        <v>1000</v>
      </c>
      <c r="X737">
        <v>2.7499999999999998E-3</v>
      </c>
      <c r="Y737">
        <v>25425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319</v>
      </c>
      <c r="AG737">
        <v>0</v>
      </c>
      <c r="AH737">
        <v>2</v>
      </c>
      <c r="AI737">
        <v>39501585</v>
      </c>
      <c r="AJ737">
        <v>743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ROW(Source!A351)</f>
        <v>351</v>
      </c>
      <c r="B738">
        <v>39501599</v>
      </c>
      <c r="C738">
        <v>39501578</v>
      </c>
      <c r="D738">
        <v>36807340</v>
      </c>
      <c r="E738">
        <v>1</v>
      </c>
      <c r="F738">
        <v>1</v>
      </c>
      <c r="G738">
        <v>1</v>
      </c>
      <c r="H738">
        <v>3</v>
      </c>
      <c r="I738" t="s">
        <v>1372</v>
      </c>
      <c r="J738" t="s">
        <v>1373</v>
      </c>
      <c r="K738" t="s">
        <v>1374</v>
      </c>
      <c r="L738">
        <v>1339</v>
      </c>
      <c r="N738">
        <v>1007</v>
      </c>
      <c r="O738" t="s">
        <v>179</v>
      </c>
      <c r="P738" t="s">
        <v>179</v>
      </c>
      <c r="Q738">
        <v>1</v>
      </c>
      <c r="X738">
        <v>6.7000000000000002E-3</v>
      </c>
      <c r="Y738">
        <v>485.9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319</v>
      </c>
      <c r="AG738">
        <v>0</v>
      </c>
      <c r="AH738">
        <v>2</v>
      </c>
      <c r="AI738">
        <v>39501586</v>
      </c>
      <c r="AJ738">
        <v>744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ROW(Source!A351)</f>
        <v>351</v>
      </c>
      <c r="B739">
        <v>39501600</v>
      </c>
      <c r="C739">
        <v>39501578</v>
      </c>
      <c r="D739">
        <v>36838223</v>
      </c>
      <c r="E739">
        <v>1</v>
      </c>
      <c r="F739">
        <v>1</v>
      </c>
      <c r="G739">
        <v>1</v>
      </c>
      <c r="H739">
        <v>3</v>
      </c>
      <c r="I739" t="s">
        <v>1336</v>
      </c>
      <c r="J739" t="s">
        <v>1337</v>
      </c>
      <c r="K739" t="s">
        <v>1338</v>
      </c>
      <c r="L739">
        <v>1348</v>
      </c>
      <c r="N739">
        <v>1009</v>
      </c>
      <c r="O739" t="s">
        <v>57</v>
      </c>
      <c r="P739" t="s">
        <v>57</v>
      </c>
      <c r="Q739">
        <v>1000</v>
      </c>
      <c r="X739">
        <v>2.7E-4</v>
      </c>
      <c r="Y739">
        <v>15119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319</v>
      </c>
      <c r="AG739">
        <v>0</v>
      </c>
      <c r="AH739">
        <v>2</v>
      </c>
      <c r="AI739">
        <v>39501587</v>
      </c>
      <c r="AJ739">
        <v>745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ROW(Source!A351)</f>
        <v>351</v>
      </c>
      <c r="B740">
        <v>39501601</v>
      </c>
      <c r="C740">
        <v>39501578</v>
      </c>
      <c r="D740">
        <v>36838951</v>
      </c>
      <c r="E740">
        <v>1</v>
      </c>
      <c r="F740">
        <v>1</v>
      </c>
      <c r="G740">
        <v>1</v>
      </c>
      <c r="H740">
        <v>3</v>
      </c>
      <c r="I740" t="s">
        <v>1339</v>
      </c>
      <c r="J740" t="s">
        <v>1340</v>
      </c>
      <c r="K740" t="s">
        <v>1341</v>
      </c>
      <c r="L740">
        <v>1348</v>
      </c>
      <c r="N740">
        <v>1009</v>
      </c>
      <c r="O740" t="s">
        <v>57</v>
      </c>
      <c r="P740" t="s">
        <v>57</v>
      </c>
      <c r="Q740">
        <v>1000</v>
      </c>
      <c r="X740">
        <v>1.2999999999999999E-4</v>
      </c>
      <c r="Y740">
        <v>16950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319</v>
      </c>
      <c r="AG740">
        <v>0</v>
      </c>
      <c r="AH740">
        <v>2</v>
      </c>
      <c r="AI740">
        <v>39501588</v>
      </c>
      <c r="AJ740">
        <v>746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ROW(Source!A351)</f>
        <v>351</v>
      </c>
      <c r="B741">
        <v>39501602</v>
      </c>
      <c r="C741">
        <v>39501578</v>
      </c>
      <c r="D741">
        <v>36847307</v>
      </c>
      <c r="E741">
        <v>1</v>
      </c>
      <c r="F741">
        <v>1</v>
      </c>
      <c r="G741">
        <v>1</v>
      </c>
      <c r="H741">
        <v>3</v>
      </c>
      <c r="I741" t="s">
        <v>1375</v>
      </c>
      <c r="J741" t="s">
        <v>1376</v>
      </c>
      <c r="K741" t="s">
        <v>1377</v>
      </c>
      <c r="L741">
        <v>1355</v>
      </c>
      <c r="N741">
        <v>1010</v>
      </c>
      <c r="O741" t="s">
        <v>390</v>
      </c>
      <c r="P741" t="s">
        <v>390</v>
      </c>
      <c r="Q741">
        <v>100</v>
      </c>
      <c r="X741">
        <v>0.33500000000000002</v>
      </c>
      <c r="Y741">
        <v>180.69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319</v>
      </c>
      <c r="AG741">
        <v>0</v>
      </c>
      <c r="AH741">
        <v>2</v>
      </c>
      <c r="AI741">
        <v>39501589</v>
      </c>
      <c r="AJ741">
        <v>747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ROW(Source!A351)</f>
        <v>351</v>
      </c>
      <c r="B742">
        <v>39501603</v>
      </c>
      <c r="C742">
        <v>39501578</v>
      </c>
      <c r="D742">
        <v>36847308</v>
      </c>
      <c r="E742">
        <v>1</v>
      </c>
      <c r="F742">
        <v>1</v>
      </c>
      <c r="G742">
        <v>1</v>
      </c>
      <c r="H742">
        <v>3</v>
      </c>
      <c r="I742" t="s">
        <v>1378</v>
      </c>
      <c r="J742" t="s">
        <v>1379</v>
      </c>
      <c r="K742" t="s">
        <v>1380</v>
      </c>
      <c r="L742">
        <v>1355</v>
      </c>
      <c r="N742">
        <v>1010</v>
      </c>
      <c r="O742" t="s">
        <v>390</v>
      </c>
      <c r="P742" t="s">
        <v>390</v>
      </c>
      <c r="Q742">
        <v>100</v>
      </c>
      <c r="X742">
        <v>0.33500000000000002</v>
      </c>
      <c r="Y742">
        <v>187.47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319</v>
      </c>
      <c r="AG742">
        <v>0</v>
      </c>
      <c r="AH742">
        <v>2</v>
      </c>
      <c r="AI742">
        <v>39501590</v>
      </c>
      <c r="AJ742">
        <v>748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ROW(Source!A351)</f>
        <v>351</v>
      </c>
      <c r="B743">
        <v>39501604</v>
      </c>
      <c r="C743">
        <v>39501578</v>
      </c>
      <c r="D743">
        <v>36847944</v>
      </c>
      <c r="E743">
        <v>1</v>
      </c>
      <c r="F743">
        <v>1</v>
      </c>
      <c r="G743">
        <v>1</v>
      </c>
      <c r="H743">
        <v>3</v>
      </c>
      <c r="I743" t="s">
        <v>1381</v>
      </c>
      <c r="J743" t="s">
        <v>1382</v>
      </c>
      <c r="K743" t="s">
        <v>1383</v>
      </c>
      <c r="L743">
        <v>1301</v>
      </c>
      <c r="N743">
        <v>1003</v>
      </c>
      <c r="O743" t="s">
        <v>66</v>
      </c>
      <c r="P743" t="s">
        <v>66</v>
      </c>
      <c r="Q743">
        <v>1</v>
      </c>
      <c r="X743">
        <v>100</v>
      </c>
      <c r="Y743">
        <v>68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319</v>
      </c>
      <c r="AG743">
        <v>0</v>
      </c>
      <c r="AH743">
        <v>2</v>
      </c>
      <c r="AI743">
        <v>39501591</v>
      </c>
      <c r="AJ743">
        <v>749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ROW(Source!A352)</f>
        <v>352</v>
      </c>
      <c r="B744">
        <v>39501592</v>
      </c>
      <c r="C744">
        <v>39501578</v>
      </c>
      <c r="D744">
        <v>37064928</v>
      </c>
      <c r="E744">
        <v>1</v>
      </c>
      <c r="F744">
        <v>1</v>
      </c>
      <c r="G744">
        <v>1</v>
      </c>
      <c r="H744">
        <v>1</v>
      </c>
      <c r="I744" t="s">
        <v>1091</v>
      </c>
      <c r="J744" t="s">
        <v>3</v>
      </c>
      <c r="K744" t="s">
        <v>1092</v>
      </c>
      <c r="L744">
        <v>1191</v>
      </c>
      <c r="N744">
        <v>1013</v>
      </c>
      <c r="O744" t="s">
        <v>1028</v>
      </c>
      <c r="P744" t="s">
        <v>1028</v>
      </c>
      <c r="Q744">
        <v>1</v>
      </c>
      <c r="X744">
        <v>26.05</v>
      </c>
      <c r="Y744">
        <v>0</v>
      </c>
      <c r="Z744">
        <v>0</v>
      </c>
      <c r="AA744">
        <v>0</v>
      </c>
      <c r="AB744">
        <v>9.07</v>
      </c>
      <c r="AC744">
        <v>0</v>
      </c>
      <c r="AD744">
        <v>1</v>
      </c>
      <c r="AE744">
        <v>1</v>
      </c>
      <c r="AF744" t="s">
        <v>590</v>
      </c>
      <c r="AG744">
        <v>10.420000000000002</v>
      </c>
      <c r="AH744">
        <v>2</v>
      </c>
      <c r="AI744">
        <v>39501579</v>
      </c>
      <c r="AJ744">
        <v>750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ROW(Source!A352)</f>
        <v>352</v>
      </c>
      <c r="B745">
        <v>39501593</v>
      </c>
      <c r="C745">
        <v>39501578</v>
      </c>
      <c r="D745">
        <v>37064876</v>
      </c>
      <c r="E745">
        <v>1</v>
      </c>
      <c r="F745">
        <v>1</v>
      </c>
      <c r="G745">
        <v>1</v>
      </c>
      <c r="H745">
        <v>1</v>
      </c>
      <c r="I745" t="s">
        <v>1029</v>
      </c>
      <c r="J745" t="s">
        <v>3</v>
      </c>
      <c r="K745" t="s">
        <v>1030</v>
      </c>
      <c r="L745">
        <v>1191</v>
      </c>
      <c r="N745">
        <v>1013</v>
      </c>
      <c r="O745" t="s">
        <v>1028</v>
      </c>
      <c r="P745" t="s">
        <v>1028</v>
      </c>
      <c r="Q745">
        <v>1</v>
      </c>
      <c r="X745">
        <v>0.98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2</v>
      </c>
      <c r="AF745" t="s">
        <v>590</v>
      </c>
      <c r="AG745">
        <v>0.39200000000000002</v>
      </c>
      <c r="AH745">
        <v>2</v>
      </c>
      <c r="AI745">
        <v>39501580</v>
      </c>
      <c r="AJ745">
        <v>751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ROW(Source!A352)</f>
        <v>352</v>
      </c>
      <c r="B746">
        <v>39501594</v>
      </c>
      <c r="C746">
        <v>39501578</v>
      </c>
      <c r="D746">
        <v>36882057</v>
      </c>
      <c r="E746">
        <v>1</v>
      </c>
      <c r="F746">
        <v>1</v>
      </c>
      <c r="G746">
        <v>1</v>
      </c>
      <c r="H746">
        <v>2</v>
      </c>
      <c r="I746" t="s">
        <v>1074</v>
      </c>
      <c r="J746" t="s">
        <v>1075</v>
      </c>
      <c r="K746" t="s">
        <v>1076</v>
      </c>
      <c r="L746">
        <v>1368</v>
      </c>
      <c r="N746">
        <v>1011</v>
      </c>
      <c r="O746" t="s">
        <v>1034</v>
      </c>
      <c r="P746" t="s">
        <v>1034</v>
      </c>
      <c r="Q746">
        <v>1</v>
      </c>
      <c r="X746">
        <v>0.02</v>
      </c>
      <c r="Y746">
        <v>0</v>
      </c>
      <c r="Z746">
        <v>86.4</v>
      </c>
      <c r="AA746">
        <v>13.5</v>
      </c>
      <c r="AB746">
        <v>0</v>
      </c>
      <c r="AC746">
        <v>0</v>
      </c>
      <c r="AD746">
        <v>1</v>
      </c>
      <c r="AE746">
        <v>0</v>
      </c>
      <c r="AF746" t="s">
        <v>590</v>
      </c>
      <c r="AG746">
        <v>8.0000000000000002E-3</v>
      </c>
      <c r="AH746">
        <v>2</v>
      </c>
      <c r="AI746">
        <v>39501581</v>
      </c>
      <c r="AJ746">
        <v>752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ROW(Source!A352)</f>
        <v>352</v>
      </c>
      <c r="B747">
        <v>39501595</v>
      </c>
      <c r="C747">
        <v>39501578</v>
      </c>
      <c r="D747">
        <v>36882159</v>
      </c>
      <c r="E747">
        <v>1</v>
      </c>
      <c r="F747">
        <v>1</v>
      </c>
      <c r="G747">
        <v>1</v>
      </c>
      <c r="H747">
        <v>2</v>
      </c>
      <c r="I747" t="s">
        <v>1119</v>
      </c>
      <c r="J747" t="s">
        <v>1120</v>
      </c>
      <c r="K747" t="s">
        <v>1121</v>
      </c>
      <c r="L747">
        <v>1368</v>
      </c>
      <c r="N747">
        <v>1011</v>
      </c>
      <c r="O747" t="s">
        <v>1034</v>
      </c>
      <c r="P747" t="s">
        <v>1034</v>
      </c>
      <c r="Q747">
        <v>1</v>
      </c>
      <c r="X747">
        <v>0.12</v>
      </c>
      <c r="Y747">
        <v>0</v>
      </c>
      <c r="Z747">
        <v>111.99</v>
      </c>
      <c r="AA747">
        <v>13.5</v>
      </c>
      <c r="AB747">
        <v>0</v>
      </c>
      <c r="AC747">
        <v>0</v>
      </c>
      <c r="AD747">
        <v>1</v>
      </c>
      <c r="AE747">
        <v>0</v>
      </c>
      <c r="AF747" t="s">
        <v>590</v>
      </c>
      <c r="AG747">
        <v>4.8000000000000001E-2</v>
      </c>
      <c r="AH747">
        <v>2</v>
      </c>
      <c r="AI747">
        <v>39501582</v>
      </c>
      <c r="AJ747">
        <v>753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ROW(Source!A352)</f>
        <v>352</v>
      </c>
      <c r="B748">
        <v>39501596</v>
      </c>
      <c r="C748">
        <v>39501578</v>
      </c>
      <c r="D748">
        <v>36883554</v>
      </c>
      <c r="E748">
        <v>1</v>
      </c>
      <c r="F748">
        <v>1</v>
      </c>
      <c r="G748">
        <v>1</v>
      </c>
      <c r="H748">
        <v>2</v>
      </c>
      <c r="I748" t="s">
        <v>1037</v>
      </c>
      <c r="J748" t="s">
        <v>1038</v>
      </c>
      <c r="K748" t="s">
        <v>1039</v>
      </c>
      <c r="L748">
        <v>1368</v>
      </c>
      <c r="N748">
        <v>1011</v>
      </c>
      <c r="O748" t="s">
        <v>1034</v>
      </c>
      <c r="P748" t="s">
        <v>1034</v>
      </c>
      <c r="Q748">
        <v>1</v>
      </c>
      <c r="X748">
        <v>0.84</v>
      </c>
      <c r="Y748">
        <v>0</v>
      </c>
      <c r="Z748">
        <v>65.709999999999994</v>
      </c>
      <c r="AA748">
        <v>11.6</v>
      </c>
      <c r="AB748">
        <v>0</v>
      </c>
      <c r="AC748">
        <v>0</v>
      </c>
      <c r="AD748">
        <v>1</v>
      </c>
      <c r="AE748">
        <v>0</v>
      </c>
      <c r="AF748" t="s">
        <v>590</v>
      </c>
      <c r="AG748">
        <v>0.33600000000000002</v>
      </c>
      <c r="AH748">
        <v>2</v>
      </c>
      <c r="AI748">
        <v>39501583</v>
      </c>
      <c r="AJ748">
        <v>754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ROW(Source!A352)</f>
        <v>352</v>
      </c>
      <c r="B749">
        <v>39501597</v>
      </c>
      <c r="C749">
        <v>39501578</v>
      </c>
      <c r="D749">
        <v>36802469</v>
      </c>
      <c r="E749">
        <v>1</v>
      </c>
      <c r="F749">
        <v>1</v>
      </c>
      <c r="G749">
        <v>1</v>
      </c>
      <c r="H749">
        <v>3</v>
      </c>
      <c r="I749" t="s">
        <v>1330</v>
      </c>
      <c r="J749" t="s">
        <v>1331</v>
      </c>
      <c r="K749" t="s">
        <v>1332</v>
      </c>
      <c r="L749">
        <v>1346</v>
      </c>
      <c r="N749">
        <v>1009</v>
      </c>
      <c r="O749" t="s">
        <v>52</v>
      </c>
      <c r="P749" t="s">
        <v>52</v>
      </c>
      <c r="Q749">
        <v>1</v>
      </c>
      <c r="X749">
        <v>0.11</v>
      </c>
      <c r="Y749">
        <v>37.29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319</v>
      </c>
      <c r="AG749">
        <v>0</v>
      </c>
      <c r="AH749">
        <v>2</v>
      </c>
      <c r="AI749">
        <v>39501584</v>
      </c>
      <c r="AJ749">
        <v>755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ROW(Source!A352)</f>
        <v>352</v>
      </c>
      <c r="B750">
        <v>39501598</v>
      </c>
      <c r="C750">
        <v>39501578</v>
      </c>
      <c r="D750">
        <v>36804607</v>
      </c>
      <c r="E750">
        <v>1</v>
      </c>
      <c r="F750">
        <v>1</v>
      </c>
      <c r="G750">
        <v>1</v>
      </c>
      <c r="H750">
        <v>3</v>
      </c>
      <c r="I750" t="s">
        <v>1369</v>
      </c>
      <c r="J750" t="s">
        <v>1370</v>
      </c>
      <c r="K750" t="s">
        <v>1371</v>
      </c>
      <c r="L750">
        <v>1348</v>
      </c>
      <c r="N750">
        <v>1009</v>
      </c>
      <c r="O750" t="s">
        <v>57</v>
      </c>
      <c r="P750" t="s">
        <v>57</v>
      </c>
      <c r="Q750">
        <v>1000</v>
      </c>
      <c r="X750">
        <v>2.7499999999999998E-3</v>
      </c>
      <c r="Y750">
        <v>25425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319</v>
      </c>
      <c r="AG750">
        <v>0</v>
      </c>
      <c r="AH750">
        <v>2</v>
      </c>
      <c r="AI750">
        <v>39501585</v>
      </c>
      <c r="AJ750">
        <v>756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ROW(Source!A352)</f>
        <v>352</v>
      </c>
      <c r="B751">
        <v>39501599</v>
      </c>
      <c r="C751">
        <v>39501578</v>
      </c>
      <c r="D751">
        <v>36807340</v>
      </c>
      <c r="E751">
        <v>1</v>
      </c>
      <c r="F751">
        <v>1</v>
      </c>
      <c r="G751">
        <v>1</v>
      </c>
      <c r="H751">
        <v>3</v>
      </c>
      <c r="I751" t="s">
        <v>1372</v>
      </c>
      <c r="J751" t="s">
        <v>1373</v>
      </c>
      <c r="K751" t="s">
        <v>1374</v>
      </c>
      <c r="L751">
        <v>1339</v>
      </c>
      <c r="N751">
        <v>1007</v>
      </c>
      <c r="O751" t="s">
        <v>179</v>
      </c>
      <c r="P751" t="s">
        <v>179</v>
      </c>
      <c r="Q751">
        <v>1</v>
      </c>
      <c r="X751">
        <v>6.7000000000000002E-3</v>
      </c>
      <c r="Y751">
        <v>485.9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319</v>
      </c>
      <c r="AG751">
        <v>0</v>
      </c>
      <c r="AH751">
        <v>2</v>
      </c>
      <c r="AI751">
        <v>39501586</v>
      </c>
      <c r="AJ751">
        <v>757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ROW(Source!A352)</f>
        <v>352</v>
      </c>
      <c r="B752">
        <v>39501600</v>
      </c>
      <c r="C752">
        <v>39501578</v>
      </c>
      <c r="D752">
        <v>36838223</v>
      </c>
      <c r="E752">
        <v>1</v>
      </c>
      <c r="F752">
        <v>1</v>
      </c>
      <c r="G752">
        <v>1</v>
      </c>
      <c r="H752">
        <v>3</v>
      </c>
      <c r="I752" t="s">
        <v>1336</v>
      </c>
      <c r="J752" t="s">
        <v>1337</v>
      </c>
      <c r="K752" t="s">
        <v>1338</v>
      </c>
      <c r="L752">
        <v>1348</v>
      </c>
      <c r="N752">
        <v>1009</v>
      </c>
      <c r="O752" t="s">
        <v>57</v>
      </c>
      <c r="P752" t="s">
        <v>57</v>
      </c>
      <c r="Q752">
        <v>1000</v>
      </c>
      <c r="X752">
        <v>2.7E-4</v>
      </c>
      <c r="Y752">
        <v>15119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319</v>
      </c>
      <c r="AG752">
        <v>0</v>
      </c>
      <c r="AH752">
        <v>2</v>
      </c>
      <c r="AI752">
        <v>39501587</v>
      </c>
      <c r="AJ752">
        <v>758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ROW(Source!A352)</f>
        <v>352</v>
      </c>
      <c r="B753">
        <v>39501601</v>
      </c>
      <c r="C753">
        <v>39501578</v>
      </c>
      <c r="D753">
        <v>36838951</v>
      </c>
      <c r="E753">
        <v>1</v>
      </c>
      <c r="F753">
        <v>1</v>
      </c>
      <c r="G753">
        <v>1</v>
      </c>
      <c r="H753">
        <v>3</v>
      </c>
      <c r="I753" t="s">
        <v>1339</v>
      </c>
      <c r="J753" t="s">
        <v>1340</v>
      </c>
      <c r="K753" t="s">
        <v>1341</v>
      </c>
      <c r="L753">
        <v>1348</v>
      </c>
      <c r="N753">
        <v>1009</v>
      </c>
      <c r="O753" t="s">
        <v>57</v>
      </c>
      <c r="P753" t="s">
        <v>57</v>
      </c>
      <c r="Q753">
        <v>1000</v>
      </c>
      <c r="X753">
        <v>1.2999999999999999E-4</v>
      </c>
      <c r="Y753">
        <v>16950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319</v>
      </c>
      <c r="AG753">
        <v>0</v>
      </c>
      <c r="AH753">
        <v>2</v>
      </c>
      <c r="AI753">
        <v>39501588</v>
      </c>
      <c r="AJ753">
        <v>759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ROW(Source!A352)</f>
        <v>352</v>
      </c>
      <c r="B754">
        <v>39501602</v>
      </c>
      <c r="C754">
        <v>39501578</v>
      </c>
      <c r="D754">
        <v>36847307</v>
      </c>
      <c r="E754">
        <v>1</v>
      </c>
      <c r="F754">
        <v>1</v>
      </c>
      <c r="G754">
        <v>1</v>
      </c>
      <c r="H754">
        <v>3</v>
      </c>
      <c r="I754" t="s">
        <v>1375</v>
      </c>
      <c r="J754" t="s">
        <v>1376</v>
      </c>
      <c r="K754" t="s">
        <v>1377</v>
      </c>
      <c r="L754">
        <v>1355</v>
      </c>
      <c r="N754">
        <v>1010</v>
      </c>
      <c r="O754" t="s">
        <v>390</v>
      </c>
      <c r="P754" t="s">
        <v>390</v>
      </c>
      <c r="Q754">
        <v>100</v>
      </c>
      <c r="X754">
        <v>0.33500000000000002</v>
      </c>
      <c r="Y754">
        <v>180.69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319</v>
      </c>
      <c r="AG754">
        <v>0</v>
      </c>
      <c r="AH754">
        <v>2</v>
      </c>
      <c r="AI754">
        <v>39501589</v>
      </c>
      <c r="AJ754">
        <v>760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ROW(Source!A352)</f>
        <v>352</v>
      </c>
      <c r="B755">
        <v>39501603</v>
      </c>
      <c r="C755">
        <v>39501578</v>
      </c>
      <c r="D755">
        <v>36847308</v>
      </c>
      <c r="E755">
        <v>1</v>
      </c>
      <c r="F755">
        <v>1</v>
      </c>
      <c r="G755">
        <v>1</v>
      </c>
      <c r="H755">
        <v>3</v>
      </c>
      <c r="I755" t="s">
        <v>1378</v>
      </c>
      <c r="J755" t="s">
        <v>1379</v>
      </c>
      <c r="K755" t="s">
        <v>1380</v>
      </c>
      <c r="L755">
        <v>1355</v>
      </c>
      <c r="N755">
        <v>1010</v>
      </c>
      <c r="O755" t="s">
        <v>390</v>
      </c>
      <c r="P755" t="s">
        <v>390</v>
      </c>
      <c r="Q755">
        <v>100</v>
      </c>
      <c r="X755">
        <v>0.33500000000000002</v>
      </c>
      <c r="Y755">
        <v>187.47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319</v>
      </c>
      <c r="AG755">
        <v>0</v>
      </c>
      <c r="AH755">
        <v>2</v>
      </c>
      <c r="AI755">
        <v>39501590</v>
      </c>
      <c r="AJ755">
        <v>761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ROW(Source!A352)</f>
        <v>352</v>
      </c>
      <c r="B756">
        <v>39501604</v>
      </c>
      <c r="C756">
        <v>39501578</v>
      </c>
      <c r="D756">
        <v>36847944</v>
      </c>
      <c r="E756">
        <v>1</v>
      </c>
      <c r="F756">
        <v>1</v>
      </c>
      <c r="G756">
        <v>1</v>
      </c>
      <c r="H756">
        <v>3</v>
      </c>
      <c r="I756" t="s">
        <v>1381</v>
      </c>
      <c r="J756" t="s">
        <v>1382</v>
      </c>
      <c r="K756" t="s">
        <v>1383</v>
      </c>
      <c r="L756">
        <v>1301</v>
      </c>
      <c r="N756">
        <v>1003</v>
      </c>
      <c r="O756" t="s">
        <v>66</v>
      </c>
      <c r="P756" t="s">
        <v>66</v>
      </c>
      <c r="Q756">
        <v>1</v>
      </c>
      <c r="X756">
        <v>100</v>
      </c>
      <c r="Y756">
        <v>68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319</v>
      </c>
      <c r="AG756">
        <v>0</v>
      </c>
      <c r="AH756">
        <v>2</v>
      </c>
      <c r="AI756">
        <v>39501591</v>
      </c>
      <c r="AJ756">
        <v>762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ROW(Source!A353)</f>
        <v>353</v>
      </c>
      <c r="B757">
        <v>39501617</v>
      </c>
      <c r="C757">
        <v>39501605</v>
      </c>
      <c r="D757">
        <v>37080781</v>
      </c>
      <c r="E757">
        <v>1</v>
      </c>
      <c r="F757">
        <v>1</v>
      </c>
      <c r="G757">
        <v>1</v>
      </c>
      <c r="H757">
        <v>1</v>
      </c>
      <c r="I757" t="s">
        <v>1099</v>
      </c>
      <c r="J757" t="s">
        <v>3</v>
      </c>
      <c r="K757" t="s">
        <v>1100</v>
      </c>
      <c r="L757">
        <v>1191</v>
      </c>
      <c r="N757">
        <v>1013</v>
      </c>
      <c r="O757" t="s">
        <v>1028</v>
      </c>
      <c r="P757" t="s">
        <v>1028</v>
      </c>
      <c r="Q757">
        <v>1</v>
      </c>
      <c r="X757">
        <v>4.46</v>
      </c>
      <c r="Y757">
        <v>0</v>
      </c>
      <c r="Z757">
        <v>0</v>
      </c>
      <c r="AA757">
        <v>0</v>
      </c>
      <c r="AB757">
        <v>9.92</v>
      </c>
      <c r="AC757">
        <v>0</v>
      </c>
      <c r="AD757">
        <v>1</v>
      </c>
      <c r="AE757">
        <v>1</v>
      </c>
      <c r="AF757" t="s">
        <v>33</v>
      </c>
      <c r="AG757">
        <v>5.1289999999999996</v>
      </c>
      <c r="AH757">
        <v>2</v>
      </c>
      <c r="AI757">
        <v>39501606</v>
      </c>
      <c r="AJ757">
        <v>763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ROW(Source!A353)</f>
        <v>353</v>
      </c>
      <c r="B758">
        <v>39501618</v>
      </c>
      <c r="C758">
        <v>39501605</v>
      </c>
      <c r="D758">
        <v>37064876</v>
      </c>
      <c r="E758">
        <v>1</v>
      </c>
      <c r="F758">
        <v>1</v>
      </c>
      <c r="G758">
        <v>1</v>
      </c>
      <c r="H758">
        <v>1</v>
      </c>
      <c r="I758" t="s">
        <v>1029</v>
      </c>
      <c r="J758" t="s">
        <v>3</v>
      </c>
      <c r="K758" t="s">
        <v>1030</v>
      </c>
      <c r="L758">
        <v>1191</v>
      </c>
      <c r="N758">
        <v>1013</v>
      </c>
      <c r="O758" t="s">
        <v>1028</v>
      </c>
      <c r="P758" t="s">
        <v>1028</v>
      </c>
      <c r="Q758">
        <v>1</v>
      </c>
      <c r="X758">
        <v>0.01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2</v>
      </c>
      <c r="AF758" t="s">
        <v>32</v>
      </c>
      <c r="AG758">
        <v>1.2500000000000001E-2</v>
      </c>
      <c r="AH758">
        <v>2</v>
      </c>
      <c r="AI758">
        <v>39501607</v>
      </c>
      <c r="AJ758">
        <v>764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ROW(Source!A353)</f>
        <v>353</v>
      </c>
      <c r="B759">
        <v>39501619</v>
      </c>
      <c r="C759">
        <v>39501605</v>
      </c>
      <c r="D759">
        <v>36883554</v>
      </c>
      <c r="E759">
        <v>1</v>
      </c>
      <c r="F759">
        <v>1</v>
      </c>
      <c r="G759">
        <v>1</v>
      </c>
      <c r="H759">
        <v>2</v>
      </c>
      <c r="I759" t="s">
        <v>1037</v>
      </c>
      <c r="J759" t="s">
        <v>1038</v>
      </c>
      <c r="K759" t="s">
        <v>1039</v>
      </c>
      <c r="L759">
        <v>1368</v>
      </c>
      <c r="N759">
        <v>1011</v>
      </c>
      <c r="O759" t="s">
        <v>1034</v>
      </c>
      <c r="P759" t="s">
        <v>1034</v>
      </c>
      <c r="Q759">
        <v>1</v>
      </c>
      <c r="X759">
        <v>0.01</v>
      </c>
      <c r="Y759">
        <v>0</v>
      </c>
      <c r="Z759">
        <v>65.709999999999994</v>
      </c>
      <c r="AA759">
        <v>11.6</v>
      </c>
      <c r="AB759">
        <v>0</v>
      </c>
      <c r="AC759">
        <v>0</v>
      </c>
      <c r="AD759">
        <v>1</v>
      </c>
      <c r="AE759">
        <v>0</v>
      </c>
      <c r="AF759" t="s">
        <v>32</v>
      </c>
      <c r="AG759">
        <v>1.2500000000000001E-2</v>
      </c>
      <c r="AH759">
        <v>2</v>
      </c>
      <c r="AI759">
        <v>39501608</v>
      </c>
      <c r="AJ759">
        <v>765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ROW(Source!A353)</f>
        <v>353</v>
      </c>
      <c r="B760">
        <v>39501620</v>
      </c>
      <c r="C760">
        <v>39501605</v>
      </c>
      <c r="D760">
        <v>36883789</v>
      </c>
      <c r="E760">
        <v>1</v>
      </c>
      <c r="F760">
        <v>1</v>
      </c>
      <c r="G760">
        <v>1</v>
      </c>
      <c r="H760">
        <v>2</v>
      </c>
      <c r="I760" t="s">
        <v>1318</v>
      </c>
      <c r="J760" t="s">
        <v>1319</v>
      </c>
      <c r="K760" t="s">
        <v>1320</v>
      </c>
      <c r="L760">
        <v>1368</v>
      </c>
      <c r="N760">
        <v>1011</v>
      </c>
      <c r="O760" t="s">
        <v>1034</v>
      </c>
      <c r="P760" t="s">
        <v>1034</v>
      </c>
      <c r="Q760">
        <v>1</v>
      </c>
      <c r="X760">
        <v>0.49</v>
      </c>
      <c r="Y760">
        <v>0</v>
      </c>
      <c r="Z760">
        <v>1.2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32</v>
      </c>
      <c r="AG760">
        <v>0.61250000000000004</v>
      </c>
      <c r="AH760">
        <v>2</v>
      </c>
      <c r="AI760">
        <v>39501609</v>
      </c>
      <c r="AJ760">
        <v>766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ROW(Source!A353)</f>
        <v>353</v>
      </c>
      <c r="B761">
        <v>39501621</v>
      </c>
      <c r="C761">
        <v>39501605</v>
      </c>
      <c r="D761">
        <v>36883858</v>
      </c>
      <c r="E761">
        <v>1</v>
      </c>
      <c r="F761">
        <v>1</v>
      </c>
      <c r="G761">
        <v>1</v>
      </c>
      <c r="H761">
        <v>2</v>
      </c>
      <c r="I761" t="s">
        <v>1101</v>
      </c>
      <c r="J761" t="s">
        <v>1102</v>
      </c>
      <c r="K761" t="s">
        <v>1103</v>
      </c>
      <c r="L761">
        <v>1368</v>
      </c>
      <c r="N761">
        <v>1011</v>
      </c>
      <c r="O761" t="s">
        <v>1034</v>
      </c>
      <c r="P761" t="s">
        <v>1034</v>
      </c>
      <c r="Q761">
        <v>1</v>
      </c>
      <c r="X761">
        <v>0.43</v>
      </c>
      <c r="Y761">
        <v>0</v>
      </c>
      <c r="Z761">
        <v>8.1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32</v>
      </c>
      <c r="AG761">
        <v>0.53749999999999998</v>
      </c>
      <c r="AH761">
        <v>2</v>
      </c>
      <c r="AI761">
        <v>39501610</v>
      </c>
      <c r="AJ761">
        <v>767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ROW(Source!A353)</f>
        <v>353</v>
      </c>
      <c r="B762">
        <v>39501622</v>
      </c>
      <c r="C762">
        <v>39501605</v>
      </c>
      <c r="D762">
        <v>36800140</v>
      </c>
      <c r="E762">
        <v>1</v>
      </c>
      <c r="F762">
        <v>1</v>
      </c>
      <c r="G762">
        <v>1</v>
      </c>
      <c r="H762">
        <v>3</v>
      </c>
      <c r="I762" t="s">
        <v>1321</v>
      </c>
      <c r="J762" t="s">
        <v>1322</v>
      </c>
      <c r="K762" t="s">
        <v>1323</v>
      </c>
      <c r="L762">
        <v>1339</v>
      </c>
      <c r="N762">
        <v>1007</v>
      </c>
      <c r="O762" t="s">
        <v>179</v>
      </c>
      <c r="P762" t="s">
        <v>179</v>
      </c>
      <c r="Q762">
        <v>1</v>
      </c>
      <c r="X762">
        <v>8.3999999999999995E-3</v>
      </c>
      <c r="Y762">
        <v>38.51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3</v>
      </c>
      <c r="AG762">
        <v>8.3999999999999995E-3</v>
      </c>
      <c r="AH762">
        <v>2</v>
      </c>
      <c r="AI762">
        <v>39501611</v>
      </c>
      <c r="AJ762">
        <v>768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ROW(Source!A353)</f>
        <v>353</v>
      </c>
      <c r="B763">
        <v>39501623</v>
      </c>
      <c r="C763">
        <v>39501605</v>
      </c>
      <c r="D763">
        <v>36800159</v>
      </c>
      <c r="E763">
        <v>1</v>
      </c>
      <c r="F763">
        <v>1</v>
      </c>
      <c r="G763">
        <v>1</v>
      </c>
      <c r="H763">
        <v>3</v>
      </c>
      <c r="I763" t="s">
        <v>1324</v>
      </c>
      <c r="J763" t="s">
        <v>1325</v>
      </c>
      <c r="K763" t="s">
        <v>1326</v>
      </c>
      <c r="L763">
        <v>1339</v>
      </c>
      <c r="N763">
        <v>1007</v>
      </c>
      <c r="O763" t="s">
        <v>179</v>
      </c>
      <c r="P763" t="s">
        <v>179</v>
      </c>
      <c r="Q763">
        <v>1</v>
      </c>
      <c r="X763">
        <v>3.6999999999999998E-2</v>
      </c>
      <c r="Y763">
        <v>6.22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3</v>
      </c>
      <c r="AG763">
        <v>3.6999999999999998E-2</v>
      </c>
      <c r="AH763">
        <v>2</v>
      </c>
      <c r="AI763">
        <v>39501612</v>
      </c>
      <c r="AJ763">
        <v>769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ROW(Source!A353)</f>
        <v>353</v>
      </c>
      <c r="B764">
        <v>39501624</v>
      </c>
      <c r="C764">
        <v>39501605</v>
      </c>
      <c r="D764">
        <v>36803269</v>
      </c>
      <c r="E764">
        <v>1</v>
      </c>
      <c r="F764">
        <v>1</v>
      </c>
      <c r="G764">
        <v>1</v>
      </c>
      <c r="H764">
        <v>3</v>
      </c>
      <c r="I764" t="s">
        <v>1384</v>
      </c>
      <c r="J764" t="s">
        <v>1385</v>
      </c>
      <c r="K764" t="s">
        <v>1386</v>
      </c>
      <c r="L764">
        <v>1348</v>
      </c>
      <c r="N764">
        <v>1009</v>
      </c>
      <c r="O764" t="s">
        <v>57</v>
      </c>
      <c r="P764" t="s">
        <v>57</v>
      </c>
      <c r="Q764">
        <v>1000</v>
      </c>
      <c r="X764">
        <v>1.4999999999999999E-4</v>
      </c>
      <c r="Y764">
        <v>10362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3</v>
      </c>
      <c r="AG764">
        <v>1.4999999999999999E-4</v>
      </c>
      <c r="AH764">
        <v>2</v>
      </c>
      <c r="AI764">
        <v>39501613</v>
      </c>
      <c r="AJ764">
        <v>770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ROW(Source!A353)</f>
        <v>353</v>
      </c>
      <c r="B765">
        <v>39501625</v>
      </c>
      <c r="C765">
        <v>39501605</v>
      </c>
      <c r="D765">
        <v>36797390</v>
      </c>
      <c r="E765">
        <v>17</v>
      </c>
      <c r="F765">
        <v>1</v>
      </c>
      <c r="G765">
        <v>1</v>
      </c>
      <c r="H765">
        <v>3</v>
      </c>
      <c r="I765" t="s">
        <v>599</v>
      </c>
      <c r="J765" t="s">
        <v>3</v>
      </c>
      <c r="K765" t="s">
        <v>600</v>
      </c>
      <c r="L765">
        <v>1354</v>
      </c>
      <c r="N765">
        <v>1010</v>
      </c>
      <c r="O765" t="s">
        <v>132</v>
      </c>
      <c r="P765" t="s">
        <v>132</v>
      </c>
      <c r="Q765">
        <v>1</v>
      </c>
      <c r="X765">
        <v>1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 t="s">
        <v>3</v>
      </c>
      <c r="AG765">
        <v>1</v>
      </c>
      <c r="AH765">
        <v>2</v>
      </c>
      <c r="AI765">
        <v>39501614</v>
      </c>
      <c r="AJ765">
        <v>771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ROW(Source!A353)</f>
        <v>353</v>
      </c>
      <c r="B766">
        <v>39501626</v>
      </c>
      <c r="C766">
        <v>39501605</v>
      </c>
      <c r="D766">
        <v>36862085</v>
      </c>
      <c r="E766">
        <v>1</v>
      </c>
      <c r="F766">
        <v>1</v>
      </c>
      <c r="G766">
        <v>1</v>
      </c>
      <c r="H766">
        <v>3</v>
      </c>
      <c r="I766" t="s">
        <v>1387</v>
      </c>
      <c r="J766" t="s">
        <v>1388</v>
      </c>
      <c r="K766" t="s">
        <v>1389</v>
      </c>
      <c r="L766">
        <v>1301</v>
      </c>
      <c r="N766">
        <v>1003</v>
      </c>
      <c r="O766" t="s">
        <v>66</v>
      </c>
      <c r="P766" t="s">
        <v>66</v>
      </c>
      <c r="Q766">
        <v>1</v>
      </c>
      <c r="X766">
        <v>0.4</v>
      </c>
      <c r="Y766">
        <v>40.5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3</v>
      </c>
      <c r="AG766">
        <v>0.4</v>
      </c>
      <c r="AH766">
        <v>2</v>
      </c>
      <c r="AI766">
        <v>39501615</v>
      </c>
      <c r="AJ766">
        <v>773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ROW(Source!A354)</f>
        <v>354</v>
      </c>
      <c r="B767">
        <v>39501617</v>
      </c>
      <c r="C767">
        <v>39501605</v>
      </c>
      <c r="D767">
        <v>37080781</v>
      </c>
      <c r="E767">
        <v>1</v>
      </c>
      <c r="F767">
        <v>1</v>
      </c>
      <c r="G767">
        <v>1</v>
      </c>
      <c r="H767">
        <v>1</v>
      </c>
      <c r="I767" t="s">
        <v>1099</v>
      </c>
      <c r="J767" t="s">
        <v>3</v>
      </c>
      <c r="K767" t="s">
        <v>1100</v>
      </c>
      <c r="L767">
        <v>1191</v>
      </c>
      <c r="N767">
        <v>1013</v>
      </c>
      <c r="O767" t="s">
        <v>1028</v>
      </c>
      <c r="P767" t="s">
        <v>1028</v>
      </c>
      <c r="Q767">
        <v>1</v>
      </c>
      <c r="X767">
        <v>4.46</v>
      </c>
      <c r="Y767">
        <v>0</v>
      </c>
      <c r="Z767">
        <v>0</v>
      </c>
      <c r="AA767">
        <v>0</v>
      </c>
      <c r="AB767">
        <v>9.92</v>
      </c>
      <c r="AC767">
        <v>0</v>
      </c>
      <c r="AD767">
        <v>1</v>
      </c>
      <c r="AE767">
        <v>1</v>
      </c>
      <c r="AF767" t="s">
        <v>33</v>
      </c>
      <c r="AG767">
        <v>5.1289999999999996</v>
      </c>
      <c r="AH767">
        <v>2</v>
      </c>
      <c r="AI767">
        <v>39501606</v>
      </c>
      <c r="AJ767">
        <v>774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ROW(Source!A354)</f>
        <v>354</v>
      </c>
      <c r="B768">
        <v>39501618</v>
      </c>
      <c r="C768">
        <v>39501605</v>
      </c>
      <c r="D768">
        <v>37064876</v>
      </c>
      <c r="E768">
        <v>1</v>
      </c>
      <c r="F768">
        <v>1</v>
      </c>
      <c r="G768">
        <v>1</v>
      </c>
      <c r="H768">
        <v>1</v>
      </c>
      <c r="I768" t="s">
        <v>1029</v>
      </c>
      <c r="J768" t="s">
        <v>3</v>
      </c>
      <c r="K768" t="s">
        <v>1030</v>
      </c>
      <c r="L768">
        <v>1191</v>
      </c>
      <c r="N768">
        <v>1013</v>
      </c>
      <c r="O768" t="s">
        <v>1028</v>
      </c>
      <c r="P768" t="s">
        <v>1028</v>
      </c>
      <c r="Q768">
        <v>1</v>
      </c>
      <c r="X768">
        <v>0.01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2</v>
      </c>
      <c r="AF768" t="s">
        <v>32</v>
      </c>
      <c r="AG768">
        <v>1.2500000000000001E-2</v>
      </c>
      <c r="AH768">
        <v>2</v>
      </c>
      <c r="AI768">
        <v>39501607</v>
      </c>
      <c r="AJ768">
        <v>775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ROW(Source!A354)</f>
        <v>354</v>
      </c>
      <c r="B769">
        <v>39501619</v>
      </c>
      <c r="C769">
        <v>39501605</v>
      </c>
      <c r="D769">
        <v>36883554</v>
      </c>
      <c r="E769">
        <v>1</v>
      </c>
      <c r="F769">
        <v>1</v>
      </c>
      <c r="G769">
        <v>1</v>
      </c>
      <c r="H769">
        <v>2</v>
      </c>
      <c r="I769" t="s">
        <v>1037</v>
      </c>
      <c r="J769" t="s">
        <v>1038</v>
      </c>
      <c r="K769" t="s">
        <v>1039</v>
      </c>
      <c r="L769">
        <v>1368</v>
      </c>
      <c r="N769">
        <v>1011</v>
      </c>
      <c r="O769" t="s">
        <v>1034</v>
      </c>
      <c r="P769" t="s">
        <v>1034</v>
      </c>
      <c r="Q769">
        <v>1</v>
      </c>
      <c r="X769">
        <v>0.01</v>
      </c>
      <c r="Y769">
        <v>0</v>
      </c>
      <c r="Z769">
        <v>65.709999999999994</v>
      </c>
      <c r="AA769">
        <v>11.6</v>
      </c>
      <c r="AB769">
        <v>0</v>
      </c>
      <c r="AC769">
        <v>0</v>
      </c>
      <c r="AD769">
        <v>1</v>
      </c>
      <c r="AE769">
        <v>0</v>
      </c>
      <c r="AF769" t="s">
        <v>32</v>
      </c>
      <c r="AG769">
        <v>1.2500000000000001E-2</v>
      </c>
      <c r="AH769">
        <v>2</v>
      </c>
      <c r="AI769">
        <v>39501608</v>
      </c>
      <c r="AJ769">
        <v>776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ROW(Source!A354)</f>
        <v>354</v>
      </c>
      <c r="B770">
        <v>39501620</v>
      </c>
      <c r="C770">
        <v>39501605</v>
      </c>
      <c r="D770">
        <v>36883789</v>
      </c>
      <c r="E770">
        <v>1</v>
      </c>
      <c r="F770">
        <v>1</v>
      </c>
      <c r="G770">
        <v>1</v>
      </c>
      <c r="H770">
        <v>2</v>
      </c>
      <c r="I770" t="s">
        <v>1318</v>
      </c>
      <c r="J770" t="s">
        <v>1319</v>
      </c>
      <c r="K770" t="s">
        <v>1320</v>
      </c>
      <c r="L770">
        <v>1368</v>
      </c>
      <c r="N770">
        <v>1011</v>
      </c>
      <c r="O770" t="s">
        <v>1034</v>
      </c>
      <c r="P770" t="s">
        <v>1034</v>
      </c>
      <c r="Q770">
        <v>1</v>
      </c>
      <c r="X770">
        <v>0.49</v>
      </c>
      <c r="Y770">
        <v>0</v>
      </c>
      <c r="Z770">
        <v>1.2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32</v>
      </c>
      <c r="AG770">
        <v>0.61250000000000004</v>
      </c>
      <c r="AH770">
        <v>2</v>
      </c>
      <c r="AI770">
        <v>39501609</v>
      </c>
      <c r="AJ770">
        <v>777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ROW(Source!A354)</f>
        <v>354</v>
      </c>
      <c r="B771">
        <v>39501621</v>
      </c>
      <c r="C771">
        <v>39501605</v>
      </c>
      <c r="D771">
        <v>36883858</v>
      </c>
      <c r="E771">
        <v>1</v>
      </c>
      <c r="F771">
        <v>1</v>
      </c>
      <c r="G771">
        <v>1</v>
      </c>
      <c r="H771">
        <v>2</v>
      </c>
      <c r="I771" t="s">
        <v>1101</v>
      </c>
      <c r="J771" t="s">
        <v>1102</v>
      </c>
      <c r="K771" t="s">
        <v>1103</v>
      </c>
      <c r="L771">
        <v>1368</v>
      </c>
      <c r="N771">
        <v>1011</v>
      </c>
      <c r="O771" t="s">
        <v>1034</v>
      </c>
      <c r="P771" t="s">
        <v>1034</v>
      </c>
      <c r="Q771">
        <v>1</v>
      </c>
      <c r="X771">
        <v>0.43</v>
      </c>
      <c r="Y771">
        <v>0</v>
      </c>
      <c r="Z771">
        <v>8.1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32</v>
      </c>
      <c r="AG771">
        <v>0.53749999999999998</v>
      </c>
      <c r="AH771">
        <v>2</v>
      </c>
      <c r="AI771">
        <v>39501610</v>
      </c>
      <c r="AJ771">
        <v>778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ROW(Source!A354)</f>
        <v>354</v>
      </c>
      <c r="B772">
        <v>39501622</v>
      </c>
      <c r="C772">
        <v>39501605</v>
      </c>
      <c r="D772">
        <v>36800140</v>
      </c>
      <c r="E772">
        <v>1</v>
      </c>
      <c r="F772">
        <v>1</v>
      </c>
      <c r="G772">
        <v>1</v>
      </c>
      <c r="H772">
        <v>3</v>
      </c>
      <c r="I772" t="s">
        <v>1321</v>
      </c>
      <c r="J772" t="s">
        <v>1322</v>
      </c>
      <c r="K772" t="s">
        <v>1323</v>
      </c>
      <c r="L772">
        <v>1339</v>
      </c>
      <c r="N772">
        <v>1007</v>
      </c>
      <c r="O772" t="s">
        <v>179</v>
      </c>
      <c r="P772" t="s">
        <v>179</v>
      </c>
      <c r="Q772">
        <v>1</v>
      </c>
      <c r="X772">
        <v>8.3999999999999995E-3</v>
      </c>
      <c r="Y772">
        <v>38.51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3</v>
      </c>
      <c r="AG772">
        <v>8.3999999999999995E-3</v>
      </c>
      <c r="AH772">
        <v>2</v>
      </c>
      <c r="AI772">
        <v>39501611</v>
      </c>
      <c r="AJ772">
        <v>779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ROW(Source!A354)</f>
        <v>354</v>
      </c>
      <c r="B773">
        <v>39501623</v>
      </c>
      <c r="C773">
        <v>39501605</v>
      </c>
      <c r="D773">
        <v>36800159</v>
      </c>
      <c r="E773">
        <v>1</v>
      </c>
      <c r="F773">
        <v>1</v>
      </c>
      <c r="G773">
        <v>1</v>
      </c>
      <c r="H773">
        <v>3</v>
      </c>
      <c r="I773" t="s">
        <v>1324</v>
      </c>
      <c r="J773" t="s">
        <v>1325</v>
      </c>
      <c r="K773" t="s">
        <v>1326</v>
      </c>
      <c r="L773">
        <v>1339</v>
      </c>
      <c r="N773">
        <v>1007</v>
      </c>
      <c r="O773" t="s">
        <v>179</v>
      </c>
      <c r="P773" t="s">
        <v>179</v>
      </c>
      <c r="Q773">
        <v>1</v>
      </c>
      <c r="X773">
        <v>3.6999999999999998E-2</v>
      </c>
      <c r="Y773">
        <v>6.22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3</v>
      </c>
      <c r="AG773">
        <v>3.6999999999999998E-2</v>
      </c>
      <c r="AH773">
        <v>2</v>
      </c>
      <c r="AI773">
        <v>39501612</v>
      </c>
      <c r="AJ773">
        <v>780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ROW(Source!A354)</f>
        <v>354</v>
      </c>
      <c r="B774">
        <v>39501624</v>
      </c>
      <c r="C774">
        <v>39501605</v>
      </c>
      <c r="D774">
        <v>36803269</v>
      </c>
      <c r="E774">
        <v>1</v>
      </c>
      <c r="F774">
        <v>1</v>
      </c>
      <c r="G774">
        <v>1</v>
      </c>
      <c r="H774">
        <v>3</v>
      </c>
      <c r="I774" t="s">
        <v>1384</v>
      </c>
      <c r="J774" t="s">
        <v>1385</v>
      </c>
      <c r="K774" t="s">
        <v>1386</v>
      </c>
      <c r="L774">
        <v>1348</v>
      </c>
      <c r="N774">
        <v>1009</v>
      </c>
      <c r="O774" t="s">
        <v>57</v>
      </c>
      <c r="P774" t="s">
        <v>57</v>
      </c>
      <c r="Q774">
        <v>1000</v>
      </c>
      <c r="X774">
        <v>1.4999999999999999E-4</v>
      </c>
      <c r="Y774">
        <v>10362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3</v>
      </c>
      <c r="AG774">
        <v>1.4999999999999999E-4</v>
      </c>
      <c r="AH774">
        <v>2</v>
      </c>
      <c r="AI774">
        <v>39501613</v>
      </c>
      <c r="AJ774">
        <v>781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ROW(Source!A354)</f>
        <v>354</v>
      </c>
      <c r="B775">
        <v>39501625</v>
      </c>
      <c r="C775">
        <v>39501605</v>
      </c>
      <c r="D775">
        <v>36797390</v>
      </c>
      <c r="E775">
        <v>17</v>
      </c>
      <c r="F775">
        <v>1</v>
      </c>
      <c r="G775">
        <v>1</v>
      </c>
      <c r="H775">
        <v>3</v>
      </c>
      <c r="I775" t="s">
        <v>599</v>
      </c>
      <c r="J775" t="s">
        <v>3</v>
      </c>
      <c r="K775" t="s">
        <v>600</v>
      </c>
      <c r="L775">
        <v>1354</v>
      </c>
      <c r="N775">
        <v>1010</v>
      </c>
      <c r="O775" t="s">
        <v>132</v>
      </c>
      <c r="P775" t="s">
        <v>132</v>
      </c>
      <c r="Q775">
        <v>1</v>
      </c>
      <c r="X775">
        <v>1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 t="s">
        <v>3</v>
      </c>
      <c r="AG775">
        <v>1</v>
      </c>
      <c r="AH775">
        <v>2</v>
      </c>
      <c r="AI775">
        <v>39501614</v>
      </c>
      <c r="AJ775">
        <v>782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ROW(Source!A354)</f>
        <v>354</v>
      </c>
      <c r="B776">
        <v>39501626</v>
      </c>
      <c r="C776">
        <v>39501605</v>
      </c>
      <c r="D776">
        <v>36862085</v>
      </c>
      <c r="E776">
        <v>1</v>
      </c>
      <c r="F776">
        <v>1</v>
      </c>
      <c r="G776">
        <v>1</v>
      </c>
      <c r="H776">
        <v>3</v>
      </c>
      <c r="I776" t="s">
        <v>1387</v>
      </c>
      <c r="J776" t="s">
        <v>1388</v>
      </c>
      <c r="K776" t="s">
        <v>1389</v>
      </c>
      <c r="L776">
        <v>1301</v>
      </c>
      <c r="N776">
        <v>1003</v>
      </c>
      <c r="O776" t="s">
        <v>66</v>
      </c>
      <c r="P776" t="s">
        <v>66</v>
      </c>
      <c r="Q776">
        <v>1</v>
      </c>
      <c r="X776">
        <v>0.4</v>
      </c>
      <c r="Y776">
        <v>40.5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</v>
      </c>
      <c r="AG776">
        <v>0.4</v>
      </c>
      <c r="AH776">
        <v>2</v>
      </c>
      <c r="AI776">
        <v>39501615</v>
      </c>
      <c r="AJ776">
        <v>784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ROW(Source!A359)</f>
        <v>359</v>
      </c>
      <c r="B777">
        <v>39501642</v>
      </c>
      <c r="C777">
        <v>39501629</v>
      </c>
      <c r="D777">
        <v>37070202</v>
      </c>
      <c r="E777">
        <v>1</v>
      </c>
      <c r="F777">
        <v>1</v>
      </c>
      <c r="G777">
        <v>1</v>
      </c>
      <c r="H777">
        <v>1</v>
      </c>
      <c r="I777" t="s">
        <v>1342</v>
      </c>
      <c r="J777" t="s">
        <v>3</v>
      </c>
      <c r="K777" t="s">
        <v>1343</v>
      </c>
      <c r="L777">
        <v>1191</v>
      </c>
      <c r="N777">
        <v>1013</v>
      </c>
      <c r="O777" t="s">
        <v>1028</v>
      </c>
      <c r="P777" t="s">
        <v>1028</v>
      </c>
      <c r="Q777">
        <v>1</v>
      </c>
      <c r="X777">
        <v>81.45</v>
      </c>
      <c r="Y777">
        <v>0</v>
      </c>
      <c r="Z777">
        <v>0</v>
      </c>
      <c r="AA777">
        <v>0</v>
      </c>
      <c r="AB777">
        <v>9.51</v>
      </c>
      <c r="AC777">
        <v>0</v>
      </c>
      <c r="AD777">
        <v>1</v>
      </c>
      <c r="AE777">
        <v>1</v>
      </c>
      <c r="AF777" t="s">
        <v>33</v>
      </c>
      <c r="AG777">
        <v>93.66749999999999</v>
      </c>
      <c r="AH777">
        <v>2</v>
      </c>
      <c r="AI777">
        <v>39501630</v>
      </c>
      <c r="AJ777">
        <v>785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ROW(Source!A359)</f>
        <v>359</v>
      </c>
      <c r="B778">
        <v>39501643</v>
      </c>
      <c r="C778">
        <v>39501629</v>
      </c>
      <c r="D778">
        <v>37064876</v>
      </c>
      <c r="E778">
        <v>1</v>
      </c>
      <c r="F778">
        <v>1</v>
      </c>
      <c r="G778">
        <v>1</v>
      </c>
      <c r="H778">
        <v>1</v>
      </c>
      <c r="I778" t="s">
        <v>1029</v>
      </c>
      <c r="J778" t="s">
        <v>3</v>
      </c>
      <c r="K778" t="s">
        <v>1030</v>
      </c>
      <c r="L778">
        <v>1191</v>
      </c>
      <c r="N778">
        <v>1013</v>
      </c>
      <c r="O778" t="s">
        <v>1028</v>
      </c>
      <c r="P778" t="s">
        <v>1028</v>
      </c>
      <c r="Q778">
        <v>1</v>
      </c>
      <c r="X778">
        <v>0.01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2</v>
      </c>
      <c r="AF778" t="s">
        <v>32</v>
      </c>
      <c r="AG778">
        <v>1.2500000000000001E-2</v>
      </c>
      <c r="AH778">
        <v>2</v>
      </c>
      <c r="AI778">
        <v>39501631</v>
      </c>
      <c r="AJ778">
        <v>786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ROW(Source!A359)</f>
        <v>359</v>
      </c>
      <c r="B779">
        <v>39501644</v>
      </c>
      <c r="C779">
        <v>39501629</v>
      </c>
      <c r="D779">
        <v>36882055</v>
      </c>
      <c r="E779">
        <v>1</v>
      </c>
      <c r="F779">
        <v>1</v>
      </c>
      <c r="G779">
        <v>1</v>
      </c>
      <c r="H779">
        <v>2</v>
      </c>
      <c r="I779" t="s">
        <v>1298</v>
      </c>
      <c r="J779" t="s">
        <v>1299</v>
      </c>
      <c r="K779" t="s">
        <v>1300</v>
      </c>
      <c r="L779">
        <v>1368</v>
      </c>
      <c r="N779">
        <v>1011</v>
      </c>
      <c r="O779" t="s">
        <v>1034</v>
      </c>
      <c r="P779" t="s">
        <v>1034</v>
      </c>
      <c r="Q779">
        <v>1</v>
      </c>
      <c r="X779">
        <v>4.0000000000000001E-3</v>
      </c>
      <c r="Y779">
        <v>0</v>
      </c>
      <c r="Z779">
        <v>83.43</v>
      </c>
      <c r="AA779">
        <v>13.5</v>
      </c>
      <c r="AB779">
        <v>0</v>
      </c>
      <c r="AC779">
        <v>0</v>
      </c>
      <c r="AD779">
        <v>1</v>
      </c>
      <c r="AE779">
        <v>0</v>
      </c>
      <c r="AF779" t="s">
        <v>32</v>
      </c>
      <c r="AG779">
        <v>5.0000000000000001E-3</v>
      </c>
      <c r="AH779">
        <v>2</v>
      </c>
      <c r="AI779">
        <v>39501632</v>
      </c>
      <c r="AJ779">
        <v>787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ROW(Source!A359)</f>
        <v>359</v>
      </c>
      <c r="B780">
        <v>39501645</v>
      </c>
      <c r="C780">
        <v>39501629</v>
      </c>
      <c r="D780">
        <v>36882157</v>
      </c>
      <c r="E780">
        <v>1</v>
      </c>
      <c r="F780">
        <v>1</v>
      </c>
      <c r="G780">
        <v>1</v>
      </c>
      <c r="H780">
        <v>2</v>
      </c>
      <c r="I780" t="s">
        <v>1301</v>
      </c>
      <c r="J780" t="s">
        <v>1302</v>
      </c>
      <c r="K780" t="s">
        <v>1303</v>
      </c>
      <c r="L780">
        <v>1368</v>
      </c>
      <c r="N780">
        <v>1011</v>
      </c>
      <c r="O780" t="s">
        <v>1034</v>
      </c>
      <c r="P780" t="s">
        <v>1034</v>
      </c>
      <c r="Q780">
        <v>1</v>
      </c>
      <c r="X780">
        <v>6.0000000000000001E-3</v>
      </c>
      <c r="Y780">
        <v>0</v>
      </c>
      <c r="Z780">
        <v>88.01</v>
      </c>
      <c r="AA780">
        <v>11.6</v>
      </c>
      <c r="AB780">
        <v>0</v>
      </c>
      <c r="AC780">
        <v>0</v>
      </c>
      <c r="AD780">
        <v>1</v>
      </c>
      <c r="AE780">
        <v>0</v>
      </c>
      <c r="AF780" t="s">
        <v>32</v>
      </c>
      <c r="AG780">
        <v>7.4999999999999997E-3</v>
      </c>
      <c r="AH780">
        <v>2</v>
      </c>
      <c r="AI780">
        <v>39501633</v>
      </c>
      <c r="AJ780">
        <v>788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ROW(Source!A359)</f>
        <v>359</v>
      </c>
      <c r="B781">
        <v>39501646</v>
      </c>
      <c r="C781">
        <v>39501629</v>
      </c>
      <c r="D781">
        <v>36883274</v>
      </c>
      <c r="E781">
        <v>1</v>
      </c>
      <c r="F781">
        <v>1</v>
      </c>
      <c r="G781">
        <v>1</v>
      </c>
      <c r="H781">
        <v>2</v>
      </c>
      <c r="I781" t="s">
        <v>1344</v>
      </c>
      <c r="J781" t="s">
        <v>1345</v>
      </c>
      <c r="K781" t="s">
        <v>1346</v>
      </c>
      <c r="L781">
        <v>1368</v>
      </c>
      <c r="N781">
        <v>1011</v>
      </c>
      <c r="O781" t="s">
        <v>1034</v>
      </c>
      <c r="P781" t="s">
        <v>1034</v>
      </c>
      <c r="Q781">
        <v>1</v>
      </c>
      <c r="X781">
        <v>1.27</v>
      </c>
      <c r="Y781">
        <v>0</v>
      </c>
      <c r="Z781">
        <v>29.67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32</v>
      </c>
      <c r="AG781">
        <v>1.5874999999999999</v>
      </c>
      <c r="AH781">
        <v>2</v>
      </c>
      <c r="AI781">
        <v>39501634</v>
      </c>
      <c r="AJ781">
        <v>789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ROW(Source!A359)</f>
        <v>359</v>
      </c>
      <c r="B782">
        <v>39501647</v>
      </c>
      <c r="C782">
        <v>39501629</v>
      </c>
      <c r="D782">
        <v>36883791</v>
      </c>
      <c r="E782">
        <v>1</v>
      </c>
      <c r="F782">
        <v>1</v>
      </c>
      <c r="G782">
        <v>1</v>
      </c>
      <c r="H782">
        <v>2</v>
      </c>
      <c r="I782" t="s">
        <v>1347</v>
      </c>
      <c r="J782" t="s">
        <v>1348</v>
      </c>
      <c r="K782" t="s">
        <v>1349</v>
      </c>
      <c r="L782">
        <v>1368</v>
      </c>
      <c r="N782">
        <v>1011</v>
      </c>
      <c r="O782" t="s">
        <v>1034</v>
      </c>
      <c r="P782" t="s">
        <v>1034</v>
      </c>
      <c r="Q782">
        <v>1</v>
      </c>
      <c r="X782">
        <v>12.8</v>
      </c>
      <c r="Y782">
        <v>0</v>
      </c>
      <c r="Z782">
        <v>26.25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32</v>
      </c>
      <c r="AG782">
        <v>16</v>
      </c>
      <c r="AH782">
        <v>2</v>
      </c>
      <c r="AI782">
        <v>39501635</v>
      </c>
      <c r="AJ782">
        <v>790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ROW(Source!A359)</f>
        <v>359</v>
      </c>
      <c r="B783">
        <v>39501648</v>
      </c>
      <c r="C783">
        <v>39501629</v>
      </c>
      <c r="D783">
        <v>36801792</v>
      </c>
      <c r="E783">
        <v>1</v>
      </c>
      <c r="F783">
        <v>1</v>
      </c>
      <c r="G783">
        <v>1</v>
      </c>
      <c r="H783">
        <v>3</v>
      </c>
      <c r="I783" t="s">
        <v>1066</v>
      </c>
      <c r="J783" t="s">
        <v>1067</v>
      </c>
      <c r="K783" t="s">
        <v>1068</v>
      </c>
      <c r="L783">
        <v>1339</v>
      </c>
      <c r="N783">
        <v>1007</v>
      </c>
      <c r="O783" t="s">
        <v>179</v>
      </c>
      <c r="P783" t="s">
        <v>179</v>
      </c>
      <c r="Q783">
        <v>1</v>
      </c>
      <c r="X783">
        <v>0.22600000000000001</v>
      </c>
      <c r="Y783">
        <v>2.44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3</v>
      </c>
      <c r="AG783">
        <v>0.22600000000000001</v>
      </c>
      <c r="AH783">
        <v>2</v>
      </c>
      <c r="AI783">
        <v>39501636</v>
      </c>
      <c r="AJ783">
        <v>791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ROW(Source!A359)</f>
        <v>359</v>
      </c>
      <c r="B784">
        <v>39501649</v>
      </c>
      <c r="C784">
        <v>39501629</v>
      </c>
      <c r="D784">
        <v>36804463</v>
      </c>
      <c r="E784">
        <v>1</v>
      </c>
      <c r="F784">
        <v>1</v>
      </c>
      <c r="G784">
        <v>1</v>
      </c>
      <c r="H784">
        <v>3</v>
      </c>
      <c r="I784" t="s">
        <v>1350</v>
      </c>
      <c r="J784" t="s">
        <v>1351</v>
      </c>
      <c r="K784" t="s">
        <v>1352</v>
      </c>
      <c r="L784">
        <v>1348</v>
      </c>
      <c r="N784">
        <v>1009</v>
      </c>
      <c r="O784" t="s">
        <v>57</v>
      </c>
      <c r="P784" t="s">
        <v>57</v>
      </c>
      <c r="Q784">
        <v>1000</v>
      </c>
      <c r="X784">
        <v>8.0000000000000004E-4</v>
      </c>
      <c r="Y784">
        <v>13186.74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8.0000000000000004E-4</v>
      </c>
      <c r="AH784">
        <v>2</v>
      </c>
      <c r="AI784">
        <v>39501637</v>
      </c>
      <c r="AJ784">
        <v>792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ROW(Source!A359)</f>
        <v>359</v>
      </c>
      <c r="B785">
        <v>39501650</v>
      </c>
      <c r="C785">
        <v>39501629</v>
      </c>
      <c r="D785">
        <v>36804582</v>
      </c>
      <c r="E785">
        <v>1</v>
      </c>
      <c r="F785">
        <v>1</v>
      </c>
      <c r="G785">
        <v>1</v>
      </c>
      <c r="H785">
        <v>3</v>
      </c>
      <c r="I785" t="s">
        <v>1353</v>
      </c>
      <c r="J785" t="s">
        <v>1354</v>
      </c>
      <c r="K785" t="s">
        <v>1355</v>
      </c>
      <c r="L785">
        <v>1356</v>
      </c>
      <c r="N785">
        <v>1010</v>
      </c>
      <c r="O785" t="s">
        <v>1128</v>
      </c>
      <c r="P785" t="s">
        <v>1128</v>
      </c>
      <c r="Q785">
        <v>1000</v>
      </c>
      <c r="X785">
        <v>0.125</v>
      </c>
      <c r="Y785">
        <v>180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3</v>
      </c>
      <c r="AG785">
        <v>0.125</v>
      </c>
      <c r="AH785">
        <v>2</v>
      </c>
      <c r="AI785">
        <v>39501638</v>
      </c>
      <c r="AJ785">
        <v>793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ROW(Source!A359)</f>
        <v>359</v>
      </c>
      <c r="B786">
        <v>39501651</v>
      </c>
      <c r="C786">
        <v>39501629</v>
      </c>
      <c r="D786">
        <v>36806524</v>
      </c>
      <c r="E786">
        <v>1</v>
      </c>
      <c r="F786">
        <v>1</v>
      </c>
      <c r="G786">
        <v>1</v>
      </c>
      <c r="H786">
        <v>3</v>
      </c>
      <c r="I786" t="s">
        <v>1356</v>
      </c>
      <c r="J786" t="s">
        <v>1357</v>
      </c>
      <c r="K786" t="s">
        <v>1358</v>
      </c>
      <c r="L786">
        <v>1346</v>
      </c>
      <c r="N786">
        <v>1009</v>
      </c>
      <c r="O786" t="s">
        <v>52</v>
      </c>
      <c r="P786" t="s">
        <v>52</v>
      </c>
      <c r="Q786">
        <v>1</v>
      </c>
      <c r="X786">
        <v>2.5000000000000001E-3</v>
      </c>
      <c r="Y786">
        <v>2.15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3</v>
      </c>
      <c r="AG786">
        <v>2.5000000000000001E-3</v>
      </c>
      <c r="AH786">
        <v>2</v>
      </c>
      <c r="AI786">
        <v>39501639</v>
      </c>
      <c r="AJ786">
        <v>794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ROW(Source!A359)</f>
        <v>359</v>
      </c>
      <c r="B787">
        <v>39501652</v>
      </c>
      <c r="C787">
        <v>39501629</v>
      </c>
      <c r="D787">
        <v>39169943</v>
      </c>
      <c r="E787">
        <v>17</v>
      </c>
      <c r="F787">
        <v>1</v>
      </c>
      <c r="G787">
        <v>1</v>
      </c>
      <c r="H787">
        <v>3</v>
      </c>
      <c r="I787" t="s">
        <v>1580</v>
      </c>
      <c r="J787" t="s">
        <v>3</v>
      </c>
      <c r="K787" t="s">
        <v>600</v>
      </c>
      <c r="L787">
        <v>1348</v>
      </c>
      <c r="N787">
        <v>1009</v>
      </c>
      <c r="O787" t="s">
        <v>57</v>
      </c>
      <c r="P787" t="s">
        <v>57</v>
      </c>
      <c r="Q787">
        <v>1000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1</v>
      </c>
      <c r="AD787">
        <v>0</v>
      </c>
      <c r="AE787">
        <v>0</v>
      </c>
      <c r="AF787" t="s">
        <v>3</v>
      </c>
      <c r="AG787">
        <v>0</v>
      </c>
      <c r="AH787">
        <v>3</v>
      </c>
      <c r="AI787">
        <v>-1</v>
      </c>
      <c r="AJ787" t="s">
        <v>3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ROW(Source!A359)</f>
        <v>359</v>
      </c>
      <c r="B788">
        <v>39501653</v>
      </c>
      <c r="C788">
        <v>39501629</v>
      </c>
      <c r="D788">
        <v>36798540</v>
      </c>
      <c r="E788">
        <v>17</v>
      </c>
      <c r="F788">
        <v>1</v>
      </c>
      <c r="G788">
        <v>1</v>
      </c>
      <c r="H788">
        <v>3</v>
      </c>
      <c r="I788" t="s">
        <v>1581</v>
      </c>
      <c r="J788" t="s">
        <v>3</v>
      </c>
      <c r="K788" t="s">
        <v>1582</v>
      </c>
      <c r="L788">
        <v>1354</v>
      </c>
      <c r="N788">
        <v>1010</v>
      </c>
      <c r="O788" t="s">
        <v>132</v>
      </c>
      <c r="P788" t="s">
        <v>132</v>
      </c>
      <c r="Q788">
        <v>1</v>
      </c>
      <c r="X788">
        <v>125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 t="s">
        <v>3</v>
      </c>
      <c r="AG788">
        <v>125</v>
      </c>
      <c r="AH788">
        <v>3</v>
      </c>
      <c r="AI788">
        <v>-1</v>
      </c>
      <c r="AJ788" t="s">
        <v>3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ROW(Source!A359)</f>
        <v>359</v>
      </c>
      <c r="B789">
        <v>39501654</v>
      </c>
      <c r="C789">
        <v>39501629</v>
      </c>
      <c r="D789">
        <v>39169940</v>
      </c>
      <c r="E789">
        <v>17</v>
      </c>
      <c r="F789">
        <v>1</v>
      </c>
      <c r="G789">
        <v>1</v>
      </c>
      <c r="H789">
        <v>3</v>
      </c>
      <c r="I789" t="s">
        <v>533</v>
      </c>
      <c r="J789" t="s">
        <v>3</v>
      </c>
      <c r="K789" t="s">
        <v>534</v>
      </c>
      <c r="L789">
        <v>1302</v>
      </c>
      <c r="N789">
        <v>1003</v>
      </c>
      <c r="O789" t="s">
        <v>282</v>
      </c>
      <c r="P789" t="s">
        <v>282</v>
      </c>
      <c r="Q789">
        <v>10</v>
      </c>
      <c r="X789">
        <v>10.08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 t="s">
        <v>3</v>
      </c>
      <c r="AG789">
        <v>10.08</v>
      </c>
      <c r="AH789">
        <v>2</v>
      </c>
      <c r="AI789">
        <v>39501640</v>
      </c>
      <c r="AJ789">
        <v>795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ROW(Source!A359)</f>
        <v>359</v>
      </c>
      <c r="B790">
        <v>39501655</v>
      </c>
      <c r="C790">
        <v>39501629</v>
      </c>
      <c r="D790">
        <v>39169937</v>
      </c>
      <c r="E790">
        <v>17</v>
      </c>
      <c r="F790">
        <v>1</v>
      </c>
      <c r="G790">
        <v>1</v>
      </c>
      <c r="H790">
        <v>3</v>
      </c>
      <c r="I790" t="s">
        <v>1583</v>
      </c>
      <c r="J790" t="s">
        <v>3</v>
      </c>
      <c r="K790" t="s">
        <v>1584</v>
      </c>
      <c r="L790">
        <v>1371</v>
      </c>
      <c r="N790">
        <v>1013</v>
      </c>
      <c r="O790" t="s">
        <v>561</v>
      </c>
      <c r="P790" t="s">
        <v>561</v>
      </c>
      <c r="Q790">
        <v>1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1</v>
      </c>
      <c r="AD790">
        <v>0</v>
      </c>
      <c r="AE790">
        <v>0</v>
      </c>
      <c r="AF790" t="s">
        <v>3</v>
      </c>
      <c r="AG790">
        <v>0</v>
      </c>
      <c r="AH790">
        <v>3</v>
      </c>
      <c r="AI790">
        <v>-1</v>
      </c>
      <c r="AJ790" t="s">
        <v>3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ROW(Source!A360)</f>
        <v>360</v>
      </c>
      <c r="B791">
        <v>39501642</v>
      </c>
      <c r="C791">
        <v>39501629</v>
      </c>
      <c r="D791">
        <v>37070202</v>
      </c>
      <c r="E791">
        <v>1</v>
      </c>
      <c r="F791">
        <v>1</v>
      </c>
      <c r="G791">
        <v>1</v>
      </c>
      <c r="H791">
        <v>1</v>
      </c>
      <c r="I791" t="s">
        <v>1342</v>
      </c>
      <c r="J791" t="s">
        <v>3</v>
      </c>
      <c r="K791" t="s">
        <v>1343</v>
      </c>
      <c r="L791">
        <v>1191</v>
      </c>
      <c r="N791">
        <v>1013</v>
      </c>
      <c r="O791" t="s">
        <v>1028</v>
      </c>
      <c r="P791" t="s">
        <v>1028</v>
      </c>
      <c r="Q791">
        <v>1</v>
      </c>
      <c r="X791">
        <v>81.45</v>
      </c>
      <c r="Y791">
        <v>0</v>
      </c>
      <c r="Z791">
        <v>0</v>
      </c>
      <c r="AA791">
        <v>0</v>
      </c>
      <c r="AB791">
        <v>9.51</v>
      </c>
      <c r="AC791">
        <v>0</v>
      </c>
      <c r="AD791">
        <v>1</v>
      </c>
      <c r="AE791">
        <v>1</v>
      </c>
      <c r="AF791" t="s">
        <v>33</v>
      </c>
      <c r="AG791">
        <v>93.66749999999999</v>
      </c>
      <c r="AH791">
        <v>2</v>
      </c>
      <c r="AI791">
        <v>39501630</v>
      </c>
      <c r="AJ791">
        <v>797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ROW(Source!A360)</f>
        <v>360</v>
      </c>
      <c r="B792">
        <v>39501643</v>
      </c>
      <c r="C792">
        <v>39501629</v>
      </c>
      <c r="D792">
        <v>37064876</v>
      </c>
      <c r="E792">
        <v>1</v>
      </c>
      <c r="F792">
        <v>1</v>
      </c>
      <c r="G792">
        <v>1</v>
      </c>
      <c r="H792">
        <v>1</v>
      </c>
      <c r="I792" t="s">
        <v>1029</v>
      </c>
      <c r="J792" t="s">
        <v>3</v>
      </c>
      <c r="K792" t="s">
        <v>1030</v>
      </c>
      <c r="L792">
        <v>1191</v>
      </c>
      <c r="N792">
        <v>1013</v>
      </c>
      <c r="O792" t="s">
        <v>1028</v>
      </c>
      <c r="P792" t="s">
        <v>1028</v>
      </c>
      <c r="Q792">
        <v>1</v>
      </c>
      <c r="X792">
        <v>0.01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2</v>
      </c>
      <c r="AF792" t="s">
        <v>32</v>
      </c>
      <c r="AG792">
        <v>1.2500000000000001E-2</v>
      </c>
      <c r="AH792">
        <v>2</v>
      </c>
      <c r="AI792">
        <v>39501631</v>
      </c>
      <c r="AJ792">
        <v>798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ROW(Source!A360)</f>
        <v>360</v>
      </c>
      <c r="B793">
        <v>39501644</v>
      </c>
      <c r="C793">
        <v>39501629</v>
      </c>
      <c r="D793">
        <v>36882055</v>
      </c>
      <c r="E793">
        <v>1</v>
      </c>
      <c r="F793">
        <v>1</v>
      </c>
      <c r="G793">
        <v>1</v>
      </c>
      <c r="H793">
        <v>2</v>
      </c>
      <c r="I793" t="s">
        <v>1298</v>
      </c>
      <c r="J793" t="s">
        <v>1299</v>
      </c>
      <c r="K793" t="s">
        <v>1300</v>
      </c>
      <c r="L793">
        <v>1368</v>
      </c>
      <c r="N793">
        <v>1011</v>
      </c>
      <c r="O793" t="s">
        <v>1034</v>
      </c>
      <c r="P793" t="s">
        <v>1034</v>
      </c>
      <c r="Q793">
        <v>1</v>
      </c>
      <c r="X793">
        <v>4.0000000000000001E-3</v>
      </c>
      <c r="Y793">
        <v>0</v>
      </c>
      <c r="Z793">
        <v>83.43</v>
      </c>
      <c r="AA793">
        <v>13.5</v>
      </c>
      <c r="AB793">
        <v>0</v>
      </c>
      <c r="AC793">
        <v>0</v>
      </c>
      <c r="AD793">
        <v>1</v>
      </c>
      <c r="AE793">
        <v>0</v>
      </c>
      <c r="AF793" t="s">
        <v>32</v>
      </c>
      <c r="AG793">
        <v>5.0000000000000001E-3</v>
      </c>
      <c r="AH793">
        <v>2</v>
      </c>
      <c r="AI793">
        <v>39501632</v>
      </c>
      <c r="AJ793">
        <v>799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ROW(Source!A360)</f>
        <v>360</v>
      </c>
      <c r="B794">
        <v>39501645</v>
      </c>
      <c r="C794">
        <v>39501629</v>
      </c>
      <c r="D794">
        <v>36882157</v>
      </c>
      <c r="E794">
        <v>1</v>
      </c>
      <c r="F794">
        <v>1</v>
      </c>
      <c r="G794">
        <v>1</v>
      </c>
      <c r="H794">
        <v>2</v>
      </c>
      <c r="I794" t="s">
        <v>1301</v>
      </c>
      <c r="J794" t="s">
        <v>1302</v>
      </c>
      <c r="K794" t="s">
        <v>1303</v>
      </c>
      <c r="L794">
        <v>1368</v>
      </c>
      <c r="N794">
        <v>1011</v>
      </c>
      <c r="O794" t="s">
        <v>1034</v>
      </c>
      <c r="P794" t="s">
        <v>1034</v>
      </c>
      <c r="Q794">
        <v>1</v>
      </c>
      <c r="X794">
        <v>6.0000000000000001E-3</v>
      </c>
      <c r="Y794">
        <v>0</v>
      </c>
      <c r="Z794">
        <v>88.01</v>
      </c>
      <c r="AA794">
        <v>11.6</v>
      </c>
      <c r="AB794">
        <v>0</v>
      </c>
      <c r="AC794">
        <v>0</v>
      </c>
      <c r="AD794">
        <v>1</v>
      </c>
      <c r="AE794">
        <v>0</v>
      </c>
      <c r="AF794" t="s">
        <v>32</v>
      </c>
      <c r="AG794">
        <v>7.4999999999999997E-3</v>
      </c>
      <c r="AH794">
        <v>2</v>
      </c>
      <c r="AI794">
        <v>39501633</v>
      </c>
      <c r="AJ794">
        <v>800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ROW(Source!A360)</f>
        <v>360</v>
      </c>
      <c r="B795">
        <v>39501646</v>
      </c>
      <c r="C795">
        <v>39501629</v>
      </c>
      <c r="D795">
        <v>36883274</v>
      </c>
      <c r="E795">
        <v>1</v>
      </c>
      <c r="F795">
        <v>1</v>
      </c>
      <c r="G795">
        <v>1</v>
      </c>
      <c r="H795">
        <v>2</v>
      </c>
      <c r="I795" t="s">
        <v>1344</v>
      </c>
      <c r="J795" t="s">
        <v>1345</v>
      </c>
      <c r="K795" t="s">
        <v>1346</v>
      </c>
      <c r="L795">
        <v>1368</v>
      </c>
      <c r="N795">
        <v>1011</v>
      </c>
      <c r="O795" t="s">
        <v>1034</v>
      </c>
      <c r="P795" t="s">
        <v>1034</v>
      </c>
      <c r="Q795">
        <v>1</v>
      </c>
      <c r="X795">
        <v>1.27</v>
      </c>
      <c r="Y795">
        <v>0</v>
      </c>
      <c r="Z795">
        <v>29.67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32</v>
      </c>
      <c r="AG795">
        <v>1.5874999999999999</v>
      </c>
      <c r="AH795">
        <v>2</v>
      </c>
      <c r="AI795">
        <v>39501634</v>
      </c>
      <c r="AJ795">
        <v>801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ROW(Source!A360)</f>
        <v>360</v>
      </c>
      <c r="B796">
        <v>39501647</v>
      </c>
      <c r="C796">
        <v>39501629</v>
      </c>
      <c r="D796">
        <v>36883791</v>
      </c>
      <c r="E796">
        <v>1</v>
      </c>
      <c r="F796">
        <v>1</v>
      </c>
      <c r="G796">
        <v>1</v>
      </c>
      <c r="H796">
        <v>2</v>
      </c>
      <c r="I796" t="s">
        <v>1347</v>
      </c>
      <c r="J796" t="s">
        <v>1348</v>
      </c>
      <c r="K796" t="s">
        <v>1349</v>
      </c>
      <c r="L796">
        <v>1368</v>
      </c>
      <c r="N796">
        <v>1011</v>
      </c>
      <c r="O796" t="s">
        <v>1034</v>
      </c>
      <c r="P796" t="s">
        <v>1034</v>
      </c>
      <c r="Q796">
        <v>1</v>
      </c>
      <c r="X796">
        <v>12.8</v>
      </c>
      <c r="Y796">
        <v>0</v>
      </c>
      <c r="Z796">
        <v>26.25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32</v>
      </c>
      <c r="AG796">
        <v>16</v>
      </c>
      <c r="AH796">
        <v>2</v>
      </c>
      <c r="AI796">
        <v>39501635</v>
      </c>
      <c r="AJ796">
        <v>802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ROW(Source!A360)</f>
        <v>360</v>
      </c>
      <c r="B797">
        <v>39501648</v>
      </c>
      <c r="C797">
        <v>39501629</v>
      </c>
      <c r="D797">
        <v>36801792</v>
      </c>
      <c r="E797">
        <v>1</v>
      </c>
      <c r="F797">
        <v>1</v>
      </c>
      <c r="G797">
        <v>1</v>
      </c>
      <c r="H797">
        <v>3</v>
      </c>
      <c r="I797" t="s">
        <v>1066</v>
      </c>
      <c r="J797" t="s">
        <v>1067</v>
      </c>
      <c r="K797" t="s">
        <v>1068</v>
      </c>
      <c r="L797">
        <v>1339</v>
      </c>
      <c r="N797">
        <v>1007</v>
      </c>
      <c r="O797" t="s">
        <v>179</v>
      </c>
      <c r="P797" t="s">
        <v>179</v>
      </c>
      <c r="Q797">
        <v>1</v>
      </c>
      <c r="X797">
        <v>0.22600000000000001</v>
      </c>
      <c r="Y797">
        <v>2.44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3</v>
      </c>
      <c r="AG797">
        <v>0.22600000000000001</v>
      </c>
      <c r="AH797">
        <v>2</v>
      </c>
      <c r="AI797">
        <v>39501636</v>
      </c>
      <c r="AJ797">
        <v>803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ROW(Source!A360)</f>
        <v>360</v>
      </c>
      <c r="B798">
        <v>39501649</v>
      </c>
      <c r="C798">
        <v>39501629</v>
      </c>
      <c r="D798">
        <v>36804463</v>
      </c>
      <c r="E798">
        <v>1</v>
      </c>
      <c r="F798">
        <v>1</v>
      </c>
      <c r="G798">
        <v>1</v>
      </c>
      <c r="H798">
        <v>3</v>
      </c>
      <c r="I798" t="s">
        <v>1350</v>
      </c>
      <c r="J798" t="s">
        <v>1351</v>
      </c>
      <c r="K798" t="s">
        <v>1352</v>
      </c>
      <c r="L798">
        <v>1348</v>
      </c>
      <c r="N798">
        <v>1009</v>
      </c>
      <c r="O798" t="s">
        <v>57</v>
      </c>
      <c r="P798" t="s">
        <v>57</v>
      </c>
      <c r="Q798">
        <v>1000</v>
      </c>
      <c r="X798">
        <v>8.0000000000000004E-4</v>
      </c>
      <c r="Y798">
        <v>13186.74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3</v>
      </c>
      <c r="AG798">
        <v>8.0000000000000004E-4</v>
      </c>
      <c r="AH798">
        <v>2</v>
      </c>
      <c r="AI798">
        <v>39501637</v>
      </c>
      <c r="AJ798">
        <v>804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ROW(Source!A360)</f>
        <v>360</v>
      </c>
      <c r="B799">
        <v>39501650</v>
      </c>
      <c r="C799">
        <v>39501629</v>
      </c>
      <c r="D799">
        <v>36804582</v>
      </c>
      <c r="E799">
        <v>1</v>
      </c>
      <c r="F799">
        <v>1</v>
      </c>
      <c r="G799">
        <v>1</v>
      </c>
      <c r="H799">
        <v>3</v>
      </c>
      <c r="I799" t="s">
        <v>1353</v>
      </c>
      <c r="J799" t="s">
        <v>1354</v>
      </c>
      <c r="K799" t="s">
        <v>1355</v>
      </c>
      <c r="L799">
        <v>1356</v>
      </c>
      <c r="N799">
        <v>1010</v>
      </c>
      <c r="O799" t="s">
        <v>1128</v>
      </c>
      <c r="P799" t="s">
        <v>1128</v>
      </c>
      <c r="Q799">
        <v>1000</v>
      </c>
      <c r="X799">
        <v>0.125</v>
      </c>
      <c r="Y799">
        <v>180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3</v>
      </c>
      <c r="AG799">
        <v>0.125</v>
      </c>
      <c r="AH799">
        <v>2</v>
      </c>
      <c r="AI799">
        <v>39501638</v>
      </c>
      <c r="AJ799">
        <v>805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ROW(Source!A360)</f>
        <v>360</v>
      </c>
      <c r="B800">
        <v>39501651</v>
      </c>
      <c r="C800">
        <v>39501629</v>
      </c>
      <c r="D800">
        <v>36806524</v>
      </c>
      <c r="E800">
        <v>1</v>
      </c>
      <c r="F800">
        <v>1</v>
      </c>
      <c r="G800">
        <v>1</v>
      </c>
      <c r="H800">
        <v>3</v>
      </c>
      <c r="I800" t="s">
        <v>1356</v>
      </c>
      <c r="J800" t="s">
        <v>1357</v>
      </c>
      <c r="K800" t="s">
        <v>1358</v>
      </c>
      <c r="L800">
        <v>1346</v>
      </c>
      <c r="N800">
        <v>1009</v>
      </c>
      <c r="O800" t="s">
        <v>52</v>
      </c>
      <c r="P800" t="s">
        <v>52</v>
      </c>
      <c r="Q800">
        <v>1</v>
      </c>
      <c r="X800">
        <v>2.5000000000000001E-3</v>
      </c>
      <c r="Y800">
        <v>2.15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3</v>
      </c>
      <c r="AG800">
        <v>2.5000000000000001E-3</v>
      </c>
      <c r="AH800">
        <v>2</v>
      </c>
      <c r="AI800">
        <v>39501639</v>
      </c>
      <c r="AJ800">
        <v>806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ROW(Source!A360)</f>
        <v>360</v>
      </c>
      <c r="B801">
        <v>39501652</v>
      </c>
      <c r="C801">
        <v>39501629</v>
      </c>
      <c r="D801">
        <v>39169943</v>
      </c>
      <c r="E801">
        <v>17</v>
      </c>
      <c r="F801">
        <v>1</v>
      </c>
      <c r="G801">
        <v>1</v>
      </c>
      <c r="H801">
        <v>3</v>
      </c>
      <c r="I801" t="s">
        <v>1580</v>
      </c>
      <c r="J801" t="s">
        <v>3</v>
      </c>
      <c r="K801" t="s">
        <v>600</v>
      </c>
      <c r="L801">
        <v>1348</v>
      </c>
      <c r="N801">
        <v>1009</v>
      </c>
      <c r="O801" t="s">
        <v>57</v>
      </c>
      <c r="P801" t="s">
        <v>57</v>
      </c>
      <c r="Q801">
        <v>1000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1</v>
      </c>
      <c r="AD801">
        <v>0</v>
      </c>
      <c r="AE801">
        <v>0</v>
      </c>
      <c r="AF801" t="s">
        <v>3</v>
      </c>
      <c r="AG801">
        <v>0</v>
      </c>
      <c r="AH801">
        <v>3</v>
      </c>
      <c r="AI801">
        <v>-1</v>
      </c>
      <c r="AJ801" t="s">
        <v>3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ROW(Source!A360)</f>
        <v>360</v>
      </c>
      <c r="B802">
        <v>39501653</v>
      </c>
      <c r="C802">
        <v>39501629</v>
      </c>
      <c r="D802">
        <v>36798540</v>
      </c>
      <c r="E802">
        <v>17</v>
      </c>
      <c r="F802">
        <v>1</v>
      </c>
      <c r="G802">
        <v>1</v>
      </c>
      <c r="H802">
        <v>3</v>
      </c>
      <c r="I802" t="s">
        <v>1581</v>
      </c>
      <c r="J802" t="s">
        <v>3</v>
      </c>
      <c r="K802" t="s">
        <v>1582</v>
      </c>
      <c r="L802">
        <v>1354</v>
      </c>
      <c r="N802">
        <v>1010</v>
      </c>
      <c r="O802" t="s">
        <v>132</v>
      </c>
      <c r="P802" t="s">
        <v>132</v>
      </c>
      <c r="Q802">
        <v>1</v>
      </c>
      <c r="X802">
        <v>125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 t="s">
        <v>3</v>
      </c>
      <c r="AG802">
        <v>125</v>
      </c>
      <c r="AH802">
        <v>3</v>
      </c>
      <c r="AI802">
        <v>-1</v>
      </c>
      <c r="AJ802" t="s">
        <v>3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ROW(Source!A360)</f>
        <v>360</v>
      </c>
      <c r="B803">
        <v>39501654</v>
      </c>
      <c r="C803">
        <v>39501629</v>
      </c>
      <c r="D803">
        <v>39169940</v>
      </c>
      <c r="E803">
        <v>17</v>
      </c>
      <c r="F803">
        <v>1</v>
      </c>
      <c r="G803">
        <v>1</v>
      </c>
      <c r="H803">
        <v>3</v>
      </c>
      <c r="I803" t="s">
        <v>533</v>
      </c>
      <c r="J803" t="s">
        <v>3</v>
      </c>
      <c r="K803" t="s">
        <v>534</v>
      </c>
      <c r="L803">
        <v>1302</v>
      </c>
      <c r="N803">
        <v>1003</v>
      </c>
      <c r="O803" t="s">
        <v>282</v>
      </c>
      <c r="P803" t="s">
        <v>282</v>
      </c>
      <c r="Q803">
        <v>10</v>
      </c>
      <c r="X803">
        <v>10.08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 t="s">
        <v>3</v>
      </c>
      <c r="AG803">
        <v>10.08</v>
      </c>
      <c r="AH803">
        <v>2</v>
      </c>
      <c r="AI803">
        <v>39501640</v>
      </c>
      <c r="AJ803">
        <v>807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ROW(Source!A360)</f>
        <v>360</v>
      </c>
      <c r="B804">
        <v>39501655</v>
      </c>
      <c r="C804">
        <v>39501629</v>
      </c>
      <c r="D804">
        <v>39169937</v>
      </c>
      <c r="E804">
        <v>17</v>
      </c>
      <c r="F804">
        <v>1</v>
      </c>
      <c r="G804">
        <v>1</v>
      </c>
      <c r="H804">
        <v>3</v>
      </c>
      <c r="I804" t="s">
        <v>1583</v>
      </c>
      <c r="J804" t="s">
        <v>3</v>
      </c>
      <c r="K804" t="s">
        <v>1584</v>
      </c>
      <c r="L804">
        <v>1371</v>
      </c>
      <c r="N804">
        <v>1013</v>
      </c>
      <c r="O804" t="s">
        <v>561</v>
      </c>
      <c r="P804" t="s">
        <v>561</v>
      </c>
      <c r="Q804">
        <v>1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1</v>
      </c>
      <c r="AD804">
        <v>0</v>
      </c>
      <c r="AE804">
        <v>0</v>
      </c>
      <c r="AF804" t="s">
        <v>3</v>
      </c>
      <c r="AG804">
        <v>0</v>
      </c>
      <c r="AH804">
        <v>3</v>
      </c>
      <c r="AI804">
        <v>-1</v>
      </c>
      <c r="AJ804" t="s">
        <v>3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ROW(Source!A365)</f>
        <v>365</v>
      </c>
      <c r="B805">
        <v>39501667</v>
      </c>
      <c r="C805">
        <v>39501658</v>
      </c>
      <c r="D805">
        <v>37064928</v>
      </c>
      <c r="E805">
        <v>1</v>
      </c>
      <c r="F805">
        <v>1</v>
      </c>
      <c r="G805">
        <v>1</v>
      </c>
      <c r="H805">
        <v>1</v>
      </c>
      <c r="I805" t="s">
        <v>1091</v>
      </c>
      <c r="J805" t="s">
        <v>3</v>
      </c>
      <c r="K805" t="s">
        <v>1092</v>
      </c>
      <c r="L805">
        <v>1191</v>
      </c>
      <c r="N805">
        <v>1013</v>
      </c>
      <c r="O805" t="s">
        <v>1028</v>
      </c>
      <c r="P805" t="s">
        <v>1028</v>
      </c>
      <c r="Q805">
        <v>1</v>
      </c>
      <c r="X805">
        <v>1.47</v>
      </c>
      <c r="Y805">
        <v>0</v>
      </c>
      <c r="Z805">
        <v>0</v>
      </c>
      <c r="AA805">
        <v>0</v>
      </c>
      <c r="AB805">
        <v>9.07</v>
      </c>
      <c r="AC805">
        <v>0</v>
      </c>
      <c r="AD805">
        <v>1</v>
      </c>
      <c r="AE805">
        <v>1</v>
      </c>
      <c r="AF805" t="s">
        <v>33</v>
      </c>
      <c r="AG805">
        <v>1.6904999999999999</v>
      </c>
      <c r="AH805">
        <v>2</v>
      </c>
      <c r="AI805">
        <v>39501659</v>
      </c>
      <c r="AJ805">
        <v>809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ROW(Source!A365)</f>
        <v>365</v>
      </c>
      <c r="B806">
        <v>39501668</v>
      </c>
      <c r="C806">
        <v>39501658</v>
      </c>
      <c r="D806">
        <v>37064876</v>
      </c>
      <c r="E806">
        <v>1</v>
      </c>
      <c r="F806">
        <v>1</v>
      </c>
      <c r="G806">
        <v>1</v>
      </c>
      <c r="H806">
        <v>1</v>
      </c>
      <c r="I806" t="s">
        <v>1029</v>
      </c>
      <c r="J806" t="s">
        <v>3</v>
      </c>
      <c r="K806" t="s">
        <v>1030</v>
      </c>
      <c r="L806">
        <v>1191</v>
      </c>
      <c r="N806">
        <v>1013</v>
      </c>
      <c r="O806" t="s">
        <v>1028</v>
      </c>
      <c r="P806" t="s">
        <v>1028</v>
      </c>
      <c r="Q806">
        <v>1</v>
      </c>
      <c r="X806">
        <v>0.02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2</v>
      </c>
      <c r="AF806" t="s">
        <v>32</v>
      </c>
      <c r="AG806">
        <v>2.5000000000000001E-2</v>
      </c>
      <c r="AH806">
        <v>2</v>
      </c>
      <c r="AI806">
        <v>39501660</v>
      </c>
      <c r="AJ806">
        <v>810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ROW(Source!A365)</f>
        <v>365</v>
      </c>
      <c r="B807">
        <v>39501669</v>
      </c>
      <c r="C807">
        <v>39501658</v>
      </c>
      <c r="D807">
        <v>36883554</v>
      </c>
      <c r="E807">
        <v>1</v>
      </c>
      <c r="F807">
        <v>1</v>
      </c>
      <c r="G807">
        <v>1</v>
      </c>
      <c r="H807">
        <v>2</v>
      </c>
      <c r="I807" t="s">
        <v>1037</v>
      </c>
      <c r="J807" t="s">
        <v>1038</v>
      </c>
      <c r="K807" t="s">
        <v>1039</v>
      </c>
      <c r="L807">
        <v>1368</v>
      </c>
      <c r="N807">
        <v>1011</v>
      </c>
      <c r="O807" t="s">
        <v>1034</v>
      </c>
      <c r="P807" t="s">
        <v>1034</v>
      </c>
      <c r="Q807">
        <v>1</v>
      </c>
      <c r="X807">
        <v>0.02</v>
      </c>
      <c r="Y807">
        <v>0</v>
      </c>
      <c r="Z807">
        <v>65.709999999999994</v>
      </c>
      <c r="AA807">
        <v>11.6</v>
      </c>
      <c r="AB807">
        <v>0</v>
      </c>
      <c r="AC807">
        <v>0</v>
      </c>
      <c r="AD807">
        <v>1</v>
      </c>
      <c r="AE807">
        <v>0</v>
      </c>
      <c r="AF807" t="s">
        <v>32</v>
      </c>
      <c r="AG807">
        <v>2.5000000000000001E-2</v>
      </c>
      <c r="AH807">
        <v>2</v>
      </c>
      <c r="AI807">
        <v>39501661</v>
      </c>
      <c r="AJ807">
        <v>811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ROW(Source!A365)</f>
        <v>365</v>
      </c>
      <c r="B808">
        <v>39501670</v>
      </c>
      <c r="C808">
        <v>39501658</v>
      </c>
      <c r="D808">
        <v>36883858</v>
      </c>
      <c r="E808">
        <v>1</v>
      </c>
      <c r="F808">
        <v>1</v>
      </c>
      <c r="G808">
        <v>1</v>
      </c>
      <c r="H808">
        <v>2</v>
      </c>
      <c r="I808" t="s">
        <v>1101</v>
      </c>
      <c r="J808" t="s">
        <v>1102</v>
      </c>
      <c r="K808" t="s">
        <v>1103</v>
      </c>
      <c r="L808">
        <v>1368</v>
      </c>
      <c r="N808">
        <v>1011</v>
      </c>
      <c r="O808" t="s">
        <v>1034</v>
      </c>
      <c r="P808" t="s">
        <v>1034</v>
      </c>
      <c r="Q808">
        <v>1</v>
      </c>
      <c r="X808">
        <v>0.35</v>
      </c>
      <c r="Y808">
        <v>0</v>
      </c>
      <c r="Z808">
        <v>8.1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32</v>
      </c>
      <c r="AG808">
        <v>0.4375</v>
      </c>
      <c r="AH808">
        <v>2</v>
      </c>
      <c r="AI808">
        <v>39501662</v>
      </c>
      <c r="AJ808">
        <v>812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ROW(Source!A365)</f>
        <v>365</v>
      </c>
      <c r="B809">
        <v>39501671</v>
      </c>
      <c r="C809">
        <v>39501658</v>
      </c>
      <c r="D809">
        <v>36799773</v>
      </c>
      <c r="E809">
        <v>1</v>
      </c>
      <c r="F809">
        <v>1</v>
      </c>
      <c r="G809">
        <v>1</v>
      </c>
      <c r="H809">
        <v>3</v>
      </c>
      <c r="I809" t="s">
        <v>1390</v>
      </c>
      <c r="J809" t="s">
        <v>1391</v>
      </c>
      <c r="K809" t="s">
        <v>1392</v>
      </c>
      <c r="L809">
        <v>1356</v>
      </c>
      <c r="N809">
        <v>1010</v>
      </c>
      <c r="O809" t="s">
        <v>1128</v>
      </c>
      <c r="P809" t="s">
        <v>1128</v>
      </c>
      <c r="Q809">
        <v>1000</v>
      </c>
      <c r="X809">
        <v>2E-3</v>
      </c>
      <c r="Y809">
        <v>3450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0</v>
      </c>
      <c r="AF809" t="s">
        <v>3</v>
      </c>
      <c r="AG809">
        <v>2E-3</v>
      </c>
      <c r="AH809">
        <v>2</v>
      </c>
      <c r="AI809">
        <v>39501663</v>
      </c>
      <c r="AJ809">
        <v>813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ROW(Source!A365)</f>
        <v>365</v>
      </c>
      <c r="B810">
        <v>39501672</v>
      </c>
      <c r="C810">
        <v>39501658</v>
      </c>
      <c r="D810">
        <v>36803269</v>
      </c>
      <c r="E810">
        <v>1</v>
      </c>
      <c r="F810">
        <v>1</v>
      </c>
      <c r="G810">
        <v>1</v>
      </c>
      <c r="H810">
        <v>3</v>
      </c>
      <c r="I810" t="s">
        <v>1384</v>
      </c>
      <c r="J810" t="s">
        <v>1385</v>
      </c>
      <c r="K810" t="s">
        <v>1386</v>
      </c>
      <c r="L810">
        <v>1348</v>
      </c>
      <c r="N810">
        <v>1009</v>
      </c>
      <c r="O810" t="s">
        <v>57</v>
      </c>
      <c r="P810" t="s">
        <v>57</v>
      </c>
      <c r="Q810">
        <v>1000</v>
      </c>
      <c r="X810">
        <v>1.3999999999999999E-4</v>
      </c>
      <c r="Y810">
        <v>10362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3</v>
      </c>
      <c r="AG810">
        <v>1.3999999999999999E-4</v>
      </c>
      <c r="AH810">
        <v>2</v>
      </c>
      <c r="AI810">
        <v>39501664</v>
      </c>
      <c r="AJ810">
        <v>814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ROW(Source!A365)</f>
        <v>365</v>
      </c>
      <c r="B811">
        <v>39501673</v>
      </c>
      <c r="C811">
        <v>39501658</v>
      </c>
      <c r="D811">
        <v>36804430</v>
      </c>
      <c r="E811">
        <v>1</v>
      </c>
      <c r="F811">
        <v>1</v>
      </c>
      <c r="G811">
        <v>1</v>
      </c>
      <c r="H811">
        <v>3</v>
      </c>
      <c r="I811" t="s">
        <v>1361</v>
      </c>
      <c r="J811" t="s">
        <v>1362</v>
      </c>
      <c r="K811" t="s">
        <v>1363</v>
      </c>
      <c r="L811">
        <v>1348</v>
      </c>
      <c r="N811">
        <v>1009</v>
      </c>
      <c r="O811" t="s">
        <v>57</v>
      </c>
      <c r="P811" t="s">
        <v>57</v>
      </c>
      <c r="Q811">
        <v>1000</v>
      </c>
      <c r="X811">
        <v>1.1000000000000001E-3</v>
      </c>
      <c r="Y811">
        <v>14830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3</v>
      </c>
      <c r="AG811">
        <v>1.1000000000000001E-3</v>
      </c>
      <c r="AH811">
        <v>2</v>
      </c>
      <c r="AI811">
        <v>39501665</v>
      </c>
      <c r="AJ811">
        <v>815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ROW(Source!A365)</f>
        <v>365</v>
      </c>
      <c r="B812">
        <v>39501674</v>
      </c>
      <c r="C812">
        <v>39501658</v>
      </c>
      <c r="D812">
        <v>36797390</v>
      </c>
      <c r="E812">
        <v>17</v>
      </c>
      <c r="F812">
        <v>1</v>
      </c>
      <c r="G812">
        <v>1</v>
      </c>
      <c r="H812">
        <v>3</v>
      </c>
      <c r="I812" t="s">
        <v>599</v>
      </c>
      <c r="J812" t="s">
        <v>3</v>
      </c>
      <c r="K812" t="s">
        <v>1590</v>
      </c>
      <c r="L812">
        <v>1354</v>
      </c>
      <c r="N812">
        <v>1010</v>
      </c>
      <c r="O812" t="s">
        <v>132</v>
      </c>
      <c r="P812" t="s">
        <v>132</v>
      </c>
      <c r="Q812">
        <v>1</v>
      </c>
      <c r="X812">
        <v>1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 t="s">
        <v>3</v>
      </c>
      <c r="AG812">
        <v>1</v>
      </c>
      <c r="AH812">
        <v>3</v>
      </c>
      <c r="AI812">
        <v>-1</v>
      </c>
      <c r="AJ812" t="s">
        <v>3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ROW(Source!A365)</f>
        <v>365</v>
      </c>
      <c r="B813">
        <v>39501675</v>
      </c>
      <c r="C813">
        <v>39501658</v>
      </c>
      <c r="D813">
        <v>39169930</v>
      </c>
      <c r="E813">
        <v>17</v>
      </c>
      <c r="F813">
        <v>1</v>
      </c>
      <c r="G813">
        <v>1</v>
      </c>
      <c r="H813">
        <v>3</v>
      </c>
      <c r="I813" t="s">
        <v>1591</v>
      </c>
      <c r="J813" t="s">
        <v>3</v>
      </c>
      <c r="K813" t="s">
        <v>1592</v>
      </c>
      <c r="L813">
        <v>1354</v>
      </c>
      <c r="N813">
        <v>1010</v>
      </c>
      <c r="O813" t="s">
        <v>132</v>
      </c>
      <c r="P813" t="s">
        <v>132</v>
      </c>
      <c r="Q813">
        <v>1</v>
      </c>
      <c r="X813">
        <v>2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 t="s">
        <v>3</v>
      </c>
      <c r="AG813">
        <v>2</v>
      </c>
      <c r="AH813">
        <v>3</v>
      </c>
      <c r="AI813">
        <v>-1</v>
      </c>
      <c r="AJ813" t="s">
        <v>3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ROW(Source!A366)</f>
        <v>366</v>
      </c>
      <c r="B814">
        <v>39501667</v>
      </c>
      <c r="C814">
        <v>39501658</v>
      </c>
      <c r="D814">
        <v>37064928</v>
      </c>
      <c r="E814">
        <v>1</v>
      </c>
      <c r="F814">
        <v>1</v>
      </c>
      <c r="G814">
        <v>1</v>
      </c>
      <c r="H814">
        <v>1</v>
      </c>
      <c r="I814" t="s">
        <v>1091</v>
      </c>
      <c r="J814" t="s">
        <v>3</v>
      </c>
      <c r="K814" t="s">
        <v>1092</v>
      </c>
      <c r="L814">
        <v>1191</v>
      </c>
      <c r="N814">
        <v>1013</v>
      </c>
      <c r="O814" t="s">
        <v>1028</v>
      </c>
      <c r="P814" t="s">
        <v>1028</v>
      </c>
      <c r="Q814">
        <v>1</v>
      </c>
      <c r="X814">
        <v>1.47</v>
      </c>
      <c r="Y814">
        <v>0</v>
      </c>
      <c r="Z814">
        <v>0</v>
      </c>
      <c r="AA814">
        <v>0</v>
      </c>
      <c r="AB814">
        <v>9.07</v>
      </c>
      <c r="AC814">
        <v>0</v>
      </c>
      <c r="AD814">
        <v>1</v>
      </c>
      <c r="AE814">
        <v>1</v>
      </c>
      <c r="AF814" t="s">
        <v>33</v>
      </c>
      <c r="AG814">
        <v>1.6904999999999999</v>
      </c>
      <c r="AH814">
        <v>2</v>
      </c>
      <c r="AI814">
        <v>39501659</v>
      </c>
      <c r="AJ814">
        <v>817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ROW(Source!A366)</f>
        <v>366</v>
      </c>
      <c r="B815">
        <v>39501668</v>
      </c>
      <c r="C815">
        <v>39501658</v>
      </c>
      <c r="D815">
        <v>37064876</v>
      </c>
      <c r="E815">
        <v>1</v>
      </c>
      <c r="F815">
        <v>1</v>
      </c>
      <c r="G815">
        <v>1</v>
      </c>
      <c r="H815">
        <v>1</v>
      </c>
      <c r="I815" t="s">
        <v>1029</v>
      </c>
      <c r="J815" t="s">
        <v>3</v>
      </c>
      <c r="K815" t="s">
        <v>1030</v>
      </c>
      <c r="L815">
        <v>1191</v>
      </c>
      <c r="N815">
        <v>1013</v>
      </c>
      <c r="O815" t="s">
        <v>1028</v>
      </c>
      <c r="P815" t="s">
        <v>1028</v>
      </c>
      <c r="Q815">
        <v>1</v>
      </c>
      <c r="X815">
        <v>0.02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2</v>
      </c>
      <c r="AF815" t="s">
        <v>32</v>
      </c>
      <c r="AG815">
        <v>2.5000000000000001E-2</v>
      </c>
      <c r="AH815">
        <v>2</v>
      </c>
      <c r="AI815">
        <v>39501660</v>
      </c>
      <c r="AJ815">
        <v>818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ROW(Source!A366)</f>
        <v>366</v>
      </c>
      <c r="B816">
        <v>39501669</v>
      </c>
      <c r="C816">
        <v>39501658</v>
      </c>
      <c r="D816">
        <v>36883554</v>
      </c>
      <c r="E816">
        <v>1</v>
      </c>
      <c r="F816">
        <v>1</v>
      </c>
      <c r="G816">
        <v>1</v>
      </c>
      <c r="H816">
        <v>2</v>
      </c>
      <c r="I816" t="s">
        <v>1037</v>
      </c>
      <c r="J816" t="s">
        <v>1038</v>
      </c>
      <c r="K816" t="s">
        <v>1039</v>
      </c>
      <c r="L816">
        <v>1368</v>
      </c>
      <c r="N816">
        <v>1011</v>
      </c>
      <c r="O816" t="s">
        <v>1034</v>
      </c>
      <c r="P816" t="s">
        <v>1034</v>
      </c>
      <c r="Q816">
        <v>1</v>
      </c>
      <c r="X816">
        <v>0.02</v>
      </c>
      <c r="Y816">
        <v>0</v>
      </c>
      <c r="Z816">
        <v>65.709999999999994</v>
      </c>
      <c r="AA816">
        <v>11.6</v>
      </c>
      <c r="AB816">
        <v>0</v>
      </c>
      <c r="AC816">
        <v>0</v>
      </c>
      <c r="AD816">
        <v>1</v>
      </c>
      <c r="AE816">
        <v>0</v>
      </c>
      <c r="AF816" t="s">
        <v>32</v>
      </c>
      <c r="AG816">
        <v>2.5000000000000001E-2</v>
      </c>
      <c r="AH816">
        <v>2</v>
      </c>
      <c r="AI816">
        <v>39501661</v>
      </c>
      <c r="AJ816">
        <v>819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ROW(Source!A366)</f>
        <v>366</v>
      </c>
      <c r="B817">
        <v>39501670</v>
      </c>
      <c r="C817">
        <v>39501658</v>
      </c>
      <c r="D817">
        <v>36883858</v>
      </c>
      <c r="E817">
        <v>1</v>
      </c>
      <c r="F817">
        <v>1</v>
      </c>
      <c r="G817">
        <v>1</v>
      </c>
      <c r="H817">
        <v>2</v>
      </c>
      <c r="I817" t="s">
        <v>1101</v>
      </c>
      <c r="J817" t="s">
        <v>1102</v>
      </c>
      <c r="K817" t="s">
        <v>1103</v>
      </c>
      <c r="L817">
        <v>1368</v>
      </c>
      <c r="N817">
        <v>1011</v>
      </c>
      <c r="O817" t="s">
        <v>1034</v>
      </c>
      <c r="P817" t="s">
        <v>1034</v>
      </c>
      <c r="Q817">
        <v>1</v>
      </c>
      <c r="X817">
        <v>0.35</v>
      </c>
      <c r="Y817">
        <v>0</v>
      </c>
      <c r="Z817">
        <v>8.1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32</v>
      </c>
      <c r="AG817">
        <v>0.4375</v>
      </c>
      <c r="AH817">
        <v>2</v>
      </c>
      <c r="AI817">
        <v>39501662</v>
      </c>
      <c r="AJ817">
        <v>820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ROW(Source!A366)</f>
        <v>366</v>
      </c>
      <c r="B818">
        <v>39501671</v>
      </c>
      <c r="C818">
        <v>39501658</v>
      </c>
      <c r="D818">
        <v>36799773</v>
      </c>
      <c r="E818">
        <v>1</v>
      </c>
      <c r="F818">
        <v>1</v>
      </c>
      <c r="G818">
        <v>1</v>
      </c>
      <c r="H818">
        <v>3</v>
      </c>
      <c r="I818" t="s">
        <v>1390</v>
      </c>
      <c r="J818" t="s">
        <v>1391</v>
      </c>
      <c r="K818" t="s">
        <v>1392</v>
      </c>
      <c r="L818">
        <v>1356</v>
      </c>
      <c r="N818">
        <v>1010</v>
      </c>
      <c r="O818" t="s">
        <v>1128</v>
      </c>
      <c r="P818" t="s">
        <v>1128</v>
      </c>
      <c r="Q818">
        <v>1000</v>
      </c>
      <c r="X818">
        <v>2E-3</v>
      </c>
      <c r="Y818">
        <v>3450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2E-3</v>
      </c>
      <c r="AH818">
        <v>2</v>
      </c>
      <c r="AI818">
        <v>39501663</v>
      </c>
      <c r="AJ818">
        <v>821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ROW(Source!A366)</f>
        <v>366</v>
      </c>
      <c r="B819">
        <v>39501672</v>
      </c>
      <c r="C819">
        <v>39501658</v>
      </c>
      <c r="D819">
        <v>36803269</v>
      </c>
      <c r="E819">
        <v>1</v>
      </c>
      <c r="F819">
        <v>1</v>
      </c>
      <c r="G819">
        <v>1</v>
      </c>
      <c r="H819">
        <v>3</v>
      </c>
      <c r="I819" t="s">
        <v>1384</v>
      </c>
      <c r="J819" t="s">
        <v>1385</v>
      </c>
      <c r="K819" t="s">
        <v>1386</v>
      </c>
      <c r="L819">
        <v>1348</v>
      </c>
      <c r="N819">
        <v>1009</v>
      </c>
      <c r="O819" t="s">
        <v>57</v>
      </c>
      <c r="P819" t="s">
        <v>57</v>
      </c>
      <c r="Q819">
        <v>1000</v>
      </c>
      <c r="X819">
        <v>1.3999999999999999E-4</v>
      </c>
      <c r="Y819">
        <v>10362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1.3999999999999999E-4</v>
      </c>
      <c r="AH819">
        <v>2</v>
      </c>
      <c r="AI819">
        <v>39501664</v>
      </c>
      <c r="AJ819">
        <v>822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ROW(Source!A366)</f>
        <v>366</v>
      </c>
      <c r="B820">
        <v>39501673</v>
      </c>
      <c r="C820">
        <v>39501658</v>
      </c>
      <c r="D820">
        <v>36804430</v>
      </c>
      <c r="E820">
        <v>1</v>
      </c>
      <c r="F820">
        <v>1</v>
      </c>
      <c r="G820">
        <v>1</v>
      </c>
      <c r="H820">
        <v>3</v>
      </c>
      <c r="I820" t="s">
        <v>1361</v>
      </c>
      <c r="J820" t="s">
        <v>1362</v>
      </c>
      <c r="K820" t="s">
        <v>1363</v>
      </c>
      <c r="L820">
        <v>1348</v>
      </c>
      <c r="N820">
        <v>1009</v>
      </c>
      <c r="O820" t="s">
        <v>57</v>
      </c>
      <c r="P820" t="s">
        <v>57</v>
      </c>
      <c r="Q820">
        <v>1000</v>
      </c>
      <c r="X820">
        <v>1.1000000000000001E-3</v>
      </c>
      <c r="Y820">
        <v>14830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0</v>
      </c>
      <c r="AF820" t="s">
        <v>3</v>
      </c>
      <c r="AG820">
        <v>1.1000000000000001E-3</v>
      </c>
      <c r="AH820">
        <v>2</v>
      </c>
      <c r="AI820">
        <v>39501665</v>
      </c>
      <c r="AJ820">
        <v>823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ROW(Source!A366)</f>
        <v>366</v>
      </c>
      <c r="B821">
        <v>39501674</v>
      </c>
      <c r="C821">
        <v>39501658</v>
      </c>
      <c r="D821">
        <v>36797390</v>
      </c>
      <c r="E821">
        <v>17</v>
      </c>
      <c r="F821">
        <v>1</v>
      </c>
      <c r="G821">
        <v>1</v>
      </c>
      <c r="H821">
        <v>3</v>
      </c>
      <c r="I821" t="s">
        <v>599</v>
      </c>
      <c r="J821" t="s">
        <v>3</v>
      </c>
      <c r="K821" t="s">
        <v>1590</v>
      </c>
      <c r="L821">
        <v>1354</v>
      </c>
      <c r="N821">
        <v>1010</v>
      </c>
      <c r="O821" t="s">
        <v>132</v>
      </c>
      <c r="P821" t="s">
        <v>132</v>
      </c>
      <c r="Q821">
        <v>1</v>
      </c>
      <c r="X821">
        <v>1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 t="s">
        <v>3</v>
      </c>
      <c r="AG821">
        <v>1</v>
      </c>
      <c r="AH821">
        <v>3</v>
      </c>
      <c r="AI821">
        <v>-1</v>
      </c>
      <c r="AJ821" t="s">
        <v>3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ROW(Source!A366)</f>
        <v>366</v>
      </c>
      <c r="B822">
        <v>39501675</v>
      </c>
      <c r="C822">
        <v>39501658</v>
      </c>
      <c r="D822">
        <v>39169930</v>
      </c>
      <c r="E822">
        <v>17</v>
      </c>
      <c r="F822">
        <v>1</v>
      </c>
      <c r="G822">
        <v>1</v>
      </c>
      <c r="H822">
        <v>3</v>
      </c>
      <c r="I822" t="s">
        <v>1591</v>
      </c>
      <c r="J822" t="s">
        <v>3</v>
      </c>
      <c r="K822" t="s">
        <v>1592</v>
      </c>
      <c r="L822">
        <v>1354</v>
      </c>
      <c r="N822">
        <v>1010</v>
      </c>
      <c r="O822" t="s">
        <v>132</v>
      </c>
      <c r="P822" t="s">
        <v>132</v>
      </c>
      <c r="Q822">
        <v>1</v>
      </c>
      <c r="X822">
        <v>2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 t="s">
        <v>3</v>
      </c>
      <c r="AG822">
        <v>2</v>
      </c>
      <c r="AH822">
        <v>3</v>
      </c>
      <c r="AI822">
        <v>-1</v>
      </c>
      <c r="AJ822" t="s">
        <v>3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ROW(Source!A369)</f>
        <v>369</v>
      </c>
      <c r="B823">
        <v>39501689</v>
      </c>
      <c r="C823">
        <v>39501677</v>
      </c>
      <c r="D823">
        <v>37070090</v>
      </c>
      <c r="E823">
        <v>1</v>
      </c>
      <c r="F823">
        <v>1</v>
      </c>
      <c r="G823">
        <v>1</v>
      </c>
      <c r="H823">
        <v>1</v>
      </c>
      <c r="I823" t="s">
        <v>1230</v>
      </c>
      <c r="J823" t="s">
        <v>3</v>
      </c>
      <c r="K823" t="s">
        <v>1231</v>
      </c>
      <c r="L823">
        <v>1191</v>
      </c>
      <c r="N823">
        <v>1013</v>
      </c>
      <c r="O823" t="s">
        <v>1028</v>
      </c>
      <c r="P823" t="s">
        <v>1028</v>
      </c>
      <c r="Q823">
        <v>1</v>
      </c>
      <c r="X823">
        <v>65.599999999999994</v>
      </c>
      <c r="Y823">
        <v>0</v>
      </c>
      <c r="Z823">
        <v>0</v>
      </c>
      <c r="AA823">
        <v>0</v>
      </c>
      <c r="AB823">
        <v>8.9700000000000006</v>
      </c>
      <c r="AC823">
        <v>0</v>
      </c>
      <c r="AD823">
        <v>1</v>
      </c>
      <c r="AE823">
        <v>1</v>
      </c>
      <c r="AF823" t="s">
        <v>33</v>
      </c>
      <c r="AG823">
        <v>75.439999999999984</v>
      </c>
      <c r="AH823">
        <v>2</v>
      </c>
      <c r="AI823">
        <v>39501678</v>
      </c>
      <c r="AJ823">
        <v>825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ROW(Source!A369)</f>
        <v>369</v>
      </c>
      <c r="B824">
        <v>39501690</v>
      </c>
      <c r="C824">
        <v>39501677</v>
      </c>
      <c r="D824">
        <v>37064876</v>
      </c>
      <c r="E824">
        <v>1</v>
      </c>
      <c r="F824">
        <v>1</v>
      </c>
      <c r="G824">
        <v>1</v>
      </c>
      <c r="H824">
        <v>1</v>
      </c>
      <c r="I824" t="s">
        <v>1029</v>
      </c>
      <c r="J824" t="s">
        <v>3</v>
      </c>
      <c r="K824" t="s">
        <v>1030</v>
      </c>
      <c r="L824">
        <v>1191</v>
      </c>
      <c r="N824">
        <v>1013</v>
      </c>
      <c r="O824" t="s">
        <v>1028</v>
      </c>
      <c r="P824" t="s">
        <v>1028</v>
      </c>
      <c r="Q824">
        <v>1</v>
      </c>
      <c r="X824">
        <v>3.13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2</v>
      </c>
      <c r="AF824" t="s">
        <v>32</v>
      </c>
      <c r="AG824">
        <v>3.9124999999999996</v>
      </c>
      <c r="AH824">
        <v>2</v>
      </c>
      <c r="AI824">
        <v>39501679</v>
      </c>
      <c r="AJ824">
        <v>826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ROW(Source!A369)</f>
        <v>369</v>
      </c>
      <c r="B825">
        <v>39501691</v>
      </c>
      <c r="C825">
        <v>39501677</v>
      </c>
      <c r="D825">
        <v>36882159</v>
      </c>
      <c r="E825">
        <v>1</v>
      </c>
      <c r="F825">
        <v>1</v>
      </c>
      <c r="G825">
        <v>1</v>
      </c>
      <c r="H825">
        <v>2</v>
      </c>
      <c r="I825" t="s">
        <v>1119</v>
      </c>
      <c r="J825" t="s">
        <v>1120</v>
      </c>
      <c r="K825" t="s">
        <v>1121</v>
      </c>
      <c r="L825">
        <v>1368</v>
      </c>
      <c r="N825">
        <v>1011</v>
      </c>
      <c r="O825" t="s">
        <v>1034</v>
      </c>
      <c r="P825" t="s">
        <v>1034</v>
      </c>
      <c r="Q825">
        <v>1</v>
      </c>
      <c r="X825">
        <v>0.09</v>
      </c>
      <c r="Y825">
        <v>0</v>
      </c>
      <c r="Z825">
        <v>111.99</v>
      </c>
      <c r="AA825">
        <v>13.5</v>
      </c>
      <c r="AB825">
        <v>0</v>
      </c>
      <c r="AC825">
        <v>0</v>
      </c>
      <c r="AD825">
        <v>1</v>
      </c>
      <c r="AE825">
        <v>0</v>
      </c>
      <c r="AF825" t="s">
        <v>32</v>
      </c>
      <c r="AG825">
        <v>0.11249999999999999</v>
      </c>
      <c r="AH825">
        <v>2</v>
      </c>
      <c r="AI825">
        <v>39501680</v>
      </c>
      <c r="AJ825">
        <v>827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ROW(Source!A369)</f>
        <v>369</v>
      </c>
      <c r="B826">
        <v>39501692</v>
      </c>
      <c r="C826">
        <v>39501677</v>
      </c>
      <c r="D826">
        <v>36882452</v>
      </c>
      <c r="E826">
        <v>1</v>
      </c>
      <c r="F826">
        <v>1</v>
      </c>
      <c r="G826">
        <v>1</v>
      </c>
      <c r="H826">
        <v>2</v>
      </c>
      <c r="I826" t="s">
        <v>1031</v>
      </c>
      <c r="J826" t="s">
        <v>1032</v>
      </c>
      <c r="K826" t="s">
        <v>1033</v>
      </c>
      <c r="L826">
        <v>1368</v>
      </c>
      <c r="N826">
        <v>1011</v>
      </c>
      <c r="O826" t="s">
        <v>1034</v>
      </c>
      <c r="P826" t="s">
        <v>1034</v>
      </c>
      <c r="Q826">
        <v>1</v>
      </c>
      <c r="X826">
        <v>1.19</v>
      </c>
      <c r="Y826">
        <v>0</v>
      </c>
      <c r="Z826">
        <v>31.26</v>
      </c>
      <c r="AA826">
        <v>13.5</v>
      </c>
      <c r="AB826">
        <v>0</v>
      </c>
      <c r="AC826">
        <v>0</v>
      </c>
      <c r="AD826">
        <v>1</v>
      </c>
      <c r="AE826">
        <v>0</v>
      </c>
      <c r="AF826" t="s">
        <v>32</v>
      </c>
      <c r="AG826">
        <v>1.4874999999999998</v>
      </c>
      <c r="AH826">
        <v>2</v>
      </c>
      <c r="AI826">
        <v>39501681</v>
      </c>
      <c r="AJ826">
        <v>828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ROW(Source!A369)</f>
        <v>369</v>
      </c>
      <c r="B827">
        <v>39501693</v>
      </c>
      <c r="C827">
        <v>39501677</v>
      </c>
      <c r="D827">
        <v>36883274</v>
      </c>
      <c r="E827">
        <v>1</v>
      </c>
      <c r="F827">
        <v>1</v>
      </c>
      <c r="G827">
        <v>1</v>
      </c>
      <c r="H827">
        <v>2</v>
      </c>
      <c r="I827" t="s">
        <v>1344</v>
      </c>
      <c r="J827" t="s">
        <v>1345</v>
      </c>
      <c r="K827" t="s">
        <v>1346</v>
      </c>
      <c r="L827">
        <v>1368</v>
      </c>
      <c r="N827">
        <v>1011</v>
      </c>
      <c r="O827" t="s">
        <v>1034</v>
      </c>
      <c r="P827" t="s">
        <v>1034</v>
      </c>
      <c r="Q827">
        <v>1</v>
      </c>
      <c r="X827">
        <v>0.8</v>
      </c>
      <c r="Y827">
        <v>0</v>
      </c>
      <c r="Z827">
        <v>29.67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32</v>
      </c>
      <c r="AG827">
        <v>1</v>
      </c>
      <c r="AH827">
        <v>2</v>
      </c>
      <c r="AI827">
        <v>39501682</v>
      </c>
      <c r="AJ827">
        <v>829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ROW(Source!A369)</f>
        <v>369</v>
      </c>
      <c r="B828">
        <v>39501694</v>
      </c>
      <c r="C828">
        <v>39501677</v>
      </c>
      <c r="D828">
        <v>36883554</v>
      </c>
      <c r="E828">
        <v>1</v>
      </c>
      <c r="F828">
        <v>1</v>
      </c>
      <c r="G828">
        <v>1</v>
      </c>
      <c r="H828">
        <v>2</v>
      </c>
      <c r="I828" t="s">
        <v>1037</v>
      </c>
      <c r="J828" t="s">
        <v>1038</v>
      </c>
      <c r="K828" t="s">
        <v>1039</v>
      </c>
      <c r="L828">
        <v>1368</v>
      </c>
      <c r="N828">
        <v>1011</v>
      </c>
      <c r="O828" t="s">
        <v>1034</v>
      </c>
      <c r="P828" t="s">
        <v>1034</v>
      </c>
      <c r="Q828">
        <v>1</v>
      </c>
      <c r="X828">
        <v>1.85</v>
      </c>
      <c r="Y828">
        <v>0</v>
      </c>
      <c r="Z828">
        <v>65.709999999999994</v>
      </c>
      <c r="AA828">
        <v>11.6</v>
      </c>
      <c r="AB828">
        <v>0</v>
      </c>
      <c r="AC828">
        <v>0</v>
      </c>
      <c r="AD828">
        <v>1</v>
      </c>
      <c r="AE828">
        <v>0</v>
      </c>
      <c r="AF828" t="s">
        <v>32</v>
      </c>
      <c r="AG828">
        <v>2.3125</v>
      </c>
      <c r="AH828">
        <v>2</v>
      </c>
      <c r="AI828">
        <v>39501683</v>
      </c>
      <c r="AJ828">
        <v>830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ROW(Source!A369)</f>
        <v>369</v>
      </c>
      <c r="B829">
        <v>39501695</v>
      </c>
      <c r="C829">
        <v>39501677</v>
      </c>
      <c r="D829">
        <v>36800590</v>
      </c>
      <c r="E829">
        <v>1</v>
      </c>
      <c r="F829">
        <v>1</v>
      </c>
      <c r="G829">
        <v>1</v>
      </c>
      <c r="H829">
        <v>3</v>
      </c>
      <c r="I829" t="s">
        <v>1393</v>
      </c>
      <c r="J829" t="s">
        <v>1394</v>
      </c>
      <c r="K829" t="s">
        <v>1395</v>
      </c>
      <c r="L829">
        <v>1339</v>
      </c>
      <c r="N829">
        <v>1007</v>
      </c>
      <c r="O829" t="s">
        <v>179</v>
      </c>
      <c r="P829" t="s">
        <v>179</v>
      </c>
      <c r="Q829">
        <v>1</v>
      </c>
      <c r="X829">
        <v>0.67</v>
      </c>
      <c r="Y829">
        <v>45.83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3</v>
      </c>
      <c r="AG829">
        <v>0.67</v>
      </c>
      <c r="AH829">
        <v>2</v>
      </c>
      <c r="AI829">
        <v>39501684</v>
      </c>
      <c r="AJ829">
        <v>831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ROW(Source!A369)</f>
        <v>369</v>
      </c>
      <c r="B830">
        <v>39501696</v>
      </c>
      <c r="C830">
        <v>39501677</v>
      </c>
      <c r="D830">
        <v>36801792</v>
      </c>
      <c r="E830">
        <v>1</v>
      </c>
      <c r="F830">
        <v>1</v>
      </c>
      <c r="G830">
        <v>1</v>
      </c>
      <c r="H830">
        <v>3</v>
      </c>
      <c r="I830" t="s">
        <v>1066</v>
      </c>
      <c r="J830" t="s">
        <v>1067</v>
      </c>
      <c r="K830" t="s">
        <v>1068</v>
      </c>
      <c r="L830">
        <v>1339</v>
      </c>
      <c r="N830">
        <v>1007</v>
      </c>
      <c r="O830" t="s">
        <v>179</v>
      </c>
      <c r="P830" t="s">
        <v>179</v>
      </c>
      <c r="Q830">
        <v>1</v>
      </c>
      <c r="X830">
        <v>15</v>
      </c>
      <c r="Y830">
        <v>2.44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3</v>
      </c>
      <c r="AG830">
        <v>15</v>
      </c>
      <c r="AH830">
        <v>2</v>
      </c>
      <c r="AI830">
        <v>39501685</v>
      </c>
      <c r="AJ830">
        <v>832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ROW(Source!A369)</f>
        <v>369</v>
      </c>
      <c r="B831">
        <v>39501697</v>
      </c>
      <c r="C831">
        <v>39501677</v>
      </c>
      <c r="D831">
        <v>39169897</v>
      </c>
      <c r="E831">
        <v>17</v>
      </c>
      <c r="F831">
        <v>1</v>
      </c>
      <c r="G831">
        <v>1</v>
      </c>
      <c r="H831">
        <v>3</v>
      </c>
      <c r="I831" t="s">
        <v>1574</v>
      </c>
      <c r="J831" t="s">
        <v>3</v>
      </c>
      <c r="K831" t="s">
        <v>1575</v>
      </c>
      <c r="L831">
        <v>1358</v>
      </c>
      <c r="N831">
        <v>1010</v>
      </c>
      <c r="O831" t="s">
        <v>566</v>
      </c>
      <c r="P831" t="s">
        <v>566</v>
      </c>
      <c r="Q831">
        <v>10</v>
      </c>
      <c r="X831">
        <v>8.9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 t="s">
        <v>3</v>
      </c>
      <c r="AG831">
        <v>8.9</v>
      </c>
      <c r="AH831">
        <v>3</v>
      </c>
      <c r="AI831">
        <v>-1</v>
      </c>
      <c r="AJ831" t="s">
        <v>3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ROW(Source!A369)</f>
        <v>369</v>
      </c>
      <c r="B832">
        <v>39501698</v>
      </c>
      <c r="C832">
        <v>39501677</v>
      </c>
      <c r="D832">
        <v>36796579</v>
      </c>
      <c r="E832">
        <v>17</v>
      </c>
      <c r="F832">
        <v>1</v>
      </c>
      <c r="G832">
        <v>1</v>
      </c>
      <c r="H832">
        <v>3</v>
      </c>
      <c r="I832" t="s">
        <v>1576</v>
      </c>
      <c r="J832" t="s">
        <v>3</v>
      </c>
      <c r="K832" t="s">
        <v>1577</v>
      </c>
      <c r="L832">
        <v>1348</v>
      </c>
      <c r="N832">
        <v>1009</v>
      </c>
      <c r="O832" t="s">
        <v>57</v>
      </c>
      <c r="P832" t="s">
        <v>57</v>
      </c>
      <c r="Q832">
        <v>1000</v>
      </c>
      <c r="X832">
        <v>4.4999999999999997E-3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 t="s">
        <v>3</v>
      </c>
      <c r="AG832">
        <v>4.4999999999999997E-3</v>
      </c>
      <c r="AH832">
        <v>3</v>
      </c>
      <c r="AI832">
        <v>-1</v>
      </c>
      <c r="AJ832" t="s">
        <v>3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ROW(Source!A369)</f>
        <v>369</v>
      </c>
      <c r="B833">
        <v>39501699</v>
      </c>
      <c r="C833">
        <v>39501677</v>
      </c>
      <c r="D833">
        <v>36847310</v>
      </c>
      <c r="E833">
        <v>1</v>
      </c>
      <c r="F833">
        <v>1</v>
      </c>
      <c r="G833">
        <v>1</v>
      </c>
      <c r="H833">
        <v>3</v>
      </c>
      <c r="I833" t="s">
        <v>1396</v>
      </c>
      <c r="J833" t="s">
        <v>1397</v>
      </c>
      <c r="K833" t="s">
        <v>1398</v>
      </c>
      <c r="L833">
        <v>1035</v>
      </c>
      <c r="N833">
        <v>1013</v>
      </c>
      <c r="O833" t="s">
        <v>497</v>
      </c>
      <c r="P833" t="s">
        <v>497</v>
      </c>
      <c r="Q833">
        <v>1</v>
      </c>
      <c r="X833">
        <v>44.2</v>
      </c>
      <c r="Y833">
        <v>24.75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3</v>
      </c>
      <c r="AG833">
        <v>44.2</v>
      </c>
      <c r="AH833">
        <v>2</v>
      </c>
      <c r="AI833">
        <v>39501686</v>
      </c>
      <c r="AJ833">
        <v>833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ROW(Source!A369)</f>
        <v>369</v>
      </c>
      <c r="B834">
        <v>39501700</v>
      </c>
      <c r="C834">
        <v>39501677</v>
      </c>
      <c r="D834">
        <v>36797746</v>
      </c>
      <c r="E834">
        <v>17</v>
      </c>
      <c r="F834">
        <v>1</v>
      </c>
      <c r="G834">
        <v>1</v>
      </c>
      <c r="H834">
        <v>3</v>
      </c>
      <c r="I834" t="s">
        <v>628</v>
      </c>
      <c r="J834" t="s">
        <v>3</v>
      </c>
      <c r="K834" t="s">
        <v>629</v>
      </c>
      <c r="L834">
        <v>1033</v>
      </c>
      <c r="N834">
        <v>1013</v>
      </c>
      <c r="O834" t="s">
        <v>630</v>
      </c>
      <c r="P834" t="s">
        <v>630</v>
      </c>
      <c r="Q834">
        <v>1</v>
      </c>
      <c r="X834">
        <v>100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 t="s">
        <v>3</v>
      </c>
      <c r="AG834">
        <v>100</v>
      </c>
      <c r="AH834">
        <v>2</v>
      </c>
      <c r="AI834">
        <v>39501687</v>
      </c>
      <c r="AJ834">
        <v>835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ROW(Source!A370)</f>
        <v>370</v>
      </c>
      <c r="B835">
        <v>39501689</v>
      </c>
      <c r="C835">
        <v>39501677</v>
      </c>
      <c r="D835">
        <v>37070090</v>
      </c>
      <c r="E835">
        <v>1</v>
      </c>
      <c r="F835">
        <v>1</v>
      </c>
      <c r="G835">
        <v>1</v>
      </c>
      <c r="H835">
        <v>1</v>
      </c>
      <c r="I835" t="s">
        <v>1230</v>
      </c>
      <c r="J835" t="s">
        <v>3</v>
      </c>
      <c r="K835" t="s">
        <v>1231</v>
      </c>
      <c r="L835">
        <v>1191</v>
      </c>
      <c r="N835">
        <v>1013</v>
      </c>
      <c r="O835" t="s">
        <v>1028</v>
      </c>
      <c r="P835" t="s">
        <v>1028</v>
      </c>
      <c r="Q835">
        <v>1</v>
      </c>
      <c r="X835">
        <v>65.599999999999994</v>
      </c>
      <c r="Y835">
        <v>0</v>
      </c>
      <c r="Z835">
        <v>0</v>
      </c>
      <c r="AA835">
        <v>0</v>
      </c>
      <c r="AB835">
        <v>8.9700000000000006</v>
      </c>
      <c r="AC835">
        <v>0</v>
      </c>
      <c r="AD835">
        <v>1</v>
      </c>
      <c r="AE835">
        <v>1</v>
      </c>
      <c r="AF835" t="s">
        <v>33</v>
      </c>
      <c r="AG835">
        <v>75.439999999999984</v>
      </c>
      <c r="AH835">
        <v>2</v>
      </c>
      <c r="AI835">
        <v>39501678</v>
      </c>
      <c r="AJ835">
        <v>836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ROW(Source!A370)</f>
        <v>370</v>
      </c>
      <c r="B836">
        <v>39501690</v>
      </c>
      <c r="C836">
        <v>39501677</v>
      </c>
      <c r="D836">
        <v>37064876</v>
      </c>
      <c r="E836">
        <v>1</v>
      </c>
      <c r="F836">
        <v>1</v>
      </c>
      <c r="G836">
        <v>1</v>
      </c>
      <c r="H836">
        <v>1</v>
      </c>
      <c r="I836" t="s">
        <v>1029</v>
      </c>
      <c r="J836" t="s">
        <v>3</v>
      </c>
      <c r="K836" t="s">
        <v>1030</v>
      </c>
      <c r="L836">
        <v>1191</v>
      </c>
      <c r="N836">
        <v>1013</v>
      </c>
      <c r="O836" t="s">
        <v>1028</v>
      </c>
      <c r="P836" t="s">
        <v>1028</v>
      </c>
      <c r="Q836">
        <v>1</v>
      </c>
      <c r="X836">
        <v>3.13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2</v>
      </c>
      <c r="AF836" t="s">
        <v>32</v>
      </c>
      <c r="AG836">
        <v>3.9124999999999996</v>
      </c>
      <c r="AH836">
        <v>2</v>
      </c>
      <c r="AI836">
        <v>39501679</v>
      </c>
      <c r="AJ836">
        <v>837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ROW(Source!A370)</f>
        <v>370</v>
      </c>
      <c r="B837">
        <v>39501691</v>
      </c>
      <c r="C837">
        <v>39501677</v>
      </c>
      <c r="D837">
        <v>36882159</v>
      </c>
      <c r="E837">
        <v>1</v>
      </c>
      <c r="F837">
        <v>1</v>
      </c>
      <c r="G837">
        <v>1</v>
      </c>
      <c r="H837">
        <v>2</v>
      </c>
      <c r="I837" t="s">
        <v>1119</v>
      </c>
      <c r="J837" t="s">
        <v>1120</v>
      </c>
      <c r="K837" t="s">
        <v>1121</v>
      </c>
      <c r="L837">
        <v>1368</v>
      </c>
      <c r="N837">
        <v>1011</v>
      </c>
      <c r="O837" t="s">
        <v>1034</v>
      </c>
      <c r="P837" t="s">
        <v>1034</v>
      </c>
      <c r="Q837">
        <v>1</v>
      </c>
      <c r="X837">
        <v>0.09</v>
      </c>
      <c r="Y837">
        <v>0</v>
      </c>
      <c r="Z837">
        <v>111.99</v>
      </c>
      <c r="AA837">
        <v>13.5</v>
      </c>
      <c r="AB837">
        <v>0</v>
      </c>
      <c r="AC837">
        <v>0</v>
      </c>
      <c r="AD837">
        <v>1</v>
      </c>
      <c r="AE837">
        <v>0</v>
      </c>
      <c r="AF837" t="s">
        <v>32</v>
      </c>
      <c r="AG837">
        <v>0.11249999999999999</v>
      </c>
      <c r="AH837">
        <v>2</v>
      </c>
      <c r="AI837">
        <v>39501680</v>
      </c>
      <c r="AJ837">
        <v>838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ROW(Source!A370)</f>
        <v>370</v>
      </c>
      <c r="B838">
        <v>39501692</v>
      </c>
      <c r="C838">
        <v>39501677</v>
      </c>
      <c r="D838">
        <v>36882452</v>
      </c>
      <c r="E838">
        <v>1</v>
      </c>
      <c r="F838">
        <v>1</v>
      </c>
      <c r="G838">
        <v>1</v>
      </c>
      <c r="H838">
        <v>2</v>
      </c>
      <c r="I838" t="s">
        <v>1031</v>
      </c>
      <c r="J838" t="s">
        <v>1032</v>
      </c>
      <c r="K838" t="s">
        <v>1033</v>
      </c>
      <c r="L838">
        <v>1368</v>
      </c>
      <c r="N838">
        <v>1011</v>
      </c>
      <c r="O838" t="s">
        <v>1034</v>
      </c>
      <c r="P838" t="s">
        <v>1034</v>
      </c>
      <c r="Q838">
        <v>1</v>
      </c>
      <c r="X838">
        <v>1.19</v>
      </c>
      <c r="Y838">
        <v>0</v>
      </c>
      <c r="Z838">
        <v>31.26</v>
      </c>
      <c r="AA838">
        <v>13.5</v>
      </c>
      <c r="AB838">
        <v>0</v>
      </c>
      <c r="AC838">
        <v>0</v>
      </c>
      <c r="AD838">
        <v>1</v>
      </c>
      <c r="AE838">
        <v>0</v>
      </c>
      <c r="AF838" t="s">
        <v>32</v>
      </c>
      <c r="AG838">
        <v>1.4874999999999998</v>
      </c>
      <c r="AH838">
        <v>2</v>
      </c>
      <c r="AI838">
        <v>39501681</v>
      </c>
      <c r="AJ838">
        <v>839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ROW(Source!A370)</f>
        <v>370</v>
      </c>
      <c r="B839">
        <v>39501693</v>
      </c>
      <c r="C839">
        <v>39501677</v>
      </c>
      <c r="D839">
        <v>36883274</v>
      </c>
      <c r="E839">
        <v>1</v>
      </c>
      <c r="F839">
        <v>1</v>
      </c>
      <c r="G839">
        <v>1</v>
      </c>
      <c r="H839">
        <v>2</v>
      </c>
      <c r="I839" t="s">
        <v>1344</v>
      </c>
      <c r="J839" t="s">
        <v>1345</v>
      </c>
      <c r="K839" t="s">
        <v>1346</v>
      </c>
      <c r="L839">
        <v>1368</v>
      </c>
      <c r="N839">
        <v>1011</v>
      </c>
      <c r="O839" t="s">
        <v>1034</v>
      </c>
      <c r="P839" t="s">
        <v>1034</v>
      </c>
      <c r="Q839">
        <v>1</v>
      </c>
      <c r="X839">
        <v>0.8</v>
      </c>
      <c r="Y839">
        <v>0</v>
      </c>
      <c r="Z839">
        <v>29.67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32</v>
      </c>
      <c r="AG839">
        <v>1</v>
      </c>
      <c r="AH839">
        <v>2</v>
      </c>
      <c r="AI839">
        <v>39501682</v>
      </c>
      <c r="AJ839">
        <v>840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ROW(Source!A370)</f>
        <v>370</v>
      </c>
      <c r="B840">
        <v>39501694</v>
      </c>
      <c r="C840">
        <v>39501677</v>
      </c>
      <c r="D840">
        <v>36883554</v>
      </c>
      <c r="E840">
        <v>1</v>
      </c>
      <c r="F840">
        <v>1</v>
      </c>
      <c r="G840">
        <v>1</v>
      </c>
      <c r="H840">
        <v>2</v>
      </c>
      <c r="I840" t="s">
        <v>1037</v>
      </c>
      <c r="J840" t="s">
        <v>1038</v>
      </c>
      <c r="K840" t="s">
        <v>1039</v>
      </c>
      <c r="L840">
        <v>1368</v>
      </c>
      <c r="N840">
        <v>1011</v>
      </c>
      <c r="O840" t="s">
        <v>1034</v>
      </c>
      <c r="P840" t="s">
        <v>1034</v>
      </c>
      <c r="Q840">
        <v>1</v>
      </c>
      <c r="X840">
        <v>1.85</v>
      </c>
      <c r="Y840">
        <v>0</v>
      </c>
      <c r="Z840">
        <v>65.709999999999994</v>
      </c>
      <c r="AA840">
        <v>11.6</v>
      </c>
      <c r="AB840">
        <v>0</v>
      </c>
      <c r="AC840">
        <v>0</v>
      </c>
      <c r="AD840">
        <v>1</v>
      </c>
      <c r="AE840">
        <v>0</v>
      </c>
      <c r="AF840" t="s">
        <v>32</v>
      </c>
      <c r="AG840">
        <v>2.3125</v>
      </c>
      <c r="AH840">
        <v>2</v>
      </c>
      <c r="AI840">
        <v>39501683</v>
      </c>
      <c r="AJ840">
        <v>841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ROW(Source!A370)</f>
        <v>370</v>
      </c>
      <c r="B841">
        <v>39501695</v>
      </c>
      <c r="C841">
        <v>39501677</v>
      </c>
      <c r="D841">
        <v>36800590</v>
      </c>
      <c r="E841">
        <v>1</v>
      </c>
      <c r="F841">
        <v>1</v>
      </c>
      <c r="G841">
        <v>1</v>
      </c>
      <c r="H841">
        <v>3</v>
      </c>
      <c r="I841" t="s">
        <v>1393</v>
      </c>
      <c r="J841" t="s">
        <v>1394</v>
      </c>
      <c r="K841" t="s">
        <v>1395</v>
      </c>
      <c r="L841">
        <v>1339</v>
      </c>
      <c r="N841">
        <v>1007</v>
      </c>
      <c r="O841" t="s">
        <v>179</v>
      </c>
      <c r="P841" t="s">
        <v>179</v>
      </c>
      <c r="Q841">
        <v>1</v>
      </c>
      <c r="X841">
        <v>0.67</v>
      </c>
      <c r="Y841">
        <v>45.83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3</v>
      </c>
      <c r="AG841">
        <v>0.67</v>
      </c>
      <c r="AH841">
        <v>2</v>
      </c>
      <c r="AI841">
        <v>39501684</v>
      </c>
      <c r="AJ841">
        <v>842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ROW(Source!A370)</f>
        <v>370</v>
      </c>
      <c r="B842">
        <v>39501696</v>
      </c>
      <c r="C842">
        <v>39501677</v>
      </c>
      <c r="D842">
        <v>36801792</v>
      </c>
      <c r="E842">
        <v>1</v>
      </c>
      <c r="F842">
        <v>1</v>
      </c>
      <c r="G842">
        <v>1</v>
      </c>
      <c r="H842">
        <v>3</v>
      </c>
      <c r="I842" t="s">
        <v>1066</v>
      </c>
      <c r="J842" t="s">
        <v>1067</v>
      </c>
      <c r="K842" t="s">
        <v>1068</v>
      </c>
      <c r="L842">
        <v>1339</v>
      </c>
      <c r="N842">
        <v>1007</v>
      </c>
      <c r="O842" t="s">
        <v>179</v>
      </c>
      <c r="P842" t="s">
        <v>179</v>
      </c>
      <c r="Q842">
        <v>1</v>
      </c>
      <c r="X842">
        <v>15</v>
      </c>
      <c r="Y842">
        <v>2.44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3</v>
      </c>
      <c r="AG842">
        <v>15</v>
      </c>
      <c r="AH842">
        <v>2</v>
      </c>
      <c r="AI842">
        <v>39501685</v>
      </c>
      <c r="AJ842">
        <v>843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ROW(Source!A370)</f>
        <v>370</v>
      </c>
      <c r="B843">
        <v>39501697</v>
      </c>
      <c r="C843">
        <v>39501677</v>
      </c>
      <c r="D843">
        <v>39169897</v>
      </c>
      <c r="E843">
        <v>17</v>
      </c>
      <c r="F843">
        <v>1</v>
      </c>
      <c r="G843">
        <v>1</v>
      </c>
      <c r="H843">
        <v>3</v>
      </c>
      <c r="I843" t="s">
        <v>1574</v>
      </c>
      <c r="J843" t="s">
        <v>3</v>
      </c>
      <c r="K843" t="s">
        <v>1575</v>
      </c>
      <c r="L843">
        <v>1358</v>
      </c>
      <c r="N843">
        <v>1010</v>
      </c>
      <c r="O843" t="s">
        <v>566</v>
      </c>
      <c r="P843" t="s">
        <v>566</v>
      </c>
      <c r="Q843">
        <v>10</v>
      </c>
      <c r="X843">
        <v>8.9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 t="s">
        <v>3</v>
      </c>
      <c r="AG843">
        <v>8.9</v>
      </c>
      <c r="AH843">
        <v>3</v>
      </c>
      <c r="AI843">
        <v>-1</v>
      </c>
      <c r="AJ843" t="s">
        <v>3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ROW(Source!A370)</f>
        <v>370</v>
      </c>
      <c r="B844">
        <v>39501698</v>
      </c>
      <c r="C844">
        <v>39501677</v>
      </c>
      <c r="D844">
        <v>36796579</v>
      </c>
      <c r="E844">
        <v>17</v>
      </c>
      <c r="F844">
        <v>1</v>
      </c>
      <c r="G844">
        <v>1</v>
      </c>
      <c r="H844">
        <v>3</v>
      </c>
      <c r="I844" t="s">
        <v>1576</v>
      </c>
      <c r="J844" t="s">
        <v>3</v>
      </c>
      <c r="K844" t="s">
        <v>1577</v>
      </c>
      <c r="L844">
        <v>1348</v>
      </c>
      <c r="N844">
        <v>1009</v>
      </c>
      <c r="O844" t="s">
        <v>57</v>
      </c>
      <c r="P844" t="s">
        <v>57</v>
      </c>
      <c r="Q844">
        <v>1000</v>
      </c>
      <c r="X844">
        <v>4.4999999999999997E-3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 t="s">
        <v>3</v>
      </c>
      <c r="AG844">
        <v>4.4999999999999997E-3</v>
      </c>
      <c r="AH844">
        <v>3</v>
      </c>
      <c r="AI844">
        <v>-1</v>
      </c>
      <c r="AJ844" t="s">
        <v>3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ROW(Source!A370)</f>
        <v>370</v>
      </c>
      <c r="B845">
        <v>39501699</v>
      </c>
      <c r="C845">
        <v>39501677</v>
      </c>
      <c r="D845">
        <v>36847310</v>
      </c>
      <c r="E845">
        <v>1</v>
      </c>
      <c r="F845">
        <v>1</v>
      </c>
      <c r="G845">
        <v>1</v>
      </c>
      <c r="H845">
        <v>3</v>
      </c>
      <c r="I845" t="s">
        <v>1396</v>
      </c>
      <c r="J845" t="s">
        <v>1397</v>
      </c>
      <c r="K845" t="s">
        <v>1398</v>
      </c>
      <c r="L845">
        <v>1035</v>
      </c>
      <c r="N845">
        <v>1013</v>
      </c>
      <c r="O845" t="s">
        <v>497</v>
      </c>
      <c r="P845" t="s">
        <v>497</v>
      </c>
      <c r="Q845">
        <v>1</v>
      </c>
      <c r="X845">
        <v>44.2</v>
      </c>
      <c r="Y845">
        <v>24.75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3</v>
      </c>
      <c r="AG845">
        <v>44.2</v>
      </c>
      <c r="AH845">
        <v>2</v>
      </c>
      <c r="AI845">
        <v>39501686</v>
      </c>
      <c r="AJ845">
        <v>844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ROW(Source!A370)</f>
        <v>370</v>
      </c>
      <c r="B846">
        <v>39501700</v>
      </c>
      <c r="C846">
        <v>39501677</v>
      </c>
      <c r="D846">
        <v>36797746</v>
      </c>
      <c r="E846">
        <v>17</v>
      </c>
      <c r="F846">
        <v>1</v>
      </c>
      <c r="G846">
        <v>1</v>
      </c>
      <c r="H846">
        <v>3</v>
      </c>
      <c r="I846" t="s">
        <v>628</v>
      </c>
      <c r="J846" t="s">
        <v>3</v>
      </c>
      <c r="K846" t="s">
        <v>629</v>
      </c>
      <c r="L846">
        <v>1033</v>
      </c>
      <c r="N846">
        <v>1013</v>
      </c>
      <c r="O846" t="s">
        <v>630</v>
      </c>
      <c r="P846" t="s">
        <v>630</v>
      </c>
      <c r="Q846">
        <v>1</v>
      </c>
      <c r="X846">
        <v>100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 t="s">
        <v>3</v>
      </c>
      <c r="AG846">
        <v>100</v>
      </c>
      <c r="AH846">
        <v>2</v>
      </c>
      <c r="AI846">
        <v>39501687</v>
      </c>
      <c r="AJ846">
        <v>846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ROW(Source!A375)</f>
        <v>375</v>
      </c>
      <c r="B847">
        <v>39501710</v>
      </c>
      <c r="C847">
        <v>39501703</v>
      </c>
      <c r="D847">
        <v>37113312</v>
      </c>
      <c r="E847">
        <v>1</v>
      </c>
      <c r="F847">
        <v>1</v>
      </c>
      <c r="G847">
        <v>1</v>
      </c>
      <c r="H847">
        <v>1</v>
      </c>
      <c r="I847" t="s">
        <v>1359</v>
      </c>
      <c r="J847" t="s">
        <v>3</v>
      </c>
      <c r="K847" t="s">
        <v>1360</v>
      </c>
      <c r="L847">
        <v>1191</v>
      </c>
      <c r="N847">
        <v>1013</v>
      </c>
      <c r="O847" t="s">
        <v>1028</v>
      </c>
      <c r="P847" t="s">
        <v>1028</v>
      </c>
      <c r="Q847">
        <v>1</v>
      </c>
      <c r="X847">
        <v>5.01</v>
      </c>
      <c r="Y847">
        <v>0</v>
      </c>
      <c r="Z847">
        <v>0</v>
      </c>
      <c r="AA847">
        <v>0</v>
      </c>
      <c r="AB847">
        <v>11.64</v>
      </c>
      <c r="AC847">
        <v>0</v>
      </c>
      <c r="AD847">
        <v>1</v>
      </c>
      <c r="AE847">
        <v>1</v>
      </c>
      <c r="AF847" t="s">
        <v>33</v>
      </c>
      <c r="AG847">
        <v>5.761499999999999</v>
      </c>
      <c r="AH847">
        <v>2</v>
      </c>
      <c r="AI847">
        <v>39501704</v>
      </c>
      <c r="AJ847">
        <v>847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ROW(Source!A375)</f>
        <v>375</v>
      </c>
      <c r="B848">
        <v>39501711</v>
      </c>
      <c r="C848">
        <v>39501703</v>
      </c>
      <c r="D848">
        <v>36883274</v>
      </c>
      <c r="E848">
        <v>1</v>
      </c>
      <c r="F848">
        <v>1</v>
      </c>
      <c r="G848">
        <v>1</v>
      </c>
      <c r="H848">
        <v>2</v>
      </c>
      <c r="I848" t="s">
        <v>1344</v>
      </c>
      <c r="J848" t="s">
        <v>1345</v>
      </c>
      <c r="K848" t="s">
        <v>1346</v>
      </c>
      <c r="L848">
        <v>1368</v>
      </c>
      <c r="N848">
        <v>1011</v>
      </c>
      <c r="O848" t="s">
        <v>1034</v>
      </c>
      <c r="P848" t="s">
        <v>1034</v>
      </c>
      <c r="Q848">
        <v>1</v>
      </c>
      <c r="X848">
        <v>1.5</v>
      </c>
      <c r="Y848">
        <v>0</v>
      </c>
      <c r="Z848">
        <v>29.67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32</v>
      </c>
      <c r="AG848">
        <v>1.875</v>
      </c>
      <c r="AH848">
        <v>2</v>
      </c>
      <c r="AI848">
        <v>39501705</v>
      </c>
      <c r="AJ848">
        <v>848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ROW(Source!A375)</f>
        <v>375</v>
      </c>
      <c r="B849">
        <v>39501712</v>
      </c>
      <c r="C849">
        <v>39501703</v>
      </c>
      <c r="D849">
        <v>36801792</v>
      </c>
      <c r="E849">
        <v>1</v>
      </c>
      <c r="F849">
        <v>1</v>
      </c>
      <c r="G849">
        <v>1</v>
      </c>
      <c r="H849">
        <v>3</v>
      </c>
      <c r="I849" t="s">
        <v>1066</v>
      </c>
      <c r="J849" t="s">
        <v>1067</v>
      </c>
      <c r="K849" t="s">
        <v>1068</v>
      </c>
      <c r="L849">
        <v>1339</v>
      </c>
      <c r="N849">
        <v>1007</v>
      </c>
      <c r="O849" t="s">
        <v>179</v>
      </c>
      <c r="P849" t="s">
        <v>179</v>
      </c>
      <c r="Q849">
        <v>1</v>
      </c>
      <c r="X849">
        <v>1</v>
      </c>
      <c r="Y849">
        <v>2.44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1</v>
      </c>
      <c r="AH849">
        <v>2</v>
      </c>
      <c r="AI849">
        <v>39501706</v>
      </c>
      <c r="AJ849">
        <v>849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ROW(Source!A375)</f>
        <v>375</v>
      </c>
      <c r="B850">
        <v>39501713</v>
      </c>
      <c r="C850">
        <v>39501703</v>
      </c>
      <c r="D850">
        <v>36802469</v>
      </c>
      <c r="E850">
        <v>1</v>
      </c>
      <c r="F850">
        <v>1</v>
      </c>
      <c r="G850">
        <v>1</v>
      </c>
      <c r="H850">
        <v>3</v>
      </c>
      <c r="I850" t="s">
        <v>1330</v>
      </c>
      <c r="J850" t="s">
        <v>1331</v>
      </c>
      <c r="K850" t="s">
        <v>1332</v>
      </c>
      <c r="L850">
        <v>1346</v>
      </c>
      <c r="N850">
        <v>1009</v>
      </c>
      <c r="O850" t="s">
        <v>52</v>
      </c>
      <c r="P850" t="s">
        <v>52</v>
      </c>
      <c r="Q850">
        <v>1</v>
      </c>
      <c r="X850">
        <v>0.02</v>
      </c>
      <c r="Y850">
        <v>37.29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3</v>
      </c>
      <c r="AG850">
        <v>0.02</v>
      </c>
      <c r="AH850">
        <v>2</v>
      </c>
      <c r="AI850">
        <v>39501707</v>
      </c>
      <c r="AJ850">
        <v>850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ROW(Source!A375)</f>
        <v>375</v>
      </c>
      <c r="B851">
        <v>39501714</v>
      </c>
      <c r="C851">
        <v>39501703</v>
      </c>
      <c r="D851">
        <v>36838223</v>
      </c>
      <c r="E851">
        <v>1</v>
      </c>
      <c r="F851">
        <v>1</v>
      </c>
      <c r="G851">
        <v>1</v>
      </c>
      <c r="H851">
        <v>3</v>
      </c>
      <c r="I851" t="s">
        <v>1336</v>
      </c>
      <c r="J851" t="s">
        <v>1337</v>
      </c>
      <c r="K851" t="s">
        <v>1338</v>
      </c>
      <c r="L851">
        <v>1348</v>
      </c>
      <c r="N851">
        <v>1009</v>
      </c>
      <c r="O851" t="s">
        <v>57</v>
      </c>
      <c r="P851" t="s">
        <v>57</v>
      </c>
      <c r="Q851">
        <v>1000</v>
      </c>
      <c r="X851">
        <v>5.0000000000000002E-5</v>
      </c>
      <c r="Y851">
        <v>15119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0</v>
      </c>
      <c r="AF851" t="s">
        <v>3</v>
      </c>
      <c r="AG851">
        <v>5.0000000000000002E-5</v>
      </c>
      <c r="AH851">
        <v>2</v>
      </c>
      <c r="AI851">
        <v>39501708</v>
      </c>
      <c r="AJ851">
        <v>851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ROW(Source!A375)</f>
        <v>375</v>
      </c>
      <c r="B852">
        <v>39501715</v>
      </c>
      <c r="C852">
        <v>39501703</v>
      </c>
      <c r="D852">
        <v>36838951</v>
      </c>
      <c r="E852">
        <v>1</v>
      </c>
      <c r="F852">
        <v>1</v>
      </c>
      <c r="G852">
        <v>1</v>
      </c>
      <c r="H852">
        <v>3</v>
      </c>
      <c r="I852" t="s">
        <v>1339</v>
      </c>
      <c r="J852" t="s">
        <v>1340</v>
      </c>
      <c r="K852" t="s">
        <v>1341</v>
      </c>
      <c r="L852">
        <v>1348</v>
      </c>
      <c r="N852">
        <v>1009</v>
      </c>
      <c r="O852" t="s">
        <v>57</v>
      </c>
      <c r="P852" t="s">
        <v>57</v>
      </c>
      <c r="Q852">
        <v>1000</v>
      </c>
      <c r="X852">
        <v>2.0000000000000002E-5</v>
      </c>
      <c r="Y852">
        <v>16950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0</v>
      </c>
      <c r="AF852" t="s">
        <v>3</v>
      </c>
      <c r="AG852">
        <v>2.0000000000000002E-5</v>
      </c>
      <c r="AH852">
        <v>2</v>
      </c>
      <c r="AI852">
        <v>39501709</v>
      </c>
      <c r="AJ852">
        <v>852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ROW(Source!A376)</f>
        <v>376</v>
      </c>
      <c r="B853">
        <v>39501710</v>
      </c>
      <c r="C853">
        <v>39501703</v>
      </c>
      <c r="D853">
        <v>37113312</v>
      </c>
      <c r="E853">
        <v>1</v>
      </c>
      <c r="F853">
        <v>1</v>
      </c>
      <c r="G853">
        <v>1</v>
      </c>
      <c r="H853">
        <v>1</v>
      </c>
      <c r="I853" t="s">
        <v>1359</v>
      </c>
      <c r="J853" t="s">
        <v>3</v>
      </c>
      <c r="K853" t="s">
        <v>1360</v>
      </c>
      <c r="L853">
        <v>1191</v>
      </c>
      <c r="N853">
        <v>1013</v>
      </c>
      <c r="O853" t="s">
        <v>1028</v>
      </c>
      <c r="P853" t="s">
        <v>1028</v>
      </c>
      <c r="Q853">
        <v>1</v>
      </c>
      <c r="X853">
        <v>5.01</v>
      </c>
      <c r="Y853">
        <v>0</v>
      </c>
      <c r="Z853">
        <v>0</v>
      </c>
      <c r="AA853">
        <v>0</v>
      </c>
      <c r="AB853">
        <v>11.64</v>
      </c>
      <c r="AC853">
        <v>0</v>
      </c>
      <c r="AD853">
        <v>1</v>
      </c>
      <c r="AE853">
        <v>1</v>
      </c>
      <c r="AF853" t="s">
        <v>33</v>
      </c>
      <c r="AG853">
        <v>5.761499999999999</v>
      </c>
      <c r="AH853">
        <v>2</v>
      </c>
      <c r="AI853">
        <v>39501704</v>
      </c>
      <c r="AJ853">
        <v>853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ROW(Source!A376)</f>
        <v>376</v>
      </c>
      <c r="B854">
        <v>39501711</v>
      </c>
      <c r="C854">
        <v>39501703</v>
      </c>
      <c r="D854">
        <v>36883274</v>
      </c>
      <c r="E854">
        <v>1</v>
      </c>
      <c r="F854">
        <v>1</v>
      </c>
      <c r="G854">
        <v>1</v>
      </c>
      <c r="H854">
        <v>2</v>
      </c>
      <c r="I854" t="s">
        <v>1344</v>
      </c>
      <c r="J854" t="s">
        <v>1345</v>
      </c>
      <c r="K854" t="s">
        <v>1346</v>
      </c>
      <c r="L854">
        <v>1368</v>
      </c>
      <c r="N854">
        <v>1011</v>
      </c>
      <c r="O854" t="s">
        <v>1034</v>
      </c>
      <c r="P854" t="s">
        <v>1034</v>
      </c>
      <c r="Q854">
        <v>1</v>
      </c>
      <c r="X854">
        <v>1.5</v>
      </c>
      <c r="Y854">
        <v>0</v>
      </c>
      <c r="Z854">
        <v>29.67</v>
      </c>
      <c r="AA854">
        <v>0</v>
      </c>
      <c r="AB854">
        <v>0</v>
      </c>
      <c r="AC854">
        <v>0</v>
      </c>
      <c r="AD854">
        <v>1</v>
      </c>
      <c r="AE854">
        <v>0</v>
      </c>
      <c r="AF854" t="s">
        <v>32</v>
      </c>
      <c r="AG854">
        <v>1.875</v>
      </c>
      <c r="AH854">
        <v>2</v>
      </c>
      <c r="AI854">
        <v>39501705</v>
      </c>
      <c r="AJ854">
        <v>854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ROW(Source!A376)</f>
        <v>376</v>
      </c>
      <c r="B855">
        <v>39501712</v>
      </c>
      <c r="C855">
        <v>39501703</v>
      </c>
      <c r="D855">
        <v>36801792</v>
      </c>
      <c r="E855">
        <v>1</v>
      </c>
      <c r="F855">
        <v>1</v>
      </c>
      <c r="G855">
        <v>1</v>
      </c>
      <c r="H855">
        <v>3</v>
      </c>
      <c r="I855" t="s">
        <v>1066</v>
      </c>
      <c r="J855" t="s">
        <v>1067</v>
      </c>
      <c r="K855" t="s">
        <v>1068</v>
      </c>
      <c r="L855">
        <v>1339</v>
      </c>
      <c r="N855">
        <v>1007</v>
      </c>
      <c r="O855" t="s">
        <v>179</v>
      </c>
      <c r="P855" t="s">
        <v>179</v>
      </c>
      <c r="Q855">
        <v>1</v>
      </c>
      <c r="X855">
        <v>1</v>
      </c>
      <c r="Y855">
        <v>2.44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3</v>
      </c>
      <c r="AG855">
        <v>1</v>
      </c>
      <c r="AH855">
        <v>2</v>
      </c>
      <c r="AI855">
        <v>39501706</v>
      </c>
      <c r="AJ855">
        <v>855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ROW(Source!A376)</f>
        <v>376</v>
      </c>
      <c r="B856">
        <v>39501713</v>
      </c>
      <c r="C856">
        <v>39501703</v>
      </c>
      <c r="D856">
        <v>36802469</v>
      </c>
      <c r="E856">
        <v>1</v>
      </c>
      <c r="F856">
        <v>1</v>
      </c>
      <c r="G856">
        <v>1</v>
      </c>
      <c r="H856">
        <v>3</v>
      </c>
      <c r="I856" t="s">
        <v>1330</v>
      </c>
      <c r="J856" t="s">
        <v>1331</v>
      </c>
      <c r="K856" t="s">
        <v>1332</v>
      </c>
      <c r="L856">
        <v>1346</v>
      </c>
      <c r="N856">
        <v>1009</v>
      </c>
      <c r="O856" t="s">
        <v>52</v>
      </c>
      <c r="P856" t="s">
        <v>52</v>
      </c>
      <c r="Q856">
        <v>1</v>
      </c>
      <c r="X856">
        <v>0.02</v>
      </c>
      <c r="Y856">
        <v>37.29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3</v>
      </c>
      <c r="AG856">
        <v>0.02</v>
      </c>
      <c r="AH856">
        <v>2</v>
      </c>
      <c r="AI856">
        <v>39501707</v>
      </c>
      <c r="AJ856">
        <v>856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ROW(Source!A376)</f>
        <v>376</v>
      </c>
      <c r="B857">
        <v>39501714</v>
      </c>
      <c r="C857">
        <v>39501703</v>
      </c>
      <c r="D857">
        <v>36838223</v>
      </c>
      <c r="E857">
        <v>1</v>
      </c>
      <c r="F857">
        <v>1</v>
      </c>
      <c r="G857">
        <v>1</v>
      </c>
      <c r="H857">
        <v>3</v>
      </c>
      <c r="I857" t="s">
        <v>1336</v>
      </c>
      <c r="J857" t="s">
        <v>1337</v>
      </c>
      <c r="K857" t="s">
        <v>1338</v>
      </c>
      <c r="L857">
        <v>1348</v>
      </c>
      <c r="N857">
        <v>1009</v>
      </c>
      <c r="O857" t="s">
        <v>57</v>
      </c>
      <c r="P857" t="s">
        <v>57</v>
      </c>
      <c r="Q857">
        <v>1000</v>
      </c>
      <c r="X857">
        <v>5.0000000000000002E-5</v>
      </c>
      <c r="Y857">
        <v>15119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3</v>
      </c>
      <c r="AG857">
        <v>5.0000000000000002E-5</v>
      </c>
      <c r="AH857">
        <v>2</v>
      </c>
      <c r="AI857">
        <v>39501708</v>
      </c>
      <c r="AJ857">
        <v>857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ROW(Source!A376)</f>
        <v>376</v>
      </c>
      <c r="B858">
        <v>39501715</v>
      </c>
      <c r="C858">
        <v>39501703</v>
      </c>
      <c r="D858">
        <v>36838951</v>
      </c>
      <c r="E858">
        <v>1</v>
      </c>
      <c r="F858">
        <v>1</v>
      </c>
      <c r="G858">
        <v>1</v>
      </c>
      <c r="H858">
        <v>3</v>
      </c>
      <c r="I858" t="s">
        <v>1339</v>
      </c>
      <c r="J858" t="s">
        <v>1340</v>
      </c>
      <c r="K858" t="s">
        <v>1341</v>
      </c>
      <c r="L858">
        <v>1348</v>
      </c>
      <c r="N858">
        <v>1009</v>
      </c>
      <c r="O858" t="s">
        <v>57</v>
      </c>
      <c r="P858" t="s">
        <v>57</v>
      </c>
      <c r="Q858">
        <v>1000</v>
      </c>
      <c r="X858">
        <v>2.0000000000000002E-5</v>
      </c>
      <c r="Y858">
        <v>16950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3</v>
      </c>
      <c r="AG858">
        <v>2.0000000000000002E-5</v>
      </c>
      <c r="AH858">
        <v>2</v>
      </c>
      <c r="AI858">
        <v>39501709</v>
      </c>
      <c r="AJ858">
        <v>858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ROW(Source!A377)</f>
        <v>377</v>
      </c>
      <c r="B859">
        <v>39501720</v>
      </c>
      <c r="C859">
        <v>39501716</v>
      </c>
      <c r="D859">
        <v>37070202</v>
      </c>
      <c r="E859">
        <v>1</v>
      </c>
      <c r="F859">
        <v>1</v>
      </c>
      <c r="G859">
        <v>1</v>
      </c>
      <c r="H859">
        <v>1</v>
      </c>
      <c r="I859" t="s">
        <v>1342</v>
      </c>
      <c r="J859" t="s">
        <v>3</v>
      </c>
      <c r="K859" t="s">
        <v>1343</v>
      </c>
      <c r="L859">
        <v>1191</v>
      </c>
      <c r="N859">
        <v>1013</v>
      </c>
      <c r="O859" t="s">
        <v>1028</v>
      </c>
      <c r="P859" t="s">
        <v>1028</v>
      </c>
      <c r="Q859">
        <v>1</v>
      </c>
      <c r="X859">
        <v>35.43</v>
      </c>
      <c r="Y859">
        <v>0</v>
      </c>
      <c r="Z859">
        <v>0</v>
      </c>
      <c r="AA859">
        <v>0</v>
      </c>
      <c r="AB859">
        <v>9.51</v>
      </c>
      <c r="AC859">
        <v>0</v>
      </c>
      <c r="AD859">
        <v>1</v>
      </c>
      <c r="AE859">
        <v>1</v>
      </c>
      <c r="AF859" t="s">
        <v>3</v>
      </c>
      <c r="AG859">
        <v>35.43</v>
      </c>
      <c r="AH859">
        <v>2</v>
      </c>
      <c r="AI859">
        <v>39501717</v>
      </c>
      <c r="AJ859">
        <v>859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ROW(Source!A377)</f>
        <v>377</v>
      </c>
      <c r="B860">
        <v>39501721</v>
      </c>
      <c r="C860">
        <v>39501716</v>
      </c>
      <c r="D860">
        <v>36883883</v>
      </c>
      <c r="E860">
        <v>1</v>
      </c>
      <c r="F860">
        <v>1</v>
      </c>
      <c r="G860">
        <v>1</v>
      </c>
      <c r="H860">
        <v>2</v>
      </c>
      <c r="I860" t="s">
        <v>1113</v>
      </c>
      <c r="J860" t="s">
        <v>1114</v>
      </c>
      <c r="K860" t="s">
        <v>1115</v>
      </c>
      <c r="L860">
        <v>1368</v>
      </c>
      <c r="N860">
        <v>1011</v>
      </c>
      <c r="O860" t="s">
        <v>1034</v>
      </c>
      <c r="P860" t="s">
        <v>1034</v>
      </c>
      <c r="Q860">
        <v>1</v>
      </c>
      <c r="X860">
        <v>8.99</v>
      </c>
      <c r="Y860">
        <v>0</v>
      </c>
      <c r="Z860">
        <v>32.5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3</v>
      </c>
      <c r="AG860">
        <v>8.99</v>
      </c>
      <c r="AH860">
        <v>2</v>
      </c>
      <c r="AI860">
        <v>39501718</v>
      </c>
      <c r="AJ860">
        <v>860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ROW(Source!A377)</f>
        <v>377</v>
      </c>
      <c r="B861">
        <v>39501722</v>
      </c>
      <c r="C861">
        <v>39501716</v>
      </c>
      <c r="D861">
        <v>36884481</v>
      </c>
      <c r="E861">
        <v>1</v>
      </c>
      <c r="F861">
        <v>1</v>
      </c>
      <c r="G861">
        <v>1</v>
      </c>
      <c r="H861">
        <v>2</v>
      </c>
      <c r="I861" t="s">
        <v>1116</v>
      </c>
      <c r="J861" t="s">
        <v>1117</v>
      </c>
      <c r="K861" t="s">
        <v>1118</v>
      </c>
      <c r="L861">
        <v>1368</v>
      </c>
      <c r="N861">
        <v>1011</v>
      </c>
      <c r="O861" t="s">
        <v>1034</v>
      </c>
      <c r="P861" t="s">
        <v>1034</v>
      </c>
      <c r="Q861">
        <v>1</v>
      </c>
      <c r="X861">
        <v>17.98</v>
      </c>
      <c r="Y861">
        <v>0</v>
      </c>
      <c r="Z861">
        <v>1.53</v>
      </c>
      <c r="AA861">
        <v>0</v>
      </c>
      <c r="AB861">
        <v>0</v>
      </c>
      <c r="AC861">
        <v>0</v>
      </c>
      <c r="AD861">
        <v>1</v>
      </c>
      <c r="AE861">
        <v>0</v>
      </c>
      <c r="AF861" t="s">
        <v>3</v>
      </c>
      <c r="AG861">
        <v>17.98</v>
      </c>
      <c r="AH861">
        <v>2</v>
      </c>
      <c r="AI861">
        <v>39501719</v>
      </c>
      <c r="AJ861">
        <v>861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ROW(Source!A378)</f>
        <v>378</v>
      </c>
      <c r="B862">
        <v>39501720</v>
      </c>
      <c r="C862">
        <v>39501716</v>
      </c>
      <c r="D862">
        <v>37070202</v>
      </c>
      <c r="E862">
        <v>1</v>
      </c>
      <c r="F862">
        <v>1</v>
      </c>
      <c r="G862">
        <v>1</v>
      </c>
      <c r="H862">
        <v>1</v>
      </c>
      <c r="I862" t="s">
        <v>1342</v>
      </c>
      <c r="J862" t="s">
        <v>3</v>
      </c>
      <c r="K862" t="s">
        <v>1343</v>
      </c>
      <c r="L862">
        <v>1191</v>
      </c>
      <c r="N862">
        <v>1013</v>
      </c>
      <c r="O862" t="s">
        <v>1028</v>
      </c>
      <c r="P862" t="s">
        <v>1028</v>
      </c>
      <c r="Q862">
        <v>1</v>
      </c>
      <c r="X862">
        <v>35.43</v>
      </c>
      <c r="Y862">
        <v>0</v>
      </c>
      <c r="Z862">
        <v>0</v>
      </c>
      <c r="AA862">
        <v>0</v>
      </c>
      <c r="AB862">
        <v>9.51</v>
      </c>
      <c r="AC862">
        <v>0</v>
      </c>
      <c r="AD862">
        <v>1</v>
      </c>
      <c r="AE862">
        <v>1</v>
      </c>
      <c r="AF862" t="s">
        <v>3</v>
      </c>
      <c r="AG862">
        <v>35.43</v>
      </c>
      <c r="AH862">
        <v>2</v>
      </c>
      <c r="AI862">
        <v>39501717</v>
      </c>
      <c r="AJ862">
        <v>862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ROW(Source!A378)</f>
        <v>378</v>
      </c>
      <c r="B863">
        <v>39501721</v>
      </c>
      <c r="C863">
        <v>39501716</v>
      </c>
      <c r="D863">
        <v>36883883</v>
      </c>
      <c r="E863">
        <v>1</v>
      </c>
      <c r="F863">
        <v>1</v>
      </c>
      <c r="G863">
        <v>1</v>
      </c>
      <c r="H863">
        <v>2</v>
      </c>
      <c r="I863" t="s">
        <v>1113</v>
      </c>
      <c r="J863" t="s">
        <v>1114</v>
      </c>
      <c r="K863" t="s">
        <v>1115</v>
      </c>
      <c r="L863">
        <v>1368</v>
      </c>
      <c r="N863">
        <v>1011</v>
      </c>
      <c r="O863" t="s">
        <v>1034</v>
      </c>
      <c r="P863" t="s">
        <v>1034</v>
      </c>
      <c r="Q863">
        <v>1</v>
      </c>
      <c r="X863">
        <v>8.99</v>
      </c>
      <c r="Y863">
        <v>0</v>
      </c>
      <c r="Z863">
        <v>32.5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3</v>
      </c>
      <c r="AG863">
        <v>8.99</v>
      </c>
      <c r="AH863">
        <v>2</v>
      </c>
      <c r="AI863">
        <v>39501718</v>
      </c>
      <c r="AJ863">
        <v>863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ROW(Source!A378)</f>
        <v>378</v>
      </c>
      <c r="B864">
        <v>39501722</v>
      </c>
      <c r="C864">
        <v>39501716</v>
      </c>
      <c r="D864">
        <v>36884481</v>
      </c>
      <c r="E864">
        <v>1</v>
      </c>
      <c r="F864">
        <v>1</v>
      </c>
      <c r="G864">
        <v>1</v>
      </c>
      <c r="H864">
        <v>2</v>
      </c>
      <c r="I864" t="s">
        <v>1116</v>
      </c>
      <c r="J864" t="s">
        <v>1117</v>
      </c>
      <c r="K864" t="s">
        <v>1118</v>
      </c>
      <c r="L864">
        <v>1368</v>
      </c>
      <c r="N864">
        <v>1011</v>
      </c>
      <c r="O864" t="s">
        <v>1034</v>
      </c>
      <c r="P864" t="s">
        <v>1034</v>
      </c>
      <c r="Q864">
        <v>1</v>
      </c>
      <c r="X864">
        <v>17.98</v>
      </c>
      <c r="Y864">
        <v>0</v>
      </c>
      <c r="Z864">
        <v>1.53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3</v>
      </c>
      <c r="AG864">
        <v>17.98</v>
      </c>
      <c r="AH864">
        <v>2</v>
      </c>
      <c r="AI864">
        <v>39501719</v>
      </c>
      <c r="AJ864">
        <v>864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ROW(Source!A379)</f>
        <v>379</v>
      </c>
      <c r="B865">
        <v>39501726</v>
      </c>
      <c r="C865">
        <v>39501723</v>
      </c>
      <c r="D865">
        <v>37072767</v>
      </c>
      <c r="E865">
        <v>1</v>
      </c>
      <c r="F865">
        <v>1</v>
      </c>
      <c r="G865">
        <v>1</v>
      </c>
      <c r="H865">
        <v>1</v>
      </c>
      <c r="I865" t="s">
        <v>1069</v>
      </c>
      <c r="J865" t="s">
        <v>3</v>
      </c>
      <c r="K865" t="s">
        <v>1070</v>
      </c>
      <c r="L865">
        <v>1191</v>
      </c>
      <c r="N865">
        <v>1013</v>
      </c>
      <c r="O865" t="s">
        <v>1028</v>
      </c>
      <c r="P865" t="s">
        <v>1028</v>
      </c>
      <c r="Q865">
        <v>1</v>
      </c>
      <c r="X865">
        <v>50.83</v>
      </c>
      <c r="Y865">
        <v>0</v>
      </c>
      <c r="Z865">
        <v>0</v>
      </c>
      <c r="AA865">
        <v>0</v>
      </c>
      <c r="AB865">
        <v>9.18</v>
      </c>
      <c r="AC865">
        <v>0</v>
      </c>
      <c r="AD865">
        <v>1</v>
      </c>
      <c r="AE865">
        <v>1</v>
      </c>
      <c r="AF865" t="s">
        <v>3</v>
      </c>
      <c r="AG865">
        <v>50.83</v>
      </c>
      <c r="AH865">
        <v>2</v>
      </c>
      <c r="AI865">
        <v>39501724</v>
      </c>
      <c r="AJ865">
        <v>865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ROW(Source!A379)</f>
        <v>379</v>
      </c>
      <c r="B866">
        <v>39501727</v>
      </c>
      <c r="C866">
        <v>39501723</v>
      </c>
      <c r="D866">
        <v>36883883</v>
      </c>
      <c r="E866">
        <v>1</v>
      </c>
      <c r="F866">
        <v>1</v>
      </c>
      <c r="G866">
        <v>1</v>
      </c>
      <c r="H866">
        <v>2</v>
      </c>
      <c r="I866" t="s">
        <v>1113</v>
      </c>
      <c r="J866" t="s">
        <v>1114</v>
      </c>
      <c r="K866" t="s">
        <v>1115</v>
      </c>
      <c r="L866">
        <v>1368</v>
      </c>
      <c r="N866">
        <v>1011</v>
      </c>
      <c r="O866" t="s">
        <v>1034</v>
      </c>
      <c r="P866" t="s">
        <v>1034</v>
      </c>
      <c r="Q866">
        <v>1</v>
      </c>
      <c r="X866">
        <v>14.62</v>
      </c>
      <c r="Y866">
        <v>0</v>
      </c>
      <c r="Z866">
        <v>32.5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3</v>
      </c>
      <c r="AG866">
        <v>14.62</v>
      </c>
      <c r="AH866">
        <v>2</v>
      </c>
      <c r="AI866">
        <v>39501725</v>
      </c>
      <c r="AJ866">
        <v>866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ROW(Source!A380)</f>
        <v>380</v>
      </c>
      <c r="B867">
        <v>39501726</v>
      </c>
      <c r="C867">
        <v>39501723</v>
      </c>
      <c r="D867">
        <v>37072767</v>
      </c>
      <c r="E867">
        <v>1</v>
      </c>
      <c r="F867">
        <v>1</v>
      </c>
      <c r="G867">
        <v>1</v>
      </c>
      <c r="H867">
        <v>1</v>
      </c>
      <c r="I867" t="s">
        <v>1069</v>
      </c>
      <c r="J867" t="s">
        <v>3</v>
      </c>
      <c r="K867" t="s">
        <v>1070</v>
      </c>
      <c r="L867">
        <v>1191</v>
      </c>
      <c r="N867">
        <v>1013</v>
      </c>
      <c r="O867" t="s">
        <v>1028</v>
      </c>
      <c r="P867" t="s">
        <v>1028</v>
      </c>
      <c r="Q867">
        <v>1</v>
      </c>
      <c r="X867">
        <v>50.83</v>
      </c>
      <c r="Y867">
        <v>0</v>
      </c>
      <c r="Z867">
        <v>0</v>
      </c>
      <c r="AA867">
        <v>0</v>
      </c>
      <c r="AB867">
        <v>9.18</v>
      </c>
      <c r="AC867">
        <v>0</v>
      </c>
      <c r="AD867">
        <v>1</v>
      </c>
      <c r="AE867">
        <v>1</v>
      </c>
      <c r="AF867" t="s">
        <v>3</v>
      </c>
      <c r="AG867">
        <v>50.83</v>
      </c>
      <c r="AH867">
        <v>2</v>
      </c>
      <c r="AI867">
        <v>39501724</v>
      </c>
      <c r="AJ867">
        <v>867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ROW(Source!A380)</f>
        <v>380</v>
      </c>
      <c r="B868">
        <v>39501727</v>
      </c>
      <c r="C868">
        <v>39501723</v>
      </c>
      <c r="D868">
        <v>36883883</v>
      </c>
      <c r="E868">
        <v>1</v>
      </c>
      <c r="F868">
        <v>1</v>
      </c>
      <c r="G868">
        <v>1</v>
      </c>
      <c r="H868">
        <v>2</v>
      </c>
      <c r="I868" t="s">
        <v>1113</v>
      </c>
      <c r="J868" t="s">
        <v>1114</v>
      </c>
      <c r="K868" t="s">
        <v>1115</v>
      </c>
      <c r="L868">
        <v>1368</v>
      </c>
      <c r="N868">
        <v>1011</v>
      </c>
      <c r="O868" t="s">
        <v>1034</v>
      </c>
      <c r="P868" t="s">
        <v>1034</v>
      </c>
      <c r="Q868">
        <v>1</v>
      </c>
      <c r="X868">
        <v>14.62</v>
      </c>
      <c r="Y868">
        <v>0</v>
      </c>
      <c r="Z868">
        <v>32.5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3</v>
      </c>
      <c r="AG868">
        <v>14.62</v>
      </c>
      <c r="AH868">
        <v>2</v>
      </c>
      <c r="AI868">
        <v>39501725</v>
      </c>
      <c r="AJ868">
        <v>868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ROW(Source!A381)</f>
        <v>381</v>
      </c>
      <c r="B869">
        <v>39501740</v>
      </c>
      <c r="C869">
        <v>39501728</v>
      </c>
      <c r="D869">
        <v>37068148</v>
      </c>
      <c r="E869">
        <v>1</v>
      </c>
      <c r="F869">
        <v>1</v>
      </c>
      <c r="G869">
        <v>1</v>
      </c>
      <c r="H869">
        <v>1</v>
      </c>
      <c r="I869" t="s">
        <v>1026</v>
      </c>
      <c r="J869" t="s">
        <v>3</v>
      </c>
      <c r="K869" t="s">
        <v>1027</v>
      </c>
      <c r="L869">
        <v>1191</v>
      </c>
      <c r="N869">
        <v>1013</v>
      </c>
      <c r="O869" t="s">
        <v>1028</v>
      </c>
      <c r="P869" t="s">
        <v>1028</v>
      </c>
      <c r="Q869">
        <v>1</v>
      </c>
      <c r="X869">
        <v>44.66</v>
      </c>
      <c r="Y869">
        <v>0</v>
      </c>
      <c r="Z869">
        <v>0</v>
      </c>
      <c r="AA869">
        <v>0</v>
      </c>
      <c r="AB869">
        <v>8.09</v>
      </c>
      <c r="AC869">
        <v>0</v>
      </c>
      <c r="AD869">
        <v>1</v>
      </c>
      <c r="AE869">
        <v>1</v>
      </c>
      <c r="AF869" t="s">
        <v>3</v>
      </c>
      <c r="AG869">
        <v>44.66</v>
      </c>
      <c r="AH869">
        <v>2</v>
      </c>
      <c r="AI869">
        <v>39501729</v>
      </c>
      <c r="AJ869">
        <v>869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ROW(Source!A381)</f>
        <v>381</v>
      </c>
      <c r="B870">
        <v>39501741</v>
      </c>
      <c r="C870">
        <v>39501728</v>
      </c>
      <c r="D870">
        <v>37064876</v>
      </c>
      <c r="E870">
        <v>1</v>
      </c>
      <c r="F870">
        <v>1</v>
      </c>
      <c r="G870">
        <v>1</v>
      </c>
      <c r="H870">
        <v>1</v>
      </c>
      <c r="I870" t="s">
        <v>1029</v>
      </c>
      <c r="J870" t="s">
        <v>3</v>
      </c>
      <c r="K870" t="s">
        <v>1030</v>
      </c>
      <c r="L870">
        <v>1191</v>
      </c>
      <c r="N870">
        <v>1013</v>
      </c>
      <c r="O870" t="s">
        <v>1028</v>
      </c>
      <c r="P870" t="s">
        <v>1028</v>
      </c>
      <c r="Q870">
        <v>1</v>
      </c>
      <c r="X870">
        <v>0.24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1</v>
      </c>
      <c r="AE870">
        <v>2</v>
      </c>
      <c r="AF870" t="s">
        <v>3</v>
      </c>
      <c r="AG870">
        <v>0.24</v>
      </c>
      <c r="AH870">
        <v>2</v>
      </c>
      <c r="AI870">
        <v>39501730</v>
      </c>
      <c r="AJ870">
        <v>870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ROW(Source!A381)</f>
        <v>381</v>
      </c>
      <c r="B871">
        <v>39501742</v>
      </c>
      <c r="C871">
        <v>39501728</v>
      </c>
      <c r="D871">
        <v>36882356</v>
      </c>
      <c r="E871">
        <v>1</v>
      </c>
      <c r="F871">
        <v>1</v>
      </c>
      <c r="G871">
        <v>1</v>
      </c>
      <c r="H871">
        <v>2</v>
      </c>
      <c r="I871" t="s">
        <v>1093</v>
      </c>
      <c r="J871" t="s">
        <v>1094</v>
      </c>
      <c r="K871" t="s">
        <v>1095</v>
      </c>
      <c r="L871">
        <v>1368</v>
      </c>
      <c r="N871">
        <v>1011</v>
      </c>
      <c r="O871" t="s">
        <v>1034</v>
      </c>
      <c r="P871" t="s">
        <v>1034</v>
      </c>
      <c r="Q871">
        <v>1</v>
      </c>
      <c r="X871">
        <v>0.49</v>
      </c>
      <c r="Y871">
        <v>0</v>
      </c>
      <c r="Z871">
        <v>1.7</v>
      </c>
      <c r="AA871">
        <v>0</v>
      </c>
      <c r="AB871">
        <v>0</v>
      </c>
      <c r="AC871">
        <v>0</v>
      </c>
      <c r="AD871">
        <v>1</v>
      </c>
      <c r="AE871">
        <v>0</v>
      </c>
      <c r="AF871" t="s">
        <v>3</v>
      </c>
      <c r="AG871">
        <v>0.49</v>
      </c>
      <c r="AH871">
        <v>2</v>
      </c>
      <c r="AI871">
        <v>39501731</v>
      </c>
      <c r="AJ871">
        <v>871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ROW(Source!A381)</f>
        <v>381</v>
      </c>
      <c r="B872">
        <v>39501743</v>
      </c>
      <c r="C872">
        <v>39501728</v>
      </c>
      <c r="D872">
        <v>36883554</v>
      </c>
      <c r="E872">
        <v>1</v>
      </c>
      <c r="F872">
        <v>1</v>
      </c>
      <c r="G872">
        <v>1</v>
      </c>
      <c r="H872">
        <v>2</v>
      </c>
      <c r="I872" t="s">
        <v>1037</v>
      </c>
      <c r="J872" t="s">
        <v>1038</v>
      </c>
      <c r="K872" t="s">
        <v>1039</v>
      </c>
      <c r="L872">
        <v>1368</v>
      </c>
      <c r="N872">
        <v>1011</v>
      </c>
      <c r="O872" t="s">
        <v>1034</v>
      </c>
      <c r="P872" t="s">
        <v>1034</v>
      </c>
      <c r="Q872">
        <v>1</v>
      </c>
      <c r="X872">
        <v>0.24</v>
      </c>
      <c r="Y872">
        <v>0</v>
      </c>
      <c r="Z872">
        <v>65.709999999999994</v>
      </c>
      <c r="AA872">
        <v>11.6</v>
      </c>
      <c r="AB872">
        <v>0</v>
      </c>
      <c r="AC872">
        <v>0</v>
      </c>
      <c r="AD872">
        <v>1</v>
      </c>
      <c r="AE872">
        <v>0</v>
      </c>
      <c r="AF872" t="s">
        <v>3</v>
      </c>
      <c r="AG872">
        <v>0.24</v>
      </c>
      <c r="AH872">
        <v>2</v>
      </c>
      <c r="AI872">
        <v>39501732</v>
      </c>
      <c r="AJ872">
        <v>872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ROW(Source!A381)</f>
        <v>381</v>
      </c>
      <c r="B873">
        <v>39501744</v>
      </c>
      <c r="C873">
        <v>39501728</v>
      </c>
      <c r="D873">
        <v>36801792</v>
      </c>
      <c r="E873">
        <v>1</v>
      </c>
      <c r="F873">
        <v>1</v>
      </c>
      <c r="G873">
        <v>1</v>
      </c>
      <c r="H873">
        <v>3</v>
      </c>
      <c r="I873" t="s">
        <v>1066</v>
      </c>
      <c r="J873" t="s">
        <v>1067</v>
      </c>
      <c r="K873" t="s">
        <v>1068</v>
      </c>
      <c r="L873">
        <v>1339</v>
      </c>
      <c r="N873">
        <v>1007</v>
      </c>
      <c r="O873" t="s">
        <v>179</v>
      </c>
      <c r="P873" t="s">
        <v>179</v>
      </c>
      <c r="Q873">
        <v>1</v>
      </c>
      <c r="X873">
        <v>3.2000000000000002E-3</v>
      </c>
      <c r="Y873">
        <v>2.44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3</v>
      </c>
      <c r="AG873">
        <v>3.2000000000000002E-3</v>
      </c>
      <c r="AH873">
        <v>2</v>
      </c>
      <c r="AI873">
        <v>39501733</v>
      </c>
      <c r="AJ873">
        <v>873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ROW(Source!A381)</f>
        <v>381</v>
      </c>
      <c r="B874">
        <v>39501745</v>
      </c>
      <c r="C874">
        <v>39501728</v>
      </c>
      <c r="D874">
        <v>36806520</v>
      </c>
      <c r="E874">
        <v>1</v>
      </c>
      <c r="F874">
        <v>1</v>
      </c>
      <c r="G874">
        <v>1</v>
      </c>
      <c r="H874">
        <v>3</v>
      </c>
      <c r="I874" t="s">
        <v>1271</v>
      </c>
      <c r="J874" t="s">
        <v>1272</v>
      </c>
      <c r="K874" t="s">
        <v>1273</v>
      </c>
      <c r="L874">
        <v>1348</v>
      </c>
      <c r="N874">
        <v>1009</v>
      </c>
      <c r="O874" t="s">
        <v>57</v>
      </c>
      <c r="P874" t="s">
        <v>57</v>
      </c>
      <c r="Q874">
        <v>1000</v>
      </c>
      <c r="X874">
        <v>1.1000000000000001E-3</v>
      </c>
      <c r="Y874">
        <v>734.5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3</v>
      </c>
      <c r="AG874">
        <v>1.1000000000000001E-3</v>
      </c>
      <c r="AH874">
        <v>2</v>
      </c>
      <c r="AI874">
        <v>39501734</v>
      </c>
      <c r="AJ874">
        <v>874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ROW(Source!A381)</f>
        <v>381</v>
      </c>
      <c r="B875">
        <v>39501746</v>
      </c>
      <c r="C875">
        <v>39501728</v>
      </c>
      <c r="D875">
        <v>36796108</v>
      </c>
      <c r="E875">
        <v>17</v>
      </c>
      <c r="F875">
        <v>1</v>
      </c>
      <c r="G875">
        <v>1</v>
      </c>
      <c r="H875">
        <v>3</v>
      </c>
      <c r="I875" t="s">
        <v>337</v>
      </c>
      <c r="J875" t="s">
        <v>3</v>
      </c>
      <c r="K875" t="s">
        <v>338</v>
      </c>
      <c r="L875">
        <v>1339</v>
      </c>
      <c r="N875">
        <v>1007</v>
      </c>
      <c r="O875" t="s">
        <v>179</v>
      </c>
      <c r="P875" t="s">
        <v>179</v>
      </c>
      <c r="Q875">
        <v>1</v>
      </c>
      <c r="X875">
        <v>1.04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 t="s">
        <v>3</v>
      </c>
      <c r="AG875">
        <v>1.04</v>
      </c>
      <c r="AH875">
        <v>2</v>
      </c>
      <c r="AI875">
        <v>39501735</v>
      </c>
      <c r="AJ875">
        <v>875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ROW(Source!A381)</f>
        <v>381</v>
      </c>
      <c r="B876">
        <v>39501747</v>
      </c>
      <c r="C876">
        <v>39501728</v>
      </c>
      <c r="D876">
        <v>36825608</v>
      </c>
      <c r="E876">
        <v>1</v>
      </c>
      <c r="F876">
        <v>1</v>
      </c>
      <c r="G876">
        <v>1</v>
      </c>
      <c r="H876">
        <v>3</v>
      </c>
      <c r="I876" t="s">
        <v>1399</v>
      </c>
      <c r="J876" t="s">
        <v>1400</v>
      </c>
      <c r="K876" t="s">
        <v>1401</v>
      </c>
      <c r="L876">
        <v>1348</v>
      </c>
      <c r="N876">
        <v>1009</v>
      </c>
      <c r="O876" t="s">
        <v>57</v>
      </c>
      <c r="P876" t="s">
        <v>57</v>
      </c>
      <c r="Q876">
        <v>1000</v>
      </c>
      <c r="X876">
        <v>5.0000000000000001E-4</v>
      </c>
      <c r="Y876">
        <v>10200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3</v>
      </c>
      <c r="AG876">
        <v>5.0000000000000001E-4</v>
      </c>
      <c r="AH876">
        <v>2</v>
      </c>
      <c r="AI876">
        <v>39501736</v>
      </c>
      <c r="AJ876">
        <v>877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ROW(Source!A381)</f>
        <v>381</v>
      </c>
      <c r="B877">
        <v>39501748</v>
      </c>
      <c r="C877">
        <v>39501728</v>
      </c>
      <c r="D877">
        <v>36825646</v>
      </c>
      <c r="E877">
        <v>1</v>
      </c>
      <c r="F877">
        <v>1</v>
      </c>
      <c r="G877">
        <v>1</v>
      </c>
      <c r="H877">
        <v>3</v>
      </c>
      <c r="I877" t="s">
        <v>1402</v>
      </c>
      <c r="J877" t="s">
        <v>1403</v>
      </c>
      <c r="K877" t="s">
        <v>1404</v>
      </c>
      <c r="L877">
        <v>1348</v>
      </c>
      <c r="N877">
        <v>1009</v>
      </c>
      <c r="O877" t="s">
        <v>57</v>
      </c>
      <c r="P877" t="s">
        <v>57</v>
      </c>
      <c r="Q877">
        <v>1000</v>
      </c>
      <c r="X877">
        <v>9.4999999999999998E-3</v>
      </c>
      <c r="Y877">
        <v>4455.2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3</v>
      </c>
      <c r="AG877">
        <v>9.4999999999999998E-3</v>
      </c>
      <c r="AH877">
        <v>2</v>
      </c>
      <c r="AI877">
        <v>39501737</v>
      </c>
      <c r="AJ877">
        <v>878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ROW(Source!A381)</f>
        <v>381</v>
      </c>
      <c r="B878">
        <v>39501749</v>
      </c>
      <c r="C878">
        <v>39501728</v>
      </c>
      <c r="D878">
        <v>36796448</v>
      </c>
      <c r="E878">
        <v>17</v>
      </c>
      <c r="F878">
        <v>1</v>
      </c>
      <c r="G878">
        <v>1</v>
      </c>
      <c r="H878">
        <v>3</v>
      </c>
      <c r="I878" t="s">
        <v>1564</v>
      </c>
      <c r="J878" t="s">
        <v>3</v>
      </c>
      <c r="K878" t="s">
        <v>1565</v>
      </c>
      <c r="L878">
        <v>1348</v>
      </c>
      <c r="N878">
        <v>1009</v>
      </c>
      <c r="O878" t="s">
        <v>57</v>
      </c>
      <c r="P878" t="s">
        <v>57</v>
      </c>
      <c r="Q878">
        <v>1000</v>
      </c>
      <c r="X878">
        <v>0.05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 t="s">
        <v>3</v>
      </c>
      <c r="AG878">
        <v>0.05</v>
      </c>
      <c r="AH878">
        <v>3</v>
      </c>
      <c r="AI878">
        <v>-1</v>
      </c>
      <c r="AJ878" t="s">
        <v>3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ROW(Source!A381)</f>
        <v>381</v>
      </c>
      <c r="B879">
        <v>39501750</v>
      </c>
      <c r="C879">
        <v>39501728</v>
      </c>
      <c r="D879">
        <v>36830505</v>
      </c>
      <c r="E879">
        <v>1</v>
      </c>
      <c r="F879">
        <v>1</v>
      </c>
      <c r="G879">
        <v>1</v>
      </c>
      <c r="H879">
        <v>3</v>
      </c>
      <c r="I879" t="s">
        <v>1405</v>
      </c>
      <c r="J879" t="s">
        <v>1406</v>
      </c>
      <c r="K879" t="s">
        <v>1407</v>
      </c>
      <c r="L879">
        <v>1339</v>
      </c>
      <c r="N879">
        <v>1007</v>
      </c>
      <c r="O879" t="s">
        <v>179</v>
      </c>
      <c r="P879" t="s">
        <v>179</v>
      </c>
      <c r="Q879">
        <v>1</v>
      </c>
      <c r="X879">
        <v>0.09</v>
      </c>
      <c r="Y879">
        <v>1155</v>
      </c>
      <c r="Z879">
        <v>0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3</v>
      </c>
      <c r="AG879">
        <v>0.09</v>
      </c>
      <c r="AH879">
        <v>2</v>
      </c>
      <c r="AI879">
        <v>39501738</v>
      </c>
      <c r="AJ879">
        <v>879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ROW(Source!A382)</f>
        <v>382</v>
      </c>
      <c r="B880">
        <v>39501740</v>
      </c>
      <c r="C880">
        <v>39501728</v>
      </c>
      <c r="D880">
        <v>37068148</v>
      </c>
      <c r="E880">
        <v>1</v>
      </c>
      <c r="F880">
        <v>1</v>
      </c>
      <c r="G880">
        <v>1</v>
      </c>
      <c r="H880">
        <v>1</v>
      </c>
      <c r="I880" t="s">
        <v>1026</v>
      </c>
      <c r="J880" t="s">
        <v>3</v>
      </c>
      <c r="K880" t="s">
        <v>1027</v>
      </c>
      <c r="L880">
        <v>1191</v>
      </c>
      <c r="N880">
        <v>1013</v>
      </c>
      <c r="O880" t="s">
        <v>1028</v>
      </c>
      <c r="P880" t="s">
        <v>1028</v>
      </c>
      <c r="Q880">
        <v>1</v>
      </c>
      <c r="X880">
        <v>44.66</v>
      </c>
      <c r="Y880">
        <v>0</v>
      </c>
      <c r="Z880">
        <v>0</v>
      </c>
      <c r="AA880">
        <v>0</v>
      </c>
      <c r="AB880">
        <v>8.09</v>
      </c>
      <c r="AC880">
        <v>0</v>
      </c>
      <c r="AD880">
        <v>1</v>
      </c>
      <c r="AE880">
        <v>1</v>
      </c>
      <c r="AF880" t="s">
        <v>3</v>
      </c>
      <c r="AG880">
        <v>44.66</v>
      </c>
      <c r="AH880">
        <v>2</v>
      </c>
      <c r="AI880">
        <v>39501729</v>
      </c>
      <c r="AJ880">
        <v>880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ROW(Source!A382)</f>
        <v>382</v>
      </c>
      <c r="B881">
        <v>39501741</v>
      </c>
      <c r="C881">
        <v>39501728</v>
      </c>
      <c r="D881">
        <v>37064876</v>
      </c>
      <c r="E881">
        <v>1</v>
      </c>
      <c r="F881">
        <v>1</v>
      </c>
      <c r="G881">
        <v>1</v>
      </c>
      <c r="H881">
        <v>1</v>
      </c>
      <c r="I881" t="s">
        <v>1029</v>
      </c>
      <c r="J881" t="s">
        <v>3</v>
      </c>
      <c r="K881" t="s">
        <v>1030</v>
      </c>
      <c r="L881">
        <v>1191</v>
      </c>
      <c r="N881">
        <v>1013</v>
      </c>
      <c r="O881" t="s">
        <v>1028</v>
      </c>
      <c r="P881" t="s">
        <v>1028</v>
      </c>
      <c r="Q881">
        <v>1</v>
      </c>
      <c r="X881">
        <v>0.24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1</v>
      </c>
      <c r="AE881">
        <v>2</v>
      </c>
      <c r="AF881" t="s">
        <v>3</v>
      </c>
      <c r="AG881">
        <v>0.24</v>
      </c>
      <c r="AH881">
        <v>2</v>
      </c>
      <c r="AI881">
        <v>39501730</v>
      </c>
      <c r="AJ881">
        <v>881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ROW(Source!A382)</f>
        <v>382</v>
      </c>
      <c r="B882">
        <v>39501742</v>
      </c>
      <c r="C882">
        <v>39501728</v>
      </c>
      <c r="D882">
        <v>36882356</v>
      </c>
      <c r="E882">
        <v>1</v>
      </c>
      <c r="F882">
        <v>1</v>
      </c>
      <c r="G882">
        <v>1</v>
      </c>
      <c r="H882">
        <v>2</v>
      </c>
      <c r="I882" t="s">
        <v>1093</v>
      </c>
      <c r="J882" t="s">
        <v>1094</v>
      </c>
      <c r="K882" t="s">
        <v>1095</v>
      </c>
      <c r="L882">
        <v>1368</v>
      </c>
      <c r="N882">
        <v>1011</v>
      </c>
      <c r="O882" t="s">
        <v>1034</v>
      </c>
      <c r="P882" t="s">
        <v>1034</v>
      </c>
      <c r="Q882">
        <v>1</v>
      </c>
      <c r="X882">
        <v>0.49</v>
      </c>
      <c r="Y882">
        <v>0</v>
      </c>
      <c r="Z882">
        <v>1.7</v>
      </c>
      <c r="AA882">
        <v>0</v>
      </c>
      <c r="AB882">
        <v>0</v>
      </c>
      <c r="AC882">
        <v>0</v>
      </c>
      <c r="AD882">
        <v>1</v>
      </c>
      <c r="AE882">
        <v>0</v>
      </c>
      <c r="AF882" t="s">
        <v>3</v>
      </c>
      <c r="AG882">
        <v>0.49</v>
      </c>
      <c r="AH882">
        <v>2</v>
      </c>
      <c r="AI882">
        <v>39501731</v>
      </c>
      <c r="AJ882">
        <v>882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ROW(Source!A382)</f>
        <v>382</v>
      </c>
      <c r="B883">
        <v>39501743</v>
      </c>
      <c r="C883">
        <v>39501728</v>
      </c>
      <c r="D883">
        <v>36883554</v>
      </c>
      <c r="E883">
        <v>1</v>
      </c>
      <c r="F883">
        <v>1</v>
      </c>
      <c r="G883">
        <v>1</v>
      </c>
      <c r="H883">
        <v>2</v>
      </c>
      <c r="I883" t="s">
        <v>1037</v>
      </c>
      <c r="J883" t="s">
        <v>1038</v>
      </c>
      <c r="K883" t="s">
        <v>1039</v>
      </c>
      <c r="L883">
        <v>1368</v>
      </c>
      <c r="N883">
        <v>1011</v>
      </c>
      <c r="O883" t="s">
        <v>1034</v>
      </c>
      <c r="P883" t="s">
        <v>1034</v>
      </c>
      <c r="Q883">
        <v>1</v>
      </c>
      <c r="X883">
        <v>0.24</v>
      </c>
      <c r="Y883">
        <v>0</v>
      </c>
      <c r="Z883">
        <v>65.709999999999994</v>
      </c>
      <c r="AA883">
        <v>11.6</v>
      </c>
      <c r="AB883">
        <v>0</v>
      </c>
      <c r="AC883">
        <v>0</v>
      </c>
      <c r="AD883">
        <v>1</v>
      </c>
      <c r="AE883">
        <v>0</v>
      </c>
      <c r="AF883" t="s">
        <v>3</v>
      </c>
      <c r="AG883">
        <v>0.24</v>
      </c>
      <c r="AH883">
        <v>2</v>
      </c>
      <c r="AI883">
        <v>39501732</v>
      </c>
      <c r="AJ883">
        <v>883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ROW(Source!A382)</f>
        <v>382</v>
      </c>
      <c r="B884">
        <v>39501744</v>
      </c>
      <c r="C884">
        <v>39501728</v>
      </c>
      <c r="D884">
        <v>36801792</v>
      </c>
      <c r="E884">
        <v>1</v>
      </c>
      <c r="F884">
        <v>1</v>
      </c>
      <c r="G884">
        <v>1</v>
      </c>
      <c r="H884">
        <v>3</v>
      </c>
      <c r="I884" t="s">
        <v>1066</v>
      </c>
      <c r="J884" t="s">
        <v>1067</v>
      </c>
      <c r="K884" t="s">
        <v>1068</v>
      </c>
      <c r="L884">
        <v>1339</v>
      </c>
      <c r="N884">
        <v>1007</v>
      </c>
      <c r="O884" t="s">
        <v>179</v>
      </c>
      <c r="P884" t="s">
        <v>179</v>
      </c>
      <c r="Q884">
        <v>1</v>
      </c>
      <c r="X884">
        <v>3.2000000000000002E-3</v>
      </c>
      <c r="Y884">
        <v>2.44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3</v>
      </c>
      <c r="AG884">
        <v>3.2000000000000002E-3</v>
      </c>
      <c r="AH884">
        <v>2</v>
      </c>
      <c r="AI884">
        <v>39501733</v>
      </c>
      <c r="AJ884">
        <v>884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ROW(Source!A382)</f>
        <v>382</v>
      </c>
      <c r="B885">
        <v>39501745</v>
      </c>
      <c r="C885">
        <v>39501728</v>
      </c>
      <c r="D885">
        <v>36806520</v>
      </c>
      <c r="E885">
        <v>1</v>
      </c>
      <c r="F885">
        <v>1</v>
      </c>
      <c r="G885">
        <v>1</v>
      </c>
      <c r="H885">
        <v>3</v>
      </c>
      <c r="I885" t="s">
        <v>1271</v>
      </c>
      <c r="J885" t="s">
        <v>1272</v>
      </c>
      <c r="K885" t="s">
        <v>1273</v>
      </c>
      <c r="L885">
        <v>1348</v>
      </c>
      <c r="N885">
        <v>1009</v>
      </c>
      <c r="O885" t="s">
        <v>57</v>
      </c>
      <c r="P885" t="s">
        <v>57</v>
      </c>
      <c r="Q885">
        <v>1000</v>
      </c>
      <c r="X885">
        <v>1.1000000000000001E-3</v>
      </c>
      <c r="Y885">
        <v>734.5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3</v>
      </c>
      <c r="AG885">
        <v>1.1000000000000001E-3</v>
      </c>
      <c r="AH885">
        <v>2</v>
      </c>
      <c r="AI885">
        <v>39501734</v>
      </c>
      <c r="AJ885">
        <v>885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ROW(Source!A382)</f>
        <v>382</v>
      </c>
      <c r="B886">
        <v>39501746</v>
      </c>
      <c r="C886">
        <v>39501728</v>
      </c>
      <c r="D886">
        <v>36796108</v>
      </c>
      <c r="E886">
        <v>17</v>
      </c>
      <c r="F886">
        <v>1</v>
      </c>
      <c r="G886">
        <v>1</v>
      </c>
      <c r="H886">
        <v>3</v>
      </c>
      <c r="I886" t="s">
        <v>337</v>
      </c>
      <c r="J886" t="s">
        <v>3</v>
      </c>
      <c r="K886" t="s">
        <v>338</v>
      </c>
      <c r="L886">
        <v>1339</v>
      </c>
      <c r="N886">
        <v>1007</v>
      </c>
      <c r="O886" t="s">
        <v>179</v>
      </c>
      <c r="P886" t="s">
        <v>179</v>
      </c>
      <c r="Q886">
        <v>1</v>
      </c>
      <c r="X886">
        <v>1.04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 t="s">
        <v>3</v>
      </c>
      <c r="AG886">
        <v>1.04</v>
      </c>
      <c r="AH886">
        <v>2</v>
      </c>
      <c r="AI886">
        <v>39501735</v>
      </c>
      <c r="AJ886">
        <v>886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ROW(Source!A382)</f>
        <v>382</v>
      </c>
      <c r="B887">
        <v>39501747</v>
      </c>
      <c r="C887">
        <v>39501728</v>
      </c>
      <c r="D887">
        <v>36825608</v>
      </c>
      <c r="E887">
        <v>1</v>
      </c>
      <c r="F887">
        <v>1</v>
      </c>
      <c r="G887">
        <v>1</v>
      </c>
      <c r="H887">
        <v>3</v>
      </c>
      <c r="I887" t="s">
        <v>1399</v>
      </c>
      <c r="J887" t="s">
        <v>1400</v>
      </c>
      <c r="K887" t="s">
        <v>1401</v>
      </c>
      <c r="L887">
        <v>1348</v>
      </c>
      <c r="N887">
        <v>1009</v>
      </c>
      <c r="O887" t="s">
        <v>57</v>
      </c>
      <c r="P887" t="s">
        <v>57</v>
      </c>
      <c r="Q887">
        <v>1000</v>
      </c>
      <c r="X887">
        <v>5.0000000000000001E-4</v>
      </c>
      <c r="Y887">
        <v>10200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3</v>
      </c>
      <c r="AG887">
        <v>5.0000000000000001E-4</v>
      </c>
      <c r="AH887">
        <v>2</v>
      </c>
      <c r="AI887">
        <v>39501736</v>
      </c>
      <c r="AJ887">
        <v>888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ROW(Source!A382)</f>
        <v>382</v>
      </c>
      <c r="B888">
        <v>39501748</v>
      </c>
      <c r="C888">
        <v>39501728</v>
      </c>
      <c r="D888">
        <v>36825646</v>
      </c>
      <c r="E888">
        <v>1</v>
      </c>
      <c r="F888">
        <v>1</v>
      </c>
      <c r="G888">
        <v>1</v>
      </c>
      <c r="H888">
        <v>3</v>
      </c>
      <c r="I888" t="s">
        <v>1402</v>
      </c>
      <c r="J888" t="s">
        <v>1403</v>
      </c>
      <c r="K888" t="s">
        <v>1404</v>
      </c>
      <c r="L888">
        <v>1348</v>
      </c>
      <c r="N888">
        <v>1009</v>
      </c>
      <c r="O888" t="s">
        <v>57</v>
      </c>
      <c r="P888" t="s">
        <v>57</v>
      </c>
      <c r="Q888">
        <v>1000</v>
      </c>
      <c r="X888">
        <v>9.4999999999999998E-3</v>
      </c>
      <c r="Y888">
        <v>4455.2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3</v>
      </c>
      <c r="AG888">
        <v>9.4999999999999998E-3</v>
      </c>
      <c r="AH888">
        <v>2</v>
      </c>
      <c r="AI888">
        <v>39501737</v>
      </c>
      <c r="AJ888">
        <v>889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ROW(Source!A382)</f>
        <v>382</v>
      </c>
      <c r="B889">
        <v>39501749</v>
      </c>
      <c r="C889">
        <v>39501728</v>
      </c>
      <c r="D889">
        <v>36796448</v>
      </c>
      <c r="E889">
        <v>17</v>
      </c>
      <c r="F889">
        <v>1</v>
      </c>
      <c r="G889">
        <v>1</v>
      </c>
      <c r="H889">
        <v>3</v>
      </c>
      <c r="I889" t="s">
        <v>1564</v>
      </c>
      <c r="J889" t="s">
        <v>3</v>
      </c>
      <c r="K889" t="s">
        <v>1565</v>
      </c>
      <c r="L889">
        <v>1348</v>
      </c>
      <c r="N889">
        <v>1009</v>
      </c>
      <c r="O889" t="s">
        <v>57</v>
      </c>
      <c r="P889" t="s">
        <v>57</v>
      </c>
      <c r="Q889">
        <v>1000</v>
      </c>
      <c r="X889">
        <v>0.05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 t="s">
        <v>3</v>
      </c>
      <c r="AG889">
        <v>0.05</v>
      </c>
      <c r="AH889">
        <v>3</v>
      </c>
      <c r="AI889">
        <v>-1</v>
      </c>
      <c r="AJ889" t="s">
        <v>3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ROW(Source!A382)</f>
        <v>382</v>
      </c>
      <c r="B890">
        <v>39501750</v>
      </c>
      <c r="C890">
        <v>39501728</v>
      </c>
      <c r="D890">
        <v>36830505</v>
      </c>
      <c r="E890">
        <v>1</v>
      </c>
      <c r="F890">
        <v>1</v>
      </c>
      <c r="G890">
        <v>1</v>
      </c>
      <c r="H890">
        <v>3</v>
      </c>
      <c r="I890" t="s">
        <v>1405</v>
      </c>
      <c r="J890" t="s">
        <v>1406</v>
      </c>
      <c r="K890" t="s">
        <v>1407</v>
      </c>
      <c r="L890">
        <v>1339</v>
      </c>
      <c r="N890">
        <v>1007</v>
      </c>
      <c r="O890" t="s">
        <v>179</v>
      </c>
      <c r="P890" t="s">
        <v>179</v>
      </c>
      <c r="Q890">
        <v>1</v>
      </c>
      <c r="X890">
        <v>0.09</v>
      </c>
      <c r="Y890">
        <v>1155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3</v>
      </c>
      <c r="AG890">
        <v>0.09</v>
      </c>
      <c r="AH890">
        <v>2</v>
      </c>
      <c r="AI890">
        <v>39501738</v>
      </c>
      <c r="AJ890">
        <v>890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ROW(Source!A424)</f>
        <v>424</v>
      </c>
      <c r="B891">
        <v>39502451</v>
      </c>
      <c r="C891">
        <v>39502437</v>
      </c>
      <c r="D891">
        <v>37070495</v>
      </c>
      <c r="E891">
        <v>1</v>
      </c>
      <c r="F891">
        <v>1</v>
      </c>
      <c r="G891">
        <v>1</v>
      </c>
      <c r="H891">
        <v>1</v>
      </c>
      <c r="I891" t="s">
        <v>1035</v>
      </c>
      <c r="J891" t="s">
        <v>3</v>
      </c>
      <c r="K891" t="s">
        <v>1036</v>
      </c>
      <c r="L891">
        <v>1191</v>
      </c>
      <c r="N891">
        <v>1013</v>
      </c>
      <c r="O891" t="s">
        <v>1028</v>
      </c>
      <c r="P891" t="s">
        <v>1028</v>
      </c>
      <c r="Q891">
        <v>1</v>
      </c>
      <c r="X891">
        <v>167.86</v>
      </c>
      <c r="Y891">
        <v>0</v>
      </c>
      <c r="Z891">
        <v>0</v>
      </c>
      <c r="AA891">
        <v>0</v>
      </c>
      <c r="AB891">
        <v>8.74</v>
      </c>
      <c r="AC891">
        <v>0</v>
      </c>
      <c r="AD891">
        <v>1</v>
      </c>
      <c r="AE891">
        <v>1</v>
      </c>
      <c r="AF891" t="s">
        <v>33</v>
      </c>
      <c r="AG891">
        <v>193.03899999999999</v>
      </c>
      <c r="AH891">
        <v>2</v>
      </c>
      <c r="AI891">
        <v>39502438</v>
      </c>
      <c r="AJ891">
        <v>891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ROW(Source!A424)</f>
        <v>424</v>
      </c>
      <c r="B892">
        <v>39502452</v>
      </c>
      <c r="C892">
        <v>39502437</v>
      </c>
      <c r="D892">
        <v>37064876</v>
      </c>
      <c r="E892">
        <v>1</v>
      </c>
      <c r="F892">
        <v>1</v>
      </c>
      <c r="G892">
        <v>1</v>
      </c>
      <c r="H892">
        <v>1</v>
      </c>
      <c r="I892" t="s">
        <v>1029</v>
      </c>
      <c r="J892" t="s">
        <v>3</v>
      </c>
      <c r="K892" t="s">
        <v>1030</v>
      </c>
      <c r="L892">
        <v>1191</v>
      </c>
      <c r="N892">
        <v>1013</v>
      </c>
      <c r="O892" t="s">
        <v>1028</v>
      </c>
      <c r="P892" t="s">
        <v>1028</v>
      </c>
      <c r="Q892">
        <v>1</v>
      </c>
      <c r="X892">
        <v>1.3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1</v>
      </c>
      <c r="AE892">
        <v>2</v>
      </c>
      <c r="AF892" t="s">
        <v>32</v>
      </c>
      <c r="AG892">
        <v>1.625</v>
      </c>
      <c r="AH892">
        <v>2</v>
      </c>
      <c r="AI892">
        <v>39502439</v>
      </c>
      <c r="AJ892">
        <v>892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ROW(Source!A424)</f>
        <v>424</v>
      </c>
      <c r="B893">
        <v>39502453</v>
      </c>
      <c r="C893">
        <v>39502437</v>
      </c>
      <c r="D893">
        <v>36882159</v>
      </c>
      <c r="E893">
        <v>1</v>
      </c>
      <c r="F893">
        <v>1</v>
      </c>
      <c r="G893">
        <v>1</v>
      </c>
      <c r="H893">
        <v>2</v>
      </c>
      <c r="I893" t="s">
        <v>1119</v>
      </c>
      <c r="J893" t="s">
        <v>1120</v>
      </c>
      <c r="K893" t="s">
        <v>1121</v>
      </c>
      <c r="L893">
        <v>1368</v>
      </c>
      <c r="N893">
        <v>1011</v>
      </c>
      <c r="O893" t="s">
        <v>1034</v>
      </c>
      <c r="P893" t="s">
        <v>1034</v>
      </c>
      <c r="Q893">
        <v>1</v>
      </c>
      <c r="X893">
        <v>0.52</v>
      </c>
      <c r="Y893">
        <v>0</v>
      </c>
      <c r="Z893">
        <v>111.99</v>
      </c>
      <c r="AA893">
        <v>13.5</v>
      </c>
      <c r="AB893">
        <v>0</v>
      </c>
      <c r="AC893">
        <v>0</v>
      </c>
      <c r="AD893">
        <v>1</v>
      </c>
      <c r="AE893">
        <v>0</v>
      </c>
      <c r="AF893" t="s">
        <v>32</v>
      </c>
      <c r="AG893">
        <v>0.65</v>
      </c>
      <c r="AH893">
        <v>2</v>
      </c>
      <c r="AI893">
        <v>39502440</v>
      </c>
      <c r="AJ893">
        <v>893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ROW(Source!A424)</f>
        <v>424</v>
      </c>
      <c r="B894">
        <v>39502454</v>
      </c>
      <c r="C894">
        <v>39502437</v>
      </c>
      <c r="D894">
        <v>36882351</v>
      </c>
      <c r="E894">
        <v>1</v>
      </c>
      <c r="F894">
        <v>1</v>
      </c>
      <c r="G894">
        <v>1</v>
      </c>
      <c r="H894">
        <v>2</v>
      </c>
      <c r="I894" t="s">
        <v>1408</v>
      </c>
      <c r="J894" t="s">
        <v>1409</v>
      </c>
      <c r="K894" t="s">
        <v>1410</v>
      </c>
      <c r="L894">
        <v>1368</v>
      </c>
      <c r="N894">
        <v>1011</v>
      </c>
      <c r="O894" t="s">
        <v>1034</v>
      </c>
      <c r="P894" t="s">
        <v>1034</v>
      </c>
      <c r="Q894">
        <v>1</v>
      </c>
      <c r="X894">
        <v>0.39</v>
      </c>
      <c r="Y894">
        <v>0</v>
      </c>
      <c r="Z894">
        <v>6.66</v>
      </c>
      <c r="AA894">
        <v>0</v>
      </c>
      <c r="AB894">
        <v>0</v>
      </c>
      <c r="AC894">
        <v>0</v>
      </c>
      <c r="AD894">
        <v>1</v>
      </c>
      <c r="AE894">
        <v>0</v>
      </c>
      <c r="AF894" t="s">
        <v>32</v>
      </c>
      <c r="AG894">
        <v>0.48750000000000004</v>
      </c>
      <c r="AH894">
        <v>2</v>
      </c>
      <c r="AI894">
        <v>39502441</v>
      </c>
      <c r="AJ894">
        <v>894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ROW(Source!A424)</f>
        <v>424</v>
      </c>
      <c r="B895">
        <v>39502455</v>
      </c>
      <c r="C895">
        <v>39502437</v>
      </c>
      <c r="D895">
        <v>36883554</v>
      </c>
      <c r="E895">
        <v>1</v>
      </c>
      <c r="F895">
        <v>1</v>
      </c>
      <c r="G895">
        <v>1</v>
      </c>
      <c r="H895">
        <v>2</v>
      </c>
      <c r="I895" t="s">
        <v>1037</v>
      </c>
      <c r="J895" t="s">
        <v>1038</v>
      </c>
      <c r="K895" t="s">
        <v>1039</v>
      </c>
      <c r="L895">
        <v>1368</v>
      </c>
      <c r="N895">
        <v>1011</v>
      </c>
      <c r="O895" t="s">
        <v>1034</v>
      </c>
      <c r="P895" t="s">
        <v>1034</v>
      </c>
      <c r="Q895">
        <v>1</v>
      </c>
      <c r="X895">
        <v>0.78</v>
      </c>
      <c r="Y895">
        <v>0</v>
      </c>
      <c r="Z895">
        <v>65.709999999999994</v>
      </c>
      <c r="AA895">
        <v>11.6</v>
      </c>
      <c r="AB895">
        <v>0</v>
      </c>
      <c r="AC895">
        <v>0</v>
      </c>
      <c r="AD895">
        <v>1</v>
      </c>
      <c r="AE895">
        <v>0</v>
      </c>
      <c r="AF895" t="s">
        <v>32</v>
      </c>
      <c r="AG895">
        <v>0.97500000000000009</v>
      </c>
      <c r="AH895">
        <v>2</v>
      </c>
      <c r="AI895">
        <v>39502442</v>
      </c>
      <c r="AJ895">
        <v>895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ROW(Source!A424)</f>
        <v>424</v>
      </c>
      <c r="B896">
        <v>39502456</v>
      </c>
      <c r="C896">
        <v>39502437</v>
      </c>
      <c r="D896">
        <v>36883858</v>
      </c>
      <c r="E896">
        <v>1</v>
      </c>
      <c r="F896">
        <v>1</v>
      </c>
      <c r="G896">
        <v>1</v>
      </c>
      <c r="H896">
        <v>2</v>
      </c>
      <c r="I896" t="s">
        <v>1101</v>
      </c>
      <c r="J896" t="s">
        <v>1102</v>
      </c>
      <c r="K896" t="s">
        <v>1103</v>
      </c>
      <c r="L896">
        <v>1368</v>
      </c>
      <c r="N896">
        <v>1011</v>
      </c>
      <c r="O896" t="s">
        <v>1034</v>
      </c>
      <c r="P896" t="s">
        <v>1034</v>
      </c>
      <c r="Q896">
        <v>1</v>
      </c>
      <c r="X896">
        <v>1.79</v>
      </c>
      <c r="Y896">
        <v>0</v>
      </c>
      <c r="Z896">
        <v>8.1</v>
      </c>
      <c r="AA896">
        <v>0</v>
      </c>
      <c r="AB896">
        <v>0</v>
      </c>
      <c r="AC896">
        <v>0</v>
      </c>
      <c r="AD896">
        <v>1</v>
      </c>
      <c r="AE896">
        <v>0</v>
      </c>
      <c r="AF896" t="s">
        <v>32</v>
      </c>
      <c r="AG896">
        <v>2.2374999999999998</v>
      </c>
      <c r="AH896">
        <v>2</v>
      </c>
      <c r="AI896">
        <v>39502443</v>
      </c>
      <c r="AJ896">
        <v>896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ROW(Source!A424)</f>
        <v>424</v>
      </c>
      <c r="B897">
        <v>39502457</v>
      </c>
      <c r="C897">
        <v>39502437</v>
      </c>
      <c r="D897">
        <v>36799676</v>
      </c>
      <c r="E897">
        <v>1</v>
      </c>
      <c r="F897">
        <v>1</v>
      </c>
      <c r="G897">
        <v>1</v>
      </c>
      <c r="H897">
        <v>3</v>
      </c>
      <c r="I897" t="s">
        <v>1411</v>
      </c>
      <c r="J897" t="s">
        <v>1412</v>
      </c>
      <c r="K897" t="s">
        <v>1413</v>
      </c>
      <c r="L897">
        <v>1348</v>
      </c>
      <c r="N897">
        <v>1009</v>
      </c>
      <c r="O897" t="s">
        <v>57</v>
      </c>
      <c r="P897" t="s">
        <v>57</v>
      </c>
      <c r="Q897">
        <v>1000</v>
      </c>
      <c r="X897">
        <v>8.8999999999999995E-4</v>
      </c>
      <c r="Y897">
        <v>26499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3</v>
      </c>
      <c r="AG897">
        <v>8.8999999999999995E-4</v>
      </c>
      <c r="AH897">
        <v>2</v>
      </c>
      <c r="AI897">
        <v>39502444</v>
      </c>
      <c r="AJ897">
        <v>897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ROW(Source!A424)</f>
        <v>424</v>
      </c>
      <c r="B898">
        <v>39502458</v>
      </c>
      <c r="C898">
        <v>39502437</v>
      </c>
      <c r="D898">
        <v>36803269</v>
      </c>
      <c r="E898">
        <v>1</v>
      </c>
      <c r="F898">
        <v>1</v>
      </c>
      <c r="G898">
        <v>1</v>
      </c>
      <c r="H898">
        <v>3</v>
      </c>
      <c r="I898" t="s">
        <v>1384</v>
      </c>
      <c r="J898" t="s">
        <v>1385</v>
      </c>
      <c r="K898" t="s">
        <v>1386</v>
      </c>
      <c r="L898">
        <v>1348</v>
      </c>
      <c r="N898">
        <v>1009</v>
      </c>
      <c r="O898" t="s">
        <v>57</v>
      </c>
      <c r="P898" t="s">
        <v>57</v>
      </c>
      <c r="Q898">
        <v>1000</v>
      </c>
      <c r="X898">
        <v>4.4999999999999999E-4</v>
      </c>
      <c r="Y898">
        <v>10362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3</v>
      </c>
      <c r="AG898">
        <v>4.4999999999999999E-4</v>
      </c>
      <c r="AH898">
        <v>2</v>
      </c>
      <c r="AI898">
        <v>39502445</v>
      </c>
      <c r="AJ898">
        <v>898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ROW(Source!A424)</f>
        <v>424</v>
      </c>
      <c r="B899">
        <v>39502459</v>
      </c>
      <c r="C899">
        <v>39502437</v>
      </c>
      <c r="D899">
        <v>36804447</v>
      </c>
      <c r="E899">
        <v>1</v>
      </c>
      <c r="F899">
        <v>1</v>
      </c>
      <c r="G899">
        <v>1</v>
      </c>
      <c r="H899">
        <v>3</v>
      </c>
      <c r="I899" t="s">
        <v>1414</v>
      </c>
      <c r="J899" t="s">
        <v>1415</v>
      </c>
      <c r="K899" t="s">
        <v>1416</v>
      </c>
      <c r="L899">
        <v>1348</v>
      </c>
      <c r="N899">
        <v>1009</v>
      </c>
      <c r="O899" t="s">
        <v>57</v>
      </c>
      <c r="P899" t="s">
        <v>57</v>
      </c>
      <c r="Q899">
        <v>1000</v>
      </c>
      <c r="X899">
        <v>1.4999999999999999E-2</v>
      </c>
      <c r="Y899">
        <v>9040.01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3</v>
      </c>
      <c r="AG899">
        <v>1.4999999999999999E-2</v>
      </c>
      <c r="AH899">
        <v>2</v>
      </c>
      <c r="AI899">
        <v>39502446</v>
      </c>
      <c r="AJ899">
        <v>899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ROW(Source!A424)</f>
        <v>424</v>
      </c>
      <c r="B900">
        <v>39502460</v>
      </c>
      <c r="C900">
        <v>39502437</v>
      </c>
      <c r="D900">
        <v>36805330</v>
      </c>
      <c r="E900">
        <v>1</v>
      </c>
      <c r="F900">
        <v>1</v>
      </c>
      <c r="G900">
        <v>1</v>
      </c>
      <c r="H900">
        <v>3</v>
      </c>
      <c r="I900" t="s">
        <v>1417</v>
      </c>
      <c r="J900" t="s">
        <v>1418</v>
      </c>
      <c r="K900" t="s">
        <v>1419</v>
      </c>
      <c r="L900">
        <v>1346</v>
      </c>
      <c r="N900">
        <v>1009</v>
      </c>
      <c r="O900" t="s">
        <v>52</v>
      </c>
      <c r="P900" t="s">
        <v>52</v>
      </c>
      <c r="Q900">
        <v>1</v>
      </c>
      <c r="X900">
        <v>8</v>
      </c>
      <c r="Y900">
        <v>23.09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3</v>
      </c>
      <c r="AG900">
        <v>8</v>
      </c>
      <c r="AH900">
        <v>2</v>
      </c>
      <c r="AI900">
        <v>39502447</v>
      </c>
      <c r="AJ900">
        <v>900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ROW(Source!A424)</f>
        <v>424</v>
      </c>
      <c r="B901">
        <v>39502461</v>
      </c>
      <c r="C901">
        <v>39502437</v>
      </c>
      <c r="D901">
        <v>39169906</v>
      </c>
      <c r="E901">
        <v>17</v>
      </c>
      <c r="F901">
        <v>1</v>
      </c>
      <c r="G901">
        <v>1</v>
      </c>
      <c r="H901">
        <v>3</v>
      </c>
      <c r="I901" t="s">
        <v>1593</v>
      </c>
      <c r="J901" t="s">
        <v>3</v>
      </c>
      <c r="K901" t="s">
        <v>1594</v>
      </c>
      <c r="L901">
        <v>1327</v>
      </c>
      <c r="N901">
        <v>1005</v>
      </c>
      <c r="O901" t="s">
        <v>40</v>
      </c>
      <c r="P901" t="s">
        <v>40</v>
      </c>
      <c r="Q901">
        <v>1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1</v>
      </c>
      <c r="AD901">
        <v>0</v>
      </c>
      <c r="AE901">
        <v>0</v>
      </c>
      <c r="AF901" t="s">
        <v>3</v>
      </c>
      <c r="AG901">
        <v>0</v>
      </c>
      <c r="AH901">
        <v>3</v>
      </c>
      <c r="AI901">
        <v>-1</v>
      </c>
      <c r="AJ901" t="s">
        <v>3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ROW(Source!A424)</f>
        <v>424</v>
      </c>
      <c r="B902">
        <v>39502462</v>
      </c>
      <c r="C902">
        <v>39502437</v>
      </c>
      <c r="D902">
        <v>36838891</v>
      </c>
      <c r="E902">
        <v>1</v>
      </c>
      <c r="F902">
        <v>1</v>
      </c>
      <c r="G902">
        <v>1</v>
      </c>
      <c r="H902">
        <v>3</v>
      </c>
      <c r="I902" t="s">
        <v>1420</v>
      </c>
      <c r="J902" t="s">
        <v>1421</v>
      </c>
      <c r="K902" t="s">
        <v>1422</v>
      </c>
      <c r="L902">
        <v>1348</v>
      </c>
      <c r="N902">
        <v>1009</v>
      </c>
      <c r="O902" t="s">
        <v>57</v>
      </c>
      <c r="P902" t="s">
        <v>57</v>
      </c>
      <c r="Q902">
        <v>1000</v>
      </c>
      <c r="X902">
        <v>5.0099999999999997E-3</v>
      </c>
      <c r="Y902">
        <v>17183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0</v>
      </c>
      <c r="AF902" t="s">
        <v>3</v>
      </c>
      <c r="AG902">
        <v>5.0099999999999997E-3</v>
      </c>
      <c r="AH902">
        <v>2</v>
      </c>
      <c r="AI902">
        <v>39502448</v>
      </c>
      <c r="AJ902">
        <v>901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ROW(Source!A424)</f>
        <v>424</v>
      </c>
      <c r="B903">
        <v>39502463</v>
      </c>
      <c r="C903">
        <v>39502437</v>
      </c>
      <c r="D903">
        <v>36797622</v>
      </c>
      <c r="E903">
        <v>17</v>
      </c>
      <c r="F903">
        <v>1</v>
      </c>
      <c r="G903">
        <v>1</v>
      </c>
      <c r="H903">
        <v>3</v>
      </c>
      <c r="I903" t="s">
        <v>1587</v>
      </c>
      <c r="J903" t="s">
        <v>3</v>
      </c>
      <c r="K903" t="s">
        <v>1588</v>
      </c>
      <c r="L903">
        <v>1346</v>
      </c>
      <c r="N903">
        <v>1009</v>
      </c>
      <c r="O903" t="s">
        <v>52</v>
      </c>
      <c r="P903" t="s">
        <v>52</v>
      </c>
      <c r="Q903">
        <v>1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1</v>
      </c>
      <c r="AD903">
        <v>0</v>
      </c>
      <c r="AE903">
        <v>0</v>
      </c>
      <c r="AF903" t="s">
        <v>3</v>
      </c>
      <c r="AG903">
        <v>0</v>
      </c>
      <c r="AH903">
        <v>3</v>
      </c>
      <c r="AI903">
        <v>-1</v>
      </c>
      <c r="AJ903" t="s">
        <v>3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ROW(Source!A424)</f>
        <v>424</v>
      </c>
      <c r="B904">
        <v>39502464</v>
      </c>
      <c r="C904">
        <v>39502437</v>
      </c>
      <c r="D904">
        <v>36797819</v>
      </c>
      <c r="E904">
        <v>17</v>
      </c>
      <c r="F904">
        <v>1</v>
      </c>
      <c r="G904">
        <v>1</v>
      </c>
      <c r="H904">
        <v>3</v>
      </c>
      <c r="I904" t="s">
        <v>662</v>
      </c>
      <c r="J904" t="s">
        <v>3</v>
      </c>
      <c r="K904" t="s">
        <v>663</v>
      </c>
      <c r="L904">
        <v>1327</v>
      </c>
      <c r="N904">
        <v>1005</v>
      </c>
      <c r="O904" t="s">
        <v>40</v>
      </c>
      <c r="P904" t="s">
        <v>40</v>
      </c>
      <c r="Q904">
        <v>1</v>
      </c>
      <c r="X904">
        <v>100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 t="s">
        <v>3</v>
      </c>
      <c r="AG904">
        <v>100</v>
      </c>
      <c r="AH904">
        <v>2</v>
      </c>
      <c r="AI904">
        <v>39502449</v>
      </c>
      <c r="AJ904">
        <v>903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ROW(Source!A424)</f>
        <v>424</v>
      </c>
      <c r="B905">
        <v>39502465</v>
      </c>
      <c r="C905">
        <v>39502437</v>
      </c>
      <c r="D905">
        <v>36797822</v>
      </c>
      <c r="E905">
        <v>17</v>
      </c>
      <c r="F905">
        <v>1</v>
      </c>
      <c r="G905">
        <v>1</v>
      </c>
      <c r="H905">
        <v>3</v>
      </c>
      <c r="I905" t="s">
        <v>1595</v>
      </c>
      <c r="J905" t="s">
        <v>3</v>
      </c>
      <c r="K905" t="s">
        <v>1596</v>
      </c>
      <c r="L905">
        <v>1354</v>
      </c>
      <c r="N905">
        <v>1010</v>
      </c>
      <c r="O905" t="s">
        <v>132</v>
      </c>
      <c r="P905" t="s">
        <v>132</v>
      </c>
      <c r="Q905">
        <v>1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1</v>
      </c>
      <c r="AD905">
        <v>0</v>
      </c>
      <c r="AE905">
        <v>0</v>
      </c>
      <c r="AF905" t="s">
        <v>3</v>
      </c>
      <c r="AG905">
        <v>0</v>
      </c>
      <c r="AH905">
        <v>3</v>
      </c>
      <c r="AI905">
        <v>-1</v>
      </c>
      <c r="AJ905" t="s">
        <v>3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ROW(Source!A424)</f>
        <v>424</v>
      </c>
      <c r="B906">
        <v>39502466</v>
      </c>
      <c r="C906">
        <v>39502437</v>
      </c>
      <c r="D906">
        <v>36797825</v>
      </c>
      <c r="E906">
        <v>17</v>
      </c>
      <c r="F906">
        <v>1</v>
      </c>
      <c r="G906">
        <v>1</v>
      </c>
      <c r="H906">
        <v>3</v>
      </c>
      <c r="I906" t="s">
        <v>1597</v>
      </c>
      <c r="J906" t="s">
        <v>3</v>
      </c>
      <c r="K906" t="s">
        <v>1598</v>
      </c>
      <c r="L906">
        <v>1354</v>
      </c>
      <c r="N906">
        <v>1010</v>
      </c>
      <c r="O906" t="s">
        <v>132</v>
      </c>
      <c r="P906" t="s">
        <v>132</v>
      </c>
      <c r="Q906">
        <v>1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1</v>
      </c>
      <c r="AD906">
        <v>0</v>
      </c>
      <c r="AE906">
        <v>0</v>
      </c>
      <c r="AF906" t="s">
        <v>3</v>
      </c>
      <c r="AG906">
        <v>0</v>
      </c>
      <c r="AH906">
        <v>3</v>
      </c>
      <c r="AI906">
        <v>-1</v>
      </c>
      <c r="AJ906" t="s">
        <v>3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ROW(Source!A424)</f>
        <v>424</v>
      </c>
      <c r="B907">
        <v>39502467</v>
      </c>
      <c r="C907">
        <v>39502437</v>
      </c>
      <c r="D907">
        <v>36797828</v>
      </c>
      <c r="E907">
        <v>17</v>
      </c>
      <c r="F907">
        <v>1</v>
      </c>
      <c r="G907">
        <v>1</v>
      </c>
      <c r="H907">
        <v>3</v>
      </c>
      <c r="I907" t="s">
        <v>1599</v>
      </c>
      <c r="J907" t="s">
        <v>3</v>
      </c>
      <c r="K907" t="s">
        <v>1600</v>
      </c>
      <c r="L907">
        <v>1354</v>
      </c>
      <c r="N907">
        <v>1010</v>
      </c>
      <c r="O907" t="s">
        <v>132</v>
      </c>
      <c r="P907" t="s">
        <v>132</v>
      </c>
      <c r="Q907">
        <v>1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1</v>
      </c>
      <c r="AD907">
        <v>0</v>
      </c>
      <c r="AE907">
        <v>0</v>
      </c>
      <c r="AF907" t="s">
        <v>3</v>
      </c>
      <c r="AG907">
        <v>0</v>
      </c>
      <c r="AH907">
        <v>3</v>
      </c>
      <c r="AI907">
        <v>-1</v>
      </c>
      <c r="AJ907" t="s">
        <v>3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ROW(Source!A425)</f>
        <v>425</v>
      </c>
      <c r="B908">
        <v>39502451</v>
      </c>
      <c r="C908">
        <v>39502437</v>
      </c>
      <c r="D908">
        <v>37070495</v>
      </c>
      <c r="E908">
        <v>1</v>
      </c>
      <c r="F908">
        <v>1</v>
      </c>
      <c r="G908">
        <v>1</v>
      </c>
      <c r="H908">
        <v>1</v>
      </c>
      <c r="I908" t="s">
        <v>1035</v>
      </c>
      <c r="J908" t="s">
        <v>3</v>
      </c>
      <c r="K908" t="s">
        <v>1036</v>
      </c>
      <c r="L908">
        <v>1191</v>
      </c>
      <c r="N908">
        <v>1013</v>
      </c>
      <c r="O908" t="s">
        <v>1028</v>
      </c>
      <c r="P908" t="s">
        <v>1028</v>
      </c>
      <c r="Q908">
        <v>1</v>
      </c>
      <c r="X908">
        <v>167.86</v>
      </c>
      <c r="Y908">
        <v>0</v>
      </c>
      <c r="Z908">
        <v>0</v>
      </c>
      <c r="AA908">
        <v>0</v>
      </c>
      <c r="AB908">
        <v>8.74</v>
      </c>
      <c r="AC908">
        <v>0</v>
      </c>
      <c r="AD908">
        <v>1</v>
      </c>
      <c r="AE908">
        <v>1</v>
      </c>
      <c r="AF908" t="s">
        <v>33</v>
      </c>
      <c r="AG908">
        <v>193.03899999999999</v>
      </c>
      <c r="AH908">
        <v>2</v>
      </c>
      <c r="AI908">
        <v>39502438</v>
      </c>
      <c r="AJ908">
        <v>904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ROW(Source!A425)</f>
        <v>425</v>
      </c>
      <c r="B909">
        <v>39502452</v>
      </c>
      <c r="C909">
        <v>39502437</v>
      </c>
      <c r="D909">
        <v>37064876</v>
      </c>
      <c r="E909">
        <v>1</v>
      </c>
      <c r="F909">
        <v>1</v>
      </c>
      <c r="G909">
        <v>1</v>
      </c>
      <c r="H909">
        <v>1</v>
      </c>
      <c r="I909" t="s">
        <v>1029</v>
      </c>
      <c r="J909" t="s">
        <v>3</v>
      </c>
      <c r="K909" t="s">
        <v>1030</v>
      </c>
      <c r="L909">
        <v>1191</v>
      </c>
      <c r="N909">
        <v>1013</v>
      </c>
      <c r="O909" t="s">
        <v>1028</v>
      </c>
      <c r="P909" t="s">
        <v>1028</v>
      </c>
      <c r="Q909">
        <v>1</v>
      </c>
      <c r="X909">
        <v>1.3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1</v>
      </c>
      <c r="AE909">
        <v>2</v>
      </c>
      <c r="AF909" t="s">
        <v>32</v>
      </c>
      <c r="AG909">
        <v>1.625</v>
      </c>
      <c r="AH909">
        <v>2</v>
      </c>
      <c r="AI909">
        <v>39502439</v>
      </c>
      <c r="AJ909">
        <v>905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ROW(Source!A425)</f>
        <v>425</v>
      </c>
      <c r="B910">
        <v>39502453</v>
      </c>
      <c r="C910">
        <v>39502437</v>
      </c>
      <c r="D910">
        <v>36882159</v>
      </c>
      <c r="E910">
        <v>1</v>
      </c>
      <c r="F910">
        <v>1</v>
      </c>
      <c r="G910">
        <v>1</v>
      </c>
      <c r="H910">
        <v>2</v>
      </c>
      <c r="I910" t="s">
        <v>1119</v>
      </c>
      <c r="J910" t="s">
        <v>1120</v>
      </c>
      <c r="K910" t="s">
        <v>1121</v>
      </c>
      <c r="L910">
        <v>1368</v>
      </c>
      <c r="N910">
        <v>1011</v>
      </c>
      <c r="O910" t="s">
        <v>1034</v>
      </c>
      <c r="P910" t="s">
        <v>1034</v>
      </c>
      <c r="Q910">
        <v>1</v>
      </c>
      <c r="X910">
        <v>0.52</v>
      </c>
      <c r="Y910">
        <v>0</v>
      </c>
      <c r="Z910">
        <v>111.99</v>
      </c>
      <c r="AA910">
        <v>13.5</v>
      </c>
      <c r="AB910">
        <v>0</v>
      </c>
      <c r="AC910">
        <v>0</v>
      </c>
      <c r="AD910">
        <v>1</v>
      </c>
      <c r="AE910">
        <v>0</v>
      </c>
      <c r="AF910" t="s">
        <v>32</v>
      </c>
      <c r="AG910">
        <v>0.65</v>
      </c>
      <c r="AH910">
        <v>2</v>
      </c>
      <c r="AI910">
        <v>39502440</v>
      </c>
      <c r="AJ910">
        <v>906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ROW(Source!A425)</f>
        <v>425</v>
      </c>
      <c r="B911">
        <v>39502454</v>
      </c>
      <c r="C911">
        <v>39502437</v>
      </c>
      <c r="D911">
        <v>36882351</v>
      </c>
      <c r="E911">
        <v>1</v>
      </c>
      <c r="F911">
        <v>1</v>
      </c>
      <c r="G911">
        <v>1</v>
      </c>
      <c r="H911">
        <v>2</v>
      </c>
      <c r="I911" t="s">
        <v>1408</v>
      </c>
      <c r="J911" t="s">
        <v>1409</v>
      </c>
      <c r="K911" t="s">
        <v>1410</v>
      </c>
      <c r="L911">
        <v>1368</v>
      </c>
      <c r="N911">
        <v>1011</v>
      </c>
      <c r="O911" t="s">
        <v>1034</v>
      </c>
      <c r="P911" t="s">
        <v>1034</v>
      </c>
      <c r="Q911">
        <v>1</v>
      </c>
      <c r="X911">
        <v>0.39</v>
      </c>
      <c r="Y911">
        <v>0</v>
      </c>
      <c r="Z911">
        <v>6.66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32</v>
      </c>
      <c r="AG911">
        <v>0.48750000000000004</v>
      </c>
      <c r="AH911">
        <v>2</v>
      </c>
      <c r="AI911">
        <v>39502441</v>
      </c>
      <c r="AJ911">
        <v>907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ROW(Source!A425)</f>
        <v>425</v>
      </c>
      <c r="B912">
        <v>39502455</v>
      </c>
      <c r="C912">
        <v>39502437</v>
      </c>
      <c r="D912">
        <v>36883554</v>
      </c>
      <c r="E912">
        <v>1</v>
      </c>
      <c r="F912">
        <v>1</v>
      </c>
      <c r="G912">
        <v>1</v>
      </c>
      <c r="H912">
        <v>2</v>
      </c>
      <c r="I912" t="s">
        <v>1037</v>
      </c>
      <c r="J912" t="s">
        <v>1038</v>
      </c>
      <c r="K912" t="s">
        <v>1039</v>
      </c>
      <c r="L912">
        <v>1368</v>
      </c>
      <c r="N912">
        <v>1011</v>
      </c>
      <c r="O912" t="s">
        <v>1034</v>
      </c>
      <c r="P912" t="s">
        <v>1034</v>
      </c>
      <c r="Q912">
        <v>1</v>
      </c>
      <c r="X912">
        <v>0.78</v>
      </c>
      <c r="Y912">
        <v>0</v>
      </c>
      <c r="Z912">
        <v>65.709999999999994</v>
      </c>
      <c r="AA912">
        <v>11.6</v>
      </c>
      <c r="AB912">
        <v>0</v>
      </c>
      <c r="AC912">
        <v>0</v>
      </c>
      <c r="AD912">
        <v>1</v>
      </c>
      <c r="AE912">
        <v>0</v>
      </c>
      <c r="AF912" t="s">
        <v>32</v>
      </c>
      <c r="AG912">
        <v>0.97500000000000009</v>
      </c>
      <c r="AH912">
        <v>2</v>
      </c>
      <c r="AI912">
        <v>39502442</v>
      </c>
      <c r="AJ912">
        <v>908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ROW(Source!A425)</f>
        <v>425</v>
      </c>
      <c r="B913">
        <v>39502456</v>
      </c>
      <c r="C913">
        <v>39502437</v>
      </c>
      <c r="D913">
        <v>36883858</v>
      </c>
      <c r="E913">
        <v>1</v>
      </c>
      <c r="F913">
        <v>1</v>
      </c>
      <c r="G913">
        <v>1</v>
      </c>
      <c r="H913">
        <v>2</v>
      </c>
      <c r="I913" t="s">
        <v>1101</v>
      </c>
      <c r="J913" t="s">
        <v>1102</v>
      </c>
      <c r="K913" t="s">
        <v>1103</v>
      </c>
      <c r="L913">
        <v>1368</v>
      </c>
      <c r="N913">
        <v>1011</v>
      </c>
      <c r="O913" t="s">
        <v>1034</v>
      </c>
      <c r="P913" t="s">
        <v>1034</v>
      </c>
      <c r="Q913">
        <v>1</v>
      </c>
      <c r="X913">
        <v>1.79</v>
      </c>
      <c r="Y913">
        <v>0</v>
      </c>
      <c r="Z913">
        <v>8.1</v>
      </c>
      <c r="AA913">
        <v>0</v>
      </c>
      <c r="AB913">
        <v>0</v>
      </c>
      <c r="AC913">
        <v>0</v>
      </c>
      <c r="AD913">
        <v>1</v>
      </c>
      <c r="AE913">
        <v>0</v>
      </c>
      <c r="AF913" t="s">
        <v>32</v>
      </c>
      <c r="AG913">
        <v>2.2374999999999998</v>
      </c>
      <c r="AH913">
        <v>2</v>
      </c>
      <c r="AI913">
        <v>39502443</v>
      </c>
      <c r="AJ913">
        <v>909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ROW(Source!A425)</f>
        <v>425</v>
      </c>
      <c r="B914">
        <v>39502457</v>
      </c>
      <c r="C914">
        <v>39502437</v>
      </c>
      <c r="D914">
        <v>36799676</v>
      </c>
      <c r="E914">
        <v>1</v>
      </c>
      <c r="F914">
        <v>1</v>
      </c>
      <c r="G914">
        <v>1</v>
      </c>
      <c r="H914">
        <v>3</v>
      </c>
      <c r="I914" t="s">
        <v>1411</v>
      </c>
      <c r="J914" t="s">
        <v>1412</v>
      </c>
      <c r="K914" t="s">
        <v>1413</v>
      </c>
      <c r="L914">
        <v>1348</v>
      </c>
      <c r="N914">
        <v>1009</v>
      </c>
      <c r="O914" t="s">
        <v>57</v>
      </c>
      <c r="P914" t="s">
        <v>57</v>
      </c>
      <c r="Q914">
        <v>1000</v>
      </c>
      <c r="X914">
        <v>8.8999999999999995E-4</v>
      </c>
      <c r="Y914">
        <v>26499</v>
      </c>
      <c r="Z914">
        <v>0</v>
      </c>
      <c r="AA914">
        <v>0</v>
      </c>
      <c r="AB914">
        <v>0</v>
      </c>
      <c r="AC914">
        <v>0</v>
      </c>
      <c r="AD914">
        <v>1</v>
      </c>
      <c r="AE914">
        <v>0</v>
      </c>
      <c r="AF914" t="s">
        <v>3</v>
      </c>
      <c r="AG914">
        <v>8.8999999999999995E-4</v>
      </c>
      <c r="AH914">
        <v>2</v>
      </c>
      <c r="AI914">
        <v>39502444</v>
      </c>
      <c r="AJ914">
        <v>910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ROW(Source!A425)</f>
        <v>425</v>
      </c>
      <c r="B915">
        <v>39502458</v>
      </c>
      <c r="C915">
        <v>39502437</v>
      </c>
      <c r="D915">
        <v>36803269</v>
      </c>
      <c r="E915">
        <v>1</v>
      </c>
      <c r="F915">
        <v>1</v>
      </c>
      <c r="G915">
        <v>1</v>
      </c>
      <c r="H915">
        <v>3</v>
      </c>
      <c r="I915" t="s">
        <v>1384</v>
      </c>
      <c r="J915" t="s">
        <v>1385</v>
      </c>
      <c r="K915" t="s">
        <v>1386</v>
      </c>
      <c r="L915">
        <v>1348</v>
      </c>
      <c r="N915">
        <v>1009</v>
      </c>
      <c r="O915" t="s">
        <v>57</v>
      </c>
      <c r="P915" t="s">
        <v>57</v>
      </c>
      <c r="Q915">
        <v>1000</v>
      </c>
      <c r="X915">
        <v>4.4999999999999999E-4</v>
      </c>
      <c r="Y915">
        <v>10362</v>
      </c>
      <c r="Z915">
        <v>0</v>
      </c>
      <c r="AA915">
        <v>0</v>
      </c>
      <c r="AB915">
        <v>0</v>
      </c>
      <c r="AC915">
        <v>0</v>
      </c>
      <c r="AD915">
        <v>1</v>
      </c>
      <c r="AE915">
        <v>0</v>
      </c>
      <c r="AF915" t="s">
        <v>3</v>
      </c>
      <c r="AG915">
        <v>4.4999999999999999E-4</v>
      </c>
      <c r="AH915">
        <v>2</v>
      </c>
      <c r="AI915">
        <v>39502445</v>
      </c>
      <c r="AJ915">
        <v>911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ROW(Source!A425)</f>
        <v>425</v>
      </c>
      <c r="B916">
        <v>39502459</v>
      </c>
      <c r="C916">
        <v>39502437</v>
      </c>
      <c r="D916">
        <v>36804447</v>
      </c>
      <c r="E916">
        <v>1</v>
      </c>
      <c r="F916">
        <v>1</v>
      </c>
      <c r="G916">
        <v>1</v>
      </c>
      <c r="H916">
        <v>3</v>
      </c>
      <c r="I916" t="s">
        <v>1414</v>
      </c>
      <c r="J916" t="s">
        <v>1415</v>
      </c>
      <c r="K916" t="s">
        <v>1416</v>
      </c>
      <c r="L916">
        <v>1348</v>
      </c>
      <c r="N916">
        <v>1009</v>
      </c>
      <c r="O916" t="s">
        <v>57</v>
      </c>
      <c r="P916" t="s">
        <v>57</v>
      </c>
      <c r="Q916">
        <v>1000</v>
      </c>
      <c r="X916">
        <v>1.4999999999999999E-2</v>
      </c>
      <c r="Y916">
        <v>9040.01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0</v>
      </c>
      <c r="AF916" t="s">
        <v>3</v>
      </c>
      <c r="AG916">
        <v>1.4999999999999999E-2</v>
      </c>
      <c r="AH916">
        <v>2</v>
      </c>
      <c r="AI916">
        <v>39502446</v>
      </c>
      <c r="AJ916">
        <v>912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ROW(Source!A425)</f>
        <v>425</v>
      </c>
      <c r="B917">
        <v>39502460</v>
      </c>
      <c r="C917">
        <v>39502437</v>
      </c>
      <c r="D917">
        <v>36805330</v>
      </c>
      <c r="E917">
        <v>1</v>
      </c>
      <c r="F917">
        <v>1</v>
      </c>
      <c r="G917">
        <v>1</v>
      </c>
      <c r="H917">
        <v>3</v>
      </c>
      <c r="I917" t="s">
        <v>1417</v>
      </c>
      <c r="J917" t="s">
        <v>1418</v>
      </c>
      <c r="K917" t="s">
        <v>1419</v>
      </c>
      <c r="L917">
        <v>1346</v>
      </c>
      <c r="N917">
        <v>1009</v>
      </c>
      <c r="O917" t="s">
        <v>52</v>
      </c>
      <c r="P917" t="s">
        <v>52</v>
      </c>
      <c r="Q917">
        <v>1</v>
      </c>
      <c r="X917">
        <v>8</v>
      </c>
      <c r="Y917">
        <v>23.09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3</v>
      </c>
      <c r="AG917">
        <v>8</v>
      </c>
      <c r="AH917">
        <v>2</v>
      </c>
      <c r="AI917">
        <v>39502447</v>
      </c>
      <c r="AJ917">
        <v>913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ROW(Source!A425)</f>
        <v>425</v>
      </c>
      <c r="B918">
        <v>39502461</v>
      </c>
      <c r="C918">
        <v>39502437</v>
      </c>
      <c r="D918">
        <v>39169906</v>
      </c>
      <c r="E918">
        <v>17</v>
      </c>
      <c r="F918">
        <v>1</v>
      </c>
      <c r="G918">
        <v>1</v>
      </c>
      <c r="H918">
        <v>3</v>
      </c>
      <c r="I918" t="s">
        <v>1593</v>
      </c>
      <c r="J918" t="s">
        <v>3</v>
      </c>
      <c r="K918" t="s">
        <v>1594</v>
      </c>
      <c r="L918">
        <v>1327</v>
      </c>
      <c r="N918">
        <v>1005</v>
      </c>
      <c r="O918" t="s">
        <v>40</v>
      </c>
      <c r="P918" t="s">
        <v>40</v>
      </c>
      <c r="Q918">
        <v>1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1</v>
      </c>
      <c r="AD918">
        <v>0</v>
      </c>
      <c r="AE918">
        <v>0</v>
      </c>
      <c r="AF918" t="s">
        <v>3</v>
      </c>
      <c r="AG918">
        <v>0</v>
      </c>
      <c r="AH918">
        <v>3</v>
      </c>
      <c r="AI918">
        <v>-1</v>
      </c>
      <c r="AJ918" t="s">
        <v>3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ROW(Source!A425)</f>
        <v>425</v>
      </c>
      <c r="B919">
        <v>39502462</v>
      </c>
      <c r="C919">
        <v>39502437</v>
      </c>
      <c r="D919">
        <v>36838891</v>
      </c>
      <c r="E919">
        <v>1</v>
      </c>
      <c r="F919">
        <v>1</v>
      </c>
      <c r="G919">
        <v>1</v>
      </c>
      <c r="H919">
        <v>3</v>
      </c>
      <c r="I919" t="s">
        <v>1420</v>
      </c>
      <c r="J919" t="s">
        <v>1421</v>
      </c>
      <c r="K919" t="s">
        <v>1422</v>
      </c>
      <c r="L919">
        <v>1348</v>
      </c>
      <c r="N919">
        <v>1009</v>
      </c>
      <c r="O919" t="s">
        <v>57</v>
      </c>
      <c r="P919" t="s">
        <v>57</v>
      </c>
      <c r="Q919">
        <v>1000</v>
      </c>
      <c r="X919">
        <v>5.0099999999999997E-3</v>
      </c>
      <c r="Y919">
        <v>17183</v>
      </c>
      <c r="Z919">
        <v>0</v>
      </c>
      <c r="AA919">
        <v>0</v>
      </c>
      <c r="AB919">
        <v>0</v>
      </c>
      <c r="AC919">
        <v>0</v>
      </c>
      <c r="AD919">
        <v>1</v>
      </c>
      <c r="AE919">
        <v>0</v>
      </c>
      <c r="AF919" t="s">
        <v>3</v>
      </c>
      <c r="AG919">
        <v>5.0099999999999997E-3</v>
      </c>
      <c r="AH919">
        <v>2</v>
      </c>
      <c r="AI919">
        <v>39502448</v>
      </c>
      <c r="AJ919">
        <v>914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ROW(Source!A425)</f>
        <v>425</v>
      </c>
      <c r="B920">
        <v>39502463</v>
      </c>
      <c r="C920">
        <v>39502437</v>
      </c>
      <c r="D920">
        <v>36797622</v>
      </c>
      <c r="E920">
        <v>17</v>
      </c>
      <c r="F920">
        <v>1</v>
      </c>
      <c r="G920">
        <v>1</v>
      </c>
      <c r="H920">
        <v>3</v>
      </c>
      <c r="I920" t="s">
        <v>1587</v>
      </c>
      <c r="J920" t="s">
        <v>3</v>
      </c>
      <c r="K920" t="s">
        <v>1588</v>
      </c>
      <c r="L920">
        <v>1346</v>
      </c>
      <c r="N920">
        <v>1009</v>
      </c>
      <c r="O920" t="s">
        <v>52</v>
      </c>
      <c r="P920" t="s">
        <v>52</v>
      </c>
      <c r="Q920">
        <v>1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1</v>
      </c>
      <c r="AD920">
        <v>0</v>
      </c>
      <c r="AE920">
        <v>0</v>
      </c>
      <c r="AF920" t="s">
        <v>3</v>
      </c>
      <c r="AG920">
        <v>0</v>
      </c>
      <c r="AH920">
        <v>3</v>
      </c>
      <c r="AI920">
        <v>-1</v>
      </c>
      <c r="AJ920" t="s">
        <v>3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ROW(Source!A425)</f>
        <v>425</v>
      </c>
      <c r="B921">
        <v>39502464</v>
      </c>
      <c r="C921">
        <v>39502437</v>
      </c>
      <c r="D921">
        <v>36797819</v>
      </c>
      <c r="E921">
        <v>17</v>
      </c>
      <c r="F921">
        <v>1</v>
      </c>
      <c r="G921">
        <v>1</v>
      </c>
      <c r="H921">
        <v>3</v>
      </c>
      <c r="I921" t="s">
        <v>662</v>
      </c>
      <c r="J921" t="s">
        <v>3</v>
      </c>
      <c r="K921" t="s">
        <v>663</v>
      </c>
      <c r="L921">
        <v>1327</v>
      </c>
      <c r="N921">
        <v>1005</v>
      </c>
      <c r="O921" t="s">
        <v>40</v>
      </c>
      <c r="P921" t="s">
        <v>40</v>
      </c>
      <c r="Q921">
        <v>1</v>
      </c>
      <c r="X921">
        <v>100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 t="s">
        <v>3</v>
      </c>
      <c r="AG921">
        <v>100</v>
      </c>
      <c r="AH921">
        <v>2</v>
      </c>
      <c r="AI921">
        <v>39502449</v>
      </c>
      <c r="AJ921">
        <v>916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ROW(Source!A425)</f>
        <v>425</v>
      </c>
      <c r="B922">
        <v>39502465</v>
      </c>
      <c r="C922">
        <v>39502437</v>
      </c>
      <c r="D922">
        <v>36797822</v>
      </c>
      <c r="E922">
        <v>17</v>
      </c>
      <c r="F922">
        <v>1</v>
      </c>
      <c r="G922">
        <v>1</v>
      </c>
      <c r="H922">
        <v>3</v>
      </c>
      <c r="I922" t="s">
        <v>1595</v>
      </c>
      <c r="J922" t="s">
        <v>3</v>
      </c>
      <c r="K922" t="s">
        <v>1596</v>
      </c>
      <c r="L922">
        <v>1354</v>
      </c>
      <c r="N922">
        <v>1010</v>
      </c>
      <c r="O922" t="s">
        <v>132</v>
      </c>
      <c r="P922" t="s">
        <v>132</v>
      </c>
      <c r="Q922">
        <v>1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1</v>
      </c>
      <c r="AD922">
        <v>0</v>
      </c>
      <c r="AE922">
        <v>0</v>
      </c>
      <c r="AF922" t="s">
        <v>3</v>
      </c>
      <c r="AG922">
        <v>0</v>
      </c>
      <c r="AH922">
        <v>3</v>
      </c>
      <c r="AI922">
        <v>-1</v>
      </c>
      <c r="AJ922" t="s">
        <v>3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ROW(Source!A425)</f>
        <v>425</v>
      </c>
      <c r="B923">
        <v>39502466</v>
      </c>
      <c r="C923">
        <v>39502437</v>
      </c>
      <c r="D923">
        <v>36797825</v>
      </c>
      <c r="E923">
        <v>17</v>
      </c>
      <c r="F923">
        <v>1</v>
      </c>
      <c r="G923">
        <v>1</v>
      </c>
      <c r="H923">
        <v>3</v>
      </c>
      <c r="I923" t="s">
        <v>1597</v>
      </c>
      <c r="J923" t="s">
        <v>3</v>
      </c>
      <c r="K923" t="s">
        <v>1598</v>
      </c>
      <c r="L923">
        <v>1354</v>
      </c>
      <c r="N923">
        <v>1010</v>
      </c>
      <c r="O923" t="s">
        <v>132</v>
      </c>
      <c r="P923" t="s">
        <v>132</v>
      </c>
      <c r="Q923">
        <v>1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1</v>
      </c>
      <c r="AD923">
        <v>0</v>
      </c>
      <c r="AE923">
        <v>0</v>
      </c>
      <c r="AF923" t="s">
        <v>3</v>
      </c>
      <c r="AG923">
        <v>0</v>
      </c>
      <c r="AH923">
        <v>3</v>
      </c>
      <c r="AI923">
        <v>-1</v>
      </c>
      <c r="AJ923" t="s">
        <v>3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ROW(Source!A425)</f>
        <v>425</v>
      </c>
      <c r="B924">
        <v>39502467</v>
      </c>
      <c r="C924">
        <v>39502437</v>
      </c>
      <c r="D924">
        <v>36797828</v>
      </c>
      <c r="E924">
        <v>17</v>
      </c>
      <c r="F924">
        <v>1</v>
      </c>
      <c r="G924">
        <v>1</v>
      </c>
      <c r="H924">
        <v>3</v>
      </c>
      <c r="I924" t="s">
        <v>1599</v>
      </c>
      <c r="J924" t="s">
        <v>3</v>
      </c>
      <c r="K924" t="s">
        <v>1600</v>
      </c>
      <c r="L924">
        <v>1354</v>
      </c>
      <c r="N924">
        <v>1010</v>
      </c>
      <c r="O924" t="s">
        <v>132</v>
      </c>
      <c r="P924" t="s">
        <v>132</v>
      </c>
      <c r="Q924">
        <v>1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1</v>
      </c>
      <c r="AD924">
        <v>0</v>
      </c>
      <c r="AE924">
        <v>0</v>
      </c>
      <c r="AF924" t="s">
        <v>3</v>
      </c>
      <c r="AG924">
        <v>0</v>
      </c>
      <c r="AH924">
        <v>3</v>
      </c>
      <c r="AI924">
        <v>-1</v>
      </c>
      <c r="AJ924" t="s">
        <v>3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ROW(Source!A430)</f>
        <v>430</v>
      </c>
      <c r="B925">
        <v>39502477</v>
      </c>
      <c r="C925">
        <v>39502470</v>
      </c>
      <c r="D925">
        <v>37065248</v>
      </c>
      <c r="E925">
        <v>1</v>
      </c>
      <c r="F925">
        <v>1</v>
      </c>
      <c r="G925">
        <v>1</v>
      </c>
      <c r="H925">
        <v>1</v>
      </c>
      <c r="I925" t="s">
        <v>1058</v>
      </c>
      <c r="J925" t="s">
        <v>3</v>
      </c>
      <c r="K925" t="s">
        <v>1059</v>
      </c>
      <c r="L925">
        <v>1191</v>
      </c>
      <c r="N925">
        <v>1013</v>
      </c>
      <c r="O925" t="s">
        <v>1028</v>
      </c>
      <c r="P925" t="s">
        <v>1028</v>
      </c>
      <c r="Q925">
        <v>1</v>
      </c>
      <c r="X925">
        <v>6.54</v>
      </c>
      <c r="Y925">
        <v>0</v>
      </c>
      <c r="Z925">
        <v>0</v>
      </c>
      <c r="AA925">
        <v>0</v>
      </c>
      <c r="AB925">
        <v>8.5299999999999994</v>
      </c>
      <c r="AC925">
        <v>0</v>
      </c>
      <c r="AD925">
        <v>1</v>
      </c>
      <c r="AE925">
        <v>1</v>
      </c>
      <c r="AF925" t="s">
        <v>33</v>
      </c>
      <c r="AG925">
        <v>7.520999999999999</v>
      </c>
      <c r="AH925">
        <v>2</v>
      </c>
      <c r="AI925">
        <v>39502471</v>
      </c>
      <c r="AJ925">
        <v>917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ROW(Source!A430)</f>
        <v>430</v>
      </c>
      <c r="B926">
        <v>39502478</v>
      </c>
      <c r="C926">
        <v>39502470</v>
      </c>
      <c r="D926">
        <v>37064876</v>
      </c>
      <c r="E926">
        <v>1</v>
      </c>
      <c r="F926">
        <v>1</v>
      </c>
      <c r="G926">
        <v>1</v>
      </c>
      <c r="H926">
        <v>1</v>
      </c>
      <c r="I926" t="s">
        <v>1029</v>
      </c>
      <c r="J926" t="s">
        <v>3</v>
      </c>
      <c r="K926" t="s">
        <v>1030</v>
      </c>
      <c r="L926">
        <v>1191</v>
      </c>
      <c r="N926">
        <v>1013</v>
      </c>
      <c r="O926" t="s">
        <v>1028</v>
      </c>
      <c r="P926" t="s">
        <v>1028</v>
      </c>
      <c r="Q926">
        <v>1</v>
      </c>
      <c r="X926">
        <v>0.02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2</v>
      </c>
      <c r="AF926" t="s">
        <v>32</v>
      </c>
      <c r="AG926">
        <v>2.5000000000000001E-2</v>
      </c>
      <c r="AH926">
        <v>2</v>
      </c>
      <c r="AI926">
        <v>39502472</v>
      </c>
      <c r="AJ926">
        <v>918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ROW(Source!A430)</f>
        <v>430</v>
      </c>
      <c r="B927">
        <v>39502479</v>
      </c>
      <c r="C927">
        <v>39502470</v>
      </c>
      <c r="D927">
        <v>36882159</v>
      </c>
      <c r="E927">
        <v>1</v>
      </c>
      <c r="F927">
        <v>1</v>
      </c>
      <c r="G927">
        <v>1</v>
      </c>
      <c r="H927">
        <v>2</v>
      </c>
      <c r="I927" t="s">
        <v>1119</v>
      </c>
      <c r="J927" t="s">
        <v>1120</v>
      </c>
      <c r="K927" t="s">
        <v>1121</v>
      </c>
      <c r="L927">
        <v>1368</v>
      </c>
      <c r="N927">
        <v>1011</v>
      </c>
      <c r="O927" t="s">
        <v>1034</v>
      </c>
      <c r="P927" t="s">
        <v>1034</v>
      </c>
      <c r="Q927">
        <v>1</v>
      </c>
      <c r="X927">
        <v>0.01</v>
      </c>
      <c r="Y927">
        <v>0</v>
      </c>
      <c r="Z927">
        <v>111.99</v>
      </c>
      <c r="AA927">
        <v>13.5</v>
      </c>
      <c r="AB927">
        <v>0</v>
      </c>
      <c r="AC927">
        <v>0</v>
      </c>
      <c r="AD927">
        <v>1</v>
      </c>
      <c r="AE927">
        <v>0</v>
      </c>
      <c r="AF927" t="s">
        <v>32</v>
      </c>
      <c r="AG927">
        <v>1.2500000000000001E-2</v>
      </c>
      <c r="AH927">
        <v>2</v>
      </c>
      <c r="AI927">
        <v>39502473</v>
      </c>
      <c r="AJ927">
        <v>919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ROW(Source!A430)</f>
        <v>430</v>
      </c>
      <c r="B928">
        <v>39502480</v>
      </c>
      <c r="C928">
        <v>39502470</v>
      </c>
      <c r="D928">
        <v>36882338</v>
      </c>
      <c r="E928">
        <v>1</v>
      </c>
      <c r="F928">
        <v>1</v>
      </c>
      <c r="G928">
        <v>1</v>
      </c>
      <c r="H928">
        <v>2</v>
      </c>
      <c r="I928" t="s">
        <v>1423</v>
      </c>
      <c r="J928" t="s">
        <v>1424</v>
      </c>
      <c r="K928" t="s">
        <v>1425</v>
      </c>
      <c r="L928">
        <v>1368</v>
      </c>
      <c r="N928">
        <v>1011</v>
      </c>
      <c r="O928" t="s">
        <v>1034</v>
      </c>
      <c r="P928" t="s">
        <v>1034</v>
      </c>
      <c r="Q928">
        <v>1</v>
      </c>
      <c r="X928">
        <v>1.5</v>
      </c>
      <c r="Y928">
        <v>0</v>
      </c>
      <c r="Z928">
        <v>3.12</v>
      </c>
      <c r="AA928">
        <v>0</v>
      </c>
      <c r="AB928">
        <v>0</v>
      </c>
      <c r="AC928">
        <v>0</v>
      </c>
      <c r="AD928">
        <v>1</v>
      </c>
      <c r="AE928">
        <v>0</v>
      </c>
      <c r="AF928" t="s">
        <v>32</v>
      </c>
      <c r="AG928">
        <v>1.875</v>
      </c>
      <c r="AH928">
        <v>2</v>
      </c>
      <c r="AI928">
        <v>39502474</v>
      </c>
      <c r="AJ928">
        <v>920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ROW(Source!A430)</f>
        <v>430</v>
      </c>
      <c r="B929">
        <v>39502481</v>
      </c>
      <c r="C929">
        <v>39502470</v>
      </c>
      <c r="D929">
        <v>36883554</v>
      </c>
      <c r="E929">
        <v>1</v>
      </c>
      <c r="F929">
        <v>1</v>
      </c>
      <c r="G929">
        <v>1</v>
      </c>
      <c r="H929">
        <v>2</v>
      </c>
      <c r="I929" t="s">
        <v>1037</v>
      </c>
      <c r="J929" t="s">
        <v>1038</v>
      </c>
      <c r="K929" t="s">
        <v>1039</v>
      </c>
      <c r="L929">
        <v>1368</v>
      </c>
      <c r="N929">
        <v>1011</v>
      </c>
      <c r="O929" t="s">
        <v>1034</v>
      </c>
      <c r="P929" t="s">
        <v>1034</v>
      </c>
      <c r="Q929">
        <v>1</v>
      </c>
      <c r="X929">
        <v>0.01</v>
      </c>
      <c r="Y929">
        <v>0</v>
      </c>
      <c r="Z929">
        <v>65.709999999999994</v>
      </c>
      <c r="AA929">
        <v>11.6</v>
      </c>
      <c r="AB929">
        <v>0</v>
      </c>
      <c r="AC929">
        <v>0</v>
      </c>
      <c r="AD929">
        <v>1</v>
      </c>
      <c r="AE929">
        <v>0</v>
      </c>
      <c r="AF929" t="s">
        <v>32</v>
      </c>
      <c r="AG929">
        <v>1.2500000000000001E-2</v>
      </c>
      <c r="AH929">
        <v>2</v>
      </c>
      <c r="AI929">
        <v>39502475</v>
      </c>
      <c r="AJ929">
        <v>921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ROW(Source!A430)</f>
        <v>430</v>
      </c>
      <c r="B930">
        <v>39502482</v>
      </c>
      <c r="C930">
        <v>39502470</v>
      </c>
      <c r="D930">
        <v>36796178</v>
      </c>
      <c r="E930">
        <v>17</v>
      </c>
      <c r="F930">
        <v>1</v>
      </c>
      <c r="G930">
        <v>1</v>
      </c>
      <c r="H930">
        <v>3</v>
      </c>
      <c r="I930" t="s">
        <v>1601</v>
      </c>
      <c r="J930" t="s">
        <v>3</v>
      </c>
      <c r="K930" t="s">
        <v>1602</v>
      </c>
      <c r="L930">
        <v>1348</v>
      </c>
      <c r="N930">
        <v>1009</v>
      </c>
      <c r="O930" t="s">
        <v>57</v>
      </c>
      <c r="P930" t="s">
        <v>57</v>
      </c>
      <c r="Q930">
        <v>1000</v>
      </c>
      <c r="X930">
        <v>1.4E-3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 t="s">
        <v>3</v>
      </c>
      <c r="AG930">
        <v>1.4E-3</v>
      </c>
      <c r="AH930">
        <v>3</v>
      </c>
      <c r="AI930">
        <v>-1</v>
      </c>
      <c r="AJ930" t="s">
        <v>3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ROW(Source!A431)</f>
        <v>431</v>
      </c>
      <c r="B931">
        <v>39502477</v>
      </c>
      <c r="C931">
        <v>39502470</v>
      </c>
      <c r="D931">
        <v>37065248</v>
      </c>
      <c r="E931">
        <v>1</v>
      </c>
      <c r="F931">
        <v>1</v>
      </c>
      <c r="G931">
        <v>1</v>
      </c>
      <c r="H931">
        <v>1</v>
      </c>
      <c r="I931" t="s">
        <v>1058</v>
      </c>
      <c r="J931" t="s">
        <v>3</v>
      </c>
      <c r="K931" t="s">
        <v>1059</v>
      </c>
      <c r="L931">
        <v>1191</v>
      </c>
      <c r="N931">
        <v>1013</v>
      </c>
      <c r="O931" t="s">
        <v>1028</v>
      </c>
      <c r="P931" t="s">
        <v>1028</v>
      </c>
      <c r="Q931">
        <v>1</v>
      </c>
      <c r="X931">
        <v>6.54</v>
      </c>
      <c r="Y931">
        <v>0</v>
      </c>
      <c r="Z931">
        <v>0</v>
      </c>
      <c r="AA931">
        <v>0</v>
      </c>
      <c r="AB931">
        <v>8.5299999999999994</v>
      </c>
      <c r="AC931">
        <v>0</v>
      </c>
      <c r="AD931">
        <v>1</v>
      </c>
      <c r="AE931">
        <v>1</v>
      </c>
      <c r="AF931" t="s">
        <v>33</v>
      </c>
      <c r="AG931">
        <v>7.520999999999999</v>
      </c>
      <c r="AH931">
        <v>2</v>
      </c>
      <c r="AI931">
        <v>39502471</v>
      </c>
      <c r="AJ931">
        <v>923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ROW(Source!A431)</f>
        <v>431</v>
      </c>
      <c r="B932">
        <v>39502478</v>
      </c>
      <c r="C932">
        <v>39502470</v>
      </c>
      <c r="D932">
        <v>37064876</v>
      </c>
      <c r="E932">
        <v>1</v>
      </c>
      <c r="F932">
        <v>1</v>
      </c>
      <c r="G932">
        <v>1</v>
      </c>
      <c r="H932">
        <v>1</v>
      </c>
      <c r="I932" t="s">
        <v>1029</v>
      </c>
      <c r="J932" t="s">
        <v>3</v>
      </c>
      <c r="K932" t="s">
        <v>1030</v>
      </c>
      <c r="L932">
        <v>1191</v>
      </c>
      <c r="N932">
        <v>1013</v>
      </c>
      <c r="O932" t="s">
        <v>1028</v>
      </c>
      <c r="P932" t="s">
        <v>1028</v>
      </c>
      <c r="Q932">
        <v>1</v>
      </c>
      <c r="X932">
        <v>0.02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2</v>
      </c>
      <c r="AF932" t="s">
        <v>32</v>
      </c>
      <c r="AG932">
        <v>2.5000000000000001E-2</v>
      </c>
      <c r="AH932">
        <v>2</v>
      </c>
      <c r="AI932">
        <v>39502472</v>
      </c>
      <c r="AJ932">
        <v>924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ROW(Source!A431)</f>
        <v>431</v>
      </c>
      <c r="B933">
        <v>39502479</v>
      </c>
      <c r="C933">
        <v>39502470</v>
      </c>
      <c r="D933">
        <v>36882159</v>
      </c>
      <c r="E933">
        <v>1</v>
      </c>
      <c r="F933">
        <v>1</v>
      </c>
      <c r="G933">
        <v>1</v>
      </c>
      <c r="H933">
        <v>2</v>
      </c>
      <c r="I933" t="s">
        <v>1119</v>
      </c>
      <c r="J933" t="s">
        <v>1120</v>
      </c>
      <c r="K933" t="s">
        <v>1121</v>
      </c>
      <c r="L933">
        <v>1368</v>
      </c>
      <c r="N933">
        <v>1011</v>
      </c>
      <c r="O933" t="s">
        <v>1034</v>
      </c>
      <c r="P933" t="s">
        <v>1034</v>
      </c>
      <c r="Q933">
        <v>1</v>
      </c>
      <c r="X933">
        <v>0.01</v>
      </c>
      <c r="Y933">
        <v>0</v>
      </c>
      <c r="Z933">
        <v>111.99</v>
      </c>
      <c r="AA933">
        <v>13.5</v>
      </c>
      <c r="AB933">
        <v>0</v>
      </c>
      <c r="AC933">
        <v>0</v>
      </c>
      <c r="AD933">
        <v>1</v>
      </c>
      <c r="AE933">
        <v>0</v>
      </c>
      <c r="AF933" t="s">
        <v>32</v>
      </c>
      <c r="AG933">
        <v>1.2500000000000001E-2</v>
      </c>
      <c r="AH933">
        <v>2</v>
      </c>
      <c r="AI933">
        <v>39502473</v>
      </c>
      <c r="AJ933">
        <v>925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ROW(Source!A431)</f>
        <v>431</v>
      </c>
      <c r="B934">
        <v>39502480</v>
      </c>
      <c r="C934">
        <v>39502470</v>
      </c>
      <c r="D934">
        <v>36882338</v>
      </c>
      <c r="E934">
        <v>1</v>
      </c>
      <c r="F934">
        <v>1</v>
      </c>
      <c r="G934">
        <v>1</v>
      </c>
      <c r="H934">
        <v>2</v>
      </c>
      <c r="I934" t="s">
        <v>1423</v>
      </c>
      <c r="J934" t="s">
        <v>1424</v>
      </c>
      <c r="K934" t="s">
        <v>1425</v>
      </c>
      <c r="L934">
        <v>1368</v>
      </c>
      <c r="N934">
        <v>1011</v>
      </c>
      <c r="O934" t="s">
        <v>1034</v>
      </c>
      <c r="P934" t="s">
        <v>1034</v>
      </c>
      <c r="Q934">
        <v>1</v>
      </c>
      <c r="X934">
        <v>1.5</v>
      </c>
      <c r="Y934">
        <v>0</v>
      </c>
      <c r="Z934">
        <v>3.12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32</v>
      </c>
      <c r="AG934">
        <v>1.875</v>
      </c>
      <c r="AH934">
        <v>2</v>
      </c>
      <c r="AI934">
        <v>39502474</v>
      </c>
      <c r="AJ934">
        <v>926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ROW(Source!A431)</f>
        <v>431</v>
      </c>
      <c r="B935">
        <v>39502481</v>
      </c>
      <c r="C935">
        <v>39502470</v>
      </c>
      <c r="D935">
        <v>36883554</v>
      </c>
      <c r="E935">
        <v>1</v>
      </c>
      <c r="F935">
        <v>1</v>
      </c>
      <c r="G935">
        <v>1</v>
      </c>
      <c r="H935">
        <v>2</v>
      </c>
      <c r="I935" t="s">
        <v>1037</v>
      </c>
      <c r="J935" t="s">
        <v>1038</v>
      </c>
      <c r="K935" t="s">
        <v>1039</v>
      </c>
      <c r="L935">
        <v>1368</v>
      </c>
      <c r="N935">
        <v>1011</v>
      </c>
      <c r="O935" t="s">
        <v>1034</v>
      </c>
      <c r="P935" t="s">
        <v>1034</v>
      </c>
      <c r="Q935">
        <v>1</v>
      </c>
      <c r="X935">
        <v>0.01</v>
      </c>
      <c r="Y935">
        <v>0</v>
      </c>
      <c r="Z935">
        <v>65.709999999999994</v>
      </c>
      <c r="AA935">
        <v>11.6</v>
      </c>
      <c r="AB935">
        <v>0</v>
      </c>
      <c r="AC935">
        <v>0</v>
      </c>
      <c r="AD935">
        <v>1</v>
      </c>
      <c r="AE935">
        <v>0</v>
      </c>
      <c r="AF935" t="s">
        <v>32</v>
      </c>
      <c r="AG935">
        <v>1.2500000000000001E-2</v>
      </c>
      <c r="AH935">
        <v>2</v>
      </c>
      <c r="AI935">
        <v>39502475</v>
      </c>
      <c r="AJ935">
        <v>927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ROW(Source!A431)</f>
        <v>431</v>
      </c>
      <c r="B936">
        <v>39502482</v>
      </c>
      <c r="C936">
        <v>39502470</v>
      </c>
      <c r="D936">
        <v>36796178</v>
      </c>
      <c r="E936">
        <v>17</v>
      </c>
      <c r="F936">
        <v>1</v>
      </c>
      <c r="G936">
        <v>1</v>
      </c>
      <c r="H936">
        <v>3</v>
      </c>
      <c r="I936" t="s">
        <v>1601</v>
      </c>
      <c r="J936" t="s">
        <v>3</v>
      </c>
      <c r="K936" t="s">
        <v>1602</v>
      </c>
      <c r="L936">
        <v>1348</v>
      </c>
      <c r="N936">
        <v>1009</v>
      </c>
      <c r="O936" t="s">
        <v>57</v>
      </c>
      <c r="P936" t="s">
        <v>57</v>
      </c>
      <c r="Q936">
        <v>1000</v>
      </c>
      <c r="X936">
        <v>1.4E-3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 t="s">
        <v>3</v>
      </c>
      <c r="AG936">
        <v>1.4E-3</v>
      </c>
      <c r="AH936">
        <v>3</v>
      </c>
      <c r="AI936">
        <v>-1</v>
      </c>
      <c r="AJ936" t="s">
        <v>3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ROW(Source!A434)</f>
        <v>434</v>
      </c>
      <c r="B937">
        <v>39502494</v>
      </c>
      <c r="C937">
        <v>39502484</v>
      </c>
      <c r="D937">
        <v>37064978</v>
      </c>
      <c r="E937">
        <v>1</v>
      </c>
      <c r="F937">
        <v>1</v>
      </c>
      <c r="G937">
        <v>1</v>
      </c>
      <c r="H937">
        <v>1</v>
      </c>
      <c r="I937" t="s">
        <v>1232</v>
      </c>
      <c r="J937" t="s">
        <v>3</v>
      </c>
      <c r="K937" t="s">
        <v>1233</v>
      </c>
      <c r="L937">
        <v>1191</v>
      </c>
      <c r="N937">
        <v>1013</v>
      </c>
      <c r="O937" t="s">
        <v>1028</v>
      </c>
      <c r="P937" t="s">
        <v>1028</v>
      </c>
      <c r="Q937">
        <v>1</v>
      </c>
      <c r="X937">
        <v>1.45</v>
      </c>
      <c r="Y937">
        <v>0</v>
      </c>
      <c r="Z937">
        <v>0</v>
      </c>
      <c r="AA937">
        <v>0</v>
      </c>
      <c r="AB937">
        <v>8.86</v>
      </c>
      <c r="AC937">
        <v>0</v>
      </c>
      <c r="AD937">
        <v>1</v>
      </c>
      <c r="AE937">
        <v>1</v>
      </c>
      <c r="AF937" t="s">
        <v>33</v>
      </c>
      <c r="AG937">
        <v>1.6674999999999998</v>
      </c>
      <c r="AH937">
        <v>2</v>
      </c>
      <c r="AI937">
        <v>39502485</v>
      </c>
      <c r="AJ937">
        <v>929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ROW(Source!A434)</f>
        <v>434</v>
      </c>
      <c r="B938">
        <v>39502495</v>
      </c>
      <c r="C938">
        <v>39502484</v>
      </c>
      <c r="D938">
        <v>37064876</v>
      </c>
      <c r="E938">
        <v>1</v>
      </c>
      <c r="F938">
        <v>1</v>
      </c>
      <c r="G938">
        <v>1</v>
      </c>
      <c r="H938">
        <v>1</v>
      </c>
      <c r="I938" t="s">
        <v>1029</v>
      </c>
      <c r="J938" t="s">
        <v>3</v>
      </c>
      <c r="K938" t="s">
        <v>1030</v>
      </c>
      <c r="L938">
        <v>1191</v>
      </c>
      <c r="N938">
        <v>1013</v>
      </c>
      <c r="O938" t="s">
        <v>1028</v>
      </c>
      <c r="P938" t="s">
        <v>1028</v>
      </c>
      <c r="Q938">
        <v>1</v>
      </c>
      <c r="X938">
        <v>0.38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2</v>
      </c>
      <c r="AF938" t="s">
        <v>32</v>
      </c>
      <c r="AG938">
        <v>0.47499999999999998</v>
      </c>
      <c r="AH938">
        <v>2</v>
      </c>
      <c r="AI938">
        <v>39502486</v>
      </c>
      <c r="AJ938">
        <v>930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ROW(Source!A434)</f>
        <v>434</v>
      </c>
      <c r="B939">
        <v>39502496</v>
      </c>
      <c r="C939">
        <v>39502484</v>
      </c>
      <c r="D939">
        <v>36882338</v>
      </c>
      <c r="E939">
        <v>1</v>
      </c>
      <c r="F939">
        <v>1</v>
      </c>
      <c r="G939">
        <v>1</v>
      </c>
      <c r="H939">
        <v>2</v>
      </c>
      <c r="I939" t="s">
        <v>1423</v>
      </c>
      <c r="J939" t="s">
        <v>1424</v>
      </c>
      <c r="K939" t="s">
        <v>1425</v>
      </c>
      <c r="L939">
        <v>1368</v>
      </c>
      <c r="N939">
        <v>1011</v>
      </c>
      <c r="O939" t="s">
        <v>1034</v>
      </c>
      <c r="P939" t="s">
        <v>1034</v>
      </c>
      <c r="Q939">
        <v>1</v>
      </c>
      <c r="X939">
        <v>0.33</v>
      </c>
      <c r="Y939">
        <v>0</v>
      </c>
      <c r="Z939">
        <v>3.12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32</v>
      </c>
      <c r="AG939">
        <v>0.41250000000000003</v>
      </c>
      <c r="AH939">
        <v>2</v>
      </c>
      <c r="AI939">
        <v>39502487</v>
      </c>
      <c r="AJ939">
        <v>931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ROW(Source!A434)</f>
        <v>434</v>
      </c>
      <c r="B940">
        <v>39502497</v>
      </c>
      <c r="C940">
        <v>39502484</v>
      </c>
      <c r="D940">
        <v>36882351</v>
      </c>
      <c r="E940">
        <v>1</v>
      </c>
      <c r="F940">
        <v>1</v>
      </c>
      <c r="G940">
        <v>1</v>
      </c>
      <c r="H940">
        <v>2</v>
      </c>
      <c r="I940" t="s">
        <v>1408</v>
      </c>
      <c r="J940" t="s">
        <v>1409</v>
      </c>
      <c r="K940" t="s">
        <v>1410</v>
      </c>
      <c r="L940">
        <v>1368</v>
      </c>
      <c r="N940">
        <v>1011</v>
      </c>
      <c r="O940" t="s">
        <v>1034</v>
      </c>
      <c r="P940" t="s">
        <v>1034</v>
      </c>
      <c r="Q940">
        <v>1</v>
      </c>
      <c r="X940">
        <v>0.64</v>
      </c>
      <c r="Y940">
        <v>0</v>
      </c>
      <c r="Z940">
        <v>6.66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32</v>
      </c>
      <c r="AG940">
        <v>0.8</v>
      </c>
      <c r="AH940">
        <v>2</v>
      </c>
      <c r="AI940">
        <v>39502488</v>
      </c>
      <c r="AJ940">
        <v>932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ROW(Source!A434)</f>
        <v>434</v>
      </c>
      <c r="B941">
        <v>39502498</v>
      </c>
      <c r="C941">
        <v>39502484</v>
      </c>
      <c r="D941">
        <v>36883554</v>
      </c>
      <c r="E941">
        <v>1</v>
      </c>
      <c r="F941">
        <v>1</v>
      </c>
      <c r="G941">
        <v>1</v>
      </c>
      <c r="H941">
        <v>2</v>
      </c>
      <c r="I941" t="s">
        <v>1037</v>
      </c>
      <c r="J941" t="s">
        <v>1038</v>
      </c>
      <c r="K941" t="s">
        <v>1039</v>
      </c>
      <c r="L941">
        <v>1368</v>
      </c>
      <c r="N941">
        <v>1011</v>
      </c>
      <c r="O941" t="s">
        <v>1034</v>
      </c>
      <c r="P941" t="s">
        <v>1034</v>
      </c>
      <c r="Q941">
        <v>1</v>
      </c>
      <c r="X941">
        <v>0.38</v>
      </c>
      <c r="Y941">
        <v>0</v>
      </c>
      <c r="Z941">
        <v>65.709999999999994</v>
      </c>
      <c r="AA941">
        <v>11.6</v>
      </c>
      <c r="AB941">
        <v>0</v>
      </c>
      <c r="AC941">
        <v>0</v>
      </c>
      <c r="AD941">
        <v>1</v>
      </c>
      <c r="AE941">
        <v>0</v>
      </c>
      <c r="AF941" t="s">
        <v>32</v>
      </c>
      <c r="AG941">
        <v>0.47499999999999998</v>
      </c>
      <c r="AH941">
        <v>2</v>
      </c>
      <c r="AI941">
        <v>39502489</v>
      </c>
      <c r="AJ941">
        <v>933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ROW(Source!A434)</f>
        <v>434</v>
      </c>
      <c r="B942">
        <v>39502499</v>
      </c>
      <c r="C942">
        <v>39502484</v>
      </c>
      <c r="D942">
        <v>36804447</v>
      </c>
      <c r="E942">
        <v>1</v>
      </c>
      <c r="F942">
        <v>1</v>
      </c>
      <c r="G942">
        <v>1</v>
      </c>
      <c r="H942">
        <v>3</v>
      </c>
      <c r="I942" t="s">
        <v>1414</v>
      </c>
      <c r="J942" t="s">
        <v>1415</v>
      </c>
      <c r="K942" t="s">
        <v>1416</v>
      </c>
      <c r="L942">
        <v>1348</v>
      </c>
      <c r="N942">
        <v>1009</v>
      </c>
      <c r="O942" t="s">
        <v>57</v>
      </c>
      <c r="P942" t="s">
        <v>57</v>
      </c>
      <c r="Q942">
        <v>1000</v>
      </c>
      <c r="X942">
        <v>6.9999999999999994E-5</v>
      </c>
      <c r="Y942">
        <v>9040.01</v>
      </c>
      <c r="Z942">
        <v>0</v>
      </c>
      <c r="AA942">
        <v>0</v>
      </c>
      <c r="AB942">
        <v>0</v>
      </c>
      <c r="AC942">
        <v>0</v>
      </c>
      <c r="AD942">
        <v>1</v>
      </c>
      <c r="AE942">
        <v>0</v>
      </c>
      <c r="AF942" t="s">
        <v>3</v>
      </c>
      <c r="AG942">
        <v>6.9999999999999994E-5</v>
      </c>
      <c r="AH942">
        <v>2</v>
      </c>
      <c r="AI942">
        <v>39502490</v>
      </c>
      <c r="AJ942">
        <v>934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ROW(Source!A434)</f>
        <v>434</v>
      </c>
      <c r="B943">
        <v>39502500</v>
      </c>
      <c r="C943">
        <v>39502484</v>
      </c>
      <c r="D943">
        <v>36805330</v>
      </c>
      <c r="E943">
        <v>1</v>
      </c>
      <c r="F943">
        <v>1</v>
      </c>
      <c r="G943">
        <v>1</v>
      </c>
      <c r="H943">
        <v>3</v>
      </c>
      <c r="I943" t="s">
        <v>1417</v>
      </c>
      <c r="J943" t="s">
        <v>1418</v>
      </c>
      <c r="K943" t="s">
        <v>1419</v>
      </c>
      <c r="L943">
        <v>1346</v>
      </c>
      <c r="N943">
        <v>1009</v>
      </c>
      <c r="O943" t="s">
        <v>52</v>
      </c>
      <c r="P943" t="s">
        <v>52</v>
      </c>
      <c r="Q943">
        <v>1</v>
      </c>
      <c r="X943">
        <v>0.123</v>
      </c>
      <c r="Y943">
        <v>23.09</v>
      </c>
      <c r="Z943">
        <v>0</v>
      </c>
      <c r="AA943">
        <v>0</v>
      </c>
      <c r="AB943">
        <v>0</v>
      </c>
      <c r="AC943">
        <v>0</v>
      </c>
      <c r="AD943">
        <v>1</v>
      </c>
      <c r="AE943">
        <v>0</v>
      </c>
      <c r="AF943" t="s">
        <v>3</v>
      </c>
      <c r="AG943">
        <v>0.123</v>
      </c>
      <c r="AH943">
        <v>2</v>
      </c>
      <c r="AI943">
        <v>39502491</v>
      </c>
      <c r="AJ943">
        <v>935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ROW(Source!A434)</f>
        <v>434</v>
      </c>
      <c r="B944">
        <v>39502501</v>
      </c>
      <c r="C944">
        <v>39502484</v>
      </c>
      <c r="D944">
        <v>36836997</v>
      </c>
      <c r="E944">
        <v>1</v>
      </c>
      <c r="F944">
        <v>1</v>
      </c>
      <c r="G944">
        <v>1</v>
      </c>
      <c r="H944">
        <v>3</v>
      </c>
      <c r="I944" t="s">
        <v>1156</v>
      </c>
      <c r="J944" t="s">
        <v>1157</v>
      </c>
      <c r="K944" t="s">
        <v>1158</v>
      </c>
      <c r="L944">
        <v>1346</v>
      </c>
      <c r="N944">
        <v>1009</v>
      </c>
      <c r="O944" t="s">
        <v>52</v>
      </c>
      <c r="P944" t="s">
        <v>52</v>
      </c>
      <c r="Q944">
        <v>1</v>
      </c>
      <c r="X944">
        <v>0.02</v>
      </c>
      <c r="Y944">
        <v>45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0</v>
      </c>
      <c r="AF944" t="s">
        <v>3</v>
      </c>
      <c r="AG944">
        <v>0.02</v>
      </c>
      <c r="AH944">
        <v>2</v>
      </c>
      <c r="AI944">
        <v>39502492</v>
      </c>
      <c r="AJ944">
        <v>936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ROW(Source!A434)</f>
        <v>434</v>
      </c>
      <c r="B945">
        <v>39502502</v>
      </c>
      <c r="C945">
        <v>39502484</v>
      </c>
      <c r="D945">
        <v>36797622</v>
      </c>
      <c r="E945">
        <v>17</v>
      </c>
      <c r="F945">
        <v>1</v>
      </c>
      <c r="G945">
        <v>1</v>
      </c>
      <c r="H945">
        <v>3</v>
      </c>
      <c r="I945" t="s">
        <v>1587</v>
      </c>
      <c r="J945" t="s">
        <v>3</v>
      </c>
      <c r="K945" t="s">
        <v>1588</v>
      </c>
      <c r="L945">
        <v>1346</v>
      </c>
      <c r="N945">
        <v>1009</v>
      </c>
      <c r="O945" t="s">
        <v>52</v>
      </c>
      <c r="P945" t="s">
        <v>52</v>
      </c>
      <c r="Q945">
        <v>1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1</v>
      </c>
      <c r="AD945">
        <v>0</v>
      </c>
      <c r="AE945">
        <v>0</v>
      </c>
      <c r="AF945" t="s">
        <v>3</v>
      </c>
      <c r="AG945">
        <v>0</v>
      </c>
      <c r="AH945">
        <v>3</v>
      </c>
      <c r="AI945">
        <v>-1</v>
      </c>
      <c r="AJ945" t="s">
        <v>3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ROW(Source!A434)</f>
        <v>434</v>
      </c>
      <c r="B946">
        <v>39502503</v>
      </c>
      <c r="C946">
        <v>39502484</v>
      </c>
      <c r="D946">
        <v>36797831</v>
      </c>
      <c r="E946">
        <v>17</v>
      </c>
      <c r="F946">
        <v>1</v>
      </c>
      <c r="G946">
        <v>1</v>
      </c>
      <c r="H946">
        <v>3</v>
      </c>
      <c r="I946" t="s">
        <v>1603</v>
      </c>
      <c r="J946" t="s">
        <v>3</v>
      </c>
      <c r="K946" t="s">
        <v>1604</v>
      </c>
      <c r="L946">
        <v>1354</v>
      </c>
      <c r="N946">
        <v>1010</v>
      </c>
      <c r="O946" t="s">
        <v>132</v>
      </c>
      <c r="P946" t="s">
        <v>132</v>
      </c>
      <c r="Q946">
        <v>1</v>
      </c>
      <c r="X946">
        <v>1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 t="s">
        <v>3</v>
      </c>
      <c r="AG946">
        <v>1</v>
      </c>
      <c r="AH946">
        <v>3</v>
      </c>
      <c r="AI946">
        <v>-1</v>
      </c>
      <c r="AJ946" t="s">
        <v>3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ROW(Source!A435)</f>
        <v>435</v>
      </c>
      <c r="B947">
        <v>39502494</v>
      </c>
      <c r="C947">
        <v>39502484</v>
      </c>
      <c r="D947">
        <v>37064978</v>
      </c>
      <c r="E947">
        <v>1</v>
      </c>
      <c r="F947">
        <v>1</v>
      </c>
      <c r="G947">
        <v>1</v>
      </c>
      <c r="H947">
        <v>1</v>
      </c>
      <c r="I947" t="s">
        <v>1232</v>
      </c>
      <c r="J947" t="s">
        <v>3</v>
      </c>
      <c r="K947" t="s">
        <v>1233</v>
      </c>
      <c r="L947">
        <v>1191</v>
      </c>
      <c r="N947">
        <v>1013</v>
      </c>
      <c r="O947" t="s">
        <v>1028</v>
      </c>
      <c r="P947" t="s">
        <v>1028</v>
      </c>
      <c r="Q947">
        <v>1</v>
      </c>
      <c r="X947">
        <v>1.45</v>
      </c>
      <c r="Y947">
        <v>0</v>
      </c>
      <c r="Z947">
        <v>0</v>
      </c>
      <c r="AA947">
        <v>0</v>
      </c>
      <c r="AB947">
        <v>8.86</v>
      </c>
      <c r="AC947">
        <v>0</v>
      </c>
      <c r="AD947">
        <v>1</v>
      </c>
      <c r="AE947">
        <v>1</v>
      </c>
      <c r="AF947" t="s">
        <v>33</v>
      </c>
      <c r="AG947">
        <v>1.6674999999999998</v>
      </c>
      <c r="AH947">
        <v>2</v>
      </c>
      <c r="AI947">
        <v>39502485</v>
      </c>
      <c r="AJ947">
        <v>938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ROW(Source!A435)</f>
        <v>435</v>
      </c>
      <c r="B948">
        <v>39502495</v>
      </c>
      <c r="C948">
        <v>39502484</v>
      </c>
      <c r="D948">
        <v>37064876</v>
      </c>
      <c r="E948">
        <v>1</v>
      </c>
      <c r="F948">
        <v>1</v>
      </c>
      <c r="G948">
        <v>1</v>
      </c>
      <c r="H948">
        <v>1</v>
      </c>
      <c r="I948" t="s">
        <v>1029</v>
      </c>
      <c r="J948" t="s">
        <v>3</v>
      </c>
      <c r="K948" t="s">
        <v>1030</v>
      </c>
      <c r="L948">
        <v>1191</v>
      </c>
      <c r="N948">
        <v>1013</v>
      </c>
      <c r="O948" t="s">
        <v>1028</v>
      </c>
      <c r="P948" t="s">
        <v>1028</v>
      </c>
      <c r="Q948">
        <v>1</v>
      </c>
      <c r="X948">
        <v>0.38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1</v>
      </c>
      <c r="AE948">
        <v>2</v>
      </c>
      <c r="AF948" t="s">
        <v>32</v>
      </c>
      <c r="AG948">
        <v>0.47499999999999998</v>
      </c>
      <c r="AH948">
        <v>2</v>
      </c>
      <c r="AI948">
        <v>39502486</v>
      </c>
      <c r="AJ948">
        <v>939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ROW(Source!A435)</f>
        <v>435</v>
      </c>
      <c r="B949">
        <v>39502496</v>
      </c>
      <c r="C949">
        <v>39502484</v>
      </c>
      <c r="D949">
        <v>36882338</v>
      </c>
      <c r="E949">
        <v>1</v>
      </c>
      <c r="F949">
        <v>1</v>
      </c>
      <c r="G949">
        <v>1</v>
      </c>
      <c r="H949">
        <v>2</v>
      </c>
      <c r="I949" t="s">
        <v>1423</v>
      </c>
      <c r="J949" t="s">
        <v>1424</v>
      </c>
      <c r="K949" t="s">
        <v>1425</v>
      </c>
      <c r="L949">
        <v>1368</v>
      </c>
      <c r="N949">
        <v>1011</v>
      </c>
      <c r="O949" t="s">
        <v>1034</v>
      </c>
      <c r="P949" t="s">
        <v>1034</v>
      </c>
      <c r="Q949">
        <v>1</v>
      </c>
      <c r="X949">
        <v>0.33</v>
      </c>
      <c r="Y949">
        <v>0</v>
      </c>
      <c r="Z949">
        <v>3.12</v>
      </c>
      <c r="AA949">
        <v>0</v>
      </c>
      <c r="AB949">
        <v>0</v>
      </c>
      <c r="AC949">
        <v>0</v>
      </c>
      <c r="AD949">
        <v>1</v>
      </c>
      <c r="AE949">
        <v>0</v>
      </c>
      <c r="AF949" t="s">
        <v>32</v>
      </c>
      <c r="AG949">
        <v>0.41250000000000003</v>
      </c>
      <c r="AH949">
        <v>2</v>
      </c>
      <c r="AI949">
        <v>39502487</v>
      </c>
      <c r="AJ949">
        <v>940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ROW(Source!A435)</f>
        <v>435</v>
      </c>
      <c r="B950">
        <v>39502497</v>
      </c>
      <c r="C950">
        <v>39502484</v>
      </c>
      <c r="D950">
        <v>36882351</v>
      </c>
      <c r="E950">
        <v>1</v>
      </c>
      <c r="F950">
        <v>1</v>
      </c>
      <c r="G950">
        <v>1</v>
      </c>
      <c r="H950">
        <v>2</v>
      </c>
      <c r="I950" t="s">
        <v>1408</v>
      </c>
      <c r="J950" t="s">
        <v>1409</v>
      </c>
      <c r="K950" t="s">
        <v>1410</v>
      </c>
      <c r="L950">
        <v>1368</v>
      </c>
      <c r="N950">
        <v>1011</v>
      </c>
      <c r="O950" t="s">
        <v>1034</v>
      </c>
      <c r="P950" t="s">
        <v>1034</v>
      </c>
      <c r="Q950">
        <v>1</v>
      </c>
      <c r="X950">
        <v>0.64</v>
      </c>
      <c r="Y950">
        <v>0</v>
      </c>
      <c r="Z950">
        <v>6.66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32</v>
      </c>
      <c r="AG950">
        <v>0.8</v>
      </c>
      <c r="AH950">
        <v>2</v>
      </c>
      <c r="AI950">
        <v>39502488</v>
      </c>
      <c r="AJ950">
        <v>941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ROW(Source!A435)</f>
        <v>435</v>
      </c>
      <c r="B951">
        <v>39502498</v>
      </c>
      <c r="C951">
        <v>39502484</v>
      </c>
      <c r="D951">
        <v>36883554</v>
      </c>
      <c r="E951">
        <v>1</v>
      </c>
      <c r="F951">
        <v>1</v>
      </c>
      <c r="G951">
        <v>1</v>
      </c>
      <c r="H951">
        <v>2</v>
      </c>
      <c r="I951" t="s">
        <v>1037</v>
      </c>
      <c r="J951" t="s">
        <v>1038</v>
      </c>
      <c r="K951" t="s">
        <v>1039</v>
      </c>
      <c r="L951">
        <v>1368</v>
      </c>
      <c r="N951">
        <v>1011</v>
      </c>
      <c r="O951" t="s">
        <v>1034</v>
      </c>
      <c r="P951" t="s">
        <v>1034</v>
      </c>
      <c r="Q951">
        <v>1</v>
      </c>
      <c r="X951">
        <v>0.38</v>
      </c>
      <c r="Y951">
        <v>0</v>
      </c>
      <c r="Z951">
        <v>65.709999999999994</v>
      </c>
      <c r="AA951">
        <v>11.6</v>
      </c>
      <c r="AB951">
        <v>0</v>
      </c>
      <c r="AC951">
        <v>0</v>
      </c>
      <c r="AD951">
        <v>1</v>
      </c>
      <c r="AE951">
        <v>0</v>
      </c>
      <c r="AF951" t="s">
        <v>32</v>
      </c>
      <c r="AG951">
        <v>0.47499999999999998</v>
      </c>
      <c r="AH951">
        <v>2</v>
      </c>
      <c r="AI951">
        <v>39502489</v>
      </c>
      <c r="AJ951">
        <v>942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ROW(Source!A435)</f>
        <v>435</v>
      </c>
      <c r="B952">
        <v>39502499</v>
      </c>
      <c r="C952">
        <v>39502484</v>
      </c>
      <c r="D952">
        <v>36804447</v>
      </c>
      <c r="E952">
        <v>1</v>
      </c>
      <c r="F952">
        <v>1</v>
      </c>
      <c r="G952">
        <v>1</v>
      </c>
      <c r="H952">
        <v>3</v>
      </c>
      <c r="I952" t="s">
        <v>1414</v>
      </c>
      <c r="J952" t="s">
        <v>1415</v>
      </c>
      <c r="K952" t="s">
        <v>1416</v>
      </c>
      <c r="L952">
        <v>1348</v>
      </c>
      <c r="N952">
        <v>1009</v>
      </c>
      <c r="O952" t="s">
        <v>57</v>
      </c>
      <c r="P952" t="s">
        <v>57</v>
      </c>
      <c r="Q952">
        <v>1000</v>
      </c>
      <c r="X952">
        <v>6.9999999999999994E-5</v>
      </c>
      <c r="Y952">
        <v>9040.01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3</v>
      </c>
      <c r="AG952">
        <v>6.9999999999999994E-5</v>
      </c>
      <c r="AH952">
        <v>2</v>
      </c>
      <c r="AI952">
        <v>39502490</v>
      </c>
      <c r="AJ952">
        <v>943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ROW(Source!A435)</f>
        <v>435</v>
      </c>
      <c r="B953">
        <v>39502500</v>
      </c>
      <c r="C953">
        <v>39502484</v>
      </c>
      <c r="D953">
        <v>36805330</v>
      </c>
      <c r="E953">
        <v>1</v>
      </c>
      <c r="F953">
        <v>1</v>
      </c>
      <c r="G953">
        <v>1</v>
      </c>
      <c r="H953">
        <v>3</v>
      </c>
      <c r="I953" t="s">
        <v>1417</v>
      </c>
      <c r="J953" t="s">
        <v>1418</v>
      </c>
      <c r="K953" t="s">
        <v>1419</v>
      </c>
      <c r="L953">
        <v>1346</v>
      </c>
      <c r="N953">
        <v>1009</v>
      </c>
      <c r="O953" t="s">
        <v>52</v>
      </c>
      <c r="P953" t="s">
        <v>52</v>
      </c>
      <c r="Q953">
        <v>1</v>
      </c>
      <c r="X953">
        <v>0.123</v>
      </c>
      <c r="Y953">
        <v>23.09</v>
      </c>
      <c r="Z953">
        <v>0</v>
      </c>
      <c r="AA953">
        <v>0</v>
      </c>
      <c r="AB953">
        <v>0</v>
      </c>
      <c r="AC953">
        <v>0</v>
      </c>
      <c r="AD953">
        <v>1</v>
      </c>
      <c r="AE953">
        <v>0</v>
      </c>
      <c r="AF953" t="s">
        <v>3</v>
      </c>
      <c r="AG953">
        <v>0.123</v>
      </c>
      <c r="AH953">
        <v>2</v>
      </c>
      <c r="AI953">
        <v>39502491</v>
      </c>
      <c r="AJ953">
        <v>944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ROW(Source!A435)</f>
        <v>435</v>
      </c>
      <c r="B954">
        <v>39502501</v>
      </c>
      <c r="C954">
        <v>39502484</v>
      </c>
      <c r="D954">
        <v>36836997</v>
      </c>
      <c r="E954">
        <v>1</v>
      </c>
      <c r="F954">
        <v>1</v>
      </c>
      <c r="G954">
        <v>1</v>
      </c>
      <c r="H954">
        <v>3</v>
      </c>
      <c r="I954" t="s">
        <v>1156</v>
      </c>
      <c r="J954" t="s">
        <v>1157</v>
      </c>
      <c r="K954" t="s">
        <v>1158</v>
      </c>
      <c r="L954">
        <v>1346</v>
      </c>
      <c r="N954">
        <v>1009</v>
      </c>
      <c r="O954" t="s">
        <v>52</v>
      </c>
      <c r="P954" t="s">
        <v>52</v>
      </c>
      <c r="Q954">
        <v>1</v>
      </c>
      <c r="X954">
        <v>0.02</v>
      </c>
      <c r="Y954">
        <v>45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3</v>
      </c>
      <c r="AG954">
        <v>0.02</v>
      </c>
      <c r="AH954">
        <v>2</v>
      </c>
      <c r="AI954">
        <v>39502492</v>
      </c>
      <c r="AJ954">
        <v>945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ROW(Source!A435)</f>
        <v>435</v>
      </c>
      <c r="B955">
        <v>39502502</v>
      </c>
      <c r="C955">
        <v>39502484</v>
      </c>
      <c r="D955">
        <v>36797622</v>
      </c>
      <c r="E955">
        <v>17</v>
      </c>
      <c r="F955">
        <v>1</v>
      </c>
      <c r="G955">
        <v>1</v>
      </c>
      <c r="H955">
        <v>3</v>
      </c>
      <c r="I955" t="s">
        <v>1587</v>
      </c>
      <c r="J955" t="s">
        <v>3</v>
      </c>
      <c r="K955" t="s">
        <v>1588</v>
      </c>
      <c r="L955">
        <v>1346</v>
      </c>
      <c r="N955">
        <v>1009</v>
      </c>
      <c r="O955" t="s">
        <v>52</v>
      </c>
      <c r="P955" t="s">
        <v>52</v>
      </c>
      <c r="Q955">
        <v>1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1</v>
      </c>
      <c r="AD955">
        <v>0</v>
      </c>
      <c r="AE955">
        <v>0</v>
      </c>
      <c r="AF955" t="s">
        <v>3</v>
      </c>
      <c r="AG955">
        <v>0</v>
      </c>
      <c r="AH955">
        <v>3</v>
      </c>
      <c r="AI955">
        <v>-1</v>
      </c>
      <c r="AJ955" t="s">
        <v>3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ROW(Source!A435)</f>
        <v>435</v>
      </c>
      <c r="B956">
        <v>39502503</v>
      </c>
      <c r="C956">
        <v>39502484</v>
      </c>
      <c r="D956">
        <v>36797831</v>
      </c>
      <c r="E956">
        <v>17</v>
      </c>
      <c r="F956">
        <v>1</v>
      </c>
      <c r="G956">
        <v>1</v>
      </c>
      <c r="H956">
        <v>3</v>
      </c>
      <c r="I956" t="s">
        <v>1603</v>
      </c>
      <c r="J956" t="s">
        <v>3</v>
      </c>
      <c r="K956" t="s">
        <v>1604</v>
      </c>
      <c r="L956">
        <v>1354</v>
      </c>
      <c r="N956">
        <v>1010</v>
      </c>
      <c r="O956" t="s">
        <v>132</v>
      </c>
      <c r="P956" t="s">
        <v>132</v>
      </c>
      <c r="Q956">
        <v>1</v>
      </c>
      <c r="X956">
        <v>1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 t="s">
        <v>3</v>
      </c>
      <c r="AG956">
        <v>1</v>
      </c>
      <c r="AH956">
        <v>3</v>
      </c>
      <c r="AI956">
        <v>-1</v>
      </c>
      <c r="AJ956" t="s">
        <v>3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ROW(Source!A472)</f>
        <v>472</v>
      </c>
      <c r="B957">
        <v>39501757</v>
      </c>
      <c r="C957">
        <v>39501753</v>
      </c>
      <c r="D957">
        <v>37066491</v>
      </c>
      <c r="E957">
        <v>1</v>
      </c>
      <c r="F957">
        <v>1</v>
      </c>
      <c r="G957">
        <v>1</v>
      </c>
      <c r="H957">
        <v>1</v>
      </c>
      <c r="I957" t="s">
        <v>1426</v>
      </c>
      <c r="J957" t="s">
        <v>3</v>
      </c>
      <c r="K957" t="s">
        <v>1427</v>
      </c>
      <c r="L957">
        <v>1191</v>
      </c>
      <c r="N957">
        <v>1013</v>
      </c>
      <c r="O957" t="s">
        <v>1028</v>
      </c>
      <c r="P957" t="s">
        <v>1028</v>
      </c>
      <c r="Q957">
        <v>1</v>
      </c>
      <c r="X957">
        <v>17.89</v>
      </c>
      <c r="Y957">
        <v>0</v>
      </c>
      <c r="Z957">
        <v>0</v>
      </c>
      <c r="AA957">
        <v>0</v>
      </c>
      <c r="AB957">
        <v>8.02</v>
      </c>
      <c r="AC957">
        <v>0</v>
      </c>
      <c r="AD957">
        <v>1</v>
      </c>
      <c r="AE957">
        <v>1</v>
      </c>
      <c r="AF957" t="s">
        <v>3</v>
      </c>
      <c r="AG957">
        <v>17.89</v>
      </c>
      <c r="AH957">
        <v>2</v>
      </c>
      <c r="AI957">
        <v>39501754</v>
      </c>
      <c r="AJ957">
        <v>947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ROW(Source!A472)</f>
        <v>472</v>
      </c>
      <c r="B958">
        <v>39501758</v>
      </c>
      <c r="C958">
        <v>39501753</v>
      </c>
      <c r="D958">
        <v>37064876</v>
      </c>
      <c r="E958">
        <v>1</v>
      </c>
      <c r="F958">
        <v>1</v>
      </c>
      <c r="G958">
        <v>1</v>
      </c>
      <c r="H958">
        <v>1</v>
      </c>
      <c r="I958" t="s">
        <v>1029</v>
      </c>
      <c r="J958" t="s">
        <v>3</v>
      </c>
      <c r="K958" t="s">
        <v>1030</v>
      </c>
      <c r="L958">
        <v>1191</v>
      </c>
      <c r="N958">
        <v>1013</v>
      </c>
      <c r="O958" t="s">
        <v>1028</v>
      </c>
      <c r="P958" t="s">
        <v>1028</v>
      </c>
      <c r="Q958">
        <v>1</v>
      </c>
      <c r="X958">
        <v>0.08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1</v>
      </c>
      <c r="AE958">
        <v>2</v>
      </c>
      <c r="AF958" t="s">
        <v>3</v>
      </c>
      <c r="AG958">
        <v>0.08</v>
      </c>
      <c r="AH958">
        <v>2</v>
      </c>
      <c r="AI958">
        <v>39501755</v>
      </c>
      <c r="AJ958">
        <v>948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ROW(Source!A472)</f>
        <v>472</v>
      </c>
      <c r="B959">
        <v>39501759</v>
      </c>
      <c r="C959">
        <v>39501753</v>
      </c>
      <c r="D959">
        <v>36882452</v>
      </c>
      <c r="E959">
        <v>1</v>
      </c>
      <c r="F959">
        <v>1</v>
      </c>
      <c r="G959">
        <v>1</v>
      </c>
      <c r="H959">
        <v>2</v>
      </c>
      <c r="I959" t="s">
        <v>1031</v>
      </c>
      <c r="J959" t="s">
        <v>1032</v>
      </c>
      <c r="K959" t="s">
        <v>1033</v>
      </c>
      <c r="L959">
        <v>1368</v>
      </c>
      <c r="N959">
        <v>1011</v>
      </c>
      <c r="O959" t="s">
        <v>1034</v>
      </c>
      <c r="P959" t="s">
        <v>1034</v>
      </c>
      <c r="Q959">
        <v>1</v>
      </c>
      <c r="X959">
        <v>0.08</v>
      </c>
      <c r="Y959">
        <v>0</v>
      </c>
      <c r="Z959">
        <v>31.26</v>
      </c>
      <c r="AA959">
        <v>13.5</v>
      </c>
      <c r="AB959">
        <v>0</v>
      </c>
      <c r="AC959">
        <v>0</v>
      </c>
      <c r="AD959">
        <v>1</v>
      </c>
      <c r="AE959">
        <v>0</v>
      </c>
      <c r="AF959" t="s">
        <v>3</v>
      </c>
      <c r="AG959">
        <v>0.08</v>
      </c>
      <c r="AH959">
        <v>2</v>
      </c>
      <c r="AI959">
        <v>39501756</v>
      </c>
      <c r="AJ959">
        <v>949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ROW(Source!A473)</f>
        <v>473</v>
      </c>
      <c r="B960">
        <v>39501757</v>
      </c>
      <c r="C960">
        <v>39501753</v>
      </c>
      <c r="D960">
        <v>37066491</v>
      </c>
      <c r="E960">
        <v>1</v>
      </c>
      <c r="F960">
        <v>1</v>
      </c>
      <c r="G960">
        <v>1</v>
      </c>
      <c r="H960">
        <v>1</v>
      </c>
      <c r="I960" t="s">
        <v>1426</v>
      </c>
      <c r="J960" t="s">
        <v>3</v>
      </c>
      <c r="K960" t="s">
        <v>1427</v>
      </c>
      <c r="L960">
        <v>1191</v>
      </c>
      <c r="N960">
        <v>1013</v>
      </c>
      <c r="O960" t="s">
        <v>1028</v>
      </c>
      <c r="P960" t="s">
        <v>1028</v>
      </c>
      <c r="Q960">
        <v>1</v>
      </c>
      <c r="X960">
        <v>17.89</v>
      </c>
      <c r="Y960">
        <v>0</v>
      </c>
      <c r="Z960">
        <v>0</v>
      </c>
      <c r="AA960">
        <v>0</v>
      </c>
      <c r="AB960">
        <v>8.02</v>
      </c>
      <c r="AC960">
        <v>0</v>
      </c>
      <c r="AD960">
        <v>1</v>
      </c>
      <c r="AE960">
        <v>1</v>
      </c>
      <c r="AF960" t="s">
        <v>3</v>
      </c>
      <c r="AG960">
        <v>17.89</v>
      </c>
      <c r="AH960">
        <v>2</v>
      </c>
      <c r="AI960">
        <v>39501754</v>
      </c>
      <c r="AJ960">
        <v>950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ROW(Source!A473)</f>
        <v>473</v>
      </c>
      <c r="B961">
        <v>39501758</v>
      </c>
      <c r="C961">
        <v>39501753</v>
      </c>
      <c r="D961">
        <v>37064876</v>
      </c>
      <c r="E961">
        <v>1</v>
      </c>
      <c r="F961">
        <v>1</v>
      </c>
      <c r="G961">
        <v>1</v>
      </c>
      <c r="H961">
        <v>1</v>
      </c>
      <c r="I961" t="s">
        <v>1029</v>
      </c>
      <c r="J961" t="s">
        <v>3</v>
      </c>
      <c r="K961" t="s">
        <v>1030</v>
      </c>
      <c r="L961">
        <v>1191</v>
      </c>
      <c r="N961">
        <v>1013</v>
      </c>
      <c r="O961" t="s">
        <v>1028</v>
      </c>
      <c r="P961" t="s">
        <v>1028</v>
      </c>
      <c r="Q961">
        <v>1</v>
      </c>
      <c r="X961">
        <v>0.08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2</v>
      </c>
      <c r="AF961" t="s">
        <v>3</v>
      </c>
      <c r="AG961">
        <v>0.08</v>
      </c>
      <c r="AH961">
        <v>2</v>
      </c>
      <c r="AI961">
        <v>39501755</v>
      </c>
      <c r="AJ961">
        <v>951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ROW(Source!A473)</f>
        <v>473</v>
      </c>
      <c r="B962">
        <v>39501759</v>
      </c>
      <c r="C962">
        <v>39501753</v>
      </c>
      <c r="D962">
        <v>36882452</v>
      </c>
      <c r="E962">
        <v>1</v>
      </c>
      <c r="F962">
        <v>1</v>
      </c>
      <c r="G962">
        <v>1</v>
      </c>
      <c r="H962">
        <v>2</v>
      </c>
      <c r="I962" t="s">
        <v>1031</v>
      </c>
      <c r="J962" t="s">
        <v>1032</v>
      </c>
      <c r="K962" t="s">
        <v>1033</v>
      </c>
      <c r="L962">
        <v>1368</v>
      </c>
      <c r="N962">
        <v>1011</v>
      </c>
      <c r="O962" t="s">
        <v>1034</v>
      </c>
      <c r="P962" t="s">
        <v>1034</v>
      </c>
      <c r="Q962">
        <v>1</v>
      </c>
      <c r="X962">
        <v>0.08</v>
      </c>
      <c r="Y962">
        <v>0</v>
      </c>
      <c r="Z962">
        <v>31.26</v>
      </c>
      <c r="AA962">
        <v>13.5</v>
      </c>
      <c r="AB962">
        <v>0</v>
      </c>
      <c r="AC962">
        <v>0</v>
      </c>
      <c r="AD962">
        <v>1</v>
      </c>
      <c r="AE962">
        <v>0</v>
      </c>
      <c r="AF962" t="s">
        <v>3</v>
      </c>
      <c r="AG962">
        <v>0.08</v>
      </c>
      <c r="AH962">
        <v>2</v>
      </c>
      <c r="AI962">
        <v>39501756</v>
      </c>
      <c r="AJ962">
        <v>952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ROW(Source!A474)</f>
        <v>474</v>
      </c>
      <c r="B963">
        <v>39501762</v>
      </c>
      <c r="C963">
        <v>39501760</v>
      </c>
      <c r="D963">
        <v>37064998</v>
      </c>
      <c r="E963">
        <v>1</v>
      </c>
      <c r="F963">
        <v>1</v>
      </c>
      <c r="G963">
        <v>1</v>
      </c>
      <c r="H963">
        <v>1</v>
      </c>
      <c r="I963" t="s">
        <v>1215</v>
      </c>
      <c r="J963" t="s">
        <v>3</v>
      </c>
      <c r="K963" t="s">
        <v>1216</v>
      </c>
      <c r="L963">
        <v>1191</v>
      </c>
      <c r="N963">
        <v>1013</v>
      </c>
      <c r="O963" t="s">
        <v>1028</v>
      </c>
      <c r="P963" t="s">
        <v>1028</v>
      </c>
      <c r="Q963">
        <v>1</v>
      </c>
      <c r="X963">
        <v>5.84</v>
      </c>
      <c r="Y963">
        <v>0</v>
      </c>
      <c r="Z963">
        <v>0</v>
      </c>
      <c r="AA963">
        <v>0</v>
      </c>
      <c r="AB963">
        <v>7.8</v>
      </c>
      <c r="AC963">
        <v>0</v>
      </c>
      <c r="AD963">
        <v>1</v>
      </c>
      <c r="AE963">
        <v>1</v>
      </c>
      <c r="AF963" t="s">
        <v>3</v>
      </c>
      <c r="AG963">
        <v>5.84</v>
      </c>
      <c r="AH963">
        <v>2</v>
      </c>
      <c r="AI963">
        <v>39501761</v>
      </c>
      <c r="AJ963">
        <v>953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ROW(Source!A475)</f>
        <v>475</v>
      </c>
      <c r="B964">
        <v>39501762</v>
      </c>
      <c r="C964">
        <v>39501760</v>
      </c>
      <c r="D964">
        <v>37064998</v>
      </c>
      <c r="E964">
        <v>1</v>
      </c>
      <c r="F964">
        <v>1</v>
      </c>
      <c r="G964">
        <v>1</v>
      </c>
      <c r="H964">
        <v>1</v>
      </c>
      <c r="I964" t="s">
        <v>1215</v>
      </c>
      <c r="J964" t="s">
        <v>3</v>
      </c>
      <c r="K964" t="s">
        <v>1216</v>
      </c>
      <c r="L964">
        <v>1191</v>
      </c>
      <c r="N964">
        <v>1013</v>
      </c>
      <c r="O964" t="s">
        <v>1028</v>
      </c>
      <c r="P964" t="s">
        <v>1028</v>
      </c>
      <c r="Q964">
        <v>1</v>
      </c>
      <c r="X964">
        <v>5.84</v>
      </c>
      <c r="Y964">
        <v>0</v>
      </c>
      <c r="Z964">
        <v>0</v>
      </c>
      <c r="AA964">
        <v>0</v>
      </c>
      <c r="AB964">
        <v>7.8</v>
      </c>
      <c r="AC964">
        <v>0</v>
      </c>
      <c r="AD964">
        <v>1</v>
      </c>
      <c r="AE964">
        <v>1</v>
      </c>
      <c r="AF964" t="s">
        <v>3</v>
      </c>
      <c r="AG964">
        <v>5.84</v>
      </c>
      <c r="AH964">
        <v>2</v>
      </c>
      <c r="AI964">
        <v>39501761</v>
      </c>
      <c r="AJ964">
        <v>954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ROW(Source!A476)</f>
        <v>476</v>
      </c>
      <c r="B965">
        <v>39501772</v>
      </c>
      <c r="C965">
        <v>39501763</v>
      </c>
      <c r="D965">
        <v>37077359</v>
      </c>
      <c r="E965">
        <v>1</v>
      </c>
      <c r="F965">
        <v>1</v>
      </c>
      <c r="G965">
        <v>1</v>
      </c>
      <c r="H965">
        <v>1</v>
      </c>
      <c r="I965" t="s">
        <v>1428</v>
      </c>
      <c r="J965" t="s">
        <v>3</v>
      </c>
      <c r="K965" t="s">
        <v>1429</v>
      </c>
      <c r="L965">
        <v>1191</v>
      </c>
      <c r="N965">
        <v>1013</v>
      </c>
      <c r="O965" t="s">
        <v>1028</v>
      </c>
      <c r="P965" t="s">
        <v>1028</v>
      </c>
      <c r="Q965">
        <v>1</v>
      </c>
      <c r="X965">
        <v>0.9</v>
      </c>
      <c r="Y965">
        <v>0</v>
      </c>
      <c r="Z965">
        <v>0</v>
      </c>
      <c r="AA965">
        <v>0</v>
      </c>
      <c r="AB965">
        <v>10.5</v>
      </c>
      <c r="AC965">
        <v>0</v>
      </c>
      <c r="AD965">
        <v>1</v>
      </c>
      <c r="AE965">
        <v>1</v>
      </c>
      <c r="AF965" t="s">
        <v>696</v>
      </c>
      <c r="AG965">
        <v>0.27</v>
      </c>
      <c r="AH965">
        <v>2</v>
      </c>
      <c r="AI965">
        <v>39501764</v>
      </c>
      <c r="AJ965">
        <v>955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ROW(Source!A476)</f>
        <v>476</v>
      </c>
      <c r="B966">
        <v>39501773</v>
      </c>
      <c r="C966">
        <v>39501763</v>
      </c>
      <c r="D966">
        <v>37064876</v>
      </c>
      <c r="E966">
        <v>1</v>
      </c>
      <c r="F966">
        <v>1</v>
      </c>
      <c r="G966">
        <v>1</v>
      </c>
      <c r="H966">
        <v>1</v>
      </c>
      <c r="I966" t="s">
        <v>1029</v>
      </c>
      <c r="J966" t="s">
        <v>3</v>
      </c>
      <c r="K966" t="s">
        <v>1030</v>
      </c>
      <c r="L966">
        <v>1191</v>
      </c>
      <c r="N966">
        <v>1013</v>
      </c>
      <c r="O966" t="s">
        <v>1028</v>
      </c>
      <c r="P966" t="s">
        <v>1028</v>
      </c>
      <c r="Q966">
        <v>1</v>
      </c>
      <c r="X966">
        <v>0.2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2</v>
      </c>
      <c r="AF966" t="s">
        <v>696</v>
      </c>
      <c r="AG966">
        <v>0.06</v>
      </c>
      <c r="AH966">
        <v>2</v>
      </c>
      <c r="AI966">
        <v>39501765</v>
      </c>
      <c r="AJ966">
        <v>956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ROW(Source!A476)</f>
        <v>476</v>
      </c>
      <c r="B967">
        <v>39501774</v>
      </c>
      <c r="C967">
        <v>39501763</v>
      </c>
      <c r="D967">
        <v>36882159</v>
      </c>
      <c r="E967">
        <v>1</v>
      </c>
      <c r="F967">
        <v>1</v>
      </c>
      <c r="G967">
        <v>1</v>
      </c>
      <c r="H967">
        <v>2</v>
      </c>
      <c r="I967" t="s">
        <v>1119</v>
      </c>
      <c r="J967" t="s">
        <v>1120</v>
      </c>
      <c r="K967" t="s">
        <v>1121</v>
      </c>
      <c r="L967">
        <v>1368</v>
      </c>
      <c r="N967">
        <v>1011</v>
      </c>
      <c r="O967" t="s">
        <v>1034</v>
      </c>
      <c r="P967" t="s">
        <v>1034</v>
      </c>
      <c r="Q967">
        <v>1</v>
      </c>
      <c r="X967">
        <v>0.1</v>
      </c>
      <c r="Y967">
        <v>0</v>
      </c>
      <c r="Z967">
        <v>111.99</v>
      </c>
      <c r="AA967">
        <v>13.5</v>
      </c>
      <c r="AB967">
        <v>0</v>
      </c>
      <c r="AC967">
        <v>0</v>
      </c>
      <c r="AD967">
        <v>1</v>
      </c>
      <c r="AE967">
        <v>0</v>
      </c>
      <c r="AF967" t="s">
        <v>696</v>
      </c>
      <c r="AG967">
        <v>0.03</v>
      </c>
      <c r="AH967">
        <v>2</v>
      </c>
      <c r="AI967">
        <v>39501766</v>
      </c>
      <c r="AJ967">
        <v>957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ROW(Source!A476)</f>
        <v>476</v>
      </c>
      <c r="B968">
        <v>39501775</v>
      </c>
      <c r="C968">
        <v>39501763</v>
      </c>
      <c r="D968">
        <v>36883554</v>
      </c>
      <c r="E968">
        <v>1</v>
      </c>
      <c r="F968">
        <v>1</v>
      </c>
      <c r="G968">
        <v>1</v>
      </c>
      <c r="H968">
        <v>2</v>
      </c>
      <c r="I968" t="s">
        <v>1037</v>
      </c>
      <c r="J968" t="s">
        <v>1038</v>
      </c>
      <c r="K968" t="s">
        <v>1039</v>
      </c>
      <c r="L968">
        <v>1368</v>
      </c>
      <c r="N968">
        <v>1011</v>
      </c>
      <c r="O968" t="s">
        <v>1034</v>
      </c>
      <c r="P968" t="s">
        <v>1034</v>
      </c>
      <c r="Q968">
        <v>1</v>
      </c>
      <c r="X968">
        <v>0.1</v>
      </c>
      <c r="Y968">
        <v>0</v>
      </c>
      <c r="Z968">
        <v>65.709999999999994</v>
      </c>
      <c r="AA968">
        <v>11.6</v>
      </c>
      <c r="AB968">
        <v>0</v>
      </c>
      <c r="AC968">
        <v>0</v>
      </c>
      <c r="AD968">
        <v>1</v>
      </c>
      <c r="AE968">
        <v>0</v>
      </c>
      <c r="AF968" t="s">
        <v>696</v>
      </c>
      <c r="AG968">
        <v>0.03</v>
      </c>
      <c r="AH968">
        <v>2</v>
      </c>
      <c r="AI968">
        <v>39501767</v>
      </c>
      <c r="AJ968">
        <v>958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ROW(Source!A476)</f>
        <v>476</v>
      </c>
      <c r="B969">
        <v>39501776</v>
      </c>
      <c r="C969">
        <v>39501763</v>
      </c>
      <c r="D969">
        <v>36802094</v>
      </c>
      <c r="E969">
        <v>1</v>
      </c>
      <c r="F969">
        <v>1</v>
      </c>
      <c r="G969">
        <v>1</v>
      </c>
      <c r="H969">
        <v>3</v>
      </c>
      <c r="I969" t="s">
        <v>1430</v>
      </c>
      <c r="J969" t="s">
        <v>1431</v>
      </c>
      <c r="K969" t="s">
        <v>1432</v>
      </c>
      <c r="L969">
        <v>1346</v>
      </c>
      <c r="N969">
        <v>1009</v>
      </c>
      <c r="O969" t="s">
        <v>52</v>
      </c>
      <c r="P969" t="s">
        <v>52</v>
      </c>
      <c r="Q969">
        <v>1</v>
      </c>
      <c r="X969">
        <v>0.01</v>
      </c>
      <c r="Y969">
        <v>30.4</v>
      </c>
      <c r="Z969">
        <v>0</v>
      </c>
      <c r="AA969">
        <v>0</v>
      </c>
      <c r="AB969">
        <v>0</v>
      </c>
      <c r="AC969">
        <v>0</v>
      </c>
      <c r="AD969">
        <v>1</v>
      </c>
      <c r="AE969">
        <v>0</v>
      </c>
      <c r="AF969" t="s">
        <v>319</v>
      </c>
      <c r="AG969">
        <v>0</v>
      </c>
      <c r="AH969">
        <v>2</v>
      </c>
      <c r="AI969">
        <v>39501768</v>
      </c>
      <c r="AJ969">
        <v>959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ROW(Source!A476)</f>
        <v>476</v>
      </c>
      <c r="B970">
        <v>39501777</v>
      </c>
      <c r="C970">
        <v>39501763</v>
      </c>
      <c r="D970">
        <v>36804448</v>
      </c>
      <c r="E970">
        <v>1</v>
      </c>
      <c r="F970">
        <v>1</v>
      </c>
      <c r="G970">
        <v>1</v>
      </c>
      <c r="H970">
        <v>3</v>
      </c>
      <c r="I970" t="s">
        <v>1433</v>
      </c>
      <c r="J970" t="s">
        <v>1434</v>
      </c>
      <c r="K970" t="s">
        <v>1416</v>
      </c>
      <c r="L970">
        <v>1346</v>
      </c>
      <c r="N970">
        <v>1009</v>
      </c>
      <c r="O970" t="s">
        <v>52</v>
      </c>
      <c r="P970" t="s">
        <v>52</v>
      </c>
      <c r="Q970">
        <v>1</v>
      </c>
      <c r="X970">
        <v>0.3</v>
      </c>
      <c r="Y970">
        <v>9.0399999999999991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0</v>
      </c>
      <c r="AF970" t="s">
        <v>319</v>
      </c>
      <c r="AG970">
        <v>0</v>
      </c>
      <c r="AH970">
        <v>2</v>
      </c>
      <c r="AI970">
        <v>39501769</v>
      </c>
      <c r="AJ970">
        <v>960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ROW(Source!A476)</f>
        <v>476</v>
      </c>
      <c r="B971">
        <v>39501778</v>
      </c>
      <c r="C971">
        <v>39501763</v>
      </c>
      <c r="D971">
        <v>36825981</v>
      </c>
      <c r="E971">
        <v>1</v>
      </c>
      <c r="F971">
        <v>1</v>
      </c>
      <c r="G971">
        <v>1</v>
      </c>
      <c r="H971">
        <v>3</v>
      </c>
      <c r="I971" t="s">
        <v>1435</v>
      </c>
      <c r="J971" t="s">
        <v>1436</v>
      </c>
      <c r="K971" t="s">
        <v>1437</v>
      </c>
      <c r="L971">
        <v>1348</v>
      </c>
      <c r="N971">
        <v>1009</v>
      </c>
      <c r="O971" t="s">
        <v>57</v>
      </c>
      <c r="P971" t="s">
        <v>57</v>
      </c>
      <c r="Q971">
        <v>1000</v>
      </c>
      <c r="X971">
        <v>5.9999999999999995E-4</v>
      </c>
      <c r="Y971">
        <v>5000</v>
      </c>
      <c r="Z971">
        <v>0</v>
      </c>
      <c r="AA971">
        <v>0</v>
      </c>
      <c r="AB971">
        <v>0</v>
      </c>
      <c r="AC971">
        <v>0</v>
      </c>
      <c r="AD971">
        <v>1</v>
      </c>
      <c r="AE971">
        <v>0</v>
      </c>
      <c r="AF971" t="s">
        <v>319</v>
      </c>
      <c r="AG971">
        <v>0</v>
      </c>
      <c r="AH971">
        <v>2</v>
      </c>
      <c r="AI971">
        <v>39501770</v>
      </c>
      <c r="AJ971">
        <v>961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ROW(Source!A476)</f>
        <v>476</v>
      </c>
      <c r="B972">
        <v>39501779</v>
      </c>
      <c r="C972">
        <v>39501763</v>
      </c>
      <c r="D972">
        <v>36799065</v>
      </c>
      <c r="E972">
        <v>17</v>
      </c>
      <c r="F972">
        <v>1</v>
      </c>
      <c r="G972">
        <v>1</v>
      </c>
      <c r="H972">
        <v>3</v>
      </c>
      <c r="I972" t="s">
        <v>1438</v>
      </c>
      <c r="J972" t="s">
        <v>3</v>
      </c>
      <c r="K972" t="s">
        <v>1439</v>
      </c>
      <c r="L972">
        <v>1374</v>
      </c>
      <c r="N972">
        <v>1013</v>
      </c>
      <c r="O972" t="s">
        <v>1440</v>
      </c>
      <c r="P972" t="s">
        <v>1440</v>
      </c>
      <c r="Q972">
        <v>1</v>
      </c>
      <c r="X972">
        <v>0.19</v>
      </c>
      <c r="Y972">
        <v>1</v>
      </c>
      <c r="Z972">
        <v>0</v>
      </c>
      <c r="AA972">
        <v>0</v>
      </c>
      <c r="AB972">
        <v>0</v>
      </c>
      <c r="AC972">
        <v>0</v>
      </c>
      <c r="AD972">
        <v>1</v>
      </c>
      <c r="AE972">
        <v>0</v>
      </c>
      <c r="AF972" t="s">
        <v>319</v>
      </c>
      <c r="AG972">
        <v>0</v>
      </c>
      <c r="AH972">
        <v>2</v>
      </c>
      <c r="AI972">
        <v>39501771</v>
      </c>
      <c r="AJ972">
        <v>962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ROW(Source!A477)</f>
        <v>477</v>
      </c>
      <c r="B973">
        <v>39501772</v>
      </c>
      <c r="C973">
        <v>39501763</v>
      </c>
      <c r="D973">
        <v>37077359</v>
      </c>
      <c r="E973">
        <v>1</v>
      </c>
      <c r="F973">
        <v>1</v>
      </c>
      <c r="G973">
        <v>1</v>
      </c>
      <c r="H973">
        <v>1</v>
      </c>
      <c r="I973" t="s">
        <v>1428</v>
      </c>
      <c r="J973" t="s">
        <v>3</v>
      </c>
      <c r="K973" t="s">
        <v>1429</v>
      </c>
      <c r="L973">
        <v>1191</v>
      </c>
      <c r="N973">
        <v>1013</v>
      </c>
      <c r="O973" t="s">
        <v>1028</v>
      </c>
      <c r="P973" t="s">
        <v>1028</v>
      </c>
      <c r="Q973">
        <v>1</v>
      </c>
      <c r="X973">
        <v>0.9</v>
      </c>
      <c r="Y973">
        <v>0</v>
      </c>
      <c r="Z973">
        <v>0</v>
      </c>
      <c r="AA973">
        <v>0</v>
      </c>
      <c r="AB973">
        <v>10.5</v>
      </c>
      <c r="AC973">
        <v>0</v>
      </c>
      <c r="AD973">
        <v>1</v>
      </c>
      <c r="AE973">
        <v>1</v>
      </c>
      <c r="AF973" t="s">
        <v>696</v>
      </c>
      <c r="AG973">
        <v>0.27</v>
      </c>
      <c r="AH973">
        <v>2</v>
      </c>
      <c r="AI973">
        <v>39501764</v>
      </c>
      <c r="AJ973">
        <v>963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ROW(Source!A477)</f>
        <v>477</v>
      </c>
      <c r="B974">
        <v>39501773</v>
      </c>
      <c r="C974">
        <v>39501763</v>
      </c>
      <c r="D974">
        <v>37064876</v>
      </c>
      <c r="E974">
        <v>1</v>
      </c>
      <c r="F974">
        <v>1</v>
      </c>
      <c r="G974">
        <v>1</v>
      </c>
      <c r="H974">
        <v>1</v>
      </c>
      <c r="I974" t="s">
        <v>1029</v>
      </c>
      <c r="J974" t="s">
        <v>3</v>
      </c>
      <c r="K974" t="s">
        <v>1030</v>
      </c>
      <c r="L974">
        <v>1191</v>
      </c>
      <c r="N974">
        <v>1013</v>
      </c>
      <c r="O974" t="s">
        <v>1028</v>
      </c>
      <c r="P974" t="s">
        <v>1028</v>
      </c>
      <c r="Q974">
        <v>1</v>
      </c>
      <c r="X974">
        <v>0.2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1</v>
      </c>
      <c r="AE974">
        <v>2</v>
      </c>
      <c r="AF974" t="s">
        <v>696</v>
      </c>
      <c r="AG974">
        <v>0.06</v>
      </c>
      <c r="AH974">
        <v>2</v>
      </c>
      <c r="AI974">
        <v>39501765</v>
      </c>
      <c r="AJ974">
        <v>964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ROW(Source!A477)</f>
        <v>477</v>
      </c>
      <c r="B975">
        <v>39501774</v>
      </c>
      <c r="C975">
        <v>39501763</v>
      </c>
      <c r="D975">
        <v>36882159</v>
      </c>
      <c r="E975">
        <v>1</v>
      </c>
      <c r="F975">
        <v>1</v>
      </c>
      <c r="G975">
        <v>1</v>
      </c>
      <c r="H975">
        <v>2</v>
      </c>
      <c r="I975" t="s">
        <v>1119</v>
      </c>
      <c r="J975" t="s">
        <v>1120</v>
      </c>
      <c r="K975" t="s">
        <v>1121</v>
      </c>
      <c r="L975">
        <v>1368</v>
      </c>
      <c r="N975">
        <v>1011</v>
      </c>
      <c r="O975" t="s">
        <v>1034</v>
      </c>
      <c r="P975" t="s">
        <v>1034</v>
      </c>
      <c r="Q975">
        <v>1</v>
      </c>
      <c r="X975">
        <v>0.1</v>
      </c>
      <c r="Y975">
        <v>0</v>
      </c>
      <c r="Z975">
        <v>111.99</v>
      </c>
      <c r="AA975">
        <v>13.5</v>
      </c>
      <c r="AB975">
        <v>0</v>
      </c>
      <c r="AC975">
        <v>0</v>
      </c>
      <c r="AD975">
        <v>1</v>
      </c>
      <c r="AE975">
        <v>0</v>
      </c>
      <c r="AF975" t="s">
        <v>696</v>
      </c>
      <c r="AG975">
        <v>0.03</v>
      </c>
      <c r="AH975">
        <v>2</v>
      </c>
      <c r="AI975">
        <v>39501766</v>
      </c>
      <c r="AJ975">
        <v>965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ROW(Source!A477)</f>
        <v>477</v>
      </c>
      <c r="B976">
        <v>39501775</v>
      </c>
      <c r="C976">
        <v>39501763</v>
      </c>
      <c r="D976">
        <v>36883554</v>
      </c>
      <c r="E976">
        <v>1</v>
      </c>
      <c r="F976">
        <v>1</v>
      </c>
      <c r="G976">
        <v>1</v>
      </c>
      <c r="H976">
        <v>2</v>
      </c>
      <c r="I976" t="s">
        <v>1037</v>
      </c>
      <c r="J976" t="s">
        <v>1038</v>
      </c>
      <c r="K976" t="s">
        <v>1039</v>
      </c>
      <c r="L976">
        <v>1368</v>
      </c>
      <c r="N976">
        <v>1011</v>
      </c>
      <c r="O976" t="s">
        <v>1034</v>
      </c>
      <c r="P976" t="s">
        <v>1034</v>
      </c>
      <c r="Q976">
        <v>1</v>
      </c>
      <c r="X976">
        <v>0.1</v>
      </c>
      <c r="Y976">
        <v>0</v>
      </c>
      <c r="Z976">
        <v>65.709999999999994</v>
      </c>
      <c r="AA976">
        <v>11.6</v>
      </c>
      <c r="AB976">
        <v>0</v>
      </c>
      <c r="AC976">
        <v>0</v>
      </c>
      <c r="AD976">
        <v>1</v>
      </c>
      <c r="AE976">
        <v>0</v>
      </c>
      <c r="AF976" t="s">
        <v>696</v>
      </c>
      <c r="AG976">
        <v>0.03</v>
      </c>
      <c r="AH976">
        <v>2</v>
      </c>
      <c r="AI976">
        <v>39501767</v>
      </c>
      <c r="AJ976">
        <v>966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ROW(Source!A477)</f>
        <v>477</v>
      </c>
      <c r="B977">
        <v>39501776</v>
      </c>
      <c r="C977">
        <v>39501763</v>
      </c>
      <c r="D977">
        <v>36802094</v>
      </c>
      <c r="E977">
        <v>1</v>
      </c>
      <c r="F977">
        <v>1</v>
      </c>
      <c r="G977">
        <v>1</v>
      </c>
      <c r="H977">
        <v>3</v>
      </c>
      <c r="I977" t="s">
        <v>1430</v>
      </c>
      <c r="J977" t="s">
        <v>1431</v>
      </c>
      <c r="K977" t="s">
        <v>1432</v>
      </c>
      <c r="L977">
        <v>1346</v>
      </c>
      <c r="N977">
        <v>1009</v>
      </c>
      <c r="O977" t="s">
        <v>52</v>
      </c>
      <c r="P977" t="s">
        <v>52</v>
      </c>
      <c r="Q977">
        <v>1</v>
      </c>
      <c r="X977">
        <v>0.01</v>
      </c>
      <c r="Y977">
        <v>30.4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 t="s">
        <v>319</v>
      </c>
      <c r="AG977">
        <v>0</v>
      </c>
      <c r="AH977">
        <v>2</v>
      </c>
      <c r="AI977">
        <v>39501768</v>
      </c>
      <c r="AJ977">
        <v>967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ROW(Source!A477)</f>
        <v>477</v>
      </c>
      <c r="B978">
        <v>39501777</v>
      </c>
      <c r="C978">
        <v>39501763</v>
      </c>
      <c r="D978">
        <v>36804448</v>
      </c>
      <c r="E978">
        <v>1</v>
      </c>
      <c r="F978">
        <v>1</v>
      </c>
      <c r="G978">
        <v>1</v>
      </c>
      <c r="H978">
        <v>3</v>
      </c>
      <c r="I978" t="s">
        <v>1433</v>
      </c>
      <c r="J978" t="s">
        <v>1434</v>
      </c>
      <c r="K978" t="s">
        <v>1416</v>
      </c>
      <c r="L978">
        <v>1346</v>
      </c>
      <c r="N978">
        <v>1009</v>
      </c>
      <c r="O978" t="s">
        <v>52</v>
      </c>
      <c r="P978" t="s">
        <v>52</v>
      </c>
      <c r="Q978">
        <v>1</v>
      </c>
      <c r="X978">
        <v>0.3</v>
      </c>
      <c r="Y978">
        <v>9.0399999999999991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319</v>
      </c>
      <c r="AG978">
        <v>0</v>
      </c>
      <c r="AH978">
        <v>2</v>
      </c>
      <c r="AI978">
        <v>39501769</v>
      </c>
      <c r="AJ978">
        <v>968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ROW(Source!A477)</f>
        <v>477</v>
      </c>
      <c r="B979">
        <v>39501778</v>
      </c>
      <c r="C979">
        <v>39501763</v>
      </c>
      <c r="D979">
        <v>36825981</v>
      </c>
      <c r="E979">
        <v>1</v>
      </c>
      <c r="F979">
        <v>1</v>
      </c>
      <c r="G979">
        <v>1</v>
      </c>
      <c r="H979">
        <v>3</v>
      </c>
      <c r="I979" t="s">
        <v>1435</v>
      </c>
      <c r="J979" t="s">
        <v>1436</v>
      </c>
      <c r="K979" t="s">
        <v>1437</v>
      </c>
      <c r="L979">
        <v>1348</v>
      </c>
      <c r="N979">
        <v>1009</v>
      </c>
      <c r="O979" t="s">
        <v>57</v>
      </c>
      <c r="P979" t="s">
        <v>57</v>
      </c>
      <c r="Q979">
        <v>1000</v>
      </c>
      <c r="X979">
        <v>5.9999999999999995E-4</v>
      </c>
      <c r="Y979">
        <v>5000</v>
      </c>
      <c r="Z979">
        <v>0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319</v>
      </c>
      <c r="AG979">
        <v>0</v>
      </c>
      <c r="AH979">
        <v>2</v>
      </c>
      <c r="AI979">
        <v>39501770</v>
      </c>
      <c r="AJ979">
        <v>969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ROW(Source!A477)</f>
        <v>477</v>
      </c>
      <c r="B980">
        <v>39501779</v>
      </c>
      <c r="C980">
        <v>39501763</v>
      </c>
      <c r="D980">
        <v>36799065</v>
      </c>
      <c r="E980">
        <v>17</v>
      </c>
      <c r="F980">
        <v>1</v>
      </c>
      <c r="G980">
        <v>1</v>
      </c>
      <c r="H980">
        <v>3</v>
      </c>
      <c r="I980" t="s">
        <v>1438</v>
      </c>
      <c r="J980" t="s">
        <v>3</v>
      </c>
      <c r="K980" t="s">
        <v>1439</v>
      </c>
      <c r="L980">
        <v>1374</v>
      </c>
      <c r="N980">
        <v>1013</v>
      </c>
      <c r="O980" t="s">
        <v>1440</v>
      </c>
      <c r="P980" t="s">
        <v>1440</v>
      </c>
      <c r="Q980">
        <v>1</v>
      </c>
      <c r="X980">
        <v>0.19</v>
      </c>
      <c r="Y980">
        <v>1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319</v>
      </c>
      <c r="AG980">
        <v>0</v>
      </c>
      <c r="AH980">
        <v>2</v>
      </c>
      <c r="AI980">
        <v>39501771</v>
      </c>
      <c r="AJ980">
        <v>970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ROW(Source!A478)</f>
        <v>478</v>
      </c>
      <c r="B981">
        <v>39501795</v>
      </c>
      <c r="C981">
        <v>39501780</v>
      </c>
      <c r="D981">
        <v>37070202</v>
      </c>
      <c r="E981">
        <v>1</v>
      </c>
      <c r="F981">
        <v>1</v>
      </c>
      <c r="G981">
        <v>1</v>
      </c>
      <c r="H981">
        <v>1</v>
      </c>
      <c r="I981" t="s">
        <v>1342</v>
      </c>
      <c r="J981" t="s">
        <v>3</v>
      </c>
      <c r="K981" t="s">
        <v>1343</v>
      </c>
      <c r="L981">
        <v>1191</v>
      </c>
      <c r="N981">
        <v>1013</v>
      </c>
      <c r="O981" t="s">
        <v>1028</v>
      </c>
      <c r="P981" t="s">
        <v>1028</v>
      </c>
      <c r="Q981">
        <v>1</v>
      </c>
      <c r="X981">
        <v>1.56</v>
      </c>
      <c r="Y981">
        <v>0</v>
      </c>
      <c r="Z981">
        <v>0</v>
      </c>
      <c r="AA981">
        <v>0</v>
      </c>
      <c r="AB981">
        <v>9.51</v>
      </c>
      <c r="AC981">
        <v>0</v>
      </c>
      <c r="AD981">
        <v>1</v>
      </c>
      <c r="AE981">
        <v>1</v>
      </c>
      <c r="AF981" t="s">
        <v>696</v>
      </c>
      <c r="AG981">
        <v>0.46799999999999997</v>
      </c>
      <c r="AH981">
        <v>2</v>
      </c>
      <c r="AI981">
        <v>39501781</v>
      </c>
      <c r="AJ981">
        <v>971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ROW(Source!A478)</f>
        <v>478</v>
      </c>
      <c r="B982">
        <v>39501796</v>
      </c>
      <c r="C982">
        <v>39501780</v>
      </c>
      <c r="D982">
        <v>36883858</v>
      </c>
      <c r="E982">
        <v>1</v>
      </c>
      <c r="F982">
        <v>1</v>
      </c>
      <c r="G982">
        <v>1</v>
      </c>
      <c r="H982">
        <v>2</v>
      </c>
      <c r="I982" t="s">
        <v>1101</v>
      </c>
      <c r="J982" t="s">
        <v>1102</v>
      </c>
      <c r="K982" t="s">
        <v>1103</v>
      </c>
      <c r="L982">
        <v>1368</v>
      </c>
      <c r="N982">
        <v>1011</v>
      </c>
      <c r="O982" t="s">
        <v>1034</v>
      </c>
      <c r="P982" t="s">
        <v>1034</v>
      </c>
      <c r="Q982">
        <v>1</v>
      </c>
      <c r="X982">
        <v>0.13</v>
      </c>
      <c r="Y982">
        <v>0</v>
      </c>
      <c r="Z982">
        <v>8.1</v>
      </c>
      <c r="AA982">
        <v>0</v>
      </c>
      <c r="AB982">
        <v>0</v>
      </c>
      <c r="AC982">
        <v>0</v>
      </c>
      <c r="AD982">
        <v>1</v>
      </c>
      <c r="AE982">
        <v>0</v>
      </c>
      <c r="AF982" t="s">
        <v>696</v>
      </c>
      <c r="AG982">
        <v>3.9E-2</v>
      </c>
      <c r="AH982">
        <v>2</v>
      </c>
      <c r="AI982">
        <v>39501782</v>
      </c>
      <c r="AJ982">
        <v>972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ROW(Source!A478)</f>
        <v>478</v>
      </c>
      <c r="B983">
        <v>39501797</v>
      </c>
      <c r="C983">
        <v>39501780</v>
      </c>
      <c r="D983">
        <v>36800043</v>
      </c>
      <c r="E983">
        <v>1</v>
      </c>
      <c r="F983">
        <v>1</v>
      </c>
      <c r="G983">
        <v>1</v>
      </c>
      <c r="H983">
        <v>3</v>
      </c>
      <c r="I983" t="s">
        <v>1441</v>
      </c>
      <c r="J983" t="s">
        <v>1442</v>
      </c>
      <c r="K983" t="s">
        <v>1443</v>
      </c>
      <c r="L983">
        <v>1346</v>
      </c>
      <c r="N983">
        <v>1009</v>
      </c>
      <c r="O983" t="s">
        <v>52</v>
      </c>
      <c r="P983" t="s">
        <v>52</v>
      </c>
      <c r="Q983">
        <v>1</v>
      </c>
      <c r="X983">
        <v>6.0000000000000001E-3</v>
      </c>
      <c r="Y983">
        <v>44.97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319</v>
      </c>
      <c r="AG983">
        <v>0</v>
      </c>
      <c r="AH983">
        <v>2</v>
      </c>
      <c r="AI983">
        <v>39501783</v>
      </c>
      <c r="AJ983">
        <v>973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ROW(Source!A478)</f>
        <v>478</v>
      </c>
      <c r="B984">
        <v>39501798</v>
      </c>
      <c r="C984">
        <v>39501780</v>
      </c>
      <c r="D984">
        <v>36801775</v>
      </c>
      <c r="E984">
        <v>1</v>
      </c>
      <c r="F984">
        <v>1</v>
      </c>
      <c r="G984">
        <v>1</v>
      </c>
      <c r="H984">
        <v>3</v>
      </c>
      <c r="I984" t="s">
        <v>1444</v>
      </c>
      <c r="J984" t="s">
        <v>1445</v>
      </c>
      <c r="K984" t="s">
        <v>1446</v>
      </c>
      <c r="L984">
        <v>1346</v>
      </c>
      <c r="N984">
        <v>1009</v>
      </c>
      <c r="O984" t="s">
        <v>52</v>
      </c>
      <c r="P984" t="s">
        <v>52</v>
      </c>
      <c r="Q984">
        <v>1</v>
      </c>
      <c r="X984">
        <v>1E-3</v>
      </c>
      <c r="Y984">
        <v>11.5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0</v>
      </c>
      <c r="AF984" t="s">
        <v>319</v>
      </c>
      <c r="AG984">
        <v>0</v>
      </c>
      <c r="AH984">
        <v>2</v>
      </c>
      <c r="AI984">
        <v>39501784</v>
      </c>
      <c r="AJ984">
        <v>974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ROW(Source!A478)</f>
        <v>478</v>
      </c>
      <c r="B985">
        <v>39501799</v>
      </c>
      <c r="C985">
        <v>39501780</v>
      </c>
      <c r="D985">
        <v>36802094</v>
      </c>
      <c r="E985">
        <v>1</v>
      </c>
      <c r="F985">
        <v>1</v>
      </c>
      <c r="G985">
        <v>1</v>
      </c>
      <c r="H985">
        <v>3</v>
      </c>
      <c r="I985" t="s">
        <v>1430</v>
      </c>
      <c r="J985" t="s">
        <v>1431</v>
      </c>
      <c r="K985" t="s">
        <v>1432</v>
      </c>
      <c r="L985">
        <v>1346</v>
      </c>
      <c r="N985">
        <v>1009</v>
      </c>
      <c r="O985" t="s">
        <v>52</v>
      </c>
      <c r="P985" t="s">
        <v>52</v>
      </c>
      <c r="Q985">
        <v>1</v>
      </c>
      <c r="X985">
        <v>1.2E-2</v>
      </c>
      <c r="Y985">
        <v>30.4</v>
      </c>
      <c r="Z985">
        <v>0</v>
      </c>
      <c r="AA985">
        <v>0</v>
      </c>
      <c r="AB985">
        <v>0</v>
      </c>
      <c r="AC985">
        <v>0</v>
      </c>
      <c r="AD985">
        <v>1</v>
      </c>
      <c r="AE985">
        <v>0</v>
      </c>
      <c r="AF985" t="s">
        <v>319</v>
      </c>
      <c r="AG985">
        <v>0</v>
      </c>
      <c r="AH985">
        <v>2</v>
      </c>
      <c r="AI985">
        <v>39501785</v>
      </c>
      <c r="AJ985">
        <v>975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ROW(Source!A478)</f>
        <v>478</v>
      </c>
      <c r="B986">
        <v>39501800</v>
      </c>
      <c r="C986">
        <v>39501780</v>
      </c>
      <c r="D986">
        <v>36803258</v>
      </c>
      <c r="E986">
        <v>1</v>
      </c>
      <c r="F986">
        <v>1</v>
      </c>
      <c r="G986">
        <v>1</v>
      </c>
      <c r="H986">
        <v>3</v>
      </c>
      <c r="I986" t="s">
        <v>1447</v>
      </c>
      <c r="J986" t="s">
        <v>1448</v>
      </c>
      <c r="K986" t="s">
        <v>1449</v>
      </c>
      <c r="L986">
        <v>1346</v>
      </c>
      <c r="N986">
        <v>1009</v>
      </c>
      <c r="O986" t="s">
        <v>52</v>
      </c>
      <c r="P986" t="s">
        <v>52</v>
      </c>
      <c r="Q986">
        <v>1</v>
      </c>
      <c r="X986">
        <v>7.0000000000000007E-2</v>
      </c>
      <c r="Y986">
        <v>10.57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 t="s">
        <v>319</v>
      </c>
      <c r="AG986">
        <v>0</v>
      </c>
      <c r="AH986">
        <v>2</v>
      </c>
      <c r="AI986">
        <v>39501786</v>
      </c>
      <c r="AJ986">
        <v>976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ROW(Source!A478)</f>
        <v>478</v>
      </c>
      <c r="B987">
        <v>39501801</v>
      </c>
      <c r="C987">
        <v>39501780</v>
      </c>
      <c r="D987">
        <v>36804448</v>
      </c>
      <c r="E987">
        <v>1</v>
      </c>
      <c r="F987">
        <v>1</v>
      </c>
      <c r="G987">
        <v>1</v>
      </c>
      <c r="H987">
        <v>3</v>
      </c>
      <c r="I987" t="s">
        <v>1433</v>
      </c>
      <c r="J987" t="s">
        <v>1434</v>
      </c>
      <c r="K987" t="s">
        <v>1416</v>
      </c>
      <c r="L987">
        <v>1346</v>
      </c>
      <c r="N987">
        <v>1009</v>
      </c>
      <c r="O987" t="s">
        <v>52</v>
      </c>
      <c r="P987" t="s">
        <v>52</v>
      </c>
      <c r="Q987">
        <v>1</v>
      </c>
      <c r="X987">
        <v>4.9000000000000002E-2</v>
      </c>
      <c r="Y987">
        <v>9.0399999999999991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0</v>
      </c>
      <c r="AF987" t="s">
        <v>319</v>
      </c>
      <c r="AG987">
        <v>0</v>
      </c>
      <c r="AH987">
        <v>2</v>
      </c>
      <c r="AI987">
        <v>39501787</v>
      </c>
      <c r="AJ987">
        <v>977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ROW(Source!A478)</f>
        <v>478</v>
      </c>
      <c r="B988">
        <v>39501802</v>
      </c>
      <c r="C988">
        <v>39501780</v>
      </c>
      <c r="D988">
        <v>36804580</v>
      </c>
      <c r="E988">
        <v>1</v>
      </c>
      <c r="F988">
        <v>1</v>
      </c>
      <c r="G988">
        <v>1</v>
      </c>
      <c r="H988">
        <v>3</v>
      </c>
      <c r="I988" t="s">
        <v>1450</v>
      </c>
      <c r="J988" t="s">
        <v>1451</v>
      </c>
      <c r="K988" t="s">
        <v>1452</v>
      </c>
      <c r="L988">
        <v>1355</v>
      </c>
      <c r="N988">
        <v>1010</v>
      </c>
      <c r="O988" t="s">
        <v>390</v>
      </c>
      <c r="P988" t="s">
        <v>390</v>
      </c>
      <c r="Q988">
        <v>100</v>
      </c>
      <c r="X988">
        <v>1.4E-2</v>
      </c>
      <c r="Y988">
        <v>86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319</v>
      </c>
      <c r="AG988">
        <v>0</v>
      </c>
      <c r="AH988">
        <v>2</v>
      </c>
      <c r="AI988">
        <v>39501788</v>
      </c>
      <c r="AJ988">
        <v>978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ROW(Source!A478)</f>
        <v>478</v>
      </c>
      <c r="B989">
        <v>39501803</v>
      </c>
      <c r="C989">
        <v>39501780</v>
      </c>
      <c r="D989">
        <v>36805500</v>
      </c>
      <c r="E989">
        <v>1</v>
      </c>
      <c r="F989">
        <v>1</v>
      </c>
      <c r="G989">
        <v>1</v>
      </c>
      <c r="H989">
        <v>3</v>
      </c>
      <c r="I989" t="s">
        <v>1453</v>
      </c>
      <c r="J989" t="s">
        <v>1454</v>
      </c>
      <c r="K989" t="s">
        <v>1455</v>
      </c>
      <c r="L989">
        <v>1346</v>
      </c>
      <c r="N989">
        <v>1009</v>
      </c>
      <c r="O989" t="s">
        <v>52</v>
      </c>
      <c r="P989" t="s">
        <v>52</v>
      </c>
      <c r="Q989">
        <v>1</v>
      </c>
      <c r="X989">
        <v>1E-3</v>
      </c>
      <c r="Y989">
        <v>133.05000000000001</v>
      </c>
      <c r="Z989">
        <v>0</v>
      </c>
      <c r="AA989">
        <v>0</v>
      </c>
      <c r="AB989">
        <v>0</v>
      </c>
      <c r="AC989">
        <v>0</v>
      </c>
      <c r="AD989">
        <v>1</v>
      </c>
      <c r="AE989">
        <v>0</v>
      </c>
      <c r="AF989" t="s">
        <v>319</v>
      </c>
      <c r="AG989">
        <v>0</v>
      </c>
      <c r="AH989">
        <v>2</v>
      </c>
      <c r="AI989">
        <v>39501789</v>
      </c>
      <c r="AJ989">
        <v>979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ROW(Source!A478)</f>
        <v>478</v>
      </c>
      <c r="B990">
        <v>39501804</v>
      </c>
      <c r="C990">
        <v>39501780</v>
      </c>
      <c r="D990">
        <v>36823140</v>
      </c>
      <c r="E990">
        <v>1</v>
      </c>
      <c r="F990">
        <v>1</v>
      </c>
      <c r="G990">
        <v>1</v>
      </c>
      <c r="H990">
        <v>3</v>
      </c>
      <c r="I990" t="s">
        <v>1456</v>
      </c>
      <c r="J990" t="s">
        <v>1457</v>
      </c>
      <c r="K990" t="s">
        <v>1458</v>
      </c>
      <c r="L990">
        <v>1348</v>
      </c>
      <c r="N990">
        <v>1009</v>
      </c>
      <c r="O990" t="s">
        <v>57</v>
      </c>
      <c r="P990" t="s">
        <v>57</v>
      </c>
      <c r="Q990">
        <v>1000</v>
      </c>
      <c r="X990">
        <v>1E-3</v>
      </c>
      <c r="Y990">
        <v>11500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0</v>
      </c>
      <c r="AF990" t="s">
        <v>319</v>
      </c>
      <c r="AG990">
        <v>0</v>
      </c>
      <c r="AH990">
        <v>2</v>
      </c>
      <c r="AI990">
        <v>39501790</v>
      </c>
      <c r="AJ990">
        <v>980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ROW(Source!A478)</f>
        <v>478</v>
      </c>
      <c r="B991">
        <v>39501805</v>
      </c>
      <c r="C991">
        <v>39501780</v>
      </c>
      <c r="D991">
        <v>36838317</v>
      </c>
      <c r="E991">
        <v>1</v>
      </c>
      <c r="F991">
        <v>1</v>
      </c>
      <c r="G991">
        <v>1</v>
      </c>
      <c r="H991">
        <v>3</v>
      </c>
      <c r="I991" t="s">
        <v>1459</v>
      </c>
      <c r="J991" t="s">
        <v>1460</v>
      </c>
      <c r="K991" t="s">
        <v>263</v>
      </c>
      <c r="L991">
        <v>1346</v>
      </c>
      <c r="N991">
        <v>1009</v>
      </c>
      <c r="O991" t="s">
        <v>52</v>
      </c>
      <c r="P991" t="s">
        <v>52</v>
      </c>
      <c r="Q991">
        <v>1</v>
      </c>
      <c r="X991">
        <v>3.5999999999999997E-2</v>
      </c>
      <c r="Y991">
        <v>28.6</v>
      </c>
      <c r="Z991">
        <v>0</v>
      </c>
      <c r="AA991">
        <v>0</v>
      </c>
      <c r="AB991">
        <v>0</v>
      </c>
      <c r="AC991">
        <v>0</v>
      </c>
      <c r="AD991">
        <v>1</v>
      </c>
      <c r="AE991">
        <v>0</v>
      </c>
      <c r="AF991" t="s">
        <v>319</v>
      </c>
      <c r="AG991">
        <v>0</v>
      </c>
      <c r="AH991">
        <v>2</v>
      </c>
      <c r="AI991">
        <v>39501791</v>
      </c>
      <c r="AJ991">
        <v>981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ROW(Source!A478)</f>
        <v>478</v>
      </c>
      <c r="B992">
        <v>39501806</v>
      </c>
      <c r="C992">
        <v>39501780</v>
      </c>
      <c r="D992">
        <v>36838470</v>
      </c>
      <c r="E992">
        <v>1</v>
      </c>
      <c r="F992">
        <v>1</v>
      </c>
      <c r="G992">
        <v>1</v>
      </c>
      <c r="H992">
        <v>3</v>
      </c>
      <c r="I992" t="s">
        <v>1461</v>
      </c>
      <c r="J992" t="s">
        <v>1462</v>
      </c>
      <c r="K992" t="s">
        <v>1463</v>
      </c>
      <c r="L992">
        <v>1346</v>
      </c>
      <c r="N992">
        <v>1009</v>
      </c>
      <c r="O992" t="s">
        <v>52</v>
      </c>
      <c r="P992" t="s">
        <v>52</v>
      </c>
      <c r="Q992">
        <v>1</v>
      </c>
      <c r="X992">
        <v>6.0000000000000001E-3</v>
      </c>
      <c r="Y992">
        <v>35.630000000000003</v>
      </c>
      <c r="Z992">
        <v>0</v>
      </c>
      <c r="AA992">
        <v>0</v>
      </c>
      <c r="AB992">
        <v>0</v>
      </c>
      <c r="AC992">
        <v>0</v>
      </c>
      <c r="AD992">
        <v>1</v>
      </c>
      <c r="AE992">
        <v>0</v>
      </c>
      <c r="AF992" t="s">
        <v>319</v>
      </c>
      <c r="AG992">
        <v>0</v>
      </c>
      <c r="AH992">
        <v>2</v>
      </c>
      <c r="AI992">
        <v>39501792</v>
      </c>
      <c r="AJ992">
        <v>982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ROW(Source!A478)</f>
        <v>478</v>
      </c>
      <c r="B993">
        <v>39501807</v>
      </c>
      <c r="C993">
        <v>39501780</v>
      </c>
      <c r="D993">
        <v>36851945</v>
      </c>
      <c r="E993">
        <v>1</v>
      </c>
      <c r="F993">
        <v>1</v>
      </c>
      <c r="G993">
        <v>1</v>
      </c>
      <c r="H993">
        <v>3</v>
      </c>
      <c r="I993" t="s">
        <v>1464</v>
      </c>
      <c r="J993" t="s">
        <v>1465</v>
      </c>
      <c r="K993" t="s">
        <v>1466</v>
      </c>
      <c r="L993">
        <v>1358</v>
      </c>
      <c r="N993">
        <v>1010</v>
      </c>
      <c r="O993" t="s">
        <v>566</v>
      </c>
      <c r="P993" t="s">
        <v>566</v>
      </c>
      <c r="Q993">
        <v>10</v>
      </c>
      <c r="X993">
        <v>0.1</v>
      </c>
      <c r="Y993">
        <v>39</v>
      </c>
      <c r="Z993">
        <v>0</v>
      </c>
      <c r="AA993">
        <v>0</v>
      </c>
      <c r="AB993">
        <v>0</v>
      </c>
      <c r="AC993">
        <v>0</v>
      </c>
      <c r="AD993">
        <v>1</v>
      </c>
      <c r="AE993">
        <v>0</v>
      </c>
      <c r="AF993" t="s">
        <v>319</v>
      </c>
      <c r="AG993">
        <v>0</v>
      </c>
      <c r="AH993">
        <v>2</v>
      </c>
      <c r="AI993">
        <v>39501793</v>
      </c>
      <c r="AJ993">
        <v>983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ROW(Source!A478)</f>
        <v>478</v>
      </c>
      <c r="B994">
        <v>39501808</v>
      </c>
      <c r="C994">
        <v>39501780</v>
      </c>
      <c r="D994">
        <v>36799065</v>
      </c>
      <c r="E994">
        <v>17</v>
      </c>
      <c r="F994">
        <v>1</v>
      </c>
      <c r="G994">
        <v>1</v>
      </c>
      <c r="H994">
        <v>3</v>
      </c>
      <c r="I994" t="s">
        <v>1438</v>
      </c>
      <c r="J994" t="s">
        <v>3</v>
      </c>
      <c r="K994" t="s">
        <v>1439</v>
      </c>
      <c r="L994">
        <v>1374</v>
      </c>
      <c r="N994">
        <v>1013</v>
      </c>
      <c r="O994" t="s">
        <v>1440</v>
      </c>
      <c r="P994" t="s">
        <v>1440</v>
      </c>
      <c r="Q994">
        <v>1</v>
      </c>
      <c r="X994">
        <v>0.3</v>
      </c>
      <c r="Y994">
        <v>1</v>
      </c>
      <c r="Z994">
        <v>0</v>
      </c>
      <c r="AA994">
        <v>0</v>
      </c>
      <c r="AB994">
        <v>0</v>
      </c>
      <c r="AC994">
        <v>0</v>
      </c>
      <c r="AD994">
        <v>1</v>
      </c>
      <c r="AE994">
        <v>0</v>
      </c>
      <c r="AF994" t="s">
        <v>319</v>
      </c>
      <c r="AG994">
        <v>0</v>
      </c>
      <c r="AH994">
        <v>2</v>
      </c>
      <c r="AI994">
        <v>39501794</v>
      </c>
      <c r="AJ994">
        <v>984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ROW(Source!A479)</f>
        <v>479</v>
      </c>
      <c r="B995">
        <v>39501795</v>
      </c>
      <c r="C995">
        <v>39501780</v>
      </c>
      <c r="D995">
        <v>37070202</v>
      </c>
      <c r="E995">
        <v>1</v>
      </c>
      <c r="F995">
        <v>1</v>
      </c>
      <c r="G995">
        <v>1</v>
      </c>
      <c r="H995">
        <v>1</v>
      </c>
      <c r="I995" t="s">
        <v>1342</v>
      </c>
      <c r="J995" t="s">
        <v>3</v>
      </c>
      <c r="K995" t="s">
        <v>1343</v>
      </c>
      <c r="L995">
        <v>1191</v>
      </c>
      <c r="N995">
        <v>1013</v>
      </c>
      <c r="O995" t="s">
        <v>1028</v>
      </c>
      <c r="P995" t="s">
        <v>1028</v>
      </c>
      <c r="Q995">
        <v>1</v>
      </c>
      <c r="X995">
        <v>1.56</v>
      </c>
      <c r="Y995">
        <v>0</v>
      </c>
      <c r="Z995">
        <v>0</v>
      </c>
      <c r="AA995">
        <v>0</v>
      </c>
      <c r="AB995">
        <v>9.51</v>
      </c>
      <c r="AC995">
        <v>0</v>
      </c>
      <c r="AD995">
        <v>1</v>
      </c>
      <c r="AE995">
        <v>1</v>
      </c>
      <c r="AF995" t="s">
        <v>696</v>
      </c>
      <c r="AG995">
        <v>0.46799999999999997</v>
      </c>
      <c r="AH995">
        <v>2</v>
      </c>
      <c r="AI995">
        <v>39501781</v>
      </c>
      <c r="AJ995">
        <v>985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ROW(Source!A479)</f>
        <v>479</v>
      </c>
      <c r="B996">
        <v>39501796</v>
      </c>
      <c r="C996">
        <v>39501780</v>
      </c>
      <c r="D996">
        <v>36883858</v>
      </c>
      <c r="E996">
        <v>1</v>
      </c>
      <c r="F996">
        <v>1</v>
      </c>
      <c r="G996">
        <v>1</v>
      </c>
      <c r="H996">
        <v>2</v>
      </c>
      <c r="I996" t="s">
        <v>1101</v>
      </c>
      <c r="J996" t="s">
        <v>1102</v>
      </c>
      <c r="K996" t="s">
        <v>1103</v>
      </c>
      <c r="L996">
        <v>1368</v>
      </c>
      <c r="N996">
        <v>1011</v>
      </c>
      <c r="O996" t="s">
        <v>1034</v>
      </c>
      <c r="P996" t="s">
        <v>1034</v>
      </c>
      <c r="Q996">
        <v>1</v>
      </c>
      <c r="X996">
        <v>0.13</v>
      </c>
      <c r="Y996">
        <v>0</v>
      </c>
      <c r="Z996">
        <v>8.1</v>
      </c>
      <c r="AA996">
        <v>0</v>
      </c>
      <c r="AB996">
        <v>0</v>
      </c>
      <c r="AC996">
        <v>0</v>
      </c>
      <c r="AD996">
        <v>1</v>
      </c>
      <c r="AE996">
        <v>0</v>
      </c>
      <c r="AF996" t="s">
        <v>696</v>
      </c>
      <c r="AG996">
        <v>3.9E-2</v>
      </c>
      <c r="AH996">
        <v>2</v>
      </c>
      <c r="AI996">
        <v>39501782</v>
      </c>
      <c r="AJ996">
        <v>986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ROW(Source!A479)</f>
        <v>479</v>
      </c>
      <c r="B997">
        <v>39501797</v>
      </c>
      <c r="C997">
        <v>39501780</v>
      </c>
      <c r="D997">
        <v>36800043</v>
      </c>
      <c r="E997">
        <v>1</v>
      </c>
      <c r="F997">
        <v>1</v>
      </c>
      <c r="G997">
        <v>1</v>
      </c>
      <c r="H997">
        <v>3</v>
      </c>
      <c r="I997" t="s">
        <v>1441</v>
      </c>
      <c r="J997" t="s">
        <v>1442</v>
      </c>
      <c r="K997" t="s">
        <v>1443</v>
      </c>
      <c r="L997">
        <v>1346</v>
      </c>
      <c r="N997">
        <v>1009</v>
      </c>
      <c r="O997" t="s">
        <v>52</v>
      </c>
      <c r="P997" t="s">
        <v>52</v>
      </c>
      <c r="Q997">
        <v>1</v>
      </c>
      <c r="X997">
        <v>6.0000000000000001E-3</v>
      </c>
      <c r="Y997">
        <v>44.97</v>
      </c>
      <c r="Z997">
        <v>0</v>
      </c>
      <c r="AA997">
        <v>0</v>
      </c>
      <c r="AB997">
        <v>0</v>
      </c>
      <c r="AC997">
        <v>0</v>
      </c>
      <c r="AD997">
        <v>1</v>
      </c>
      <c r="AE997">
        <v>0</v>
      </c>
      <c r="AF997" t="s">
        <v>319</v>
      </c>
      <c r="AG997">
        <v>0</v>
      </c>
      <c r="AH997">
        <v>2</v>
      </c>
      <c r="AI997">
        <v>39501783</v>
      </c>
      <c r="AJ997">
        <v>987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ROW(Source!A479)</f>
        <v>479</v>
      </c>
      <c r="B998">
        <v>39501798</v>
      </c>
      <c r="C998">
        <v>39501780</v>
      </c>
      <c r="D998">
        <v>36801775</v>
      </c>
      <c r="E998">
        <v>1</v>
      </c>
      <c r="F998">
        <v>1</v>
      </c>
      <c r="G998">
        <v>1</v>
      </c>
      <c r="H998">
        <v>3</v>
      </c>
      <c r="I998" t="s">
        <v>1444</v>
      </c>
      <c r="J998" t="s">
        <v>1445</v>
      </c>
      <c r="K998" t="s">
        <v>1446</v>
      </c>
      <c r="L998">
        <v>1346</v>
      </c>
      <c r="N998">
        <v>1009</v>
      </c>
      <c r="O998" t="s">
        <v>52</v>
      </c>
      <c r="P998" t="s">
        <v>52</v>
      </c>
      <c r="Q998">
        <v>1</v>
      </c>
      <c r="X998">
        <v>1E-3</v>
      </c>
      <c r="Y998">
        <v>11.5</v>
      </c>
      <c r="Z998">
        <v>0</v>
      </c>
      <c r="AA998">
        <v>0</v>
      </c>
      <c r="AB998">
        <v>0</v>
      </c>
      <c r="AC998">
        <v>0</v>
      </c>
      <c r="AD998">
        <v>1</v>
      </c>
      <c r="AE998">
        <v>0</v>
      </c>
      <c r="AF998" t="s">
        <v>319</v>
      </c>
      <c r="AG998">
        <v>0</v>
      </c>
      <c r="AH998">
        <v>2</v>
      </c>
      <c r="AI998">
        <v>39501784</v>
      </c>
      <c r="AJ998">
        <v>988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ROW(Source!A479)</f>
        <v>479</v>
      </c>
      <c r="B999">
        <v>39501799</v>
      </c>
      <c r="C999">
        <v>39501780</v>
      </c>
      <c r="D999">
        <v>36802094</v>
      </c>
      <c r="E999">
        <v>1</v>
      </c>
      <c r="F999">
        <v>1</v>
      </c>
      <c r="G999">
        <v>1</v>
      </c>
      <c r="H999">
        <v>3</v>
      </c>
      <c r="I999" t="s">
        <v>1430</v>
      </c>
      <c r="J999" t="s">
        <v>1431</v>
      </c>
      <c r="K999" t="s">
        <v>1432</v>
      </c>
      <c r="L999">
        <v>1346</v>
      </c>
      <c r="N999">
        <v>1009</v>
      </c>
      <c r="O999" t="s">
        <v>52</v>
      </c>
      <c r="P999" t="s">
        <v>52</v>
      </c>
      <c r="Q999">
        <v>1</v>
      </c>
      <c r="X999">
        <v>1.2E-2</v>
      </c>
      <c r="Y999">
        <v>30.4</v>
      </c>
      <c r="Z999">
        <v>0</v>
      </c>
      <c r="AA999">
        <v>0</v>
      </c>
      <c r="AB999">
        <v>0</v>
      </c>
      <c r="AC999">
        <v>0</v>
      </c>
      <c r="AD999">
        <v>1</v>
      </c>
      <c r="AE999">
        <v>0</v>
      </c>
      <c r="AF999" t="s">
        <v>319</v>
      </c>
      <c r="AG999">
        <v>0</v>
      </c>
      <c r="AH999">
        <v>2</v>
      </c>
      <c r="AI999">
        <v>39501785</v>
      </c>
      <c r="AJ999">
        <v>989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ROW(Source!A479)</f>
        <v>479</v>
      </c>
      <c r="B1000">
        <v>39501800</v>
      </c>
      <c r="C1000">
        <v>39501780</v>
      </c>
      <c r="D1000">
        <v>36803258</v>
      </c>
      <c r="E1000">
        <v>1</v>
      </c>
      <c r="F1000">
        <v>1</v>
      </c>
      <c r="G1000">
        <v>1</v>
      </c>
      <c r="H1000">
        <v>3</v>
      </c>
      <c r="I1000" t="s">
        <v>1447</v>
      </c>
      <c r="J1000" t="s">
        <v>1448</v>
      </c>
      <c r="K1000" t="s">
        <v>1449</v>
      </c>
      <c r="L1000">
        <v>1346</v>
      </c>
      <c r="N1000">
        <v>1009</v>
      </c>
      <c r="O1000" t="s">
        <v>52</v>
      </c>
      <c r="P1000" t="s">
        <v>52</v>
      </c>
      <c r="Q1000">
        <v>1</v>
      </c>
      <c r="X1000">
        <v>7.0000000000000007E-2</v>
      </c>
      <c r="Y1000">
        <v>10.57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319</v>
      </c>
      <c r="AG1000">
        <v>0</v>
      </c>
      <c r="AH1000">
        <v>2</v>
      </c>
      <c r="AI1000">
        <v>39501786</v>
      </c>
      <c r="AJ1000">
        <v>990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ROW(Source!A479)</f>
        <v>479</v>
      </c>
      <c r="B1001">
        <v>39501801</v>
      </c>
      <c r="C1001">
        <v>39501780</v>
      </c>
      <c r="D1001">
        <v>36804448</v>
      </c>
      <c r="E1001">
        <v>1</v>
      </c>
      <c r="F1001">
        <v>1</v>
      </c>
      <c r="G1001">
        <v>1</v>
      </c>
      <c r="H1001">
        <v>3</v>
      </c>
      <c r="I1001" t="s">
        <v>1433</v>
      </c>
      <c r="J1001" t="s">
        <v>1434</v>
      </c>
      <c r="K1001" t="s">
        <v>1416</v>
      </c>
      <c r="L1001">
        <v>1346</v>
      </c>
      <c r="N1001">
        <v>1009</v>
      </c>
      <c r="O1001" t="s">
        <v>52</v>
      </c>
      <c r="P1001" t="s">
        <v>52</v>
      </c>
      <c r="Q1001">
        <v>1</v>
      </c>
      <c r="X1001">
        <v>4.9000000000000002E-2</v>
      </c>
      <c r="Y1001">
        <v>9.0399999999999991</v>
      </c>
      <c r="Z1001">
        <v>0</v>
      </c>
      <c r="AA1001">
        <v>0</v>
      </c>
      <c r="AB1001">
        <v>0</v>
      </c>
      <c r="AC1001">
        <v>0</v>
      </c>
      <c r="AD1001">
        <v>1</v>
      </c>
      <c r="AE1001">
        <v>0</v>
      </c>
      <c r="AF1001" t="s">
        <v>319</v>
      </c>
      <c r="AG1001">
        <v>0</v>
      </c>
      <c r="AH1001">
        <v>2</v>
      </c>
      <c r="AI1001">
        <v>39501787</v>
      </c>
      <c r="AJ1001">
        <v>991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ROW(Source!A479)</f>
        <v>479</v>
      </c>
      <c r="B1002">
        <v>39501802</v>
      </c>
      <c r="C1002">
        <v>39501780</v>
      </c>
      <c r="D1002">
        <v>36804580</v>
      </c>
      <c r="E1002">
        <v>1</v>
      </c>
      <c r="F1002">
        <v>1</v>
      </c>
      <c r="G1002">
        <v>1</v>
      </c>
      <c r="H1002">
        <v>3</v>
      </c>
      <c r="I1002" t="s">
        <v>1450</v>
      </c>
      <c r="J1002" t="s">
        <v>1451</v>
      </c>
      <c r="K1002" t="s">
        <v>1452</v>
      </c>
      <c r="L1002">
        <v>1355</v>
      </c>
      <c r="N1002">
        <v>1010</v>
      </c>
      <c r="O1002" t="s">
        <v>390</v>
      </c>
      <c r="P1002" t="s">
        <v>390</v>
      </c>
      <c r="Q1002">
        <v>100</v>
      </c>
      <c r="X1002">
        <v>1.4E-2</v>
      </c>
      <c r="Y1002">
        <v>86</v>
      </c>
      <c r="Z1002">
        <v>0</v>
      </c>
      <c r="AA1002">
        <v>0</v>
      </c>
      <c r="AB1002">
        <v>0</v>
      </c>
      <c r="AC1002">
        <v>0</v>
      </c>
      <c r="AD1002">
        <v>1</v>
      </c>
      <c r="AE1002">
        <v>0</v>
      </c>
      <c r="AF1002" t="s">
        <v>319</v>
      </c>
      <c r="AG1002">
        <v>0</v>
      </c>
      <c r="AH1002">
        <v>2</v>
      </c>
      <c r="AI1002">
        <v>39501788</v>
      </c>
      <c r="AJ1002">
        <v>992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ROW(Source!A479)</f>
        <v>479</v>
      </c>
      <c r="B1003">
        <v>39501803</v>
      </c>
      <c r="C1003">
        <v>39501780</v>
      </c>
      <c r="D1003">
        <v>36805500</v>
      </c>
      <c r="E1003">
        <v>1</v>
      </c>
      <c r="F1003">
        <v>1</v>
      </c>
      <c r="G1003">
        <v>1</v>
      </c>
      <c r="H1003">
        <v>3</v>
      </c>
      <c r="I1003" t="s">
        <v>1453</v>
      </c>
      <c r="J1003" t="s">
        <v>1454</v>
      </c>
      <c r="K1003" t="s">
        <v>1455</v>
      </c>
      <c r="L1003">
        <v>1346</v>
      </c>
      <c r="N1003">
        <v>1009</v>
      </c>
      <c r="O1003" t="s">
        <v>52</v>
      </c>
      <c r="P1003" t="s">
        <v>52</v>
      </c>
      <c r="Q1003">
        <v>1</v>
      </c>
      <c r="X1003">
        <v>1E-3</v>
      </c>
      <c r="Y1003">
        <v>133.05000000000001</v>
      </c>
      <c r="Z1003">
        <v>0</v>
      </c>
      <c r="AA1003">
        <v>0</v>
      </c>
      <c r="AB1003">
        <v>0</v>
      </c>
      <c r="AC1003">
        <v>0</v>
      </c>
      <c r="AD1003">
        <v>1</v>
      </c>
      <c r="AE1003">
        <v>0</v>
      </c>
      <c r="AF1003" t="s">
        <v>319</v>
      </c>
      <c r="AG1003">
        <v>0</v>
      </c>
      <c r="AH1003">
        <v>2</v>
      </c>
      <c r="AI1003">
        <v>39501789</v>
      </c>
      <c r="AJ1003">
        <v>993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ROW(Source!A479)</f>
        <v>479</v>
      </c>
      <c r="B1004">
        <v>39501804</v>
      </c>
      <c r="C1004">
        <v>39501780</v>
      </c>
      <c r="D1004">
        <v>36823140</v>
      </c>
      <c r="E1004">
        <v>1</v>
      </c>
      <c r="F1004">
        <v>1</v>
      </c>
      <c r="G1004">
        <v>1</v>
      </c>
      <c r="H1004">
        <v>3</v>
      </c>
      <c r="I1004" t="s">
        <v>1456</v>
      </c>
      <c r="J1004" t="s">
        <v>1457</v>
      </c>
      <c r="K1004" t="s">
        <v>1458</v>
      </c>
      <c r="L1004">
        <v>1348</v>
      </c>
      <c r="N1004">
        <v>1009</v>
      </c>
      <c r="O1004" t="s">
        <v>57</v>
      </c>
      <c r="P1004" t="s">
        <v>57</v>
      </c>
      <c r="Q1004">
        <v>1000</v>
      </c>
      <c r="X1004">
        <v>1E-3</v>
      </c>
      <c r="Y1004">
        <v>11500</v>
      </c>
      <c r="Z1004">
        <v>0</v>
      </c>
      <c r="AA1004">
        <v>0</v>
      </c>
      <c r="AB1004">
        <v>0</v>
      </c>
      <c r="AC1004">
        <v>0</v>
      </c>
      <c r="AD1004">
        <v>1</v>
      </c>
      <c r="AE1004">
        <v>0</v>
      </c>
      <c r="AF1004" t="s">
        <v>319</v>
      </c>
      <c r="AG1004">
        <v>0</v>
      </c>
      <c r="AH1004">
        <v>2</v>
      </c>
      <c r="AI1004">
        <v>39501790</v>
      </c>
      <c r="AJ1004">
        <v>994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ROW(Source!A479)</f>
        <v>479</v>
      </c>
      <c r="B1005">
        <v>39501805</v>
      </c>
      <c r="C1005">
        <v>39501780</v>
      </c>
      <c r="D1005">
        <v>36838317</v>
      </c>
      <c r="E1005">
        <v>1</v>
      </c>
      <c r="F1005">
        <v>1</v>
      </c>
      <c r="G1005">
        <v>1</v>
      </c>
      <c r="H1005">
        <v>3</v>
      </c>
      <c r="I1005" t="s">
        <v>1459</v>
      </c>
      <c r="J1005" t="s">
        <v>1460</v>
      </c>
      <c r="K1005" t="s">
        <v>263</v>
      </c>
      <c r="L1005">
        <v>1346</v>
      </c>
      <c r="N1005">
        <v>1009</v>
      </c>
      <c r="O1005" t="s">
        <v>52</v>
      </c>
      <c r="P1005" t="s">
        <v>52</v>
      </c>
      <c r="Q1005">
        <v>1</v>
      </c>
      <c r="X1005">
        <v>3.5999999999999997E-2</v>
      </c>
      <c r="Y1005">
        <v>28.6</v>
      </c>
      <c r="Z1005">
        <v>0</v>
      </c>
      <c r="AA1005">
        <v>0</v>
      </c>
      <c r="AB1005">
        <v>0</v>
      </c>
      <c r="AC1005">
        <v>0</v>
      </c>
      <c r="AD1005">
        <v>1</v>
      </c>
      <c r="AE1005">
        <v>0</v>
      </c>
      <c r="AF1005" t="s">
        <v>319</v>
      </c>
      <c r="AG1005">
        <v>0</v>
      </c>
      <c r="AH1005">
        <v>2</v>
      </c>
      <c r="AI1005">
        <v>39501791</v>
      </c>
      <c r="AJ1005">
        <v>995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ROW(Source!A479)</f>
        <v>479</v>
      </c>
      <c r="B1006">
        <v>39501806</v>
      </c>
      <c r="C1006">
        <v>39501780</v>
      </c>
      <c r="D1006">
        <v>36838470</v>
      </c>
      <c r="E1006">
        <v>1</v>
      </c>
      <c r="F1006">
        <v>1</v>
      </c>
      <c r="G1006">
        <v>1</v>
      </c>
      <c r="H1006">
        <v>3</v>
      </c>
      <c r="I1006" t="s">
        <v>1461</v>
      </c>
      <c r="J1006" t="s">
        <v>1462</v>
      </c>
      <c r="K1006" t="s">
        <v>1463</v>
      </c>
      <c r="L1006">
        <v>1346</v>
      </c>
      <c r="N1006">
        <v>1009</v>
      </c>
      <c r="O1006" t="s">
        <v>52</v>
      </c>
      <c r="P1006" t="s">
        <v>52</v>
      </c>
      <c r="Q1006">
        <v>1</v>
      </c>
      <c r="X1006">
        <v>6.0000000000000001E-3</v>
      </c>
      <c r="Y1006">
        <v>35.630000000000003</v>
      </c>
      <c r="Z1006">
        <v>0</v>
      </c>
      <c r="AA1006">
        <v>0</v>
      </c>
      <c r="AB1006">
        <v>0</v>
      </c>
      <c r="AC1006">
        <v>0</v>
      </c>
      <c r="AD1006">
        <v>1</v>
      </c>
      <c r="AE1006">
        <v>0</v>
      </c>
      <c r="AF1006" t="s">
        <v>319</v>
      </c>
      <c r="AG1006">
        <v>0</v>
      </c>
      <c r="AH1006">
        <v>2</v>
      </c>
      <c r="AI1006">
        <v>39501792</v>
      </c>
      <c r="AJ1006">
        <v>996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ROW(Source!A479)</f>
        <v>479</v>
      </c>
      <c r="B1007">
        <v>39501807</v>
      </c>
      <c r="C1007">
        <v>39501780</v>
      </c>
      <c r="D1007">
        <v>36851945</v>
      </c>
      <c r="E1007">
        <v>1</v>
      </c>
      <c r="F1007">
        <v>1</v>
      </c>
      <c r="G1007">
        <v>1</v>
      </c>
      <c r="H1007">
        <v>3</v>
      </c>
      <c r="I1007" t="s">
        <v>1464</v>
      </c>
      <c r="J1007" t="s">
        <v>1465</v>
      </c>
      <c r="K1007" t="s">
        <v>1466</v>
      </c>
      <c r="L1007">
        <v>1358</v>
      </c>
      <c r="N1007">
        <v>1010</v>
      </c>
      <c r="O1007" t="s">
        <v>566</v>
      </c>
      <c r="P1007" t="s">
        <v>566</v>
      </c>
      <c r="Q1007">
        <v>10</v>
      </c>
      <c r="X1007">
        <v>0.1</v>
      </c>
      <c r="Y1007">
        <v>39</v>
      </c>
      <c r="Z1007">
        <v>0</v>
      </c>
      <c r="AA1007">
        <v>0</v>
      </c>
      <c r="AB1007">
        <v>0</v>
      </c>
      <c r="AC1007">
        <v>0</v>
      </c>
      <c r="AD1007">
        <v>1</v>
      </c>
      <c r="AE1007">
        <v>0</v>
      </c>
      <c r="AF1007" t="s">
        <v>319</v>
      </c>
      <c r="AG1007">
        <v>0</v>
      </c>
      <c r="AH1007">
        <v>2</v>
      </c>
      <c r="AI1007">
        <v>39501793</v>
      </c>
      <c r="AJ1007">
        <v>997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ROW(Source!A479)</f>
        <v>479</v>
      </c>
      <c r="B1008">
        <v>39501808</v>
      </c>
      <c r="C1008">
        <v>39501780</v>
      </c>
      <c r="D1008">
        <v>36799065</v>
      </c>
      <c r="E1008">
        <v>17</v>
      </c>
      <c r="F1008">
        <v>1</v>
      </c>
      <c r="G1008">
        <v>1</v>
      </c>
      <c r="H1008">
        <v>3</v>
      </c>
      <c r="I1008" t="s">
        <v>1438</v>
      </c>
      <c r="J1008" t="s">
        <v>3</v>
      </c>
      <c r="K1008" t="s">
        <v>1439</v>
      </c>
      <c r="L1008">
        <v>1374</v>
      </c>
      <c r="N1008">
        <v>1013</v>
      </c>
      <c r="O1008" t="s">
        <v>1440</v>
      </c>
      <c r="P1008" t="s">
        <v>1440</v>
      </c>
      <c r="Q1008">
        <v>1</v>
      </c>
      <c r="X1008">
        <v>0.3</v>
      </c>
      <c r="Y1008">
        <v>1</v>
      </c>
      <c r="Z1008">
        <v>0</v>
      </c>
      <c r="AA1008">
        <v>0</v>
      </c>
      <c r="AB1008">
        <v>0</v>
      </c>
      <c r="AC1008">
        <v>0</v>
      </c>
      <c r="AD1008">
        <v>1</v>
      </c>
      <c r="AE1008">
        <v>0</v>
      </c>
      <c r="AF1008" t="s">
        <v>319</v>
      </c>
      <c r="AG1008">
        <v>0</v>
      </c>
      <c r="AH1008">
        <v>2</v>
      </c>
      <c r="AI1008">
        <v>39501794</v>
      </c>
      <c r="AJ1008">
        <v>998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ROW(Source!A480)</f>
        <v>480</v>
      </c>
      <c r="B1009">
        <v>39501828</v>
      </c>
      <c r="C1009">
        <v>39501809</v>
      </c>
      <c r="D1009">
        <v>37070202</v>
      </c>
      <c r="E1009">
        <v>1</v>
      </c>
      <c r="F1009">
        <v>1</v>
      </c>
      <c r="G1009">
        <v>1</v>
      </c>
      <c r="H1009">
        <v>1</v>
      </c>
      <c r="I1009" t="s">
        <v>1342</v>
      </c>
      <c r="J1009" t="s">
        <v>3</v>
      </c>
      <c r="K1009" t="s">
        <v>1343</v>
      </c>
      <c r="L1009">
        <v>1191</v>
      </c>
      <c r="N1009">
        <v>1013</v>
      </c>
      <c r="O1009" t="s">
        <v>1028</v>
      </c>
      <c r="P1009" t="s">
        <v>1028</v>
      </c>
      <c r="Q1009">
        <v>1</v>
      </c>
      <c r="X1009">
        <v>2.3199999999999998</v>
      </c>
      <c r="Y1009">
        <v>0</v>
      </c>
      <c r="Z1009">
        <v>0</v>
      </c>
      <c r="AA1009">
        <v>0</v>
      </c>
      <c r="AB1009">
        <v>9.51</v>
      </c>
      <c r="AC1009">
        <v>0</v>
      </c>
      <c r="AD1009">
        <v>1</v>
      </c>
      <c r="AE1009">
        <v>1</v>
      </c>
      <c r="AF1009" t="s">
        <v>696</v>
      </c>
      <c r="AG1009">
        <v>0.69599999999999995</v>
      </c>
      <c r="AH1009">
        <v>2</v>
      </c>
      <c r="AI1009">
        <v>39501810</v>
      </c>
      <c r="AJ1009">
        <v>999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ROW(Source!A480)</f>
        <v>480</v>
      </c>
      <c r="B1010">
        <v>39501829</v>
      </c>
      <c r="C1010">
        <v>39501809</v>
      </c>
      <c r="D1010">
        <v>37064876</v>
      </c>
      <c r="E1010">
        <v>1</v>
      </c>
      <c r="F1010">
        <v>1</v>
      </c>
      <c r="G1010">
        <v>1</v>
      </c>
      <c r="H1010">
        <v>1</v>
      </c>
      <c r="I1010" t="s">
        <v>1029</v>
      </c>
      <c r="J1010" t="s">
        <v>3</v>
      </c>
      <c r="K1010" t="s">
        <v>1030</v>
      </c>
      <c r="L1010">
        <v>1191</v>
      </c>
      <c r="N1010">
        <v>1013</v>
      </c>
      <c r="O1010" t="s">
        <v>1028</v>
      </c>
      <c r="P1010" t="s">
        <v>1028</v>
      </c>
      <c r="Q1010">
        <v>1</v>
      </c>
      <c r="X1010">
        <v>0.02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2</v>
      </c>
      <c r="AF1010" t="s">
        <v>696</v>
      </c>
      <c r="AG1010">
        <v>6.0000000000000001E-3</v>
      </c>
      <c r="AH1010">
        <v>2</v>
      </c>
      <c r="AI1010">
        <v>39501811</v>
      </c>
      <c r="AJ1010">
        <v>1000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ROW(Source!A480)</f>
        <v>480</v>
      </c>
      <c r="B1011">
        <v>39501830</v>
      </c>
      <c r="C1011">
        <v>39501809</v>
      </c>
      <c r="D1011">
        <v>36882159</v>
      </c>
      <c r="E1011">
        <v>1</v>
      </c>
      <c r="F1011">
        <v>1</v>
      </c>
      <c r="G1011">
        <v>1</v>
      </c>
      <c r="H1011">
        <v>2</v>
      </c>
      <c r="I1011" t="s">
        <v>1119</v>
      </c>
      <c r="J1011" t="s">
        <v>1120</v>
      </c>
      <c r="K1011" t="s">
        <v>1121</v>
      </c>
      <c r="L1011">
        <v>1368</v>
      </c>
      <c r="N1011">
        <v>1011</v>
      </c>
      <c r="O1011" t="s">
        <v>1034</v>
      </c>
      <c r="P1011" t="s">
        <v>1034</v>
      </c>
      <c r="Q1011">
        <v>1</v>
      </c>
      <c r="X1011">
        <v>0.01</v>
      </c>
      <c r="Y1011">
        <v>0</v>
      </c>
      <c r="Z1011">
        <v>111.99</v>
      </c>
      <c r="AA1011">
        <v>13.5</v>
      </c>
      <c r="AB1011">
        <v>0</v>
      </c>
      <c r="AC1011">
        <v>0</v>
      </c>
      <c r="AD1011">
        <v>1</v>
      </c>
      <c r="AE1011">
        <v>0</v>
      </c>
      <c r="AF1011" t="s">
        <v>696</v>
      </c>
      <c r="AG1011">
        <v>3.0000000000000001E-3</v>
      </c>
      <c r="AH1011">
        <v>2</v>
      </c>
      <c r="AI1011">
        <v>39501812</v>
      </c>
      <c r="AJ1011">
        <v>1001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ROW(Source!A480)</f>
        <v>480</v>
      </c>
      <c r="B1012">
        <v>39501831</v>
      </c>
      <c r="C1012">
        <v>39501809</v>
      </c>
      <c r="D1012">
        <v>36883554</v>
      </c>
      <c r="E1012">
        <v>1</v>
      </c>
      <c r="F1012">
        <v>1</v>
      </c>
      <c r="G1012">
        <v>1</v>
      </c>
      <c r="H1012">
        <v>2</v>
      </c>
      <c r="I1012" t="s">
        <v>1037</v>
      </c>
      <c r="J1012" t="s">
        <v>1038</v>
      </c>
      <c r="K1012" t="s">
        <v>1039</v>
      </c>
      <c r="L1012">
        <v>1368</v>
      </c>
      <c r="N1012">
        <v>1011</v>
      </c>
      <c r="O1012" t="s">
        <v>1034</v>
      </c>
      <c r="P1012" t="s">
        <v>1034</v>
      </c>
      <c r="Q1012">
        <v>1</v>
      </c>
      <c r="X1012">
        <v>0.01</v>
      </c>
      <c r="Y1012">
        <v>0</v>
      </c>
      <c r="Z1012">
        <v>65.709999999999994</v>
      </c>
      <c r="AA1012">
        <v>11.6</v>
      </c>
      <c r="AB1012">
        <v>0</v>
      </c>
      <c r="AC1012">
        <v>0</v>
      </c>
      <c r="AD1012">
        <v>1</v>
      </c>
      <c r="AE1012">
        <v>0</v>
      </c>
      <c r="AF1012" t="s">
        <v>696</v>
      </c>
      <c r="AG1012">
        <v>3.0000000000000001E-3</v>
      </c>
      <c r="AH1012">
        <v>2</v>
      </c>
      <c r="AI1012">
        <v>39501813</v>
      </c>
      <c r="AJ1012">
        <v>1002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ROW(Source!A480)</f>
        <v>480</v>
      </c>
      <c r="B1013">
        <v>39501832</v>
      </c>
      <c r="C1013">
        <v>39501809</v>
      </c>
      <c r="D1013">
        <v>36883858</v>
      </c>
      <c r="E1013">
        <v>1</v>
      </c>
      <c r="F1013">
        <v>1</v>
      </c>
      <c r="G1013">
        <v>1</v>
      </c>
      <c r="H1013">
        <v>2</v>
      </c>
      <c r="I1013" t="s">
        <v>1101</v>
      </c>
      <c r="J1013" t="s">
        <v>1102</v>
      </c>
      <c r="K1013" t="s">
        <v>1103</v>
      </c>
      <c r="L1013">
        <v>1368</v>
      </c>
      <c r="N1013">
        <v>1011</v>
      </c>
      <c r="O1013" t="s">
        <v>1034</v>
      </c>
      <c r="P1013" t="s">
        <v>1034</v>
      </c>
      <c r="Q1013">
        <v>1</v>
      </c>
      <c r="X1013">
        <v>0.13</v>
      </c>
      <c r="Y1013">
        <v>0</v>
      </c>
      <c r="Z1013">
        <v>8.1</v>
      </c>
      <c r="AA1013">
        <v>0</v>
      </c>
      <c r="AB1013">
        <v>0</v>
      </c>
      <c r="AC1013">
        <v>0</v>
      </c>
      <c r="AD1013">
        <v>1</v>
      </c>
      <c r="AE1013">
        <v>0</v>
      </c>
      <c r="AF1013" t="s">
        <v>696</v>
      </c>
      <c r="AG1013">
        <v>3.9E-2</v>
      </c>
      <c r="AH1013">
        <v>2</v>
      </c>
      <c r="AI1013">
        <v>39501814</v>
      </c>
      <c r="AJ1013">
        <v>1003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ROW(Source!A480)</f>
        <v>480</v>
      </c>
      <c r="B1014">
        <v>39501833</v>
      </c>
      <c r="C1014">
        <v>39501809</v>
      </c>
      <c r="D1014">
        <v>36884526</v>
      </c>
      <c r="E1014">
        <v>1</v>
      </c>
      <c r="F1014">
        <v>1</v>
      </c>
      <c r="G1014">
        <v>1</v>
      </c>
      <c r="H1014">
        <v>2</v>
      </c>
      <c r="I1014" t="s">
        <v>1467</v>
      </c>
      <c r="J1014" t="s">
        <v>1468</v>
      </c>
      <c r="K1014" t="s">
        <v>1469</v>
      </c>
      <c r="L1014">
        <v>1368</v>
      </c>
      <c r="N1014">
        <v>1011</v>
      </c>
      <c r="O1014" t="s">
        <v>1034</v>
      </c>
      <c r="P1014" t="s">
        <v>1034</v>
      </c>
      <c r="Q1014">
        <v>1</v>
      </c>
      <c r="X1014">
        <v>0.2</v>
      </c>
      <c r="Y1014">
        <v>0</v>
      </c>
      <c r="Z1014">
        <v>1.1100000000000001</v>
      </c>
      <c r="AA1014">
        <v>0</v>
      </c>
      <c r="AB1014">
        <v>0</v>
      </c>
      <c r="AC1014">
        <v>0</v>
      </c>
      <c r="AD1014">
        <v>1</v>
      </c>
      <c r="AE1014">
        <v>0</v>
      </c>
      <c r="AF1014" t="s">
        <v>696</v>
      </c>
      <c r="AG1014">
        <v>0.06</v>
      </c>
      <c r="AH1014">
        <v>2</v>
      </c>
      <c r="AI1014">
        <v>39501815</v>
      </c>
      <c r="AJ1014">
        <v>1004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ROW(Source!A480)</f>
        <v>480</v>
      </c>
      <c r="B1015">
        <v>39501834</v>
      </c>
      <c r="C1015">
        <v>39501809</v>
      </c>
      <c r="D1015">
        <v>36800043</v>
      </c>
      <c r="E1015">
        <v>1</v>
      </c>
      <c r="F1015">
        <v>1</v>
      </c>
      <c r="G1015">
        <v>1</v>
      </c>
      <c r="H1015">
        <v>3</v>
      </c>
      <c r="I1015" t="s">
        <v>1441</v>
      </c>
      <c r="J1015" t="s">
        <v>1442</v>
      </c>
      <c r="K1015" t="s">
        <v>1443</v>
      </c>
      <c r="L1015">
        <v>1346</v>
      </c>
      <c r="N1015">
        <v>1009</v>
      </c>
      <c r="O1015" t="s">
        <v>52</v>
      </c>
      <c r="P1015" t="s">
        <v>52</v>
      </c>
      <c r="Q1015">
        <v>1</v>
      </c>
      <c r="X1015">
        <v>8.9999999999999993E-3</v>
      </c>
      <c r="Y1015">
        <v>44.97</v>
      </c>
      <c r="Z1015">
        <v>0</v>
      </c>
      <c r="AA1015">
        <v>0</v>
      </c>
      <c r="AB1015">
        <v>0</v>
      </c>
      <c r="AC1015">
        <v>0</v>
      </c>
      <c r="AD1015">
        <v>1</v>
      </c>
      <c r="AE1015">
        <v>0</v>
      </c>
      <c r="AF1015" t="s">
        <v>319</v>
      </c>
      <c r="AG1015">
        <v>0</v>
      </c>
      <c r="AH1015">
        <v>2</v>
      </c>
      <c r="AI1015">
        <v>39501816</v>
      </c>
      <c r="AJ1015">
        <v>1005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ROW(Source!A480)</f>
        <v>480</v>
      </c>
      <c r="B1016">
        <v>39501835</v>
      </c>
      <c r="C1016">
        <v>39501809</v>
      </c>
      <c r="D1016">
        <v>36801775</v>
      </c>
      <c r="E1016">
        <v>1</v>
      </c>
      <c r="F1016">
        <v>1</v>
      </c>
      <c r="G1016">
        <v>1</v>
      </c>
      <c r="H1016">
        <v>3</v>
      </c>
      <c r="I1016" t="s">
        <v>1444</v>
      </c>
      <c r="J1016" t="s">
        <v>1445</v>
      </c>
      <c r="K1016" t="s">
        <v>1446</v>
      </c>
      <c r="L1016">
        <v>1346</v>
      </c>
      <c r="N1016">
        <v>1009</v>
      </c>
      <c r="O1016" t="s">
        <v>52</v>
      </c>
      <c r="P1016" t="s">
        <v>52</v>
      </c>
      <c r="Q1016">
        <v>1</v>
      </c>
      <c r="X1016">
        <v>4.0000000000000001E-3</v>
      </c>
      <c r="Y1016">
        <v>11.5</v>
      </c>
      <c r="Z1016">
        <v>0</v>
      </c>
      <c r="AA1016">
        <v>0</v>
      </c>
      <c r="AB1016">
        <v>0</v>
      </c>
      <c r="AC1016">
        <v>0</v>
      </c>
      <c r="AD1016">
        <v>1</v>
      </c>
      <c r="AE1016">
        <v>0</v>
      </c>
      <c r="AF1016" t="s">
        <v>319</v>
      </c>
      <c r="AG1016">
        <v>0</v>
      </c>
      <c r="AH1016">
        <v>2</v>
      </c>
      <c r="AI1016">
        <v>39501817</v>
      </c>
      <c r="AJ1016">
        <v>1006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ROW(Source!A480)</f>
        <v>480</v>
      </c>
      <c r="B1017">
        <v>39501836</v>
      </c>
      <c r="C1017">
        <v>39501809</v>
      </c>
      <c r="D1017">
        <v>36802094</v>
      </c>
      <c r="E1017">
        <v>1</v>
      </c>
      <c r="F1017">
        <v>1</v>
      </c>
      <c r="G1017">
        <v>1</v>
      </c>
      <c r="H1017">
        <v>3</v>
      </c>
      <c r="I1017" t="s">
        <v>1430</v>
      </c>
      <c r="J1017" t="s">
        <v>1431</v>
      </c>
      <c r="K1017" t="s">
        <v>1432</v>
      </c>
      <c r="L1017">
        <v>1346</v>
      </c>
      <c r="N1017">
        <v>1009</v>
      </c>
      <c r="O1017" t="s">
        <v>52</v>
      </c>
      <c r="P1017" t="s">
        <v>52</v>
      </c>
      <c r="Q1017">
        <v>1</v>
      </c>
      <c r="X1017">
        <v>3.5999999999999997E-2</v>
      </c>
      <c r="Y1017">
        <v>30.4</v>
      </c>
      <c r="Z1017">
        <v>0</v>
      </c>
      <c r="AA1017">
        <v>0</v>
      </c>
      <c r="AB1017">
        <v>0</v>
      </c>
      <c r="AC1017">
        <v>0</v>
      </c>
      <c r="AD1017">
        <v>1</v>
      </c>
      <c r="AE1017">
        <v>0</v>
      </c>
      <c r="AF1017" t="s">
        <v>319</v>
      </c>
      <c r="AG1017">
        <v>0</v>
      </c>
      <c r="AH1017">
        <v>2</v>
      </c>
      <c r="AI1017">
        <v>39501818</v>
      </c>
      <c r="AJ1017">
        <v>1007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ROW(Source!A480)</f>
        <v>480</v>
      </c>
      <c r="B1018">
        <v>39501837</v>
      </c>
      <c r="C1018">
        <v>39501809</v>
      </c>
      <c r="D1018">
        <v>36803258</v>
      </c>
      <c r="E1018">
        <v>1</v>
      </c>
      <c r="F1018">
        <v>1</v>
      </c>
      <c r="G1018">
        <v>1</v>
      </c>
      <c r="H1018">
        <v>3</v>
      </c>
      <c r="I1018" t="s">
        <v>1447</v>
      </c>
      <c r="J1018" t="s">
        <v>1448</v>
      </c>
      <c r="K1018" t="s">
        <v>1449</v>
      </c>
      <c r="L1018">
        <v>1346</v>
      </c>
      <c r="N1018">
        <v>1009</v>
      </c>
      <c r="O1018" t="s">
        <v>52</v>
      </c>
      <c r="P1018" t="s">
        <v>52</v>
      </c>
      <c r="Q1018">
        <v>1</v>
      </c>
      <c r="X1018">
        <v>7.0000000000000007E-2</v>
      </c>
      <c r="Y1018">
        <v>10.57</v>
      </c>
      <c r="Z1018">
        <v>0</v>
      </c>
      <c r="AA1018">
        <v>0</v>
      </c>
      <c r="AB1018">
        <v>0</v>
      </c>
      <c r="AC1018">
        <v>0</v>
      </c>
      <c r="AD1018">
        <v>1</v>
      </c>
      <c r="AE1018">
        <v>0</v>
      </c>
      <c r="AF1018" t="s">
        <v>319</v>
      </c>
      <c r="AG1018">
        <v>0</v>
      </c>
      <c r="AH1018">
        <v>2</v>
      </c>
      <c r="AI1018">
        <v>39501819</v>
      </c>
      <c r="AJ1018">
        <v>1008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ROW(Source!A480)</f>
        <v>480</v>
      </c>
      <c r="B1019">
        <v>39501838</v>
      </c>
      <c r="C1019">
        <v>39501809</v>
      </c>
      <c r="D1019">
        <v>36804448</v>
      </c>
      <c r="E1019">
        <v>1</v>
      </c>
      <c r="F1019">
        <v>1</v>
      </c>
      <c r="G1019">
        <v>1</v>
      </c>
      <c r="H1019">
        <v>3</v>
      </c>
      <c r="I1019" t="s">
        <v>1433</v>
      </c>
      <c r="J1019" t="s">
        <v>1434</v>
      </c>
      <c r="K1019" t="s">
        <v>1416</v>
      </c>
      <c r="L1019">
        <v>1346</v>
      </c>
      <c r="N1019">
        <v>1009</v>
      </c>
      <c r="O1019" t="s">
        <v>52</v>
      </c>
      <c r="P1019" t="s">
        <v>52</v>
      </c>
      <c r="Q1019">
        <v>1</v>
      </c>
      <c r="X1019">
        <v>0.38</v>
      </c>
      <c r="Y1019">
        <v>9.0399999999999991</v>
      </c>
      <c r="Z1019">
        <v>0</v>
      </c>
      <c r="AA1019">
        <v>0</v>
      </c>
      <c r="AB1019">
        <v>0</v>
      </c>
      <c r="AC1019">
        <v>0</v>
      </c>
      <c r="AD1019">
        <v>1</v>
      </c>
      <c r="AE1019">
        <v>0</v>
      </c>
      <c r="AF1019" t="s">
        <v>319</v>
      </c>
      <c r="AG1019">
        <v>0</v>
      </c>
      <c r="AH1019">
        <v>2</v>
      </c>
      <c r="AI1019">
        <v>39501820</v>
      </c>
      <c r="AJ1019">
        <v>1009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ROW(Source!A480)</f>
        <v>480</v>
      </c>
      <c r="B1020">
        <v>39501839</v>
      </c>
      <c r="C1020">
        <v>39501809</v>
      </c>
      <c r="D1020">
        <v>36804580</v>
      </c>
      <c r="E1020">
        <v>1</v>
      </c>
      <c r="F1020">
        <v>1</v>
      </c>
      <c r="G1020">
        <v>1</v>
      </c>
      <c r="H1020">
        <v>3</v>
      </c>
      <c r="I1020" t="s">
        <v>1450</v>
      </c>
      <c r="J1020" t="s">
        <v>1451</v>
      </c>
      <c r="K1020" t="s">
        <v>1452</v>
      </c>
      <c r="L1020">
        <v>1355</v>
      </c>
      <c r="N1020">
        <v>1010</v>
      </c>
      <c r="O1020" t="s">
        <v>390</v>
      </c>
      <c r="P1020" t="s">
        <v>390</v>
      </c>
      <c r="Q1020">
        <v>100</v>
      </c>
      <c r="X1020">
        <v>1.4E-2</v>
      </c>
      <c r="Y1020">
        <v>86</v>
      </c>
      <c r="Z1020">
        <v>0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 t="s">
        <v>319</v>
      </c>
      <c r="AG1020">
        <v>0</v>
      </c>
      <c r="AH1020">
        <v>2</v>
      </c>
      <c r="AI1020">
        <v>39501821</v>
      </c>
      <c r="AJ1020">
        <v>1010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ROW(Source!A480)</f>
        <v>480</v>
      </c>
      <c r="B1021">
        <v>39501840</v>
      </c>
      <c r="C1021">
        <v>39501809</v>
      </c>
      <c r="D1021">
        <v>36805500</v>
      </c>
      <c r="E1021">
        <v>1</v>
      </c>
      <c r="F1021">
        <v>1</v>
      </c>
      <c r="G1021">
        <v>1</v>
      </c>
      <c r="H1021">
        <v>3</v>
      </c>
      <c r="I1021" t="s">
        <v>1453</v>
      </c>
      <c r="J1021" t="s">
        <v>1454</v>
      </c>
      <c r="K1021" t="s">
        <v>1455</v>
      </c>
      <c r="L1021">
        <v>1346</v>
      </c>
      <c r="N1021">
        <v>1009</v>
      </c>
      <c r="O1021" t="s">
        <v>52</v>
      </c>
      <c r="P1021" t="s">
        <v>52</v>
      </c>
      <c r="Q1021">
        <v>1</v>
      </c>
      <c r="X1021">
        <v>2E-3</v>
      </c>
      <c r="Y1021">
        <v>133.05000000000001</v>
      </c>
      <c r="Z1021">
        <v>0</v>
      </c>
      <c r="AA1021">
        <v>0</v>
      </c>
      <c r="AB1021">
        <v>0</v>
      </c>
      <c r="AC1021">
        <v>0</v>
      </c>
      <c r="AD1021">
        <v>1</v>
      </c>
      <c r="AE1021">
        <v>0</v>
      </c>
      <c r="AF1021" t="s">
        <v>319</v>
      </c>
      <c r="AG1021">
        <v>0</v>
      </c>
      <c r="AH1021">
        <v>2</v>
      </c>
      <c r="AI1021">
        <v>39501822</v>
      </c>
      <c r="AJ1021">
        <v>1011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ROW(Source!A480)</f>
        <v>480</v>
      </c>
      <c r="B1022">
        <v>39501841</v>
      </c>
      <c r="C1022">
        <v>39501809</v>
      </c>
      <c r="D1022">
        <v>36823140</v>
      </c>
      <c r="E1022">
        <v>1</v>
      </c>
      <c r="F1022">
        <v>1</v>
      </c>
      <c r="G1022">
        <v>1</v>
      </c>
      <c r="H1022">
        <v>3</v>
      </c>
      <c r="I1022" t="s">
        <v>1456</v>
      </c>
      <c r="J1022" t="s">
        <v>1457</v>
      </c>
      <c r="K1022" t="s">
        <v>1458</v>
      </c>
      <c r="L1022">
        <v>1348</v>
      </c>
      <c r="N1022">
        <v>1009</v>
      </c>
      <c r="O1022" t="s">
        <v>57</v>
      </c>
      <c r="P1022" t="s">
        <v>57</v>
      </c>
      <c r="Q1022">
        <v>1000</v>
      </c>
      <c r="X1022">
        <v>2E-3</v>
      </c>
      <c r="Y1022">
        <v>11500</v>
      </c>
      <c r="Z1022">
        <v>0</v>
      </c>
      <c r="AA1022">
        <v>0</v>
      </c>
      <c r="AB1022">
        <v>0</v>
      </c>
      <c r="AC1022">
        <v>0</v>
      </c>
      <c r="AD1022">
        <v>1</v>
      </c>
      <c r="AE1022">
        <v>0</v>
      </c>
      <c r="AF1022" t="s">
        <v>319</v>
      </c>
      <c r="AG1022">
        <v>0</v>
      </c>
      <c r="AH1022">
        <v>2</v>
      </c>
      <c r="AI1022">
        <v>39501823</v>
      </c>
      <c r="AJ1022">
        <v>1012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ROW(Source!A480)</f>
        <v>480</v>
      </c>
      <c r="B1023">
        <v>39501842</v>
      </c>
      <c r="C1023">
        <v>39501809</v>
      </c>
      <c r="D1023">
        <v>36838317</v>
      </c>
      <c r="E1023">
        <v>1</v>
      </c>
      <c r="F1023">
        <v>1</v>
      </c>
      <c r="G1023">
        <v>1</v>
      </c>
      <c r="H1023">
        <v>3</v>
      </c>
      <c r="I1023" t="s">
        <v>1459</v>
      </c>
      <c r="J1023" t="s">
        <v>1460</v>
      </c>
      <c r="K1023" t="s">
        <v>263</v>
      </c>
      <c r="L1023">
        <v>1346</v>
      </c>
      <c r="N1023">
        <v>1009</v>
      </c>
      <c r="O1023" t="s">
        <v>52</v>
      </c>
      <c r="P1023" t="s">
        <v>52</v>
      </c>
      <c r="Q1023">
        <v>1</v>
      </c>
      <c r="X1023">
        <v>4.7E-2</v>
      </c>
      <c r="Y1023">
        <v>28.6</v>
      </c>
      <c r="Z1023">
        <v>0</v>
      </c>
      <c r="AA1023">
        <v>0</v>
      </c>
      <c r="AB1023">
        <v>0</v>
      </c>
      <c r="AC1023">
        <v>0</v>
      </c>
      <c r="AD1023">
        <v>1</v>
      </c>
      <c r="AE1023">
        <v>0</v>
      </c>
      <c r="AF1023" t="s">
        <v>319</v>
      </c>
      <c r="AG1023">
        <v>0</v>
      </c>
      <c r="AH1023">
        <v>2</v>
      </c>
      <c r="AI1023">
        <v>39501824</v>
      </c>
      <c r="AJ1023">
        <v>1013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ROW(Source!A480)</f>
        <v>480</v>
      </c>
      <c r="B1024">
        <v>39501843</v>
      </c>
      <c r="C1024">
        <v>39501809</v>
      </c>
      <c r="D1024">
        <v>36838470</v>
      </c>
      <c r="E1024">
        <v>1</v>
      </c>
      <c r="F1024">
        <v>1</v>
      </c>
      <c r="G1024">
        <v>1</v>
      </c>
      <c r="H1024">
        <v>3</v>
      </c>
      <c r="I1024" t="s">
        <v>1461</v>
      </c>
      <c r="J1024" t="s">
        <v>1462</v>
      </c>
      <c r="K1024" t="s">
        <v>1463</v>
      </c>
      <c r="L1024">
        <v>1346</v>
      </c>
      <c r="N1024">
        <v>1009</v>
      </c>
      <c r="O1024" t="s">
        <v>52</v>
      </c>
      <c r="P1024" t="s">
        <v>52</v>
      </c>
      <c r="Q1024">
        <v>1</v>
      </c>
      <c r="X1024">
        <v>1.4E-2</v>
      </c>
      <c r="Y1024">
        <v>35.630000000000003</v>
      </c>
      <c r="Z1024">
        <v>0</v>
      </c>
      <c r="AA1024">
        <v>0</v>
      </c>
      <c r="AB1024">
        <v>0</v>
      </c>
      <c r="AC1024">
        <v>0</v>
      </c>
      <c r="AD1024">
        <v>1</v>
      </c>
      <c r="AE1024">
        <v>0</v>
      </c>
      <c r="AF1024" t="s">
        <v>319</v>
      </c>
      <c r="AG1024">
        <v>0</v>
      </c>
      <c r="AH1024">
        <v>2</v>
      </c>
      <c r="AI1024">
        <v>39501825</v>
      </c>
      <c r="AJ1024">
        <v>1014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ROW(Source!A480)</f>
        <v>480</v>
      </c>
      <c r="B1025">
        <v>39501844</v>
      </c>
      <c r="C1025">
        <v>39501809</v>
      </c>
      <c r="D1025">
        <v>36851945</v>
      </c>
      <c r="E1025">
        <v>1</v>
      </c>
      <c r="F1025">
        <v>1</v>
      </c>
      <c r="G1025">
        <v>1</v>
      </c>
      <c r="H1025">
        <v>3</v>
      </c>
      <c r="I1025" t="s">
        <v>1464</v>
      </c>
      <c r="J1025" t="s">
        <v>1465</v>
      </c>
      <c r="K1025" t="s">
        <v>1466</v>
      </c>
      <c r="L1025">
        <v>1358</v>
      </c>
      <c r="N1025">
        <v>1010</v>
      </c>
      <c r="O1025" t="s">
        <v>566</v>
      </c>
      <c r="P1025" t="s">
        <v>566</v>
      </c>
      <c r="Q1025">
        <v>10</v>
      </c>
      <c r="X1025">
        <v>0.1</v>
      </c>
      <c r="Y1025">
        <v>39</v>
      </c>
      <c r="Z1025">
        <v>0</v>
      </c>
      <c r="AA1025">
        <v>0</v>
      </c>
      <c r="AB1025">
        <v>0</v>
      </c>
      <c r="AC1025">
        <v>0</v>
      </c>
      <c r="AD1025">
        <v>1</v>
      </c>
      <c r="AE1025">
        <v>0</v>
      </c>
      <c r="AF1025" t="s">
        <v>319</v>
      </c>
      <c r="AG1025">
        <v>0</v>
      </c>
      <c r="AH1025">
        <v>2</v>
      </c>
      <c r="AI1025">
        <v>39501826</v>
      </c>
      <c r="AJ1025">
        <v>1015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ROW(Source!A480)</f>
        <v>480</v>
      </c>
      <c r="B1026">
        <v>39501845</v>
      </c>
      <c r="C1026">
        <v>39501809</v>
      </c>
      <c r="D1026">
        <v>36799065</v>
      </c>
      <c r="E1026">
        <v>17</v>
      </c>
      <c r="F1026">
        <v>1</v>
      </c>
      <c r="G1026">
        <v>1</v>
      </c>
      <c r="H1026">
        <v>3</v>
      </c>
      <c r="I1026" t="s">
        <v>1438</v>
      </c>
      <c r="J1026" t="s">
        <v>3</v>
      </c>
      <c r="K1026" t="s">
        <v>1439</v>
      </c>
      <c r="L1026">
        <v>1374</v>
      </c>
      <c r="N1026">
        <v>1013</v>
      </c>
      <c r="O1026" t="s">
        <v>1440</v>
      </c>
      <c r="P1026" t="s">
        <v>1440</v>
      </c>
      <c r="Q1026">
        <v>1</v>
      </c>
      <c r="X1026">
        <v>0.44</v>
      </c>
      <c r="Y1026">
        <v>1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0</v>
      </c>
      <c r="AF1026" t="s">
        <v>319</v>
      </c>
      <c r="AG1026">
        <v>0</v>
      </c>
      <c r="AH1026">
        <v>2</v>
      </c>
      <c r="AI1026">
        <v>39501827</v>
      </c>
      <c r="AJ1026">
        <v>1016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ROW(Source!A481)</f>
        <v>481</v>
      </c>
      <c r="B1027">
        <v>39501828</v>
      </c>
      <c r="C1027">
        <v>39501809</v>
      </c>
      <c r="D1027">
        <v>37070202</v>
      </c>
      <c r="E1027">
        <v>1</v>
      </c>
      <c r="F1027">
        <v>1</v>
      </c>
      <c r="G1027">
        <v>1</v>
      </c>
      <c r="H1027">
        <v>1</v>
      </c>
      <c r="I1027" t="s">
        <v>1342</v>
      </c>
      <c r="J1027" t="s">
        <v>3</v>
      </c>
      <c r="K1027" t="s">
        <v>1343</v>
      </c>
      <c r="L1027">
        <v>1191</v>
      </c>
      <c r="N1027">
        <v>1013</v>
      </c>
      <c r="O1027" t="s">
        <v>1028</v>
      </c>
      <c r="P1027" t="s">
        <v>1028</v>
      </c>
      <c r="Q1027">
        <v>1</v>
      </c>
      <c r="X1027">
        <v>2.3199999999999998</v>
      </c>
      <c r="Y1027">
        <v>0</v>
      </c>
      <c r="Z1027">
        <v>0</v>
      </c>
      <c r="AA1027">
        <v>0</v>
      </c>
      <c r="AB1027">
        <v>9.51</v>
      </c>
      <c r="AC1027">
        <v>0</v>
      </c>
      <c r="AD1027">
        <v>1</v>
      </c>
      <c r="AE1027">
        <v>1</v>
      </c>
      <c r="AF1027" t="s">
        <v>696</v>
      </c>
      <c r="AG1027">
        <v>0.69599999999999995</v>
      </c>
      <c r="AH1027">
        <v>2</v>
      </c>
      <c r="AI1027">
        <v>39501810</v>
      </c>
      <c r="AJ1027">
        <v>1017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ROW(Source!A481)</f>
        <v>481</v>
      </c>
      <c r="B1028">
        <v>39501829</v>
      </c>
      <c r="C1028">
        <v>39501809</v>
      </c>
      <c r="D1028">
        <v>37064876</v>
      </c>
      <c r="E1028">
        <v>1</v>
      </c>
      <c r="F1028">
        <v>1</v>
      </c>
      <c r="G1028">
        <v>1</v>
      </c>
      <c r="H1028">
        <v>1</v>
      </c>
      <c r="I1028" t="s">
        <v>1029</v>
      </c>
      <c r="J1028" t="s">
        <v>3</v>
      </c>
      <c r="K1028" t="s">
        <v>1030</v>
      </c>
      <c r="L1028">
        <v>1191</v>
      </c>
      <c r="N1028">
        <v>1013</v>
      </c>
      <c r="O1028" t="s">
        <v>1028</v>
      </c>
      <c r="P1028" t="s">
        <v>1028</v>
      </c>
      <c r="Q1028">
        <v>1</v>
      </c>
      <c r="X1028">
        <v>0.02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1</v>
      </c>
      <c r="AE1028">
        <v>2</v>
      </c>
      <c r="AF1028" t="s">
        <v>696</v>
      </c>
      <c r="AG1028">
        <v>6.0000000000000001E-3</v>
      </c>
      <c r="AH1028">
        <v>2</v>
      </c>
      <c r="AI1028">
        <v>39501811</v>
      </c>
      <c r="AJ1028">
        <v>1018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ROW(Source!A481)</f>
        <v>481</v>
      </c>
      <c r="B1029">
        <v>39501830</v>
      </c>
      <c r="C1029">
        <v>39501809</v>
      </c>
      <c r="D1029">
        <v>36882159</v>
      </c>
      <c r="E1029">
        <v>1</v>
      </c>
      <c r="F1029">
        <v>1</v>
      </c>
      <c r="G1029">
        <v>1</v>
      </c>
      <c r="H1029">
        <v>2</v>
      </c>
      <c r="I1029" t="s">
        <v>1119</v>
      </c>
      <c r="J1029" t="s">
        <v>1120</v>
      </c>
      <c r="K1029" t="s">
        <v>1121</v>
      </c>
      <c r="L1029">
        <v>1368</v>
      </c>
      <c r="N1029">
        <v>1011</v>
      </c>
      <c r="O1029" t="s">
        <v>1034</v>
      </c>
      <c r="P1029" t="s">
        <v>1034</v>
      </c>
      <c r="Q1029">
        <v>1</v>
      </c>
      <c r="X1029">
        <v>0.01</v>
      </c>
      <c r="Y1029">
        <v>0</v>
      </c>
      <c r="Z1029">
        <v>111.99</v>
      </c>
      <c r="AA1029">
        <v>13.5</v>
      </c>
      <c r="AB1029">
        <v>0</v>
      </c>
      <c r="AC1029">
        <v>0</v>
      </c>
      <c r="AD1029">
        <v>1</v>
      </c>
      <c r="AE1029">
        <v>0</v>
      </c>
      <c r="AF1029" t="s">
        <v>696</v>
      </c>
      <c r="AG1029">
        <v>3.0000000000000001E-3</v>
      </c>
      <c r="AH1029">
        <v>2</v>
      </c>
      <c r="AI1029">
        <v>39501812</v>
      </c>
      <c r="AJ1029">
        <v>1019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ROW(Source!A481)</f>
        <v>481</v>
      </c>
      <c r="B1030">
        <v>39501831</v>
      </c>
      <c r="C1030">
        <v>39501809</v>
      </c>
      <c r="D1030">
        <v>36883554</v>
      </c>
      <c r="E1030">
        <v>1</v>
      </c>
      <c r="F1030">
        <v>1</v>
      </c>
      <c r="G1030">
        <v>1</v>
      </c>
      <c r="H1030">
        <v>2</v>
      </c>
      <c r="I1030" t="s">
        <v>1037</v>
      </c>
      <c r="J1030" t="s">
        <v>1038</v>
      </c>
      <c r="K1030" t="s">
        <v>1039</v>
      </c>
      <c r="L1030">
        <v>1368</v>
      </c>
      <c r="N1030">
        <v>1011</v>
      </c>
      <c r="O1030" t="s">
        <v>1034</v>
      </c>
      <c r="P1030" t="s">
        <v>1034</v>
      </c>
      <c r="Q1030">
        <v>1</v>
      </c>
      <c r="X1030">
        <v>0.01</v>
      </c>
      <c r="Y1030">
        <v>0</v>
      </c>
      <c r="Z1030">
        <v>65.709999999999994</v>
      </c>
      <c r="AA1030">
        <v>11.6</v>
      </c>
      <c r="AB1030">
        <v>0</v>
      </c>
      <c r="AC1030">
        <v>0</v>
      </c>
      <c r="AD1030">
        <v>1</v>
      </c>
      <c r="AE1030">
        <v>0</v>
      </c>
      <c r="AF1030" t="s">
        <v>696</v>
      </c>
      <c r="AG1030">
        <v>3.0000000000000001E-3</v>
      </c>
      <c r="AH1030">
        <v>2</v>
      </c>
      <c r="AI1030">
        <v>39501813</v>
      </c>
      <c r="AJ1030">
        <v>1020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ROW(Source!A481)</f>
        <v>481</v>
      </c>
      <c r="B1031">
        <v>39501832</v>
      </c>
      <c r="C1031">
        <v>39501809</v>
      </c>
      <c r="D1031">
        <v>36883858</v>
      </c>
      <c r="E1031">
        <v>1</v>
      </c>
      <c r="F1031">
        <v>1</v>
      </c>
      <c r="G1031">
        <v>1</v>
      </c>
      <c r="H1031">
        <v>2</v>
      </c>
      <c r="I1031" t="s">
        <v>1101</v>
      </c>
      <c r="J1031" t="s">
        <v>1102</v>
      </c>
      <c r="K1031" t="s">
        <v>1103</v>
      </c>
      <c r="L1031">
        <v>1368</v>
      </c>
      <c r="N1031">
        <v>1011</v>
      </c>
      <c r="O1031" t="s">
        <v>1034</v>
      </c>
      <c r="P1031" t="s">
        <v>1034</v>
      </c>
      <c r="Q1031">
        <v>1</v>
      </c>
      <c r="X1031">
        <v>0.13</v>
      </c>
      <c r="Y1031">
        <v>0</v>
      </c>
      <c r="Z1031">
        <v>8.1</v>
      </c>
      <c r="AA1031">
        <v>0</v>
      </c>
      <c r="AB1031">
        <v>0</v>
      </c>
      <c r="AC1031">
        <v>0</v>
      </c>
      <c r="AD1031">
        <v>1</v>
      </c>
      <c r="AE1031">
        <v>0</v>
      </c>
      <c r="AF1031" t="s">
        <v>696</v>
      </c>
      <c r="AG1031">
        <v>3.9E-2</v>
      </c>
      <c r="AH1031">
        <v>2</v>
      </c>
      <c r="AI1031">
        <v>39501814</v>
      </c>
      <c r="AJ1031">
        <v>1021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ROW(Source!A481)</f>
        <v>481</v>
      </c>
      <c r="B1032">
        <v>39501833</v>
      </c>
      <c r="C1032">
        <v>39501809</v>
      </c>
      <c r="D1032">
        <v>36884526</v>
      </c>
      <c r="E1032">
        <v>1</v>
      </c>
      <c r="F1032">
        <v>1</v>
      </c>
      <c r="G1032">
        <v>1</v>
      </c>
      <c r="H1032">
        <v>2</v>
      </c>
      <c r="I1032" t="s">
        <v>1467</v>
      </c>
      <c r="J1032" t="s">
        <v>1468</v>
      </c>
      <c r="K1032" t="s">
        <v>1469</v>
      </c>
      <c r="L1032">
        <v>1368</v>
      </c>
      <c r="N1032">
        <v>1011</v>
      </c>
      <c r="O1032" t="s">
        <v>1034</v>
      </c>
      <c r="P1032" t="s">
        <v>1034</v>
      </c>
      <c r="Q1032">
        <v>1</v>
      </c>
      <c r="X1032">
        <v>0.2</v>
      </c>
      <c r="Y1032">
        <v>0</v>
      </c>
      <c r="Z1032">
        <v>1.1100000000000001</v>
      </c>
      <c r="AA1032">
        <v>0</v>
      </c>
      <c r="AB1032">
        <v>0</v>
      </c>
      <c r="AC1032">
        <v>0</v>
      </c>
      <c r="AD1032">
        <v>1</v>
      </c>
      <c r="AE1032">
        <v>0</v>
      </c>
      <c r="AF1032" t="s">
        <v>696</v>
      </c>
      <c r="AG1032">
        <v>0.06</v>
      </c>
      <c r="AH1032">
        <v>2</v>
      </c>
      <c r="AI1032">
        <v>39501815</v>
      </c>
      <c r="AJ1032">
        <v>1022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ROW(Source!A481)</f>
        <v>481</v>
      </c>
      <c r="B1033">
        <v>39501834</v>
      </c>
      <c r="C1033">
        <v>39501809</v>
      </c>
      <c r="D1033">
        <v>36800043</v>
      </c>
      <c r="E1033">
        <v>1</v>
      </c>
      <c r="F1033">
        <v>1</v>
      </c>
      <c r="G1033">
        <v>1</v>
      </c>
      <c r="H1033">
        <v>3</v>
      </c>
      <c r="I1033" t="s">
        <v>1441</v>
      </c>
      <c r="J1033" t="s">
        <v>1442</v>
      </c>
      <c r="K1033" t="s">
        <v>1443</v>
      </c>
      <c r="L1033">
        <v>1346</v>
      </c>
      <c r="N1033">
        <v>1009</v>
      </c>
      <c r="O1033" t="s">
        <v>52</v>
      </c>
      <c r="P1033" t="s">
        <v>52</v>
      </c>
      <c r="Q1033">
        <v>1</v>
      </c>
      <c r="X1033">
        <v>8.9999999999999993E-3</v>
      </c>
      <c r="Y1033">
        <v>44.97</v>
      </c>
      <c r="Z1033">
        <v>0</v>
      </c>
      <c r="AA1033">
        <v>0</v>
      </c>
      <c r="AB1033">
        <v>0</v>
      </c>
      <c r="AC1033">
        <v>0</v>
      </c>
      <c r="AD1033">
        <v>1</v>
      </c>
      <c r="AE1033">
        <v>0</v>
      </c>
      <c r="AF1033" t="s">
        <v>319</v>
      </c>
      <c r="AG1033">
        <v>0</v>
      </c>
      <c r="AH1033">
        <v>2</v>
      </c>
      <c r="AI1033">
        <v>39501816</v>
      </c>
      <c r="AJ1033">
        <v>1023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ROW(Source!A481)</f>
        <v>481</v>
      </c>
      <c r="B1034">
        <v>39501835</v>
      </c>
      <c r="C1034">
        <v>39501809</v>
      </c>
      <c r="D1034">
        <v>36801775</v>
      </c>
      <c r="E1034">
        <v>1</v>
      </c>
      <c r="F1034">
        <v>1</v>
      </c>
      <c r="G1034">
        <v>1</v>
      </c>
      <c r="H1034">
        <v>3</v>
      </c>
      <c r="I1034" t="s">
        <v>1444</v>
      </c>
      <c r="J1034" t="s">
        <v>1445</v>
      </c>
      <c r="K1034" t="s">
        <v>1446</v>
      </c>
      <c r="L1034">
        <v>1346</v>
      </c>
      <c r="N1034">
        <v>1009</v>
      </c>
      <c r="O1034" t="s">
        <v>52</v>
      </c>
      <c r="P1034" t="s">
        <v>52</v>
      </c>
      <c r="Q1034">
        <v>1</v>
      </c>
      <c r="X1034">
        <v>4.0000000000000001E-3</v>
      </c>
      <c r="Y1034">
        <v>11.5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0</v>
      </c>
      <c r="AF1034" t="s">
        <v>319</v>
      </c>
      <c r="AG1034">
        <v>0</v>
      </c>
      <c r="AH1034">
        <v>2</v>
      </c>
      <c r="AI1034">
        <v>39501817</v>
      </c>
      <c r="AJ1034">
        <v>1024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ROW(Source!A481)</f>
        <v>481</v>
      </c>
      <c r="B1035">
        <v>39501836</v>
      </c>
      <c r="C1035">
        <v>39501809</v>
      </c>
      <c r="D1035">
        <v>36802094</v>
      </c>
      <c r="E1035">
        <v>1</v>
      </c>
      <c r="F1035">
        <v>1</v>
      </c>
      <c r="G1035">
        <v>1</v>
      </c>
      <c r="H1035">
        <v>3</v>
      </c>
      <c r="I1035" t="s">
        <v>1430</v>
      </c>
      <c r="J1035" t="s">
        <v>1431</v>
      </c>
      <c r="K1035" t="s">
        <v>1432</v>
      </c>
      <c r="L1035">
        <v>1346</v>
      </c>
      <c r="N1035">
        <v>1009</v>
      </c>
      <c r="O1035" t="s">
        <v>52</v>
      </c>
      <c r="P1035" t="s">
        <v>52</v>
      </c>
      <c r="Q1035">
        <v>1</v>
      </c>
      <c r="X1035">
        <v>3.5999999999999997E-2</v>
      </c>
      <c r="Y1035">
        <v>30.4</v>
      </c>
      <c r="Z1035">
        <v>0</v>
      </c>
      <c r="AA1035">
        <v>0</v>
      </c>
      <c r="AB1035">
        <v>0</v>
      </c>
      <c r="AC1035">
        <v>0</v>
      </c>
      <c r="AD1035">
        <v>1</v>
      </c>
      <c r="AE1035">
        <v>0</v>
      </c>
      <c r="AF1035" t="s">
        <v>319</v>
      </c>
      <c r="AG1035">
        <v>0</v>
      </c>
      <c r="AH1035">
        <v>2</v>
      </c>
      <c r="AI1035">
        <v>39501818</v>
      </c>
      <c r="AJ1035">
        <v>1025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ROW(Source!A481)</f>
        <v>481</v>
      </c>
      <c r="B1036">
        <v>39501837</v>
      </c>
      <c r="C1036">
        <v>39501809</v>
      </c>
      <c r="D1036">
        <v>36803258</v>
      </c>
      <c r="E1036">
        <v>1</v>
      </c>
      <c r="F1036">
        <v>1</v>
      </c>
      <c r="G1036">
        <v>1</v>
      </c>
      <c r="H1036">
        <v>3</v>
      </c>
      <c r="I1036" t="s">
        <v>1447</v>
      </c>
      <c r="J1036" t="s">
        <v>1448</v>
      </c>
      <c r="K1036" t="s">
        <v>1449</v>
      </c>
      <c r="L1036">
        <v>1346</v>
      </c>
      <c r="N1036">
        <v>1009</v>
      </c>
      <c r="O1036" t="s">
        <v>52</v>
      </c>
      <c r="P1036" t="s">
        <v>52</v>
      </c>
      <c r="Q1036">
        <v>1</v>
      </c>
      <c r="X1036">
        <v>7.0000000000000007E-2</v>
      </c>
      <c r="Y1036">
        <v>10.57</v>
      </c>
      <c r="Z1036">
        <v>0</v>
      </c>
      <c r="AA1036">
        <v>0</v>
      </c>
      <c r="AB1036">
        <v>0</v>
      </c>
      <c r="AC1036">
        <v>0</v>
      </c>
      <c r="AD1036">
        <v>1</v>
      </c>
      <c r="AE1036">
        <v>0</v>
      </c>
      <c r="AF1036" t="s">
        <v>319</v>
      </c>
      <c r="AG1036">
        <v>0</v>
      </c>
      <c r="AH1036">
        <v>2</v>
      </c>
      <c r="AI1036">
        <v>39501819</v>
      </c>
      <c r="AJ1036">
        <v>1026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ROW(Source!A481)</f>
        <v>481</v>
      </c>
      <c r="B1037">
        <v>39501838</v>
      </c>
      <c r="C1037">
        <v>39501809</v>
      </c>
      <c r="D1037">
        <v>36804448</v>
      </c>
      <c r="E1037">
        <v>1</v>
      </c>
      <c r="F1037">
        <v>1</v>
      </c>
      <c r="G1037">
        <v>1</v>
      </c>
      <c r="H1037">
        <v>3</v>
      </c>
      <c r="I1037" t="s">
        <v>1433</v>
      </c>
      <c r="J1037" t="s">
        <v>1434</v>
      </c>
      <c r="K1037" t="s">
        <v>1416</v>
      </c>
      <c r="L1037">
        <v>1346</v>
      </c>
      <c r="N1037">
        <v>1009</v>
      </c>
      <c r="O1037" t="s">
        <v>52</v>
      </c>
      <c r="P1037" t="s">
        <v>52</v>
      </c>
      <c r="Q1037">
        <v>1</v>
      </c>
      <c r="X1037">
        <v>0.38</v>
      </c>
      <c r="Y1037">
        <v>9.0399999999999991</v>
      </c>
      <c r="Z1037">
        <v>0</v>
      </c>
      <c r="AA1037">
        <v>0</v>
      </c>
      <c r="AB1037">
        <v>0</v>
      </c>
      <c r="AC1037">
        <v>0</v>
      </c>
      <c r="AD1037">
        <v>1</v>
      </c>
      <c r="AE1037">
        <v>0</v>
      </c>
      <c r="AF1037" t="s">
        <v>319</v>
      </c>
      <c r="AG1037">
        <v>0</v>
      </c>
      <c r="AH1037">
        <v>2</v>
      </c>
      <c r="AI1037">
        <v>39501820</v>
      </c>
      <c r="AJ1037">
        <v>1027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ROW(Source!A481)</f>
        <v>481</v>
      </c>
      <c r="B1038">
        <v>39501839</v>
      </c>
      <c r="C1038">
        <v>39501809</v>
      </c>
      <c r="D1038">
        <v>36804580</v>
      </c>
      <c r="E1038">
        <v>1</v>
      </c>
      <c r="F1038">
        <v>1</v>
      </c>
      <c r="G1038">
        <v>1</v>
      </c>
      <c r="H1038">
        <v>3</v>
      </c>
      <c r="I1038" t="s">
        <v>1450</v>
      </c>
      <c r="J1038" t="s">
        <v>1451</v>
      </c>
      <c r="K1038" t="s">
        <v>1452</v>
      </c>
      <c r="L1038">
        <v>1355</v>
      </c>
      <c r="N1038">
        <v>1010</v>
      </c>
      <c r="O1038" t="s">
        <v>390</v>
      </c>
      <c r="P1038" t="s">
        <v>390</v>
      </c>
      <c r="Q1038">
        <v>100</v>
      </c>
      <c r="X1038">
        <v>1.4E-2</v>
      </c>
      <c r="Y1038">
        <v>86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 t="s">
        <v>319</v>
      </c>
      <c r="AG1038">
        <v>0</v>
      </c>
      <c r="AH1038">
        <v>2</v>
      </c>
      <c r="AI1038">
        <v>39501821</v>
      </c>
      <c r="AJ1038">
        <v>1028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ROW(Source!A481)</f>
        <v>481</v>
      </c>
      <c r="B1039">
        <v>39501840</v>
      </c>
      <c r="C1039">
        <v>39501809</v>
      </c>
      <c r="D1039">
        <v>36805500</v>
      </c>
      <c r="E1039">
        <v>1</v>
      </c>
      <c r="F1039">
        <v>1</v>
      </c>
      <c r="G1039">
        <v>1</v>
      </c>
      <c r="H1039">
        <v>3</v>
      </c>
      <c r="I1039" t="s">
        <v>1453</v>
      </c>
      <c r="J1039" t="s">
        <v>1454</v>
      </c>
      <c r="K1039" t="s">
        <v>1455</v>
      </c>
      <c r="L1039">
        <v>1346</v>
      </c>
      <c r="N1039">
        <v>1009</v>
      </c>
      <c r="O1039" t="s">
        <v>52</v>
      </c>
      <c r="P1039" t="s">
        <v>52</v>
      </c>
      <c r="Q1039">
        <v>1</v>
      </c>
      <c r="X1039">
        <v>2E-3</v>
      </c>
      <c r="Y1039">
        <v>133.05000000000001</v>
      </c>
      <c r="Z1039">
        <v>0</v>
      </c>
      <c r="AA1039">
        <v>0</v>
      </c>
      <c r="AB1039">
        <v>0</v>
      </c>
      <c r="AC1039">
        <v>0</v>
      </c>
      <c r="AD1039">
        <v>1</v>
      </c>
      <c r="AE1039">
        <v>0</v>
      </c>
      <c r="AF1039" t="s">
        <v>319</v>
      </c>
      <c r="AG1039">
        <v>0</v>
      </c>
      <c r="AH1039">
        <v>2</v>
      </c>
      <c r="AI1039">
        <v>39501822</v>
      </c>
      <c r="AJ1039">
        <v>1029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ROW(Source!A481)</f>
        <v>481</v>
      </c>
      <c r="B1040">
        <v>39501841</v>
      </c>
      <c r="C1040">
        <v>39501809</v>
      </c>
      <c r="D1040">
        <v>36823140</v>
      </c>
      <c r="E1040">
        <v>1</v>
      </c>
      <c r="F1040">
        <v>1</v>
      </c>
      <c r="G1040">
        <v>1</v>
      </c>
      <c r="H1040">
        <v>3</v>
      </c>
      <c r="I1040" t="s">
        <v>1456</v>
      </c>
      <c r="J1040" t="s">
        <v>1457</v>
      </c>
      <c r="K1040" t="s">
        <v>1458</v>
      </c>
      <c r="L1040">
        <v>1348</v>
      </c>
      <c r="N1040">
        <v>1009</v>
      </c>
      <c r="O1040" t="s">
        <v>57</v>
      </c>
      <c r="P1040" t="s">
        <v>57</v>
      </c>
      <c r="Q1040">
        <v>1000</v>
      </c>
      <c r="X1040">
        <v>2E-3</v>
      </c>
      <c r="Y1040">
        <v>11500</v>
      </c>
      <c r="Z1040">
        <v>0</v>
      </c>
      <c r="AA1040">
        <v>0</v>
      </c>
      <c r="AB1040">
        <v>0</v>
      </c>
      <c r="AC1040">
        <v>0</v>
      </c>
      <c r="AD1040">
        <v>1</v>
      </c>
      <c r="AE1040">
        <v>0</v>
      </c>
      <c r="AF1040" t="s">
        <v>319</v>
      </c>
      <c r="AG1040">
        <v>0</v>
      </c>
      <c r="AH1040">
        <v>2</v>
      </c>
      <c r="AI1040">
        <v>39501823</v>
      </c>
      <c r="AJ1040">
        <v>1030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ROW(Source!A481)</f>
        <v>481</v>
      </c>
      <c r="B1041">
        <v>39501842</v>
      </c>
      <c r="C1041">
        <v>39501809</v>
      </c>
      <c r="D1041">
        <v>36838317</v>
      </c>
      <c r="E1041">
        <v>1</v>
      </c>
      <c r="F1041">
        <v>1</v>
      </c>
      <c r="G1041">
        <v>1</v>
      </c>
      <c r="H1041">
        <v>3</v>
      </c>
      <c r="I1041" t="s">
        <v>1459</v>
      </c>
      <c r="J1041" t="s">
        <v>1460</v>
      </c>
      <c r="K1041" t="s">
        <v>263</v>
      </c>
      <c r="L1041">
        <v>1346</v>
      </c>
      <c r="N1041">
        <v>1009</v>
      </c>
      <c r="O1041" t="s">
        <v>52</v>
      </c>
      <c r="P1041" t="s">
        <v>52</v>
      </c>
      <c r="Q1041">
        <v>1</v>
      </c>
      <c r="X1041">
        <v>4.7E-2</v>
      </c>
      <c r="Y1041">
        <v>28.6</v>
      </c>
      <c r="Z1041">
        <v>0</v>
      </c>
      <c r="AA1041">
        <v>0</v>
      </c>
      <c r="AB1041">
        <v>0</v>
      </c>
      <c r="AC1041">
        <v>0</v>
      </c>
      <c r="AD1041">
        <v>1</v>
      </c>
      <c r="AE1041">
        <v>0</v>
      </c>
      <c r="AF1041" t="s">
        <v>319</v>
      </c>
      <c r="AG1041">
        <v>0</v>
      </c>
      <c r="AH1041">
        <v>2</v>
      </c>
      <c r="AI1041">
        <v>39501824</v>
      </c>
      <c r="AJ1041">
        <v>1031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ROW(Source!A481)</f>
        <v>481</v>
      </c>
      <c r="B1042">
        <v>39501843</v>
      </c>
      <c r="C1042">
        <v>39501809</v>
      </c>
      <c r="D1042">
        <v>36838470</v>
      </c>
      <c r="E1042">
        <v>1</v>
      </c>
      <c r="F1042">
        <v>1</v>
      </c>
      <c r="G1042">
        <v>1</v>
      </c>
      <c r="H1042">
        <v>3</v>
      </c>
      <c r="I1042" t="s">
        <v>1461</v>
      </c>
      <c r="J1042" t="s">
        <v>1462</v>
      </c>
      <c r="K1042" t="s">
        <v>1463</v>
      </c>
      <c r="L1042">
        <v>1346</v>
      </c>
      <c r="N1042">
        <v>1009</v>
      </c>
      <c r="O1042" t="s">
        <v>52</v>
      </c>
      <c r="P1042" t="s">
        <v>52</v>
      </c>
      <c r="Q1042">
        <v>1</v>
      </c>
      <c r="X1042">
        <v>1.4E-2</v>
      </c>
      <c r="Y1042">
        <v>35.630000000000003</v>
      </c>
      <c r="Z1042">
        <v>0</v>
      </c>
      <c r="AA1042">
        <v>0</v>
      </c>
      <c r="AB1042">
        <v>0</v>
      </c>
      <c r="AC1042">
        <v>0</v>
      </c>
      <c r="AD1042">
        <v>1</v>
      </c>
      <c r="AE1042">
        <v>0</v>
      </c>
      <c r="AF1042" t="s">
        <v>319</v>
      </c>
      <c r="AG1042">
        <v>0</v>
      </c>
      <c r="AH1042">
        <v>2</v>
      </c>
      <c r="AI1042">
        <v>39501825</v>
      </c>
      <c r="AJ1042">
        <v>1032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ROW(Source!A481)</f>
        <v>481</v>
      </c>
      <c r="B1043">
        <v>39501844</v>
      </c>
      <c r="C1043">
        <v>39501809</v>
      </c>
      <c r="D1043">
        <v>36851945</v>
      </c>
      <c r="E1043">
        <v>1</v>
      </c>
      <c r="F1043">
        <v>1</v>
      </c>
      <c r="G1043">
        <v>1</v>
      </c>
      <c r="H1043">
        <v>3</v>
      </c>
      <c r="I1043" t="s">
        <v>1464</v>
      </c>
      <c r="J1043" t="s">
        <v>1465</v>
      </c>
      <c r="K1043" t="s">
        <v>1466</v>
      </c>
      <c r="L1043">
        <v>1358</v>
      </c>
      <c r="N1043">
        <v>1010</v>
      </c>
      <c r="O1043" t="s">
        <v>566</v>
      </c>
      <c r="P1043" t="s">
        <v>566</v>
      </c>
      <c r="Q1043">
        <v>10</v>
      </c>
      <c r="X1043">
        <v>0.1</v>
      </c>
      <c r="Y1043">
        <v>39</v>
      </c>
      <c r="Z1043">
        <v>0</v>
      </c>
      <c r="AA1043">
        <v>0</v>
      </c>
      <c r="AB1043">
        <v>0</v>
      </c>
      <c r="AC1043">
        <v>0</v>
      </c>
      <c r="AD1043">
        <v>1</v>
      </c>
      <c r="AE1043">
        <v>0</v>
      </c>
      <c r="AF1043" t="s">
        <v>319</v>
      </c>
      <c r="AG1043">
        <v>0</v>
      </c>
      <c r="AH1043">
        <v>2</v>
      </c>
      <c r="AI1043">
        <v>39501826</v>
      </c>
      <c r="AJ1043">
        <v>1033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ROW(Source!A481)</f>
        <v>481</v>
      </c>
      <c r="B1044">
        <v>39501845</v>
      </c>
      <c r="C1044">
        <v>39501809</v>
      </c>
      <c r="D1044">
        <v>36799065</v>
      </c>
      <c r="E1044">
        <v>17</v>
      </c>
      <c r="F1044">
        <v>1</v>
      </c>
      <c r="G1044">
        <v>1</v>
      </c>
      <c r="H1044">
        <v>3</v>
      </c>
      <c r="I1044" t="s">
        <v>1438</v>
      </c>
      <c r="J1044" t="s">
        <v>3</v>
      </c>
      <c r="K1044" t="s">
        <v>1439</v>
      </c>
      <c r="L1044">
        <v>1374</v>
      </c>
      <c r="N1044">
        <v>1013</v>
      </c>
      <c r="O1044" t="s">
        <v>1440</v>
      </c>
      <c r="P1044" t="s">
        <v>1440</v>
      </c>
      <c r="Q1044">
        <v>1</v>
      </c>
      <c r="X1044">
        <v>0.44</v>
      </c>
      <c r="Y1044">
        <v>1</v>
      </c>
      <c r="Z1044">
        <v>0</v>
      </c>
      <c r="AA1044">
        <v>0</v>
      </c>
      <c r="AB1044">
        <v>0</v>
      </c>
      <c r="AC1044">
        <v>0</v>
      </c>
      <c r="AD1044">
        <v>1</v>
      </c>
      <c r="AE1044">
        <v>0</v>
      </c>
      <c r="AF1044" t="s">
        <v>319</v>
      </c>
      <c r="AG1044">
        <v>0</v>
      </c>
      <c r="AH1044">
        <v>2</v>
      </c>
      <c r="AI1044">
        <v>39501827</v>
      </c>
      <c r="AJ1044">
        <v>1034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ROW(Source!A482)</f>
        <v>482</v>
      </c>
      <c r="B1045">
        <v>39501852</v>
      </c>
      <c r="C1045">
        <v>39501846</v>
      </c>
      <c r="D1045">
        <v>37082223</v>
      </c>
      <c r="E1045">
        <v>1</v>
      </c>
      <c r="F1045">
        <v>1</v>
      </c>
      <c r="G1045">
        <v>1</v>
      </c>
      <c r="H1045">
        <v>1</v>
      </c>
      <c r="I1045" t="s">
        <v>1470</v>
      </c>
      <c r="J1045" t="s">
        <v>3</v>
      </c>
      <c r="K1045" t="s">
        <v>1471</v>
      </c>
      <c r="L1045">
        <v>1191</v>
      </c>
      <c r="N1045">
        <v>1013</v>
      </c>
      <c r="O1045" t="s">
        <v>1028</v>
      </c>
      <c r="P1045" t="s">
        <v>1028</v>
      </c>
      <c r="Q1045">
        <v>1</v>
      </c>
      <c r="X1045">
        <v>0.5</v>
      </c>
      <c r="Y1045">
        <v>0</v>
      </c>
      <c r="Z1045">
        <v>0</v>
      </c>
      <c r="AA1045">
        <v>0</v>
      </c>
      <c r="AB1045">
        <v>9.76</v>
      </c>
      <c r="AC1045">
        <v>0</v>
      </c>
      <c r="AD1045">
        <v>1</v>
      </c>
      <c r="AE1045">
        <v>1</v>
      </c>
      <c r="AF1045" t="s">
        <v>696</v>
      </c>
      <c r="AG1045">
        <v>0.15</v>
      </c>
      <c r="AH1045">
        <v>2</v>
      </c>
      <c r="AI1045">
        <v>39501847</v>
      </c>
      <c r="AJ1045">
        <v>1035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ROW(Source!A482)</f>
        <v>482</v>
      </c>
      <c r="B1046">
        <v>39501853</v>
      </c>
      <c r="C1046">
        <v>39501846</v>
      </c>
      <c r="D1046">
        <v>36804944</v>
      </c>
      <c r="E1046">
        <v>1</v>
      </c>
      <c r="F1046">
        <v>1</v>
      </c>
      <c r="G1046">
        <v>1</v>
      </c>
      <c r="H1046">
        <v>3</v>
      </c>
      <c r="I1046" t="s">
        <v>1472</v>
      </c>
      <c r="J1046" t="s">
        <v>1473</v>
      </c>
      <c r="K1046" t="s">
        <v>1474</v>
      </c>
      <c r="L1046">
        <v>1348</v>
      </c>
      <c r="N1046">
        <v>1009</v>
      </c>
      <c r="O1046" t="s">
        <v>57</v>
      </c>
      <c r="P1046" t="s">
        <v>57</v>
      </c>
      <c r="Q1046">
        <v>1000</v>
      </c>
      <c r="X1046">
        <v>1.0000000000000001E-5</v>
      </c>
      <c r="Y1046">
        <v>12430</v>
      </c>
      <c r="Z1046">
        <v>0</v>
      </c>
      <c r="AA1046">
        <v>0</v>
      </c>
      <c r="AB1046">
        <v>0</v>
      </c>
      <c r="AC1046">
        <v>0</v>
      </c>
      <c r="AD1046">
        <v>1</v>
      </c>
      <c r="AE1046">
        <v>0</v>
      </c>
      <c r="AF1046" t="s">
        <v>319</v>
      </c>
      <c r="AG1046">
        <v>0</v>
      </c>
      <c r="AH1046">
        <v>2</v>
      </c>
      <c r="AI1046">
        <v>39501848</v>
      </c>
      <c r="AJ1046">
        <v>1036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ROW(Source!A482)</f>
        <v>482</v>
      </c>
      <c r="B1047">
        <v>39501854</v>
      </c>
      <c r="C1047">
        <v>39501846</v>
      </c>
      <c r="D1047">
        <v>36806488</v>
      </c>
      <c r="E1047">
        <v>1</v>
      </c>
      <c r="F1047">
        <v>1</v>
      </c>
      <c r="G1047">
        <v>1</v>
      </c>
      <c r="H1047">
        <v>3</v>
      </c>
      <c r="I1047" t="s">
        <v>1141</v>
      </c>
      <c r="J1047" t="s">
        <v>1142</v>
      </c>
      <c r="K1047" t="s">
        <v>1143</v>
      </c>
      <c r="L1047">
        <v>1348</v>
      </c>
      <c r="N1047">
        <v>1009</v>
      </c>
      <c r="O1047" t="s">
        <v>57</v>
      </c>
      <c r="P1047" t="s">
        <v>57</v>
      </c>
      <c r="Q1047">
        <v>1000</v>
      </c>
      <c r="X1047">
        <v>5.0000000000000002E-5</v>
      </c>
      <c r="Y1047">
        <v>729.98</v>
      </c>
      <c r="Z1047">
        <v>0</v>
      </c>
      <c r="AA1047">
        <v>0</v>
      </c>
      <c r="AB1047">
        <v>0</v>
      </c>
      <c r="AC1047">
        <v>0</v>
      </c>
      <c r="AD1047">
        <v>1</v>
      </c>
      <c r="AE1047">
        <v>0</v>
      </c>
      <c r="AF1047" t="s">
        <v>319</v>
      </c>
      <c r="AG1047">
        <v>0</v>
      </c>
      <c r="AH1047">
        <v>2</v>
      </c>
      <c r="AI1047">
        <v>39501849</v>
      </c>
      <c r="AJ1047">
        <v>1037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ROW(Source!A482)</f>
        <v>482</v>
      </c>
      <c r="B1048">
        <v>39501855</v>
      </c>
      <c r="C1048">
        <v>39501846</v>
      </c>
      <c r="D1048">
        <v>36825637</v>
      </c>
      <c r="E1048">
        <v>1</v>
      </c>
      <c r="F1048">
        <v>1</v>
      </c>
      <c r="G1048">
        <v>1</v>
      </c>
      <c r="H1048">
        <v>3</v>
      </c>
      <c r="I1048" t="s">
        <v>1475</v>
      </c>
      <c r="J1048" t="s">
        <v>1476</v>
      </c>
      <c r="K1048" t="s">
        <v>1477</v>
      </c>
      <c r="L1048">
        <v>1348</v>
      </c>
      <c r="N1048">
        <v>1009</v>
      </c>
      <c r="O1048" t="s">
        <v>57</v>
      </c>
      <c r="P1048" t="s">
        <v>57</v>
      </c>
      <c r="Q1048">
        <v>1000</v>
      </c>
      <c r="X1048">
        <v>1.0000000000000001E-5</v>
      </c>
      <c r="Y1048">
        <v>14690</v>
      </c>
      <c r="Z1048">
        <v>0</v>
      </c>
      <c r="AA1048">
        <v>0</v>
      </c>
      <c r="AB1048">
        <v>0</v>
      </c>
      <c r="AC1048">
        <v>0</v>
      </c>
      <c r="AD1048">
        <v>1</v>
      </c>
      <c r="AE1048">
        <v>0</v>
      </c>
      <c r="AF1048" t="s">
        <v>319</v>
      </c>
      <c r="AG1048">
        <v>0</v>
      </c>
      <c r="AH1048">
        <v>2</v>
      </c>
      <c r="AI1048">
        <v>39501850</v>
      </c>
      <c r="AJ1048">
        <v>1038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ROW(Source!A482)</f>
        <v>482</v>
      </c>
      <c r="B1049">
        <v>39501856</v>
      </c>
      <c r="C1049">
        <v>39501846</v>
      </c>
      <c r="D1049">
        <v>36799065</v>
      </c>
      <c r="E1049">
        <v>17</v>
      </c>
      <c r="F1049">
        <v>1</v>
      </c>
      <c r="G1049">
        <v>1</v>
      </c>
      <c r="H1049">
        <v>3</v>
      </c>
      <c r="I1049" t="s">
        <v>1438</v>
      </c>
      <c r="J1049" t="s">
        <v>3</v>
      </c>
      <c r="K1049" t="s">
        <v>1439</v>
      </c>
      <c r="L1049">
        <v>1374</v>
      </c>
      <c r="N1049">
        <v>1013</v>
      </c>
      <c r="O1049" t="s">
        <v>1440</v>
      </c>
      <c r="P1049" t="s">
        <v>1440</v>
      </c>
      <c r="Q1049">
        <v>1</v>
      </c>
      <c r="X1049">
        <v>0.1</v>
      </c>
      <c r="Y1049">
        <v>1</v>
      </c>
      <c r="Z1049">
        <v>0</v>
      </c>
      <c r="AA1049">
        <v>0</v>
      </c>
      <c r="AB1049">
        <v>0</v>
      </c>
      <c r="AC1049">
        <v>0</v>
      </c>
      <c r="AD1049">
        <v>1</v>
      </c>
      <c r="AE1049">
        <v>0</v>
      </c>
      <c r="AF1049" t="s">
        <v>319</v>
      </c>
      <c r="AG1049">
        <v>0</v>
      </c>
      <c r="AH1049">
        <v>2</v>
      </c>
      <c r="AI1049">
        <v>39501851</v>
      </c>
      <c r="AJ1049">
        <v>1039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ROW(Source!A483)</f>
        <v>483</v>
      </c>
      <c r="B1050">
        <v>39501852</v>
      </c>
      <c r="C1050">
        <v>39501846</v>
      </c>
      <c r="D1050">
        <v>37082223</v>
      </c>
      <c r="E1050">
        <v>1</v>
      </c>
      <c r="F1050">
        <v>1</v>
      </c>
      <c r="G1050">
        <v>1</v>
      </c>
      <c r="H1050">
        <v>1</v>
      </c>
      <c r="I1050" t="s">
        <v>1470</v>
      </c>
      <c r="J1050" t="s">
        <v>3</v>
      </c>
      <c r="K1050" t="s">
        <v>1471</v>
      </c>
      <c r="L1050">
        <v>1191</v>
      </c>
      <c r="N1050">
        <v>1013</v>
      </c>
      <c r="O1050" t="s">
        <v>1028</v>
      </c>
      <c r="P1050" t="s">
        <v>1028</v>
      </c>
      <c r="Q1050">
        <v>1</v>
      </c>
      <c r="X1050">
        <v>0.5</v>
      </c>
      <c r="Y1050">
        <v>0</v>
      </c>
      <c r="Z1050">
        <v>0</v>
      </c>
      <c r="AA1050">
        <v>0</v>
      </c>
      <c r="AB1050">
        <v>9.76</v>
      </c>
      <c r="AC1050">
        <v>0</v>
      </c>
      <c r="AD1050">
        <v>1</v>
      </c>
      <c r="AE1050">
        <v>1</v>
      </c>
      <c r="AF1050" t="s">
        <v>696</v>
      </c>
      <c r="AG1050">
        <v>0.15</v>
      </c>
      <c r="AH1050">
        <v>2</v>
      </c>
      <c r="AI1050">
        <v>39501847</v>
      </c>
      <c r="AJ1050">
        <v>1040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ROW(Source!A483)</f>
        <v>483</v>
      </c>
      <c r="B1051">
        <v>39501853</v>
      </c>
      <c r="C1051">
        <v>39501846</v>
      </c>
      <c r="D1051">
        <v>36804944</v>
      </c>
      <c r="E1051">
        <v>1</v>
      </c>
      <c r="F1051">
        <v>1</v>
      </c>
      <c r="G1051">
        <v>1</v>
      </c>
      <c r="H1051">
        <v>3</v>
      </c>
      <c r="I1051" t="s">
        <v>1472</v>
      </c>
      <c r="J1051" t="s">
        <v>1473</v>
      </c>
      <c r="K1051" t="s">
        <v>1474</v>
      </c>
      <c r="L1051">
        <v>1348</v>
      </c>
      <c r="N1051">
        <v>1009</v>
      </c>
      <c r="O1051" t="s">
        <v>57</v>
      </c>
      <c r="P1051" t="s">
        <v>57</v>
      </c>
      <c r="Q1051">
        <v>1000</v>
      </c>
      <c r="X1051">
        <v>1.0000000000000001E-5</v>
      </c>
      <c r="Y1051">
        <v>12430</v>
      </c>
      <c r="Z1051">
        <v>0</v>
      </c>
      <c r="AA1051">
        <v>0</v>
      </c>
      <c r="AB1051">
        <v>0</v>
      </c>
      <c r="AC1051">
        <v>0</v>
      </c>
      <c r="AD1051">
        <v>1</v>
      </c>
      <c r="AE1051">
        <v>0</v>
      </c>
      <c r="AF1051" t="s">
        <v>319</v>
      </c>
      <c r="AG1051">
        <v>0</v>
      </c>
      <c r="AH1051">
        <v>2</v>
      </c>
      <c r="AI1051">
        <v>39501848</v>
      </c>
      <c r="AJ1051">
        <v>1041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ROW(Source!A483)</f>
        <v>483</v>
      </c>
      <c r="B1052">
        <v>39501854</v>
      </c>
      <c r="C1052">
        <v>39501846</v>
      </c>
      <c r="D1052">
        <v>36806488</v>
      </c>
      <c r="E1052">
        <v>1</v>
      </c>
      <c r="F1052">
        <v>1</v>
      </c>
      <c r="G1052">
        <v>1</v>
      </c>
      <c r="H1052">
        <v>3</v>
      </c>
      <c r="I1052" t="s">
        <v>1141</v>
      </c>
      <c r="J1052" t="s">
        <v>1142</v>
      </c>
      <c r="K1052" t="s">
        <v>1143</v>
      </c>
      <c r="L1052">
        <v>1348</v>
      </c>
      <c r="N1052">
        <v>1009</v>
      </c>
      <c r="O1052" t="s">
        <v>57</v>
      </c>
      <c r="P1052" t="s">
        <v>57</v>
      </c>
      <c r="Q1052">
        <v>1000</v>
      </c>
      <c r="X1052">
        <v>5.0000000000000002E-5</v>
      </c>
      <c r="Y1052">
        <v>729.98</v>
      </c>
      <c r="Z1052">
        <v>0</v>
      </c>
      <c r="AA1052">
        <v>0</v>
      </c>
      <c r="AB1052">
        <v>0</v>
      </c>
      <c r="AC1052">
        <v>0</v>
      </c>
      <c r="AD1052">
        <v>1</v>
      </c>
      <c r="AE1052">
        <v>0</v>
      </c>
      <c r="AF1052" t="s">
        <v>319</v>
      </c>
      <c r="AG1052">
        <v>0</v>
      </c>
      <c r="AH1052">
        <v>2</v>
      </c>
      <c r="AI1052">
        <v>39501849</v>
      </c>
      <c r="AJ1052">
        <v>1042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ROW(Source!A483)</f>
        <v>483</v>
      </c>
      <c r="B1053">
        <v>39501855</v>
      </c>
      <c r="C1053">
        <v>39501846</v>
      </c>
      <c r="D1053">
        <v>36825637</v>
      </c>
      <c r="E1053">
        <v>1</v>
      </c>
      <c r="F1053">
        <v>1</v>
      </c>
      <c r="G1053">
        <v>1</v>
      </c>
      <c r="H1053">
        <v>3</v>
      </c>
      <c r="I1053" t="s">
        <v>1475</v>
      </c>
      <c r="J1053" t="s">
        <v>1476</v>
      </c>
      <c r="K1053" t="s">
        <v>1477</v>
      </c>
      <c r="L1053">
        <v>1348</v>
      </c>
      <c r="N1053">
        <v>1009</v>
      </c>
      <c r="O1053" t="s">
        <v>57</v>
      </c>
      <c r="P1053" t="s">
        <v>57</v>
      </c>
      <c r="Q1053">
        <v>1000</v>
      </c>
      <c r="X1053">
        <v>1.0000000000000001E-5</v>
      </c>
      <c r="Y1053">
        <v>14690</v>
      </c>
      <c r="Z1053">
        <v>0</v>
      </c>
      <c r="AA1053">
        <v>0</v>
      </c>
      <c r="AB1053">
        <v>0</v>
      </c>
      <c r="AC1053">
        <v>0</v>
      </c>
      <c r="AD1053">
        <v>1</v>
      </c>
      <c r="AE1053">
        <v>0</v>
      </c>
      <c r="AF1053" t="s">
        <v>319</v>
      </c>
      <c r="AG1053">
        <v>0</v>
      </c>
      <c r="AH1053">
        <v>2</v>
      </c>
      <c r="AI1053">
        <v>39501850</v>
      </c>
      <c r="AJ1053">
        <v>1043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ROW(Source!A483)</f>
        <v>483</v>
      </c>
      <c r="B1054">
        <v>39501856</v>
      </c>
      <c r="C1054">
        <v>39501846</v>
      </c>
      <c r="D1054">
        <v>36799065</v>
      </c>
      <c r="E1054">
        <v>17</v>
      </c>
      <c r="F1054">
        <v>1</v>
      </c>
      <c r="G1054">
        <v>1</v>
      </c>
      <c r="H1054">
        <v>3</v>
      </c>
      <c r="I1054" t="s">
        <v>1438</v>
      </c>
      <c r="J1054" t="s">
        <v>3</v>
      </c>
      <c r="K1054" t="s">
        <v>1439</v>
      </c>
      <c r="L1054">
        <v>1374</v>
      </c>
      <c r="N1054">
        <v>1013</v>
      </c>
      <c r="O1054" t="s">
        <v>1440</v>
      </c>
      <c r="P1054" t="s">
        <v>1440</v>
      </c>
      <c r="Q1054">
        <v>1</v>
      </c>
      <c r="X1054">
        <v>0.1</v>
      </c>
      <c r="Y1054">
        <v>1</v>
      </c>
      <c r="Z1054">
        <v>0</v>
      </c>
      <c r="AA1054">
        <v>0</v>
      </c>
      <c r="AB1054">
        <v>0</v>
      </c>
      <c r="AC1054">
        <v>0</v>
      </c>
      <c r="AD1054">
        <v>1</v>
      </c>
      <c r="AE1054">
        <v>0</v>
      </c>
      <c r="AF1054" t="s">
        <v>319</v>
      </c>
      <c r="AG1054">
        <v>0</v>
      </c>
      <c r="AH1054">
        <v>2</v>
      </c>
      <c r="AI1054">
        <v>39501851</v>
      </c>
      <c r="AJ1054">
        <v>1044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ROW(Source!A484)</f>
        <v>484</v>
      </c>
      <c r="B1055">
        <v>39501859</v>
      </c>
      <c r="C1055">
        <v>39501857</v>
      </c>
      <c r="D1055">
        <v>37066717</v>
      </c>
      <c r="E1055">
        <v>1</v>
      </c>
      <c r="F1055">
        <v>1</v>
      </c>
      <c r="G1055">
        <v>1</v>
      </c>
      <c r="H1055">
        <v>1</v>
      </c>
      <c r="I1055" t="s">
        <v>1478</v>
      </c>
      <c r="J1055" t="s">
        <v>3</v>
      </c>
      <c r="K1055" t="s">
        <v>1479</v>
      </c>
      <c r="L1055">
        <v>1191</v>
      </c>
      <c r="N1055">
        <v>1013</v>
      </c>
      <c r="O1055" t="s">
        <v>1028</v>
      </c>
      <c r="P1055" t="s">
        <v>1028</v>
      </c>
      <c r="Q1055">
        <v>1</v>
      </c>
      <c r="X1055">
        <v>2.95</v>
      </c>
      <c r="Y1055">
        <v>0</v>
      </c>
      <c r="Z1055">
        <v>0</v>
      </c>
      <c r="AA1055">
        <v>0</v>
      </c>
      <c r="AB1055">
        <v>8.17</v>
      </c>
      <c r="AC1055">
        <v>0</v>
      </c>
      <c r="AD1055">
        <v>1</v>
      </c>
      <c r="AE1055">
        <v>1</v>
      </c>
      <c r="AF1055" t="s">
        <v>3</v>
      </c>
      <c r="AG1055">
        <v>2.95</v>
      </c>
      <c r="AH1055">
        <v>2</v>
      </c>
      <c r="AI1055">
        <v>39501858</v>
      </c>
      <c r="AJ1055">
        <v>1045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ROW(Source!A485)</f>
        <v>485</v>
      </c>
      <c r="B1056">
        <v>39501859</v>
      </c>
      <c r="C1056">
        <v>39501857</v>
      </c>
      <c r="D1056">
        <v>37066717</v>
      </c>
      <c r="E1056">
        <v>1</v>
      </c>
      <c r="F1056">
        <v>1</v>
      </c>
      <c r="G1056">
        <v>1</v>
      </c>
      <c r="H1056">
        <v>1</v>
      </c>
      <c r="I1056" t="s">
        <v>1478</v>
      </c>
      <c r="J1056" t="s">
        <v>3</v>
      </c>
      <c r="K1056" t="s">
        <v>1479</v>
      </c>
      <c r="L1056">
        <v>1191</v>
      </c>
      <c r="N1056">
        <v>1013</v>
      </c>
      <c r="O1056" t="s">
        <v>1028</v>
      </c>
      <c r="P1056" t="s">
        <v>1028</v>
      </c>
      <c r="Q1056">
        <v>1</v>
      </c>
      <c r="X1056">
        <v>2.95</v>
      </c>
      <c r="Y1056">
        <v>0</v>
      </c>
      <c r="Z1056">
        <v>0</v>
      </c>
      <c r="AA1056">
        <v>0</v>
      </c>
      <c r="AB1056">
        <v>8.17</v>
      </c>
      <c r="AC1056">
        <v>0</v>
      </c>
      <c r="AD1056">
        <v>1</v>
      </c>
      <c r="AE1056">
        <v>1</v>
      </c>
      <c r="AF1056" t="s">
        <v>3</v>
      </c>
      <c r="AG1056">
        <v>2.95</v>
      </c>
      <c r="AH1056">
        <v>2</v>
      </c>
      <c r="AI1056">
        <v>39501858</v>
      </c>
      <c r="AJ1056">
        <v>1046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ROW(Source!A486)</f>
        <v>486</v>
      </c>
      <c r="B1057">
        <v>39501867</v>
      </c>
      <c r="C1057">
        <v>39501860</v>
      </c>
      <c r="D1057">
        <v>37066717</v>
      </c>
      <c r="E1057">
        <v>1</v>
      </c>
      <c r="F1057">
        <v>1</v>
      </c>
      <c r="G1057">
        <v>1</v>
      </c>
      <c r="H1057">
        <v>1</v>
      </c>
      <c r="I1057" t="s">
        <v>1478</v>
      </c>
      <c r="J1057" t="s">
        <v>3</v>
      </c>
      <c r="K1057" t="s">
        <v>1479</v>
      </c>
      <c r="L1057">
        <v>1191</v>
      </c>
      <c r="N1057">
        <v>1013</v>
      </c>
      <c r="O1057" t="s">
        <v>1028</v>
      </c>
      <c r="P1057" t="s">
        <v>1028</v>
      </c>
      <c r="Q1057">
        <v>1</v>
      </c>
      <c r="X1057">
        <v>16.84</v>
      </c>
      <c r="Y1057">
        <v>0</v>
      </c>
      <c r="Z1057">
        <v>0</v>
      </c>
      <c r="AA1057">
        <v>0</v>
      </c>
      <c r="AB1057">
        <v>8.17</v>
      </c>
      <c r="AC1057">
        <v>0</v>
      </c>
      <c r="AD1057">
        <v>1</v>
      </c>
      <c r="AE1057">
        <v>1</v>
      </c>
      <c r="AF1057" t="s">
        <v>3</v>
      </c>
      <c r="AG1057">
        <v>16.84</v>
      </c>
      <c r="AH1057">
        <v>2</v>
      </c>
      <c r="AI1057">
        <v>39501861</v>
      </c>
      <c r="AJ1057">
        <v>1047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ROW(Source!A486)</f>
        <v>486</v>
      </c>
      <c r="B1058">
        <v>39501868</v>
      </c>
      <c r="C1058">
        <v>39501860</v>
      </c>
      <c r="D1058">
        <v>37064876</v>
      </c>
      <c r="E1058">
        <v>1</v>
      </c>
      <c r="F1058">
        <v>1</v>
      </c>
      <c r="G1058">
        <v>1</v>
      </c>
      <c r="H1058">
        <v>1</v>
      </c>
      <c r="I1058" t="s">
        <v>1029</v>
      </c>
      <c r="J1058" t="s">
        <v>3</v>
      </c>
      <c r="K1058" t="s">
        <v>1030</v>
      </c>
      <c r="L1058">
        <v>1191</v>
      </c>
      <c r="N1058">
        <v>1013</v>
      </c>
      <c r="O1058" t="s">
        <v>1028</v>
      </c>
      <c r="P1058" t="s">
        <v>1028</v>
      </c>
      <c r="Q1058">
        <v>1</v>
      </c>
      <c r="X1058">
        <v>7.0000000000000007E-2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1</v>
      </c>
      <c r="AE1058">
        <v>2</v>
      </c>
      <c r="AF1058" t="s">
        <v>3</v>
      </c>
      <c r="AG1058">
        <v>7.0000000000000007E-2</v>
      </c>
      <c r="AH1058">
        <v>2</v>
      </c>
      <c r="AI1058">
        <v>39501862</v>
      </c>
      <c r="AJ1058">
        <v>1048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ROW(Source!A486)</f>
        <v>486</v>
      </c>
      <c r="B1059">
        <v>39501869</v>
      </c>
      <c r="C1059">
        <v>39501860</v>
      </c>
      <c r="D1059">
        <v>36882452</v>
      </c>
      <c r="E1059">
        <v>1</v>
      </c>
      <c r="F1059">
        <v>1</v>
      </c>
      <c r="G1059">
        <v>1</v>
      </c>
      <c r="H1059">
        <v>2</v>
      </c>
      <c r="I1059" t="s">
        <v>1031</v>
      </c>
      <c r="J1059" t="s">
        <v>1032</v>
      </c>
      <c r="K1059" t="s">
        <v>1033</v>
      </c>
      <c r="L1059">
        <v>1368</v>
      </c>
      <c r="N1059">
        <v>1011</v>
      </c>
      <c r="O1059" t="s">
        <v>1034</v>
      </c>
      <c r="P1059" t="s">
        <v>1034</v>
      </c>
      <c r="Q1059">
        <v>1</v>
      </c>
      <c r="X1059">
        <v>7.0000000000000007E-2</v>
      </c>
      <c r="Y1059">
        <v>0</v>
      </c>
      <c r="Z1059">
        <v>31.26</v>
      </c>
      <c r="AA1059">
        <v>13.5</v>
      </c>
      <c r="AB1059">
        <v>0</v>
      </c>
      <c r="AC1059">
        <v>0</v>
      </c>
      <c r="AD1059">
        <v>1</v>
      </c>
      <c r="AE1059">
        <v>0</v>
      </c>
      <c r="AF1059" t="s">
        <v>3</v>
      </c>
      <c r="AG1059">
        <v>7.0000000000000007E-2</v>
      </c>
      <c r="AH1059">
        <v>2</v>
      </c>
      <c r="AI1059">
        <v>39501863</v>
      </c>
      <c r="AJ1059">
        <v>1049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ROW(Source!A486)</f>
        <v>486</v>
      </c>
      <c r="B1060">
        <v>39501870</v>
      </c>
      <c r="C1060">
        <v>39501860</v>
      </c>
      <c r="D1060">
        <v>36883789</v>
      </c>
      <c r="E1060">
        <v>1</v>
      </c>
      <c r="F1060">
        <v>1</v>
      </c>
      <c r="G1060">
        <v>1</v>
      </c>
      <c r="H1060">
        <v>2</v>
      </c>
      <c r="I1060" t="s">
        <v>1318</v>
      </c>
      <c r="J1060" t="s">
        <v>1319</v>
      </c>
      <c r="K1060" t="s">
        <v>1320</v>
      </c>
      <c r="L1060">
        <v>1368</v>
      </c>
      <c r="N1060">
        <v>1011</v>
      </c>
      <c r="O1060" t="s">
        <v>1034</v>
      </c>
      <c r="P1060" t="s">
        <v>1034</v>
      </c>
      <c r="Q1060">
        <v>1</v>
      </c>
      <c r="X1060">
        <v>1.48</v>
      </c>
      <c r="Y1060">
        <v>0</v>
      </c>
      <c r="Z1060">
        <v>1.2</v>
      </c>
      <c r="AA1060">
        <v>0</v>
      </c>
      <c r="AB1060">
        <v>0</v>
      </c>
      <c r="AC1060">
        <v>0</v>
      </c>
      <c r="AD1060">
        <v>1</v>
      </c>
      <c r="AE1060">
        <v>0</v>
      </c>
      <c r="AF1060" t="s">
        <v>3</v>
      </c>
      <c r="AG1060">
        <v>1.48</v>
      </c>
      <c r="AH1060">
        <v>2</v>
      </c>
      <c r="AI1060">
        <v>39501864</v>
      </c>
      <c r="AJ1060">
        <v>1050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ROW(Source!A486)</f>
        <v>486</v>
      </c>
      <c r="B1061">
        <v>39501871</v>
      </c>
      <c r="C1061">
        <v>39501860</v>
      </c>
      <c r="D1061">
        <v>36800140</v>
      </c>
      <c r="E1061">
        <v>1</v>
      </c>
      <c r="F1061">
        <v>1</v>
      </c>
      <c r="G1061">
        <v>1</v>
      </c>
      <c r="H1061">
        <v>3</v>
      </c>
      <c r="I1061" t="s">
        <v>1321</v>
      </c>
      <c r="J1061" t="s">
        <v>1322</v>
      </c>
      <c r="K1061" t="s">
        <v>1323</v>
      </c>
      <c r="L1061">
        <v>1339</v>
      </c>
      <c r="N1061">
        <v>1007</v>
      </c>
      <c r="O1061" t="s">
        <v>179</v>
      </c>
      <c r="P1061" t="s">
        <v>179</v>
      </c>
      <c r="Q1061">
        <v>1</v>
      </c>
      <c r="X1061">
        <v>0.04</v>
      </c>
      <c r="Y1061">
        <v>38.51</v>
      </c>
      <c r="Z1061">
        <v>0</v>
      </c>
      <c r="AA1061">
        <v>0</v>
      </c>
      <c r="AB1061">
        <v>0</v>
      </c>
      <c r="AC1061">
        <v>0</v>
      </c>
      <c r="AD1061">
        <v>1</v>
      </c>
      <c r="AE1061">
        <v>0</v>
      </c>
      <c r="AF1061" t="s">
        <v>3</v>
      </c>
      <c r="AG1061">
        <v>0.04</v>
      </c>
      <c r="AH1061">
        <v>2</v>
      </c>
      <c r="AI1061">
        <v>39501865</v>
      </c>
      <c r="AJ1061">
        <v>1051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ROW(Source!A486)</f>
        <v>486</v>
      </c>
      <c r="B1062">
        <v>39501872</v>
      </c>
      <c r="C1062">
        <v>39501860</v>
      </c>
      <c r="D1062">
        <v>36800159</v>
      </c>
      <c r="E1062">
        <v>1</v>
      </c>
      <c r="F1062">
        <v>1</v>
      </c>
      <c r="G1062">
        <v>1</v>
      </c>
      <c r="H1062">
        <v>3</v>
      </c>
      <c r="I1062" t="s">
        <v>1324</v>
      </c>
      <c r="J1062" t="s">
        <v>1325</v>
      </c>
      <c r="K1062" t="s">
        <v>1326</v>
      </c>
      <c r="L1062">
        <v>1339</v>
      </c>
      <c r="N1062">
        <v>1007</v>
      </c>
      <c r="O1062" t="s">
        <v>179</v>
      </c>
      <c r="P1062" t="s">
        <v>179</v>
      </c>
      <c r="Q1062">
        <v>1</v>
      </c>
      <c r="X1062">
        <v>0.28999999999999998</v>
      </c>
      <c r="Y1062">
        <v>6.22</v>
      </c>
      <c r="Z1062">
        <v>0</v>
      </c>
      <c r="AA1062">
        <v>0</v>
      </c>
      <c r="AB1062">
        <v>0</v>
      </c>
      <c r="AC1062">
        <v>0</v>
      </c>
      <c r="AD1062">
        <v>1</v>
      </c>
      <c r="AE1062">
        <v>0</v>
      </c>
      <c r="AF1062" t="s">
        <v>3</v>
      </c>
      <c r="AG1062">
        <v>0.28999999999999998</v>
      </c>
      <c r="AH1062">
        <v>2</v>
      </c>
      <c r="AI1062">
        <v>39501866</v>
      </c>
      <c r="AJ1062">
        <v>1052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ROW(Source!A487)</f>
        <v>487</v>
      </c>
      <c r="B1063">
        <v>39501867</v>
      </c>
      <c r="C1063">
        <v>39501860</v>
      </c>
      <c r="D1063">
        <v>37066717</v>
      </c>
      <c r="E1063">
        <v>1</v>
      </c>
      <c r="F1063">
        <v>1</v>
      </c>
      <c r="G1063">
        <v>1</v>
      </c>
      <c r="H1063">
        <v>1</v>
      </c>
      <c r="I1063" t="s">
        <v>1478</v>
      </c>
      <c r="J1063" t="s">
        <v>3</v>
      </c>
      <c r="K1063" t="s">
        <v>1479</v>
      </c>
      <c r="L1063">
        <v>1191</v>
      </c>
      <c r="N1063">
        <v>1013</v>
      </c>
      <c r="O1063" t="s">
        <v>1028</v>
      </c>
      <c r="P1063" t="s">
        <v>1028</v>
      </c>
      <c r="Q1063">
        <v>1</v>
      </c>
      <c r="X1063">
        <v>16.84</v>
      </c>
      <c r="Y1063">
        <v>0</v>
      </c>
      <c r="Z1063">
        <v>0</v>
      </c>
      <c r="AA1063">
        <v>0</v>
      </c>
      <c r="AB1063">
        <v>8.17</v>
      </c>
      <c r="AC1063">
        <v>0</v>
      </c>
      <c r="AD1063">
        <v>1</v>
      </c>
      <c r="AE1063">
        <v>1</v>
      </c>
      <c r="AF1063" t="s">
        <v>3</v>
      </c>
      <c r="AG1063">
        <v>16.84</v>
      </c>
      <c r="AH1063">
        <v>2</v>
      </c>
      <c r="AI1063">
        <v>39501861</v>
      </c>
      <c r="AJ1063">
        <v>1053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ROW(Source!A487)</f>
        <v>487</v>
      </c>
      <c r="B1064">
        <v>39501868</v>
      </c>
      <c r="C1064">
        <v>39501860</v>
      </c>
      <c r="D1064">
        <v>37064876</v>
      </c>
      <c r="E1064">
        <v>1</v>
      </c>
      <c r="F1064">
        <v>1</v>
      </c>
      <c r="G1064">
        <v>1</v>
      </c>
      <c r="H1064">
        <v>1</v>
      </c>
      <c r="I1064" t="s">
        <v>1029</v>
      </c>
      <c r="J1064" t="s">
        <v>3</v>
      </c>
      <c r="K1064" t="s">
        <v>1030</v>
      </c>
      <c r="L1064">
        <v>1191</v>
      </c>
      <c r="N1064">
        <v>1013</v>
      </c>
      <c r="O1064" t="s">
        <v>1028</v>
      </c>
      <c r="P1064" t="s">
        <v>1028</v>
      </c>
      <c r="Q1064">
        <v>1</v>
      </c>
      <c r="X1064">
        <v>7.0000000000000007E-2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1</v>
      </c>
      <c r="AE1064">
        <v>2</v>
      </c>
      <c r="AF1064" t="s">
        <v>3</v>
      </c>
      <c r="AG1064">
        <v>7.0000000000000007E-2</v>
      </c>
      <c r="AH1064">
        <v>2</v>
      </c>
      <c r="AI1064">
        <v>39501862</v>
      </c>
      <c r="AJ1064">
        <v>1054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ROW(Source!A487)</f>
        <v>487</v>
      </c>
      <c r="B1065">
        <v>39501869</v>
      </c>
      <c r="C1065">
        <v>39501860</v>
      </c>
      <c r="D1065">
        <v>36882452</v>
      </c>
      <c r="E1065">
        <v>1</v>
      </c>
      <c r="F1065">
        <v>1</v>
      </c>
      <c r="G1065">
        <v>1</v>
      </c>
      <c r="H1065">
        <v>2</v>
      </c>
      <c r="I1065" t="s">
        <v>1031</v>
      </c>
      <c r="J1065" t="s">
        <v>1032</v>
      </c>
      <c r="K1065" t="s">
        <v>1033</v>
      </c>
      <c r="L1065">
        <v>1368</v>
      </c>
      <c r="N1065">
        <v>1011</v>
      </c>
      <c r="O1065" t="s">
        <v>1034</v>
      </c>
      <c r="P1065" t="s">
        <v>1034</v>
      </c>
      <c r="Q1065">
        <v>1</v>
      </c>
      <c r="X1065">
        <v>7.0000000000000007E-2</v>
      </c>
      <c r="Y1065">
        <v>0</v>
      </c>
      <c r="Z1065">
        <v>31.26</v>
      </c>
      <c r="AA1065">
        <v>13.5</v>
      </c>
      <c r="AB1065">
        <v>0</v>
      </c>
      <c r="AC1065">
        <v>0</v>
      </c>
      <c r="AD1065">
        <v>1</v>
      </c>
      <c r="AE1065">
        <v>0</v>
      </c>
      <c r="AF1065" t="s">
        <v>3</v>
      </c>
      <c r="AG1065">
        <v>7.0000000000000007E-2</v>
      </c>
      <c r="AH1065">
        <v>2</v>
      </c>
      <c r="AI1065">
        <v>39501863</v>
      </c>
      <c r="AJ1065">
        <v>1055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ROW(Source!A487)</f>
        <v>487</v>
      </c>
      <c r="B1066">
        <v>39501870</v>
      </c>
      <c r="C1066">
        <v>39501860</v>
      </c>
      <c r="D1066">
        <v>36883789</v>
      </c>
      <c r="E1066">
        <v>1</v>
      </c>
      <c r="F1066">
        <v>1</v>
      </c>
      <c r="G1066">
        <v>1</v>
      </c>
      <c r="H1066">
        <v>2</v>
      </c>
      <c r="I1066" t="s">
        <v>1318</v>
      </c>
      <c r="J1066" t="s">
        <v>1319</v>
      </c>
      <c r="K1066" t="s">
        <v>1320</v>
      </c>
      <c r="L1066">
        <v>1368</v>
      </c>
      <c r="N1066">
        <v>1011</v>
      </c>
      <c r="O1066" t="s">
        <v>1034</v>
      </c>
      <c r="P1066" t="s">
        <v>1034</v>
      </c>
      <c r="Q1066">
        <v>1</v>
      </c>
      <c r="X1066">
        <v>1.48</v>
      </c>
      <c r="Y1066">
        <v>0</v>
      </c>
      <c r="Z1066">
        <v>1.2</v>
      </c>
      <c r="AA1066">
        <v>0</v>
      </c>
      <c r="AB1066">
        <v>0</v>
      </c>
      <c r="AC1066">
        <v>0</v>
      </c>
      <c r="AD1066">
        <v>1</v>
      </c>
      <c r="AE1066">
        <v>0</v>
      </c>
      <c r="AF1066" t="s">
        <v>3</v>
      </c>
      <c r="AG1066">
        <v>1.48</v>
      </c>
      <c r="AH1066">
        <v>2</v>
      </c>
      <c r="AI1066">
        <v>39501864</v>
      </c>
      <c r="AJ1066">
        <v>1056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ROW(Source!A487)</f>
        <v>487</v>
      </c>
      <c r="B1067">
        <v>39501871</v>
      </c>
      <c r="C1067">
        <v>39501860</v>
      </c>
      <c r="D1067">
        <v>36800140</v>
      </c>
      <c r="E1067">
        <v>1</v>
      </c>
      <c r="F1067">
        <v>1</v>
      </c>
      <c r="G1067">
        <v>1</v>
      </c>
      <c r="H1067">
        <v>3</v>
      </c>
      <c r="I1067" t="s">
        <v>1321</v>
      </c>
      <c r="J1067" t="s">
        <v>1322</v>
      </c>
      <c r="K1067" t="s">
        <v>1323</v>
      </c>
      <c r="L1067">
        <v>1339</v>
      </c>
      <c r="N1067">
        <v>1007</v>
      </c>
      <c r="O1067" t="s">
        <v>179</v>
      </c>
      <c r="P1067" t="s">
        <v>179</v>
      </c>
      <c r="Q1067">
        <v>1</v>
      </c>
      <c r="X1067">
        <v>0.04</v>
      </c>
      <c r="Y1067">
        <v>38.51</v>
      </c>
      <c r="Z1067">
        <v>0</v>
      </c>
      <c r="AA1067">
        <v>0</v>
      </c>
      <c r="AB1067">
        <v>0</v>
      </c>
      <c r="AC1067">
        <v>0</v>
      </c>
      <c r="AD1067">
        <v>1</v>
      </c>
      <c r="AE1067">
        <v>0</v>
      </c>
      <c r="AF1067" t="s">
        <v>3</v>
      </c>
      <c r="AG1067">
        <v>0.04</v>
      </c>
      <c r="AH1067">
        <v>2</v>
      </c>
      <c r="AI1067">
        <v>39501865</v>
      </c>
      <c r="AJ1067">
        <v>1057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ROW(Source!A487)</f>
        <v>487</v>
      </c>
      <c r="B1068">
        <v>39501872</v>
      </c>
      <c r="C1068">
        <v>39501860</v>
      </c>
      <c r="D1068">
        <v>36800159</v>
      </c>
      <c r="E1068">
        <v>1</v>
      </c>
      <c r="F1068">
        <v>1</v>
      </c>
      <c r="G1068">
        <v>1</v>
      </c>
      <c r="H1068">
        <v>3</v>
      </c>
      <c r="I1068" t="s">
        <v>1324</v>
      </c>
      <c r="J1068" t="s">
        <v>1325</v>
      </c>
      <c r="K1068" t="s">
        <v>1326</v>
      </c>
      <c r="L1068">
        <v>1339</v>
      </c>
      <c r="N1068">
        <v>1007</v>
      </c>
      <c r="O1068" t="s">
        <v>179</v>
      </c>
      <c r="P1068" t="s">
        <v>179</v>
      </c>
      <c r="Q1068">
        <v>1</v>
      </c>
      <c r="X1068">
        <v>0.28999999999999998</v>
      </c>
      <c r="Y1068">
        <v>6.22</v>
      </c>
      <c r="Z1068">
        <v>0</v>
      </c>
      <c r="AA1068">
        <v>0</v>
      </c>
      <c r="AB1068">
        <v>0</v>
      </c>
      <c r="AC1068">
        <v>0</v>
      </c>
      <c r="AD1068">
        <v>1</v>
      </c>
      <c r="AE1068">
        <v>0</v>
      </c>
      <c r="AF1068" t="s">
        <v>3</v>
      </c>
      <c r="AG1068">
        <v>0.28999999999999998</v>
      </c>
      <c r="AH1068">
        <v>2</v>
      </c>
      <c r="AI1068">
        <v>39501866</v>
      </c>
      <c r="AJ1068">
        <v>1058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ROW(Source!A488)</f>
        <v>488</v>
      </c>
      <c r="B1069">
        <v>39501877</v>
      </c>
      <c r="C1069">
        <v>39501873</v>
      </c>
      <c r="D1069">
        <v>37064998</v>
      </c>
      <c r="E1069">
        <v>1</v>
      </c>
      <c r="F1069">
        <v>1</v>
      </c>
      <c r="G1069">
        <v>1</v>
      </c>
      <c r="H1069">
        <v>1</v>
      </c>
      <c r="I1069" t="s">
        <v>1215</v>
      </c>
      <c r="J1069" t="s">
        <v>3</v>
      </c>
      <c r="K1069" t="s">
        <v>1216</v>
      </c>
      <c r="L1069">
        <v>1191</v>
      </c>
      <c r="N1069">
        <v>1013</v>
      </c>
      <c r="O1069" t="s">
        <v>1028</v>
      </c>
      <c r="P1069" t="s">
        <v>1028</v>
      </c>
      <c r="Q1069">
        <v>1</v>
      </c>
      <c r="X1069">
        <v>9.64</v>
      </c>
      <c r="Y1069">
        <v>0</v>
      </c>
      <c r="Z1069">
        <v>0</v>
      </c>
      <c r="AA1069">
        <v>0</v>
      </c>
      <c r="AB1069">
        <v>7.8</v>
      </c>
      <c r="AC1069">
        <v>0</v>
      </c>
      <c r="AD1069">
        <v>1</v>
      </c>
      <c r="AE1069">
        <v>1</v>
      </c>
      <c r="AF1069" t="s">
        <v>3</v>
      </c>
      <c r="AG1069">
        <v>9.64</v>
      </c>
      <c r="AH1069">
        <v>2</v>
      </c>
      <c r="AI1069">
        <v>39501874</v>
      </c>
      <c r="AJ1069">
        <v>1059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ROW(Source!A488)</f>
        <v>488</v>
      </c>
      <c r="B1070">
        <v>39501878</v>
      </c>
      <c r="C1070">
        <v>39501873</v>
      </c>
      <c r="D1070">
        <v>37064876</v>
      </c>
      <c r="E1070">
        <v>1</v>
      </c>
      <c r="F1070">
        <v>1</v>
      </c>
      <c r="G1070">
        <v>1</v>
      </c>
      <c r="H1070">
        <v>1</v>
      </c>
      <c r="I1070" t="s">
        <v>1029</v>
      </c>
      <c r="J1070" t="s">
        <v>3</v>
      </c>
      <c r="K1070" t="s">
        <v>1030</v>
      </c>
      <c r="L1070">
        <v>1191</v>
      </c>
      <c r="N1070">
        <v>1013</v>
      </c>
      <c r="O1070" t="s">
        <v>1028</v>
      </c>
      <c r="P1070" t="s">
        <v>1028</v>
      </c>
      <c r="Q1070">
        <v>1</v>
      </c>
      <c r="X1070">
        <v>0.01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1</v>
      </c>
      <c r="AE1070">
        <v>2</v>
      </c>
      <c r="AF1070" t="s">
        <v>3</v>
      </c>
      <c r="AG1070">
        <v>0.01</v>
      </c>
      <c r="AH1070">
        <v>2</v>
      </c>
      <c r="AI1070">
        <v>39501875</v>
      </c>
      <c r="AJ1070">
        <v>1060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ROW(Source!A488)</f>
        <v>488</v>
      </c>
      <c r="B1071">
        <v>39501879</v>
      </c>
      <c r="C1071">
        <v>39501873</v>
      </c>
      <c r="D1071">
        <v>36882452</v>
      </c>
      <c r="E1071">
        <v>1</v>
      </c>
      <c r="F1071">
        <v>1</v>
      </c>
      <c r="G1071">
        <v>1</v>
      </c>
      <c r="H1071">
        <v>2</v>
      </c>
      <c r="I1071" t="s">
        <v>1031</v>
      </c>
      <c r="J1071" t="s">
        <v>1032</v>
      </c>
      <c r="K1071" t="s">
        <v>1033</v>
      </c>
      <c r="L1071">
        <v>1368</v>
      </c>
      <c r="N1071">
        <v>1011</v>
      </c>
      <c r="O1071" t="s">
        <v>1034</v>
      </c>
      <c r="P1071" t="s">
        <v>1034</v>
      </c>
      <c r="Q1071">
        <v>1</v>
      </c>
      <c r="X1071">
        <v>0.01</v>
      </c>
      <c r="Y1071">
        <v>0</v>
      </c>
      <c r="Z1071">
        <v>31.26</v>
      </c>
      <c r="AA1071">
        <v>13.5</v>
      </c>
      <c r="AB1071">
        <v>0</v>
      </c>
      <c r="AC1071">
        <v>0</v>
      </c>
      <c r="AD1071">
        <v>1</v>
      </c>
      <c r="AE1071">
        <v>0</v>
      </c>
      <c r="AF1071" t="s">
        <v>3</v>
      </c>
      <c r="AG1071">
        <v>0.01</v>
      </c>
      <c r="AH1071">
        <v>2</v>
      </c>
      <c r="AI1071">
        <v>39501876</v>
      </c>
      <c r="AJ1071">
        <v>1061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ROW(Source!A489)</f>
        <v>489</v>
      </c>
      <c r="B1072">
        <v>39501877</v>
      </c>
      <c r="C1072">
        <v>39501873</v>
      </c>
      <c r="D1072">
        <v>37064998</v>
      </c>
      <c r="E1072">
        <v>1</v>
      </c>
      <c r="F1072">
        <v>1</v>
      </c>
      <c r="G1072">
        <v>1</v>
      </c>
      <c r="H1072">
        <v>1</v>
      </c>
      <c r="I1072" t="s">
        <v>1215</v>
      </c>
      <c r="J1072" t="s">
        <v>3</v>
      </c>
      <c r="K1072" t="s">
        <v>1216</v>
      </c>
      <c r="L1072">
        <v>1191</v>
      </c>
      <c r="N1072">
        <v>1013</v>
      </c>
      <c r="O1072" t="s">
        <v>1028</v>
      </c>
      <c r="P1072" t="s">
        <v>1028</v>
      </c>
      <c r="Q1072">
        <v>1</v>
      </c>
      <c r="X1072">
        <v>9.64</v>
      </c>
      <c r="Y1072">
        <v>0</v>
      </c>
      <c r="Z1072">
        <v>0</v>
      </c>
      <c r="AA1072">
        <v>0</v>
      </c>
      <c r="AB1072">
        <v>7.8</v>
      </c>
      <c r="AC1072">
        <v>0</v>
      </c>
      <c r="AD1072">
        <v>1</v>
      </c>
      <c r="AE1072">
        <v>1</v>
      </c>
      <c r="AF1072" t="s">
        <v>3</v>
      </c>
      <c r="AG1072">
        <v>9.64</v>
      </c>
      <c r="AH1072">
        <v>2</v>
      </c>
      <c r="AI1072">
        <v>39501874</v>
      </c>
      <c r="AJ1072">
        <v>1062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ROW(Source!A489)</f>
        <v>489</v>
      </c>
      <c r="B1073">
        <v>39501878</v>
      </c>
      <c r="C1073">
        <v>39501873</v>
      </c>
      <c r="D1073">
        <v>37064876</v>
      </c>
      <c r="E1073">
        <v>1</v>
      </c>
      <c r="F1073">
        <v>1</v>
      </c>
      <c r="G1073">
        <v>1</v>
      </c>
      <c r="H1073">
        <v>1</v>
      </c>
      <c r="I1073" t="s">
        <v>1029</v>
      </c>
      <c r="J1073" t="s">
        <v>3</v>
      </c>
      <c r="K1073" t="s">
        <v>1030</v>
      </c>
      <c r="L1073">
        <v>1191</v>
      </c>
      <c r="N1073">
        <v>1013</v>
      </c>
      <c r="O1073" t="s">
        <v>1028</v>
      </c>
      <c r="P1073" t="s">
        <v>1028</v>
      </c>
      <c r="Q1073">
        <v>1</v>
      </c>
      <c r="X1073">
        <v>0.01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1</v>
      </c>
      <c r="AE1073">
        <v>2</v>
      </c>
      <c r="AF1073" t="s">
        <v>3</v>
      </c>
      <c r="AG1073">
        <v>0.01</v>
      </c>
      <c r="AH1073">
        <v>2</v>
      </c>
      <c r="AI1073">
        <v>39501875</v>
      </c>
      <c r="AJ1073">
        <v>1063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ROW(Source!A489)</f>
        <v>489</v>
      </c>
      <c r="B1074">
        <v>39501879</v>
      </c>
      <c r="C1074">
        <v>39501873</v>
      </c>
      <c r="D1074">
        <v>36882452</v>
      </c>
      <c r="E1074">
        <v>1</v>
      </c>
      <c r="F1074">
        <v>1</v>
      </c>
      <c r="G1074">
        <v>1</v>
      </c>
      <c r="H1074">
        <v>2</v>
      </c>
      <c r="I1074" t="s">
        <v>1031</v>
      </c>
      <c r="J1074" t="s">
        <v>1032</v>
      </c>
      <c r="K1074" t="s">
        <v>1033</v>
      </c>
      <c r="L1074">
        <v>1368</v>
      </c>
      <c r="N1074">
        <v>1011</v>
      </c>
      <c r="O1074" t="s">
        <v>1034</v>
      </c>
      <c r="P1074" t="s">
        <v>1034</v>
      </c>
      <c r="Q1074">
        <v>1</v>
      </c>
      <c r="X1074">
        <v>0.01</v>
      </c>
      <c r="Y1074">
        <v>0</v>
      </c>
      <c r="Z1074">
        <v>31.26</v>
      </c>
      <c r="AA1074">
        <v>13.5</v>
      </c>
      <c r="AB1074">
        <v>0</v>
      </c>
      <c r="AC1074">
        <v>0</v>
      </c>
      <c r="AD1074">
        <v>1</v>
      </c>
      <c r="AE1074">
        <v>0</v>
      </c>
      <c r="AF1074" t="s">
        <v>3</v>
      </c>
      <c r="AG1074">
        <v>0.01</v>
      </c>
      <c r="AH1074">
        <v>2</v>
      </c>
      <c r="AI1074">
        <v>39501876</v>
      </c>
      <c r="AJ1074">
        <v>1064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ROW(Source!A490)</f>
        <v>490</v>
      </c>
      <c r="B1075">
        <v>39501890</v>
      </c>
      <c r="C1075">
        <v>39501880</v>
      </c>
      <c r="D1075">
        <v>37077359</v>
      </c>
      <c r="E1075">
        <v>1</v>
      </c>
      <c r="F1075">
        <v>1</v>
      </c>
      <c r="G1075">
        <v>1</v>
      </c>
      <c r="H1075">
        <v>1</v>
      </c>
      <c r="I1075" t="s">
        <v>1428</v>
      </c>
      <c r="J1075" t="s">
        <v>3</v>
      </c>
      <c r="K1075" t="s">
        <v>1429</v>
      </c>
      <c r="L1075">
        <v>1191</v>
      </c>
      <c r="N1075">
        <v>1013</v>
      </c>
      <c r="O1075" t="s">
        <v>1028</v>
      </c>
      <c r="P1075" t="s">
        <v>1028</v>
      </c>
      <c r="Q1075">
        <v>1</v>
      </c>
      <c r="X1075">
        <v>0.9</v>
      </c>
      <c r="Y1075">
        <v>0</v>
      </c>
      <c r="Z1075">
        <v>0</v>
      </c>
      <c r="AA1075">
        <v>0</v>
      </c>
      <c r="AB1075">
        <v>10.5</v>
      </c>
      <c r="AC1075">
        <v>0</v>
      </c>
      <c r="AD1075">
        <v>1</v>
      </c>
      <c r="AE1075">
        <v>1</v>
      </c>
      <c r="AF1075" t="s">
        <v>3</v>
      </c>
      <c r="AG1075">
        <v>0.9</v>
      </c>
      <c r="AH1075">
        <v>2</v>
      </c>
      <c r="AI1075">
        <v>39501881</v>
      </c>
      <c r="AJ1075">
        <v>1065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ROW(Source!A490)</f>
        <v>490</v>
      </c>
      <c r="B1076">
        <v>39501891</v>
      </c>
      <c r="C1076">
        <v>39501880</v>
      </c>
      <c r="D1076">
        <v>37064876</v>
      </c>
      <c r="E1076">
        <v>1</v>
      </c>
      <c r="F1076">
        <v>1</v>
      </c>
      <c r="G1076">
        <v>1</v>
      </c>
      <c r="H1076">
        <v>1</v>
      </c>
      <c r="I1076" t="s">
        <v>1029</v>
      </c>
      <c r="J1076" t="s">
        <v>3</v>
      </c>
      <c r="K1076" t="s">
        <v>1030</v>
      </c>
      <c r="L1076">
        <v>1191</v>
      </c>
      <c r="N1076">
        <v>1013</v>
      </c>
      <c r="O1076" t="s">
        <v>1028</v>
      </c>
      <c r="P1076" t="s">
        <v>1028</v>
      </c>
      <c r="Q1076">
        <v>1</v>
      </c>
      <c r="X1076">
        <v>0.2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1</v>
      </c>
      <c r="AE1076">
        <v>2</v>
      </c>
      <c r="AF1076" t="s">
        <v>3</v>
      </c>
      <c r="AG1076">
        <v>0.2</v>
      </c>
      <c r="AH1076">
        <v>2</v>
      </c>
      <c r="AI1076">
        <v>39501882</v>
      </c>
      <c r="AJ1076">
        <v>1066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ROW(Source!A490)</f>
        <v>490</v>
      </c>
      <c r="B1077">
        <v>39501892</v>
      </c>
      <c r="C1077">
        <v>39501880</v>
      </c>
      <c r="D1077">
        <v>36882159</v>
      </c>
      <c r="E1077">
        <v>1</v>
      </c>
      <c r="F1077">
        <v>1</v>
      </c>
      <c r="G1077">
        <v>1</v>
      </c>
      <c r="H1077">
        <v>2</v>
      </c>
      <c r="I1077" t="s">
        <v>1119</v>
      </c>
      <c r="J1077" t="s">
        <v>1120</v>
      </c>
      <c r="K1077" t="s">
        <v>1121</v>
      </c>
      <c r="L1077">
        <v>1368</v>
      </c>
      <c r="N1077">
        <v>1011</v>
      </c>
      <c r="O1077" t="s">
        <v>1034</v>
      </c>
      <c r="P1077" t="s">
        <v>1034</v>
      </c>
      <c r="Q1077">
        <v>1</v>
      </c>
      <c r="X1077">
        <v>0.1</v>
      </c>
      <c r="Y1077">
        <v>0</v>
      </c>
      <c r="Z1077">
        <v>111.99</v>
      </c>
      <c r="AA1077">
        <v>13.5</v>
      </c>
      <c r="AB1077">
        <v>0</v>
      </c>
      <c r="AC1077">
        <v>0</v>
      </c>
      <c r="AD1077">
        <v>1</v>
      </c>
      <c r="AE1077">
        <v>0</v>
      </c>
      <c r="AF1077" t="s">
        <v>3</v>
      </c>
      <c r="AG1077">
        <v>0.1</v>
      </c>
      <c r="AH1077">
        <v>2</v>
      </c>
      <c r="AI1077">
        <v>39501883</v>
      </c>
      <c r="AJ1077">
        <v>1067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ROW(Source!A490)</f>
        <v>490</v>
      </c>
      <c r="B1078">
        <v>39501893</v>
      </c>
      <c r="C1078">
        <v>39501880</v>
      </c>
      <c r="D1078">
        <v>36883554</v>
      </c>
      <c r="E1078">
        <v>1</v>
      </c>
      <c r="F1078">
        <v>1</v>
      </c>
      <c r="G1078">
        <v>1</v>
      </c>
      <c r="H1078">
        <v>2</v>
      </c>
      <c r="I1078" t="s">
        <v>1037</v>
      </c>
      <c r="J1078" t="s">
        <v>1038</v>
      </c>
      <c r="K1078" t="s">
        <v>1039</v>
      </c>
      <c r="L1078">
        <v>1368</v>
      </c>
      <c r="N1078">
        <v>1011</v>
      </c>
      <c r="O1078" t="s">
        <v>1034</v>
      </c>
      <c r="P1078" t="s">
        <v>1034</v>
      </c>
      <c r="Q1078">
        <v>1</v>
      </c>
      <c r="X1078">
        <v>0.1</v>
      </c>
      <c r="Y1078">
        <v>0</v>
      </c>
      <c r="Z1078">
        <v>65.709999999999994</v>
      </c>
      <c r="AA1078">
        <v>11.6</v>
      </c>
      <c r="AB1078">
        <v>0</v>
      </c>
      <c r="AC1078">
        <v>0</v>
      </c>
      <c r="AD1078">
        <v>1</v>
      </c>
      <c r="AE1078">
        <v>0</v>
      </c>
      <c r="AF1078" t="s">
        <v>3</v>
      </c>
      <c r="AG1078">
        <v>0.1</v>
      </c>
      <c r="AH1078">
        <v>2</v>
      </c>
      <c r="AI1078">
        <v>39501884</v>
      </c>
      <c r="AJ1078">
        <v>1068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ROW(Source!A490)</f>
        <v>490</v>
      </c>
      <c r="B1079">
        <v>39501894</v>
      </c>
      <c r="C1079">
        <v>39501880</v>
      </c>
      <c r="D1079">
        <v>36802094</v>
      </c>
      <c r="E1079">
        <v>1</v>
      </c>
      <c r="F1079">
        <v>1</v>
      </c>
      <c r="G1079">
        <v>1</v>
      </c>
      <c r="H1079">
        <v>3</v>
      </c>
      <c r="I1079" t="s">
        <v>1430</v>
      </c>
      <c r="J1079" t="s">
        <v>1431</v>
      </c>
      <c r="K1079" t="s">
        <v>1432</v>
      </c>
      <c r="L1079">
        <v>1346</v>
      </c>
      <c r="N1079">
        <v>1009</v>
      </c>
      <c r="O1079" t="s">
        <v>52</v>
      </c>
      <c r="P1079" t="s">
        <v>52</v>
      </c>
      <c r="Q1079">
        <v>1</v>
      </c>
      <c r="X1079">
        <v>0.01</v>
      </c>
      <c r="Y1079">
        <v>30.4</v>
      </c>
      <c r="Z1079">
        <v>0</v>
      </c>
      <c r="AA1079">
        <v>0</v>
      </c>
      <c r="AB1079">
        <v>0</v>
      </c>
      <c r="AC1079">
        <v>0</v>
      </c>
      <c r="AD1079">
        <v>1</v>
      </c>
      <c r="AE1079">
        <v>0</v>
      </c>
      <c r="AF1079" t="s">
        <v>3</v>
      </c>
      <c r="AG1079">
        <v>0.01</v>
      </c>
      <c r="AH1079">
        <v>2</v>
      </c>
      <c r="AI1079">
        <v>39501885</v>
      </c>
      <c r="AJ1079">
        <v>1069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ROW(Source!A490)</f>
        <v>490</v>
      </c>
      <c r="B1080">
        <v>39501895</v>
      </c>
      <c r="C1080">
        <v>39501880</v>
      </c>
      <c r="D1080">
        <v>36804448</v>
      </c>
      <c r="E1080">
        <v>1</v>
      </c>
      <c r="F1080">
        <v>1</v>
      </c>
      <c r="G1080">
        <v>1</v>
      </c>
      <c r="H1080">
        <v>3</v>
      </c>
      <c r="I1080" t="s">
        <v>1433</v>
      </c>
      <c r="J1080" t="s">
        <v>1434</v>
      </c>
      <c r="K1080" t="s">
        <v>1416</v>
      </c>
      <c r="L1080">
        <v>1346</v>
      </c>
      <c r="N1080">
        <v>1009</v>
      </c>
      <c r="O1080" t="s">
        <v>52</v>
      </c>
      <c r="P1080" t="s">
        <v>52</v>
      </c>
      <c r="Q1080">
        <v>1</v>
      </c>
      <c r="X1080">
        <v>0.3</v>
      </c>
      <c r="Y1080">
        <v>9.0399999999999991</v>
      </c>
      <c r="Z1080">
        <v>0</v>
      </c>
      <c r="AA1080">
        <v>0</v>
      </c>
      <c r="AB1080">
        <v>0</v>
      </c>
      <c r="AC1080">
        <v>0</v>
      </c>
      <c r="AD1080">
        <v>1</v>
      </c>
      <c r="AE1080">
        <v>0</v>
      </c>
      <c r="AF1080" t="s">
        <v>3</v>
      </c>
      <c r="AG1080">
        <v>0.3</v>
      </c>
      <c r="AH1080">
        <v>2</v>
      </c>
      <c r="AI1080">
        <v>39501886</v>
      </c>
      <c r="AJ1080">
        <v>1070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ROW(Source!A490)</f>
        <v>490</v>
      </c>
      <c r="B1081">
        <v>39501896</v>
      </c>
      <c r="C1081">
        <v>39501880</v>
      </c>
      <c r="D1081">
        <v>36825981</v>
      </c>
      <c r="E1081">
        <v>1</v>
      </c>
      <c r="F1081">
        <v>1</v>
      </c>
      <c r="G1081">
        <v>1</v>
      </c>
      <c r="H1081">
        <v>3</v>
      </c>
      <c r="I1081" t="s">
        <v>1435</v>
      </c>
      <c r="J1081" t="s">
        <v>1436</v>
      </c>
      <c r="K1081" t="s">
        <v>1437</v>
      </c>
      <c r="L1081">
        <v>1348</v>
      </c>
      <c r="N1081">
        <v>1009</v>
      </c>
      <c r="O1081" t="s">
        <v>57</v>
      </c>
      <c r="P1081" t="s">
        <v>57</v>
      </c>
      <c r="Q1081">
        <v>1000</v>
      </c>
      <c r="X1081">
        <v>5.9999999999999995E-4</v>
      </c>
      <c r="Y1081">
        <v>5000</v>
      </c>
      <c r="Z1081">
        <v>0</v>
      </c>
      <c r="AA1081">
        <v>0</v>
      </c>
      <c r="AB1081">
        <v>0</v>
      </c>
      <c r="AC1081">
        <v>0</v>
      </c>
      <c r="AD1081">
        <v>1</v>
      </c>
      <c r="AE1081">
        <v>0</v>
      </c>
      <c r="AF1081" t="s">
        <v>3</v>
      </c>
      <c r="AG1081">
        <v>5.9999999999999995E-4</v>
      </c>
      <c r="AH1081">
        <v>2</v>
      </c>
      <c r="AI1081">
        <v>39501887</v>
      </c>
      <c r="AJ1081">
        <v>1071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ROW(Source!A490)</f>
        <v>490</v>
      </c>
      <c r="B1082">
        <v>39501897</v>
      </c>
      <c r="C1082">
        <v>39501880</v>
      </c>
      <c r="D1082">
        <v>36799065</v>
      </c>
      <c r="E1082">
        <v>17</v>
      </c>
      <c r="F1082">
        <v>1</v>
      </c>
      <c r="G1082">
        <v>1</v>
      </c>
      <c r="H1082">
        <v>3</v>
      </c>
      <c r="I1082" t="s">
        <v>1438</v>
      </c>
      <c r="J1082" t="s">
        <v>3</v>
      </c>
      <c r="K1082" t="s">
        <v>1439</v>
      </c>
      <c r="L1082">
        <v>1374</v>
      </c>
      <c r="N1082">
        <v>1013</v>
      </c>
      <c r="O1082" t="s">
        <v>1440</v>
      </c>
      <c r="P1082" t="s">
        <v>1440</v>
      </c>
      <c r="Q1082">
        <v>1</v>
      </c>
      <c r="X1082">
        <v>0.19</v>
      </c>
      <c r="Y1082">
        <v>1</v>
      </c>
      <c r="Z1082">
        <v>0</v>
      </c>
      <c r="AA1082">
        <v>0</v>
      </c>
      <c r="AB1082">
        <v>0</v>
      </c>
      <c r="AC1082">
        <v>0</v>
      </c>
      <c r="AD1082">
        <v>1</v>
      </c>
      <c r="AE1082">
        <v>0</v>
      </c>
      <c r="AF1082" t="s">
        <v>3</v>
      </c>
      <c r="AG1082">
        <v>0.19</v>
      </c>
      <c r="AH1082">
        <v>2</v>
      </c>
      <c r="AI1082">
        <v>39501888</v>
      </c>
      <c r="AJ1082">
        <v>1073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ROW(Source!A491)</f>
        <v>491</v>
      </c>
      <c r="B1083">
        <v>39501890</v>
      </c>
      <c r="C1083">
        <v>39501880</v>
      </c>
      <c r="D1083">
        <v>37077359</v>
      </c>
      <c r="E1083">
        <v>1</v>
      </c>
      <c r="F1083">
        <v>1</v>
      </c>
      <c r="G1083">
        <v>1</v>
      </c>
      <c r="H1083">
        <v>1</v>
      </c>
      <c r="I1083" t="s">
        <v>1428</v>
      </c>
      <c r="J1083" t="s">
        <v>3</v>
      </c>
      <c r="K1083" t="s">
        <v>1429</v>
      </c>
      <c r="L1083">
        <v>1191</v>
      </c>
      <c r="N1083">
        <v>1013</v>
      </c>
      <c r="O1083" t="s">
        <v>1028</v>
      </c>
      <c r="P1083" t="s">
        <v>1028</v>
      </c>
      <c r="Q1083">
        <v>1</v>
      </c>
      <c r="X1083">
        <v>0.9</v>
      </c>
      <c r="Y1083">
        <v>0</v>
      </c>
      <c r="Z1083">
        <v>0</v>
      </c>
      <c r="AA1083">
        <v>0</v>
      </c>
      <c r="AB1083">
        <v>10.5</v>
      </c>
      <c r="AC1083">
        <v>0</v>
      </c>
      <c r="AD1083">
        <v>1</v>
      </c>
      <c r="AE1083">
        <v>1</v>
      </c>
      <c r="AF1083" t="s">
        <v>3</v>
      </c>
      <c r="AG1083">
        <v>0.9</v>
      </c>
      <c r="AH1083">
        <v>2</v>
      </c>
      <c r="AI1083">
        <v>39501881</v>
      </c>
      <c r="AJ1083">
        <v>1074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ROW(Source!A491)</f>
        <v>491</v>
      </c>
      <c r="B1084">
        <v>39501891</v>
      </c>
      <c r="C1084">
        <v>39501880</v>
      </c>
      <c r="D1084">
        <v>37064876</v>
      </c>
      <c r="E1084">
        <v>1</v>
      </c>
      <c r="F1084">
        <v>1</v>
      </c>
      <c r="G1084">
        <v>1</v>
      </c>
      <c r="H1084">
        <v>1</v>
      </c>
      <c r="I1084" t="s">
        <v>1029</v>
      </c>
      <c r="J1084" t="s">
        <v>3</v>
      </c>
      <c r="K1084" t="s">
        <v>1030</v>
      </c>
      <c r="L1084">
        <v>1191</v>
      </c>
      <c r="N1084">
        <v>1013</v>
      </c>
      <c r="O1084" t="s">
        <v>1028</v>
      </c>
      <c r="P1084" t="s">
        <v>1028</v>
      </c>
      <c r="Q1084">
        <v>1</v>
      </c>
      <c r="X1084">
        <v>0.2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1</v>
      </c>
      <c r="AE1084">
        <v>2</v>
      </c>
      <c r="AF1084" t="s">
        <v>3</v>
      </c>
      <c r="AG1084">
        <v>0.2</v>
      </c>
      <c r="AH1084">
        <v>2</v>
      </c>
      <c r="AI1084">
        <v>39501882</v>
      </c>
      <c r="AJ1084">
        <v>1075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ROW(Source!A491)</f>
        <v>491</v>
      </c>
      <c r="B1085">
        <v>39501892</v>
      </c>
      <c r="C1085">
        <v>39501880</v>
      </c>
      <c r="D1085">
        <v>36882159</v>
      </c>
      <c r="E1085">
        <v>1</v>
      </c>
      <c r="F1085">
        <v>1</v>
      </c>
      <c r="G1085">
        <v>1</v>
      </c>
      <c r="H1085">
        <v>2</v>
      </c>
      <c r="I1085" t="s">
        <v>1119</v>
      </c>
      <c r="J1085" t="s">
        <v>1120</v>
      </c>
      <c r="K1085" t="s">
        <v>1121</v>
      </c>
      <c r="L1085">
        <v>1368</v>
      </c>
      <c r="N1085">
        <v>1011</v>
      </c>
      <c r="O1085" t="s">
        <v>1034</v>
      </c>
      <c r="P1085" t="s">
        <v>1034</v>
      </c>
      <c r="Q1085">
        <v>1</v>
      </c>
      <c r="X1085">
        <v>0.1</v>
      </c>
      <c r="Y1085">
        <v>0</v>
      </c>
      <c r="Z1085">
        <v>111.99</v>
      </c>
      <c r="AA1085">
        <v>13.5</v>
      </c>
      <c r="AB1085">
        <v>0</v>
      </c>
      <c r="AC1085">
        <v>0</v>
      </c>
      <c r="AD1085">
        <v>1</v>
      </c>
      <c r="AE1085">
        <v>0</v>
      </c>
      <c r="AF1085" t="s">
        <v>3</v>
      </c>
      <c r="AG1085">
        <v>0.1</v>
      </c>
      <c r="AH1085">
        <v>2</v>
      </c>
      <c r="AI1085">
        <v>39501883</v>
      </c>
      <c r="AJ1085">
        <v>1076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ROW(Source!A491)</f>
        <v>491</v>
      </c>
      <c r="B1086">
        <v>39501893</v>
      </c>
      <c r="C1086">
        <v>39501880</v>
      </c>
      <c r="D1086">
        <v>36883554</v>
      </c>
      <c r="E1086">
        <v>1</v>
      </c>
      <c r="F1086">
        <v>1</v>
      </c>
      <c r="G1086">
        <v>1</v>
      </c>
      <c r="H1086">
        <v>2</v>
      </c>
      <c r="I1086" t="s">
        <v>1037</v>
      </c>
      <c r="J1086" t="s">
        <v>1038</v>
      </c>
      <c r="K1086" t="s">
        <v>1039</v>
      </c>
      <c r="L1086">
        <v>1368</v>
      </c>
      <c r="N1086">
        <v>1011</v>
      </c>
      <c r="O1086" t="s">
        <v>1034</v>
      </c>
      <c r="P1086" t="s">
        <v>1034</v>
      </c>
      <c r="Q1086">
        <v>1</v>
      </c>
      <c r="X1086">
        <v>0.1</v>
      </c>
      <c r="Y1086">
        <v>0</v>
      </c>
      <c r="Z1086">
        <v>65.709999999999994</v>
      </c>
      <c r="AA1086">
        <v>11.6</v>
      </c>
      <c r="AB1086">
        <v>0</v>
      </c>
      <c r="AC1086">
        <v>0</v>
      </c>
      <c r="AD1086">
        <v>1</v>
      </c>
      <c r="AE1086">
        <v>0</v>
      </c>
      <c r="AF1086" t="s">
        <v>3</v>
      </c>
      <c r="AG1086">
        <v>0.1</v>
      </c>
      <c r="AH1086">
        <v>2</v>
      </c>
      <c r="AI1086">
        <v>39501884</v>
      </c>
      <c r="AJ1086">
        <v>1077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ROW(Source!A491)</f>
        <v>491</v>
      </c>
      <c r="B1087">
        <v>39501894</v>
      </c>
      <c r="C1087">
        <v>39501880</v>
      </c>
      <c r="D1087">
        <v>36802094</v>
      </c>
      <c r="E1087">
        <v>1</v>
      </c>
      <c r="F1087">
        <v>1</v>
      </c>
      <c r="G1087">
        <v>1</v>
      </c>
      <c r="H1087">
        <v>3</v>
      </c>
      <c r="I1087" t="s">
        <v>1430</v>
      </c>
      <c r="J1087" t="s">
        <v>1431</v>
      </c>
      <c r="K1087" t="s">
        <v>1432</v>
      </c>
      <c r="L1087">
        <v>1346</v>
      </c>
      <c r="N1087">
        <v>1009</v>
      </c>
      <c r="O1087" t="s">
        <v>52</v>
      </c>
      <c r="P1087" t="s">
        <v>52</v>
      </c>
      <c r="Q1087">
        <v>1</v>
      </c>
      <c r="X1087">
        <v>0.01</v>
      </c>
      <c r="Y1087">
        <v>30.4</v>
      </c>
      <c r="Z1087">
        <v>0</v>
      </c>
      <c r="AA1087">
        <v>0</v>
      </c>
      <c r="AB1087">
        <v>0</v>
      </c>
      <c r="AC1087">
        <v>0</v>
      </c>
      <c r="AD1087">
        <v>1</v>
      </c>
      <c r="AE1087">
        <v>0</v>
      </c>
      <c r="AF1087" t="s">
        <v>3</v>
      </c>
      <c r="AG1087">
        <v>0.01</v>
      </c>
      <c r="AH1087">
        <v>2</v>
      </c>
      <c r="AI1087">
        <v>39501885</v>
      </c>
      <c r="AJ1087">
        <v>1078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ROW(Source!A491)</f>
        <v>491</v>
      </c>
      <c r="B1088">
        <v>39501895</v>
      </c>
      <c r="C1088">
        <v>39501880</v>
      </c>
      <c r="D1088">
        <v>36804448</v>
      </c>
      <c r="E1088">
        <v>1</v>
      </c>
      <c r="F1088">
        <v>1</v>
      </c>
      <c r="G1088">
        <v>1</v>
      </c>
      <c r="H1088">
        <v>3</v>
      </c>
      <c r="I1088" t="s">
        <v>1433</v>
      </c>
      <c r="J1088" t="s">
        <v>1434</v>
      </c>
      <c r="K1088" t="s">
        <v>1416</v>
      </c>
      <c r="L1088">
        <v>1346</v>
      </c>
      <c r="N1088">
        <v>1009</v>
      </c>
      <c r="O1088" t="s">
        <v>52</v>
      </c>
      <c r="P1088" t="s">
        <v>52</v>
      </c>
      <c r="Q1088">
        <v>1</v>
      </c>
      <c r="X1088">
        <v>0.3</v>
      </c>
      <c r="Y1088">
        <v>9.0399999999999991</v>
      </c>
      <c r="Z1088">
        <v>0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 t="s">
        <v>3</v>
      </c>
      <c r="AG1088">
        <v>0.3</v>
      </c>
      <c r="AH1088">
        <v>2</v>
      </c>
      <c r="AI1088">
        <v>39501886</v>
      </c>
      <c r="AJ1088">
        <v>1079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ROW(Source!A491)</f>
        <v>491</v>
      </c>
      <c r="B1089">
        <v>39501896</v>
      </c>
      <c r="C1089">
        <v>39501880</v>
      </c>
      <c r="D1089">
        <v>36825981</v>
      </c>
      <c r="E1089">
        <v>1</v>
      </c>
      <c r="F1089">
        <v>1</v>
      </c>
      <c r="G1089">
        <v>1</v>
      </c>
      <c r="H1089">
        <v>3</v>
      </c>
      <c r="I1089" t="s">
        <v>1435</v>
      </c>
      <c r="J1089" t="s">
        <v>1436</v>
      </c>
      <c r="K1089" t="s">
        <v>1437</v>
      </c>
      <c r="L1089">
        <v>1348</v>
      </c>
      <c r="N1089">
        <v>1009</v>
      </c>
      <c r="O1089" t="s">
        <v>57</v>
      </c>
      <c r="P1089" t="s">
        <v>57</v>
      </c>
      <c r="Q1089">
        <v>1000</v>
      </c>
      <c r="X1089">
        <v>5.9999999999999995E-4</v>
      </c>
      <c r="Y1089">
        <v>5000</v>
      </c>
      <c r="Z1089">
        <v>0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 t="s">
        <v>3</v>
      </c>
      <c r="AG1089">
        <v>5.9999999999999995E-4</v>
      </c>
      <c r="AH1089">
        <v>2</v>
      </c>
      <c r="AI1089">
        <v>39501887</v>
      </c>
      <c r="AJ1089">
        <v>1080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ROW(Source!A491)</f>
        <v>491</v>
      </c>
      <c r="B1090">
        <v>39501897</v>
      </c>
      <c r="C1090">
        <v>39501880</v>
      </c>
      <c r="D1090">
        <v>36799065</v>
      </c>
      <c r="E1090">
        <v>17</v>
      </c>
      <c r="F1090">
        <v>1</v>
      </c>
      <c r="G1090">
        <v>1</v>
      </c>
      <c r="H1090">
        <v>3</v>
      </c>
      <c r="I1090" t="s">
        <v>1438</v>
      </c>
      <c r="J1090" t="s">
        <v>3</v>
      </c>
      <c r="K1090" t="s">
        <v>1439</v>
      </c>
      <c r="L1090">
        <v>1374</v>
      </c>
      <c r="N1090">
        <v>1013</v>
      </c>
      <c r="O1090" t="s">
        <v>1440</v>
      </c>
      <c r="P1090" t="s">
        <v>1440</v>
      </c>
      <c r="Q1090">
        <v>1</v>
      </c>
      <c r="X1090">
        <v>0.19</v>
      </c>
      <c r="Y1090">
        <v>1</v>
      </c>
      <c r="Z1090">
        <v>0</v>
      </c>
      <c r="AA1090">
        <v>0</v>
      </c>
      <c r="AB1090">
        <v>0</v>
      </c>
      <c r="AC1090">
        <v>0</v>
      </c>
      <c r="AD1090">
        <v>1</v>
      </c>
      <c r="AE1090">
        <v>0</v>
      </c>
      <c r="AF1090" t="s">
        <v>3</v>
      </c>
      <c r="AG1090">
        <v>0.19</v>
      </c>
      <c r="AH1090">
        <v>2</v>
      </c>
      <c r="AI1090">
        <v>39501888</v>
      </c>
      <c r="AJ1090">
        <v>1082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ROW(Source!A494)</f>
        <v>494</v>
      </c>
      <c r="B1091">
        <v>39501916</v>
      </c>
      <c r="C1091">
        <v>39501899</v>
      </c>
      <c r="D1091">
        <v>37070202</v>
      </c>
      <c r="E1091">
        <v>1</v>
      </c>
      <c r="F1091">
        <v>1</v>
      </c>
      <c r="G1091">
        <v>1</v>
      </c>
      <c r="H1091">
        <v>1</v>
      </c>
      <c r="I1091" t="s">
        <v>1342</v>
      </c>
      <c r="J1091" t="s">
        <v>3</v>
      </c>
      <c r="K1091" t="s">
        <v>1343</v>
      </c>
      <c r="L1091">
        <v>1191</v>
      </c>
      <c r="N1091">
        <v>1013</v>
      </c>
      <c r="O1091" t="s">
        <v>1028</v>
      </c>
      <c r="P1091" t="s">
        <v>1028</v>
      </c>
      <c r="Q1091">
        <v>1</v>
      </c>
      <c r="X1091">
        <v>1.56</v>
      </c>
      <c r="Y1091">
        <v>0</v>
      </c>
      <c r="Z1091">
        <v>0</v>
      </c>
      <c r="AA1091">
        <v>0</v>
      </c>
      <c r="AB1091">
        <v>9.51</v>
      </c>
      <c r="AC1091">
        <v>0</v>
      </c>
      <c r="AD1091">
        <v>1</v>
      </c>
      <c r="AE1091">
        <v>1</v>
      </c>
      <c r="AF1091" t="s">
        <v>3</v>
      </c>
      <c r="AG1091">
        <v>1.56</v>
      </c>
      <c r="AH1091">
        <v>2</v>
      </c>
      <c r="AI1091">
        <v>39501900</v>
      </c>
      <c r="AJ1091">
        <v>1083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ROW(Source!A494)</f>
        <v>494</v>
      </c>
      <c r="B1092">
        <v>39501917</v>
      </c>
      <c r="C1092">
        <v>39501899</v>
      </c>
      <c r="D1092">
        <v>36883858</v>
      </c>
      <c r="E1092">
        <v>1</v>
      </c>
      <c r="F1092">
        <v>1</v>
      </c>
      <c r="G1092">
        <v>1</v>
      </c>
      <c r="H1092">
        <v>2</v>
      </c>
      <c r="I1092" t="s">
        <v>1101</v>
      </c>
      <c r="J1092" t="s">
        <v>1102</v>
      </c>
      <c r="K1092" t="s">
        <v>1103</v>
      </c>
      <c r="L1092">
        <v>1368</v>
      </c>
      <c r="N1092">
        <v>1011</v>
      </c>
      <c r="O1092" t="s">
        <v>1034</v>
      </c>
      <c r="P1092" t="s">
        <v>1034</v>
      </c>
      <c r="Q1092">
        <v>1</v>
      </c>
      <c r="X1092">
        <v>0.13</v>
      </c>
      <c r="Y1092">
        <v>0</v>
      </c>
      <c r="Z1092">
        <v>8.1</v>
      </c>
      <c r="AA1092">
        <v>0</v>
      </c>
      <c r="AB1092">
        <v>0</v>
      </c>
      <c r="AC1092">
        <v>0</v>
      </c>
      <c r="AD1092">
        <v>1</v>
      </c>
      <c r="AE1092">
        <v>0</v>
      </c>
      <c r="AF1092" t="s">
        <v>3</v>
      </c>
      <c r="AG1092">
        <v>0.13</v>
      </c>
      <c r="AH1092">
        <v>2</v>
      </c>
      <c r="AI1092">
        <v>39501901</v>
      </c>
      <c r="AJ1092">
        <v>1084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ROW(Source!A494)</f>
        <v>494</v>
      </c>
      <c r="B1093">
        <v>39501918</v>
      </c>
      <c r="C1093">
        <v>39501899</v>
      </c>
      <c r="D1093">
        <v>36800043</v>
      </c>
      <c r="E1093">
        <v>1</v>
      </c>
      <c r="F1093">
        <v>1</v>
      </c>
      <c r="G1093">
        <v>1</v>
      </c>
      <c r="H1093">
        <v>3</v>
      </c>
      <c r="I1093" t="s">
        <v>1441</v>
      </c>
      <c r="J1093" t="s">
        <v>1442</v>
      </c>
      <c r="K1093" t="s">
        <v>1443</v>
      </c>
      <c r="L1093">
        <v>1346</v>
      </c>
      <c r="N1093">
        <v>1009</v>
      </c>
      <c r="O1093" t="s">
        <v>52</v>
      </c>
      <c r="P1093" t="s">
        <v>52</v>
      </c>
      <c r="Q1093">
        <v>1</v>
      </c>
      <c r="X1093">
        <v>6.0000000000000001E-3</v>
      </c>
      <c r="Y1093">
        <v>44.97</v>
      </c>
      <c r="Z1093">
        <v>0</v>
      </c>
      <c r="AA1093">
        <v>0</v>
      </c>
      <c r="AB1093">
        <v>0</v>
      </c>
      <c r="AC1093">
        <v>0</v>
      </c>
      <c r="AD1093">
        <v>1</v>
      </c>
      <c r="AE1093">
        <v>0</v>
      </c>
      <c r="AF1093" t="s">
        <v>3</v>
      </c>
      <c r="AG1093">
        <v>6.0000000000000001E-3</v>
      </c>
      <c r="AH1093">
        <v>2</v>
      </c>
      <c r="AI1093">
        <v>39501902</v>
      </c>
      <c r="AJ1093">
        <v>1085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ROW(Source!A494)</f>
        <v>494</v>
      </c>
      <c r="B1094">
        <v>39501919</v>
      </c>
      <c r="C1094">
        <v>39501899</v>
      </c>
      <c r="D1094">
        <v>36801775</v>
      </c>
      <c r="E1094">
        <v>1</v>
      </c>
      <c r="F1094">
        <v>1</v>
      </c>
      <c r="G1094">
        <v>1</v>
      </c>
      <c r="H1094">
        <v>3</v>
      </c>
      <c r="I1094" t="s">
        <v>1444</v>
      </c>
      <c r="J1094" t="s">
        <v>1445</v>
      </c>
      <c r="K1094" t="s">
        <v>1446</v>
      </c>
      <c r="L1094">
        <v>1346</v>
      </c>
      <c r="N1094">
        <v>1009</v>
      </c>
      <c r="O1094" t="s">
        <v>52</v>
      </c>
      <c r="P1094" t="s">
        <v>52</v>
      </c>
      <c r="Q1094">
        <v>1</v>
      </c>
      <c r="X1094">
        <v>1E-3</v>
      </c>
      <c r="Y1094">
        <v>11.5</v>
      </c>
      <c r="Z1094">
        <v>0</v>
      </c>
      <c r="AA1094">
        <v>0</v>
      </c>
      <c r="AB1094">
        <v>0</v>
      </c>
      <c r="AC1094">
        <v>0</v>
      </c>
      <c r="AD1094">
        <v>1</v>
      </c>
      <c r="AE1094">
        <v>0</v>
      </c>
      <c r="AF1094" t="s">
        <v>3</v>
      </c>
      <c r="AG1094">
        <v>1E-3</v>
      </c>
      <c r="AH1094">
        <v>2</v>
      </c>
      <c r="AI1094">
        <v>39501903</v>
      </c>
      <c r="AJ1094">
        <v>1086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ROW(Source!A494)</f>
        <v>494</v>
      </c>
      <c r="B1095">
        <v>39501920</v>
      </c>
      <c r="C1095">
        <v>39501899</v>
      </c>
      <c r="D1095">
        <v>36802094</v>
      </c>
      <c r="E1095">
        <v>1</v>
      </c>
      <c r="F1095">
        <v>1</v>
      </c>
      <c r="G1095">
        <v>1</v>
      </c>
      <c r="H1095">
        <v>3</v>
      </c>
      <c r="I1095" t="s">
        <v>1430</v>
      </c>
      <c r="J1095" t="s">
        <v>1431</v>
      </c>
      <c r="K1095" t="s">
        <v>1432</v>
      </c>
      <c r="L1095">
        <v>1346</v>
      </c>
      <c r="N1095">
        <v>1009</v>
      </c>
      <c r="O1095" t="s">
        <v>52</v>
      </c>
      <c r="P1095" t="s">
        <v>52</v>
      </c>
      <c r="Q1095">
        <v>1</v>
      </c>
      <c r="X1095">
        <v>1.2E-2</v>
      </c>
      <c r="Y1095">
        <v>30.4</v>
      </c>
      <c r="Z1095">
        <v>0</v>
      </c>
      <c r="AA1095">
        <v>0</v>
      </c>
      <c r="AB1095">
        <v>0</v>
      </c>
      <c r="AC1095">
        <v>0</v>
      </c>
      <c r="AD1095">
        <v>1</v>
      </c>
      <c r="AE1095">
        <v>0</v>
      </c>
      <c r="AF1095" t="s">
        <v>3</v>
      </c>
      <c r="AG1095">
        <v>1.2E-2</v>
      </c>
      <c r="AH1095">
        <v>2</v>
      </c>
      <c r="AI1095">
        <v>39501904</v>
      </c>
      <c r="AJ1095">
        <v>1087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ROW(Source!A494)</f>
        <v>494</v>
      </c>
      <c r="B1096">
        <v>39501921</v>
      </c>
      <c r="C1096">
        <v>39501899</v>
      </c>
      <c r="D1096">
        <v>36803258</v>
      </c>
      <c r="E1096">
        <v>1</v>
      </c>
      <c r="F1096">
        <v>1</v>
      </c>
      <c r="G1096">
        <v>1</v>
      </c>
      <c r="H1096">
        <v>3</v>
      </c>
      <c r="I1096" t="s">
        <v>1447</v>
      </c>
      <c r="J1096" t="s">
        <v>1448</v>
      </c>
      <c r="K1096" t="s">
        <v>1449</v>
      </c>
      <c r="L1096">
        <v>1346</v>
      </c>
      <c r="N1096">
        <v>1009</v>
      </c>
      <c r="O1096" t="s">
        <v>52</v>
      </c>
      <c r="P1096" t="s">
        <v>52</v>
      </c>
      <c r="Q1096">
        <v>1</v>
      </c>
      <c r="X1096">
        <v>7.0000000000000007E-2</v>
      </c>
      <c r="Y1096">
        <v>10.57</v>
      </c>
      <c r="Z1096">
        <v>0</v>
      </c>
      <c r="AA1096">
        <v>0</v>
      </c>
      <c r="AB1096">
        <v>0</v>
      </c>
      <c r="AC1096">
        <v>0</v>
      </c>
      <c r="AD1096">
        <v>1</v>
      </c>
      <c r="AE1096">
        <v>0</v>
      </c>
      <c r="AF1096" t="s">
        <v>3</v>
      </c>
      <c r="AG1096">
        <v>7.0000000000000007E-2</v>
      </c>
      <c r="AH1096">
        <v>2</v>
      </c>
      <c r="AI1096">
        <v>39501905</v>
      </c>
      <c r="AJ1096">
        <v>1088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ROW(Source!A494)</f>
        <v>494</v>
      </c>
      <c r="B1097">
        <v>39501922</v>
      </c>
      <c r="C1097">
        <v>39501899</v>
      </c>
      <c r="D1097">
        <v>36804448</v>
      </c>
      <c r="E1097">
        <v>1</v>
      </c>
      <c r="F1097">
        <v>1</v>
      </c>
      <c r="G1097">
        <v>1</v>
      </c>
      <c r="H1097">
        <v>3</v>
      </c>
      <c r="I1097" t="s">
        <v>1433</v>
      </c>
      <c r="J1097" t="s">
        <v>1434</v>
      </c>
      <c r="K1097" t="s">
        <v>1416</v>
      </c>
      <c r="L1097">
        <v>1346</v>
      </c>
      <c r="N1097">
        <v>1009</v>
      </c>
      <c r="O1097" t="s">
        <v>52</v>
      </c>
      <c r="P1097" t="s">
        <v>52</v>
      </c>
      <c r="Q1097">
        <v>1</v>
      </c>
      <c r="X1097">
        <v>4.9000000000000002E-2</v>
      </c>
      <c r="Y1097">
        <v>9.0399999999999991</v>
      </c>
      <c r="Z1097">
        <v>0</v>
      </c>
      <c r="AA1097">
        <v>0</v>
      </c>
      <c r="AB1097">
        <v>0</v>
      </c>
      <c r="AC1097">
        <v>0</v>
      </c>
      <c r="AD1097">
        <v>1</v>
      </c>
      <c r="AE1097">
        <v>0</v>
      </c>
      <c r="AF1097" t="s">
        <v>3</v>
      </c>
      <c r="AG1097">
        <v>4.9000000000000002E-2</v>
      </c>
      <c r="AH1097">
        <v>2</v>
      </c>
      <c r="AI1097">
        <v>39501906</v>
      </c>
      <c r="AJ1097">
        <v>1089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ROW(Source!A494)</f>
        <v>494</v>
      </c>
      <c r="B1098">
        <v>39501923</v>
      </c>
      <c r="C1098">
        <v>39501899</v>
      </c>
      <c r="D1098">
        <v>36804580</v>
      </c>
      <c r="E1098">
        <v>1</v>
      </c>
      <c r="F1098">
        <v>1</v>
      </c>
      <c r="G1098">
        <v>1</v>
      </c>
      <c r="H1098">
        <v>3</v>
      </c>
      <c r="I1098" t="s">
        <v>1450</v>
      </c>
      <c r="J1098" t="s">
        <v>1451</v>
      </c>
      <c r="K1098" t="s">
        <v>1452</v>
      </c>
      <c r="L1098">
        <v>1355</v>
      </c>
      <c r="N1098">
        <v>1010</v>
      </c>
      <c r="O1098" t="s">
        <v>390</v>
      </c>
      <c r="P1098" t="s">
        <v>390</v>
      </c>
      <c r="Q1098">
        <v>100</v>
      </c>
      <c r="X1098">
        <v>1.4E-2</v>
      </c>
      <c r="Y1098">
        <v>86</v>
      </c>
      <c r="Z1098">
        <v>0</v>
      </c>
      <c r="AA1098">
        <v>0</v>
      </c>
      <c r="AB1098">
        <v>0</v>
      </c>
      <c r="AC1098">
        <v>0</v>
      </c>
      <c r="AD1098">
        <v>1</v>
      </c>
      <c r="AE1098">
        <v>0</v>
      </c>
      <c r="AF1098" t="s">
        <v>3</v>
      </c>
      <c r="AG1098">
        <v>1.4E-2</v>
      </c>
      <c r="AH1098">
        <v>2</v>
      </c>
      <c r="AI1098">
        <v>39501907</v>
      </c>
      <c r="AJ1098">
        <v>1090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ROW(Source!A494)</f>
        <v>494</v>
      </c>
      <c r="B1099">
        <v>39501924</v>
      </c>
      <c r="C1099">
        <v>39501899</v>
      </c>
      <c r="D1099">
        <v>36805500</v>
      </c>
      <c r="E1099">
        <v>1</v>
      </c>
      <c r="F1099">
        <v>1</v>
      </c>
      <c r="G1099">
        <v>1</v>
      </c>
      <c r="H1099">
        <v>3</v>
      </c>
      <c r="I1099" t="s">
        <v>1453</v>
      </c>
      <c r="J1099" t="s">
        <v>1454</v>
      </c>
      <c r="K1099" t="s">
        <v>1455</v>
      </c>
      <c r="L1099">
        <v>1346</v>
      </c>
      <c r="N1099">
        <v>1009</v>
      </c>
      <c r="O1099" t="s">
        <v>52</v>
      </c>
      <c r="P1099" t="s">
        <v>52</v>
      </c>
      <c r="Q1099">
        <v>1</v>
      </c>
      <c r="X1099">
        <v>1E-3</v>
      </c>
      <c r="Y1099">
        <v>133.05000000000001</v>
      </c>
      <c r="Z1099">
        <v>0</v>
      </c>
      <c r="AA1099">
        <v>0</v>
      </c>
      <c r="AB1099">
        <v>0</v>
      </c>
      <c r="AC1099">
        <v>0</v>
      </c>
      <c r="AD1099">
        <v>1</v>
      </c>
      <c r="AE1099">
        <v>0</v>
      </c>
      <c r="AF1099" t="s">
        <v>3</v>
      </c>
      <c r="AG1099">
        <v>1E-3</v>
      </c>
      <c r="AH1099">
        <v>2</v>
      </c>
      <c r="AI1099">
        <v>39501908</v>
      </c>
      <c r="AJ1099">
        <v>1091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ROW(Source!A494)</f>
        <v>494</v>
      </c>
      <c r="B1100">
        <v>39501925</v>
      </c>
      <c r="C1100">
        <v>39501899</v>
      </c>
      <c r="D1100">
        <v>36823140</v>
      </c>
      <c r="E1100">
        <v>1</v>
      </c>
      <c r="F1100">
        <v>1</v>
      </c>
      <c r="G1100">
        <v>1</v>
      </c>
      <c r="H1100">
        <v>3</v>
      </c>
      <c r="I1100" t="s">
        <v>1456</v>
      </c>
      <c r="J1100" t="s">
        <v>1457</v>
      </c>
      <c r="K1100" t="s">
        <v>1458</v>
      </c>
      <c r="L1100">
        <v>1348</v>
      </c>
      <c r="N1100">
        <v>1009</v>
      </c>
      <c r="O1100" t="s">
        <v>57</v>
      </c>
      <c r="P1100" t="s">
        <v>57</v>
      </c>
      <c r="Q1100">
        <v>1000</v>
      </c>
      <c r="X1100">
        <v>1E-3</v>
      </c>
      <c r="Y1100">
        <v>11500</v>
      </c>
      <c r="Z1100">
        <v>0</v>
      </c>
      <c r="AA1100">
        <v>0</v>
      </c>
      <c r="AB1100">
        <v>0</v>
      </c>
      <c r="AC1100">
        <v>0</v>
      </c>
      <c r="AD1100">
        <v>1</v>
      </c>
      <c r="AE1100">
        <v>0</v>
      </c>
      <c r="AF1100" t="s">
        <v>3</v>
      </c>
      <c r="AG1100">
        <v>1E-3</v>
      </c>
      <c r="AH1100">
        <v>2</v>
      </c>
      <c r="AI1100">
        <v>39501909</v>
      </c>
      <c r="AJ1100">
        <v>1092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ROW(Source!A494)</f>
        <v>494</v>
      </c>
      <c r="B1101">
        <v>39501926</v>
      </c>
      <c r="C1101">
        <v>39501899</v>
      </c>
      <c r="D1101">
        <v>36838317</v>
      </c>
      <c r="E1101">
        <v>1</v>
      </c>
      <c r="F1101">
        <v>1</v>
      </c>
      <c r="G1101">
        <v>1</v>
      </c>
      <c r="H1101">
        <v>3</v>
      </c>
      <c r="I1101" t="s">
        <v>1459</v>
      </c>
      <c r="J1101" t="s">
        <v>1460</v>
      </c>
      <c r="K1101" t="s">
        <v>263</v>
      </c>
      <c r="L1101">
        <v>1346</v>
      </c>
      <c r="N1101">
        <v>1009</v>
      </c>
      <c r="O1101" t="s">
        <v>52</v>
      </c>
      <c r="P1101" t="s">
        <v>52</v>
      </c>
      <c r="Q1101">
        <v>1</v>
      </c>
      <c r="X1101">
        <v>3.5999999999999997E-2</v>
      </c>
      <c r="Y1101">
        <v>28.6</v>
      </c>
      <c r="Z1101">
        <v>0</v>
      </c>
      <c r="AA1101">
        <v>0</v>
      </c>
      <c r="AB1101">
        <v>0</v>
      </c>
      <c r="AC1101">
        <v>0</v>
      </c>
      <c r="AD1101">
        <v>1</v>
      </c>
      <c r="AE1101">
        <v>0</v>
      </c>
      <c r="AF1101" t="s">
        <v>3</v>
      </c>
      <c r="AG1101">
        <v>3.5999999999999997E-2</v>
      </c>
      <c r="AH1101">
        <v>2</v>
      </c>
      <c r="AI1101">
        <v>39501910</v>
      </c>
      <c r="AJ1101">
        <v>1093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ROW(Source!A494)</f>
        <v>494</v>
      </c>
      <c r="B1102">
        <v>39501927</v>
      </c>
      <c r="C1102">
        <v>39501899</v>
      </c>
      <c r="D1102">
        <v>36838470</v>
      </c>
      <c r="E1102">
        <v>1</v>
      </c>
      <c r="F1102">
        <v>1</v>
      </c>
      <c r="G1102">
        <v>1</v>
      </c>
      <c r="H1102">
        <v>3</v>
      </c>
      <c r="I1102" t="s">
        <v>1461</v>
      </c>
      <c r="J1102" t="s">
        <v>1462</v>
      </c>
      <c r="K1102" t="s">
        <v>1463</v>
      </c>
      <c r="L1102">
        <v>1346</v>
      </c>
      <c r="N1102">
        <v>1009</v>
      </c>
      <c r="O1102" t="s">
        <v>52</v>
      </c>
      <c r="P1102" t="s">
        <v>52</v>
      </c>
      <c r="Q1102">
        <v>1</v>
      </c>
      <c r="X1102">
        <v>6.0000000000000001E-3</v>
      </c>
      <c r="Y1102">
        <v>35.630000000000003</v>
      </c>
      <c r="Z1102">
        <v>0</v>
      </c>
      <c r="AA1102">
        <v>0</v>
      </c>
      <c r="AB1102">
        <v>0</v>
      </c>
      <c r="AC1102">
        <v>0</v>
      </c>
      <c r="AD1102">
        <v>1</v>
      </c>
      <c r="AE1102">
        <v>0</v>
      </c>
      <c r="AF1102" t="s">
        <v>3</v>
      </c>
      <c r="AG1102">
        <v>6.0000000000000001E-3</v>
      </c>
      <c r="AH1102">
        <v>2</v>
      </c>
      <c r="AI1102">
        <v>39501911</v>
      </c>
      <c r="AJ1102">
        <v>1094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ROW(Source!A494)</f>
        <v>494</v>
      </c>
      <c r="B1103">
        <v>39501928</v>
      </c>
      <c r="C1103">
        <v>39501899</v>
      </c>
      <c r="D1103">
        <v>36851945</v>
      </c>
      <c r="E1103">
        <v>1</v>
      </c>
      <c r="F1103">
        <v>1</v>
      </c>
      <c r="G1103">
        <v>1</v>
      </c>
      <c r="H1103">
        <v>3</v>
      </c>
      <c r="I1103" t="s">
        <v>1464</v>
      </c>
      <c r="J1103" t="s">
        <v>1465</v>
      </c>
      <c r="K1103" t="s">
        <v>1466</v>
      </c>
      <c r="L1103">
        <v>1358</v>
      </c>
      <c r="N1103">
        <v>1010</v>
      </c>
      <c r="O1103" t="s">
        <v>566</v>
      </c>
      <c r="P1103" t="s">
        <v>566</v>
      </c>
      <c r="Q1103">
        <v>10</v>
      </c>
      <c r="X1103">
        <v>0.1</v>
      </c>
      <c r="Y1103">
        <v>39</v>
      </c>
      <c r="Z1103">
        <v>0</v>
      </c>
      <c r="AA1103">
        <v>0</v>
      </c>
      <c r="AB1103">
        <v>0</v>
      </c>
      <c r="AC1103">
        <v>0</v>
      </c>
      <c r="AD1103">
        <v>1</v>
      </c>
      <c r="AE1103">
        <v>0</v>
      </c>
      <c r="AF1103" t="s">
        <v>3</v>
      </c>
      <c r="AG1103">
        <v>0.1</v>
      </c>
      <c r="AH1103">
        <v>2</v>
      </c>
      <c r="AI1103">
        <v>39501912</v>
      </c>
      <c r="AJ1103">
        <v>1095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ROW(Source!A494)</f>
        <v>494</v>
      </c>
      <c r="B1104">
        <v>39501929</v>
      </c>
      <c r="C1104">
        <v>39501899</v>
      </c>
      <c r="D1104">
        <v>36799065</v>
      </c>
      <c r="E1104">
        <v>17</v>
      </c>
      <c r="F1104">
        <v>1</v>
      </c>
      <c r="G1104">
        <v>1</v>
      </c>
      <c r="H1104">
        <v>3</v>
      </c>
      <c r="I1104" t="s">
        <v>1438</v>
      </c>
      <c r="J1104" t="s">
        <v>3</v>
      </c>
      <c r="K1104" t="s">
        <v>1439</v>
      </c>
      <c r="L1104">
        <v>1374</v>
      </c>
      <c r="N1104">
        <v>1013</v>
      </c>
      <c r="O1104" t="s">
        <v>1440</v>
      </c>
      <c r="P1104" t="s">
        <v>1440</v>
      </c>
      <c r="Q1104">
        <v>1</v>
      </c>
      <c r="X1104">
        <v>0.3</v>
      </c>
      <c r="Y1104">
        <v>1</v>
      </c>
      <c r="Z1104">
        <v>0</v>
      </c>
      <c r="AA1104">
        <v>0</v>
      </c>
      <c r="AB1104">
        <v>0</v>
      </c>
      <c r="AC1104">
        <v>0</v>
      </c>
      <c r="AD1104">
        <v>1</v>
      </c>
      <c r="AE1104">
        <v>0</v>
      </c>
      <c r="AF1104" t="s">
        <v>3</v>
      </c>
      <c r="AG1104">
        <v>0.3</v>
      </c>
      <c r="AH1104">
        <v>2</v>
      </c>
      <c r="AI1104">
        <v>39501913</v>
      </c>
      <c r="AJ1104">
        <v>1098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ROW(Source!A495)</f>
        <v>495</v>
      </c>
      <c r="B1105">
        <v>39501916</v>
      </c>
      <c r="C1105">
        <v>39501899</v>
      </c>
      <c r="D1105">
        <v>37070202</v>
      </c>
      <c r="E1105">
        <v>1</v>
      </c>
      <c r="F1105">
        <v>1</v>
      </c>
      <c r="G1105">
        <v>1</v>
      </c>
      <c r="H1105">
        <v>1</v>
      </c>
      <c r="I1105" t="s">
        <v>1342</v>
      </c>
      <c r="J1105" t="s">
        <v>3</v>
      </c>
      <c r="K1105" t="s">
        <v>1343</v>
      </c>
      <c r="L1105">
        <v>1191</v>
      </c>
      <c r="N1105">
        <v>1013</v>
      </c>
      <c r="O1105" t="s">
        <v>1028</v>
      </c>
      <c r="P1105" t="s">
        <v>1028</v>
      </c>
      <c r="Q1105">
        <v>1</v>
      </c>
      <c r="X1105">
        <v>1.56</v>
      </c>
      <c r="Y1105">
        <v>0</v>
      </c>
      <c r="Z1105">
        <v>0</v>
      </c>
      <c r="AA1105">
        <v>0</v>
      </c>
      <c r="AB1105">
        <v>9.51</v>
      </c>
      <c r="AC1105">
        <v>0</v>
      </c>
      <c r="AD1105">
        <v>1</v>
      </c>
      <c r="AE1105">
        <v>1</v>
      </c>
      <c r="AF1105" t="s">
        <v>3</v>
      </c>
      <c r="AG1105">
        <v>1.56</v>
      </c>
      <c r="AH1105">
        <v>2</v>
      </c>
      <c r="AI1105">
        <v>39501900</v>
      </c>
      <c r="AJ1105">
        <v>1099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ROW(Source!A495)</f>
        <v>495</v>
      </c>
      <c r="B1106">
        <v>39501917</v>
      </c>
      <c r="C1106">
        <v>39501899</v>
      </c>
      <c r="D1106">
        <v>36883858</v>
      </c>
      <c r="E1106">
        <v>1</v>
      </c>
      <c r="F1106">
        <v>1</v>
      </c>
      <c r="G1106">
        <v>1</v>
      </c>
      <c r="H1106">
        <v>2</v>
      </c>
      <c r="I1106" t="s">
        <v>1101</v>
      </c>
      <c r="J1106" t="s">
        <v>1102</v>
      </c>
      <c r="K1106" t="s">
        <v>1103</v>
      </c>
      <c r="L1106">
        <v>1368</v>
      </c>
      <c r="N1106">
        <v>1011</v>
      </c>
      <c r="O1106" t="s">
        <v>1034</v>
      </c>
      <c r="P1106" t="s">
        <v>1034</v>
      </c>
      <c r="Q1106">
        <v>1</v>
      </c>
      <c r="X1106">
        <v>0.13</v>
      </c>
      <c r="Y1106">
        <v>0</v>
      </c>
      <c r="Z1106">
        <v>8.1</v>
      </c>
      <c r="AA1106">
        <v>0</v>
      </c>
      <c r="AB1106">
        <v>0</v>
      </c>
      <c r="AC1106">
        <v>0</v>
      </c>
      <c r="AD1106">
        <v>1</v>
      </c>
      <c r="AE1106">
        <v>0</v>
      </c>
      <c r="AF1106" t="s">
        <v>3</v>
      </c>
      <c r="AG1106">
        <v>0.13</v>
      </c>
      <c r="AH1106">
        <v>2</v>
      </c>
      <c r="AI1106">
        <v>39501901</v>
      </c>
      <c r="AJ1106">
        <v>1100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ROW(Source!A495)</f>
        <v>495</v>
      </c>
      <c r="B1107">
        <v>39501918</v>
      </c>
      <c r="C1107">
        <v>39501899</v>
      </c>
      <c r="D1107">
        <v>36800043</v>
      </c>
      <c r="E1107">
        <v>1</v>
      </c>
      <c r="F1107">
        <v>1</v>
      </c>
      <c r="G1107">
        <v>1</v>
      </c>
      <c r="H1107">
        <v>3</v>
      </c>
      <c r="I1107" t="s">
        <v>1441</v>
      </c>
      <c r="J1107" t="s">
        <v>1442</v>
      </c>
      <c r="K1107" t="s">
        <v>1443</v>
      </c>
      <c r="L1107">
        <v>1346</v>
      </c>
      <c r="N1107">
        <v>1009</v>
      </c>
      <c r="O1107" t="s">
        <v>52</v>
      </c>
      <c r="P1107" t="s">
        <v>52</v>
      </c>
      <c r="Q1107">
        <v>1</v>
      </c>
      <c r="X1107">
        <v>6.0000000000000001E-3</v>
      </c>
      <c r="Y1107">
        <v>44.97</v>
      </c>
      <c r="Z1107">
        <v>0</v>
      </c>
      <c r="AA1107">
        <v>0</v>
      </c>
      <c r="AB1107">
        <v>0</v>
      </c>
      <c r="AC1107">
        <v>0</v>
      </c>
      <c r="AD1107">
        <v>1</v>
      </c>
      <c r="AE1107">
        <v>0</v>
      </c>
      <c r="AF1107" t="s">
        <v>3</v>
      </c>
      <c r="AG1107">
        <v>6.0000000000000001E-3</v>
      </c>
      <c r="AH1107">
        <v>2</v>
      </c>
      <c r="AI1107">
        <v>39501902</v>
      </c>
      <c r="AJ1107">
        <v>1101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ROW(Source!A495)</f>
        <v>495</v>
      </c>
      <c r="B1108">
        <v>39501919</v>
      </c>
      <c r="C1108">
        <v>39501899</v>
      </c>
      <c r="D1108">
        <v>36801775</v>
      </c>
      <c r="E1108">
        <v>1</v>
      </c>
      <c r="F1108">
        <v>1</v>
      </c>
      <c r="G1108">
        <v>1</v>
      </c>
      <c r="H1108">
        <v>3</v>
      </c>
      <c r="I1108" t="s">
        <v>1444</v>
      </c>
      <c r="J1108" t="s">
        <v>1445</v>
      </c>
      <c r="K1108" t="s">
        <v>1446</v>
      </c>
      <c r="L1108">
        <v>1346</v>
      </c>
      <c r="N1108">
        <v>1009</v>
      </c>
      <c r="O1108" t="s">
        <v>52</v>
      </c>
      <c r="P1108" t="s">
        <v>52</v>
      </c>
      <c r="Q1108">
        <v>1</v>
      </c>
      <c r="X1108">
        <v>1E-3</v>
      </c>
      <c r="Y1108">
        <v>11.5</v>
      </c>
      <c r="Z1108">
        <v>0</v>
      </c>
      <c r="AA1108">
        <v>0</v>
      </c>
      <c r="AB1108">
        <v>0</v>
      </c>
      <c r="AC1108">
        <v>0</v>
      </c>
      <c r="AD1108">
        <v>1</v>
      </c>
      <c r="AE1108">
        <v>0</v>
      </c>
      <c r="AF1108" t="s">
        <v>3</v>
      </c>
      <c r="AG1108">
        <v>1E-3</v>
      </c>
      <c r="AH1108">
        <v>2</v>
      </c>
      <c r="AI1108">
        <v>39501903</v>
      </c>
      <c r="AJ1108">
        <v>1102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ROW(Source!A495)</f>
        <v>495</v>
      </c>
      <c r="B1109">
        <v>39501920</v>
      </c>
      <c r="C1109">
        <v>39501899</v>
      </c>
      <c r="D1109">
        <v>36802094</v>
      </c>
      <c r="E1109">
        <v>1</v>
      </c>
      <c r="F1109">
        <v>1</v>
      </c>
      <c r="G1109">
        <v>1</v>
      </c>
      <c r="H1109">
        <v>3</v>
      </c>
      <c r="I1109" t="s">
        <v>1430</v>
      </c>
      <c r="J1109" t="s">
        <v>1431</v>
      </c>
      <c r="K1109" t="s">
        <v>1432</v>
      </c>
      <c r="L1109">
        <v>1346</v>
      </c>
      <c r="N1109">
        <v>1009</v>
      </c>
      <c r="O1109" t="s">
        <v>52</v>
      </c>
      <c r="P1109" t="s">
        <v>52</v>
      </c>
      <c r="Q1109">
        <v>1</v>
      </c>
      <c r="X1109">
        <v>1.2E-2</v>
      </c>
      <c r="Y1109">
        <v>30.4</v>
      </c>
      <c r="Z1109">
        <v>0</v>
      </c>
      <c r="AA1109">
        <v>0</v>
      </c>
      <c r="AB1109">
        <v>0</v>
      </c>
      <c r="AC1109">
        <v>0</v>
      </c>
      <c r="AD1109">
        <v>1</v>
      </c>
      <c r="AE1109">
        <v>0</v>
      </c>
      <c r="AF1109" t="s">
        <v>3</v>
      </c>
      <c r="AG1109">
        <v>1.2E-2</v>
      </c>
      <c r="AH1109">
        <v>2</v>
      </c>
      <c r="AI1109">
        <v>39501904</v>
      </c>
      <c r="AJ1109">
        <v>1103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ROW(Source!A495)</f>
        <v>495</v>
      </c>
      <c r="B1110">
        <v>39501921</v>
      </c>
      <c r="C1110">
        <v>39501899</v>
      </c>
      <c r="D1110">
        <v>36803258</v>
      </c>
      <c r="E1110">
        <v>1</v>
      </c>
      <c r="F1110">
        <v>1</v>
      </c>
      <c r="G1110">
        <v>1</v>
      </c>
      <c r="H1110">
        <v>3</v>
      </c>
      <c r="I1110" t="s">
        <v>1447</v>
      </c>
      <c r="J1110" t="s">
        <v>1448</v>
      </c>
      <c r="K1110" t="s">
        <v>1449</v>
      </c>
      <c r="L1110">
        <v>1346</v>
      </c>
      <c r="N1110">
        <v>1009</v>
      </c>
      <c r="O1110" t="s">
        <v>52</v>
      </c>
      <c r="P1110" t="s">
        <v>52</v>
      </c>
      <c r="Q1110">
        <v>1</v>
      </c>
      <c r="X1110">
        <v>7.0000000000000007E-2</v>
      </c>
      <c r="Y1110">
        <v>10.57</v>
      </c>
      <c r="Z1110">
        <v>0</v>
      </c>
      <c r="AA1110">
        <v>0</v>
      </c>
      <c r="AB1110">
        <v>0</v>
      </c>
      <c r="AC1110">
        <v>0</v>
      </c>
      <c r="AD1110">
        <v>1</v>
      </c>
      <c r="AE1110">
        <v>0</v>
      </c>
      <c r="AF1110" t="s">
        <v>3</v>
      </c>
      <c r="AG1110">
        <v>7.0000000000000007E-2</v>
      </c>
      <c r="AH1110">
        <v>2</v>
      </c>
      <c r="AI1110">
        <v>39501905</v>
      </c>
      <c r="AJ1110">
        <v>1104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ROW(Source!A495)</f>
        <v>495</v>
      </c>
      <c r="B1111">
        <v>39501922</v>
      </c>
      <c r="C1111">
        <v>39501899</v>
      </c>
      <c r="D1111">
        <v>36804448</v>
      </c>
      <c r="E1111">
        <v>1</v>
      </c>
      <c r="F1111">
        <v>1</v>
      </c>
      <c r="G1111">
        <v>1</v>
      </c>
      <c r="H1111">
        <v>3</v>
      </c>
      <c r="I1111" t="s">
        <v>1433</v>
      </c>
      <c r="J1111" t="s">
        <v>1434</v>
      </c>
      <c r="K1111" t="s">
        <v>1416</v>
      </c>
      <c r="L1111">
        <v>1346</v>
      </c>
      <c r="N1111">
        <v>1009</v>
      </c>
      <c r="O1111" t="s">
        <v>52</v>
      </c>
      <c r="P1111" t="s">
        <v>52</v>
      </c>
      <c r="Q1111">
        <v>1</v>
      </c>
      <c r="X1111">
        <v>4.9000000000000002E-2</v>
      </c>
      <c r="Y1111">
        <v>9.0399999999999991</v>
      </c>
      <c r="Z1111">
        <v>0</v>
      </c>
      <c r="AA1111">
        <v>0</v>
      </c>
      <c r="AB1111">
        <v>0</v>
      </c>
      <c r="AC1111">
        <v>0</v>
      </c>
      <c r="AD1111">
        <v>1</v>
      </c>
      <c r="AE1111">
        <v>0</v>
      </c>
      <c r="AF1111" t="s">
        <v>3</v>
      </c>
      <c r="AG1111">
        <v>4.9000000000000002E-2</v>
      </c>
      <c r="AH1111">
        <v>2</v>
      </c>
      <c r="AI1111">
        <v>39501906</v>
      </c>
      <c r="AJ1111">
        <v>1105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ROW(Source!A495)</f>
        <v>495</v>
      </c>
      <c r="B1112">
        <v>39501923</v>
      </c>
      <c r="C1112">
        <v>39501899</v>
      </c>
      <c r="D1112">
        <v>36804580</v>
      </c>
      <c r="E1112">
        <v>1</v>
      </c>
      <c r="F1112">
        <v>1</v>
      </c>
      <c r="G1112">
        <v>1</v>
      </c>
      <c r="H1112">
        <v>3</v>
      </c>
      <c r="I1112" t="s">
        <v>1450</v>
      </c>
      <c r="J1112" t="s">
        <v>1451</v>
      </c>
      <c r="K1112" t="s">
        <v>1452</v>
      </c>
      <c r="L1112">
        <v>1355</v>
      </c>
      <c r="N1112">
        <v>1010</v>
      </c>
      <c r="O1112" t="s">
        <v>390</v>
      </c>
      <c r="P1112" t="s">
        <v>390</v>
      </c>
      <c r="Q1112">
        <v>100</v>
      </c>
      <c r="X1112">
        <v>1.4E-2</v>
      </c>
      <c r="Y1112">
        <v>86</v>
      </c>
      <c r="Z1112">
        <v>0</v>
      </c>
      <c r="AA1112">
        <v>0</v>
      </c>
      <c r="AB1112">
        <v>0</v>
      </c>
      <c r="AC1112">
        <v>0</v>
      </c>
      <c r="AD1112">
        <v>1</v>
      </c>
      <c r="AE1112">
        <v>0</v>
      </c>
      <c r="AF1112" t="s">
        <v>3</v>
      </c>
      <c r="AG1112">
        <v>1.4E-2</v>
      </c>
      <c r="AH1112">
        <v>2</v>
      </c>
      <c r="AI1112">
        <v>39501907</v>
      </c>
      <c r="AJ1112">
        <v>1106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ROW(Source!A495)</f>
        <v>495</v>
      </c>
      <c r="B1113">
        <v>39501924</v>
      </c>
      <c r="C1113">
        <v>39501899</v>
      </c>
      <c r="D1113">
        <v>36805500</v>
      </c>
      <c r="E1113">
        <v>1</v>
      </c>
      <c r="F1113">
        <v>1</v>
      </c>
      <c r="G1113">
        <v>1</v>
      </c>
      <c r="H1113">
        <v>3</v>
      </c>
      <c r="I1113" t="s">
        <v>1453</v>
      </c>
      <c r="J1113" t="s">
        <v>1454</v>
      </c>
      <c r="K1113" t="s">
        <v>1455</v>
      </c>
      <c r="L1113">
        <v>1346</v>
      </c>
      <c r="N1113">
        <v>1009</v>
      </c>
      <c r="O1113" t="s">
        <v>52</v>
      </c>
      <c r="P1113" t="s">
        <v>52</v>
      </c>
      <c r="Q1113">
        <v>1</v>
      </c>
      <c r="X1113">
        <v>1E-3</v>
      </c>
      <c r="Y1113">
        <v>133.05000000000001</v>
      </c>
      <c r="Z1113">
        <v>0</v>
      </c>
      <c r="AA1113">
        <v>0</v>
      </c>
      <c r="AB1113">
        <v>0</v>
      </c>
      <c r="AC1113">
        <v>0</v>
      </c>
      <c r="AD1113">
        <v>1</v>
      </c>
      <c r="AE1113">
        <v>0</v>
      </c>
      <c r="AF1113" t="s">
        <v>3</v>
      </c>
      <c r="AG1113">
        <v>1E-3</v>
      </c>
      <c r="AH1113">
        <v>2</v>
      </c>
      <c r="AI1113">
        <v>39501908</v>
      </c>
      <c r="AJ1113">
        <v>1107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ROW(Source!A495)</f>
        <v>495</v>
      </c>
      <c r="B1114">
        <v>39501925</v>
      </c>
      <c r="C1114">
        <v>39501899</v>
      </c>
      <c r="D1114">
        <v>36823140</v>
      </c>
      <c r="E1114">
        <v>1</v>
      </c>
      <c r="F1114">
        <v>1</v>
      </c>
      <c r="G1114">
        <v>1</v>
      </c>
      <c r="H1114">
        <v>3</v>
      </c>
      <c r="I1114" t="s">
        <v>1456</v>
      </c>
      <c r="J1114" t="s">
        <v>1457</v>
      </c>
      <c r="K1114" t="s">
        <v>1458</v>
      </c>
      <c r="L1114">
        <v>1348</v>
      </c>
      <c r="N1114">
        <v>1009</v>
      </c>
      <c r="O1114" t="s">
        <v>57</v>
      </c>
      <c r="P1114" t="s">
        <v>57</v>
      </c>
      <c r="Q1114">
        <v>1000</v>
      </c>
      <c r="X1114">
        <v>1E-3</v>
      </c>
      <c r="Y1114">
        <v>11500</v>
      </c>
      <c r="Z1114">
        <v>0</v>
      </c>
      <c r="AA1114">
        <v>0</v>
      </c>
      <c r="AB1114">
        <v>0</v>
      </c>
      <c r="AC1114">
        <v>0</v>
      </c>
      <c r="AD1114">
        <v>1</v>
      </c>
      <c r="AE1114">
        <v>0</v>
      </c>
      <c r="AF1114" t="s">
        <v>3</v>
      </c>
      <c r="AG1114">
        <v>1E-3</v>
      </c>
      <c r="AH1114">
        <v>2</v>
      </c>
      <c r="AI1114">
        <v>39501909</v>
      </c>
      <c r="AJ1114">
        <v>1108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ROW(Source!A495)</f>
        <v>495</v>
      </c>
      <c r="B1115">
        <v>39501926</v>
      </c>
      <c r="C1115">
        <v>39501899</v>
      </c>
      <c r="D1115">
        <v>36838317</v>
      </c>
      <c r="E1115">
        <v>1</v>
      </c>
      <c r="F1115">
        <v>1</v>
      </c>
      <c r="G1115">
        <v>1</v>
      </c>
      <c r="H1115">
        <v>3</v>
      </c>
      <c r="I1115" t="s">
        <v>1459</v>
      </c>
      <c r="J1115" t="s">
        <v>1460</v>
      </c>
      <c r="K1115" t="s">
        <v>263</v>
      </c>
      <c r="L1115">
        <v>1346</v>
      </c>
      <c r="N1115">
        <v>1009</v>
      </c>
      <c r="O1115" t="s">
        <v>52</v>
      </c>
      <c r="P1115" t="s">
        <v>52</v>
      </c>
      <c r="Q1115">
        <v>1</v>
      </c>
      <c r="X1115">
        <v>3.5999999999999997E-2</v>
      </c>
      <c r="Y1115">
        <v>28.6</v>
      </c>
      <c r="Z1115">
        <v>0</v>
      </c>
      <c r="AA1115">
        <v>0</v>
      </c>
      <c r="AB1115">
        <v>0</v>
      </c>
      <c r="AC1115">
        <v>0</v>
      </c>
      <c r="AD1115">
        <v>1</v>
      </c>
      <c r="AE1115">
        <v>0</v>
      </c>
      <c r="AF1115" t="s">
        <v>3</v>
      </c>
      <c r="AG1115">
        <v>3.5999999999999997E-2</v>
      </c>
      <c r="AH1115">
        <v>2</v>
      </c>
      <c r="AI1115">
        <v>39501910</v>
      </c>
      <c r="AJ1115">
        <v>1109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ROW(Source!A495)</f>
        <v>495</v>
      </c>
      <c r="B1116">
        <v>39501927</v>
      </c>
      <c r="C1116">
        <v>39501899</v>
      </c>
      <c r="D1116">
        <v>36838470</v>
      </c>
      <c r="E1116">
        <v>1</v>
      </c>
      <c r="F1116">
        <v>1</v>
      </c>
      <c r="G1116">
        <v>1</v>
      </c>
      <c r="H1116">
        <v>3</v>
      </c>
      <c r="I1116" t="s">
        <v>1461</v>
      </c>
      <c r="J1116" t="s">
        <v>1462</v>
      </c>
      <c r="K1116" t="s">
        <v>1463</v>
      </c>
      <c r="L1116">
        <v>1346</v>
      </c>
      <c r="N1116">
        <v>1009</v>
      </c>
      <c r="O1116" t="s">
        <v>52</v>
      </c>
      <c r="P1116" t="s">
        <v>52</v>
      </c>
      <c r="Q1116">
        <v>1</v>
      </c>
      <c r="X1116">
        <v>6.0000000000000001E-3</v>
      </c>
      <c r="Y1116">
        <v>35.630000000000003</v>
      </c>
      <c r="Z1116">
        <v>0</v>
      </c>
      <c r="AA1116">
        <v>0</v>
      </c>
      <c r="AB1116">
        <v>0</v>
      </c>
      <c r="AC1116">
        <v>0</v>
      </c>
      <c r="AD1116">
        <v>1</v>
      </c>
      <c r="AE1116">
        <v>0</v>
      </c>
      <c r="AF1116" t="s">
        <v>3</v>
      </c>
      <c r="AG1116">
        <v>6.0000000000000001E-3</v>
      </c>
      <c r="AH1116">
        <v>2</v>
      </c>
      <c r="AI1116">
        <v>39501911</v>
      </c>
      <c r="AJ1116">
        <v>1110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ROW(Source!A495)</f>
        <v>495</v>
      </c>
      <c r="B1117">
        <v>39501928</v>
      </c>
      <c r="C1117">
        <v>39501899</v>
      </c>
      <c r="D1117">
        <v>36851945</v>
      </c>
      <c r="E1117">
        <v>1</v>
      </c>
      <c r="F1117">
        <v>1</v>
      </c>
      <c r="G1117">
        <v>1</v>
      </c>
      <c r="H1117">
        <v>3</v>
      </c>
      <c r="I1117" t="s">
        <v>1464</v>
      </c>
      <c r="J1117" t="s">
        <v>1465</v>
      </c>
      <c r="K1117" t="s">
        <v>1466</v>
      </c>
      <c r="L1117">
        <v>1358</v>
      </c>
      <c r="N1117">
        <v>1010</v>
      </c>
      <c r="O1117" t="s">
        <v>566</v>
      </c>
      <c r="P1117" t="s">
        <v>566</v>
      </c>
      <c r="Q1117">
        <v>10</v>
      </c>
      <c r="X1117">
        <v>0.1</v>
      </c>
      <c r="Y1117">
        <v>39</v>
      </c>
      <c r="Z1117">
        <v>0</v>
      </c>
      <c r="AA1117">
        <v>0</v>
      </c>
      <c r="AB1117">
        <v>0</v>
      </c>
      <c r="AC1117">
        <v>0</v>
      </c>
      <c r="AD1117">
        <v>1</v>
      </c>
      <c r="AE1117">
        <v>0</v>
      </c>
      <c r="AF1117" t="s">
        <v>3</v>
      </c>
      <c r="AG1117">
        <v>0.1</v>
      </c>
      <c r="AH1117">
        <v>2</v>
      </c>
      <c r="AI1117">
        <v>39501912</v>
      </c>
      <c r="AJ1117">
        <v>1111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ROW(Source!A495)</f>
        <v>495</v>
      </c>
      <c r="B1118">
        <v>39501929</v>
      </c>
      <c r="C1118">
        <v>39501899</v>
      </c>
      <c r="D1118">
        <v>36799065</v>
      </c>
      <c r="E1118">
        <v>17</v>
      </c>
      <c r="F1118">
        <v>1</v>
      </c>
      <c r="G1118">
        <v>1</v>
      </c>
      <c r="H1118">
        <v>3</v>
      </c>
      <c r="I1118" t="s">
        <v>1438</v>
      </c>
      <c r="J1118" t="s">
        <v>3</v>
      </c>
      <c r="K1118" t="s">
        <v>1439</v>
      </c>
      <c r="L1118">
        <v>1374</v>
      </c>
      <c r="N1118">
        <v>1013</v>
      </c>
      <c r="O1118" t="s">
        <v>1440</v>
      </c>
      <c r="P1118" t="s">
        <v>1440</v>
      </c>
      <c r="Q1118">
        <v>1</v>
      </c>
      <c r="X1118">
        <v>0.3</v>
      </c>
      <c r="Y1118">
        <v>1</v>
      </c>
      <c r="Z1118">
        <v>0</v>
      </c>
      <c r="AA1118">
        <v>0</v>
      </c>
      <c r="AB1118">
        <v>0</v>
      </c>
      <c r="AC1118">
        <v>0</v>
      </c>
      <c r="AD1118">
        <v>1</v>
      </c>
      <c r="AE1118">
        <v>0</v>
      </c>
      <c r="AF1118" t="s">
        <v>3</v>
      </c>
      <c r="AG1118">
        <v>0.3</v>
      </c>
      <c r="AH1118">
        <v>2</v>
      </c>
      <c r="AI1118">
        <v>39501913</v>
      </c>
      <c r="AJ1118">
        <v>1114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ROW(Source!A500)</f>
        <v>500</v>
      </c>
      <c r="B1119">
        <v>39501940</v>
      </c>
      <c r="C1119">
        <v>39501932</v>
      </c>
      <c r="D1119">
        <v>37071037</v>
      </c>
      <c r="E1119">
        <v>1</v>
      </c>
      <c r="F1119">
        <v>1</v>
      </c>
      <c r="G1119">
        <v>1</v>
      </c>
      <c r="H1119">
        <v>1</v>
      </c>
      <c r="I1119" t="s">
        <v>1217</v>
      </c>
      <c r="J1119" t="s">
        <v>3</v>
      </c>
      <c r="K1119" t="s">
        <v>1218</v>
      </c>
      <c r="L1119">
        <v>1191</v>
      </c>
      <c r="N1119">
        <v>1013</v>
      </c>
      <c r="O1119" t="s">
        <v>1028</v>
      </c>
      <c r="P1119" t="s">
        <v>1028</v>
      </c>
      <c r="Q1119">
        <v>1</v>
      </c>
      <c r="X1119">
        <v>1.1299999999999999</v>
      </c>
      <c r="Y1119">
        <v>0</v>
      </c>
      <c r="Z1119">
        <v>0</v>
      </c>
      <c r="AA1119">
        <v>0</v>
      </c>
      <c r="AB1119">
        <v>9.6199999999999992</v>
      </c>
      <c r="AC1119">
        <v>0</v>
      </c>
      <c r="AD1119">
        <v>1</v>
      </c>
      <c r="AE1119">
        <v>1</v>
      </c>
      <c r="AF1119" t="s">
        <v>3</v>
      </c>
      <c r="AG1119">
        <v>1.1299999999999999</v>
      </c>
      <c r="AH1119">
        <v>2</v>
      </c>
      <c r="AI1119">
        <v>39501933</v>
      </c>
      <c r="AJ1119">
        <v>1115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ROW(Source!A500)</f>
        <v>500</v>
      </c>
      <c r="B1120">
        <v>39501941</v>
      </c>
      <c r="C1120">
        <v>39501932</v>
      </c>
      <c r="D1120">
        <v>37064876</v>
      </c>
      <c r="E1120">
        <v>1</v>
      </c>
      <c r="F1120">
        <v>1</v>
      </c>
      <c r="G1120">
        <v>1</v>
      </c>
      <c r="H1120">
        <v>1</v>
      </c>
      <c r="I1120" t="s">
        <v>1029</v>
      </c>
      <c r="J1120" t="s">
        <v>3</v>
      </c>
      <c r="K1120" t="s">
        <v>1030</v>
      </c>
      <c r="L1120">
        <v>1191</v>
      </c>
      <c r="N1120">
        <v>1013</v>
      </c>
      <c r="O1120" t="s">
        <v>1028</v>
      </c>
      <c r="P1120" t="s">
        <v>1028</v>
      </c>
      <c r="Q1120">
        <v>1</v>
      </c>
      <c r="X1120">
        <v>0.16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1</v>
      </c>
      <c r="AE1120">
        <v>2</v>
      </c>
      <c r="AF1120" t="s">
        <v>3</v>
      </c>
      <c r="AG1120">
        <v>0.16</v>
      </c>
      <c r="AH1120">
        <v>2</v>
      </c>
      <c r="AI1120">
        <v>39501934</v>
      </c>
      <c r="AJ1120">
        <v>1116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ROW(Source!A500)</f>
        <v>500</v>
      </c>
      <c r="B1121">
        <v>39501942</v>
      </c>
      <c r="C1121">
        <v>39501932</v>
      </c>
      <c r="D1121">
        <v>36882159</v>
      </c>
      <c r="E1121">
        <v>1</v>
      </c>
      <c r="F1121">
        <v>1</v>
      </c>
      <c r="G1121">
        <v>1</v>
      </c>
      <c r="H1121">
        <v>2</v>
      </c>
      <c r="I1121" t="s">
        <v>1119</v>
      </c>
      <c r="J1121" t="s">
        <v>1120</v>
      </c>
      <c r="K1121" t="s">
        <v>1121</v>
      </c>
      <c r="L1121">
        <v>1368</v>
      </c>
      <c r="N1121">
        <v>1011</v>
      </c>
      <c r="O1121" t="s">
        <v>1034</v>
      </c>
      <c r="P1121" t="s">
        <v>1034</v>
      </c>
      <c r="Q1121">
        <v>1</v>
      </c>
      <c r="X1121">
        <v>0.08</v>
      </c>
      <c r="Y1121">
        <v>0</v>
      </c>
      <c r="Z1121">
        <v>111.99</v>
      </c>
      <c r="AA1121">
        <v>13.5</v>
      </c>
      <c r="AB1121">
        <v>0</v>
      </c>
      <c r="AC1121">
        <v>0</v>
      </c>
      <c r="AD1121">
        <v>1</v>
      </c>
      <c r="AE1121">
        <v>0</v>
      </c>
      <c r="AF1121" t="s">
        <v>3</v>
      </c>
      <c r="AG1121">
        <v>0.08</v>
      </c>
      <c r="AH1121">
        <v>2</v>
      </c>
      <c r="AI1121">
        <v>39501935</v>
      </c>
      <c r="AJ1121">
        <v>1117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ROW(Source!A500)</f>
        <v>500</v>
      </c>
      <c r="B1122">
        <v>39501943</v>
      </c>
      <c r="C1122">
        <v>39501932</v>
      </c>
      <c r="D1122">
        <v>36883554</v>
      </c>
      <c r="E1122">
        <v>1</v>
      </c>
      <c r="F1122">
        <v>1</v>
      </c>
      <c r="G1122">
        <v>1</v>
      </c>
      <c r="H1122">
        <v>2</v>
      </c>
      <c r="I1122" t="s">
        <v>1037</v>
      </c>
      <c r="J1122" t="s">
        <v>1038</v>
      </c>
      <c r="K1122" t="s">
        <v>1039</v>
      </c>
      <c r="L1122">
        <v>1368</v>
      </c>
      <c r="N1122">
        <v>1011</v>
      </c>
      <c r="O1122" t="s">
        <v>1034</v>
      </c>
      <c r="P1122" t="s">
        <v>1034</v>
      </c>
      <c r="Q1122">
        <v>1</v>
      </c>
      <c r="X1122">
        <v>0.08</v>
      </c>
      <c r="Y1122">
        <v>0</v>
      </c>
      <c r="Z1122">
        <v>65.709999999999994</v>
      </c>
      <c r="AA1122">
        <v>11.6</v>
      </c>
      <c r="AB1122">
        <v>0</v>
      </c>
      <c r="AC1122">
        <v>0</v>
      </c>
      <c r="AD1122">
        <v>1</v>
      </c>
      <c r="AE1122">
        <v>0</v>
      </c>
      <c r="AF1122" t="s">
        <v>3</v>
      </c>
      <c r="AG1122">
        <v>0.08</v>
      </c>
      <c r="AH1122">
        <v>2</v>
      </c>
      <c r="AI1122">
        <v>39501936</v>
      </c>
      <c r="AJ1122">
        <v>1118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ROW(Source!A500)</f>
        <v>500</v>
      </c>
      <c r="B1123">
        <v>39501944</v>
      </c>
      <c r="C1123">
        <v>39501932</v>
      </c>
      <c r="D1123">
        <v>36804448</v>
      </c>
      <c r="E1123">
        <v>1</v>
      </c>
      <c r="F1123">
        <v>1</v>
      </c>
      <c r="G1123">
        <v>1</v>
      </c>
      <c r="H1123">
        <v>3</v>
      </c>
      <c r="I1123" t="s">
        <v>1433</v>
      </c>
      <c r="J1123" t="s">
        <v>1434</v>
      </c>
      <c r="K1123" t="s">
        <v>1416</v>
      </c>
      <c r="L1123">
        <v>1346</v>
      </c>
      <c r="N1123">
        <v>1009</v>
      </c>
      <c r="O1123" t="s">
        <v>52</v>
      </c>
      <c r="P1123" t="s">
        <v>52</v>
      </c>
      <c r="Q1123">
        <v>1</v>
      </c>
      <c r="X1123">
        <v>0.04</v>
      </c>
      <c r="Y1123">
        <v>9.0399999999999991</v>
      </c>
      <c r="Z1123">
        <v>0</v>
      </c>
      <c r="AA1123">
        <v>0</v>
      </c>
      <c r="AB1123">
        <v>0</v>
      </c>
      <c r="AC1123">
        <v>0</v>
      </c>
      <c r="AD1123">
        <v>1</v>
      </c>
      <c r="AE1123">
        <v>0</v>
      </c>
      <c r="AF1123" t="s">
        <v>3</v>
      </c>
      <c r="AG1123">
        <v>0.04</v>
      </c>
      <c r="AH1123">
        <v>2</v>
      </c>
      <c r="AI1123">
        <v>39501937</v>
      </c>
      <c r="AJ1123">
        <v>1119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ROW(Source!A500)</f>
        <v>500</v>
      </c>
      <c r="B1124">
        <v>39501945</v>
      </c>
      <c r="C1124">
        <v>39501932</v>
      </c>
      <c r="D1124">
        <v>36799065</v>
      </c>
      <c r="E1124">
        <v>17</v>
      </c>
      <c r="F1124">
        <v>1</v>
      </c>
      <c r="G1124">
        <v>1</v>
      </c>
      <c r="H1124">
        <v>3</v>
      </c>
      <c r="I1124" t="s">
        <v>1438</v>
      </c>
      <c r="J1124" t="s">
        <v>3</v>
      </c>
      <c r="K1124" t="s">
        <v>1439</v>
      </c>
      <c r="L1124">
        <v>1374</v>
      </c>
      <c r="N1124">
        <v>1013</v>
      </c>
      <c r="O1124" t="s">
        <v>1440</v>
      </c>
      <c r="P1124" t="s">
        <v>1440</v>
      </c>
      <c r="Q1124">
        <v>1</v>
      </c>
      <c r="X1124">
        <v>0.22</v>
      </c>
      <c r="Y1124">
        <v>1</v>
      </c>
      <c r="Z1124">
        <v>0</v>
      </c>
      <c r="AA1124">
        <v>0</v>
      </c>
      <c r="AB1124">
        <v>0</v>
      </c>
      <c r="AC1124">
        <v>0</v>
      </c>
      <c r="AD1124">
        <v>1</v>
      </c>
      <c r="AE1124">
        <v>0</v>
      </c>
      <c r="AF1124" t="s">
        <v>3</v>
      </c>
      <c r="AG1124">
        <v>0.22</v>
      </c>
      <c r="AH1124">
        <v>2</v>
      </c>
      <c r="AI1124">
        <v>39501938</v>
      </c>
      <c r="AJ1124">
        <v>1121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ROW(Source!A501)</f>
        <v>501</v>
      </c>
      <c r="B1125">
        <v>39501940</v>
      </c>
      <c r="C1125">
        <v>39501932</v>
      </c>
      <c r="D1125">
        <v>37071037</v>
      </c>
      <c r="E1125">
        <v>1</v>
      </c>
      <c r="F1125">
        <v>1</v>
      </c>
      <c r="G1125">
        <v>1</v>
      </c>
      <c r="H1125">
        <v>1</v>
      </c>
      <c r="I1125" t="s">
        <v>1217</v>
      </c>
      <c r="J1125" t="s">
        <v>3</v>
      </c>
      <c r="K1125" t="s">
        <v>1218</v>
      </c>
      <c r="L1125">
        <v>1191</v>
      </c>
      <c r="N1125">
        <v>1013</v>
      </c>
      <c r="O1125" t="s">
        <v>1028</v>
      </c>
      <c r="P1125" t="s">
        <v>1028</v>
      </c>
      <c r="Q1125">
        <v>1</v>
      </c>
      <c r="X1125">
        <v>1.1299999999999999</v>
      </c>
      <c r="Y1125">
        <v>0</v>
      </c>
      <c r="Z1125">
        <v>0</v>
      </c>
      <c r="AA1125">
        <v>0</v>
      </c>
      <c r="AB1125">
        <v>9.6199999999999992</v>
      </c>
      <c r="AC1125">
        <v>0</v>
      </c>
      <c r="AD1125">
        <v>1</v>
      </c>
      <c r="AE1125">
        <v>1</v>
      </c>
      <c r="AF1125" t="s">
        <v>3</v>
      </c>
      <c r="AG1125">
        <v>1.1299999999999999</v>
      </c>
      <c r="AH1125">
        <v>2</v>
      </c>
      <c r="AI1125">
        <v>39501933</v>
      </c>
      <c r="AJ1125">
        <v>1122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ROW(Source!A501)</f>
        <v>501</v>
      </c>
      <c r="B1126">
        <v>39501941</v>
      </c>
      <c r="C1126">
        <v>39501932</v>
      </c>
      <c r="D1126">
        <v>37064876</v>
      </c>
      <c r="E1126">
        <v>1</v>
      </c>
      <c r="F1126">
        <v>1</v>
      </c>
      <c r="G1126">
        <v>1</v>
      </c>
      <c r="H1126">
        <v>1</v>
      </c>
      <c r="I1126" t="s">
        <v>1029</v>
      </c>
      <c r="J1126" t="s">
        <v>3</v>
      </c>
      <c r="K1126" t="s">
        <v>1030</v>
      </c>
      <c r="L1126">
        <v>1191</v>
      </c>
      <c r="N1126">
        <v>1013</v>
      </c>
      <c r="O1126" t="s">
        <v>1028</v>
      </c>
      <c r="P1126" t="s">
        <v>1028</v>
      </c>
      <c r="Q1126">
        <v>1</v>
      </c>
      <c r="X1126">
        <v>0.16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1</v>
      </c>
      <c r="AE1126">
        <v>2</v>
      </c>
      <c r="AF1126" t="s">
        <v>3</v>
      </c>
      <c r="AG1126">
        <v>0.16</v>
      </c>
      <c r="AH1126">
        <v>2</v>
      </c>
      <c r="AI1126">
        <v>39501934</v>
      </c>
      <c r="AJ1126">
        <v>1123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ROW(Source!A501)</f>
        <v>501</v>
      </c>
      <c r="B1127">
        <v>39501942</v>
      </c>
      <c r="C1127">
        <v>39501932</v>
      </c>
      <c r="D1127">
        <v>36882159</v>
      </c>
      <c r="E1127">
        <v>1</v>
      </c>
      <c r="F1127">
        <v>1</v>
      </c>
      <c r="G1127">
        <v>1</v>
      </c>
      <c r="H1127">
        <v>2</v>
      </c>
      <c r="I1127" t="s">
        <v>1119</v>
      </c>
      <c r="J1127" t="s">
        <v>1120</v>
      </c>
      <c r="K1127" t="s">
        <v>1121</v>
      </c>
      <c r="L1127">
        <v>1368</v>
      </c>
      <c r="N1127">
        <v>1011</v>
      </c>
      <c r="O1127" t="s">
        <v>1034</v>
      </c>
      <c r="P1127" t="s">
        <v>1034</v>
      </c>
      <c r="Q1127">
        <v>1</v>
      </c>
      <c r="X1127">
        <v>0.08</v>
      </c>
      <c r="Y1127">
        <v>0</v>
      </c>
      <c r="Z1127">
        <v>111.99</v>
      </c>
      <c r="AA1127">
        <v>13.5</v>
      </c>
      <c r="AB1127">
        <v>0</v>
      </c>
      <c r="AC1127">
        <v>0</v>
      </c>
      <c r="AD1127">
        <v>1</v>
      </c>
      <c r="AE1127">
        <v>0</v>
      </c>
      <c r="AF1127" t="s">
        <v>3</v>
      </c>
      <c r="AG1127">
        <v>0.08</v>
      </c>
      <c r="AH1127">
        <v>2</v>
      </c>
      <c r="AI1127">
        <v>39501935</v>
      </c>
      <c r="AJ1127">
        <v>1124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ROW(Source!A501)</f>
        <v>501</v>
      </c>
      <c r="B1128">
        <v>39501943</v>
      </c>
      <c r="C1128">
        <v>39501932</v>
      </c>
      <c r="D1128">
        <v>36883554</v>
      </c>
      <c r="E1128">
        <v>1</v>
      </c>
      <c r="F1128">
        <v>1</v>
      </c>
      <c r="G1128">
        <v>1</v>
      </c>
      <c r="H1128">
        <v>2</v>
      </c>
      <c r="I1128" t="s">
        <v>1037</v>
      </c>
      <c r="J1128" t="s">
        <v>1038</v>
      </c>
      <c r="K1128" t="s">
        <v>1039</v>
      </c>
      <c r="L1128">
        <v>1368</v>
      </c>
      <c r="N1128">
        <v>1011</v>
      </c>
      <c r="O1128" t="s">
        <v>1034</v>
      </c>
      <c r="P1128" t="s">
        <v>1034</v>
      </c>
      <c r="Q1128">
        <v>1</v>
      </c>
      <c r="X1128">
        <v>0.08</v>
      </c>
      <c r="Y1128">
        <v>0</v>
      </c>
      <c r="Z1128">
        <v>65.709999999999994</v>
      </c>
      <c r="AA1128">
        <v>11.6</v>
      </c>
      <c r="AB1128">
        <v>0</v>
      </c>
      <c r="AC1128">
        <v>0</v>
      </c>
      <c r="AD1128">
        <v>1</v>
      </c>
      <c r="AE1128">
        <v>0</v>
      </c>
      <c r="AF1128" t="s">
        <v>3</v>
      </c>
      <c r="AG1128">
        <v>0.08</v>
      </c>
      <c r="AH1128">
        <v>2</v>
      </c>
      <c r="AI1128">
        <v>39501936</v>
      </c>
      <c r="AJ1128">
        <v>1125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ROW(Source!A501)</f>
        <v>501</v>
      </c>
      <c r="B1129">
        <v>39501944</v>
      </c>
      <c r="C1129">
        <v>39501932</v>
      </c>
      <c r="D1129">
        <v>36804448</v>
      </c>
      <c r="E1129">
        <v>1</v>
      </c>
      <c r="F1129">
        <v>1</v>
      </c>
      <c r="G1129">
        <v>1</v>
      </c>
      <c r="H1129">
        <v>3</v>
      </c>
      <c r="I1129" t="s">
        <v>1433</v>
      </c>
      <c r="J1129" t="s">
        <v>1434</v>
      </c>
      <c r="K1129" t="s">
        <v>1416</v>
      </c>
      <c r="L1129">
        <v>1346</v>
      </c>
      <c r="N1129">
        <v>1009</v>
      </c>
      <c r="O1129" t="s">
        <v>52</v>
      </c>
      <c r="P1129" t="s">
        <v>52</v>
      </c>
      <c r="Q1129">
        <v>1</v>
      </c>
      <c r="X1129">
        <v>0.04</v>
      </c>
      <c r="Y1129">
        <v>9.0399999999999991</v>
      </c>
      <c r="Z1129">
        <v>0</v>
      </c>
      <c r="AA1129">
        <v>0</v>
      </c>
      <c r="AB1129">
        <v>0</v>
      </c>
      <c r="AC1129">
        <v>0</v>
      </c>
      <c r="AD1129">
        <v>1</v>
      </c>
      <c r="AE1129">
        <v>0</v>
      </c>
      <c r="AF1129" t="s">
        <v>3</v>
      </c>
      <c r="AG1129">
        <v>0.04</v>
      </c>
      <c r="AH1129">
        <v>2</v>
      </c>
      <c r="AI1129">
        <v>39501937</v>
      </c>
      <c r="AJ1129">
        <v>1126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ROW(Source!A501)</f>
        <v>501</v>
      </c>
      <c r="B1130">
        <v>39501945</v>
      </c>
      <c r="C1130">
        <v>39501932</v>
      </c>
      <c r="D1130">
        <v>36799065</v>
      </c>
      <c r="E1130">
        <v>17</v>
      </c>
      <c r="F1130">
        <v>1</v>
      </c>
      <c r="G1130">
        <v>1</v>
      </c>
      <c r="H1130">
        <v>3</v>
      </c>
      <c r="I1130" t="s">
        <v>1438</v>
      </c>
      <c r="J1130" t="s">
        <v>3</v>
      </c>
      <c r="K1130" t="s">
        <v>1439</v>
      </c>
      <c r="L1130">
        <v>1374</v>
      </c>
      <c r="N1130">
        <v>1013</v>
      </c>
      <c r="O1130" t="s">
        <v>1440</v>
      </c>
      <c r="P1130" t="s">
        <v>1440</v>
      </c>
      <c r="Q1130">
        <v>1</v>
      </c>
      <c r="X1130">
        <v>0.22</v>
      </c>
      <c r="Y1130">
        <v>1</v>
      </c>
      <c r="Z1130">
        <v>0</v>
      </c>
      <c r="AA1130">
        <v>0</v>
      </c>
      <c r="AB1130">
        <v>0</v>
      </c>
      <c r="AC1130">
        <v>0</v>
      </c>
      <c r="AD1130">
        <v>1</v>
      </c>
      <c r="AE1130">
        <v>0</v>
      </c>
      <c r="AF1130" t="s">
        <v>3</v>
      </c>
      <c r="AG1130">
        <v>0.22</v>
      </c>
      <c r="AH1130">
        <v>2</v>
      </c>
      <c r="AI1130">
        <v>39501938</v>
      </c>
      <c r="AJ1130">
        <v>1128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ROW(Source!A504)</f>
        <v>504</v>
      </c>
      <c r="B1131">
        <v>39501962</v>
      </c>
      <c r="C1131">
        <v>39501947</v>
      </c>
      <c r="D1131">
        <v>37080781</v>
      </c>
      <c r="E1131">
        <v>1</v>
      </c>
      <c r="F1131">
        <v>1</v>
      </c>
      <c r="G1131">
        <v>1</v>
      </c>
      <c r="H1131">
        <v>1</v>
      </c>
      <c r="I1131" t="s">
        <v>1099</v>
      </c>
      <c r="J1131" t="s">
        <v>3</v>
      </c>
      <c r="K1131" t="s">
        <v>1100</v>
      </c>
      <c r="L1131">
        <v>1191</v>
      </c>
      <c r="N1131">
        <v>1013</v>
      </c>
      <c r="O1131" t="s">
        <v>1028</v>
      </c>
      <c r="P1131" t="s">
        <v>1028</v>
      </c>
      <c r="Q1131">
        <v>1</v>
      </c>
      <c r="X1131">
        <v>34.700000000000003</v>
      </c>
      <c r="Y1131">
        <v>0</v>
      </c>
      <c r="Z1131">
        <v>0</v>
      </c>
      <c r="AA1131">
        <v>0</v>
      </c>
      <c r="AB1131">
        <v>9.92</v>
      </c>
      <c r="AC1131">
        <v>0</v>
      </c>
      <c r="AD1131">
        <v>1</v>
      </c>
      <c r="AE1131">
        <v>1</v>
      </c>
      <c r="AF1131" t="s">
        <v>3</v>
      </c>
      <c r="AG1131">
        <v>34.700000000000003</v>
      </c>
      <c r="AH1131">
        <v>2</v>
      </c>
      <c r="AI1131">
        <v>39501948</v>
      </c>
      <c r="AJ1131">
        <v>1129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ROW(Source!A504)</f>
        <v>504</v>
      </c>
      <c r="B1132">
        <v>39501963</v>
      </c>
      <c r="C1132">
        <v>39501947</v>
      </c>
      <c r="D1132">
        <v>37064876</v>
      </c>
      <c r="E1132">
        <v>1</v>
      </c>
      <c r="F1132">
        <v>1</v>
      </c>
      <c r="G1132">
        <v>1</v>
      </c>
      <c r="H1132">
        <v>1</v>
      </c>
      <c r="I1132" t="s">
        <v>1029</v>
      </c>
      <c r="J1132" t="s">
        <v>3</v>
      </c>
      <c r="K1132" t="s">
        <v>1030</v>
      </c>
      <c r="L1132">
        <v>1191</v>
      </c>
      <c r="N1132">
        <v>1013</v>
      </c>
      <c r="O1132" t="s">
        <v>1028</v>
      </c>
      <c r="P1132" t="s">
        <v>1028</v>
      </c>
      <c r="Q1132">
        <v>1</v>
      </c>
      <c r="X1132">
        <v>0.02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1</v>
      </c>
      <c r="AE1132">
        <v>2</v>
      </c>
      <c r="AF1132" t="s">
        <v>3</v>
      </c>
      <c r="AG1132">
        <v>0.02</v>
      </c>
      <c r="AH1132">
        <v>2</v>
      </c>
      <c r="AI1132">
        <v>39501949</v>
      </c>
      <c r="AJ1132">
        <v>1130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ROW(Source!A504)</f>
        <v>504</v>
      </c>
      <c r="B1133">
        <v>39501964</v>
      </c>
      <c r="C1133">
        <v>39501947</v>
      </c>
      <c r="D1133">
        <v>36882159</v>
      </c>
      <c r="E1133">
        <v>1</v>
      </c>
      <c r="F1133">
        <v>1</v>
      </c>
      <c r="G1133">
        <v>1</v>
      </c>
      <c r="H1133">
        <v>2</v>
      </c>
      <c r="I1133" t="s">
        <v>1119</v>
      </c>
      <c r="J1133" t="s">
        <v>1120</v>
      </c>
      <c r="K1133" t="s">
        <v>1121</v>
      </c>
      <c r="L1133">
        <v>1368</v>
      </c>
      <c r="N1133">
        <v>1011</v>
      </c>
      <c r="O1133" t="s">
        <v>1034</v>
      </c>
      <c r="P1133" t="s">
        <v>1034</v>
      </c>
      <c r="Q1133">
        <v>1</v>
      </c>
      <c r="X1133">
        <v>0.01</v>
      </c>
      <c r="Y1133">
        <v>0</v>
      </c>
      <c r="Z1133">
        <v>111.99</v>
      </c>
      <c r="AA1133">
        <v>13.5</v>
      </c>
      <c r="AB1133">
        <v>0</v>
      </c>
      <c r="AC1133">
        <v>0</v>
      </c>
      <c r="AD1133">
        <v>1</v>
      </c>
      <c r="AE1133">
        <v>0</v>
      </c>
      <c r="AF1133" t="s">
        <v>3</v>
      </c>
      <c r="AG1133">
        <v>0.01</v>
      </c>
      <c r="AH1133">
        <v>2</v>
      </c>
      <c r="AI1133">
        <v>39501950</v>
      </c>
      <c r="AJ1133">
        <v>1131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ROW(Source!A504)</f>
        <v>504</v>
      </c>
      <c r="B1134">
        <v>39501965</v>
      </c>
      <c r="C1134">
        <v>39501947</v>
      </c>
      <c r="D1134">
        <v>36883554</v>
      </c>
      <c r="E1134">
        <v>1</v>
      </c>
      <c r="F1134">
        <v>1</v>
      </c>
      <c r="G1134">
        <v>1</v>
      </c>
      <c r="H1134">
        <v>2</v>
      </c>
      <c r="I1134" t="s">
        <v>1037</v>
      </c>
      <c r="J1134" t="s">
        <v>1038</v>
      </c>
      <c r="K1134" t="s">
        <v>1039</v>
      </c>
      <c r="L1134">
        <v>1368</v>
      </c>
      <c r="N1134">
        <v>1011</v>
      </c>
      <c r="O1134" t="s">
        <v>1034</v>
      </c>
      <c r="P1134" t="s">
        <v>1034</v>
      </c>
      <c r="Q1134">
        <v>1</v>
      </c>
      <c r="X1134">
        <v>0.01</v>
      </c>
      <c r="Y1134">
        <v>0</v>
      </c>
      <c r="Z1134">
        <v>65.709999999999994</v>
      </c>
      <c r="AA1134">
        <v>11.6</v>
      </c>
      <c r="AB1134">
        <v>0</v>
      </c>
      <c r="AC1134">
        <v>0</v>
      </c>
      <c r="AD1134">
        <v>1</v>
      </c>
      <c r="AE1134">
        <v>0</v>
      </c>
      <c r="AF1134" t="s">
        <v>3</v>
      </c>
      <c r="AG1134">
        <v>0.01</v>
      </c>
      <c r="AH1134">
        <v>2</v>
      </c>
      <c r="AI1134">
        <v>39501951</v>
      </c>
      <c r="AJ1134">
        <v>1132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ROW(Source!A504)</f>
        <v>504</v>
      </c>
      <c r="B1135">
        <v>39501966</v>
      </c>
      <c r="C1135">
        <v>39501947</v>
      </c>
      <c r="D1135">
        <v>36884526</v>
      </c>
      <c r="E1135">
        <v>1</v>
      </c>
      <c r="F1135">
        <v>1</v>
      </c>
      <c r="G1135">
        <v>1</v>
      </c>
      <c r="H1135">
        <v>2</v>
      </c>
      <c r="I1135" t="s">
        <v>1467</v>
      </c>
      <c r="J1135" t="s">
        <v>1468</v>
      </c>
      <c r="K1135" t="s">
        <v>1469</v>
      </c>
      <c r="L1135">
        <v>1368</v>
      </c>
      <c r="N1135">
        <v>1011</v>
      </c>
      <c r="O1135" t="s">
        <v>1034</v>
      </c>
      <c r="P1135" t="s">
        <v>1034</v>
      </c>
      <c r="Q1135">
        <v>1</v>
      </c>
      <c r="X1135">
        <v>12.2</v>
      </c>
      <c r="Y1135">
        <v>0</v>
      </c>
      <c r="Z1135">
        <v>1.1100000000000001</v>
      </c>
      <c r="AA1135">
        <v>0</v>
      </c>
      <c r="AB1135">
        <v>0</v>
      </c>
      <c r="AC1135">
        <v>0</v>
      </c>
      <c r="AD1135">
        <v>1</v>
      </c>
      <c r="AE1135">
        <v>0</v>
      </c>
      <c r="AF1135" t="s">
        <v>3</v>
      </c>
      <c r="AG1135">
        <v>12.2</v>
      </c>
      <c r="AH1135">
        <v>2</v>
      </c>
      <c r="AI1135">
        <v>39501952</v>
      </c>
      <c r="AJ1135">
        <v>1133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ROW(Source!A504)</f>
        <v>504</v>
      </c>
      <c r="B1136">
        <v>39501967</v>
      </c>
      <c r="C1136">
        <v>39501947</v>
      </c>
      <c r="D1136">
        <v>36800043</v>
      </c>
      <c r="E1136">
        <v>1</v>
      </c>
      <c r="F1136">
        <v>1</v>
      </c>
      <c r="G1136">
        <v>1</v>
      </c>
      <c r="H1136">
        <v>3</v>
      </c>
      <c r="I1136" t="s">
        <v>1441</v>
      </c>
      <c r="J1136" t="s">
        <v>1442</v>
      </c>
      <c r="K1136" t="s">
        <v>1443</v>
      </c>
      <c r="L1136">
        <v>1346</v>
      </c>
      <c r="N1136">
        <v>1009</v>
      </c>
      <c r="O1136" t="s">
        <v>52</v>
      </c>
      <c r="P1136" t="s">
        <v>52</v>
      </c>
      <c r="Q1136">
        <v>1</v>
      </c>
      <c r="X1136">
        <v>0.1</v>
      </c>
      <c r="Y1136">
        <v>44.97</v>
      </c>
      <c r="Z1136">
        <v>0</v>
      </c>
      <c r="AA1136">
        <v>0</v>
      </c>
      <c r="AB1136">
        <v>0</v>
      </c>
      <c r="AC1136">
        <v>0</v>
      </c>
      <c r="AD1136">
        <v>1</v>
      </c>
      <c r="AE1136">
        <v>0</v>
      </c>
      <c r="AF1136" t="s">
        <v>3</v>
      </c>
      <c r="AG1136">
        <v>0.1</v>
      </c>
      <c r="AH1136">
        <v>2</v>
      </c>
      <c r="AI1136">
        <v>39501953</v>
      </c>
      <c r="AJ1136">
        <v>1134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ROW(Source!A504)</f>
        <v>504</v>
      </c>
      <c r="B1137">
        <v>39501968</v>
      </c>
      <c r="C1137">
        <v>39501947</v>
      </c>
      <c r="D1137">
        <v>36801775</v>
      </c>
      <c r="E1137">
        <v>1</v>
      </c>
      <c r="F1137">
        <v>1</v>
      </c>
      <c r="G1137">
        <v>1</v>
      </c>
      <c r="H1137">
        <v>3</v>
      </c>
      <c r="I1137" t="s">
        <v>1444</v>
      </c>
      <c r="J1137" t="s">
        <v>1445</v>
      </c>
      <c r="K1137" t="s">
        <v>1446</v>
      </c>
      <c r="L1137">
        <v>1346</v>
      </c>
      <c r="N1137">
        <v>1009</v>
      </c>
      <c r="O1137" t="s">
        <v>52</v>
      </c>
      <c r="P1137" t="s">
        <v>52</v>
      </c>
      <c r="Q1137">
        <v>1</v>
      </c>
      <c r="X1137">
        <v>0.05</v>
      </c>
      <c r="Y1137">
        <v>11.5</v>
      </c>
      <c r="Z1137">
        <v>0</v>
      </c>
      <c r="AA1137">
        <v>0</v>
      </c>
      <c r="AB1137">
        <v>0</v>
      </c>
      <c r="AC1137">
        <v>0</v>
      </c>
      <c r="AD1137">
        <v>1</v>
      </c>
      <c r="AE1137">
        <v>0</v>
      </c>
      <c r="AF1137" t="s">
        <v>3</v>
      </c>
      <c r="AG1137">
        <v>0.05</v>
      </c>
      <c r="AH1137">
        <v>2</v>
      </c>
      <c r="AI1137">
        <v>39501954</v>
      </c>
      <c r="AJ1137">
        <v>1135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ROW(Source!A504)</f>
        <v>504</v>
      </c>
      <c r="B1138">
        <v>39501969</v>
      </c>
      <c r="C1138">
        <v>39501947</v>
      </c>
      <c r="D1138">
        <v>36802094</v>
      </c>
      <c r="E1138">
        <v>1</v>
      </c>
      <c r="F1138">
        <v>1</v>
      </c>
      <c r="G1138">
        <v>1</v>
      </c>
      <c r="H1138">
        <v>3</v>
      </c>
      <c r="I1138" t="s">
        <v>1430</v>
      </c>
      <c r="J1138" t="s">
        <v>1431</v>
      </c>
      <c r="K1138" t="s">
        <v>1432</v>
      </c>
      <c r="L1138">
        <v>1346</v>
      </c>
      <c r="N1138">
        <v>1009</v>
      </c>
      <c r="O1138" t="s">
        <v>52</v>
      </c>
      <c r="P1138" t="s">
        <v>52</v>
      </c>
      <c r="Q1138">
        <v>1</v>
      </c>
      <c r="X1138">
        <v>0.4</v>
      </c>
      <c r="Y1138">
        <v>30.4</v>
      </c>
      <c r="Z1138">
        <v>0</v>
      </c>
      <c r="AA1138">
        <v>0</v>
      </c>
      <c r="AB1138">
        <v>0</v>
      </c>
      <c r="AC1138">
        <v>0</v>
      </c>
      <c r="AD1138">
        <v>1</v>
      </c>
      <c r="AE1138">
        <v>0</v>
      </c>
      <c r="AF1138" t="s">
        <v>3</v>
      </c>
      <c r="AG1138">
        <v>0.4</v>
      </c>
      <c r="AH1138">
        <v>2</v>
      </c>
      <c r="AI1138">
        <v>39501955</v>
      </c>
      <c r="AJ1138">
        <v>1136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  <row r="1139" spans="1:44" x14ac:dyDescent="0.2">
      <c r="A1139">
        <f>ROW(Source!A504)</f>
        <v>504</v>
      </c>
      <c r="B1139">
        <v>39501970</v>
      </c>
      <c r="C1139">
        <v>39501947</v>
      </c>
      <c r="D1139">
        <v>36802106</v>
      </c>
      <c r="E1139">
        <v>1</v>
      </c>
      <c r="F1139">
        <v>1</v>
      </c>
      <c r="G1139">
        <v>1</v>
      </c>
      <c r="H1139">
        <v>3</v>
      </c>
      <c r="I1139" t="s">
        <v>1480</v>
      </c>
      <c r="J1139" t="s">
        <v>1481</v>
      </c>
      <c r="K1139" t="s">
        <v>1482</v>
      </c>
      <c r="L1139">
        <v>1308</v>
      </c>
      <c r="N1139">
        <v>1003</v>
      </c>
      <c r="O1139" t="s">
        <v>61</v>
      </c>
      <c r="P1139" t="s">
        <v>61</v>
      </c>
      <c r="Q1139">
        <v>100</v>
      </c>
      <c r="X1139">
        <v>0.1</v>
      </c>
      <c r="Y1139">
        <v>120</v>
      </c>
      <c r="Z1139">
        <v>0</v>
      </c>
      <c r="AA1139">
        <v>0</v>
      </c>
      <c r="AB1139">
        <v>0</v>
      </c>
      <c r="AC1139">
        <v>0</v>
      </c>
      <c r="AD1139">
        <v>1</v>
      </c>
      <c r="AE1139">
        <v>0</v>
      </c>
      <c r="AF1139" t="s">
        <v>3</v>
      </c>
      <c r="AG1139">
        <v>0.1</v>
      </c>
      <c r="AH1139">
        <v>2</v>
      </c>
      <c r="AI1139">
        <v>39501956</v>
      </c>
      <c r="AJ1139">
        <v>1137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</row>
    <row r="1140" spans="1:44" x14ac:dyDescent="0.2">
      <c r="A1140">
        <f>ROW(Source!A504)</f>
        <v>504</v>
      </c>
      <c r="B1140">
        <v>39501971</v>
      </c>
      <c r="C1140">
        <v>39501947</v>
      </c>
      <c r="D1140">
        <v>36804448</v>
      </c>
      <c r="E1140">
        <v>1</v>
      </c>
      <c r="F1140">
        <v>1</v>
      </c>
      <c r="G1140">
        <v>1</v>
      </c>
      <c r="H1140">
        <v>3</v>
      </c>
      <c r="I1140" t="s">
        <v>1433</v>
      </c>
      <c r="J1140" t="s">
        <v>1434</v>
      </c>
      <c r="K1140" t="s">
        <v>1416</v>
      </c>
      <c r="L1140">
        <v>1346</v>
      </c>
      <c r="N1140">
        <v>1009</v>
      </c>
      <c r="O1140" t="s">
        <v>52</v>
      </c>
      <c r="P1140" t="s">
        <v>52</v>
      </c>
      <c r="Q1140">
        <v>1</v>
      </c>
      <c r="X1140">
        <v>1.24</v>
      </c>
      <c r="Y1140">
        <v>9.0399999999999991</v>
      </c>
      <c r="Z1140">
        <v>0</v>
      </c>
      <c r="AA1140">
        <v>0</v>
      </c>
      <c r="AB1140">
        <v>0</v>
      </c>
      <c r="AC1140">
        <v>0</v>
      </c>
      <c r="AD1140">
        <v>1</v>
      </c>
      <c r="AE1140">
        <v>0</v>
      </c>
      <c r="AF1140" t="s">
        <v>3</v>
      </c>
      <c r="AG1140">
        <v>1.24</v>
      </c>
      <c r="AH1140">
        <v>2</v>
      </c>
      <c r="AI1140">
        <v>39501957</v>
      </c>
      <c r="AJ1140">
        <v>1138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</row>
    <row r="1141" spans="1:44" x14ac:dyDescent="0.2">
      <c r="A1141">
        <f>ROW(Source!A504)</f>
        <v>504</v>
      </c>
      <c r="B1141">
        <v>39501972</v>
      </c>
      <c r="C1141">
        <v>39501947</v>
      </c>
      <c r="D1141">
        <v>36805500</v>
      </c>
      <c r="E1141">
        <v>1</v>
      </c>
      <c r="F1141">
        <v>1</v>
      </c>
      <c r="G1141">
        <v>1</v>
      </c>
      <c r="H1141">
        <v>3</v>
      </c>
      <c r="I1141" t="s">
        <v>1453</v>
      </c>
      <c r="J1141" t="s">
        <v>1454</v>
      </c>
      <c r="K1141" t="s">
        <v>1455</v>
      </c>
      <c r="L1141">
        <v>1346</v>
      </c>
      <c r="N1141">
        <v>1009</v>
      </c>
      <c r="O1141" t="s">
        <v>52</v>
      </c>
      <c r="P1141" t="s">
        <v>52</v>
      </c>
      <c r="Q1141">
        <v>1</v>
      </c>
      <c r="X1141">
        <v>0.02</v>
      </c>
      <c r="Y1141">
        <v>133.05000000000001</v>
      </c>
      <c r="Z1141">
        <v>0</v>
      </c>
      <c r="AA1141">
        <v>0</v>
      </c>
      <c r="AB1141">
        <v>0</v>
      </c>
      <c r="AC1141">
        <v>0</v>
      </c>
      <c r="AD1141">
        <v>1</v>
      </c>
      <c r="AE1141">
        <v>0</v>
      </c>
      <c r="AF1141" t="s">
        <v>3</v>
      </c>
      <c r="AG1141">
        <v>0.02</v>
      </c>
      <c r="AH1141">
        <v>2</v>
      </c>
      <c r="AI1141">
        <v>39501958</v>
      </c>
      <c r="AJ1141">
        <v>1139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</row>
    <row r="1142" spans="1:44" x14ac:dyDescent="0.2">
      <c r="A1142">
        <f>ROW(Source!A504)</f>
        <v>504</v>
      </c>
      <c r="B1142">
        <v>39501973</v>
      </c>
      <c r="C1142">
        <v>39501947</v>
      </c>
      <c r="D1142">
        <v>36838473</v>
      </c>
      <c r="E1142">
        <v>1</v>
      </c>
      <c r="F1142">
        <v>1</v>
      </c>
      <c r="G1142">
        <v>1</v>
      </c>
      <c r="H1142">
        <v>3</v>
      </c>
      <c r="I1142" t="s">
        <v>1483</v>
      </c>
      <c r="J1142" t="s">
        <v>1484</v>
      </c>
      <c r="K1142" t="s">
        <v>1485</v>
      </c>
      <c r="L1142">
        <v>1348</v>
      </c>
      <c r="N1142">
        <v>1009</v>
      </c>
      <c r="O1142" t="s">
        <v>57</v>
      </c>
      <c r="P1142" t="s">
        <v>57</v>
      </c>
      <c r="Q1142">
        <v>1000</v>
      </c>
      <c r="X1142">
        <v>2.0000000000000001E-4</v>
      </c>
      <c r="Y1142">
        <v>70200</v>
      </c>
      <c r="Z1142">
        <v>0</v>
      </c>
      <c r="AA1142">
        <v>0</v>
      </c>
      <c r="AB1142">
        <v>0</v>
      </c>
      <c r="AC1142">
        <v>0</v>
      </c>
      <c r="AD1142">
        <v>1</v>
      </c>
      <c r="AE1142">
        <v>0</v>
      </c>
      <c r="AF1142" t="s">
        <v>3</v>
      </c>
      <c r="AG1142">
        <v>2.0000000000000001E-4</v>
      </c>
      <c r="AH1142">
        <v>2</v>
      </c>
      <c r="AI1142">
        <v>39501959</v>
      </c>
      <c r="AJ1142">
        <v>1140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</row>
    <row r="1143" spans="1:44" x14ac:dyDescent="0.2">
      <c r="A1143">
        <f>ROW(Source!A504)</f>
        <v>504</v>
      </c>
      <c r="B1143">
        <v>39501974</v>
      </c>
      <c r="C1143">
        <v>39501947</v>
      </c>
      <c r="D1143">
        <v>36870813</v>
      </c>
      <c r="E1143">
        <v>1</v>
      </c>
      <c r="F1143">
        <v>1</v>
      </c>
      <c r="G1143">
        <v>1</v>
      </c>
      <c r="H1143">
        <v>3</v>
      </c>
      <c r="I1143" t="s">
        <v>1486</v>
      </c>
      <c r="J1143" t="s">
        <v>1487</v>
      </c>
      <c r="K1143" t="s">
        <v>1488</v>
      </c>
      <c r="L1143">
        <v>1355</v>
      </c>
      <c r="N1143">
        <v>1010</v>
      </c>
      <c r="O1143" t="s">
        <v>390</v>
      </c>
      <c r="P1143" t="s">
        <v>390</v>
      </c>
      <c r="Q1143">
        <v>100</v>
      </c>
      <c r="X1143">
        <v>1.02</v>
      </c>
      <c r="Y1143">
        <v>63</v>
      </c>
      <c r="Z1143">
        <v>0</v>
      </c>
      <c r="AA1143">
        <v>0</v>
      </c>
      <c r="AB1143">
        <v>0</v>
      </c>
      <c r="AC1143">
        <v>0</v>
      </c>
      <c r="AD1143">
        <v>1</v>
      </c>
      <c r="AE1143">
        <v>0</v>
      </c>
      <c r="AF1143" t="s">
        <v>3</v>
      </c>
      <c r="AG1143">
        <v>1.02</v>
      </c>
      <c r="AH1143">
        <v>2</v>
      </c>
      <c r="AI1143">
        <v>39501960</v>
      </c>
      <c r="AJ1143">
        <v>1141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</row>
    <row r="1144" spans="1:44" x14ac:dyDescent="0.2">
      <c r="A1144">
        <f>ROW(Source!A504)</f>
        <v>504</v>
      </c>
      <c r="B1144">
        <v>39501975</v>
      </c>
      <c r="C1144">
        <v>39501947</v>
      </c>
      <c r="D1144">
        <v>36799065</v>
      </c>
      <c r="E1144">
        <v>17</v>
      </c>
      <c r="F1144">
        <v>1</v>
      </c>
      <c r="G1144">
        <v>1</v>
      </c>
      <c r="H1144">
        <v>3</v>
      </c>
      <c r="I1144" t="s">
        <v>1438</v>
      </c>
      <c r="J1144" t="s">
        <v>3</v>
      </c>
      <c r="K1144" t="s">
        <v>1439</v>
      </c>
      <c r="L1144">
        <v>1374</v>
      </c>
      <c r="N1144">
        <v>1013</v>
      </c>
      <c r="O1144" t="s">
        <v>1440</v>
      </c>
      <c r="P1144" t="s">
        <v>1440</v>
      </c>
      <c r="Q1144">
        <v>1</v>
      </c>
      <c r="X1144">
        <v>6.88</v>
      </c>
      <c r="Y1144">
        <v>1</v>
      </c>
      <c r="Z1144">
        <v>0</v>
      </c>
      <c r="AA1144">
        <v>0</v>
      </c>
      <c r="AB1144">
        <v>0</v>
      </c>
      <c r="AC1144">
        <v>0</v>
      </c>
      <c r="AD1144">
        <v>1</v>
      </c>
      <c r="AE1144">
        <v>0</v>
      </c>
      <c r="AF1144" t="s">
        <v>3</v>
      </c>
      <c r="AG1144">
        <v>6.88</v>
      </c>
      <c r="AH1144">
        <v>2</v>
      </c>
      <c r="AI1144">
        <v>39501961</v>
      </c>
      <c r="AJ1144">
        <v>1142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</row>
    <row r="1145" spans="1:44" x14ac:dyDescent="0.2">
      <c r="A1145">
        <f>ROW(Source!A505)</f>
        <v>505</v>
      </c>
      <c r="B1145">
        <v>39501962</v>
      </c>
      <c r="C1145">
        <v>39501947</v>
      </c>
      <c r="D1145">
        <v>37080781</v>
      </c>
      <c r="E1145">
        <v>1</v>
      </c>
      <c r="F1145">
        <v>1</v>
      </c>
      <c r="G1145">
        <v>1</v>
      </c>
      <c r="H1145">
        <v>1</v>
      </c>
      <c r="I1145" t="s">
        <v>1099</v>
      </c>
      <c r="J1145" t="s">
        <v>3</v>
      </c>
      <c r="K1145" t="s">
        <v>1100</v>
      </c>
      <c r="L1145">
        <v>1191</v>
      </c>
      <c r="N1145">
        <v>1013</v>
      </c>
      <c r="O1145" t="s">
        <v>1028</v>
      </c>
      <c r="P1145" t="s">
        <v>1028</v>
      </c>
      <c r="Q1145">
        <v>1</v>
      </c>
      <c r="X1145">
        <v>34.700000000000003</v>
      </c>
      <c r="Y1145">
        <v>0</v>
      </c>
      <c r="Z1145">
        <v>0</v>
      </c>
      <c r="AA1145">
        <v>0</v>
      </c>
      <c r="AB1145">
        <v>9.92</v>
      </c>
      <c r="AC1145">
        <v>0</v>
      </c>
      <c r="AD1145">
        <v>1</v>
      </c>
      <c r="AE1145">
        <v>1</v>
      </c>
      <c r="AF1145" t="s">
        <v>3</v>
      </c>
      <c r="AG1145">
        <v>34.700000000000003</v>
      </c>
      <c r="AH1145">
        <v>2</v>
      </c>
      <c r="AI1145">
        <v>39501948</v>
      </c>
      <c r="AJ1145">
        <v>1143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</row>
    <row r="1146" spans="1:44" x14ac:dyDescent="0.2">
      <c r="A1146">
        <f>ROW(Source!A505)</f>
        <v>505</v>
      </c>
      <c r="B1146">
        <v>39501963</v>
      </c>
      <c r="C1146">
        <v>39501947</v>
      </c>
      <c r="D1146">
        <v>37064876</v>
      </c>
      <c r="E1146">
        <v>1</v>
      </c>
      <c r="F1146">
        <v>1</v>
      </c>
      <c r="G1146">
        <v>1</v>
      </c>
      <c r="H1146">
        <v>1</v>
      </c>
      <c r="I1146" t="s">
        <v>1029</v>
      </c>
      <c r="J1146" t="s">
        <v>3</v>
      </c>
      <c r="K1146" t="s">
        <v>1030</v>
      </c>
      <c r="L1146">
        <v>1191</v>
      </c>
      <c r="N1146">
        <v>1013</v>
      </c>
      <c r="O1146" t="s">
        <v>1028</v>
      </c>
      <c r="P1146" t="s">
        <v>1028</v>
      </c>
      <c r="Q1146">
        <v>1</v>
      </c>
      <c r="X1146">
        <v>0.02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1</v>
      </c>
      <c r="AE1146">
        <v>2</v>
      </c>
      <c r="AF1146" t="s">
        <v>3</v>
      </c>
      <c r="AG1146">
        <v>0.02</v>
      </c>
      <c r="AH1146">
        <v>2</v>
      </c>
      <c r="AI1146">
        <v>39501949</v>
      </c>
      <c r="AJ1146">
        <v>1144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</row>
    <row r="1147" spans="1:44" x14ac:dyDescent="0.2">
      <c r="A1147">
        <f>ROW(Source!A505)</f>
        <v>505</v>
      </c>
      <c r="B1147">
        <v>39501964</v>
      </c>
      <c r="C1147">
        <v>39501947</v>
      </c>
      <c r="D1147">
        <v>36882159</v>
      </c>
      <c r="E1147">
        <v>1</v>
      </c>
      <c r="F1147">
        <v>1</v>
      </c>
      <c r="G1147">
        <v>1</v>
      </c>
      <c r="H1147">
        <v>2</v>
      </c>
      <c r="I1147" t="s">
        <v>1119</v>
      </c>
      <c r="J1147" t="s">
        <v>1120</v>
      </c>
      <c r="K1147" t="s">
        <v>1121</v>
      </c>
      <c r="L1147">
        <v>1368</v>
      </c>
      <c r="N1147">
        <v>1011</v>
      </c>
      <c r="O1147" t="s">
        <v>1034</v>
      </c>
      <c r="P1147" t="s">
        <v>1034</v>
      </c>
      <c r="Q1147">
        <v>1</v>
      </c>
      <c r="X1147">
        <v>0.01</v>
      </c>
      <c r="Y1147">
        <v>0</v>
      </c>
      <c r="Z1147">
        <v>111.99</v>
      </c>
      <c r="AA1147">
        <v>13.5</v>
      </c>
      <c r="AB1147">
        <v>0</v>
      </c>
      <c r="AC1147">
        <v>0</v>
      </c>
      <c r="AD1147">
        <v>1</v>
      </c>
      <c r="AE1147">
        <v>0</v>
      </c>
      <c r="AF1147" t="s">
        <v>3</v>
      </c>
      <c r="AG1147">
        <v>0.01</v>
      </c>
      <c r="AH1147">
        <v>2</v>
      </c>
      <c r="AI1147">
        <v>39501950</v>
      </c>
      <c r="AJ1147">
        <v>1145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>
        <f>ROW(Source!A505)</f>
        <v>505</v>
      </c>
      <c r="B1148">
        <v>39501965</v>
      </c>
      <c r="C1148">
        <v>39501947</v>
      </c>
      <c r="D1148">
        <v>36883554</v>
      </c>
      <c r="E1148">
        <v>1</v>
      </c>
      <c r="F1148">
        <v>1</v>
      </c>
      <c r="G1148">
        <v>1</v>
      </c>
      <c r="H1148">
        <v>2</v>
      </c>
      <c r="I1148" t="s">
        <v>1037</v>
      </c>
      <c r="J1148" t="s">
        <v>1038</v>
      </c>
      <c r="K1148" t="s">
        <v>1039</v>
      </c>
      <c r="L1148">
        <v>1368</v>
      </c>
      <c r="N1148">
        <v>1011</v>
      </c>
      <c r="O1148" t="s">
        <v>1034</v>
      </c>
      <c r="P1148" t="s">
        <v>1034</v>
      </c>
      <c r="Q1148">
        <v>1</v>
      </c>
      <c r="X1148">
        <v>0.01</v>
      </c>
      <c r="Y1148">
        <v>0</v>
      </c>
      <c r="Z1148">
        <v>65.709999999999994</v>
      </c>
      <c r="AA1148">
        <v>11.6</v>
      </c>
      <c r="AB1148">
        <v>0</v>
      </c>
      <c r="AC1148">
        <v>0</v>
      </c>
      <c r="AD1148">
        <v>1</v>
      </c>
      <c r="AE1148">
        <v>0</v>
      </c>
      <c r="AF1148" t="s">
        <v>3</v>
      </c>
      <c r="AG1148">
        <v>0.01</v>
      </c>
      <c r="AH1148">
        <v>2</v>
      </c>
      <c r="AI1148">
        <v>39501951</v>
      </c>
      <c r="AJ1148">
        <v>1146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</row>
    <row r="1149" spans="1:44" x14ac:dyDescent="0.2">
      <c r="A1149">
        <f>ROW(Source!A505)</f>
        <v>505</v>
      </c>
      <c r="B1149">
        <v>39501966</v>
      </c>
      <c r="C1149">
        <v>39501947</v>
      </c>
      <c r="D1149">
        <v>36884526</v>
      </c>
      <c r="E1149">
        <v>1</v>
      </c>
      <c r="F1149">
        <v>1</v>
      </c>
      <c r="G1149">
        <v>1</v>
      </c>
      <c r="H1149">
        <v>2</v>
      </c>
      <c r="I1149" t="s">
        <v>1467</v>
      </c>
      <c r="J1149" t="s">
        <v>1468</v>
      </c>
      <c r="K1149" t="s">
        <v>1469</v>
      </c>
      <c r="L1149">
        <v>1368</v>
      </c>
      <c r="N1149">
        <v>1011</v>
      </c>
      <c r="O1149" t="s">
        <v>1034</v>
      </c>
      <c r="P1149" t="s">
        <v>1034</v>
      </c>
      <c r="Q1149">
        <v>1</v>
      </c>
      <c r="X1149">
        <v>12.2</v>
      </c>
      <c r="Y1149">
        <v>0</v>
      </c>
      <c r="Z1149">
        <v>1.1100000000000001</v>
      </c>
      <c r="AA1149">
        <v>0</v>
      </c>
      <c r="AB1149">
        <v>0</v>
      </c>
      <c r="AC1149">
        <v>0</v>
      </c>
      <c r="AD1149">
        <v>1</v>
      </c>
      <c r="AE1149">
        <v>0</v>
      </c>
      <c r="AF1149" t="s">
        <v>3</v>
      </c>
      <c r="AG1149">
        <v>12.2</v>
      </c>
      <c r="AH1149">
        <v>2</v>
      </c>
      <c r="AI1149">
        <v>39501952</v>
      </c>
      <c r="AJ1149">
        <v>1147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</row>
    <row r="1150" spans="1:44" x14ac:dyDescent="0.2">
      <c r="A1150">
        <f>ROW(Source!A505)</f>
        <v>505</v>
      </c>
      <c r="B1150">
        <v>39501967</v>
      </c>
      <c r="C1150">
        <v>39501947</v>
      </c>
      <c r="D1150">
        <v>36800043</v>
      </c>
      <c r="E1150">
        <v>1</v>
      </c>
      <c r="F1150">
        <v>1</v>
      </c>
      <c r="G1150">
        <v>1</v>
      </c>
      <c r="H1150">
        <v>3</v>
      </c>
      <c r="I1150" t="s">
        <v>1441</v>
      </c>
      <c r="J1150" t="s">
        <v>1442</v>
      </c>
      <c r="K1150" t="s">
        <v>1443</v>
      </c>
      <c r="L1150">
        <v>1346</v>
      </c>
      <c r="N1150">
        <v>1009</v>
      </c>
      <c r="O1150" t="s">
        <v>52</v>
      </c>
      <c r="P1150" t="s">
        <v>52</v>
      </c>
      <c r="Q1150">
        <v>1</v>
      </c>
      <c r="X1150">
        <v>0.1</v>
      </c>
      <c r="Y1150">
        <v>44.97</v>
      </c>
      <c r="Z1150">
        <v>0</v>
      </c>
      <c r="AA1150">
        <v>0</v>
      </c>
      <c r="AB1150">
        <v>0</v>
      </c>
      <c r="AC1150">
        <v>0</v>
      </c>
      <c r="AD1150">
        <v>1</v>
      </c>
      <c r="AE1150">
        <v>0</v>
      </c>
      <c r="AF1150" t="s">
        <v>3</v>
      </c>
      <c r="AG1150">
        <v>0.1</v>
      </c>
      <c r="AH1150">
        <v>2</v>
      </c>
      <c r="AI1150">
        <v>39501953</v>
      </c>
      <c r="AJ1150">
        <v>1148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</row>
    <row r="1151" spans="1:44" x14ac:dyDescent="0.2">
      <c r="A1151">
        <f>ROW(Source!A505)</f>
        <v>505</v>
      </c>
      <c r="B1151">
        <v>39501968</v>
      </c>
      <c r="C1151">
        <v>39501947</v>
      </c>
      <c r="D1151">
        <v>36801775</v>
      </c>
      <c r="E1151">
        <v>1</v>
      </c>
      <c r="F1151">
        <v>1</v>
      </c>
      <c r="G1151">
        <v>1</v>
      </c>
      <c r="H1151">
        <v>3</v>
      </c>
      <c r="I1151" t="s">
        <v>1444</v>
      </c>
      <c r="J1151" t="s">
        <v>1445</v>
      </c>
      <c r="K1151" t="s">
        <v>1446</v>
      </c>
      <c r="L1151">
        <v>1346</v>
      </c>
      <c r="N1151">
        <v>1009</v>
      </c>
      <c r="O1151" t="s">
        <v>52</v>
      </c>
      <c r="P1151" t="s">
        <v>52</v>
      </c>
      <c r="Q1151">
        <v>1</v>
      </c>
      <c r="X1151">
        <v>0.05</v>
      </c>
      <c r="Y1151">
        <v>11.5</v>
      </c>
      <c r="Z1151">
        <v>0</v>
      </c>
      <c r="AA1151">
        <v>0</v>
      </c>
      <c r="AB1151">
        <v>0</v>
      </c>
      <c r="AC1151">
        <v>0</v>
      </c>
      <c r="AD1151">
        <v>1</v>
      </c>
      <c r="AE1151">
        <v>0</v>
      </c>
      <c r="AF1151" t="s">
        <v>3</v>
      </c>
      <c r="AG1151">
        <v>0.05</v>
      </c>
      <c r="AH1151">
        <v>2</v>
      </c>
      <c r="AI1151">
        <v>39501954</v>
      </c>
      <c r="AJ1151">
        <v>1149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</row>
    <row r="1152" spans="1:44" x14ac:dyDescent="0.2">
      <c r="A1152">
        <f>ROW(Source!A505)</f>
        <v>505</v>
      </c>
      <c r="B1152">
        <v>39501969</v>
      </c>
      <c r="C1152">
        <v>39501947</v>
      </c>
      <c r="D1152">
        <v>36802094</v>
      </c>
      <c r="E1152">
        <v>1</v>
      </c>
      <c r="F1152">
        <v>1</v>
      </c>
      <c r="G1152">
        <v>1</v>
      </c>
      <c r="H1152">
        <v>3</v>
      </c>
      <c r="I1152" t="s">
        <v>1430</v>
      </c>
      <c r="J1152" t="s">
        <v>1431</v>
      </c>
      <c r="K1152" t="s">
        <v>1432</v>
      </c>
      <c r="L1152">
        <v>1346</v>
      </c>
      <c r="N1152">
        <v>1009</v>
      </c>
      <c r="O1152" t="s">
        <v>52</v>
      </c>
      <c r="P1152" t="s">
        <v>52</v>
      </c>
      <c r="Q1152">
        <v>1</v>
      </c>
      <c r="X1152">
        <v>0.4</v>
      </c>
      <c r="Y1152">
        <v>30.4</v>
      </c>
      <c r="Z1152">
        <v>0</v>
      </c>
      <c r="AA1152">
        <v>0</v>
      </c>
      <c r="AB1152">
        <v>0</v>
      </c>
      <c r="AC1152">
        <v>0</v>
      </c>
      <c r="AD1152">
        <v>1</v>
      </c>
      <c r="AE1152">
        <v>0</v>
      </c>
      <c r="AF1152" t="s">
        <v>3</v>
      </c>
      <c r="AG1152">
        <v>0.4</v>
      </c>
      <c r="AH1152">
        <v>2</v>
      </c>
      <c r="AI1152">
        <v>39501955</v>
      </c>
      <c r="AJ1152">
        <v>1150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</row>
    <row r="1153" spans="1:44" x14ac:dyDescent="0.2">
      <c r="A1153">
        <f>ROW(Source!A505)</f>
        <v>505</v>
      </c>
      <c r="B1153">
        <v>39501970</v>
      </c>
      <c r="C1153">
        <v>39501947</v>
      </c>
      <c r="D1153">
        <v>36802106</v>
      </c>
      <c r="E1153">
        <v>1</v>
      </c>
      <c r="F1153">
        <v>1</v>
      </c>
      <c r="G1153">
        <v>1</v>
      </c>
      <c r="H1153">
        <v>3</v>
      </c>
      <c r="I1153" t="s">
        <v>1480</v>
      </c>
      <c r="J1153" t="s">
        <v>1481</v>
      </c>
      <c r="K1153" t="s">
        <v>1482</v>
      </c>
      <c r="L1153">
        <v>1308</v>
      </c>
      <c r="N1153">
        <v>1003</v>
      </c>
      <c r="O1153" t="s">
        <v>61</v>
      </c>
      <c r="P1153" t="s">
        <v>61</v>
      </c>
      <c r="Q1153">
        <v>100</v>
      </c>
      <c r="X1153">
        <v>0.1</v>
      </c>
      <c r="Y1153">
        <v>120</v>
      </c>
      <c r="Z1153">
        <v>0</v>
      </c>
      <c r="AA1153">
        <v>0</v>
      </c>
      <c r="AB1153">
        <v>0</v>
      </c>
      <c r="AC1153">
        <v>0</v>
      </c>
      <c r="AD1153">
        <v>1</v>
      </c>
      <c r="AE1153">
        <v>0</v>
      </c>
      <c r="AF1153" t="s">
        <v>3</v>
      </c>
      <c r="AG1153">
        <v>0.1</v>
      </c>
      <c r="AH1153">
        <v>2</v>
      </c>
      <c r="AI1153">
        <v>39501956</v>
      </c>
      <c r="AJ1153">
        <v>1151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</row>
    <row r="1154" spans="1:44" x14ac:dyDescent="0.2">
      <c r="A1154">
        <f>ROW(Source!A505)</f>
        <v>505</v>
      </c>
      <c r="B1154">
        <v>39501971</v>
      </c>
      <c r="C1154">
        <v>39501947</v>
      </c>
      <c r="D1154">
        <v>36804448</v>
      </c>
      <c r="E1154">
        <v>1</v>
      </c>
      <c r="F1154">
        <v>1</v>
      </c>
      <c r="G1154">
        <v>1</v>
      </c>
      <c r="H1154">
        <v>3</v>
      </c>
      <c r="I1154" t="s">
        <v>1433</v>
      </c>
      <c r="J1154" t="s">
        <v>1434</v>
      </c>
      <c r="K1154" t="s">
        <v>1416</v>
      </c>
      <c r="L1154">
        <v>1346</v>
      </c>
      <c r="N1154">
        <v>1009</v>
      </c>
      <c r="O1154" t="s">
        <v>52</v>
      </c>
      <c r="P1154" t="s">
        <v>52</v>
      </c>
      <c r="Q1154">
        <v>1</v>
      </c>
      <c r="X1154">
        <v>1.24</v>
      </c>
      <c r="Y1154">
        <v>9.0399999999999991</v>
      </c>
      <c r="Z1154">
        <v>0</v>
      </c>
      <c r="AA1154">
        <v>0</v>
      </c>
      <c r="AB1154">
        <v>0</v>
      </c>
      <c r="AC1154">
        <v>0</v>
      </c>
      <c r="AD1154">
        <v>1</v>
      </c>
      <c r="AE1154">
        <v>0</v>
      </c>
      <c r="AF1154" t="s">
        <v>3</v>
      </c>
      <c r="AG1154">
        <v>1.24</v>
      </c>
      <c r="AH1154">
        <v>2</v>
      </c>
      <c r="AI1154">
        <v>39501957</v>
      </c>
      <c r="AJ1154">
        <v>1152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</row>
    <row r="1155" spans="1:44" x14ac:dyDescent="0.2">
      <c r="A1155">
        <f>ROW(Source!A505)</f>
        <v>505</v>
      </c>
      <c r="B1155">
        <v>39501972</v>
      </c>
      <c r="C1155">
        <v>39501947</v>
      </c>
      <c r="D1155">
        <v>36805500</v>
      </c>
      <c r="E1155">
        <v>1</v>
      </c>
      <c r="F1155">
        <v>1</v>
      </c>
      <c r="G1155">
        <v>1</v>
      </c>
      <c r="H1155">
        <v>3</v>
      </c>
      <c r="I1155" t="s">
        <v>1453</v>
      </c>
      <c r="J1155" t="s">
        <v>1454</v>
      </c>
      <c r="K1155" t="s">
        <v>1455</v>
      </c>
      <c r="L1155">
        <v>1346</v>
      </c>
      <c r="N1155">
        <v>1009</v>
      </c>
      <c r="O1155" t="s">
        <v>52</v>
      </c>
      <c r="P1155" t="s">
        <v>52</v>
      </c>
      <c r="Q1155">
        <v>1</v>
      </c>
      <c r="X1155">
        <v>0.02</v>
      </c>
      <c r="Y1155">
        <v>133.05000000000001</v>
      </c>
      <c r="Z1155">
        <v>0</v>
      </c>
      <c r="AA1155">
        <v>0</v>
      </c>
      <c r="AB1155">
        <v>0</v>
      </c>
      <c r="AC1155">
        <v>0</v>
      </c>
      <c r="AD1155">
        <v>1</v>
      </c>
      <c r="AE1155">
        <v>0</v>
      </c>
      <c r="AF1155" t="s">
        <v>3</v>
      </c>
      <c r="AG1155">
        <v>0.02</v>
      </c>
      <c r="AH1155">
        <v>2</v>
      </c>
      <c r="AI1155">
        <v>39501958</v>
      </c>
      <c r="AJ1155">
        <v>1153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</row>
    <row r="1156" spans="1:44" x14ac:dyDescent="0.2">
      <c r="A1156">
        <f>ROW(Source!A505)</f>
        <v>505</v>
      </c>
      <c r="B1156">
        <v>39501973</v>
      </c>
      <c r="C1156">
        <v>39501947</v>
      </c>
      <c r="D1156">
        <v>36838473</v>
      </c>
      <c r="E1156">
        <v>1</v>
      </c>
      <c r="F1156">
        <v>1</v>
      </c>
      <c r="G1156">
        <v>1</v>
      </c>
      <c r="H1156">
        <v>3</v>
      </c>
      <c r="I1156" t="s">
        <v>1483</v>
      </c>
      <c r="J1156" t="s">
        <v>1484</v>
      </c>
      <c r="K1156" t="s">
        <v>1485</v>
      </c>
      <c r="L1156">
        <v>1348</v>
      </c>
      <c r="N1156">
        <v>1009</v>
      </c>
      <c r="O1156" t="s">
        <v>57</v>
      </c>
      <c r="P1156" t="s">
        <v>57</v>
      </c>
      <c r="Q1156">
        <v>1000</v>
      </c>
      <c r="X1156">
        <v>2.0000000000000001E-4</v>
      </c>
      <c r="Y1156">
        <v>70200</v>
      </c>
      <c r="Z1156">
        <v>0</v>
      </c>
      <c r="AA1156">
        <v>0</v>
      </c>
      <c r="AB1156">
        <v>0</v>
      </c>
      <c r="AC1156">
        <v>0</v>
      </c>
      <c r="AD1156">
        <v>1</v>
      </c>
      <c r="AE1156">
        <v>0</v>
      </c>
      <c r="AF1156" t="s">
        <v>3</v>
      </c>
      <c r="AG1156">
        <v>2.0000000000000001E-4</v>
      </c>
      <c r="AH1156">
        <v>2</v>
      </c>
      <c r="AI1156">
        <v>39501959</v>
      </c>
      <c r="AJ1156">
        <v>1154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</row>
    <row r="1157" spans="1:44" x14ac:dyDescent="0.2">
      <c r="A1157">
        <f>ROW(Source!A505)</f>
        <v>505</v>
      </c>
      <c r="B1157">
        <v>39501974</v>
      </c>
      <c r="C1157">
        <v>39501947</v>
      </c>
      <c r="D1157">
        <v>36870813</v>
      </c>
      <c r="E1157">
        <v>1</v>
      </c>
      <c r="F1157">
        <v>1</v>
      </c>
      <c r="G1157">
        <v>1</v>
      </c>
      <c r="H1157">
        <v>3</v>
      </c>
      <c r="I1157" t="s">
        <v>1486</v>
      </c>
      <c r="J1157" t="s">
        <v>1487</v>
      </c>
      <c r="K1157" t="s">
        <v>1488</v>
      </c>
      <c r="L1157">
        <v>1355</v>
      </c>
      <c r="N1157">
        <v>1010</v>
      </c>
      <c r="O1157" t="s">
        <v>390</v>
      </c>
      <c r="P1157" t="s">
        <v>390</v>
      </c>
      <c r="Q1157">
        <v>100</v>
      </c>
      <c r="X1157">
        <v>1.02</v>
      </c>
      <c r="Y1157">
        <v>63</v>
      </c>
      <c r="Z1157">
        <v>0</v>
      </c>
      <c r="AA1157">
        <v>0</v>
      </c>
      <c r="AB1157">
        <v>0</v>
      </c>
      <c r="AC1157">
        <v>0</v>
      </c>
      <c r="AD1157">
        <v>1</v>
      </c>
      <c r="AE1157">
        <v>0</v>
      </c>
      <c r="AF1157" t="s">
        <v>3</v>
      </c>
      <c r="AG1157">
        <v>1.02</v>
      </c>
      <c r="AH1157">
        <v>2</v>
      </c>
      <c r="AI1157">
        <v>39501960</v>
      </c>
      <c r="AJ1157">
        <v>1155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</row>
    <row r="1158" spans="1:44" x14ac:dyDescent="0.2">
      <c r="A1158">
        <f>ROW(Source!A505)</f>
        <v>505</v>
      </c>
      <c r="B1158">
        <v>39501975</v>
      </c>
      <c r="C1158">
        <v>39501947</v>
      </c>
      <c r="D1158">
        <v>36799065</v>
      </c>
      <c r="E1158">
        <v>17</v>
      </c>
      <c r="F1158">
        <v>1</v>
      </c>
      <c r="G1158">
        <v>1</v>
      </c>
      <c r="H1158">
        <v>3</v>
      </c>
      <c r="I1158" t="s">
        <v>1438</v>
      </c>
      <c r="J1158" t="s">
        <v>3</v>
      </c>
      <c r="K1158" t="s">
        <v>1439</v>
      </c>
      <c r="L1158">
        <v>1374</v>
      </c>
      <c r="N1158">
        <v>1013</v>
      </c>
      <c r="O1158" t="s">
        <v>1440</v>
      </c>
      <c r="P1158" t="s">
        <v>1440</v>
      </c>
      <c r="Q1158">
        <v>1</v>
      </c>
      <c r="X1158">
        <v>6.88</v>
      </c>
      <c r="Y1158">
        <v>1</v>
      </c>
      <c r="Z1158">
        <v>0</v>
      </c>
      <c r="AA1158">
        <v>0</v>
      </c>
      <c r="AB1158">
        <v>0</v>
      </c>
      <c r="AC1158">
        <v>0</v>
      </c>
      <c r="AD1158">
        <v>1</v>
      </c>
      <c r="AE1158">
        <v>0</v>
      </c>
      <c r="AF1158" t="s">
        <v>3</v>
      </c>
      <c r="AG1158">
        <v>6.88</v>
      </c>
      <c r="AH1158">
        <v>2</v>
      </c>
      <c r="AI1158">
        <v>39501961</v>
      </c>
      <c r="AJ1158">
        <v>1156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</row>
    <row r="1159" spans="1:44" x14ac:dyDescent="0.2">
      <c r="A1159">
        <f>ROW(Source!A506)</f>
        <v>506</v>
      </c>
      <c r="B1159">
        <v>39501991</v>
      </c>
      <c r="C1159">
        <v>39501976</v>
      </c>
      <c r="D1159">
        <v>37080781</v>
      </c>
      <c r="E1159">
        <v>1</v>
      </c>
      <c r="F1159">
        <v>1</v>
      </c>
      <c r="G1159">
        <v>1</v>
      </c>
      <c r="H1159">
        <v>1</v>
      </c>
      <c r="I1159" t="s">
        <v>1099</v>
      </c>
      <c r="J1159" t="s">
        <v>3</v>
      </c>
      <c r="K1159" t="s">
        <v>1100</v>
      </c>
      <c r="L1159">
        <v>1191</v>
      </c>
      <c r="N1159">
        <v>1013</v>
      </c>
      <c r="O1159" t="s">
        <v>1028</v>
      </c>
      <c r="P1159" t="s">
        <v>1028</v>
      </c>
      <c r="Q1159">
        <v>1</v>
      </c>
      <c r="X1159">
        <v>46.6</v>
      </c>
      <c r="Y1159">
        <v>0</v>
      </c>
      <c r="Z1159">
        <v>0</v>
      </c>
      <c r="AA1159">
        <v>0</v>
      </c>
      <c r="AB1159">
        <v>9.92</v>
      </c>
      <c r="AC1159">
        <v>0</v>
      </c>
      <c r="AD1159">
        <v>1</v>
      </c>
      <c r="AE1159">
        <v>1</v>
      </c>
      <c r="AF1159" t="s">
        <v>3</v>
      </c>
      <c r="AG1159">
        <v>46.6</v>
      </c>
      <c r="AH1159">
        <v>2</v>
      </c>
      <c r="AI1159">
        <v>39501977</v>
      </c>
      <c r="AJ1159">
        <v>1157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</row>
    <row r="1160" spans="1:44" x14ac:dyDescent="0.2">
      <c r="A1160">
        <f>ROW(Source!A506)</f>
        <v>506</v>
      </c>
      <c r="B1160">
        <v>39501992</v>
      </c>
      <c r="C1160">
        <v>39501976</v>
      </c>
      <c r="D1160">
        <v>37064876</v>
      </c>
      <c r="E1160">
        <v>1</v>
      </c>
      <c r="F1160">
        <v>1</v>
      </c>
      <c r="G1160">
        <v>1</v>
      </c>
      <c r="H1160">
        <v>1</v>
      </c>
      <c r="I1160" t="s">
        <v>1029</v>
      </c>
      <c r="J1160" t="s">
        <v>3</v>
      </c>
      <c r="K1160" t="s">
        <v>1030</v>
      </c>
      <c r="L1160">
        <v>1191</v>
      </c>
      <c r="N1160">
        <v>1013</v>
      </c>
      <c r="O1160" t="s">
        <v>1028</v>
      </c>
      <c r="P1160" t="s">
        <v>1028</v>
      </c>
      <c r="Q1160">
        <v>1</v>
      </c>
      <c r="X1160">
        <v>0.06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1</v>
      </c>
      <c r="AE1160">
        <v>2</v>
      </c>
      <c r="AF1160" t="s">
        <v>3</v>
      </c>
      <c r="AG1160">
        <v>0.06</v>
      </c>
      <c r="AH1160">
        <v>2</v>
      </c>
      <c r="AI1160">
        <v>39501978</v>
      </c>
      <c r="AJ1160">
        <v>1158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</row>
    <row r="1161" spans="1:44" x14ac:dyDescent="0.2">
      <c r="A1161">
        <f>ROW(Source!A506)</f>
        <v>506</v>
      </c>
      <c r="B1161">
        <v>39501993</v>
      </c>
      <c r="C1161">
        <v>39501976</v>
      </c>
      <c r="D1161">
        <v>36882159</v>
      </c>
      <c r="E1161">
        <v>1</v>
      </c>
      <c r="F1161">
        <v>1</v>
      </c>
      <c r="G1161">
        <v>1</v>
      </c>
      <c r="H1161">
        <v>2</v>
      </c>
      <c r="I1161" t="s">
        <v>1119</v>
      </c>
      <c r="J1161" t="s">
        <v>1120</v>
      </c>
      <c r="K1161" t="s">
        <v>1121</v>
      </c>
      <c r="L1161">
        <v>1368</v>
      </c>
      <c r="N1161">
        <v>1011</v>
      </c>
      <c r="O1161" t="s">
        <v>1034</v>
      </c>
      <c r="P1161" t="s">
        <v>1034</v>
      </c>
      <c r="Q1161">
        <v>1</v>
      </c>
      <c r="X1161">
        <v>0.03</v>
      </c>
      <c r="Y1161">
        <v>0</v>
      </c>
      <c r="Z1161">
        <v>111.99</v>
      </c>
      <c r="AA1161">
        <v>13.5</v>
      </c>
      <c r="AB1161">
        <v>0</v>
      </c>
      <c r="AC1161">
        <v>0</v>
      </c>
      <c r="AD1161">
        <v>1</v>
      </c>
      <c r="AE1161">
        <v>0</v>
      </c>
      <c r="AF1161" t="s">
        <v>3</v>
      </c>
      <c r="AG1161">
        <v>0.03</v>
      </c>
      <c r="AH1161">
        <v>2</v>
      </c>
      <c r="AI1161">
        <v>39501979</v>
      </c>
      <c r="AJ1161">
        <v>1159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</row>
    <row r="1162" spans="1:44" x14ac:dyDescent="0.2">
      <c r="A1162">
        <f>ROW(Source!A506)</f>
        <v>506</v>
      </c>
      <c r="B1162">
        <v>39501994</v>
      </c>
      <c r="C1162">
        <v>39501976</v>
      </c>
      <c r="D1162">
        <v>36883554</v>
      </c>
      <c r="E1162">
        <v>1</v>
      </c>
      <c r="F1162">
        <v>1</v>
      </c>
      <c r="G1162">
        <v>1</v>
      </c>
      <c r="H1162">
        <v>2</v>
      </c>
      <c r="I1162" t="s">
        <v>1037</v>
      </c>
      <c r="J1162" t="s">
        <v>1038</v>
      </c>
      <c r="K1162" t="s">
        <v>1039</v>
      </c>
      <c r="L1162">
        <v>1368</v>
      </c>
      <c r="N1162">
        <v>1011</v>
      </c>
      <c r="O1162" t="s">
        <v>1034</v>
      </c>
      <c r="P1162" t="s">
        <v>1034</v>
      </c>
      <c r="Q1162">
        <v>1</v>
      </c>
      <c r="X1162">
        <v>0.03</v>
      </c>
      <c r="Y1162">
        <v>0</v>
      </c>
      <c r="Z1162">
        <v>65.709999999999994</v>
      </c>
      <c r="AA1162">
        <v>11.6</v>
      </c>
      <c r="AB1162">
        <v>0</v>
      </c>
      <c r="AC1162">
        <v>0</v>
      </c>
      <c r="AD1162">
        <v>1</v>
      </c>
      <c r="AE1162">
        <v>0</v>
      </c>
      <c r="AF1162" t="s">
        <v>3</v>
      </c>
      <c r="AG1162">
        <v>0.03</v>
      </c>
      <c r="AH1162">
        <v>2</v>
      </c>
      <c r="AI1162">
        <v>39501980</v>
      </c>
      <c r="AJ1162">
        <v>1160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</row>
    <row r="1163" spans="1:44" x14ac:dyDescent="0.2">
      <c r="A1163">
        <f>ROW(Source!A506)</f>
        <v>506</v>
      </c>
      <c r="B1163">
        <v>39501995</v>
      </c>
      <c r="C1163">
        <v>39501976</v>
      </c>
      <c r="D1163">
        <v>36884526</v>
      </c>
      <c r="E1163">
        <v>1</v>
      </c>
      <c r="F1163">
        <v>1</v>
      </c>
      <c r="G1163">
        <v>1</v>
      </c>
      <c r="H1163">
        <v>2</v>
      </c>
      <c r="I1163" t="s">
        <v>1467</v>
      </c>
      <c r="J1163" t="s">
        <v>1468</v>
      </c>
      <c r="K1163" t="s">
        <v>1469</v>
      </c>
      <c r="L1163">
        <v>1368</v>
      </c>
      <c r="N1163">
        <v>1011</v>
      </c>
      <c r="O1163" t="s">
        <v>1034</v>
      </c>
      <c r="P1163" t="s">
        <v>1034</v>
      </c>
      <c r="Q1163">
        <v>1</v>
      </c>
      <c r="X1163">
        <v>19.2</v>
      </c>
      <c r="Y1163">
        <v>0</v>
      </c>
      <c r="Z1163">
        <v>1.1100000000000001</v>
      </c>
      <c r="AA1163">
        <v>0</v>
      </c>
      <c r="AB1163">
        <v>0</v>
      </c>
      <c r="AC1163">
        <v>0</v>
      </c>
      <c r="AD1163">
        <v>1</v>
      </c>
      <c r="AE1163">
        <v>0</v>
      </c>
      <c r="AF1163" t="s">
        <v>3</v>
      </c>
      <c r="AG1163">
        <v>19.2</v>
      </c>
      <c r="AH1163">
        <v>2</v>
      </c>
      <c r="AI1163">
        <v>39501981</v>
      </c>
      <c r="AJ1163">
        <v>1161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</row>
    <row r="1164" spans="1:44" x14ac:dyDescent="0.2">
      <c r="A1164">
        <f>ROW(Source!A506)</f>
        <v>506</v>
      </c>
      <c r="B1164">
        <v>39501996</v>
      </c>
      <c r="C1164">
        <v>39501976</v>
      </c>
      <c r="D1164">
        <v>36800043</v>
      </c>
      <c r="E1164">
        <v>1</v>
      </c>
      <c r="F1164">
        <v>1</v>
      </c>
      <c r="G1164">
        <v>1</v>
      </c>
      <c r="H1164">
        <v>3</v>
      </c>
      <c r="I1164" t="s">
        <v>1441</v>
      </c>
      <c r="J1164" t="s">
        <v>1442</v>
      </c>
      <c r="K1164" t="s">
        <v>1443</v>
      </c>
      <c r="L1164">
        <v>1346</v>
      </c>
      <c r="N1164">
        <v>1009</v>
      </c>
      <c r="O1164" t="s">
        <v>52</v>
      </c>
      <c r="P1164" t="s">
        <v>52</v>
      </c>
      <c r="Q1164">
        <v>1</v>
      </c>
      <c r="X1164">
        <v>0.2</v>
      </c>
      <c r="Y1164">
        <v>44.97</v>
      </c>
      <c r="Z1164">
        <v>0</v>
      </c>
      <c r="AA1164">
        <v>0</v>
      </c>
      <c r="AB1164">
        <v>0</v>
      </c>
      <c r="AC1164">
        <v>0</v>
      </c>
      <c r="AD1164">
        <v>1</v>
      </c>
      <c r="AE1164">
        <v>0</v>
      </c>
      <c r="AF1164" t="s">
        <v>3</v>
      </c>
      <c r="AG1164">
        <v>0.2</v>
      </c>
      <c r="AH1164">
        <v>2</v>
      </c>
      <c r="AI1164">
        <v>39501982</v>
      </c>
      <c r="AJ1164">
        <v>1162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>
        <f>ROW(Source!A506)</f>
        <v>506</v>
      </c>
      <c r="B1165">
        <v>39501997</v>
      </c>
      <c r="C1165">
        <v>39501976</v>
      </c>
      <c r="D1165">
        <v>36801775</v>
      </c>
      <c r="E1165">
        <v>1</v>
      </c>
      <c r="F1165">
        <v>1</v>
      </c>
      <c r="G1165">
        <v>1</v>
      </c>
      <c r="H1165">
        <v>3</v>
      </c>
      <c r="I1165" t="s">
        <v>1444</v>
      </c>
      <c r="J1165" t="s">
        <v>1445</v>
      </c>
      <c r="K1165" t="s">
        <v>1446</v>
      </c>
      <c r="L1165">
        <v>1346</v>
      </c>
      <c r="N1165">
        <v>1009</v>
      </c>
      <c r="O1165" t="s">
        <v>52</v>
      </c>
      <c r="P1165" t="s">
        <v>52</v>
      </c>
      <c r="Q1165">
        <v>1</v>
      </c>
      <c r="X1165">
        <v>0.09</v>
      </c>
      <c r="Y1165">
        <v>11.5</v>
      </c>
      <c r="Z1165">
        <v>0</v>
      </c>
      <c r="AA1165">
        <v>0</v>
      </c>
      <c r="AB1165">
        <v>0</v>
      </c>
      <c r="AC1165">
        <v>0</v>
      </c>
      <c r="AD1165">
        <v>1</v>
      </c>
      <c r="AE1165">
        <v>0</v>
      </c>
      <c r="AF1165" t="s">
        <v>3</v>
      </c>
      <c r="AG1165">
        <v>0.09</v>
      </c>
      <c r="AH1165">
        <v>2</v>
      </c>
      <c r="AI1165">
        <v>39501983</v>
      </c>
      <c r="AJ1165">
        <v>1163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</row>
    <row r="1166" spans="1:44" x14ac:dyDescent="0.2">
      <c r="A1166">
        <f>ROW(Source!A506)</f>
        <v>506</v>
      </c>
      <c r="B1166">
        <v>39501998</v>
      </c>
      <c r="C1166">
        <v>39501976</v>
      </c>
      <c r="D1166">
        <v>36802094</v>
      </c>
      <c r="E1166">
        <v>1</v>
      </c>
      <c r="F1166">
        <v>1</v>
      </c>
      <c r="G1166">
        <v>1</v>
      </c>
      <c r="H1166">
        <v>3</v>
      </c>
      <c r="I1166" t="s">
        <v>1430</v>
      </c>
      <c r="J1166" t="s">
        <v>1431</v>
      </c>
      <c r="K1166" t="s">
        <v>1432</v>
      </c>
      <c r="L1166">
        <v>1346</v>
      </c>
      <c r="N1166">
        <v>1009</v>
      </c>
      <c r="O1166" t="s">
        <v>52</v>
      </c>
      <c r="P1166" t="s">
        <v>52</v>
      </c>
      <c r="Q1166">
        <v>1</v>
      </c>
      <c r="X1166">
        <v>0.9</v>
      </c>
      <c r="Y1166">
        <v>30.4</v>
      </c>
      <c r="Z1166">
        <v>0</v>
      </c>
      <c r="AA1166">
        <v>0</v>
      </c>
      <c r="AB1166">
        <v>0</v>
      </c>
      <c r="AC1166">
        <v>0</v>
      </c>
      <c r="AD1166">
        <v>1</v>
      </c>
      <c r="AE1166">
        <v>0</v>
      </c>
      <c r="AF1166" t="s">
        <v>3</v>
      </c>
      <c r="AG1166">
        <v>0.9</v>
      </c>
      <c r="AH1166">
        <v>2</v>
      </c>
      <c r="AI1166">
        <v>39501984</v>
      </c>
      <c r="AJ1166">
        <v>1164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</row>
    <row r="1167" spans="1:44" x14ac:dyDescent="0.2">
      <c r="A1167">
        <f>ROW(Source!A506)</f>
        <v>506</v>
      </c>
      <c r="B1167">
        <v>39501999</v>
      </c>
      <c r="C1167">
        <v>39501976</v>
      </c>
      <c r="D1167">
        <v>36802106</v>
      </c>
      <c r="E1167">
        <v>1</v>
      </c>
      <c r="F1167">
        <v>1</v>
      </c>
      <c r="G1167">
        <v>1</v>
      </c>
      <c r="H1167">
        <v>3</v>
      </c>
      <c r="I1167" t="s">
        <v>1480</v>
      </c>
      <c r="J1167" t="s">
        <v>1481</v>
      </c>
      <c r="K1167" t="s">
        <v>1482</v>
      </c>
      <c r="L1167">
        <v>1308</v>
      </c>
      <c r="N1167">
        <v>1003</v>
      </c>
      <c r="O1167" t="s">
        <v>61</v>
      </c>
      <c r="P1167" t="s">
        <v>61</v>
      </c>
      <c r="Q1167">
        <v>100</v>
      </c>
      <c r="X1167">
        <v>0.15</v>
      </c>
      <c r="Y1167">
        <v>120</v>
      </c>
      <c r="Z1167">
        <v>0</v>
      </c>
      <c r="AA1167">
        <v>0</v>
      </c>
      <c r="AB1167">
        <v>0</v>
      </c>
      <c r="AC1167">
        <v>0</v>
      </c>
      <c r="AD1167">
        <v>1</v>
      </c>
      <c r="AE1167">
        <v>0</v>
      </c>
      <c r="AF1167" t="s">
        <v>3</v>
      </c>
      <c r="AG1167">
        <v>0.15</v>
      </c>
      <c r="AH1167">
        <v>2</v>
      </c>
      <c r="AI1167">
        <v>39501985</v>
      </c>
      <c r="AJ1167">
        <v>1165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</row>
    <row r="1168" spans="1:44" x14ac:dyDescent="0.2">
      <c r="A1168">
        <f>ROW(Source!A506)</f>
        <v>506</v>
      </c>
      <c r="B1168">
        <v>39502000</v>
      </c>
      <c r="C1168">
        <v>39501976</v>
      </c>
      <c r="D1168">
        <v>36804448</v>
      </c>
      <c r="E1168">
        <v>1</v>
      </c>
      <c r="F1168">
        <v>1</v>
      </c>
      <c r="G1168">
        <v>1</v>
      </c>
      <c r="H1168">
        <v>3</v>
      </c>
      <c r="I1168" t="s">
        <v>1433</v>
      </c>
      <c r="J1168" t="s">
        <v>1434</v>
      </c>
      <c r="K1168" t="s">
        <v>1416</v>
      </c>
      <c r="L1168">
        <v>1346</v>
      </c>
      <c r="N1168">
        <v>1009</v>
      </c>
      <c r="O1168" t="s">
        <v>52</v>
      </c>
      <c r="P1168" t="s">
        <v>52</v>
      </c>
      <c r="Q1168">
        <v>1</v>
      </c>
      <c r="X1168">
        <v>5.54</v>
      </c>
      <c r="Y1168">
        <v>9.0399999999999991</v>
      </c>
      <c r="Z1168">
        <v>0</v>
      </c>
      <c r="AA1168">
        <v>0</v>
      </c>
      <c r="AB1168">
        <v>0</v>
      </c>
      <c r="AC1168">
        <v>0</v>
      </c>
      <c r="AD1168">
        <v>1</v>
      </c>
      <c r="AE1168">
        <v>0</v>
      </c>
      <c r="AF1168" t="s">
        <v>3</v>
      </c>
      <c r="AG1168">
        <v>5.54</v>
      </c>
      <c r="AH1168">
        <v>2</v>
      </c>
      <c r="AI1168">
        <v>39501986</v>
      </c>
      <c r="AJ1168">
        <v>1166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</row>
    <row r="1169" spans="1:44" x14ac:dyDescent="0.2">
      <c r="A1169">
        <f>ROW(Source!A506)</f>
        <v>506</v>
      </c>
      <c r="B1169">
        <v>39502001</v>
      </c>
      <c r="C1169">
        <v>39501976</v>
      </c>
      <c r="D1169">
        <v>36805500</v>
      </c>
      <c r="E1169">
        <v>1</v>
      </c>
      <c r="F1169">
        <v>1</v>
      </c>
      <c r="G1169">
        <v>1</v>
      </c>
      <c r="H1169">
        <v>3</v>
      </c>
      <c r="I1169" t="s">
        <v>1453</v>
      </c>
      <c r="J1169" t="s">
        <v>1454</v>
      </c>
      <c r="K1169" t="s">
        <v>1455</v>
      </c>
      <c r="L1169">
        <v>1346</v>
      </c>
      <c r="N1169">
        <v>1009</v>
      </c>
      <c r="O1169" t="s">
        <v>52</v>
      </c>
      <c r="P1169" t="s">
        <v>52</v>
      </c>
      <c r="Q1169">
        <v>1</v>
      </c>
      <c r="X1169">
        <v>0.05</v>
      </c>
      <c r="Y1169">
        <v>133.05000000000001</v>
      </c>
      <c r="Z1169">
        <v>0</v>
      </c>
      <c r="AA1169">
        <v>0</v>
      </c>
      <c r="AB1169">
        <v>0</v>
      </c>
      <c r="AC1169">
        <v>0</v>
      </c>
      <c r="AD1169">
        <v>1</v>
      </c>
      <c r="AE1169">
        <v>0</v>
      </c>
      <c r="AF1169" t="s">
        <v>3</v>
      </c>
      <c r="AG1169">
        <v>0.05</v>
      </c>
      <c r="AH1169">
        <v>2</v>
      </c>
      <c r="AI1169">
        <v>39501987</v>
      </c>
      <c r="AJ1169">
        <v>1167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</row>
    <row r="1170" spans="1:44" x14ac:dyDescent="0.2">
      <c r="A1170">
        <f>ROW(Source!A506)</f>
        <v>506</v>
      </c>
      <c r="B1170">
        <v>39502002</v>
      </c>
      <c r="C1170">
        <v>39501976</v>
      </c>
      <c r="D1170">
        <v>36838473</v>
      </c>
      <c r="E1170">
        <v>1</v>
      </c>
      <c r="F1170">
        <v>1</v>
      </c>
      <c r="G1170">
        <v>1</v>
      </c>
      <c r="H1170">
        <v>3</v>
      </c>
      <c r="I1170" t="s">
        <v>1483</v>
      </c>
      <c r="J1170" t="s">
        <v>1484</v>
      </c>
      <c r="K1170" t="s">
        <v>1485</v>
      </c>
      <c r="L1170">
        <v>1348</v>
      </c>
      <c r="N1170">
        <v>1009</v>
      </c>
      <c r="O1170" t="s">
        <v>57</v>
      </c>
      <c r="P1170" t="s">
        <v>57</v>
      </c>
      <c r="Q1170">
        <v>1000</v>
      </c>
      <c r="X1170">
        <v>2.9999999999999997E-4</v>
      </c>
      <c r="Y1170">
        <v>70200</v>
      </c>
      <c r="Z1170">
        <v>0</v>
      </c>
      <c r="AA1170">
        <v>0</v>
      </c>
      <c r="AB1170">
        <v>0</v>
      </c>
      <c r="AC1170">
        <v>0</v>
      </c>
      <c r="AD1170">
        <v>1</v>
      </c>
      <c r="AE1170">
        <v>0</v>
      </c>
      <c r="AF1170" t="s">
        <v>3</v>
      </c>
      <c r="AG1170">
        <v>2.9999999999999997E-4</v>
      </c>
      <c r="AH1170">
        <v>2</v>
      </c>
      <c r="AI1170">
        <v>39501988</v>
      </c>
      <c r="AJ1170">
        <v>1168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</row>
    <row r="1171" spans="1:44" x14ac:dyDescent="0.2">
      <c r="A1171">
        <f>ROW(Source!A506)</f>
        <v>506</v>
      </c>
      <c r="B1171">
        <v>39502003</v>
      </c>
      <c r="C1171">
        <v>39501976</v>
      </c>
      <c r="D1171">
        <v>36870813</v>
      </c>
      <c r="E1171">
        <v>1</v>
      </c>
      <c r="F1171">
        <v>1</v>
      </c>
      <c r="G1171">
        <v>1</v>
      </c>
      <c r="H1171">
        <v>3</v>
      </c>
      <c r="I1171" t="s">
        <v>1486</v>
      </c>
      <c r="J1171" t="s">
        <v>1487</v>
      </c>
      <c r="K1171" t="s">
        <v>1488</v>
      </c>
      <c r="L1171">
        <v>1355</v>
      </c>
      <c r="N1171">
        <v>1010</v>
      </c>
      <c r="O1171" t="s">
        <v>390</v>
      </c>
      <c r="P1171" t="s">
        <v>390</v>
      </c>
      <c r="Q1171">
        <v>100</v>
      </c>
      <c r="X1171">
        <v>1.02</v>
      </c>
      <c r="Y1171">
        <v>63</v>
      </c>
      <c r="Z1171">
        <v>0</v>
      </c>
      <c r="AA1171">
        <v>0</v>
      </c>
      <c r="AB1171">
        <v>0</v>
      </c>
      <c r="AC1171">
        <v>0</v>
      </c>
      <c r="AD1171">
        <v>1</v>
      </c>
      <c r="AE1171">
        <v>0</v>
      </c>
      <c r="AF1171" t="s">
        <v>3</v>
      </c>
      <c r="AG1171">
        <v>1.02</v>
      </c>
      <c r="AH1171">
        <v>2</v>
      </c>
      <c r="AI1171">
        <v>39501989</v>
      </c>
      <c r="AJ1171">
        <v>1169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</row>
    <row r="1172" spans="1:44" x14ac:dyDescent="0.2">
      <c r="A1172">
        <f>ROW(Source!A506)</f>
        <v>506</v>
      </c>
      <c r="B1172">
        <v>39502004</v>
      </c>
      <c r="C1172">
        <v>39501976</v>
      </c>
      <c r="D1172">
        <v>36799065</v>
      </c>
      <c r="E1172">
        <v>17</v>
      </c>
      <c r="F1172">
        <v>1</v>
      </c>
      <c r="G1172">
        <v>1</v>
      </c>
      <c r="H1172">
        <v>3</v>
      </c>
      <c r="I1172" t="s">
        <v>1438</v>
      </c>
      <c r="J1172" t="s">
        <v>3</v>
      </c>
      <c r="K1172" t="s">
        <v>1439</v>
      </c>
      <c r="L1172">
        <v>1374</v>
      </c>
      <c r="N1172">
        <v>1013</v>
      </c>
      <c r="O1172" t="s">
        <v>1440</v>
      </c>
      <c r="P1172" t="s">
        <v>1440</v>
      </c>
      <c r="Q1172">
        <v>1</v>
      </c>
      <c r="X1172">
        <v>9.25</v>
      </c>
      <c r="Y1172">
        <v>1</v>
      </c>
      <c r="Z1172">
        <v>0</v>
      </c>
      <c r="AA1172">
        <v>0</v>
      </c>
      <c r="AB1172">
        <v>0</v>
      </c>
      <c r="AC1172">
        <v>0</v>
      </c>
      <c r="AD1172">
        <v>1</v>
      </c>
      <c r="AE1172">
        <v>0</v>
      </c>
      <c r="AF1172" t="s">
        <v>3</v>
      </c>
      <c r="AG1172">
        <v>9.25</v>
      </c>
      <c r="AH1172">
        <v>2</v>
      </c>
      <c r="AI1172">
        <v>39501990</v>
      </c>
      <c r="AJ1172">
        <v>1170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</row>
    <row r="1173" spans="1:44" x14ac:dyDescent="0.2">
      <c r="A1173">
        <f>ROW(Source!A507)</f>
        <v>507</v>
      </c>
      <c r="B1173">
        <v>39501991</v>
      </c>
      <c r="C1173">
        <v>39501976</v>
      </c>
      <c r="D1173">
        <v>37080781</v>
      </c>
      <c r="E1173">
        <v>1</v>
      </c>
      <c r="F1173">
        <v>1</v>
      </c>
      <c r="G1173">
        <v>1</v>
      </c>
      <c r="H1173">
        <v>1</v>
      </c>
      <c r="I1173" t="s">
        <v>1099</v>
      </c>
      <c r="J1173" t="s">
        <v>3</v>
      </c>
      <c r="K1173" t="s">
        <v>1100</v>
      </c>
      <c r="L1173">
        <v>1191</v>
      </c>
      <c r="N1173">
        <v>1013</v>
      </c>
      <c r="O1173" t="s">
        <v>1028</v>
      </c>
      <c r="P1173" t="s">
        <v>1028</v>
      </c>
      <c r="Q1173">
        <v>1</v>
      </c>
      <c r="X1173">
        <v>46.6</v>
      </c>
      <c r="Y1173">
        <v>0</v>
      </c>
      <c r="Z1173">
        <v>0</v>
      </c>
      <c r="AA1173">
        <v>0</v>
      </c>
      <c r="AB1173">
        <v>9.92</v>
      </c>
      <c r="AC1173">
        <v>0</v>
      </c>
      <c r="AD1173">
        <v>1</v>
      </c>
      <c r="AE1173">
        <v>1</v>
      </c>
      <c r="AF1173" t="s">
        <v>3</v>
      </c>
      <c r="AG1173">
        <v>46.6</v>
      </c>
      <c r="AH1173">
        <v>2</v>
      </c>
      <c r="AI1173">
        <v>39501977</v>
      </c>
      <c r="AJ1173">
        <v>1171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</row>
    <row r="1174" spans="1:44" x14ac:dyDescent="0.2">
      <c r="A1174">
        <f>ROW(Source!A507)</f>
        <v>507</v>
      </c>
      <c r="B1174">
        <v>39501992</v>
      </c>
      <c r="C1174">
        <v>39501976</v>
      </c>
      <c r="D1174">
        <v>37064876</v>
      </c>
      <c r="E1174">
        <v>1</v>
      </c>
      <c r="F1174">
        <v>1</v>
      </c>
      <c r="G1174">
        <v>1</v>
      </c>
      <c r="H1174">
        <v>1</v>
      </c>
      <c r="I1174" t="s">
        <v>1029</v>
      </c>
      <c r="J1174" t="s">
        <v>3</v>
      </c>
      <c r="K1174" t="s">
        <v>1030</v>
      </c>
      <c r="L1174">
        <v>1191</v>
      </c>
      <c r="N1174">
        <v>1013</v>
      </c>
      <c r="O1174" t="s">
        <v>1028</v>
      </c>
      <c r="P1174" t="s">
        <v>1028</v>
      </c>
      <c r="Q1174">
        <v>1</v>
      </c>
      <c r="X1174">
        <v>0.06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1</v>
      </c>
      <c r="AE1174">
        <v>2</v>
      </c>
      <c r="AF1174" t="s">
        <v>3</v>
      </c>
      <c r="AG1174">
        <v>0.06</v>
      </c>
      <c r="AH1174">
        <v>2</v>
      </c>
      <c r="AI1174">
        <v>39501978</v>
      </c>
      <c r="AJ1174">
        <v>1172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</row>
    <row r="1175" spans="1:44" x14ac:dyDescent="0.2">
      <c r="A1175">
        <f>ROW(Source!A507)</f>
        <v>507</v>
      </c>
      <c r="B1175">
        <v>39501993</v>
      </c>
      <c r="C1175">
        <v>39501976</v>
      </c>
      <c r="D1175">
        <v>36882159</v>
      </c>
      <c r="E1175">
        <v>1</v>
      </c>
      <c r="F1175">
        <v>1</v>
      </c>
      <c r="G1175">
        <v>1</v>
      </c>
      <c r="H1175">
        <v>2</v>
      </c>
      <c r="I1175" t="s">
        <v>1119</v>
      </c>
      <c r="J1175" t="s">
        <v>1120</v>
      </c>
      <c r="K1175" t="s">
        <v>1121</v>
      </c>
      <c r="L1175">
        <v>1368</v>
      </c>
      <c r="N1175">
        <v>1011</v>
      </c>
      <c r="O1175" t="s">
        <v>1034</v>
      </c>
      <c r="P1175" t="s">
        <v>1034</v>
      </c>
      <c r="Q1175">
        <v>1</v>
      </c>
      <c r="X1175">
        <v>0.03</v>
      </c>
      <c r="Y1175">
        <v>0</v>
      </c>
      <c r="Z1175">
        <v>111.99</v>
      </c>
      <c r="AA1175">
        <v>13.5</v>
      </c>
      <c r="AB1175">
        <v>0</v>
      </c>
      <c r="AC1175">
        <v>0</v>
      </c>
      <c r="AD1175">
        <v>1</v>
      </c>
      <c r="AE1175">
        <v>0</v>
      </c>
      <c r="AF1175" t="s">
        <v>3</v>
      </c>
      <c r="AG1175">
        <v>0.03</v>
      </c>
      <c r="AH1175">
        <v>2</v>
      </c>
      <c r="AI1175">
        <v>39501979</v>
      </c>
      <c r="AJ1175">
        <v>1173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</row>
    <row r="1176" spans="1:44" x14ac:dyDescent="0.2">
      <c r="A1176">
        <f>ROW(Source!A507)</f>
        <v>507</v>
      </c>
      <c r="B1176">
        <v>39501994</v>
      </c>
      <c r="C1176">
        <v>39501976</v>
      </c>
      <c r="D1176">
        <v>36883554</v>
      </c>
      <c r="E1176">
        <v>1</v>
      </c>
      <c r="F1176">
        <v>1</v>
      </c>
      <c r="G1176">
        <v>1</v>
      </c>
      <c r="H1176">
        <v>2</v>
      </c>
      <c r="I1176" t="s">
        <v>1037</v>
      </c>
      <c r="J1176" t="s">
        <v>1038</v>
      </c>
      <c r="K1176" t="s">
        <v>1039</v>
      </c>
      <c r="L1176">
        <v>1368</v>
      </c>
      <c r="N1176">
        <v>1011</v>
      </c>
      <c r="O1176" t="s">
        <v>1034</v>
      </c>
      <c r="P1176" t="s">
        <v>1034</v>
      </c>
      <c r="Q1176">
        <v>1</v>
      </c>
      <c r="X1176">
        <v>0.03</v>
      </c>
      <c r="Y1176">
        <v>0</v>
      </c>
      <c r="Z1176">
        <v>65.709999999999994</v>
      </c>
      <c r="AA1176">
        <v>11.6</v>
      </c>
      <c r="AB1176">
        <v>0</v>
      </c>
      <c r="AC1176">
        <v>0</v>
      </c>
      <c r="AD1176">
        <v>1</v>
      </c>
      <c r="AE1176">
        <v>0</v>
      </c>
      <c r="AF1176" t="s">
        <v>3</v>
      </c>
      <c r="AG1176">
        <v>0.03</v>
      </c>
      <c r="AH1176">
        <v>2</v>
      </c>
      <c r="AI1176">
        <v>39501980</v>
      </c>
      <c r="AJ1176">
        <v>1174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</row>
    <row r="1177" spans="1:44" x14ac:dyDescent="0.2">
      <c r="A1177">
        <f>ROW(Source!A507)</f>
        <v>507</v>
      </c>
      <c r="B1177">
        <v>39501995</v>
      </c>
      <c r="C1177">
        <v>39501976</v>
      </c>
      <c r="D1177">
        <v>36884526</v>
      </c>
      <c r="E1177">
        <v>1</v>
      </c>
      <c r="F1177">
        <v>1</v>
      </c>
      <c r="G1177">
        <v>1</v>
      </c>
      <c r="H1177">
        <v>2</v>
      </c>
      <c r="I1177" t="s">
        <v>1467</v>
      </c>
      <c r="J1177" t="s">
        <v>1468</v>
      </c>
      <c r="K1177" t="s">
        <v>1469</v>
      </c>
      <c r="L1177">
        <v>1368</v>
      </c>
      <c r="N1177">
        <v>1011</v>
      </c>
      <c r="O1177" t="s">
        <v>1034</v>
      </c>
      <c r="P1177" t="s">
        <v>1034</v>
      </c>
      <c r="Q1177">
        <v>1</v>
      </c>
      <c r="X1177">
        <v>19.2</v>
      </c>
      <c r="Y1177">
        <v>0</v>
      </c>
      <c r="Z1177">
        <v>1.1100000000000001</v>
      </c>
      <c r="AA1177">
        <v>0</v>
      </c>
      <c r="AB1177">
        <v>0</v>
      </c>
      <c r="AC1177">
        <v>0</v>
      </c>
      <c r="AD1177">
        <v>1</v>
      </c>
      <c r="AE1177">
        <v>0</v>
      </c>
      <c r="AF1177" t="s">
        <v>3</v>
      </c>
      <c r="AG1177">
        <v>19.2</v>
      </c>
      <c r="AH1177">
        <v>2</v>
      </c>
      <c r="AI1177">
        <v>39501981</v>
      </c>
      <c r="AJ1177">
        <v>1175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</row>
    <row r="1178" spans="1:44" x14ac:dyDescent="0.2">
      <c r="A1178">
        <f>ROW(Source!A507)</f>
        <v>507</v>
      </c>
      <c r="B1178">
        <v>39501996</v>
      </c>
      <c r="C1178">
        <v>39501976</v>
      </c>
      <c r="D1178">
        <v>36800043</v>
      </c>
      <c r="E1178">
        <v>1</v>
      </c>
      <c r="F1178">
        <v>1</v>
      </c>
      <c r="G1178">
        <v>1</v>
      </c>
      <c r="H1178">
        <v>3</v>
      </c>
      <c r="I1178" t="s">
        <v>1441</v>
      </c>
      <c r="J1178" t="s">
        <v>1442</v>
      </c>
      <c r="K1178" t="s">
        <v>1443</v>
      </c>
      <c r="L1178">
        <v>1346</v>
      </c>
      <c r="N1178">
        <v>1009</v>
      </c>
      <c r="O1178" t="s">
        <v>52</v>
      </c>
      <c r="P1178" t="s">
        <v>52</v>
      </c>
      <c r="Q1178">
        <v>1</v>
      </c>
      <c r="X1178">
        <v>0.2</v>
      </c>
      <c r="Y1178">
        <v>44.97</v>
      </c>
      <c r="Z1178">
        <v>0</v>
      </c>
      <c r="AA1178">
        <v>0</v>
      </c>
      <c r="AB1178">
        <v>0</v>
      </c>
      <c r="AC1178">
        <v>0</v>
      </c>
      <c r="AD1178">
        <v>1</v>
      </c>
      <c r="AE1178">
        <v>0</v>
      </c>
      <c r="AF1178" t="s">
        <v>3</v>
      </c>
      <c r="AG1178">
        <v>0.2</v>
      </c>
      <c r="AH1178">
        <v>2</v>
      </c>
      <c r="AI1178">
        <v>39501982</v>
      </c>
      <c r="AJ1178">
        <v>1176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</row>
    <row r="1179" spans="1:44" x14ac:dyDescent="0.2">
      <c r="A1179">
        <f>ROW(Source!A507)</f>
        <v>507</v>
      </c>
      <c r="B1179">
        <v>39501997</v>
      </c>
      <c r="C1179">
        <v>39501976</v>
      </c>
      <c r="D1179">
        <v>36801775</v>
      </c>
      <c r="E1179">
        <v>1</v>
      </c>
      <c r="F1179">
        <v>1</v>
      </c>
      <c r="G1179">
        <v>1</v>
      </c>
      <c r="H1179">
        <v>3</v>
      </c>
      <c r="I1179" t="s">
        <v>1444</v>
      </c>
      <c r="J1179" t="s">
        <v>1445</v>
      </c>
      <c r="K1179" t="s">
        <v>1446</v>
      </c>
      <c r="L1179">
        <v>1346</v>
      </c>
      <c r="N1179">
        <v>1009</v>
      </c>
      <c r="O1179" t="s">
        <v>52</v>
      </c>
      <c r="P1179" t="s">
        <v>52</v>
      </c>
      <c r="Q1179">
        <v>1</v>
      </c>
      <c r="X1179">
        <v>0.09</v>
      </c>
      <c r="Y1179">
        <v>11.5</v>
      </c>
      <c r="Z1179">
        <v>0</v>
      </c>
      <c r="AA1179">
        <v>0</v>
      </c>
      <c r="AB1179">
        <v>0</v>
      </c>
      <c r="AC1179">
        <v>0</v>
      </c>
      <c r="AD1179">
        <v>1</v>
      </c>
      <c r="AE1179">
        <v>0</v>
      </c>
      <c r="AF1179" t="s">
        <v>3</v>
      </c>
      <c r="AG1179">
        <v>0.09</v>
      </c>
      <c r="AH1179">
        <v>2</v>
      </c>
      <c r="AI1179">
        <v>39501983</v>
      </c>
      <c r="AJ1179">
        <v>1177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</row>
    <row r="1180" spans="1:44" x14ac:dyDescent="0.2">
      <c r="A1180">
        <f>ROW(Source!A507)</f>
        <v>507</v>
      </c>
      <c r="B1180">
        <v>39501998</v>
      </c>
      <c r="C1180">
        <v>39501976</v>
      </c>
      <c r="D1180">
        <v>36802094</v>
      </c>
      <c r="E1180">
        <v>1</v>
      </c>
      <c r="F1180">
        <v>1</v>
      </c>
      <c r="G1180">
        <v>1</v>
      </c>
      <c r="H1180">
        <v>3</v>
      </c>
      <c r="I1180" t="s">
        <v>1430</v>
      </c>
      <c r="J1180" t="s">
        <v>1431</v>
      </c>
      <c r="K1180" t="s">
        <v>1432</v>
      </c>
      <c r="L1180">
        <v>1346</v>
      </c>
      <c r="N1180">
        <v>1009</v>
      </c>
      <c r="O1180" t="s">
        <v>52</v>
      </c>
      <c r="P1180" t="s">
        <v>52</v>
      </c>
      <c r="Q1180">
        <v>1</v>
      </c>
      <c r="X1180">
        <v>0.9</v>
      </c>
      <c r="Y1180">
        <v>30.4</v>
      </c>
      <c r="Z1180">
        <v>0</v>
      </c>
      <c r="AA1180">
        <v>0</v>
      </c>
      <c r="AB1180">
        <v>0</v>
      </c>
      <c r="AC1180">
        <v>0</v>
      </c>
      <c r="AD1180">
        <v>1</v>
      </c>
      <c r="AE1180">
        <v>0</v>
      </c>
      <c r="AF1180" t="s">
        <v>3</v>
      </c>
      <c r="AG1180">
        <v>0.9</v>
      </c>
      <c r="AH1180">
        <v>2</v>
      </c>
      <c r="AI1180">
        <v>39501984</v>
      </c>
      <c r="AJ1180">
        <v>1178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</row>
    <row r="1181" spans="1:44" x14ac:dyDescent="0.2">
      <c r="A1181">
        <f>ROW(Source!A507)</f>
        <v>507</v>
      </c>
      <c r="B1181">
        <v>39501999</v>
      </c>
      <c r="C1181">
        <v>39501976</v>
      </c>
      <c r="D1181">
        <v>36802106</v>
      </c>
      <c r="E1181">
        <v>1</v>
      </c>
      <c r="F1181">
        <v>1</v>
      </c>
      <c r="G1181">
        <v>1</v>
      </c>
      <c r="H1181">
        <v>3</v>
      </c>
      <c r="I1181" t="s">
        <v>1480</v>
      </c>
      <c r="J1181" t="s">
        <v>1481</v>
      </c>
      <c r="K1181" t="s">
        <v>1482</v>
      </c>
      <c r="L1181">
        <v>1308</v>
      </c>
      <c r="N1181">
        <v>1003</v>
      </c>
      <c r="O1181" t="s">
        <v>61</v>
      </c>
      <c r="P1181" t="s">
        <v>61</v>
      </c>
      <c r="Q1181">
        <v>100</v>
      </c>
      <c r="X1181">
        <v>0.15</v>
      </c>
      <c r="Y1181">
        <v>120</v>
      </c>
      <c r="Z1181">
        <v>0</v>
      </c>
      <c r="AA1181">
        <v>0</v>
      </c>
      <c r="AB1181">
        <v>0</v>
      </c>
      <c r="AC1181">
        <v>0</v>
      </c>
      <c r="AD1181">
        <v>1</v>
      </c>
      <c r="AE1181">
        <v>0</v>
      </c>
      <c r="AF1181" t="s">
        <v>3</v>
      </c>
      <c r="AG1181">
        <v>0.15</v>
      </c>
      <c r="AH1181">
        <v>2</v>
      </c>
      <c r="AI1181">
        <v>39501985</v>
      </c>
      <c r="AJ1181">
        <v>1179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</row>
    <row r="1182" spans="1:44" x14ac:dyDescent="0.2">
      <c r="A1182">
        <f>ROW(Source!A507)</f>
        <v>507</v>
      </c>
      <c r="B1182">
        <v>39502000</v>
      </c>
      <c r="C1182">
        <v>39501976</v>
      </c>
      <c r="D1182">
        <v>36804448</v>
      </c>
      <c r="E1182">
        <v>1</v>
      </c>
      <c r="F1182">
        <v>1</v>
      </c>
      <c r="G1182">
        <v>1</v>
      </c>
      <c r="H1182">
        <v>3</v>
      </c>
      <c r="I1182" t="s">
        <v>1433</v>
      </c>
      <c r="J1182" t="s">
        <v>1434</v>
      </c>
      <c r="K1182" t="s">
        <v>1416</v>
      </c>
      <c r="L1182">
        <v>1346</v>
      </c>
      <c r="N1182">
        <v>1009</v>
      </c>
      <c r="O1182" t="s">
        <v>52</v>
      </c>
      <c r="P1182" t="s">
        <v>52</v>
      </c>
      <c r="Q1182">
        <v>1</v>
      </c>
      <c r="X1182">
        <v>5.54</v>
      </c>
      <c r="Y1182">
        <v>9.0399999999999991</v>
      </c>
      <c r="Z1182">
        <v>0</v>
      </c>
      <c r="AA1182">
        <v>0</v>
      </c>
      <c r="AB1182">
        <v>0</v>
      </c>
      <c r="AC1182">
        <v>0</v>
      </c>
      <c r="AD1182">
        <v>1</v>
      </c>
      <c r="AE1182">
        <v>0</v>
      </c>
      <c r="AF1182" t="s">
        <v>3</v>
      </c>
      <c r="AG1182">
        <v>5.54</v>
      </c>
      <c r="AH1182">
        <v>2</v>
      </c>
      <c r="AI1182">
        <v>39501986</v>
      </c>
      <c r="AJ1182">
        <v>1180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</row>
    <row r="1183" spans="1:44" x14ac:dyDescent="0.2">
      <c r="A1183">
        <f>ROW(Source!A507)</f>
        <v>507</v>
      </c>
      <c r="B1183">
        <v>39502001</v>
      </c>
      <c r="C1183">
        <v>39501976</v>
      </c>
      <c r="D1183">
        <v>36805500</v>
      </c>
      <c r="E1183">
        <v>1</v>
      </c>
      <c r="F1183">
        <v>1</v>
      </c>
      <c r="G1183">
        <v>1</v>
      </c>
      <c r="H1183">
        <v>3</v>
      </c>
      <c r="I1183" t="s">
        <v>1453</v>
      </c>
      <c r="J1183" t="s">
        <v>1454</v>
      </c>
      <c r="K1183" t="s">
        <v>1455</v>
      </c>
      <c r="L1183">
        <v>1346</v>
      </c>
      <c r="N1183">
        <v>1009</v>
      </c>
      <c r="O1183" t="s">
        <v>52</v>
      </c>
      <c r="P1183" t="s">
        <v>52</v>
      </c>
      <c r="Q1183">
        <v>1</v>
      </c>
      <c r="X1183">
        <v>0.05</v>
      </c>
      <c r="Y1183">
        <v>133.05000000000001</v>
      </c>
      <c r="Z1183">
        <v>0</v>
      </c>
      <c r="AA1183">
        <v>0</v>
      </c>
      <c r="AB1183">
        <v>0</v>
      </c>
      <c r="AC1183">
        <v>0</v>
      </c>
      <c r="AD1183">
        <v>1</v>
      </c>
      <c r="AE1183">
        <v>0</v>
      </c>
      <c r="AF1183" t="s">
        <v>3</v>
      </c>
      <c r="AG1183">
        <v>0.05</v>
      </c>
      <c r="AH1183">
        <v>2</v>
      </c>
      <c r="AI1183">
        <v>39501987</v>
      </c>
      <c r="AJ1183">
        <v>1181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</row>
    <row r="1184" spans="1:44" x14ac:dyDescent="0.2">
      <c r="A1184">
        <f>ROW(Source!A507)</f>
        <v>507</v>
      </c>
      <c r="B1184">
        <v>39502002</v>
      </c>
      <c r="C1184">
        <v>39501976</v>
      </c>
      <c r="D1184">
        <v>36838473</v>
      </c>
      <c r="E1184">
        <v>1</v>
      </c>
      <c r="F1184">
        <v>1</v>
      </c>
      <c r="G1184">
        <v>1</v>
      </c>
      <c r="H1184">
        <v>3</v>
      </c>
      <c r="I1184" t="s">
        <v>1483</v>
      </c>
      <c r="J1184" t="s">
        <v>1484</v>
      </c>
      <c r="K1184" t="s">
        <v>1485</v>
      </c>
      <c r="L1184">
        <v>1348</v>
      </c>
      <c r="N1184">
        <v>1009</v>
      </c>
      <c r="O1184" t="s">
        <v>57</v>
      </c>
      <c r="P1184" t="s">
        <v>57</v>
      </c>
      <c r="Q1184">
        <v>1000</v>
      </c>
      <c r="X1184">
        <v>2.9999999999999997E-4</v>
      </c>
      <c r="Y1184">
        <v>70200</v>
      </c>
      <c r="Z1184">
        <v>0</v>
      </c>
      <c r="AA1184">
        <v>0</v>
      </c>
      <c r="AB1184">
        <v>0</v>
      </c>
      <c r="AC1184">
        <v>0</v>
      </c>
      <c r="AD1184">
        <v>1</v>
      </c>
      <c r="AE1184">
        <v>0</v>
      </c>
      <c r="AF1184" t="s">
        <v>3</v>
      </c>
      <c r="AG1184">
        <v>2.9999999999999997E-4</v>
      </c>
      <c r="AH1184">
        <v>2</v>
      </c>
      <c r="AI1184">
        <v>39501988</v>
      </c>
      <c r="AJ1184">
        <v>1182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</row>
    <row r="1185" spans="1:44" x14ac:dyDescent="0.2">
      <c r="A1185">
        <f>ROW(Source!A507)</f>
        <v>507</v>
      </c>
      <c r="B1185">
        <v>39502003</v>
      </c>
      <c r="C1185">
        <v>39501976</v>
      </c>
      <c r="D1185">
        <v>36870813</v>
      </c>
      <c r="E1185">
        <v>1</v>
      </c>
      <c r="F1185">
        <v>1</v>
      </c>
      <c r="G1185">
        <v>1</v>
      </c>
      <c r="H1185">
        <v>3</v>
      </c>
      <c r="I1185" t="s">
        <v>1486</v>
      </c>
      <c r="J1185" t="s">
        <v>1487</v>
      </c>
      <c r="K1185" t="s">
        <v>1488</v>
      </c>
      <c r="L1185">
        <v>1355</v>
      </c>
      <c r="N1185">
        <v>1010</v>
      </c>
      <c r="O1185" t="s">
        <v>390</v>
      </c>
      <c r="P1185" t="s">
        <v>390</v>
      </c>
      <c r="Q1185">
        <v>100</v>
      </c>
      <c r="X1185">
        <v>1.02</v>
      </c>
      <c r="Y1185">
        <v>63</v>
      </c>
      <c r="Z1185">
        <v>0</v>
      </c>
      <c r="AA1185">
        <v>0</v>
      </c>
      <c r="AB1185">
        <v>0</v>
      </c>
      <c r="AC1185">
        <v>0</v>
      </c>
      <c r="AD1185">
        <v>1</v>
      </c>
      <c r="AE1185">
        <v>0</v>
      </c>
      <c r="AF1185" t="s">
        <v>3</v>
      </c>
      <c r="AG1185">
        <v>1.02</v>
      </c>
      <c r="AH1185">
        <v>2</v>
      </c>
      <c r="AI1185">
        <v>39501989</v>
      </c>
      <c r="AJ1185">
        <v>1183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</row>
    <row r="1186" spans="1:44" x14ac:dyDescent="0.2">
      <c r="A1186">
        <f>ROW(Source!A507)</f>
        <v>507</v>
      </c>
      <c r="B1186">
        <v>39502004</v>
      </c>
      <c r="C1186">
        <v>39501976</v>
      </c>
      <c r="D1186">
        <v>36799065</v>
      </c>
      <c r="E1186">
        <v>17</v>
      </c>
      <c r="F1186">
        <v>1</v>
      </c>
      <c r="G1186">
        <v>1</v>
      </c>
      <c r="H1186">
        <v>3</v>
      </c>
      <c r="I1186" t="s">
        <v>1438</v>
      </c>
      <c r="J1186" t="s">
        <v>3</v>
      </c>
      <c r="K1186" t="s">
        <v>1439</v>
      </c>
      <c r="L1186">
        <v>1374</v>
      </c>
      <c r="N1186">
        <v>1013</v>
      </c>
      <c r="O1186" t="s">
        <v>1440</v>
      </c>
      <c r="P1186" t="s">
        <v>1440</v>
      </c>
      <c r="Q1186">
        <v>1</v>
      </c>
      <c r="X1186">
        <v>9.25</v>
      </c>
      <c r="Y1186">
        <v>1</v>
      </c>
      <c r="Z1186">
        <v>0</v>
      </c>
      <c r="AA1186">
        <v>0</v>
      </c>
      <c r="AB1186">
        <v>0</v>
      </c>
      <c r="AC1186">
        <v>0</v>
      </c>
      <c r="AD1186">
        <v>1</v>
      </c>
      <c r="AE1186">
        <v>0</v>
      </c>
      <c r="AF1186" t="s">
        <v>3</v>
      </c>
      <c r="AG1186">
        <v>9.25</v>
      </c>
      <c r="AH1186">
        <v>2</v>
      </c>
      <c r="AI1186">
        <v>39501990</v>
      </c>
      <c r="AJ1186">
        <v>1184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</row>
    <row r="1187" spans="1:44" x14ac:dyDescent="0.2">
      <c r="A1187">
        <f>ROW(Source!A508)</f>
        <v>508</v>
      </c>
      <c r="B1187">
        <v>39502017</v>
      </c>
      <c r="C1187">
        <v>39502005</v>
      </c>
      <c r="D1187">
        <v>37080781</v>
      </c>
      <c r="E1187">
        <v>1</v>
      </c>
      <c r="F1187">
        <v>1</v>
      </c>
      <c r="G1187">
        <v>1</v>
      </c>
      <c r="H1187">
        <v>1</v>
      </c>
      <c r="I1187" t="s">
        <v>1099</v>
      </c>
      <c r="J1187" t="s">
        <v>3</v>
      </c>
      <c r="K1187" t="s">
        <v>1100</v>
      </c>
      <c r="L1187">
        <v>1191</v>
      </c>
      <c r="N1187">
        <v>1013</v>
      </c>
      <c r="O1187" t="s">
        <v>1028</v>
      </c>
      <c r="P1187" t="s">
        <v>1028</v>
      </c>
      <c r="Q1187">
        <v>1</v>
      </c>
      <c r="X1187">
        <v>30.48</v>
      </c>
      <c r="Y1187">
        <v>0</v>
      </c>
      <c r="Z1187">
        <v>0</v>
      </c>
      <c r="AA1187">
        <v>0</v>
      </c>
      <c r="AB1187">
        <v>9.92</v>
      </c>
      <c r="AC1187">
        <v>0</v>
      </c>
      <c r="AD1187">
        <v>1</v>
      </c>
      <c r="AE1187">
        <v>1</v>
      </c>
      <c r="AF1187" t="s">
        <v>3</v>
      </c>
      <c r="AG1187">
        <v>30.48</v>
      </c>
      <c r="AH1187">
        <v>2</v>
      </c>
      <c r="AI1187">
        <v>39502006</v>
      </c>
      <c r="AJ1187">
        <v>1185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</row>
    <row r="1188" spans="1:44" x14ac:dyDescent="0.2">
      <c r="A1188">
        <f>ROW(Source!A508)</f>
        <v>508</v>
      </c>
      <c r="B1188">
        <v>39502018</v>
      </c>
      <c r="C1188">
        <v>39502005</v>
      </c>
      <c r="D1188">
        <v>37064876</v>
      </c>
      <c r="E1188">
        <v>1</v>
      </c>
      <c r="F1188">
        <v>1</v>
      </c>
      <c r="G1188">
        <v>1</v>
      </c>
      <c r="H1188">
        <v>1</v>
      </c>
      <c r="I1188" t="s">
        <v>1029</v>
      </c>
      <c r="J1188" t="s">
        <v>3</v>
      </c>
      <c r="K1188" t="s">
        <v>1030</v>
      </c>
      <c r="L1188">
        <v>1191</v>
      </c>
      <c r="N1188">
        <v>1013</v>
      </c>
      <c r="O1188" t="s">
        <v>1028</v>
      </c>
      <c r="P1188" t="s">
        <v>1028</v>
      </c>
      <c r="Q1188">
        <v>1</v>
      </c>
      <c r="X1188">
        <v>0.05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1</v>
      </c>
      <c r="AE1188">
        <v>2</v>
      </c>
      <c r="AF1188" t="s">
        <v>3</v>
      </c>
      <c r="AG1188">
        <v>0.05</v>
      </c>
      <c r="AH1188">
        <v>2</v>
      </c>
      <c r="AI1188">
        <v>39502007</v>
      </c>
      <c r="AJ1188">
        <v>1186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</row>
    <row r="1189" spans="1:44" x14ac:dyDescent="0.2">
      <c r="A1189">
        <f>ROW(Source!A508)</f>
        <v>508</v>
      </c>
      <c r="B1189">
        <v>39502019</v>
      </c>
      <c r="C1189">
        <v>39502005</v>
      </c>
      <c r="D1189">
        <v>36882159</v>
      </c>
      <c r="E1189">
        <v>1</v>
      </c>
      <c r="F1189">
        <v>1</v>
      </c>
      <c r="G1189">
        <v>1</v>
      </c>
      <c r="H1189">
        <v>2</v>
      </c>
      <c r="I1189" t="s">
        <v>1119</v>
      </c>
      <c r="J1189" t="s">
        <v>1120</v>
      </c>
      <c r="K1189" t="s">
        <v>1121</v>
      </c>
      <c r="L1189">
        <v>1368</v>
      </c>
      <c r="N1189">
        <v>1011</v>
      </c>
      <c r="O1189" t="s">
        <v>1034</v>
      </c>
      <c r="P1189" t="s">
        <v>1034</v>
      </c>
      <c r="Q1189">
        <v>1</v>
      </c>
      <c r="X1189">
        <v>0.03</v>
      </c>
      <c r="Y1189">
        <v>0</v>
      </c>
      <c r="Z1189">
        <v>111.99</v>
      </c>
      <c r="AA1189">
        <v>13.5</v>
      </c>
      <c r="AB1189">
        <v>0</v>
      </c>
      <c r="AC1189">
        <v>0</v>
      </c>
      <c r="AD1189">
        <v>1</v>
      </c>
      <c r="AE1189">
        <v>0</v>
      </c>
      <c r="AF1189" t="s">
        <v>3</v>
      </c>
      <c r="AG1189">
        <v>0.03</v>
      </c>
      <c r="AH1189">
        <v>2</v>
      </c>
      <c r="AI1189">
        <v>39502008</v>
      </c>
      <c r="AJ1189">
        <v>1187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</row>
    <row r="1190" spans="1:44" x14ac:dyDescent="0.2">
      <c r="A1190">
        <f>ROW(Source!A508)</f>
        <v>508</v>
      </c>
      <c r="B1190">
        <v>39502020</v>
      </c>
      <c r="C1190">
        <v>39502005</v>
      </c>
      <c r="D1190">
        <v>36883554</v>
      </c>
      <c r="E1190">
        <v>1</v>
      </c>
      <c r="F1190">
        <v>1</v>
      </c>
      <c r="G1190">
        <v>1</v>
      </c>
      <c r="H1190">
        <v>2</v>
      </c>
      <c r="I1190" t="s">
        <v>1037</v>
      </c>
      <c r="J1190" t="s">
        <v>1038</v>
      </c>
      <c r="K1190" t="s">
        <v>1039</v>
      </c>
      <c r="L1190">
        <v>1368</v>
      </c>
      <c r="N1190">
        <v>1011</v>
      </c>
      <c r="O1190" t="s">
        <v>1034</v>
      </c>
      <c r="P1190" t="s">
        <v>1034</v>
      </c>
      <c r="Q1190">
        <v>1</v>
      </c>
      <c r="X1190">
        <v>0.02</v>
      </c>
      <c r="Y1190">
        <v>0</v>
      </c>
      <c r="Z1190">
        <v>65.709999999999994</v>
      </c>
      <c r="AA1190">
        <v>11.6</v>
      </c>
      <c r="AB1190">
        <v>0</v>
      </c>
      <c r="AC1190">
        <v>0</v>
      </c>
      <c r="AD1190">
        <v>1</v>
      </c>
      <c r="AE1190">
        <v>0</v>
      </c>
      <c r="AF1190" t="s">
        <v>3</v>
      </c>
      <c r="AG1190">
        <v>0.02</v>
      </c>
      <c r="AH1190">
        <v>2</v>
      </c>
      <c r="AI1190">
        <v>39502009</v>
      </c>
      <c r="AJ1190">
        <v>1188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</row>
    <row r="1191" spans="1:44" x14ac:dyDescent="0.2">
      <c r="A1191">
        <f>ROW(Source!A508)</f>
        <v>508</v>
      </c>
      <c r="B1191">
        <v>39502021</v>
      </c>
      <c r="C1191">
        <v>39502005</v>
      </c>
      <c r="D1191">
        <v>36802094</v>
      </c>
      <c r="E1191">
        <v>1</v>
      </c>
      <c r="F1191">
        <v>1</v>
      </c>
      <c r="G1191">
        <v>1</v>
      </c>
      <c r="H1191">
        <v>3</v>
      </c>
      <c r="I1191" t="s">
        <v>1430</v>
      </c>
      <c r="J1191" t="s">
        <v>1431</v>
      </c>
      <c r="K1191" t="s">
        <v>1432</v>
      </c>
      <c r="L1191">
        <v>1346</v>
      </c>
      <c r="N1191">
        <v>1009</v>
      </c>
      <c r="O1191" t="s">
        <v>52</v>
      </c>
      <c r="P1191" t="s">
        <v>52</v>
      </c>
      <c r="Q1191">
        <v>1</v>
      </c>
      <c r="X1191">
        <v>0.42</v>
      </c>
      <c r="Y1191">
        <v>30.4</v>
      </c>
      <c r="Z1191">
        <v>0</v>
      </c>
      <c r="AA1191">
        <v>0</v>
      </c>
      <c r="AB1191">
        <v>0</v>
      </c>
      <c r="AC1191">
        <v>0</v>
      </c>
      <c r="AD1191">
        <v>1</v>
      </c>
      <c r="AE1191">
        <v>0</v>
      </c>
      <c r="AF1191" t="s">
        <v>3</v>
      </c>
      <c r="AG1191">
        <v>0.42</v>
      </c>
      <c r="AH1191">
        <v>2</v>
      </c>
      <c r="AI1191">
        <v>39502010</v>
      </c>
      <c r="AJ1191">
        <v>1189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</row>
    <row r="1192" spans="1:44" x14ac:dyDescent="0.2">
      <c r="A1192">
        <f>ROW(Source!A508)</f>
        <v>508</v>
      </c>
      <c r="B1192">
        <v>39502022</v>
      </c>
      <c r="C1192">
        <v>39502005</v>
      </c>
      <c r="D1192">
        <v>36804448</v>
      </c>
      <c r="E1192">
        <v>1</v>
      </c>
      <c r="F1192">
        <v>1</v>
      </c>
      <c r="G1192">
        <v>1</v>
      </c>
      <c r="H1192">
        <v>3</v>
      </c>
      <c r="I1192" t="s">
        <v>1433</v>
      </c>
      <c r="J1192" t="s">
        <v>1434</v>
      </c>
      <c r="K1192" t="s">
        <v>1416</v>
      </c>
      <c r="L1192">
        <v>1346</v>
      </c>
      <c r="N1192">
        <v>1009</v>
      </c>
      <c r="O1192" t="s">
        <v>52</v>
      </c>
      <c r="P1192" t="s">
        <v>52</v>
      </c>
      <c r="Q1192">
        <v>1</v>
      </c>
      <c r="X1192">
        <v>1.5</v>
      </c>
      <c r="Y1192">
        <v>9.0399999999999991</v>
      </c>
      <c r="Z1192">
        <v>0</v>
      </c>
      <c r="AA1192">
        <v>0</v>
      </c>
      <c r="AB1192">
        <v>0</v>
      </c>
      <c r="AC1192">
        <v>0</v>
      </c>
      <c r="AD1192">
        <v>1</v>
      </c>
      <c r="AE1192">
        <v>0</v>
      </c>
      <c r="AF1192" t="s">
        <v>3</v>
      </c>
      <c r="AG1192">
        <v>1.5</v>
      </c>
      <c r="AH1192">
        <v>2</v>
      </c>
      <c r="AI1192">
        <v>39502011</v>
      </c>
      <c r="AJ1192">
        <v>1190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</row>
    <row r="1193" spans="1:44" x14ac:dyDescent="0.2">
      <c r="A1193">
        <f>ROW(Source!A508)</f>
        <v>508</v>
      </c>
      <c r="B1193">
        <v>39502023</v>
      </c>
      <c r="C1193">
        <v>39502005</v>
      </c>
      <c r="D1193">
        <v>36806488</v>
      </c>
      <c r="E1193">
        <v>1</v>
      </c>
      <c r="F1193">
        <v>1</v>
      </c>
      <c r="G1193">
        <v>1</v>
      </c>
      <c r="H1193">
        <v>3</v>
      </c>
      <c r="I1193" t="s">
        <v>1141</v>
      </c>
      <c r="J1193" t="s">
        <v>1142</v>
      </c>
      <c r="K1193" t="s">
        <v>1143</v>
      </c>
      <c r="L1193">
        <v>1348</v>
      </c>
      <c r="N1193">
        <v>1009</v>
      </c>
      <c r="O1193" t="s">
        <v>57</v>
      </c>
      <c r="P1193" t="s">
        <v>57</v>
      </c>
      <c r="Q1193">
        <v>1000</v>
      </c>
      <c r="X1193">
        <v>3.15E-3</v>
      </c>
      <c r="Y1193">
        <v>729.98</v>
      </c>
      <c r="Z1193">
        <v>0</v>
      </c>
      <c r="AA1193">
        <v>0</v>
      </c>
      <c r="AB1193">
        <v>0</v>
      </c>
      <c r="AC1193">
        <v>0</v>
      </c>
      <c r="AD1193">
        <v>1</v>
      </c>
      <c r="AE1193">
        <v>0</v>
      </c>
      <c r="AF1193" t="s">
        <v>3</v>
      </c>
      <c r="AG1193">
        <v>3.15E-3</v>
      </c>
      <c r="AH1193">
        <v>2</v>
      </c>
      <c r="AI1193">
        <v>39502012</v>
      </c>
      <c r="AJ1193">
        <v>1191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</row>
    <row r="1194" spans="1:44" x14ac:dyDescent="0.2">
      <c r="A1194">
        <f>ROW(Source!A508)</f>
        <v>508</v>
      </c>
      <c r="B1194">
        <v>39502024</v>
      </c>
      <c r="C1194">
        <v>39502005</v>
      </c>
      <c r="D1194">
        <v>36852067</v>
      </c>
      <c r="E1194">
        <v>1</v>
      </c>
      <c r="F1194">
        <v>1</v>
      </c>
      <c r="G1194">
        <v>1</v>
      </c>
      <c r="H1194">
        <v>3</v>
      </c>
      <c r="I1194" t="s">
        <v>1489</v>
      </c>
      <c r="J1194" t="s">
        <v>1490</v>
      </c>
      <c r="K1194" t="s">
        <v>1491</v>
      </c>
      <c r="L1194">
        <v>1356</v>
      </c>
      <c r="N1194">
        <v>1010</v>
      </c>
      <c r="O1194" t="s">
        <v>1128</v>
      </c>
      <c r="P1194" t="s">
        <v>1128</v>
      </c>
      <c r="Q1194">
        <v>1000</v>
      </c>
      <c r="X1194">
        <v>0.10199999999999999</v>
      </c>
      <c r="Y1194">
        <v>270</v>
      </c>
      <c r="Z1194">
        <v>0</v>
      </c>
      <c r="AA1194">
        <v>0</v>
      </c>
      <c r="AB1194">
        <v>0</v>
      </c>
      <c r="AC1194">
        <v>0</v>
      </c>
      <c r="AD1194">
        <v>1</v>
      </c>
      <c r="AE1194">
        <v>0</v>
      </c>
      <c r="AF1194" t="s">
        <v>3</v>
      </c>
      <c r="AG1194">
        <v>0.10199999999999999</v>
      </c>
      <c r="AH1194">
        <v>2</v>
      </c>
      <c r="AI1194">
        <v>39502013</v>
      </c>
      <c r="AJ1194">
        <v>1192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</row>
    <row r="1195" spans="1:44" x14ac:dyDescent="0.2">
      <c r="A1195">
        <f>ROW(Source!A508)</f>
        <v>508</v>
      </c>
      <c r="B1195">
        <v>39502025</v>
      </c>
      <c r="C1195">
        <v>39502005</v>
      </c>
      <c r="D1195">
        <v>36799065</v>
      </c>
      <c r="E1195">
        <v>17</v>
      </c>
      <c r="F1195">
        <v>1</v>
      </c>
      <c r="G1195">
        <v>1</v>
      </c>
      <c r="H1195">
        <v>3</v>
      </c>
      <c r="I1195" t="s">
        <v>1438</v>
      </c>
      <c r="J1195" t="s">
        <v>3</v>
      </c>
      <c r="K1195" t="s">
        <v>1439</v>
      </c>
      <c r="L1195">
        <v>1374</v>
      </c>
      <c r="N1195">
        <v>1013</v>
      </c>
      <c r="O1195" t="s">
        <v>1440</v>
      </c>
      <c r="P1195" t="s">
        <v>1440</v>
      </c>
      <c r="Q1195">
        <v>1</v>
      </c>
      <c r="X1195">
        <v>6.05</v>
      </c>
      <c r="Y1195">
        <v>1</v>
      </c>
      <c r="Z1195">
        <v>0</v>
      </c>
      <c r="AA1195">
        <v>0</v>
      </c>
      <c r="AB1195">
        <v>0</v>
      </c>
      <c r="AC1195">
        <v>0</v>
      </c>
      <c r="AD1195">
        <v>1</v>
      </c>
      <c r="AE1195">
        <v>0</v>
      </c>
      <c r="AF1195" t="s">
        <v>3</v>
      </c>
      <c r="AG1195">
        <v>6.05</v>
      </c>
      <c r="AH1195">
        <v>2</v>
      </c>
      <c r="AI1195">
        <v>39502014</v>
      </c>
      <c r="AJ1195">
        <v>1195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</row>
    <row r="1196" spans="1:44" x14ac:dyDescent="0.2">
      <c r="A1196">
        <f>ROW(Source!A509)</f>
        <v>509</v>
      </c>
      <c r="B1196">
        <v>39502017</v>
      </c>
      <c r="C1196">
        <v>39502005</v>
      </c>
      <c r="D1196">
        <v>37080781</v>
      </c>
      <c r="E1196">
        <v>1</v>
      </c>
      <c r="F1196">
        <v>1</v>
      </c>
      <c r="G1196">
        <v>1</v>
      </c>
      <c r="H1196">
        <v>1</v>
      </c>
      <c r="I1196" t="s">
        <v>1099</v>
      </c>
      <c r="J1196" t="s">
        <v>3</v>
      </c>
      <c r="K1196" t="s">
        <v>1100</v>
      </c>
      <c r="L1196">
        <v>1191</v>
      </c>
      <c r="N1196">
        <v>1013</v>
      </c>
      <c r="O1196" t="s">
        <v>1028</v>
      </c>
      <c r="P1196" t="s">
        <v>1028</v>
      </c>
      <c r="Q1196">
        <v>1</v>
      </c>
      <c r="X1196">
        <v>30.48</v>
      </c>
      <c r="Y1196">
        <v>0</v>
      </c>
      <c r="Z1196">
        <v>0</v>
      </c>
      <c r="AA1196">
        <v>0</v>
      </c>
      <c r="AB1196">
        <v>9.92</v>
      </c>
      <c r="AC1196">
        <v>0</v>
      </c>
      <c r="AD1196">
        <v>1</v>
      </c>
      <c r="AE1196">
        <v>1</v>
      </c>
      <c r="AF1196" t="s">
        <v>3</v>
      </c>
      <c r="AG1196">
        <v>30.48</v>
      </c>
      <c r="AH1196">
        <v>2</v>
      </c>
      <c r="AI1196">
        <v>39502006</v>
      </c>
      <c r="AJ1196">
        <v>1196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</row>
    <row r="1197" spans="1:44" x14ac:dyDescent="0.2">
      <c r="A1197">
        <f>ROW(Source!A509)</f>
        <v>509</v>
      </c>
      <c r="B1197">
        <v>39502018</v>
      </c>
      <c r="C1197">
        <v>39502005</v>
      </c>
      <c r="D1197">
        <v>37064876</v>
      </c>
      <c r="E1197">
        <v>1</v>
      </c>
      <c r="F1197">
        <v>1</v>
      </c>
      <c r="G1197">
        <v>1</v>
      </c>
      <c r="H1197">
        <v>1</v>
      </c>
      <c r="I1197" t="s">
        <v>1029</v>
      </c>
      <c r="J1197" t="s">
        <v>3</v>
      </c>
      <c r="K1197" t="s">
        <v>1030</v>
      </c>
      <c r="L1197">
        <v>1191</v>
      </c>
      <c r="N1197">
        <v>1013</v>
      </c>
      <c r="O1197" t="s">
        <v>1028</v>
      </c>
      <c r="P1197" t="s">
        <v>1028</v>
      </c>
      <c r="Q1197">
        <v>1</v>
      </c>
      <c r="X1197">
        <v>0.05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1</v>
      </c>
      <c r="AE1197">
        <v>2</v>
      </c>
      <c r="AF1197" t="s">
        <v>3</v>
      </c>
      <c r="AG1197">
        <v>0.05</v>
      </c>
      <c r="AH1197">
        <v>2</v>
      </c>
      <c r="AI1197">
        <v>39502007</v>
      </c>
      <c r="AJ1197">
        <v>1197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</row>
    <row r="1198" spans="1:44" x14ac:dyDescent="0.2">
      <c r="A1198">
        <f>ROW(Source!A509)</f>
        <v>509</v>
      </c>
      <c r="B1198">
        <v>39502019</v>
      </c>
      <c r="C1198">
        <v>39502005</v>
      </c>
      <c r="D1198">
        <v>36882159</v>
      </c>
      <c r="E1198">
        <v>1</v>
      </c>
      <c r="F1198">
        <v>1</v>
      </c>
      <c r="G1198">
        <v>1</v>
      </c>
      <c r="H1198">
        <v>2</v>
      </c>
      <c r="I1198" t="s">
        <v>1119</v>
      </c>
      <c r="J1198" t="s">
        <v>1120</v>
      </c>
      <c r="K1198" t="s">
        <v>1121</v>
      </c>
      <c r="L1198">
        <v>1368</v>
      </c>
      <c r="N1198">
        <v>1011</v>
      </c>
      <c r="O1198" t="s">
        <v>1034</v>
      </c>
      <c r="P1198" t="s">
        <v>1034</v>
      </c>
      <c r="Q1198">
        <v>1</v>
      </c>
      <c r="X1198">
        <v>0.03</v>
      </c>
      <c r="Y1198">
        <v>0</v>
      </c>
      <c r="Z1198">
        <v>111.99</v>
      </c>
      <c r="AA1198">
        <v>13.5</v>
      </c>
      <c r="AB1198">
        <v>0</v>
      </c>
      <c r="AC1198">
        <v>0</v>
      </c>
      <c r="AD1198">
        <v>1</v>
      </c>
      <c r="AE1198">
        <v>0</v>
      </c>
      <c r="AF1198" t="s">
        <v>3</v>
      </c>
      <c r="AG1198">
        <v>0.03</v>
      </c>
      <c r="AH1198">
        <v>2</v>
      </c>
      <c r="AI1198">
        <v>39502008</v>
      </c>
      <c r="AJ1198">
        <v>1198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</row>
    <row r="1199" spans="1:44" x14ac:dyDescent="0.2">
      <c r="A1199">
        <f>ROW(Source!A509)</f>
        <v>509</v>
      </c>
      <c r="B1199">
        <v>39502020</v>
      </c>
      <c r="C1199">
        <v>39502005</v>
      </c>
      <c r="D1199">
        <v>36883554</v>
      </c>
      <c r="E1199">
        <v>1</v>
      </c>
      <c r="F1199">
        <v>1</v>
      </c>
      <c r="G1199">
        <v>1</v>
      </c>
      <c r="H1199">
        <v>2</v>
      </c>
      <c r="I1199" t="s">
        <v>1037</v>
      </c>
      <c r="J1199" t="s">
        <v>1038</v>
      </c>
      <c r="K1199" t="s">
        <v>1039</v>
      </c>
      <c r="L1199">
        <v>1368</v>
      </c>
      <c r="N1199">
        <v>1011</v>
      </c>
      <c r="O1199" t="s">
        <v>1034</v>
      </c>
      <c r="P1199" t="s">
        <v>1034</v>
      </c>
      <c r="Q1199">
        <v>1</v>
      </c>
      <c r="X1199">
        <v>0.02</v>
      </c>
      <c r="Y1199">
        <v>0</v>
      </c>
      <c r="Z1199">
        <v>65.709999999999994</v>
      </c>
      <c r="AA1199">
        <v>11.6</v>
      </c>
      <c r="AB1199">
        <v>0</v>
      </c>
      <c r="AC1199">
        <v>0</v>
      </c>
      <c r="AD1199">
        <v>1</v>
      </c>
      <c r="AE1199">
        <v>0</v>
      </c>
      <c r="AF1199" t="s">
        <v>3</v>
      </c>
      <c r="AG1199">
        <v>0.02</v>
      </c>
      <c r="AH1199">
        <v>2</v>
      </c>
      <c r="AI1199">
        <v>39502009</v>
      </c>
      <c r="AJ1199">
        <v>1199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</row>
    <row r="1200" spans="1:44" x14ac:dyDescent="0.2">
      <c r="A1200">
        <f>ROW(Source!A509)</f>
        <v>509</v>
      </c>
      <c r="B1200">
        <v>39502021</v>
      </c>
      <c r="C1200">
        <v>39502005</v>
      </c>
      <c r="D1200">
        <v>36802094</v>
      </c>
      <c r="E1200">
        <v>1</v>
      </c>
      <c r="F1200">
        <v>1</v>
      </c>
      <c r="G1200">
        <v>1</v>
      </c>
      <c r="H1200">
        <v>3</v>
      </c>
      <c r="I1200" t="s">
        <v>1430</v>
      </c>
      <c r="J1200" t="s">
        <v>1431</v>
      </c>
      <c r="K1200" t="s">
        <v>1432</v>
      </c>
      <c r="L1200">
        <v>1346</v>
      </c>
      <c r="N1200">
        <v>1009</v>
      </c>
      <c r="O1200" t="s">
        <v>52</v>
      </c>
      <c r="P1200" t="s">
        <v>52</v>
      </c>
      <c r="Q1200">
        <v>1</v>
      </c>
      <c r="X1200">
        <v>0.42</v>
      </c>
      <c r="Y1200">
        <v>30.4</v>
      </c>
      <c r="Z1200">
        <v>0</v>
      </c>
      <c r="AA1200">
        <v>0</v>
      </c>
      <c r="AB1200">
        <v>0</v>
      </c>
      <c r="AC1200">
        <v>0</v>
      </c>
      <c r="AD1200">
        <v>1</v>
      </c>
      <c r="AE1200">
        <v>0</v>
      </c>
      <c r="AF1200" t="s">
        <v>3</v>
      </c>
      <c r="AG1200">
        <v>0.42</v>
      </c>
      <c r="AH1200">
        <v>2</v>
      </c>
      <c r="AI1200">
        <v>39502010</v>
      </c>
      <c r="AJ1200">
        <v>1200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</row>
    <row r="1201" spans="1:44" x14ac:dyDescent="0.2">
      <c r="A1201">
        <f>ROW(Source!A509)</f>
        <v>509</v>
      </c>
      <c r="B1201">
        <v>39502022</v>
      </c>
      <c r="C1201">
        <v>39502005</v>
      </c>
      <c r="D1201">
        <v>36804448</v>
      </c>
      <c r="E1201">
        <v>1</v>
      </c>
      <c r="F1201">
        <v>1</v>
      </c>
      <c r="G1201">
        <v>1</v>
      </c>
      <c r="H1201">
        <v>3</v>
      </c>
      <c r="I1201" t="s">
        <v>1433</v>
      </c>
      <c r="J1201" t="s">
        <v>1434</v>
      </c>
      <c r="K1201" t="s">
        <v>1416</v>
      </c>
      <c r="L1201">
        <v>1346</v>
      </c>
      <c r="N1201">
        <v>1009</v>
      </c>
      <c r="O1201" t="s">
        <v>52</v>
      </c>
      <c r="P1201" t="s">
        <v>52</v>
      </c>
      <c r="Q1201">
        <v>1</v>
      </c>
      <c r="X1201">
        <v>1.5</v>
      </c>
      <c r="Y1201">
        <v>9.0399999999999991</v>
      </c>
      <c r="Z1201">
        <v>0</v>
      </c>
      <c r="AA1201">
        <v>0</v>
      </c>
      <c r="AB1201">
        <v>0</v>
      </c>
      <c r="AC1201">
        <v>0</v>
      </c>
      <c r="AD1201">
        <v>1</v>
      </c>
      <c r="AE1201">
        <v>0</v>
      </c>
      <c r="AF1201" t="s">
        <v>3</v>
      </c>
      <c r="AG1201">
        <v>1.5</v>
      </c>
      <c r="AH1201">
        <v>2</v>
      </c>
      <c r="AI1201">
        <v>39502011</v>
      </c>
      <c r="AJ1201">
        <v>1201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</row>
    <row r="1202" spans="1:44" x14ac:dyDescent="0.2">
      <c r="A1202">
        <f>ROW(Source!A509)</f>
        <v>509</v>
      </c>
      <c r="B1202">
        <v>39502023</v>
      </c>
      <c r="C1202">
        <v>39502005</v>
      </c>
      <c r="D1202">
        <v>36806488</v>
      </c>
      <c r="E1202">
        <v>1</v>
      </c>
      <c r="F1202">
        <v>1</v>
      </c>
      <c r="G1202">
        <v>1</v>
      </c>
      <c r="H1202">
        <v>3</v>
      </c>
      <c r="I1202" t="s">
        <v>1141</v>
      </c>
      <c r="J1202" t="s">
        <v>1142</v>
      </c>
      <c r="K1202" t="s">
        <v>1143</v>
      </c>
      <c r="L1202">
        <v>1348</v>
      </c>
      <c r="N1202">
        <v>1009</v>
      </c>
      <c r="O1202" t="s">
        <v>57</v>
      </c>
      <c r="P1202" t="s">
        <v>57</v>
      </c>
      <c r="Q1202">
        <v>1000</v>
      </c>
      <c r="X1202">
        <v>3.15E-3</v>
      </c>
      <c r="Y1202">
        <v>729.98</v>
      </c>
      <c r="Z1202">
        <v>0</v>
      </c>
      <c r="AA1202">
        <v>0</v>
      </c>
      <c r="AB1202">
        <v>0</v>
      </c>
      <c r="AC1202">
        <v>0</v>
      </c>
      <c r="AD1202">
        <v>1</v>
      </c>
      <c r="AE1202">
        <v>0</v>
      </c>
      <c r="AF1202" t="s">
        <v>3</v>
      </c>
      <c r="AG1202">
        <v>3.15E-3</v>
      </c>
      <c r="AH1202">
        <v>2</v>
      </c>
      <c r="AI1202">
        <v>39502012</v>
      </c>
      <c r="AJ1202">
        <v>1202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</row>
    <row r="1203" spans="1:44" x14ac:dyDescent="0.2">
      <c r="A1203">
        <f>ROW(Source!A509)</f>
        <v>509</v>
      </c>
      <c r="B1203">
        <v>39502024</v>
      </c>
      <c r="C1203">
        <v>39502005</v>
      </c>
      <c r="D1203">
        <v>36852067</v>
      </c>
      <c r="E1203">
        <v>1</v>
      </c>
      <c r="F1203">
        <v>1</v>
      </c>
      <c r="G1203">
        <v>1</v>
      </c>
      <c r="H1203">
        <v>3</v>
      </c>
      <c r="I1203" t="s">
        <v>1489</v>
      </c>
      <c r="J1203" t="s">
        <v>1490</v>
      </c>
      <c r="K1203" t="s">
        <v>1491</v>
      </c>
      <c r="L1203">
        <v>1356</v>
      </c>
      <c r="N1203">
        <v>1010</v>
      </c>
      <c r="O1203" t="s">
        <v>1128</v>
      </c>
      <c r="P1203" t="s">
        <v>1128</v>
      </c>
      <c r="Q1203">
        <v>1000</v>
      </c>
      <c r="X1203">
        <v>0.10199999999999999</v>
      </c>
      <c r="Y1203">
        <v>270</v>
      </c>
      <c r="Z1203">
        <v>0</v>
      </c>
      <c r="AA1203">
        <v>0</v>
      </c>
      <c r="AB1203">
        <v>0</v>
      </c>
      <c r="AC1203">
        <v>0</v>
      </c>
      <c r="AD1203">
        <v>1</v>
      </c>
      <c r="AE1203">
        <v>0</v>
      </c>
      <c r="AF1203" t="s">
        <v>3</v>
      </c>
      <c r="AG1203">
        <v>0.10199999999999999</v>
      </c>
      <c r="AH1203">
        <v>2</v>
      </c>
      <c r="AI1203">
        <v>39502013</v>
      </c>
      <c r="AJ1203">
        <v>1203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</row>
    <row r="1204" spans="1:44" x14ac:dyDescent="0.2">
      <c r="A1204">
        <f>ROW(Source!A509)</f>
        <v>509</v>
      </c>
      <c r="B1204">
        <v>39502025</v>
      </c>
      <c r="C1204">
        <v>39502005</v>
      </c>
      <c r="D1204">
        <v>36799065</v>
      </c>
      <c r="E1204">
        <v>17</v>
      </c>
      <c r="F1204">
        <v>1</v>
      </c>
      <c r="G1204">
        <v>1</v>
      </c>
      <c r="H1204">
        <v>3</v>
      </c>
      <c r="I1204" t="s">
        <v>1438</v>
      </c>
      <c r="J1204" t="s">
        <v>3</v>
      </c>
      <c r="K1204" t="s">
        <v>1439</v>
      </c>
      <c r="L1204">
        <v>1374</v>
      </c>
      <c r="N1204">
        <v>1013</v>
      </c>
      <c r="O1204" t="s">
        <v>1440</v>
      </c>
      <c r="P1204" t="s">
        <v>1440</v>
      </c>
      <c r="Q1204">
        <v>1</v>
      </c>
      <c r="X1204">
        <v>6.05</v>
      </c>
      <c r="Y1204">
        <v>1</v>
      </c>
      <c r="Z1204">
        <v>0</v>
      </c>
      <c r="AA1204">
        <v>0</v>
      </c>
      <c r="AB1204">
        <v>0</v>
      </c>
      <c r="AC1204">
        <v>0</v>
      </c>
      <c r="AD1204">
        <v>1</v>
      </c>
      <c r="AE1204">
        <v>0</v>
      </c>
      <c r="AF1204" t="s">
        <v>3</v>
      </c>
      <c r="AG1204">
        <v>6.05</v>
      </c>
      <c r="AH1204">
        <v>2</v>
      </c>
      <c r="AI1204">
        <v>39502014</v>
      </c>
      <c r="AJ1204">
        <v>1206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</row>
    <row r="1205" spans="1:44" x14ac:dyDescent="0.2">
      <c r="A1205">
        <f>ROW(Source!A514)</f>
        <v>514</v>
      </c>
      <c r="B1205">
        <v>39502040</v>
      </c>
      <c r="C1205">
        <v>39502028</v>
      </c>
      <c r="D1205">
        <v>37080781</v>
      </c>
      <c r="E1205">
        <v>1</v>
      </c>
      <c r="F1205">
        <v>1</v>
      </c>
      <c r="G1205">
        <v>1</v>
      </c>
      <c r="H1205">
        <v>1</v>
      </c>
      <c r="I1205" t="s">
        <v>1099</v>
      </c>
      <c r="J1205" t="s">
        <v>3</v>
      </c>
      <c r="K1205" t="s">
        <v>1100</v>
      </c>
      <c r="L1205">
        <v>1191</v>
      </c>
      <c r="N1205">
        <v>1013</v>
      </c>
      <c r="O1205" t="s">
        <v>1028</v>
      </c>
      <c r="P1205" t="s">
        <v>1028</v>
      </c>
      <c r="Q1205">
        <v>1</v>
      </c>
      <c r="X1205">
        <v>34.56</v>
      </c>
      <c r="Y1205">
        <v>0</v>
      </c>
      <c r="Z1205">
        <v>0</v>
      </c>
      <c r="AA1205">
        <v>0</v>
      </c>
      <c r="AB1205">
        <v>9.92</v>
      </c>
      <c r="AC1205">
        <v>0</v>
      </c>
      <c r="AD1205">
        <v>1</v>
      </c>
      <c r="AE1205">
        <v>1</v>
      </c>
      <c r="AF1205" t="s">
        <v>3</v>
      </c>
      <c r="AG1205">
        <v>34.56</v>
      </c>
      <c r="AH1205">
        <v>2</v>
      </c>
      <c r="AI1205">
        <v>39502029</v>
      </c>
      <c r="AJ1205">
        <v>1207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>
        <f>ROW(Source!A514)</f>
        <v>514</v>
      </c>
      <c r="B1206">
        <v>39502041</v>
      </c>
      <c r="C1206">
        <v>39502028</v>
      </c>
      <c r="D1206">
        <v>37064876</v>
      </c>
      <c r="E1206">
        <v>1</v>
      </c>
      <c r="F1206">
        <v>1</v>
      </c>
      <c r="G1206">
        <v>1</v>
      </c>
      <c r="H1206">
        <v>1</v>
      </c>
      <c r="I1206" t="s">
        <v>1029</v>
      </c>
      <c r="J1206" t="s">
        <v>3</v>
      </c>
      <c r="K1206" t="s">
        <v>1030</v>
      </c>
      <c r="L1206">
        <v>1191</v>
      </c>
      <c r="N1206">
        <v>1013</v>
      </c>
      <c r="O1206" t="s">
        <v>1028</v>
      </c>
      <c r="P1206" t="s">
        <v>1028</v>
      </c>
      <c r="Q1206">
        <v>1</v>
      </c>
      <c r="X1206">
        <v>0.05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1</v>
      </c>
      <c r="AE1206">
        <v>2</v>
      </c>
      <c r="AF1206" t="s">
        <v>3</v>
      </c>
      <c r="AG1206">
        <v>0.05</v>
      </c>
      <c r="AH1206">
        <v>2</v>
      </c>
      <c r="AI1206">
        <v>39502030</v>
      </c>
      <c r="AJ1206">
        <v>1208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</row>
    <row r="1207" spans="1:44" x14ac:dyDescent="0.2">
      <c r="A1207">
        <f>ROW(Source!A514)</f>
        <v>514</v>
      </c>
      <c r="B1207">
        <v>39502042</v>
      </c>
      <c r="C1207">
        <v>39502028</v>
      </c>
      <c r="D1207">
        <v>36882159</v>
      </c>
      <c r="E1207">
        <v>1</v>
      </c>
      <c r="F1207">
        <v>1</v>
      </c>
      <c r="G1207">
        <v>1</v>
      </c>
      <c r="H1207">
        <v>2</v>
      </c>
      <c r="I1207" t="s">
        <v>1119</v>
      </c>
      <c r="J1207" t="s">
        <v>1120</v>
      </c>
      <c r="K1207" t="s">
        <v>1121</v>
      </c>
      <c r="L1207">
        <v>1368</v>
      </c>
      <c r="N1207">
        <v>1011</v>
      </c>
      <c r="O1207" t="s">
        <v>1034</v>
      </c>
      <c r="P1207" t="s">
        <v>1034</v>
      </c>
      <c r="Q1207">
        <v>1</v>
      </c>
      <c r="X1207">
        <v>0.03</v>
      </c>
      <c r="Y1207">
        <v>0</v>
      </c>
      <c r="Z1207">
        <v>111.99</v>
      </c>
      <c r="AA1207">
        <v>13.5</v>
      </c>
      <c r="AB1207">
        <v>0</v>
      </c>
      <c r="AC1207">
        <v>0</v>
      </c>
      <c r="AD1207">
        <v>1</v>
      </c>
      <c r="AE1207">
        <v>0</v>
      </c>
      <c r="AF1207" t="s">
        <v>3</v>
      </c>
      <c r="AG1207">
        <v>0.03</v>
      </c>
      <c r="AH1207">
        <v>2</v>
      </c>
      <c r="AI1207">
        <v>39502031</v>
      </c>
      <c r="AJ1207">
        <v>1209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</row>
    <row r="1208" spans="1:44" x14ac:dyDescent="0.2">
      <c r="A1208">
        <f>ROW(Source!A514)</f>
        <v>514</v>
      </c>
      <c r="B1208">
        <v>39502043</v>
      </c>
      <c r="C1208">
        <v>39502028</v>
      </c>
      <c r="D1208">
        <v>36883554</v>
      </c>
      <c r="E1208">
        <v>1</v>
      </c>
      <c r="F1208">
        <v>1</v>
      </c>
      <c r="G1208">
        <v>1</v>
      </c>
      <c r="H1208">
        <v>2</v>
      </c>
      <c r="I1208" t="s">
        <v>1037</v>
      </c>
      <c r="J1208" t="s">
        <v>1038</v>
      </c>
      <c r="K1208" t="s">
        <v>1039</v>
      </c>
      <c r="L1208">
        <v>1368</v>
      </c>
      <c r="N1208">
        <v>1011</v>
      </c>
      <c r="O1208" t="s">
        <v>1034</v>
      </c>
      <c r="P1208" t="s">
        <v>1034</v>
      </c>
      <c r="Q1208">
        <v>1</v>
      </c>
      <c r="X1208">
        <v>0.02</v>
      </c>
      <c r="Y1208">
        <v>0</v>
      </c>
      <c r="Z1208">
        <v>65.709999999999994</v>
      </c>
      <c r="AA1208">
        <v>11.6</v>
      </c>
      <c r="AB1208">
        <v>0</v>
      </c>
      <c r="AC1208">
        <v>0</v>
      </c>
      <c r="AD1208">
        <v>1</v>
      </c>
      <c r="AE1208">
        <v>0</v>
      </c>
      <c r="AF1208" t="s">
        <v>3</v>
      </c>
      <c r="AG1208">
        <v>0.02</v>
      </c>
      <c r="AH1208">
        <v>2</v>
      </c>
      <c r="AI1208">
        <v>39502032</v>
      </c>
      <c r="AJ1208">
        <v>1210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</row>
    <row r="1209" spans="1:44" x14ac:dyDescent="0.2">
      <c r="A1209">
        <f>ROW(Source!A514)</f>
        <v>514</v>
      </c>
      <c r="B1209">
        <v>39502044</v>
      </c>
      <c r="C1209">
        <v>39502028</v>
      </c>
      <c r="D1209">
        <v>36802094</v>
      </c>
      <c r="E1209">
        <v>1</v>
      </c>
      <c r="F1209">
        <v>1</v>
      </c>
      <c r="G1209">
        <v>1</v>
      </c>
      <c r="H1209">
        <v>3</v>
      </c>
      <c r="I1209" t="s">
        <v>1430</v>
      </c>
      <c r="J1209" t="s">
        <v>1431</v>
      </c>
      <c r="K1209" t="s">
        <v>1432</v>
      </c>
      <c r="L1209">
        <v>1346</v>
      </c>
      <c r="N1209">
        <v>1009</v>
      </c>
      <c r="O1209" t="s">
        <v>52</v>
      </c>
      <c r="P1209" t="s">
        <v>52</v>
      </c>
      <c r="Q1209">
        <v>1</v>
      </c>
      <c r="X1209">
        <v>0.11</v>
      </c>
      <c r="Y1209">
        <v>30.4</v>
      </c>
      <c r="Z1209">
        <v>0</v>
      </c>
      <c r="AA1209">
        <v>0</v>
      </c>
      <c r="AB1209">
        <v>0</v>
      </c>
      <c r="AC1209">
        <v>0</v>
      </c>
      <c r="AD1209">
        <v>1</v>
      </c>
      <c r="AE1209">
        <v>0</v>
      </c>
      <c r="AF1209" t="s">
        <v>3</v>
      </c>
      <c r="AG1209">
        <v>0.11</v>
      </c>
      <c r="AH1209">
        <v>2</v>
      </c>
      <c r="AI1209">
        <v>39502033</v>
      </c>
      <c r="AJ1209">
        <v>1211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</row>
    <row r="1210" spans="1:44" x14ac:dyDescent="0.2">
      <c r="A1210">
        <f>ROW(Source!A514)</f>
        <v>514</v>
      </c>
      <c r="B1210">
        <v>39502045</v>
      </c>
      <c r="C1210">
        <v>39502028</v>
      </c>
      <c r="D1210">
        <v>36804580</v>
      </c>
      <c r="E1210">
        <v>1</v>
      </c>
      <c r="F1210">
        <v>1</v>
      </c>
      <c r="G1210">
        <v>1</v>
      </c>
      <c r="H1210">
        <v>3</v>
      </c>
      <c r="I1210" t="s">
        <v>1450</v>
      </c>
      <c r="J1210" t="s">
        <v>1451</v>
      </c>
      <c r="K1210" t="s">
        <v>1452</v>
      </c>
      <c r="L1210">
        <v>1355</v>
      </c>
      <c r="N1210">
        <v>1010</v>
      </c>
      <c r="O1210" t="s">
        <v>390</v>
      </c>
      <c r="P1210" t="s">
        <v>390</v>
      </c>
      <c r="Q1210">
        <v>100</v>
      </c>
      <c r="X1210">
        <v>1.02</v>
      </c>
      <c r="Y1210">
        <v>86</v>
      </c>
      <c r="Z1210">
        <v>0</v>
      </c>
      <c r="AA1210">
        <v>0</v>
      </c>
      <c r="AB1210">
        <v>0</v>
      </c>
      <c r="AC1210">
        <v>0</v>
      </c>
      <c r="AD1210">
        <v>1</v>
      </c>
      <c r="AE1210">
        <v>0</v>
      </c>
      <c r="AF1210" t="s">
        <v>3</v>
      </c>
      <c r="AG1210">
        <v>1.02</v>
      </c>
      <c r="AH1210">
        <v>2</v>
      </c>
      <c r="AI1210">
        <v>39502034</v>
      </c>
      <c r="AJ1210">
        <v>1212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</row>
    <row r="1211" spans="1:44" x14ac:dyDescent="0.2">
      <c r="A1211">
        <f>ROW(Source!A514)</f>
        <v>514</v>
      </c>
      <c r="B1211">
        <v>39502046</v>
      </c>
      <c r="C1211">
        <v>39502028</v>
      </c>
      <c r="D1211">
        <v>36804940</v>
      </c>
      <c r="E1211">
        <v>1</v>
      </c>
      <c r="F1211">
        <v>1</v>
      </c>
      <c r="G1211">
        <v>1</v>
      </c>
      <c r="H1211">
        <v>3</v>
      </c>
      <c r="I1211" t="s">
        <v>1492</v>
      </c>
      <c r="J1211" t="s">
        <v>1493</v>
      </c>
      <c r="K1211" t="s">
        <v>1494</v>
      </c>
      <c r="L1211">
        <v>1348</v>
      </c>
      <c r="N1211">
        <v>1009</v>
      </c>
      <c r="O1211" t="s">
        <v>57</v>
      </c>
      <c r="P1211" t="s">
        <v>57</v>
      </c>
      <c r="Q1211">
        <v>1000</v>
      </c>
      <c r="X1211">
        <v>1.6000000000000001E-4</v>
      </c>
      <c r="Y1211">
        <v>29800</v>
      </c>
      <c r="Z1211">
        <v>0</v>
      </c>
      <c r="AA1211">
        <v>0</v>
      </c>
      <c r="AB1211">
        <v>0</v>
      </c>
      <c r="AC1211">
        <v>0</v>
      </c>
      <c r="AD1211">
        <v>1</v>
      </c>
      <c r="AE1211">
        <v>0</v>
      </c>
      <c r="AF1211" t="s">
        <v>3</v>
      </c>
      <c r="AG1211">
        <v>1.6000000000000001E-4</v>
      </c>
      <c r="AH1211">
        <v>2</v>
      </c>
      <c r="AI1211">
        <v>39502035</v>
      </c>
      <c r="AJ1211">
        <v>1213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</row>
    <row r="1212" spans="1:44" x14ac:dyDescent="0.2">
      <c r="A1212">
        <f>ROW(Source!A514)</f>
        <v>514</v>
      </c>
      <c r="B1212">
        <v>39502047</v>
      </c>
      <c r="C1212">
        <v>39502028</v>
      </c>
      <c r="D1212">
        <v>36804944</v>
      </c>
      <c r="E1212">
        <v>1</v>
      </c>
      <c r="F1212">
        <v>1</v>
      </c>
      <c r="G1212">
        <v>1</v>
      </c>
      <c r="H1212">
        <v>3</v>
      </c>
      <c r="I1212" t="s">
        <v>1472</v>
      </c>
      <c r="J1212" t="s">
        <v>1473</v>
      </c>
      <c r="K1212" t="s">
        <v>1474</v>
      </c>
      <c r="L1212">
        <v>1348</v>
      </c>
      <c r="N1212">
        <v>1009</v>
      </c>
      <c r="O1212" t="s">
        <v>57</v>
      </c>
      <c r="P1212" t="s">
        <v>57</v>
      </c>
      <c r="Q1212">
        <v>1000</v>
      </c>
      <c r="X1212">
        <v>2.9999999999999997E-4</v>
      </c>
      <c r="Y1212">
        <v>12430</v>
      </c>
      <c r="Z1212">
        <v>0</v>
      </c>
      <c r="AA1212">
        <v>0</v>
      </c>
      <c r="AB1212">
        <v>0</v>
      </c>
      <c r="AC1212">
        <v>0</v>
      </c>
      <c r="AD1212">
        <v>1</v>
      </c>
      <c r="AE1212">
        <v>0</v>
      </c>
      <c r="AF1212" t="s">
        <v>3</v>
      </c>
      <c r="AG1212">
        <v>2.9999999999999997E-4</v>
      </c>
      <c r="AH1212">
        <v>2</v>
      </c>
      <c r="AI1212">
        <v>39502036</v>
      </c>
      <c r="AJ1212">
        <v>1214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</row>
    <row r="1213" spans="1:44" x14ac:dyDescent="0.2">
      <c r="A1213">
        <f>ROW(Source!A514)</f>
        <v>514</v>
      </c>
      <c r="B1213">
        <v>39502048</v>
      </c>
      <c r="C1213">
        <v>39502028</v>
      </c>
      <c r="D1213">
        <v>36799065</v>
      </c>
      <c r="E1213">
        <v>17</v>
      </c>
      <c r="F1213">
        <v>1</v>
      </c>
      <c r="G1213">
        <v>1</v>
      </c>
      <c r="H1213">
        <v>3</v>
      </c>
      <c r="I1213" t="s">
        <v>1438</v>
      </c>
      <c r="J1213" t="s">
        <v>3</v>
      </c>
      <c r="K1213" t="s">
        <v>1439</v>
      </c>
      <c r="L1213">
        <v>1374</v>
      </c>
      <c r="N1213">
        <v>1013</v>
      </c>
      <c r="O1213" t="s">
        <v>1440</v>
      </c>
      <c r="P1213" t="s">
        <v>1440</v>
      </c>
      <c r="Q1213">
        <v>1</v>
      </c>
      <c r="X1213">
        <v>6.86</v>
      </c>
      <c r="Y1213">
        <v>1</v>
      </c>
      <c r="Z1213">
        <v>0</v>
      </c>
      <c r="AA1213">
        <v>0</v>
      </c>
      <c r="AB1213">
        <v>0</v>
      </c>
      <c r="AC1213">
        <v>0</v>
      </c>
      <c r="AD1213">
        <v>1</v>
      </c>
      <c r="AE1213">
        <v>0</v>
      </c>
      <c r="AF1213" t="s">
        <v>3</v>
      </c>
      <c r="AG1213">
        <v>6.86</v>
      </c>
      <c r="AH1213">
        <v>2</v>
      </c>
      <c r="AI1213">
        <v>39502037</v>
      </c>
      <c r="AJ1213">
        <v>1217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</row>
    <row r="1214" spans="1:44" x14ac:dyDescent="0.2">
      <c r="A1214">
        <f>ROW(Source!A515)</f>
        <v>515</v>
      </c>
      <c r="B1214">
        <v>39502040</v>
      </c>
      <c r="C1214">
        <v>39502028</v>
      </c>
      <c r="D1214">
        <v>37080781</v>
      </c>
      <c r="E1214">
        <v>1</v>
      </c>
      <c r="F1214">
        <v>1</v>
      </c>
      <c r="G1214">
        <v>1</v>
      </c>
      <c r="H1214">
        <v>1</v>
      </c>
      <c r="I1214" t="s">
        <v>1099</v>
      </c>
      <c r="J1214" t="s">
        <v>3</v>
      </c>
      <c r="K1214" t="s">
        <v>1100</v>
      </c>
      <c r="L1214">
        <v>1191</v>
      </c>
      <c r="N1214">
        <v>1013</v>
      </c>
      <c r="O1214" t="s">
        <v>1028</v>
      </c>
      <c r="P1214" t="s">
        <v>1028</v>
      </c>
      <c r="Q1214">
        <v>1</v>
      </c>
      <c r="X1214">
        <v>34.56</v>
      </c>
      <c r="Y1214">
        <v>0</v>
      </c>
      <c r="Z1214">
        <v>0</v>
      </c>
      <c r="AA1214">
        <v>0</v>
      </c>
      <c r="AB1214">
        <v>9.92</v>
      </c>
      <c r="AC1214">
        <v>0</v>
      </c>
      <c r="AD1214">
        <v>1</v>
      </c>
      <c r="AE1214">
        <v>1</v>
      </c>
      <c r="AF1214" t="s">
        <v>3</v>
      </c>
      <c r="AG1214">
        <v>34.56</v>
      </c>
      <c r="AH1214">
        <v>2</v>
      </c>
      <c r="AI1214">
        <v>39502029</v>
      </c>
      <c r="AJ1214">
        <v>1218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</row>
    <row r="1215" spans="1:44" x14ac:dyDescent="0.2">
      <c r="A1215">
        <f>ROW(Source!A515)</f>
        <v>515</v>
      </c>
      <c r="B1215">
        <v>39502041</v>
      </c>
      <c r="C1215">
        <v>39502028</v>
      </c>
      <c r="D1215">
        <v>37064876</v>
      </c>
      <c r="E1215">
        <v>1</v>
      </c>
      <c r="F1215">
        <v>1</v>
      </c>
      <c r="G1215">
        <v>1</v>
      </c>
      <c r="H1215">
        <v>1</v>
      </c>
      <c r="I1215" t="s">
        <v>1029</v>
      </c>
      <c r="J1215" t="s">
        <v>3</v>
      </c>
      <c r="K1215" t="s">
        <v>1030</v>
      </c>
      <c r="L1215">
        <v>1191</v>
      </c>
      <c r="N1215">
        <v>1013</v>
      </c>
      <c r="O1215" t="s">
        <v>1028</v>
      </c>
      <c r="P1215" t="s">
        <v>1028</v>
      </c>
      <c r="Q1215">
        <v>1</v>
      </c>
      <c r="X1215">
        <v>0.05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1</v>
      </c>
      <c r="AE1215">
        <v>2</v>
      </c>
      <c r="AF1215" t="s">
        <v>3</v>
      </c>
      <c r="AG1215">
        <v>0.05</v>
      </c>
      <c r="AH1215">
        <v>2</v>
      </c>
      <c r="AI1215">
        <v>39502030</v>
      </c>
      <c r="AJ1215">
        <v>1219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</row>
    <row r="1216" spans="1:44" x14ac:dyDescent="0.2">
      <c r="A1216">
        <f>ROW(Source!A515)</f>
        <v>515</v>
      </c>
      <c r="B1216">
        <v>39502042</v>
      </c>
      <c r="C1216">
        <v>39502028</v>
      </c>
      <c r="D1216">
        <v>36882159</v>
      </c>
      <c r="E1216">
        <v>1</v>
      </c>
      <c r="F1216">
        <v>1</v>
      </c>
      <c r="G1216">
        <v>1</v>
      </c>
      <c r="H1216">
        <v>2</v>
      </c>
      <c r="I1216" t="s">
        <v>1119</v>
      </c>
      <c r="J1216" t="s">
        <v>1120</v>
      </c>
      <c r="K1216" t="s">
        <v>1121</v>
      </c>
      <c r="L1216">
        <v>1368</v>
      </c>
      <c r="N1216">
        <v>1011</v>
      </c>
      <c r="O1216" t="s">
        <v>1034</v>
      </c>
      <c r="P1216" t="s">
        <v>1034</v>
      </c>
      <c r="Q1216">
        <v>1</v>
      </c>
      <c r="X1216">
        <v>0.03</v>
      </c>
      <c r="Y1216">
        <v>0</v>
      </c>
      <c r="Z1216">
        <v>111.99</v>
      </c>
      <c r="AA1216">
        <v>13.5</v>
      </c>
      <c r="AB1216">
        <v>0</v>
      </c>
      <c r="AC1216">
        <v>0</v>
      </c>
      <c r="AD1216">
        <v>1</v>
      </c>
      <c r="AE1216">
        <v>0</v>
      </c>
      <c r="AF1216" t="s">
        <v>3</v>
      </c>
      <c r="AG1216">
        <v>0.03</v>
      </c>
      <c r="AH1216">
        <v>2</v>
      </c>
      <c r="AI1216">
        <v>39502031</v>
      </c>
      <c r="AJ1216">
        <v>1220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</row>
    <row r="1217" spans="1:44" x14ac:dyDescent="0.2">
      <c r="A1217">
        <f>ROW(Source!A515)</f>
        <v>515</v>
      </c>
      <c r="B1217">
        <v>39502043</v>
      </c>
      <c r="C1217">
        <v>39502028</v>
      </c>
      <c r="D1217">
        <v>36883554</v>
      </c>
      <c r="E1217">
        <v>1</v>
      </c>
      <c r="F1217">
        <v>1</v>
      </c>
      <c r="G1217">
        <v>1</v>
      </c>
      <c r="H1217">
        <v>2</v>
      </c>
      <c r="I1217" t="s">
        <v>1037</v>
      </c>
      <c r="J1217" t="s">
        <v>1038</v>
      </c>
      <c r="K1217" t="s">
        <v>1039</v>
      </c>
      <c r="L1217">
        <v>1368</v>
      </c>
      <c r="N1217">
        <v>1011</v>
      </c>
      <c r="O1217" t="s">
        <v>1034</v>
      </c>
      <c r="P1217" t="s">
        <v>1034</v>
      </c>
      <c r="Q1217">
        <v>1</v>
      </c>
      <c r="X1217">
        <v>0.02</v>
      </c>
      <c r="Y1217">
        <v>0</v>
      </c>
      <c r="Z1217">
        <v>65.709999999999994</v>
      </c>
      <c r="AA1217">
        <v>11.6</v>
      </c>
      <c r="AB1217">
        <v>0</v>
      </c>
      <c r="AC1217">
        <v>0</v>
      </c>
      <c r="AD1217">
        <v>1</v>
      </c>
      <c r="AE1217">
        <v>0</v>
      </c>
      <c r="AF1217" t="s">
        <v>3</v>
      </c>
      <c r="AG1217">
        <v>0.02</v>
      </c>
      <c r="AH1217">
        <v>2</v>
      </c>
      <c r="AI1217">
        <v>39502032</v>
      </c>
      <c r="AJ1217">
        <v>1221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</row>
    <row r="1218" spans="1:44" x14ac:dyDescent="0.2">
      <c r="A1218">
        <f>ROW(Source!A515)</f>
        <v>515</v>
      </c>
      <c r="B1218">
        <v>39502044</v>
      </c>
      <c r="C1218">
        <v>39502028</v>
      </c>
      <c r="D1218">
        <v>36802094</v>
      </c>
      <c r="E1218">
        <v>1</v>
      </c>
      <c r="F1218">
        <v>1</v>
      </c>
      <c r="G1218">
        <v>1</v>
      </c>
      <c r="H1218">
        <v>3</v>
      </c>
      <c r="I1218" t="s">
        <v>1430</v>
      </c>
      <c r="J1218" t="s">
        <v>1431</v>
      </c>
      <c r="K1218" t="s">
        <v>1432</v>
      </c>
      <c r="L1218">
        <v>1346</v>
      </c>
      <c r="N1218">
        <v>1009</v>
      </c>
      <c r="O1218" t="s">
        <v>52</v>
      </c>
      <c r="P1218" t="s">
        <v>52</v>
      </c>
      <c r="Q1218">
        <v>1</v>
      </c>
      <c r="X1218">
        <v>0.11</v>
      </c>
      <c r="Y1218">
        <v>30.4</v>
      </c>
      <c r="Z1218">
        <v>0</v>
      </c>
      <c r="AA1218">
        <v>0</v>
      </c>
      <c r="AB1218">
        <v>0</v>
      </c>
      <c r="AC1218">
        <v>0</v>
      </c>
      <c r="AD1218">
        <v>1</v>
      </c>
      <c r="AE1218">
        <v>0</v>
      </c>
      <c r="AF1218" t="s">
        <v>3</v>
      </c>
      <c r="AG1218">
        <v>0.11</v>
      </c>
      <c r="AH1218">
        <v>2</v>
      </c>
      <c r="AI1218">
        <v>39502033</v>
      </c>
      <c r="AJ1218">
        <v>1222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</row>
    <row r="1219" spans="1:44" x14ac:dyDescent="0.2">
      <c r="A1219">
        <f>ROW(Source!A515)</f>
        <v>515</v>
      </c>
      <c r="B1219">
        <v>39502045</v>
      </c>
      <c r="C1219">
        <v>39502028</v>
      </c>
      <c r="D1219">
        <v>36804580</v>
      </c>
      <c r="E1219">
        <v>1</v>
      </c>
      <c r="F1219">
        <v>1</v>
      </c>
      <c r="G1219">
        <v>1</v>
      </c>
      <c r="H1219">
        <v>3</v>
      </c>
      <c r="I1219" t="s">
        <v>1450</v>
      </c>
      <c r="J1219" t="s">
        <v>1451</v>
      </c>
      <c r="K1219" t="s">
        <v>1452</v>
      </c>
      <c r="L1219">
        <v>1355</v>
      </c>
      <c r="N1219">
        <v>1010</v>
      </c>
      <c r="O1219" t="s">
        <v>390</v>
      </c>
      <c r="P1219" t="s">
        <v>390</v>
      </c>
      <c r="Q1219">
        <v>100</v>
      </c>
      <c r="X1219">
        <v>1.02</v>
      </c>
      <c r="Y1219">
        <v>86</v>
      </c>
      <c r="Z1219">
        <v>0</v>
      </c>
      <c r="AA1219">
        <v>0</v>
      </c>
      <c r="AB1219">
        <v>0</v>
      </c>
      <c r="AC1219">
        <v>0</v>
      </c>
      <c r="AD1219">
        <v>1</v>
      </c>
      <c r="AE1219">
        <v>0</v>
      </c>
      <c r="AF1219" t="s">
        <v>3</v>
      </c>
      <c r="AG1219">
        <v>1.02</v>
      </c>
      <c r="AH1219">
        <v>2</v>
      </c>
      <c r="AI1219">
        <v>39502034</v>
      </c>
      <c r="AJ1219">
        <v>1223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</row>
    <row r="1220" spans="1:44" x14ac:dyDescent="0.2">
      <c r="A1220">
        <f>ROW(Source!A515)</f>
        <v>515</v>
      </c>
      <c r="B1220">
        <v>39502046</v>
      </c>
      <c r="C1220">
        <v>39502028</v>
      </c>
      <c r="D1220">
        <v>36804940</v>
      </c>
      <c r="E1220">
        <v>1</v>
      </c>
      <c r="F1220">
        <v>1</v>
      </c>
      <c r="G1220">
        <v>1</v>
      </c>
      <c r="H1220">
        <v>3</v>
      </c>
      <c r="I1220" t="s">
        <v>1492</v>
      </c>
      <c r="J1220" t="s">
        <v>1493</v>
      </c>
      <c r="K1220" t="s">
        <v>1494</v>
      </c>
      <c r="L1220">
        <v>1348</v>
      </c>
      <c r="N1220">
        <v>1009</v>
      </c>
      <c r="O1220" t="s">
        <v>57</v>
      </c>
      <c r="P1220" t="s">
        <v>57</v>
      </c>
      <c r="Q1220">
        <v>1000</v>
      </c>
      <c r="X1220">
        <v>1.6000000000000001E-4</v>
      </c>
      <c r="Y1220">
        <v>29800</v>
      </c>
      <c r="Z1220">
        <v>0</v>
      </c>
      <c r="AA1220">
        <v>0</v>
      </c>
      <c r="AB1220">
        <v>0</v>
      </c>
      <c r="AC1220">
        <v>0</v>
      </c>
      <c r="AD1220">
        <v>1</v>
      </c>
      <c r="AE1220">
        <v>0</v>
      </c>
      <c r="AF1220" t="s">
        <v>3</v>
      </c>
      <c r="AG1220">
        <v>1.6000000000000001E-4</v>
      </c>
      <c r="AH1220">
        <v>2</v>
      </c>
      <c r="AI1220">
        <v>39502035</v>
      </c>
      <c r="AJ1220">
        <v>1224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</row>
    <row r="1221" spans="1:44" x14ac:dyDescent="0.2">
      <c r="A1221">
        <f>ROW(Source!A515)</f>
        <v>515</v>
      </c>
      <c r="B1221">
        <v>39502047</v>
      </c>
      <c r="C1221">
        <v>39502028</v>
      </c>
      <c r="D1221">
        <v>36804944</v>
      </c>
      <c r="E1221">
        <v>1</v>
      </c>
      <c r="F1221">
        <v>1</v>
      </c>
      <c r="G1221">
        <v>1</v>
      </c>
      <c r="H1221">
        <v>3</v>
      </c>
      <c r="I1221" t="s">
        <v>1472</v>
      </c>
      <c r="J1221" t="s">
        <v>1473</v>
      </c>
      <c r="K1221" t="s">
        <v>1474</v>
      </c>
      <c r="L1221">
        <v>1348</v>
      </c>
      <c r="N1221">
        <v>1009</v>
      </c>
      <c r="O1221" t="s">
        <v>57</v>
      </c>
      <c r="P1221" t="s">
        <v>57</v>
      </c>
      <c r="Q1221">
        <v>1000</v>
      </c>
      <c r="X1221">
        <v>2.9999999999999997E-4</v>
      </c>
      <c r="Y1221">
        <v>12430</v>
      </c>
      <c r="Z1221">
        <v>0</v>
      </c>
      <c r="AA1221">
        <v>0</v>
      </c>
      <c r="AB1221">
        <v>0</v>
      </c>
      <c r="AC1221">
        <v>0</v>
      </c>
      <c r="AD1221">
        <v>1</v>
      </c>
      <c r="AE1221">
        <v>0</v>
      </c>
      <c r="AF1221" t="s">
        <v>3</v>
      </c>
      <c r="AG1221">
        <v>2.9999999999999997E-4</v>
      </c>
      <c r="AH1221">
        <v>2</v>
      </c>
      <c r="AI1221">
        <v>39502036</v>
      </c>
      <c r="AJ1221">
        <v>1225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</row>
    <row r="1222" spans="1:44" x14ac:dyDescent="0.2">
      <c r="A1222">
        <f>ROW(Source!A515)</f>
        <v>515</v>
      </c>
      <c r="B1222">
        <v>39502048</v>
      </c>
      <c r="C1222">
        <v>39502028</v>
      </c>
      <c r="D1222">
        <v>36799065</v>
      </c>
      <c r="E1222">
        <v>17</v>
      </c>
      <c r="F1222">
        <v>1</v>
      </c>
      <c r="G1222">
        <v>1</v>
      </c>
      <c r="H1222">
        <v>3</v>
      </c>
      <c r="I1222" t="s">
        <v>1438</v>
      </c>
      <c r="J1222" t="s">
        <v>3</v>
      </c>
      <c r="K1222" t="s">
        <v>1439</v>
      </c>
      <c r="L1222">
        <v>1374</v>
      </c>
      <c r="N1222">
        <v>1013</v>
      </c>
      <c r="O1222" t="s">
        <v>1440</v>
      </c>
      <c r="P1222" t="s">
        <v>1440</v>
      </c>
      <c r="Q1222">
        <v>1</v>
      </c>
      <c r="X1222">
        <v>6.86</v>
      </c>
      <c r="Y1222">
        <v>1</v>
      </c>
      <c r="Z1222">
        <v>0</v>
      </c>
      <c r="AA1222">
        <v>0</v>
      </c>
      <c r="AB1222">
        <v>0</v>
      </c>
      <c r="AC1222">
        <v>0</v>
      </c>
      <c r="AD1222">
        <v>1</v>
      </c>
      <c r="AE1222">
        <v>0</v>
      </c>
      <c r="AF1222" t="s">
        <v>3</v>
      </c>
      <c r="AG1222">
        <v>6.86</v>
      </c>
      <c r="AH1222">
        <v>2</v>
      </c>
      <c r="AI1222">
        <v>39502037</v>
      </c>
      <c r="AJ1222">
        <v>1228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</row>
    <row r="1223" spans="1:44" x14ac:dyDescent="0.2">
      <c r="A1223">
        <f>ROW(Source!A520)</f>
        <v>520</v>
      </c>
      <c r="B1223">
        <v>39502060</v>
      </c>
      <c r="C1223">
        <v>39502051</v>
      </c>
      <c r="D1223">
        <v>37080781</v>
      </c>
      <c r="E1223">
        <v>1</v>
      </c>
      <c r="F1223">
        <v>1</v>
      </c>
      <c r="G1223">
        <v>1</v>
      </c>
      <c r="H1223">
        <v>1</v>
      </c>
      <c r="I1223" t="s">
        <v>1099</v>
      </c>
      <c r="J1223" t="s">
        <v>3</v>
      </c>
      <c r="K1223" t="s">
        <v>1100</v>
      </c>
      <c r="L1223">
        <v>1191</v>
      </c>
      <c r="N1223">
        <v>1013</v>
      </c>
      <c r="O1223" t="s">
        <v>1028</v>
      </c>
      <c r="P1223" t="s">
        <v>1028</v>
      </c>
      <c r="Q1223">
        <v>1</v>
      </c>
      <c r="X1223">
        <v>26.24</v>
      </c>
      <c r="Y1223">
        <v>0</v>
      </c>
      <c r="Z1223">
        <v>0</v>
      </c>
      <c r="AA1223">
        <v>0</v>
      </c>
      <c r="AB1223">
        <v>9.92</v>
      </c>
      <c r="AC1223">
        <v>0</v>
      </c>
      <c r="AD1223">
        <v>1</v>
      </c>
      <c r="AE1223">
        <v>1</v>
      </c>
      <c r="AF1223" t="s">
        <v>3</v>
      </c>
      <c r="AG1223">
        <v>26.24</v>
      </c>
      <c r="AH1223">
        <v>2</v>
      </c>
      <c r="AI1223">
        <v>39502052</v>
      </c>
      <c r="AJ1223">
        <v>1229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</row>
    <row r="1224" spans="1:44" x14ac:dyDescent="0.2">
      <c r="A1224">
        <f>ROW(Source!A520)</f>
        <v>520</v>
      </c>
      <c r="B1224">
        <v>39502061</v>
      </c>
      <c r="C1224">
        <v>39502051</v>
      </c>
      <c r="D1224">
        <v>37064876</v>
      </c>
      <c r="E1224">
        <v>1</v>
      </c>
      <c r="F1224">
        <v>1</v>
      </c>
      <c r="G1224">
        <v>1</v>
      </c>
      <c r="H1224">
        <v>1</v>
      </c>
      <c r="I1224" t="s">
        <v>1029</v>
      </c>
      <c r="J1224" t="s">
        <v>3</v>
      </c>
      <c r="K1224" t="s">
        <v>1030</v>
      </c>
      <c r="L1224">
        <v>1191</v>
      </c>
      <c r="N1224">
        <v>1013</v>
      </c>
      <c r="O1224" t="s">
        <v>1028</v>
      </c>
      <c r="P1224" t="s">
        <v>1028</v>
      </c>
      <c r="Q1224">
        <v>1</v>
      </c>
      <c r="X1224">
        <v>0.05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1</v>
      </c>
      <c r="AE1224">
        <v>2</v>
      </c>
      <c r="AF1224" t="s">
        <v>3</v>
      </c>
      <c r="AG1224">
        <v>0.05</v>
      </c>
      <c r="AH1224">
        <v>2</v>
      </c>
      <c r="AI1224">
        <v>39502053</v>
      </c>
      <c r="AJ1224">
        <v>1230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</row>
    <row r="1225" spans="1:44" x14ac:dyDescent="0.2">
      <c r="A1225">
        <f>ROW(Source!A520)</f>
        <v>520</v>
      </c>
      <c r="B1225">
        <v>39502062</v>
      </c>
      <c r="C1225">
        <v>39502051</v>
      </c>
      <c r="D1225">
        <v>36882159</v>
      </c>
      <c r="E1225">
        <v>1</v>
      </c>
      <c r="F1225">
        <v>1</v>
      </c>
      <c r="G1225">
        <v>1</v>
      </c>
      <c r="H1225">
        <v>2</v>
      </c>
      <c r="I1225" t="s">
        <v>1119</v>
      </c>
      <c r="J1225" t="s">
        <v>1120</v>
      </c>
      <c r="K1225" t="s">
        <v>1121</v>
      </c>
      <c r="L1225">
        <v>1368</v>
      </c>
      <c r="N1225">
        <v>1011</v>
      </c>
      <c r="O1225" t="s">
        <v>1034</v>
      </c>
      <c r="P1225" t="s">
        <v>1034</v>
      </c>
      <c r="Q1225">
        <v>1</v>
      </c>
      <c r="X1225">
        <v>0.03</v>
      </c>
      <c r="Y1225">
        <v>0</v>
      </c>
      <c r="Z1225">
        <v>111.99</v>
      </c>
      <c r="AA1225">
        <v>13.5</v>
      </c>
      <c r="AB1225">
        <v>0</v>
      </c>
      <c r="AC1225">
        <v>0</v>
      </c>
      <c r="AD1225">
        <v>1</v>
      </c>
      <c r="AE1225">
        <v>0</v>
      </c>
      <c r="AF1225" t="s">
        <v>3</v>
      </c>
      <c r="AG1225">
        <v>0.03</v>
      </c>
      <c r="AH1225">
        <v>2</v>
      </c>
      <c r="AI1225">
        <v>39502054</v>
      </c>
      <c r="AJ1225">
        <v>1231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</row>
    <row r="1226" spans="1:44" x14ac:dyDescent="0.2">
      <c r="A1226">
        <f>ROW(Source!A520)</f>
        <v>520</v>
      </c>
      <c r="B1226">
        <v>39502063</v>
      </c>
      <c r="C1226">
        <v>39502051</v>
      </c>
      <c r="D1226">
        <v>36883554</v>
      </c>
      <c r="E1226">
        <v>1</v>
      </c>
      <c r="F1226">
        <v>1</v>
      </c>
      <c r="G1226">
        <v>1</v>
      </c>
      <c r="H1226">
        <v>2</v>
      </c>
      <c r="I1226" t="s">
        <v>1037</v>
      </c>
      <c r="J1226" t="s">
        <v>1038</v>
      </c>
      <c r="K1226" t="s">
        <v>1039</v>
      </c>
      <c r="L1226">
        <v>1368</v>
      </c>
      <c r="N1226">
        <v>1011</v>
      </c>
      <c r="O1226" t="s">
        <v>1034</v>
      </c>
      <c r="P1226" t="s">
        <v>1034</v>
      </c>
      <c r="Q1226">
        <v>1</v>
      </c>
      <c r="X1226">
        <v>0.02</v>
      </c>
      <c r="Y1226">
        <v>0</v>
      </c>
      <c r="Z1226">
        <v>65.709999999999994</v>
      </c>
      <c r="AA1226">
        <v>11.6</v>
      </c>
      <c r="AB1226">
        <v>0</v>
      </c>
      <c r="AC1226">
        <v>0</v>
      </c>
      <c r="AD1226">
        <v>1</v>
      </c>
      <c r="AE1226">
        <v>0</v>
      </c>
      <c r="AF1226" t="s">
        <v>3</v>
      </c>
      <c r="AG1226">
        <v>0.02</v>
      </c>
      <c r="AH1226">
        <v>2</v>
      </c>
      <c r="AI1226">
        <v>39502055</v>
      </c>
      <c r="AJ1226">
        <v>1232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>
        <f>ROW(Source!A520)</f>
        <v>520</v>
      </c>
      <c r="B1227">
        <v>39502064</v>
      </c>
      <c r="C1227">
        <v>39502051</v>
      </c>
      <c r="D1227">
        <v>36806488</v>
      </c>
      <c r="E1227">
        <v>1</v>
      </c>
      <c r="F1227">
        <v>1</v>
      </c>
      <c r="G1227">
        <v>1</v>
      </c>
      <c r="H1227">
        <v>3</v>
      </c>
      <c r="I1227" t="s">
        <v>1141</v>
      </c>
      <c r="J1227" t="s">
        <v>1142</v>
      </c>
      <c r="K1227" t="s">
        <v>1143</v>
      </c>
      <c r="L1227">
        <v>1348</v>
      </c>
      <c r="N1227">
        <v>1009</v>
      </c>
      <c r="O1227" t="s">
        <v>57</v>
      </c>
      <c r="P1227" t="s">
        <v>57</v>
      </c>
      <c r="Q1227">
        <v>1000</v>
      </c>
      <c r="X1227">
        <v>3.15E-3</v>
      </c>
      <c r="Y1227">
        <v>729.98</v>
      </c>
      <c r="Z1227">
        <v>0</v>
      </c>
      <c r="AA1227">
        <v>0</v>
      </c>
      <c r="AB1227">
        <v>0</v>
      </c>
      <c r="AC1227">
        <v>0</v>
      </c>
      <c r="AD1227">
        <v>1</v>
      </c>
      <c r="AE1227">
        <v>0</v>
      </c>
      <c r="AF1227" t="s">
        <v>3</v>
      </c>
      <c r="AG1227">
        <v>3.15E-3</v>
      </c>
      <c r="AH1227">
        <v>2</v>
      </c>
      <c r="AI1227">
        <v>39502056</v>
      </c>
      <c r="AJ1227">
        <v>1233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</row>
    <row r="1228" spans="1:44" x14ac:dyDescent="0.2">
      <c r="A1228">
        <f>ROW(Source!A520)</f>
        <v>520</v>
      </c>
      <c r="B1228">
        <v>39502065</v>
      </c>
      <c r="C1228">
        <v>39502051</v>
      </c>
      <c r="D1228">
        <v>36852067</v>
      </c>
      <c r="E1228">
        <v>1</v>
      </c>
      <c r="F1228">
        <v>1</v>
      </c>
      <c r="G1228">
        <v>1</v>
      </c>
      <c r="H1228">
        <v>3</v>
      </c>
      <c r="I1228" t="s">
        <v>1489</v>
      </c>
      <c r="J1228" t="s">
        <v>1490</v>
      </c>
      <c r="K1228" t="s">
        <v>1491</v>
      </c>
      <c r="L1228">
        <v>1356</v>
      </c>
      <c r="N1228">
        <v>1010</v>
      </c>
      <c r="O1228" t="s">
        <v>1128</v>
      </c>
      <c r="P1228" t="s">
        <v>1128</v>
      </c>
      <c r="Q1228">
        <v>1000</v>
      </c>
      <c r="X1228">
        <v>0.10199999999999999</v>
      </c>
      <c r="Y1228">
        <v>270</v>
      </c>
      <c r="Z1228">
        <v>0</v>
      </c>
      <c r="AA1228">
        <v>0</v>
      </c>
      <c r="AB1228">
        <v>0</v>
      </c>
      <c r="AC1228">
        <v>0</v>
      </c>
      <c r="AD1228">
        <v>1</v>
      </c>
      <c r="AE1228">
        <v>0</v>
      </c>
      <c r="AF1228" t="s">
        <v>3</v>
      </c>
      <c r="AG1228">
        <v>0.10199999999999999</v>
      </c>
      <c r="AH1228">
        <v>2</v>
      </c>
      <c r="AI1228">
        <v>39502057</v>
      </c>
      <c r="AJ1228">
        <v>1234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</row>
    <row r="1229" spans="1:44" x14ac:dyDescent="0.2">
      <c r="A1229">
        <f>ROW(Source!A520)</f>
        <v>520</v>
      </c>
      <c r="B1229">
        <v>39502066</v>
      </c>
      <c r="C1229">
        <v>39502051</v>
      </c>
      <c r="D1229">
        <v>36799065</v>
      </c>
      <c r="E1229">
        <v>17</v>
      </c>
      <c r="F1229">
        <v>1</v>
      </c>
      <c r="G1229">
        <v>1</v>
      </c>
      <c r="H1229">
        <v>3</v>
      </c>
      <c r="I1229" t="s">
        <v>1438</v>
      </c>
      <c r="J1229" t="s">
        <v>3</v>
      </c>
      <c r="K1229" t="s">
        <v>1439</v>
      </c>
      <c r="L1229">
        <v>1374</v>
      </c>
      <c r="N1229">
        <v>1013</v>
      </c>
      <c r="O1229" t="s">
        <v>1440</v>
      </c>
      <c r="P1229" t="s">
        <v>1440</v>
      </c>
      <c r="Q1229">
        <v>1</v>
      </c>
      <c r="X1229">
        <v>5.21</v>
      </c>
      <c r="Y1229">
        <v>1</v>
      </c>
      <c r="Z1229">
        <v>0</v>
      </c>
      <c r="AA1229">
        <v>0</v>
      </c>
      <c r="AB1229">
        <v>0</v>
      </c>
      <c r="AC1229">
        <v>0</v>
      </c>
      <c r="AD1229">
        <v>1</v>
      </c>
      <c r="AE1229">
        <v>0</v>
      </c>
      <c r="AF1229" t="s">
        <v>3</v>
      </c>
      <c r="AG1229">
        <v>5.21</v>
      </c>
      <c r="AH1229">
        <v>2</v>
      </c>
      <c r="AI1229">
        <v>39502058</v>
      </c>
      <c r="AJ1229">
        <v>1236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</row>
    <row r="1230" spans="1:44" x14ac:dyDescent="0.2">
      <c r="A1230">
        <f>ROW(Source!A521)</f>
        <v>521</v>
      </c>
      <c r="B1230">
        <v>39502060</v>
      </c>
      <c r="C1230">
        <v>39502051</v>
      </c>
      <c r="D1230">
        <v>37080781</v>
      </c>
      <c r="E1230">
        <v>1</v>
      </c>
      <c r="F1230">
        <v>1</v>
      </c>
      <c r="G1230">
        <v>1</v>
      </c>
      <c r="H1230">
        <v>1</v>
      </c>
      <c r="I1230" t="s">
        <v>1099</v>
      </c>
      <c r="J1230" t="s">
        <v>3</v>
      </c>
      <c r="K1230" t="s">
        <v>1100</v>
      </c>
      <c r="L1230">
        <v>1191</v>
      </c>
      <c r="N1230">
        <v>1013</v>
      </c>
      <c r="O1230" t="s">
        <v>1028</v>
      </c>
      <c r="P1230" t="s">
        <v>1028</v>
      </c>
      <c r="Q1230">
        <v>1</v>
      </c>
      <c r="X1230">
        <v>26.24</v>
      </c>
      <c r="Y1230">
        <v>0</v>
      </c>
      <c r="Z1230">
        <v>0</v>
      </c>
      <c r="AA1230">
        <v>0</v>
      </c>
      <c r="AB1230">
        <v>9.92</v>
      </c>
      <c r="AC1230">
        <v>0</v>
      </c>
      <c r="AD1230">
        <v>1</v>
      </c>
      <c r="AE1230">
        <v>1</v>
      </c>
      <c r="AF1230" t="s">
        <v>3</v>
      </c>
      <c r="AG1230">
        <v>26.24</v>
      </c>
      <c r="AH1230">
        <v>2</v>
      </c>
      <c r="AI1230">
        <v>39502052</v>
      </c>
      <c r="AJ1230">
        <v>1237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</row>
    <row r="1231" spans="1:44" x14ac:dyDescent="0.2">
      <c r="A1231">
        <f>ROW(Source!A521)</f>
        <v>521</v>
      </c>
      <c r="B1231">
        <v>39502061</v>
      </c>
      <c r="C1231">
        <v>39502051</v>
      </c>
      <c r="D1231">
        <v>37064876</v>
      </c>
      <c r="E1231">
        <v>1</v>
      </c>
      <c r="F1231">
        <v>1</v>
      </c>
      <c r="G1231">
        <v>1</v>
      </c>
      <c r="H1231">
        <v>1</v>
      </c>
      <c r="I1231" t="s">
        <v>1029</v>
      </c>
      <c r="J1231" t="s">
        <v>3</v>
      </c>
      <c r="K1231" t="s">
        <v>1030</v>
      </c>
      <c r="L1231">
        <v>1191</v>
      </c>
      <c r="N1231">
        <v>1013</v>
      </c>
      <c r="O1231" t="s">
        <v>1028</v>
      </c>
      <c r="P1231" t="s">
        <v>1028</v>
      </c>
      <c r="Q1231">
        <v>1</v>
      </c>
      <c r="X1231">
        <v>0.05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1</v>
      </c>
      <c r="AE1231">
        <v>2</v>
      </c>
      <c r="AF1231" t="s">
        <v>3</v>
      </c>
      <c r="AG1231">
        <v>0.05</v>
      </c>
      <c r="AH1231">
        <v>2</v>
      </c>
      <c r="AI1231">
        <v>39502053</v>
      </c>
      <c r="AJ1231">
        <v>1238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</row>
    <row r="1232" spans="1:44" x14ac:dyDescent="0.2">
      <c r="A1232">
        <f>ROW(Source!A521)</f>
        <v>521</v>
      </c>
      <c r="B1232">
        <v>39502062</v>
      </c>
      <c r="C1232">
        <v>39502051</v>
      </c>
      <c r="D1232">
        <v>36882159</v>
      </c>
      <c r="E1232">
        <v>1</v>
      </c>
      <c r="F1232">
        <v>1</v>
      </c>
      <c r="G1232">
        <v>1</v>
      </c>
      <c r="H1232">
        <v>2</v>
      </c>
      <c r="I1232" t="s">
        <v>1119</v>
      </c>
      <c r="J1232" t="s">
        <v>1120</v>
      </c>
      <c r="K1232" t="s">
        <v>1121</v>
      </c>
      <c r="L1232">
        <v>1368</v>
      </c>
      <c r="N1232">
        <v>1011</v>
      </c>
      <c r="O1232" t="s">
        <v>1034</v>
      </c>
      <c r="P1232" t="s">
        <v>1034</v>
      </c>
      <c r="Q1232">
        <v>1</v>
      </c>
      <c r="X1232">
        <v>0.03</v>
      </c>
      <c r="Y1232">
        <v>0</v>
      </c>
      <c r="Z1232">
        <v>111.99</v>
      </c>
      <c r="AA1232">
        <v>13.5</v>
      </c>
      <c r="AB1232">
        <v>0</v>
      </c>
      <c r="AC1232">
        <v>0</v>
      </c>
      <c r="AD1232">
        <v>1</v>
      </c>
      <c r="AE1232">
        <v>0</v>
      </c>
      <c r="AF1232" t="s">
        <v>3</v>
      </c>
      <c r="AG1232">
        <v>0.03</v>
      </c>
      <c r="AH1232">
        <v>2</v>
      </c>
      <c r="AI1232">
        <v>39502054</v>
      </c>
      <c r="AJ1232">
        <v>1239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</row>
    <row r="1233" spans="1:44" x14ac:dyDescent="0.2">
      <c r="A1233">
        <f>ROW(Source!A521)</f>
        <v>521</v>
      </c>
      <c r="B1233">
        <v>39502063</v>
      </c>
      <c r="C1233">
        <v>39502051</v>
      </c>
      <c r="D1233">
        <v>36883554</v>
      </c>
      <c r="E1233">
        <v>1</v>
      </c>
      <c r="F1233">
        <v>1</v>
      </c>
      <c r="G1233">
        <v>1</v>
      </c>
      <c r="H1233">
        <v>2</v>
      </c>
      <c r="I1233" t="s">
        <v>1037</v>
      </c>
      <c r="J1233" t="s">
        <v>1038</v>
      </c>
      <c r="K1233" t="s">
        <v>1039</v>
      </c>
      <c r="L1233">
        <v>1368</v>
      </c>
      <c r="N1233">
        <v>1011</v>
      </c>
      <c r="O1233" t="s">
        <v>1034</v>
      </c>
      <c r="P1233" t="s">
        <v>1034</v>
      </c>
      <c r="Q1233">
        <v>1</v>
      </c>
      <c r="X1233">
        <v>0.02</v>
      </c>
      <c r="Y1233">
        <v>0</v>
      </c>
      <c r="Z1233">
        <v>65.709999999999994</v>
      </c>
      <c r="AA1233">
        <v>11.6</v>
      </c>
      <c r="AB1233">
        <v>0</v>
      </c>
      <c r="AC1233">
        <v>0</v>
      </c>
      <c r="AD1233">
        <v>1</v>
      </c>
      <c r="AE1233">
        <v>0</v>
      </c>
      <c r="AF1233" t="s">
        <v>3</v>
      </c>
      <c r="AG1233">
        <v>0.02</v>
      </c>
      <c r="AH1233">
        <v>2</v>
      </c>
      <c r="AI1233">
        <v>39502055</v>
      </c>
      <c r="AJ1233">
        <v>1240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</row>
    <row r="1234" spans="1:44" x14ac:dyDescent="0.2">
      <c r="A1234">
        <f>ROW(Source!A521)</f>
        <v>521</v>
      </c>
      <c r="B1234">
        <v>39502064</v>
      </c>
      <c r="C1234">
        <v>39502051</v>
      </c>
      <c r="D1234">
        <v>36806488</v>
      </c>
      <c r="E1234">
        <v>1</v>
      </c>
      <c r="F1234">
        <v>1</v>
      </c>
      <c r="G1234">
        <v>1</v>
      </c>
      <c r="H1234">
        <v>3</v>
      </c>
      <c r="I1234" t="s">
        <v>1141</v>
      </c>
      <c r="J1234" t="s">
        <v>1142</v>
      </c>
      <c r="K1234" t="s">
        <v>1143</v>
      </c>
      <c r="L1234">
        <v>1348</v>
      </c>
      <c r="N1234">
        <v>1009</v>
      </c>
      <c r="O1234" t="s">
        <v>57</v>
      </c>
      <c r="P1234" t="s">
        <v>57</v>
      </c>
      <c r="Q1234">
        <v>1000</v>
      </c>
      <c r="X1234">
        <v>3.15E-3</v>
      </c>
      <c r="Y1234">
        <v>729.98</v>
      </c>
      <c r="Z1234">
        <v>0</v>
      </c>
      <c r="AA1234">
        <v>0</v>
      </c>
      <c r="AB1234">
        <v>0</v>
      </c>
      <c r="AC1234">
        <v>0</v>
      </c>
      <c r="AD1234">
        <v>1</v>
      </c>
      <c r="AE1234">
        <v>0</v>
      </c>
      <c r="AF1234" t="s">
        <v>3</v>
      </c>
      <c r="AG1234">
        <v>3.15E-3</v>
      </c>
      <c r="AH1234">
        <v>2</v>
      </c>
      <c r="AI1234">
        <v>39502056</v>
      </c>
      <c r="AJ1234">
        <v>1241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</row>
    <row r="1235" spans="1:44" x14ac:dyDescent="0.2">
      <c r="A1235">
        <f>ROW(Source!A521)</f>
        <v>521</v>
      </c>
      <c r="B1235">
        <v>39502065</v>
      </c>
      <c r="C1235">
        <v>39502051</v>
      </c>
      <c r="D1235">
        <v>36852067</v>
      </c>
      <c r="E1235">
        <v>1</v>
      </c>
      <c r="F1235">
        <v>1</v>
      </c>
      <c r="G1235">
        <v>1</v>
      </c>
      <c r="H1235">
        <v>3</v>
      </c>
      <c r="I1235" t="s">
        <v>1489</v>
      </c>
      <c r="J1235" t="s">
        <v>1490</v>
      </c>
      <c r="K1235" t="s">
        <v>1491</v>
      </c>
      <c r="L1235">
        <v>1356</v>
      </c>
      <c r="N1235">
        <v>1010</v>
      </c>
      <c r="O1235" t="s">
        <v>1128</v>
      </c>
      <c r="P1235" t="s">
        <v>1128</v>
      </c>
      <c r="Q1235">
        <v>1000</v>
      </c>
      <c r="X1235">
        <v>0.10199999999999999</v>
      </c>
      <c r="Y1235">
        <v>270</v>
      </c>
      <c r="Z1235">
        <v>0</v>
      </c>
      <c r="AA1235">
        <v>0</v>
      </c>
      <c r="AB1235">
        <v>0</v>
      </c>
      <c r="AC1235">
        <v>0</v>
      </c>
      <c r="AD1235">
        <v>1</v>
      </c>
      <c r="AE1235">
        <v>0</v>
      </c>
      <c r="AF1235" t="s">
        <v>3</v>
      </c>
      <c r="AG1235">
        <v>0.10199999999999999</v>
      </c>
      <c r="AH1235">
        <v>2</v>
      </c>
      <c r="AI1235">
        <v>39502057</v>
      </c>
      <c r="AJ1235">
        <v>1242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</row>
    <row r="1236" spans="1:44" x14ac:dyDescent="0.2">
      <c r="A1236">
        <f>ROW(Source!A521)</f>
        <v>521</v>
      </c>
      <c r="B1236">
        <v>39502066</v>
      </c>
      <c r="C1236">
        <v>39502051</v>
      </c>
      <c r="D1236">
        <v>36799065</v>
      </c>
      <c r="E1236">
        <v>17</v>
      </c>
      <c r="F1236">
        <v>1</v>
      </c>
      <c r="G1236">
        <v>1</v>
      </c>
      <c r="H1236">
        <v>3</v>
      </c>
      <c r="I1236" t="s">
        <v>1438</v>
      </c>
      <c r="J1236" t="s">
        <v>3</v>
      </c>
      <c r="K1236" t="s">
        <v>1439</v>
      </c>
      <c r="L1236">
        <v>1374</v>
      </c>
      <c r="N1236">
        <v>1013</v>
      </c>
      <c r="O1236" t="s">
        <v>1440</v>
      </c>
      <c r="P1236" t="s">
        <v>1440</v>
      </c>
      <c r="Q1236">
        <v>1</v>
      </c>
      <c r="X1236">
        <v>5.21</v>
      </c>
      <c r="Y1236">
        <v>1</v>
      </c>
      <c r="Z1236">
        <v>0</v>
      </c>
      <c r="AA1236">
        <v>0</v>
      </c>
      <c r="AB1236">
        <v>0</v>
      </c>
      <c r="AC1236">
        <v>0</v>
      </c>
      <c r="AD1236">
        <v>1</v>
      </c>
      <c r="AE1236">
        <v>0</v>
      </c>
      <c r="AF1236" t="s">
        <v>3</v>
      </c>
      <c r="AG1236">
        <v>5.21</v>
      </c>
      <c r="AH1236">
        <v>2</v>
      </c>
      <c r="AI1236">
        <v>39502058</v>
      </c>
      <c r="AJ1236">
        <v>1244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</row>
    <row r="1237" spans="1:44" x14ac:dyDescent="0.2">
      <c r="A1237">
        <f>ROW(Source!A524)</f>
        <v>524</v>
      </c>
      <c r="B1237">
        <v>39502077</v>
      </c>
      <c r="C1237">
        <v>39502068</v>
      </c>
      <c r="D1237">
        <v>37080781</v>
      </c>
      <c r="E1237">
        <v>1</v>
      </c>
      <c r="F1237">
        <v>1</v>
      </c>
      <c r="G1237">
        <v>1</v>
      </c>
      <c r="H1237">
        <v>1</v>
      </c>
      <c r="I1237" t="s">
        <v>1099</v>
      </c>
      <c r="J1237" t="s">
        <v>3</v>
      </c>
      <c r="K1237" t="s">
        <v>1100</v>
      </c>
      <c r="L1237">
        <v>1191</v>
      </c>
      <c r="N1237">
        <v>1013</v>
      </c>
      <c r="O1237" t="s">
        <v>1028</v>
      </c>
      <c r="P1237" t="s">
        <v>1028</v>
      </c>
      <c r="Q1237">
        <v>1</v>
      </c>
      <c r="X1237">
        <v>25.76</v>
      </c>
      <c r="Y1237">
        <v>0</v>
      </c>
      <c r="Z1237">
        <v>0</v>
      </c>
      <c r="AA1237">
        <v>0</v>
      </c>
      <c r="AB1237">
        <v>9.92</v>
      </c>
      <c r="AC1237">
        <v>0</v>
      </c>
      <c r="AD1237">
        <v>1</v>
      </c>
      <c r="AE1237">
        <v>1</v>
      </c>
      <c r="AF1237" t="s">
        <v>3</v>
      </c>
      <c r="AG1237">
        <v>25.76</v>
      </c>
      <c r="AH1237">
        <v>2</v>
      </c>
      <c r="AI1237">
        <v>39502069</v>
      </c>
      <c r="AJ1237">
        <v>1245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</row>
    <row r="1238" spans="1:44" x14ac:dyDescent="0.2">
      <c r="A1238">
        <f>ROW(Source!A524)</f>
        <v>524</v>
      </c>
      <c r="B1238">
        <v>39502078</v>
      </c>
      <c r="C1238">
        <v>39502068</v>
      </c>
      <c r="D1238">
        <v>37064876</v>
      </c>
      <c r="E1238">
        <v>1</v>
      </c>
      <c r="F1238">
        <v>1</v>
      </c>
      <c r="G1238">
        <v>1</v>
      </c>
      <c r="H1238">
        <v>1</v>
      </c>
      <c r="I1238" t="s">
        <v>1029</v>
      </c>
      <c r="J1238" t="s">
        <v>3</v>
      </c>
      <c r="K1238" t="s">
        <v>1030</v>
      </c>
      <c r="L1238">
        <v>1191</v>
      </c>
      <c r="N1238">
        <v>1013</v>
      </c>
      <c r="O1238" t="s">
        <v>1028</v>
      </c>
      <c r="P1238" t="s">
        <v>1028</v>
      </c>
      <c r="Q1238">
        <v>1</v>
      </c>
      <c r="X1238">
        <v>0.05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1</v>
      </c>
      <c r="AE1238">
        <v>2</v>
      </c>
      <c r="AF1238" t="s">
        <v>3</v>
      </c>
      <c r="AG1238">
        <v>0.05</v>
      </c>
      <c r="AH1238">
        <v>2</v>
      </c>
      <c r="AI1238">
        <v>39502070</v>
      </c>
      <c r="AJ1238">
        <v>1246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</row>
    <row r="1239" spans="1:44" x14ac:dyDescent="0.2">
      <c r="A1239">
        <f>ROW(Source!A524)</f>
        <v>524</v>
      </c>
      <c r="B1239">
        <v>39502079</v>
      </c>
      <c r="C1239">
        <v>39502068</v>
      </c>
      <c r="D1239">
        <v>36882159</v>
      </c>
      <c r="E1239">
        <v>1</v>
      </c>
      <c r="F1239">
        <v>1</v>
      </c>
      <c r="G1239">
        <v>1</v>
      </c>
      <c r="H1239">
        <v>2</v>
      </c>
      <c r="I1239" t="s">
        <v>1119</v>
      </c>
      <c r="J1239" t="s">
        <v>1120</v>
      </c>
      <c r="K1239" t="s">
        <v>1121</v>
      </c>
      <c r="L1239">
        <v>1368</v>
      </c>
      <c r="N1239">
        <v>1011</v>
      </c>
      <c r="O1239" t="s">
        <v>1034</v>
      </c>
      <c r="P1239" t="s">
        <v>1034</v>
      </c>
      <c r="Q1239">
        <v>1</v>
      </c>
      <c r="X1239">
        <v>0.03</v>
      </c>
      <c r="Y1239">
        <v>0</v>
      </c>
      <c r="Z1239">
        <v>111.99</v>
      </c>
      <c r="AA1239">
        <v>13.5</v>
      </c>
      <c r="AB1239">
        <v>0</v>
      </c>
      <c r="AC1239">
        <v>0</v>
      </c>
      <c r="AD1239">
        <v>1</v>
      </c>
      <c r="AE1239">
        <v>0</v>
      </c>
      <c r="AF1239" t="s">
        <v>3</v>
      </c>
      <c r="AG1239">
        <v>0.03</v>
      </c>
      <c r="AH1239">
        <v>2</v>
      </c>
      <c r="AI1239">
        <v>39502071</v>
      </c>
      <c r="AJ1239">
        <v>1247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</row>
    <row r="1240" spans="1:44" x14ac:dyDescent="0.2">
      <c r="A1240">
        <f>ROW(Source!A524)</f>
        <v>524</v>
      </c>
      <c r="B1240">
        <v>39502080</v>
      </c>
      <c r="C1240">
        <v>39502068</v>
      </c>
      <c r="D1240">
        <v>36883554</v>
      </c>
      <c r="E1240">
        <v>1</v>
      </c>
      <c r="F1240">
        <v>1</v>
      </c>
      <c r="G1240">
        <v>1</v>
      </c>
      <c r="H1240">
        <v>2</v>
      </c>
      <c r="I1240" t="s">
        <v>1037</v>
      </c>
      <c r="J1240" t="s">
        <v>1038</v>
      </c>
      <c r="K1240" t="s">
        <v>1039</v>
      </c>
      <c r="L1240">
        <v>1368</v>
      </c>
      <c r="N1240">
        <v>1011</v>
      </c>
      <c r="O1240" t="s">
        <v>1034</v>
      </c>
      <c r="P1240" t="s">
        <v>1034</v>
      </c>
      <c r="Q1240">
        <v>1</v>
      </c>
      <c r="X1240">
        <v>0.02</v>
      </c>
      <c r="Y1240">
        <v>0</v>
      </c>
      <c r="Z1240">
        <v>65.709999999999994</v>
      </c>
      <c r="AA1240">
        <v>11.6</v>
      </c>
      <c r="AB1240">
        <v>0</v>
      </c>
      <c r="AC1240">
        <v>0</v>
      </c>
      <c r="AD1240">
        <v>1</v>
      </c>
      <c r="AE1240">
        <v>0</v>
      </c>
      <c r="AF1240" t="s">
        <v>3</v>
      </c>
      <c r="AG1240">
        <v>0.02</v>
      </c>
      <c r="AH1240">
        <v>2</v>
      </c>
      <c r="AI1240">
        <v>39502072</v>
      </c>
      <c r="AJ1240">
        <v>1248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</row>
    <row r="1241" spans="1:44" x14ac:dyDescent="0.2">
      <c r="A1241">
        <f>ROW(Source!A524)</f>
        <v>524</v>
      </c>
      <c r="B1241">
        <v>39502081</v>
      </c>
      <c r="C1241">
        <v>39502068</v>
      </c>
      <c r="D1241">
        <v>36806488</v>
      </c>
      <c r="E1241">
        <v>1</v>
      </c>
      <c r="F1241">
        <v>1</v>
      </c>
      <c r="G1241">
        <v>1</v>
      </c>
      <c r="H1241">
        <v>3</v>
      </c>
      <c r="I1241" t="s">
        <v>1141</v>
      </c>
      <c r="J1241" t="s">
        <v>1142</v>
      </c>
      <c r="K1241" t="s">
        <v>1143</v>
      </c>
      <c r="L1241">
        <v>1348</v>
      </c>
      <c r="N1241">
        <v>1009</v>
      </c>
      <c r="O1241" t="s">
        <v>57</v>
      </c>
      <c r="P1241" t="s">
        <v>57</v>
      </c>
      <c r="Q1241">
        <v>1000</v>
      </c>
      <c r="X1241">
        <v>3.15E-3</v>
      </c>
      <c r="Y1241">
        <v>729.98</v>
      </c>
      <c r="Z1241">
        <v>0</v>
      </c>
      <c r="AA1241">
        <v>0</v>
      </c>
      <c r="AB1241">
        <v>0</v>
      </c>
      <c r="AC1241">
        <v>0</v>
      </c>
      <c r="AD1241">
        <v>1</v>
      </c>
      <c r="AE1241">
        <v>0</v>
      </c>
      <c r="AF1241" t="s">
        <v>3</v>
      </c>
      <c r="AG1241">
        <v>3.15E-3</v>
      </c>
      <c r="AH1241">
        <v>2</v>
      </c>
      <c r="AI1241">
        <v>39502073</v>
      </c>
      <c r="AJ1241">
        <v>1249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</row>
    <row r="1242" spans="1:44" x14ac:dyDescent="0.2">
      <c r="A1242">
        <f>ROW(Source!A524)</f>
        <v>524</v>
      </c>
      <c r="B1242">
        <v>39502082</v>
      </c>
      <c r="C1242">
        <v>39502068</v>
      </c>
      <c r="D1242">
        <v>36852067</v>
      </c>
      <c r="E1242">
        <v>1</v>
      </c>
      <c r="F1242">
        <v>1</v>
      </c>
      <c r="G1242">
        <v>1</v>
      </c>
      <c r="H1242">
        <v>3</v>
      </c>
      <c r="I1242" t="s">
        <v>1489</v>
      </c>
      <c r="J1242" t="s">
        <v>1490</v>
      </c>
      <c r="K1242" t="s">
        <v>1491</v>
      </c>
      <c r="L1242">
        <v>1356</v>
      </c>
      <c r="N1242">
        <v>1010</v>
      </c>
      <c r="O1242" t="s">
        <v>1128</v>
      </c>
      <c r="P1242" t="s">
        <v>1128</v>
      </c>
      <c r="Q1242">
        <v>1000</v>
      </c>
      <c r="X1242">
        <v>0.10199999999999999</v>
      </c>
      <c r="Y1242">
        <v>270</v>
      </c>
      <c r="Z1242">
        <v>0</v>
      </c>
      <c r="AA1242">
        <v>0</v>
      </c>
      <c r="AB1242">
        <v>0</v>
      </c>
      <c r="AC1242">
        <v>0</v>
      </c>
      <c r="AD1242">
        <v>1</v>
      </c>
      <c r="AE1242">
        <v>0</v>
      </c>
      <c r="AF1242" t="s">
        <v>3</v>
      </c>
      <c r="AG1242">
        <v>0.10199999999999999</v>
      </c>
      <c r="AH1242">
        <v>2</v>
      </c>
      <c r="AI1242">
        <v>39502074</v>
      </c>
      <c r="AJ1242">
        <v>1250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</row>
    <row r="1243" spans="1:44" x14ac:dyDescent="0.2">
      <c r="A1243">
        <f>ROW(Source!A524)</f>
        <v>524</v>
      </c>
      <c r="B1243">
        <v>39502083</v>
      </c>
      <c r="C1243">
        <v>39502068</v>
      </c>
      <c r="D1243">
        <v>36799065</v>
      </c>
      <c r="E1243">
        <v>17</v>
      </c>
      <c r="F1243">
        <v>1</v>
      </c>
      <c r="G1243">
        <v>1</v>
      </c>
      <c r="H1243">
        <v>3</v>
      </c>
      <c r="I1243" t="s">
        <v>1438</v>
      </c>
      <c r="J1243" t="s">
        <v>3</v>
      </c>
      <c r="K1243" t="s">
        <v>1439</v>
      </c>
      <c r="L1243">
        <v>1374</v>
      </c>
      <c r="N1243">
        <v>1013</v>
      </c>
      <c r="O1243" t="s">
        <v>1440</v>
      </c>
      <c r="P1243" t="s">
        <v>1440</v>
      </c>
      <c r="Q1243">
        <v>1</v>
      </c>
      <c r="X1243">
        <v>5.1100000000000003</v>
      </c>
      <c r="Y1243">
        <v>1</v>
      </c>
      <c r="Z1243">
        <v>0</v>
      </c>
      <c r="AA1243">
        <v>0</v>
      </c>
      <c r="AB1243">
        <v>0</v>
      </c>
      <c r="AC1243">
        <v>0</v>
      </c>
      <c r="AD1243">
        <v>1</v>
      </c>
      <c r="AE1243">
        <v>0</v>
      </c>
      <c r="AF1243" t="s">
        <v>3</v>
      </c>
      <c r="AG1243">
        <v>5.1100000000000003</v>
      </c>
      <c r="AH1243">
        <v>2</v>
      </c>
      <c r="AI1243">
        <v>39502075</v>
      </c>
      <c r="AJ1243">
        <v>1252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</row>
    <row r="1244" spans="1:44" x14ac:dyDescent="0.2">
      <c r="A1244">
        <f>ROW(Source!A525)</f>
        <v>525</v>
      </c>
      <c r="B1244">
        <v>39502077</v>
      </c>
      <c r="C1244">
        <v>39502068</v>
      </c>
      <c r="D1244">
        <v>37080781</v>
      </c>
      <c r="E1244">
        <v>1</v>
      </c>
      <c r="F1244">
        <v>1</v>
      </c>
      <c r="G1244">
        <v>1</v>
      </c>
      <c r="H1244">
        <v>1</v>
      </c>
      <c r="I1244" t="s">
        <v>1099</v>
      </c>
      <c r="J1244" t="s">
        <v>3</v>
      </c>
      <c r="K1244" t="s">
        <v>1100</v>
      </c>
      <c r="L1244">
        <v>1191</v>
      </c>
      <c r="N1244">
        <v>1013</v>
      </c>
      <c r="O1244" t="s">
        <v>1028</v>
      </c>
      <c r="P1244" t="s">
        <v>1028</v>
      </c>
      <c r="Q1244">
        <v>1</v>
      </c>
      <c r="X1244">
        <v>25.76</v>
      </c>
      <c r="Y1244">
        <v>0</v>
      </c>
      <c r="Z1244">
        <v>0</v>
      </c>
      <c r="AA1244">
        <v>0</v>
      </c>
      <c r="AB1244">
        <v>9.92</v>
      </c>
      <c r="AC1244">
        <v>0</v>
      </c>
      <c r="AD1244">
        <v>1</v>
      </c>
      <c r="AE1244">
        <v>1</v>
      </c>
      <c r="AF1244" t="s">
        <v>3</v>
      </c>
      <c r="AG1244">
        <v>25.76</v>
      </c>
      <c r="AH1244">
        <v>2</v>
      </c>
      <c r="AI1244">
        <v>39502069</v>
      </c>
      <c r="AJ1244">
        <v>1253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</row>
    <row r="1245" spans="1:44" x14ac:dyDescent="0.2">
      <c r="A1245">
        <f>ROW(Source!A525)</f>
        <v>525</v>
      </c>
      <c r="B1245">
        <v>39502078</v>
      </c>
      <c r="C1245">
        <v>39502068</v>
      </c>
      <c r="D1245">
        <v>37064876</v>
      </c>
      <c r="E1245">
        <v>1</v>
      </c>
      <c r="F1245">
        <v>1</v>
      </c>
      <c r="G1245">
        <v>1</v>
      </c>
      <c r="H1245">
        <v>1</v>
      </c>
      <c r="I1245" t="s">
        <v>1029</v>
      </c>
      <c r="J1245" t="s">
        <v>3</v>
      </c>
      <c r="K1245" t="s">
        <v>1030</v>
      </c>
      <c r="L1245">
        <v>1191</v>
      </c>
      <c r="N1245">
        <v>1013</v>
      </c>
      <c r="O1245" t="s">
        <v>1028</v>
      </c>
      <c r="P1245" t="s">
        <v>1028</v>
      </c>
      <c r="Q1245">
        <v>1</v>
      </c>
      <c r="X1245">
        <v>0.05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1</v>
      </c>
      <c r="AE1245">
        <v>2</v>
      </c>
      <c r="AF1245" t="s">
        <v>3</v>
      </c>
      <c r="AG1245">
        <v>0.05</v>
      </c>
      <c r="AH1245">
        <v>2</v>
      </c>
      <c r="AI1245">
        <v>39502070</v>
      </c>
      <c r="AJ1245">
        <v>1254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</row>
    <row r="1246" spans="1:44" x14ac:dyDescent="0.2">
      <c r="A1246">
        <f>ROW(Source!A525)</f>
        <v>525</v>
      </c>
      <c r="B1246">
        <v>39502079</v>
      </c>
      <c r="C1246">
        <v>39502068</v>
      </c>
      <c r="D1246">
        <v>36882159</v>
      </c>
      <c r="E1246">
        <v>1</v>
      </c>
      <c r="F1246">
        <v>1</v>
      </c>
      <c r="G1246">
        <v>1</v>
      </c>
      <c r="H1246">
        <v>2</v>
      </c>
      <c r="I1246" t="s">
        <v>1119</v>
      </c>
      <c r="J1246" t="s">
        <v>1120</v>
      </c>
      <c r="K1246" t="s">
        <v>1121</v>
      </c>
      <c r="L1246">
        <v>1368</v>
      </c>
      <c r="N1246">
        <v>1011</v>
      </c>
      <c r="O1246" t="s">
        <v>1034</v>
      </c>
      <c r="P1246" t="s">
        <v>1034</v>
      </c>
      <c r="Q1246">
        <v>1</v>
      </c>
      <c r="X1246">
        <v>0.03</v>
      </c>
      <c r="Y1246">
        <v>0</v>
      </c>
      <c r="Z1246">
        <v>111.99</v>
      </c>
      <c r="AA1246">
        <v>13.5</v>
      </c>
      <c r="AB1246">
        <v>0</v>
      </c>
      <c r="AC1246">
        <v>0</v>
      </c>
      <c r="AD1246">
        <v>1</v>
      </c>
      <c r="AE1246">
        <v>0</v>
      </c>
      <c r="AF1246" t="s">
        <v>3</v>
      </c>
      <c r="AG1246">
        <v>0.03</v>
      </c>
      <c r="AH1246">
        <v>2</v>
      </c>
      <c r="AI1246">
        <v>39502071</v>
      </c>
      <c r="AJ1246">
        <v>1255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</row>
    <row r="1247" spans="1:44" x14ac:dyDescent="0.2">
      <c r="A1247">
        <f>ROW(Source!A525)</f>
        <v>525</v>
      </c>
      <c r="B1247">
        <v>39502080</v>
      </c>
      <c r="C1247">
        <v>39502068</v>
      </c>
      <c r="D1247">
        <v>36883554</v>
      </c>
      <c r="E1247">
        <v>1</v>
      </c>
      <c r="F1247">
        <v>1</v>
      </c>
      <c r="G1247">
        <v>1</v>
      </c>
      <c r="H1247">
        <v>2</v>
      </c>
      <c r="I1247" t="s">
        <v>1037</v>
      </c>
      <c r="J1247" t="s">
        <v>1038</v>
      </c>
      <c r="K1247" t="s">
        <v>1039</v>
      </c>
      <c r="L1247">
        <v>1368</v>
      </c>
      <c r="N1247">
        <v>1011</v>
      </c>
      <c r="O1247" t="s">
        <v>1034</v>
      </c>
      <c r="P1247" t="s">
        <v>1034</v>
      </c>
      <c r="Q1247">
        <v>1</v>
      </c>
      <c r="X1247">
        <v>0.02</v>
      </c>
      <c r="Y1247">
        <v>0</v>
      </c>
      <c r="Z1247">
        <v>65.709999999999994</v>
      </c>
      <c r="AA1247">
        <v>11.6</v>
      </c>
      <c r="AB1247">
        <v>0</v>
      </c>
      <c r="AC1247">
        <v>0</v>
      </c>
      <c r="AD1247">
        <v>1</v>
      </c>
      <c r="AE1247">
        <v>0</v>
      </c>
      <c r="AF1247" t="s">
        <v>3</v>
      </c>
      <c r="AG1247">
        <v>0.02</v>
      </c>
      <c r="AH1247">
        <v>2</v>
      </c>
      <c r="AI1247">
        <v>39502072</v>
      </c>
      <c r="AJ1247">
        <v>1256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</row>
    <row r="1248" spans="1:44" x14ac:dyDescent="0.2">
      <c r="A1248">
        <f>ROW(Source!A525)</f>
        <v>525</v>
      </c>
      <c r="B1248">
        <v>39502081</v>
      </c>
      <c r="C1248">
        <v>39502068</v>
      </c>
      <c r="D1248">
        <v>36806488</v>
      </c>
      <c r="E1248">
        <v>1</v>
      </c>
      <c r="F1248">
        <v>1</v>
      </c>
      <c r="G1248">
        <v>1</v>
      </c>
      <c r="H1248">
        <v>3</v>
      </c>
      <c r="I1248" t="s">
        <v>1141</v>
      </c>
      <c r="J1248" t="s">
        <v>1142</v>
      </c>
      <c r="K1248" t="s">
        <v>1143</v>
      </c>
      <c r="L1248">
        <v>1348</v>
      </c>
      <c r="N1248">
        <v>1009</v>
      </c>
      <c r="O1248" t="s">
        <v>57</v>
      </c>
      <c r="P1248" t="s">
        <v>57</v>
      </c>
      <c r="Q1248">
        <v>1000</v>
      </c>
      <c r="X1248">
        <v>3.15E-3</v>
      </c>
      <c r="Y1248">
        <v>729.98</v>
      </c>
      <c r="Z1248">
        <v>0</v>
      </c>
      <c r="AA1248">
        <v>0</v>
      </c>
      <c r="AB1248">
        <v>0</v>
      </c>
      <c r="AC1248">
        <v>0</v>
      </c>
      <c r="AD1248">
        <v>1</v>
      </c>
      <c r="AE1248">
        <v>0</v>
      </c>
      <c r="AF1248" t="s">
        <v>3</v>
      </c>
      <c r="AG1248">
        <v>3.15E-3</v>
      </c>
      <c r="AH1248">
        <v>2</v>
      </c>
      <c r="AI1248">
        <v>39502073</v>
      </c>
      <c r="AJ1248">
        <v>1257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  <row r="1249" spans="1:44" x14ac:dyDescent="0.2">
      <c r="A1249">
        <f>ROW(Source!A525)</f>
        <v>525</v>
      </c>
      <c r="B1249">
        <v>39502082</v>
      </c>
      <c r="C1249">
        <v>39502068</v>
      </c>
      <c r="D1249">
        <v>36852067</v>
      </c>
      <c r="E1249">
        <v>1</v>
      </c>
      <c r="F1249">
        <v>1</v>
      </c>
      <c r="G1249">
        <v>1</v>
      </c>
      <c r="H1249">
        <v>3</v>
      </c>
      <c r="I1249" t="s">
        <v>1489</v>
      </c>
      <c r="J1249" t="s">
        <v>1490</v>
      </c>
      <c r="K1249" t="s">
        <v>1491</v>
      </c>
      <c r="L1249">
        <v>1356</v>
      </c>
      <c r="N1249">
        <v>1010</v>
      </c>
      <c r="O1249" t="s">
        <v>1128</v>
      </c>
      <c r="P1249" t="s">
        <v>1128</v>
      </c>
      <c r="Q1249">
        <v>1000</v>
      </c>
      <c r="X1249">
        <v>0.10199999999999999</v>
      </c>
      <c r="Y1249">
        <v>270</v>
      </c>
      <c r="Z1249">
        <v>0</v>
      </c>
      <c r="AA1249">
        <v>0</v>
      </c>
      <c r="AB1249">
        <v>0</v>
      </c>
      <c r="AC1249">
        <v>0</v>
      </c>
      <c r="AD1249">
        <v>1</v>
      </c>
      <c r="AE1249">
        <v>0</v>
      </c>
      <c r="AF1249" t="s">
        <v>3</v>
      </c>
      <c r="AG1249">
        <v>0.10199999999999999</v>
      </c>
      <c r="AH1249">
        <v>2</v>
      </c>
      <c r="AI1249">
        <v>39502074</v>
      </c>
      <c r="AJ1249">
        <v>1258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</row>
    <row r="1250" spans="1:44" x14ac:dyDescent="0.2">
      <c r="A1250">
        <f>ROW(Source!A525)</f>
        <v>525</v>
      </c>
      <c r="B1250">
        <v>39502083</v>
      </c>
      <c r="C1250">
        <v>39502068</v>
      </c>
      <c r="D1250">
        <v>36799065</v>
      </c>
      <c r="E1250">
        <v>17</v>
      </c>
      <c r="F1250">
        <v>1</v>
      </c>
      <c r="G1250">
        <v>1</v>
      </c>
      <c r="H1250">
        <v>3</v>
      </c>
      <c r="I1250" t="s">
        <v>1438</v>
      </c>
      <c r="J1250" t="s">
        <v>3</v>
      </c>
      <c r="K1250" t="s">
        <v>1439</v>
      </c>
      <c r="L1250">
        <v>1374</v>
      </c>
      <c r="N1250">
        <v>1013</v>
      </c>
      <c r="O1250" t="s">
        <v>1440</v>
      </c>
      <c r="P1250" t="s">
        <v>1440</v>
      </c>
      <c r="Q1250">
        <v>1</v>
      </c>
      <c r="X1250">
        <v>5.1100000000000003</v>
      </c>
      <c r="Y1250">
        <v>1</v>
      </c>
      <c r="Z1250">
        <v>0</v>
      </c>
      <c r="AA1250">
        <v>0</v>
      </c>
      <c r="AB1250">
        <v>0</v>
      </c>
      <c r="AC1250">
        <v>0</v>
      </c>
      <c r="AD1250">
        <v>1</v>
      </c>
      <c r="AE1250">
        <v>0</v>
      </c>
      <c r="AF1250" t="s">
        <v>3</v>
      </c>
      <c r="AG1250">
        <v>5.1100000000000003</v>
      </c>
      <c r="AH1250">
        <v>2</v>
      </c>
      <c r="AI1250">
        <v>39502075</v>
      </c>
      <c r="AJ1250">
        <v>1260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</row>
    <row r="1251" spans="1:44" x14ac:dyDescent="0.2">
      <c r="A1251">
        <f>ROW(Source!A528)</f>
        <v>528</v>
      </c>
      <c r="B1251">
        <v>39502099</v>
      </c>
      <c r="C1251">
        <v>39502085</v>
      </c>
      <c r="D1251">
        <v>37080781</v>
      </c>
      <c r="E1251">
        <v>1</v>
      </c>
      <c r="F1251">
        <v>1</v>
      </c>
      <c r="G1251">
        <v>1</v>
      </c>
      <c r="H1251">
        <v>1</v>
      </c>
      <c r="I1251" t="s">
        <v>1099</v>
      </c>
      <c r="J1251" t="s">
        <v>3</v>
      </c>
      <c r="K1251" t="s">
        <v>1100</v>
      </c>
      <c r="L1251">
        <v>1191</v>
      </c>
      <c r="N1251">
        <v>1013</v>
      </c>
      <c r="O1251" t="s">
        <v>1028</v>
      </c>
      <c r="P1251" t="s">
        <v>1028</v>
      </c>
      <c r="Q1251">
        <v>1</v>
      </c>
      <c r="X1251">
        <v>213.6</v>
      </c>
      <c r="Y1251">
        <v>0</v>
      </c>
      <c r="Z1251">
        <v>0</v>
      </c>
      <c r="AA1251">
        <v>0</v>
      </c>
      <c r="AB1251">
        <v>9.92</v>
      </c>
      <c r="AC1251">
        <v>0</v>
      </c>
      <c r="AD1251">
        <v>1</v>
      </c>
      <c r="AE1251">
        <v>1</v>
      </c>
      <c r="AF1251" t="s">
        <v>3</v>
      </c>
      <c r="AG1251">
        <v>213.6</v>
      </c>
      <c r="AH1251">
        <v>2</v>
      </c>
      <c r="AI1251">
        <v>39502086</v>
      </c>
      <c r="AJ1251">
        <v>1261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</row>
    <row r="1252" spans="1:44" x14ac:dyDescent="0.2">
      <c r="A1252">
        <f>ROW(Source!A528)</f>
        <v>528</v>
      </c>
      <c r="B1252">
        <v>39502100</v>
      </c>
      <c r="C1252">
        <v>39502085</v>
      </c>
      <c r="D1252">
        <v>37064876</v>
      </c>
      <c r="E1252">
        <v>1</v>
      </c>
      <c r="F1252">
        <v>1</v>
      </c>
      <c r="G1252">
        <v>1</v>
      </c>
      <c r="H1252">
        <v>1</v>
      </c>
      <c r="I1252" t="s">
        <v>1029</v>
      </c>
      <c r="J1252" t="s">
        <v>3</v>
      </c>
      <c r="K1252" t="s">
        <v>1030</v>
      </c>
      <c r="L1252">
        <v>1191</v>
      </c>
      <c r="N1252">
        <v>1013</v>
      </c>
      <c r="O1252" t="s">
        <v>1028</v>
      </c>
      <c r="P1252" t="s">
        <v>1028</v>
      </c>
      <c r="Q1252">
        <v>1</v>
      </c>
      <c r="X1252">
        <v>1.98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1</v>
      </c>
      <c r="AE1252">
        <v>2</v>
      </c>
      <c r="AF1252" t="s">
        <v>3</v>
      </c>
      <c r="AG1252">
        <v>1.98</v>
      </c>
      <c r="AH1252">
        <v>2</v>
      </c>
      <c r="AI1252">
        <v>39502087</v>
      </c>
      <c r="AJ1252">
        <v>1262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</row>
    <row r="1253" spans="1:44" x14ac:dyDescent="0.2">
      <c r="A1253">
        <f>ROW(Source!A528)</f>
        <v>528</v>
      </c>
      <c r="B1253">
        <v>39502101</v>
      </c>
      <c r="C1253">
        <v>39502085</v>
      </c>
      <c r="D1253">
        <v>36882159</v>
      </c>
      <c r="E1253">
        <v>1</v>
      </c>
      <c r="F1253">
        <v>1</v>
      </c>
      <c r="G1253">
        <v>1</v>
      </c>
      <c r="H1253">
        <v>2</v>
      </c>
      <c r="I1253" t="s">
        <v>1119</v>
      </c>
      <c r="J1253" t="s">
        <v>1120</v>
      </c>
      <c r="K1253" t="s">
        <v>1121</v>
      </c>
      <c r="L1253">
        <v>1368</v>
      </c>
      <c r="N1253">
        <v>1011</v>
      </c>
      <c r="O1253" t="s">
        <v>1034</v>
      </c>
      <c r="P1253" t="s">
        <v>1034</v>
      </c>
      <c r="Q1253">
        <v>1</v>
      </c>
      <c r="X1253">
        <v>0.99</v>
      </c>
      <c r="Y1253">
        <v>0</v>
      </c>
      <c r="Z1253">
        <v>111.99</v>
      </c>
      <c r="AA1253">
        <v>13.5</v>
      </c>
      <c r="AB1253">
        <v>0</v>
      </c>
      <c r="AC1253">
        <v>0</v>
      </c>
      <c r="AD1253">
        <v>1</v>
      </c>
      <c r="AE1253">
        <v>0</v>
      </c>
      <c r="AF1253" t="s">
        <v>3</v>
      </c>
      <c r="AG1253">
        <v>0.99</v>
      </c>
      <c r="AH1253">
        <v>2</v>
      </c>
      <c r="AI1253">
        <v>39502088</v>
      </c>
      <c r="AJ1253">
        <v>1263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</row>
    <row r="1254" spans="1:44" x14ac:dyDescent="0.2">
      <c r="A1254">
        <f>ROW(Source!A528)</f>
        <v>528</v>
      </c>
      <c r="B1254">
        <v>39502102</v>
      </c>
      <c r="C1254">
        <v>39502085</v>
      </c>
      <c r="D1254">
        <v>36883554</v>
      </c>
      <c r="E1254">
        <v>1</v>
      </c>
      <c r="F1254">
        <v>1</v>
      </c>
      <c r="G1254">
        <v>1</v>
      </c>
      <c r="H1254">
        <v>2</v>
      </c>
      <c r="I1254" t="s">
        <v>1037</v>
      </c>
      <c r="J1254" t="s">
        <v>1038</v>
      </c>
      <c r="K1254" t="s">
        <v>1039</v>
      </c>
      <c r="L1254">
        <v>1368</v>
      </c>
      <c r="N1254">
        <v>1011</v>
      </c>
      <c r="O1254" t="s">
        <v>1034</v>
      </c>
      <c r="P1254" t="s">
        <v>1034</v>
      </c>
      <c r="Q1254">
        <v>1</v>
      </c>
      <c r="X1254">
        <v>0.99</v>
      </c>
      <c r="Y1254">
        <v>0</v>
      </c>
      <c r="Z1254">
        <v>65.709999999999994</v>
      </c>
      <c r="AA1254">
        <v>11.6</v>
      </c>
      <c r="AB1254">
        <v>0</v>
      </c>
      <c r="AC1254">
        <v>0</v>
      </c>
      <c r="AD1254">
        <v>1</v>
      </c>
      <c r="AE1254">
        <v>0</v>
      </c>
      <c r="AF1254" t="s">
        <v>3</v>
      </c>
      <c r="AG1254">
        <v>0.99</v>
      </c>
      <c r="AH1254">
        <v>2</v>
      </c>
      <c r="AI1254">
        <v>39502089</v>
      </c>
      <c r="AJ1254">
        <v>1264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</row>
    <row r="1255" spans="1:44" x14ac:dyDescent="0.2">
      <c r="A1255">
        <f>ROW(Source!A528)</f>
        <v>528</v>
      </c>
      <c r="B1255">
        <v>39502103</v>
      </c>
      <c r="C1255">
        <v>39502085</v>
      </c>
      <c r="D1255">
        <v>36883858</v>
      </c>
      <c r="E1255">
        <v>1</v>
      </c>
      <c r="F1255">
        <v>1</v>
      </c>
      <c r="G1255">
        <v>1</v>
      </c>
      <c r="H1255">
        <v>2</v>
      </c>
      <c r="I1255" t="s">
        <v>1101</v>
      </c>
      <c r="J1255" t="s">
        <v>1102</v>
      </c>
      <c r="K1255" t="s">
        <v>1103</v>
      </c>
      <c r="L1255">
        <v>1368</v>
      </c>
      <c r="N1255">
        <v>1011</v>
      </c>
      <c r="O1255" t="s">
        <v>1034</v>
      </c>
      <c r="P1255" t="s">
        <v>1034</v>
      </c>
      <c r="Q1255">
        <v>1</v>
      </c>
      <c r="X1255">
        <v>1.1399999999999999</v>
      </c>
      <c r="Y1255">
        <v>0</v>
      </c>
      <c r="Z1255">
        <v>8.1</v>
      </c>
      <c r="AA1255">
        <v>0</v>
      </c>
      <c r="AB1255">
        <v>0</v>
      </c>
      <c r="AC1255">
        <v>0</v>
      </c>
      <c r="AD1255">
        <v>1</v>
      </c>
      <c r="AE1255">
        <v>0</v>
      </c>
      <c r="AF1255" t="s">
        <v>3</v>
      </c>
      <c r="AG1255">
        <v>1.1399999999999999</v>
      </c>
      <c r="AH1255">
        <v>2</v>
      </c>
      <c r="AI1255">
        <v>39502090</v>
      </c>
      <c r="AJ1255">
        <v>1265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</row>
    <row r="1256" spans="1:44" x14ac:dyDescent="0.2">
      <c r="A1256">
        <f>ROW(Source!A528)</f>
        <v>528</v>
      </c>
      <c r="B1256">
        <v>39502104</v>
      </c>
      <c r="C1256">
        <v>39502085</v>
      </c>
      <c r="D1256">
        <v>36802094</v>
      </c>
      <c r="E1256">
        <v>1</v>
      </c>
      <c r="F1256">
        <v>1</v>
      </c>
      <c r="G1256">
        <v>1</v>
      </c>
      <c r="H1256">
        <v>3</v>
      </c>
      <c r="I1256" t="s">
        <v>1430</v>
      </c>
      <c r="J1256" t="s">
        <v>1431</v>
      </c>
      <c r="K1256" t="s">
        <v>1432</v>
      </c>
      <c r="L1256">
        <v>1346</v>
      </c>
      <c r="N1256">
        <v>1009</v>
      </c>
      <c r="O1256" t="s">
        <v>52</v>
      </c>
      <c r="P1256" t="s">
        <v>52</v>
      </c>
      <c r="Q1256">
        <v>1</v>
      </c>
      <c r="X1256">
        <v>0.42</v>
      </c>
      <c r="Y1256">
        <v>30.4</v>
      </c>
      <c r="Z1256">
        <v>0</v>
      </c>
      <c r="AA1256">
        <v>0</v>
      </c>
      <c r="AB1256">
        <v>0</v>
      </c>
      <c r="AC1256">
        <v>0</v>
      </c>
      <c r="AD1256">
        <v>1</v>
      </c>
      <c r="AE1256">
        <v>0</v>
      </c>
      <c r="AF1256" t="s">
        <v>3</v>
      </c>
      <c r="AG1256">
        <v>0.42</v>
      </c>
      <c r="AH1256">
        <v>2</v>
      </c>
      <c r="AI1256">
        <v>39502091</v>
      </c>
      <c r="AJ1256">
        <v>1266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</row>
    <row r="1257" spans="1:44" x14ac:dyDescent="0.2">
      <c r="A1257">
        <f>ROW(Source!A528)</f>
        <v>528</v>
      </c>
      <c r="B1257">
        <v>39502105</v>
      </c>
      <c r="C1257">
        <v>39502085</v>
      </c>
      <c r="D1257">
        <v>36802106</v>
      </c>
      <c r="E1257">
        <v>1</v>
      </c>
      <c r="F1257">
        <v>1</v>
      </c>
      <c r="G1257">
        <v>1</v>
      </c>
      <c r="H1257">
        <v>3</v>
      </c>
      <c r="I1257" t="s">
        <v>1480</v>
      </c>
      <c r="J1257" t="s">
        <v>1481</v>
      </c>
      <c r="K1257" t="s">
        <v>1482</v>
      </c>
      <c r="L1257">
        <v>1308</v>
      </c>
      <c r="N1257">
        <v>1003</v>
      </c>
      <c r="O1257" t="s">
        <v>61</v>
      </c>
      <c r="P1257" t="s">
        <v>61</v>
      </c>
      <c r="Q1257">
        <v>100</v>
      </c>
      <c r="X1257">
        <v>0.1</v>
      </c>
      <c r="Y1257">
        <v>120</v>
      </c>
      <c r="Z1257">
        <v>0</v>
      </c>
      <c r="AA1257">
        <v>0</v>
      </c>
      <c r="AB1257">
        <v>0</v>
      </c>
      <c r="AC1257">
        <v>0</v>
      </c>
      <c r="AD1257">
        <v>1</v>
      </c>
      <c r="AE1257">
        <v>0</v>
      </c>
      <c r="AF1257" t="s">
        <v>3</v>
      </c>
      <c r="AG1257">
        <v>0.1</v>
      </c>
      <c r="AH1257">
        <v>2</v>
      </c>
      <c r="AI1257">
        <v>39502092</v>
      </c>
      <c r="AJ1257">
        <v>1267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</row>
    <row r="1258" spans="1:44" x14ac:dyDescent="0.2">
      <c r="A1258">
        <f>ROW(Source!A528)</f>
        <v>528</v>
      </c>
      <c r="B1258">
        <v>39502106</v>
      </c>
      <c r="C1258">
        <v>39502085</v>
      </c>
      <c r="D1258">
        <v>36803258</v>
      </c>
      <c r="E1258">
        <v>1</v>
      </c>
      <c r="F1258">
        <v>1</v>
      </c>
      <c r="G1258">
        <v>1</v>
      </c>
      <c r="H1258">
        <v>3</v>
      </c>
      <c r="I1258" t="s">
        <v>1447</v>
      </c>
      <c r="J1258" t="s">
        <v>1448</v>
      </c>
      <c r="K1258" t="s">
        <v>1449</v>
      </c>
      <c r="L1258">
        <v>1346</v>
      </c>
      <c r="N1258">
        <v>1009</v>
      </c>
      <c r="O1258" t="s">
        <v>52</v>
      </c>
      <c r="P1258" t="s">
        <v>52</v>
      </c>
      <c r="Q1258">
        <v>1</v>
      </c>
      <c r="X1258">
        <v>2.1</v>
      </c>
      <c r="Y1258">
        <v>10.57</v>
      </c>
      <c r="Z1258">
        <v>0</v>
      </c>
      <c r="AA1258">
        <v>0</v>
      </c>
      <c r="AB1258">
        <v>0</v>
      </c>
      <c r="AC1258">
        <v>0</v>
      </c>
      <c r="AD1258">
        <v>1</v>
      </c>
      <c r="AE1258">
        <v>0</v>
      </c>
      <c r="AF1258" t="s">
        <v>3</v>
      </c>
      <c r="AG1258">
        <v>2.1</v>
      </c>
      <c r="AH1258">
        <v>2</v>
      </c>
      <c r="AI1258">
        <v>39502093</v>
      </c>
      <c r="AJ1258">
        <v>1268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</row>
    <row r="1259" spans="1:44" x14ac:dyDescent="0.2">
      <c r="A1259">
        <f>ROW(Source!A528)</f>
        <v>528</v>
      </c>
      <c r="B1259">
        <v>39502107</v>
      </c>
      <c r="C1259">
        <v>39502085</v>
      </c>
      <c r="D1259">
        <v>36804448</v>
      </c>
      <c r="E1259">
        <v>1</v>
      </c>
      <c r="F1259">
        <v>1</v>
      </c>
      <c r="G1259">
        <v>1</v>
      </c>
      <c r="H1259">
        <v>3</v>
      </c>
      <c r="I1259" t="s">
        <v>1433</v>
      </c>
      <c r="J1259" t="s">
        <v>1434</v>
      </c>
      <c r="K1259" t="s">
        <v>1416</v>
      </c>
      <c r="L1259">
        <v>1346</v>
      </c>
      <c r="N1259">
        <v>1009</v>
      </c>
      <c r="O1259" t="s">
        <v>52</v>
      </c>
      <c r="P1259" t="s">
        <v>52</v>
      </c>
      <c r="Q1259">
        <v>1</v>
      </c>
      <c r="X1259">
        <v>10.4</v>
      </c>
      <c r="Y1259">
        <v>9.0399999999999991</v>
      </c>
      <c r="Z1259">
        <v>0</v>
      </c>
      <c r="AA1259">
        <v>0</v>
      </c>
      <c r="AB1259">
        <v>0</v>
      </c>
      <c r="AC1259">
        <v>0</v>
      </c>
      <c r="AD1259">
        <v>1</v>
      </c>
      <c r="AE1259">
        <v>0</v>
      </c>
      <c r="AF1259" t="s">
        <v>3</v>
      </c>
      <c r="AG1259">
        <v>10.4</v>
      </c>
      <c r="AH1259">
        <v>2</v>
      </c>
      <c r="AI1259">
        <v>39502094</v>
      </c>
      <c r="AJ1259">
        <v>1269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</row>
    <row r="1260" spans="1:44" x14ac:dyDescent="0.2">
      <c r="A1260">
        <f>ROW(Source!A528)</f>
        <v>528</v>
      </c>
      <c r="B1260">
        <v>39502108</v>
      </c>
      <c r="C1260">
        <v>39502085</v>
      </c>
      <c r="D1260">
        <v>36825981</v>
      </c>
      <c r="E1260">
        <v>1</v>
      </c>
      <c r="F1260">
        <v>1</v>
      </c>
      <c r="G1260">
        <v>1</v>
      </c>
      <c r="H1260">
        <v>3</v>
      </c>
      <c r="I1260" t="s">
        <v>1435</v>
      </c>
      <c r="J1260" t="s">
        <v>1436</v>
      </c>
      <c r="K1260" t="s">
        <v>1437</v>
      </c>
      <c r="L1260">
        <v>1348</v>
      </c>
      <c r="N1260">
        <v>1009</v>
      </c>
      <c r="O1260" t="s">
        <v>57</v>
      </c>
      <c r="P1260" t="s">
        <v>57</v>
      </c>
      <c r="Q1260">
        <v>1000</v>
      </c>
      <c r="X1260">
        <v>0.15</v>
      </c>
      <c r="Y1260">
        <v>5000</v>
      </c>
      <c r="Z1260">
        <v>0</v>
      </c>
      <c r="AA1260">
        <v>0</v>
      </c>
      <c r="AB1260">
        <v>0</v>
      </c>
      <c r="AC1260">
        <v>0</v>
      </c>
      <c r="AD1260">
        <v>1</v>
      </c>
      <c r="AE1260">
        <v>0</v>
      </c>
      <c r="AF1260" t="s">
        <v>3</v>
      </c>
      <c r="AG1260">
        <v>0.15</v>
      </c>
      <c r="AH1260">
        <v>2</v>
      </c>
      <c r="AI1260">
        <v>39502095</v>
      </c>
      <c r="AJ1260">
        <v>1270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</row>
    <row r="1261" spans="1:44" x14ac:dyDescent="0.2">
      <c r="A1261">
        <f>ROW(Source!A528)</f>
        <v>528</v>
      </c>
      <c r="B1261">
        <v>39502109</v>
      </c>
      <c r="C1261">
        <v>39502085</v>
      </c>
      <c r="D1261">
        <v>36838317</v>
      </c>
      <c r="E1261">
        <v>1</v>
      </c>
      <c r="F1261">
        <v>1</v>
      </c>
      <c r="G1261">
        <v>1</v>
      </c>
      <c r="H1261">
        <v>3</v>
      </c>
      <c r="I1261" t="s">
        <v>1459</v>
      </c>
      <c r="J1261" t="s">
        <v>1460</v>
      </c>
      <c r="K1261" t="s">
        <v>263</v>
      </c>
      <c r="L1261">
        <v>1346</v>
      </c>
      <c r="N1261">
        <v>1009</v>
      </c>
      <c r="O1261" t="s">
        <v>52</v>
      </c>
      <c r="P1261" t="s">
        <v>52</v>
      </c>
      <c r="Q1261">
        <v>1</v>
      </c>
      <c r="X1261">
        <v>3</v>
      </c>
      <c r="Y1261">
        <v>28.6</v>
      </c>
      <c r="Z1261">
        <v>0</v>
      </c>
      <c r="AA1261">
        <v>0</v>
      </c>
      <c r="AB1261">
        <v>0</v>
      </c>
      <c r="AC1261">
        <v>0</v>
      </c>
      <c r="AD1261">
        <v>1</v>
      </c>
      <c r="AE1261">
        <v>0</v>
      </c>
      <c r="AF1261" t="s">
        <v>3</v>
      </c>
      <c r="AG1261">
        <v>3</v>
      </c>
      <c r="AH1261">
        <v>2</v>
      </c>
      <c r="AI1261">
        <v>39502096</v>
      </c>
      <c r="AJ1261">
        <v>1271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</row>
    <row r="1262" spans="1:44" x14ac:dyDescent="0.2">
      <c r="A1262">
        <f>ROW(Source!A528)</f>
        <v>528</v>
      </c>
      <c r="B1262">
        <v>39502110</v>
      </c>
      <c r="C1262">
        <v>39502085</v>
      </c>
      <c r="D1262">
        <v>36799065</v>
      </c>
      <c r="E1262">
        <v>17</v>
      </c>
      <c r="F1262">
        <v>1</v>
      </c>
      <c r="G1262">
        <v>1</v>
      </c>
      <c r="H1262">
        <v>3</v>
      </c>
      <c r="I1262" t="s">
        <v>1438</v>
      </c>
      <c r="J1262" t="s">
        <v>3</v>
      </c>
      <c r="K1262" t="s">
        <v>1439</v>
      </c>
      <c r="L1262">
        <v>1374</v>
      </c>
      <c r="N1262">
        <v>1013</v>
      </c>
      <c r="O1262" t="s">
        <v>1440</v>
      </c>
      <c r="P1262" t="s">
        <v>1440</v>
      </c>
      <c r="Q1262">
        <v>1</v>
      </c>
      <c r="X1262">
        <v>42.38</v>
      </c>
      <c r="Y1262">
        <v>1</v>
      </c>
      <c r="Z1262">
        <v>0</v>
      </c>
      <c r="AA1262">
        <v>0</v>
      </c>
      <c r="AB1262">
        <v>0</v>
      </c>
      <c r="AC1262">
        <v>0</v>
      </c>
      <c r="AD1262">
        <v>1</v>
      </c>
      <c r="AE1262">
        <v>0</v>
      </c>
      <c r="AF1262" t="s">
        <v>3</v>
      </c>
      <c r="AG1262">
        <v>42.38</v>
      </c>
      <c r="AH1262">
        <v>2</v>
      </c>
      <c r="AI1262">
        <v>39502097</v>
      </c>
      <c r="AJ1262">
        <v>1273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</row>
    <row r="1263" spans="1:44" x14ac:dyDescent="0.2">
      <c r="A1263">
        <f>ROW(Source!A529)</f>
        <v>529</v>
      </c>
      <c r="B1263">
        <v>39502099</v>
      </c>
      <c r="C1263">
        <v>39502085</v>
      </c>
      <c r="D1263">
        <v>37080781</v>
      </c>
      <c r="E1263">
        <v>1</v>
      </c>
      <c r="F1263">
        <v>1</v>
      </c>
      <c r="G1263">
        <v>1</v>
      </c>
      <c r="H1263">
        <v>1</v>
      </c>
      <c r="I1263" t="s">
        <v>1099</v>
      </c>
      <c r="J1263" t="s">
        <v>3</v>
      </c>
      <c r="K1263" t="s">
        <v>1100</v>
      </c>
      <c r="L1263">
        <v>1191</v>
      </c>
      <c r="N1263">
        <v>1013</v>
      </c>
      <c r="O1263" t="s">
        <v>1028</v>
      </c>
      <c r="P1263" t="s">
        <v>1028</v>
      </c>
      <c r="Q1263">
        <v>1</v>
      </c>
      <c r="X1263">
        <v>213.6</v>
      </c>
      <c r="Y1263">
        <v>0</v>
      </c>
      <c r="Z1263">
        <v>0</v>
      </c>
      <c r="AA1263">
        <v>0</v>
      </c>
      <c r="AB1263">
        <v>9.92</v>
      </c>
      <c r="AC1263">
        <v>0</v>
      </c>
      <c r="AD1263">
        <v>1</v>
      </c>
      <c r="AE1263">
        <v>1</v>
      </c>
      <c r="AF1263" t="s">
        <v>3</v>
      </c>
      <c r="AG1263">
        <v>213.6</v>
      </c>
      <c r="AH1263">
        <v>2</v>
      </c>
      <c r="AI1263">
        <v>39502086</v>
      </c>
      <c r="AJ1263">
        <v>1274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</row>
    <row r="1264" spans="1:44" x14ac:dyDescent="0.2">
      <c r="A1264">
        <f>ROW(Source!A529)</f>
        <v>529</v>
      </c>
      <c r="B1264">
        <v>39502100</v>
      </c>
      <c r="C1264">
        <v>39502085</v>
      </c>
      <c r="D1264">
        <v>37064876</v>
      </c>
      <c r="E1264">
        <v>1</v>
      </c>
      <c r="F1264">
        <v>1</v>
      </c>
      <c r="G1264">
        <v>1</v>
      </c>
      <c r="H1264">
        <v>1</v>
      </c>
      <c r="I1264" t="s">
        <v>1029</v>
      </c>
      <c r="J1264" t="s">
        <v>3</v>
      </c>
      <c r="K1264" t="s">
        <v>1030</v>
      </c>
      <c r="L1264">
        <v>1191</v>
      </c>
      <c r="N1264">
        <v>1013</v>
      </c>
      <c r="O1264" t="s">
        <v>1028</v>
      </c>
      <c r="P1264" t="s">
        <v>1028</v>
      </c>
      <c r="Q1264">
        <v>1</v>
      </c>
      <c r="X1264">
        <v>1.98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1</v>
      </c>
      <c r="AE1264">
        <v>2</v>
      </c>
      <c r="AF1264" t="s">
        <v>3</v>
      </c>
      <c r="AG1264">
        <v>1.98</v>
      </c>
      <c r="AH1264">
        <v>2</v>
      </c>
      <c r="AI1264">
        <v>39502087</v>
      </c>
      <c r="AJ1264">
        <v>1275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</row>
    <row r="1265" spans="1:44" x14ac:dyDescent="0.2">
      <c r="A1265">
        <f>ROW(Source!A529)</f>
        <v>529</v>
      </c>
      <c r="B1265">
        <v>39502101</v>
      </c>
      <c r="C1265">
        <v>39502085</v>
      </c>
      <c r="D1265">
        <v>36882159</v>
      </c>
      <c r="E1265">
        <v>1</v>
      </c>
      <c r="F1265">
        <v>1</v>
      </c>
      <c r="G1265">
        <v>1</v>
      </c>
      <c r="H1265">
        <v>2</v>
      </c>
      <c r="I1265" t="s">
        <v>1119</v>
      </c>
      <c r="J1265" t="s">
        <v>1120</v>
      </c>
      <c r="K1265" t="s">
        <v>1121</v>
      </c>
      <c r="L1265">
        <v>1368</v>
      </c>
      <c r="N1265">
        <v>1011</v>
      </c>
      <c r="O1265" t="s">
        <v>1034</v>
      </c>
      <c r="P1265" t="s">
        <v>1034</v>
      </c>
      <c r="Q1265">
        <v>1</v>
      </c>
      <c r="X1265">
        <v>0.99</v>
      </c>
      <c r="Y1265">
        <v>0</v>
      </c>
      <c r="Z1265">
        <v>111.99</v>
      </c>
      <c r="AA1265">
        <v>13.5</v>
      </c>
      <c r="AB1265">
        <v>0</v>
      </c>
      <c r="AC1265">
        <v>0</v>
      </c>
      <c r="AD1265">
        <v>1</v>
      </c>
      <c r="AE1265">
        <v>0</v>
      </c>
      <c r="AF1265" t="s">
        <v>3</v>
      </c>
      <c r="AG1265">
        <v>0.99</v>
      </c>
      <c r="AH1265">
        <v>2</v>
      </c>
      <c r="AI1265">
        <v>39502088</v>
      </c>
      <c r="AJ1265">
        <v>1276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</row>
    <row r="1266" spans="1:44" x14ac:dyDescent="0.2">
      <c r="A1266">
        <f>ROW(Source!A529)</f>
        <v>529</v>
      </c>
      <c r="B1266">
        <v>39502102</v>
      </c>
      <c r="C1266">
        <v>39502085</v>
      </c>
      <c r="D1266">
        <v>36883554</v>
      </c>
      <c r="E1266">
        <v>1</v>
      </c>
      <c r="F1266">
        <v>1</v>
      </c>
      <c r="G1266">
        <v>1</v>
      </c>
      <c r="H1266">
        <v>2</v>
      </c>
      <c r="I1266" t="s">
        <v>1037</v>
      </c>
      <c r="J1266" t="s">
        <v>1038</v>
      </c>
      <c r="K1266" t="s">
        <v>1039</v>
      </c>
      <c r="L1266">
        <v>1368</v>
      </c>
      <c r="N1266">
        <v>1011</v>
      </c>
      <c r="O1266" t="s">
        <v>1034</v>
      </c>
      <c r="P1266" t="s">
        <v>1034</v>
      </c>
      <c r="Q1266">
        <v>1</v>
      </c>
      <c r="X1266">
        <v>0.99</v>
      </c>
      <c r="Y1266">
        <v>0</v>
      </c>
      <c r="Z1266">
        <v>65.709999999999994</v>
      </c>
      <c r="AA1266">
        <v>11.6</v>
      </c>
      <c r="AB1266">
        <v>0</v>
      </c>
      <c r="AC1266">
        <v>0</v>
      </c>
      <c r="AD1266">
        <v>1</v>
      </c>
      <c r="AE1266">
        <v>0</v>
      </c>
      <c r="AF1266" t="s">
        <v>3</v>
      </c>
      <c r="AG1266">
        <v>0.99</v>
      </c>
      <c r="AH1266">
        <v>2</v>
      </c>
      <c r="AI1266">
        <v>39502089</v>
      </c>
      <c r="AJ1266">
        <v>1277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</row>
    <row r="1267" spans="1:44" x14ac:dyDescent="0.2">
      <c r="A1267">
        <f>ROW(Source!A529)</f>
        <v>529</v>
      </c>
      <c r="B1267">
        <v>39502103</v>
      </c>
      <c r="C1267">
        <v>39502085</v>
      </c>
      <c r="D1267">
        <v>36883858</v>
      </c>
      <c r="E1267">
        <v>1</v>
      </c>
      <c r="F1267">
        <v>1</v>
      </c>
      <c r="G1267">
        <v>1</v>
      </c>
      <c r="H1267">
        <v>2</v>
      </c>
      <c r="I1267" t="s">
        <v>1101</v>
      </c>
      <c r="J1267" t="s">
        <v>1102</v>
      </c>
      <c r="K1267" t="s">
        <v>1103</v>
      </c>
      <c r="L1267">
        <v>1368</v>
      </c>
      <c r="N1267">
        <v>1011</v>
      </c>
      <c r="O1267" t="s">
        <v>1034</v>
      </c>
      <c r="P1267" t="s">
        <v>1034</v>
      </c>
      <c r="Q1267">
        <v>1</v>
      </c>
      <c r="X1267">
        <v>1.1399999999999999</v>
      </c>
      <c r="Y1267">
        <v>0</v>
      </c>
      <c r="Z1267">
        <v>8.1</v>
      </c>
      <c r="AA1267">
        <v>0</v>
      </c>
      <c r="AB1267">
        <v>0</v>
      </c>
      <c r="AC1267">
        <v>0</v>
      </c>
      <c r="AD1267">
        <v>1</v>
      </c>
      <c r="AE1267">
        <v>0</v>
      </c>
      <c r="AF1267" t="s">
        <v>3</v>
      </c>
      <c r="AG1267">
        <v>1.1399999999999999</v>
      </c>
      <c r="AH1267">
        <v>2</v>
      </c>
      <c r="AI1267">
        <v>39502090</v>
      </c>
      <c r="AJ1267">
        <v>1278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</row>
    <row r="1268" spans="1:44" x14ac:dyDescent="0.2">
      <c r="A1268">
        <f>ROW(Source!A529)</f>
        <v>529</v>
      </c>
      <c r="B1268">
        <v>39502104</v>
      </c>
      <c r="C1268">
        <v>39502085</v>
      </c>
      <c r="D1268">
        <v>36802094</v>
      </c>
      <c r="E1268">
        <v>1</v>
      </c>
      <c r="F1268">
        <v>1</v>
      </c>
      <c r="G1268">
        <v>1</v>
      </c>
      <c r="H1268">
        <v>3</v>
      </c>
      <c r="I1268" t="s">
        <v>1430</v>
      </c>
      <c r="J1268" t="s">
        <v>1431</v>
      </c>
      <c r="K1268" t="s">
        <v>1432</v>
      </c>
      <c r="L1268">
        <v>1346</v>
      </c>
      <c r="N1268">
        <v>1009</v>
      </c>
      <c r="O1268" t="s">
        <v>52</v>
      </c>
      <c r="P1268" t="s">
        <v>52</v>
      </c>
      <c r="Q1268">
        <v>1</v>
      </c>
      <c r="X1268">
        <v>0.42</v>
      </c>
      <c r="Y1268">
        <v>30.4</v>
      </c>
      <c r="Z1268">
        <v>0</v>
      </c>
      <c r="AA1268">
        <v>0</v>
      </c>
      <c r="AB1268">
        <v>0</v>
      </c>
      <c r="AC1268">
        <v>0</v>
      </c>
      <c r="AD1268">
        <v>1</v>
      </c>
      <c r="AE1268">
        <v>0</v>
      </c>
      <c r="AF1268" t="s">
        <v>3</v>
      </c>
      <c r="AG1268">
        <v>0.42</v>
      </c>
      <c r="AH1268">
        <v>2</v>
      </c>
      <c r="AI1268">
        <v>39502091</v>
      </c>
      <c r="AJ1268">
        <v>1279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</row>
    <row r="1269" spans="1:44" x14ac:dyDescent="0.2">
      <c r="A1269">
        <f>ROW(Source!A529)</f>
        <v>529</v>
      </c>
      <c r="B1269">
        <v>39502105</v>
      </c>
      <c r="C1269">
        <v>39502085</v>
      </c>
      <c r="D1269">
        <v>36802106</v>
      </c>
      <c r="E1269">
        <v>1</v>
      </c>
      <c r="F1269">
        <v>1</v>
      </c>
      <c r="G1269">
        <v>1</v>
      </c>
      <c r="H1269">
        <v>3</v>
      </c>
      <c r="I1269" t="s">
        <v>1480</v>
      </c>
      <c r="J1269" t="s">
        <v>1481</v>
      </c>
      <c r="K1269" t="s">
        <v>1482</v>
      </c>
      <c r="L1269">
        <v>1308</v>
      </c>
      <c r="N1269">
        <v>1003</v>
      </c>
      <c r="O1269" t="s">
        <v>61</v>
      </c>
      <c r="P1269" t="s">
        <v>61</v>
      </c>
      <c r="Q1269">
        <v>100</v>
      </c>
      <c r="X1269">
        <v>0.1</v>
      </c>
      <c r="Y1269">
        <v>120</v>
      </c>
      <c r="Z1269">
        <v>0</v>
      </c>
      <c r="AA1269">
        <v>0</v>
      </c>
      <c r="AB1269">
        <v>0</v>
      </c>
      <c r="AC1269">
        <v>0</v>
      </c>
      <c r="AD1269">
        <v>1</v>
      </c>
      <c r="AE1269">
        <v>0</v>
      </c>
      <c r="AF1269" t="s">
        <v>3</v>
      </c>
      <c r="AG1269">
        <v>0.1</v>
      </c>
      <c r="AH1269">
        <v>2</v>
      </c>
      <c r="AI1269">
        <v>39502092</v>
      </c>
      <c r="AJ1269">
        <v>1280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</row>
    <row r="1270" spans="1:44" x14ac:dyDescent="0.2">
      <c r="A1270">
        <f>ROW(Source!A529)</f>
        <v>529</v>
      </c>
      <c r="B1270">
        <v>39502106</v>
      </c>
      <c r="C1270">
        <v>39502085</v>
      </c>
      <c r="D1270">
        <v>36803258</v>
      </c>
      <c r="E1270">
        <v>1</v>
      </c>
      <c r="F1270">
        <v>1</v>
      </c>
      <c r="G1270">
        <v>1</v>
      </c>
      <c r="H1270">
        <v>3</v>
      </c>
      <c r="I1270" t="s">
        <v>1447</v>
      </c>
      <c r="J1270" t="s">
        <v>1448</v>
      </c>
      <c r="K1270" t="s">
        <v>1449</v>
      </c>
      <c r="L1270">
        <v>1346</v>
      </c>
      <c r="N1270">
        <v>1009</v>
      </c>
      <c r="O1270" t="s">
        <v>52</v>
      </c>
      <c r="P1270" t="s">
        <v>52</v>
      </c>
      <c r="Q1270">
        <v>1</v>
      </c>
      <c r="X1270">
        <v>2.1</v>
      </c>
      <c r="Y1270">
        <v>10.57</v>
      </c>
      <c r="Z1270">
        <v>0</v>
      </c>
      <c r="AA1270">
        <v>0</v>
      </c>
      <c r="AB1270">
        <v>0</v>
      </c>
      <c r="AC1270">
        <v>0</v>
      </c>
      <c r="AD1270">
        <v>1</v>
      </c>
      <c r="AE1270">
        <v>0</v>
      </c>
      <c r="AF1270" t="s">
        <v>3</v>
      </c>
      <c r="AG1270">
        <v>2.1</v>
      </c>
      <c r="AH1270">
        <v>2</v>
      </c>
      <c r="AI1270">
        <v>39502093</v>
      </c>
      <c r="AJ1270">
        <v>1281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</row>
    <row r="1271" spans="1:44" x14ac:dyDescent="0.2">
      <c r="A1271">
        <f>ROW(Source!A529)</f>
        <v>529</v>
      </c>
      <c r="B1271">
        <v>39502107</v>
      </c>
      <c r="C1271">
        <v>39502085</v>
      </c>
      <c r="D1271">
        <v>36804448</v>
      </c>
      <c r="E1271">
        <v>1</v>
      </c>
      <c r="F1271">
        <v>1</v>
      </c>
      <c r="G1271">
        <v>1</v>
      </c>
      <c r="H1271">
        <v>3</v>
      </c>
      <c r="I1271" t="s">
        <v>1433</v>
      </c>
      <c r="J1271" t="s">
        <v>1434</v>
      </c>
      <c r="K1271" t="s">
        <v>1416</v>
      </c>
      <c r="L1271">
        <v>1346</v>
      </c>
      <c r="N1271">
        <v>1009</v>
      </c>
      <c r="O1271" t="s">
        <v>52</v>
      </c>
      <c r="P1271" t="s">
        <v>52</v>
      </c>
      <c r="Q1271">
        <v>1</v>
      </c>
      <c r="X1271">
        <v>10.4</v>
      </c>
      <c r="Y1271">
        <v>9.0399999999999991</v>
      </c>
      <c r="Z1271">
        <v>0</v>
      </c>
      <c r="AA1271">
        <v>0</v>
      </c>
      <c r="AB1271">
        <v>0</v>
      </c>
      <c r="AC1271">
        <v>0</v>
      </c>
      <c r="AD1271">
        <v>1</v>
      </c>
      <c r="AE1271">
        <v>0</v>
      </c>
      <c r="AF1271" t="s">
        <v>3</v>
      </c>
      <c r="AG1271">
        <v>10.4</v>
      </c>
      <c r="AH1271">
        <v>2</v>
      </c>
      <c r="AI1271">
        <v>39502094</v>
      </c>
      <c r="AJ1271">
        <v>1282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</row>
    <row r="1272" spans="1:44" x14ac:dyDescent="0.2">
      <c r="A1272">
        <f>ROW(Source!A529)</f>
        <v>529</v>
      </c>
      <c r="B1272">
        <v>39502108</v>
      </c>
      <c r="C1272">
        <v>39502085</v>
      </c>
      <c r="D1272">
        <v>36825981</v>
      </c>
      <c r="E1272">
        <v>1</v>
      </c>
      <c r="F1272">
        <v>1</v>
      </c>
      <c r="G1272">
        <v>1</v>
      </c>
      <c r="H1272">
        <v>3</v>
      </c>
      <c r="I1272" t="s">
        <v>1435</v>
      </c>
      <c r="J1272" t="s">
        <v>1436</v>
      </c>
      <c r="K1272" t="s">
        <v>1437</v>
      </c>
      <c r="L1272">
        <v>1348</v>
      </c>
      <c r="N1272">
        <v>1009</v>
      </c>
      <c r="O1272" t="s">
        <v>57</v>
      </c>
      <c r="P1272" t="s">
        <v>57</v>
      </c>
      <c r="Q1272">
        <v>1000</v>
      </c>
      <c r="X1272">
        <v>0.15</v>
      </c>
      <c r="Y1272">
        <v>5000</v>
      </c>
      <c r="Z1272">
        <v>0</v>
      </c>
      <c r="AA1272">
        <v>0</v>
      </c>
      <c r="AB1272">
        <v>0</v>
      </c>
      <c r="AC1272">
        <v>0</v>
      </c>
      <c r="AD1272">
        <v>1</v>
      </c>
      <c r="AE1272">
        <v>0</v>
      </c>
      <c r="AF1272" t="s">
        <v>3</v>
      </c>
      <c r="AG1272">
        <v>0.15</v>
      </c>
      <c r="AH1272">
        <v>2</v>
      </c>
      <c r="AI1272">
        <v>39502095</v>
      </c>
      <c r="AJ1272">
        <v>1283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</row>
    <row r="1273" spans="1:44" x14ac:dyDescent="0.2">
      <c r="A1273">
        <f>ROW(Source!A529)</f>
        <v>529</v>
      </c>
      <c r="B1273">
        <v>39502109</v>
      </c>
      <c r="C1273">
        <v>39502085</v>
      </c>
      <c r="D1273">
        <v>36838317</v>
      </c>
      <c r="E1273">
        <v>1</v>
      </c>
      <c r="F1273">
        <v>1</v>
      </c>
      <c r="G1273">
        <v>1</v>
      </c>
      <c r="H1273">
        <v>3</v>
      </c>
      <c r="I1273" t="s">
        <v>1459</v>
      </c>
      <c r="J1273" t="s">
        <v>1460</v>
      </c>
      <c r="K1273" t="s">
        <v>263</v>
      </c>
      <c r="L1273">
        <v>1346</v>
      </c>
      <c r="N1273">
        <v>1009</v>
      </c>
      <c r="O1273" t="s">
        <v>52</v>
      </c>
      <c r="P1273" t="s">
        <v>52</v>
      </c>
      <c r="Q1273">
        <v>1</v>
      </c>
      <c r="X1273">
        <v>3</v>
      </c>
      <c r="Y1273">
        <v>28.6</v>
      </c>
      <c r="Z1273">
        <v>0</v>
      </c>
      <c r="AA1273">
        <v>0</v>
      </c>
      <c r="AB1273">
        <v>0</v>
      </c>
      <c r="AC1273">
        <v>0</v>
      </c>
      <c r="AD1273">
        <v>1</v>
      </c>
      <c r="AE1273">
        <v>0</v>
      </c>
      <c r="AF1273" t="s">
        <v>3</v>
      </c>
      <c r="AG1273">
        <v>3</v>
      </c>
      <c r="AH1273">
        <v>2</v>
      </c>
      <c r="AI1273">
        <v>39502096</v>
      </c>
      <c r="AJ1273">
        <v>1284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</row>
    <row r="1274" spans="1:44" x14ac:dyDescent="0.2">
      <c r="A1274">
        <f>ROW(Source!A529)</f>
        <v>529</v>
      </c>
      <c r="B1274">
        <v>39502110</v>
      </c>
      <c r="C1274">
        <v>39502085</v>
      </c>
      <c r="D1274">
        <v>36799065</v>
      </c>
      <c r="E1274">
        <v>17</v>
      </c>
      <c r="F1274">
        <v>1</v>
      </c>
      <c r="G1274">
        <v>1</v>
      </c>
      <c r="H1274">
        <v>3</v>
      </c>
      <c r="I1274" t="s">
        <v>1438</v>
      </c>
      <c r="J1274" t="s">
        <v>3</v>
      </c>
      <c r="K1274" t="s">
        <v>1439</v>
      </c>
      <c r="L1274">
        <v>1374</v>
      </c>
      <c r="N1274">
        <v>1013</v>
      </c>
      <c r="O1274" t="s">
        <v>1440</v>
      </c>
      <c r="P1274" t="s">
        <v>1440</v>
      </c>
      <c r="Q1274">
        <v>1</v>
      </c>
      <c r="X1274">
        <v>42.38</v>
      </c>
      <c r="Y1274">
        <v>1</v>
      </c>
      <c r="Z1274">
        <v>0</v>
      </c>
      <c r="AA1274">
        <v>0</v>
      </c>
      <c r="AB1274">
        <v>0</v>
      </c>
      <c r="AC1274">
        <v>0</v>
      </c>
      <c r="AD1274">
        <v>1</v>
      </c>
      <c r="AE1274">
        <v>0</v>
      </c>
      <c r="AF1274" t="s">
        <v>3</v>
      </c>
      <c r="AG1274">
        <v>42.38</v>
      </c>
      <c r="AH1274">
        <v>2</v>
      </c>
      <c r="AI1274">
        <v>39502097</v>
      </c>
      <c r="AJ1274">
        <v>1286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</row>
    <row r="1275" spans="1:44" x14ac:dyDescent="0.2">
      <c r="A1275">
        <f>ROW(Source!A532)</f>
        <v>532</v>
      </c>
      <c r="B1275">
        <v>39502117</v>
      </c>
      <c r="C1275">
        <v>39502112</v>
      </c>
      <c r="D1275">
        <v>37072767</v>
      </c>
      <c r="E1275">
        <v>1</v>
      </c>
      <c r="F1275">
        <v>1</v>
      </c>
      <c r="G1275">
        <v>1</v>
      </c>
      <c r="H1275">
        <v>1</v>
      </c>
      <c r="I1275" t="s">
        <v>1069</v>
      </c>
      <c r="J1275" t="s">
        <v>3</v>
      </c>
      <c r="K1275" t="s">
        <v>1070</v>
      </c>
      <c r="L1275">
        <v>1191</v>
      </c>
      <c r="N1275">
        <v>1013</v>
      </c>
      <c r="O1275" t="s">
        <v>1028</v>
      </c>
      <c r="P1275" t="s">
        <v>1028</v>
      </c>
      <c r="Q1275">
        <v>1</v>
      </c>
      <c r="X1275">
        <v>15.2</v>
      </c>
      <c r="Y1275">
        <v>0</v>
      </c>
      <c r="Z1275">
        <v>0</v>
      </c>
      <c r="AA1275">
        <v>0</v>
      </c>
      <c r="AB1275">
        <v>9.18</v>
      </c>
      <c r="AC1275">
        <v>0</v>
      </c>
      <c r="AD1275">
        <v>1</v>
      </c>
      <c r="AE1275">
        <v>1</v>
      </c>
      <c r="AF1275" t="s">
        <v>3</v>
      </c>
      <c r="AG1275">
        <v>15.2</v>
      </c>
      <c r="AH1275">
        <v>2</v>
      </c>
      <c r="AI1275">
        <v>39502113</v>
      </c>
      <c r="AJ1275">
        <v>1287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</row>
    <row r="1276" spans="1:44" x14ac:dyDescent="0.2">
      <c r="A1276">
        <f>ROW(Source!A532)</f>
        <v>532</v>
      </c>
      <c r="B1276">
        <v>39502118</v>
      </c>
      <c r="C1276">
        <v>39502112</v>
      </c>
      <c r="D1276">
        <v>36804661</v>
      </c>
      <c r="E1276">
        <v>1</v>
      </c>
      <c r="F1276">
        <v>1</v>
      </c>
      <c r="G1276">
        <v>1</v>
      </c>
      <c r="H1276">
        <v>3</v>
      </c>
      <c r="I1276" t="s">
        <v>1177</v>
      </c>
      <c r="J1276" t="s">
        <v>1178</v>
      </c>
      <c r="K1276" t="s">
        <v>1179</v>
      </c>
      <c r="L1276">
        <v>1355</v>
      </c>
      <c r="N1276">
        <v>1010</v>
      </c>
      <c r="O1276" t="s">
        <v>390</v>
      </c>
      <c r="P1276" t="s">
        <v>390</v>
      </c>
      <c r="Q1276">
        <v>100</v>
      </c>
      <c r="X1276">
        <v>1.75</v>
      </c>
      <c r="Y1276">
        <v>8</v>
      </c>
      <c r="Z1276">
        <v>0</v>
      </c>
      <c r="AA1276">
        <v>0</v>
      </c>
      <c r="AB1276">
        <v>0</v>
      </c>
      <c r="AC1276">
        <v>0</v>
      </c>
      <c r="AD1276">
        <v>1</v>
      </c>
      <c r="AE1276">
        <v>0</v>
      </c>
      <c r="AF1276" t="s">
        <v>3</v>
      </c>
      <c r="AG1276">
        <v>1.75</v>
      </c>
      <c r="AH1276">
        <v>2</v>
      </c>
      <c r="AI1276">
        <v>39502114</v>
      </c>
      <c r="AJ1276">
        <v>1288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</row>
    <row r="1277" spans="1:44" x14ac:dyDescent="0.2">
      <c r="A1277">
        <f>ROW(Source!A532)</f>
        <v>532</v>
      </c>
      <c r="B1277">
        <v>39502119</v>
      </c>
      <c r="C1277">
        <v>39502112</v>
      </c>
      <c r="D1277">
        <v>36799065</v>
      </c>
      <c r="E1277">
        <v>17</v>
      </c>
      <c r="F1277">
        <v>1</v>
      </c>
      <c r="G1277">
        <v>1</v>
      </c>
      <c r="H1277">
        <v>3</v>
      </c>
      <c r="I1277" t="s">
        <v>1438</v>
      </c>
      <c r="J1277" t="s">
        <v>3</v>
      </c>
      <c r="K1277" t="s">
        <v>1439</v>
      </c>
      <c r="L1277">
        <v>1374</v>
      </c>
      <c r="N1277">
        <v>1013</v>
      </c>
      <c r="O1277" t="s">
        <v>1440</v>
      </c>
      <c r="P1277" t="s">
        <v>1440</v>
      </c>
      <c r="Q1277">
        <v>1</v>
      </c>
      <c r="X1277">
        <v>2.79</v>
      </c>
      <c r="Y1277">
        <v>1</v>
      </c>
      <c r="Z1277">
        <v>0</v>
      </c>
      <c r="AA1277">
        <v>0</v>
      </c>
      <c r="AB1277">
        <v>0</v>
      </c>
      <c r="AC1277">
        <v>0</v>
      </c>
      <c r="AD1277">
        <v>1</v>
      </c>
      <c r="AE1277">
        <v>0</v>
      </c>
      <c r="AF1277" t="s">
        <v>3</v>
      </c>
      <c r="AG1277">
        <v>2.79</v>
      </c>
      <c r="AH1277">
        <v>2</v>
      </c>
      <c r="AI1277">
        <v>39502115</v>
      </c>
      <c r="AJ1277">
        <v>1290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</row>
    <row r="1278" spans="1:44" x14ac:dyDescent="0.2">
      <c r="A1278">
        <f>ROW(Source!A533)</f>
        <v>533</v>
      </c>
      <c r="B1278">
        <v>39502117</v>
      </c>
      <c r="C1278">
        <v>39502112</v>
      </c>
      <c r="D1278">
        <v>37072767</v>
      </c>
      <c r="E1278">
        <v>1</v>
      </c>
      <c r="F1278">
        <v>1</v>
      </c>
      <c r="G1278">
        <v>1</v>
      </c>
      <c r="H1278">
        <v>1</v>
      </c>
      <c r="I1278" t="s">
        <v>1069</v>
      </c>
      <c r="J1278" t="s">
        <v>3</v>
      </c>
      <c r="K1278" t="s">
        <v>1070</v>
      </c>
      <c r="L1278">
        <v>1191</v>
      </c>
      <c r="N1278">
        <v>1013</v>
      </c>
      <c r="O1278" t="s">
        <v>1028</v>
      </c>
      <c r="P1278" t="s">
        <v>1028</v>
      </c>
      <c r="Q1278">
        <v>1</v>
      </c>
      <c r="X1278">
        <v>15.2</v>
      </c>
      <c r="Y1278">
        <v>0</v>
      </c>
      <c r="Z1278">
        <v>0</v>
      </c>
      <c r="AA1278">
        <v>0</v>
      </c>
      <c r="AB1278">
        <v>9.18</v>
      </c>
      <c r="AC1278">
        <v>0</v>
      </c>
      <c r="AD1278">
        <v>1</v>
      </c>
      <c r="AE1278">
        <v>1</v>
      </c>
      <c r="AF1278" t="s">
        <v>3</v>
      </c>
      <c r="AG1278">
        <v>15.2</v>
      </c>
      <c r="AH1278">
        <v>2</v>
      </c>
      <c r="AI1278">
        <v>39502113</v>
      </c>
      <c r="AJ1278">
        <v>1291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</row>
    <row r="1279" spans="1:44" x14ac:dyDescent="0.2">
      <c r="A1279">
        <f>ROW(Source!A533)</f>
        <v>533</v>
      </c>
      <c r="B1279">
        <v>39502118</v>
      </c>
      <c r="C1279">
        <v>39502112</v>
      </c>
      <c r="D1279">
        <v>36804661</v>
      </c>
      <c r="E1279">
        <v>1</v>
      </c>
      <c r="F1279">
        <v>1</v>
      </c>
      <c r="G1279">
        <v>1</v>
      </c>
      <c r="H1279">
        <v>3</v>
      </c>
      <c r="I1279" t="s">
        <v>1177</v>
      </c>
      <c r="J1279" t="s">
        <v>1178</v>
      </c>
      <c r="K1279" t="s">
        <v>1179</v>
      </c>
      <c r="L1279">
        <v>1355</v>
      </c>
      <c r="N1279">
        <v>1010</v>
      </c>
      <c r="O1279" t="s">
        <v>390</v>
      </c>
      <c r="P1279" t="s">
        <v>390</v>
      </c>
      <c r="Q1279">
        <v>100</v>
      </c>
      <c r="X1279">
        <v>1.75</v>
      </c>
      <c r="Y1279">
        <v>8</v>
      </c>
      <c r="Z1279">
        <v>0</v>
      </c>
      <c r="AA1279">
        <v>0</v>
      </c>
      <c r="AB1279">
        <v>0</v>
      </c>
      <c r="AC1279">
        <v>0</v>
      </c>
      <c r="AD1279">
        <v>1</v>
      </c>
      <c r="AE1279">
        <v>0</v>
      </c>
      <c r="AF1279" t="s">
        <v>3</v>
      </c>
      <c r="AG1279">
        <v>1.75</v>
      </c>
      <c r="AH1279">
        <v>2</v>
      </c>
      <c r="AI1279">
        <v>39502114</v>
      </c>
      <c r="AJ1279">
        <v>1292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</row>
    <row r="1280" spans="1:44" x14ac:dyDescent="0.2">
      <c r="A1280">
        <f>ROW(Source!A533)</f>
        <v>533</v>
      </c>
      <c r="B1280">
        <v>39502119</v>
      </c>
      <c r="C1280">
        <v>39502112</v>
      </c>
      <c r="D1280">
        <v>36799065</v>
      </c>
      <c r="E1280">
        <v>17</v>
      </c>
      <c r="F1280">
        <v>1</v>
      </c>
      <c r="G1280">
        <v>1</v>
      </c>
      <c r="H1280">
        <v>3</v>
      </c>
      <c r="I1280" t="s">
        <v>1438</v>
      </c>
      <c r="J1280" t="s">
        <v>3</v>
      </c>
      <c r="K1280" t="s">
        <v>1439</v>
      </c>
      <c r="L1280">
        <v>1374</v>
      </c>
      <c r="N1280">
        <v>1013</v>
      </c>
      <c r="O1280" t="s">
        <v>1440</v>
      </c>
      <c r="P1280" t="s">
        <v>1440</v>
      </c>
      <c r="Q1280">
        <v>1</v>
      </c>
      <c r="X1280">
        <v>2.79</v>
      </c>
      <c r="Y1280">
        <v>1</v>
      </c>
      <c r="Z1280">
        <v>0</v>
      </c>
      <c r="AA1280">
        <v>0</v>
      </c>
      <c r="AB1280">
        <v>0</v>
      </c>
      <c r="AC1280">
        <v>0</v>
      </c>
      <c r="AD1280">
        <v>1</v>
      </c>
      <c r="AE1280">
        <v>0</v>
      </c>
      <c r="AF1280" t="s">
        <v>3</v>
      </c>
      <c r="AG1280">
        <v>2.79</v>
      </c>
      <c r="AH1280">
        <v>2</v>
      </c>
      <c r="AI1280">
        <v>39502115</v>
      </c>
      <c r="AJ1280">
        <v>1294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</row>
    <row r="1281" spans="1:44" x14ac:dyDescent="0.2">
      <c r="A1281">
        <f>ROW(Source!A536)</f>
        <v>536</v>
      </c>
      <c r="B1281">
        <v>39502134</v>
      </c>
      <c r="C1281">
        <v>39502121</v>
      </c>
      <c r="D1281">
        <v>37064878</v>
      </c>
      <c r="E1281">
        <v>1</v>
      </c>
      <c r="F1281">
        <v>1</v>
      </c>
      <c r="G1281">
        <v>1</v>
      </c>
      <c r="H1281">
        <v>1</v>
      </c>
      <c r="I1281" t="s">
        <v>1219</v>
      </c>
      <c r="J1281" t="s">
        <v>3</v>
      </c>
      <c r="K1281" t="s">
        <v>1220</v>
      </c>
      <c r="L1281">
        <v>1191</v>
      </c>
      <c r="N1281">
        <v>1013</v>
      </c>
      <c r="O1281" t="s">
        <v>1028</v>
      </c>
      <c r="P1281" t="s">
        <v>1028</v>
      </c>
      <c r="Q1281">
        <v>1</v>
      </c>
      <c r="X1281">
        <v>6.29</v>
      </c>
      <c r="Y1281">
        <v>0</v>
      </c>
      <c r="Z1281">
        <v>0</v>
      </c>
      <c r="AA1281">
        <v>0</v>
      </c>
      <c r="AB1281">
        <v>9.4</v>
      </c>
      <c r="AC1281">
        <v>0</v>
      </c>
      <c r="AD1281">
        <v>1</v>
      </c>
      <c r="AE1281">
        <v>1</v>
      </c>
      <c r="AF1281" t="s">
        <v>3</v>
      </c>
      <c r="AG1281">
        <v>6.29</v>
      </c>
      <c r="AH1281">
        <v>2</v>
      </c>
      <c r="AI1281">
        <v>39502122</v>
      </c>
      <c r="AJ1281">
        <v>1295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</row>
    <row r="1282" spans="1:44" x14ac:dyDescent="0.2">
      <c r="A1282">
        <f>ROW(Source!A536)</f>
        <v>536</v>
      </c>
      <c r="B1282">
        <v>39502135</v>
      </c>
      <c r="C1282">
        <v>39502121</v>
      </c>
      <c r="D1282">
        <v>37064876</v>
      </c>
      <c r="E1282">
        <v>1</v>
      </c>
      <c r="F1282">
        <v>1</v>
      </c>
      <c r="G1282">
        <v>1</v>
      </c>
      <c r="H1282">
        <v>1</v>
      </c>
      <c r="I1282" t="s">
        <v>1029</v>
      </c>
      <c r="J1282" t="s">
        <v>3</v>
      </c>
      <c r="K1282" t="s">
        <v>1030</v>
      </c>
      <c r="L1282">
        <v>1191</v>
      </c>
      <c r="N1282">
        <v>1013</v>
      </c>
      <c r="O1282" t="s">
        <v>1028</v>
      </c>
      <c r="P1282" t="s">
        <v>1028</v>
      </c>
      <c r="Q1282">
        <v>1</v>
      </c>
      <c r="X1282">
        <v>0.06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1</v>
      </c>
      <c r="AE1282">
        <v>2</v>
      </c>
      <c r="AF1282" t="s">
        <v>3</v>
      </c>
      <c r="AG1282">
        <v>0.06</v>
      </c>
      <c r="AH1282">
        <v>2</v>
      </c>
      <c r="AI1282">
        <v>39502123</v>
      </c>
      <c r="AJ1282">
        <v>1296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</row>
    <row r="1283" spans="1:44" x14ac:dyDescent="0.2">
      <c r="A1283">
        <f>ROW(Source!A536)</f>
        <v>536</v>
      </c>
      <c r="B1283">
        <v>39502136</v>
      </c>
      <c r="C1283">
        <v>39502121</v>
      </c>
      <c r="D1283">
        <v>36882159</v>
      </c>
      <c r="E1283">
        <v>1</v>
      </c>
      <c r="F1283">
        <v>1</v>
      </c>
      <c r="G1283">
        <v>1</v>
      </c>
      <c r="H1283">
        <v>2</v>
      </c>
      <c r="I1283" t="s">
        <v>1119</v>
      </c>
      <c r="J1283" t="s">
        <v>1120</v>
      </c>
      <c r="K1283" t="s">
        <v>1121</v>
      </c>
      <c r="L1283">
        <v>1368</v>
      </c>
      <c r="N1283">
        <v>1011</v>
      </c>
      <c r="O1283" t="s">
        <v>1034</v>
      </c>
      <c r="P1283" t="s">
        <v>1034</v>
      </c>
      <c r="Q1283">
        <v>1</v>
      </c>
      <c r="X1283">
        <v>0.03</v>
      </c>
      <c r="Y1283">
        <v>0</v>
      </c>
      <c r="Z1283">
        <v>111.99</v>
      </c>
      <c r="AA1283">
        <v>13.5</v>
      </c>
      <c r="AB1283">
        <v>0</v>
      </c>
      <c r="AC1283">
        <v>0</v>
      </c>
      <c r="AD1283">
        <v>1</v>
      </c>
      <c r="AE1283">
        <v>0</v>
      </c>
      <c r="AF1283" t="s">
        <v>3</v>
      </c>
      <c r="AG1283">
        <v>0.03</v>
      </c>
      <c r="AH1283">
        <v>2</v>
      </c>
      <c r="AI1283">
        <v>39502124</v>
      </c>
      <c r="AJ1283">
        <v>1297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</row>
    <row r="1284" spans="1:44" x14ac:dyDescent="0.2">
      <c r="A1284">
        <f>ROW(Source!A536)</f>
        <v>536</v>
      </c>
      <c r="B1284">
        <v>39502137</v>
      </c>
      <c r="C1284">
        <v>39502121</v>
      </c>
      <c r="D1284">
        <v>36883554</v>
      </c>
      <c r="E1284">
        <v>1</v>
      </c>
      <c r="F1284">
        <v>1</v>
      </c>
      <c r="G1284">
        <v>1</v>
      </c>
      <c r="H1284">
        <v>2</v>
      </c>
      <c r="I1284" t="s">
        <v>1037</v>
      </c>
      <c r="J1284" t="s">
        <v>1038</v>
      </c>
      <c r="K1284" t="s">
        <v>1039</v>
      </c>
      <c r="L1284">
        <v>1368</v>
      </c>
      <c r="N1284">
        <v>1011</v>
      </c>
      <c r="O1284" t="s">
        <v>1034</v>
      </c>
      <c r="P1284" t="s">
        <v>1034</v>
      </c>
      <c r="Q1284">
        <v>1</v>
      </c>
      <c r="X1284">
        <v>0.03</v>
      </c>
      <c r="Y1284">
        <v>0</v>
      </c>
      <c r="Z1284">
        <v>65.709999999999994</v>
      </c>
      <c r="AA1284">
        <v>11.6</v>
      </c>
      <c r="AB1284">
        <v>0</v>
      </c>
      <c r="AC1284">
        <v>0</v>
      </c>
      <c r="AD1284">
        <v>1</v>
      </c>
      <c r="AE1284">
        <v>0</v>
      </c>
      <c r="AF1284" t="s">
        <v>3</v>
      </c>
      <c r="AG1284">
        <v>0.03</v>
      </c>
      <c r="AH1284">
        <v>2</v>
      </c>
      <c r="AI1284">
        <v>39502125</v>
      </c>
      <c r="AJ1284">
        <v>1298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</row>
    <row r="1285" spans="1:44" x14ac:dyDescent="0.2">
      <c r="A1285">
        <f>ROW(Source!A536)</f>
        <v>536</v>
      </c>
      <c r="B1285">
        <v>39502138</v>
      </c>
      <c r="C1285">
        <v>39502121</v>
      </c>
      <c r="D1285">
        <v>36802094</v>
      </c>
      <c r="E1285">
        <v>1</v>
      </c>
      <c r="F1285">
        <v>1</v>
      </c>
      <c r="G1285">
        <v>1</v>
      </c>
      <c r="H1285">
        <v>3</v>
      </c>
      <c r="I1285" t="s">
        <v>1430</v>
      </c>
      <c r="J1285" t="s">
        <v>1431</v>
      </c>
      <c r="K1285" t="s">
        <v>1432</v>
      </c>
      <c r="L1285">
        <v>1346</v>
      </c>
      <c r="N1285">
        <v>1009</v>
      </c>
      <c r="O1285" t="s">
        <v>52</v>
      </c>
      <c r="P1285" t="s">
        <v>52</v>
      </c>
      <c r="Q1285">
        <v>1</v>
      </c>
      <c r="X1285">
        <v>0.32</v>
      </c>
      <c r="Y1285">
        <v>30.4</v>
      </c>
      <c r="Z1285">
        <v>0</v>
      </c>
      <c r="AA1285">
        <v>0</v>
      </c>
      <c r="AB1285">
        <v>0</v>
      </c>
      <c r="AC1285">
        <v>0</v>
      </c>
      <c r="AD1285">
        <v>1</v>
      </c>
      <c r="AE1285">
        <v>0</v>
      </c>
      <c r="AF1285" t="s">
        <v>3</v>
      </c>
      <c r="AG1285">
        <v>0.32</v>
      </c>
      <c r="AH1285">
        <v>2</v>
      </c>
      <c r="AI1285">
        <v>39502126</v>
      </c>
      <c r="AJ1285">
        <v>1299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</row>
    <row r="1286" spans="1:44" x14ac:dyDescent="0.2">
      <c r="A1286">
        <f>ROW(Source!A536)</f>
        <v>536</v>
      </c>
      <c r="B1286">
        <v>39502139</v>
      </c>
      <c r="C1286">
        <v>39502121</v>
      </c>
      <c r="D1286">
        <v>36802373</v>
      </c>
      <c r="E1286">
        <v>1</v>
      </c>
      <c r="F1286">
        <v>1</v>
      </c>
      <c r="G1286">
        <v>1</v>
      </c>
      <c r="H1286">
        <v>3</v>
      </c>
      <c r="I1286" t="s">
        <v>1258</v>
      </c>
      <c r="J1286" t="s">
        <v>1259</v>
      </c>
      <c r="K1286" t="s">
        <v>1260</v>
      </c>
      <c r="L1286">
        <v>1348</v>
      </c>
      <c r="N1286">
        <v>1009</v>
      </c>
      <c r="O1286" t="s">
        <v>57</v>
      </c>
      <c r="P1286" t="s">
        <v>57</v>
      </c>
      <c r="Q1286">
        <v>1000</v>
      </c>
      <c r="X1286">
        <v>1.0499999999999999E-3</v>
      </c>
      <c r="Y1286">
        <v>1820</v>
      </c>
      <c r="Z1286">
        <v>0</v>
      </c>
      <c r="AA1286">
        <v>0</v>
      </c>
      <c r="AB1286">
        <v>0</v>
      </c>
      <c r="AC1286">
        <v>0</v>
      </c>
      <c r="AD1286">
        <v>1</v>
      </c>
      <c r="AE1286">
        <v>0</v>
      </c>
      <c r="AF1286" t="s">
        <v>3</v>
      </c>
      <c r="AG1286">
        <v>1.0499999999999999E-3</v>
      </c>
      <c r="AH1286">
        <v>2</v>
      </c>
      <c r="AI1286">
        <v>39502127</v>
      </c>
      <c r="AJ1286">
        <v>1300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</row>
    <row r="1287" spans="1:44" x14ac:dyDescent="0.2">
      <c r="A1287">
        <f>ROW(Source!A536)</f>
        <v>536</v>
      </c>
      <c r="B1287">
        <v>39502140</v>
      </c>
      <c r="C1287">
        <v>39502121</v>
      </c>
      <c r="D1287">
        <v>36838317</v>
      </c>
      <c r="E1287">
        <v>1</v>
      </c>
      <c r="F1287">
        <v>1</v>
      </c>
      <c r="G1287">
        <v>1</v>
      </c>
      <c r="H1287">
        <v>3</v>
      </c>
      <c r="I1287" t="s">
        <v>1459</v>
      </c>
      <c r="J1287" t="s">
        <v>1460</v>
      </c>
      <c r="K1287" t="s">
        <v>263</v>
      </c>
      <c r="L1287">
        <v>1346</v>
      </c>
      <c r="N1287">
        <v>1009</v>
      </c>
      <c r="O1287" t="s">
        <v>52</v>
      </c>
      <c r="P1287" t="s">
        <v>52</v>
      </c>
      <c r="Q1287">
        <v>1</v>
      </c>
      <c r="X1287">
        <v>0.02</v>
      </c>
      <c r="Y1287">
        <v>28.6</v>
      </c>
      <c r="Z1287">
        <v>0</v>
      </c>
      <c r="AA1287">
        <v>0</v>
      </c>
      <c r="AB1287">
        <v>0</v>
      </c>
      <c r="AC1287">
        <v>0</v>
      </c>
      <c r="AD1287">
        <v>1</v>
      </c>
      <c r="AE1287">
        <v>0</v>
      </c>
      <c r="AF1287" t="s">
        <v>3</v>
      </c>
      <c r="AG1287">
        <v>0.02</v>
      </c>
      <c r="AH1287">
        <v>2</v>
      </c>
      <c r="AI1287">
        <v>39502128</v>
      </c>
      <c r="AJ1287">
        <v>1301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</row>
    <row r="1288" spans="1:44" x14ac:dyDescent="0.2">
      <c r="A1288">
        <f>ROW(Source!A536)</f>
        <v>536</v>
      </c>
      <c r="B1288">
        <v>39502141</v>
      </c>
      <c r="C1288">
        <v>39502121</v>
      </c>
      <c r="D1288">
        <v>36852011</v>
      </c>
      <c r="E1288">
        <v>1</v>
      </c>
      <c r="F1288">
        <v>1</v>
      </c>
      <c r="G1288">
        <v>1</v>
      </c>
      <c r="H1288">
        <v>3</v>
      </c>
      <c r="I1288" t="s">
        <v>1495</v>
      </c>
      <c r="J1288" t="s">
        <v>1496</v>
      </c>
      <c r="K1288" t="s">
        <v>1497</v>
      </c>
      <c r="L1288">
        <v>1355</v>
      </c>
      <c r="N1288">
        <v>1010</v>
      </c>
      <c r="O1288" t="s">
        <v>390</v>
      </c>
      <c r="P1288" t="s">
        <v>390</v>
      </c>
      <c r="Q1288">
        <v>100</v>
      </c>
      <c r="X1288">
        <v>0.05</v>
      </c>
      <c r="Y1288">
        <v>143</v>
      </c>
      <c r="Z1288">
        <v>0</v>
      </c>
      <c r="AA1288">
        <v>0</v>
      </c>
      <c r="AB1288">
        <v>0</v>
      </c>
      <c r="AC1288">
        <v>0</v>
      </c>
      <c r="AD1288">
        <v>1</v>
      </c>
      <c r="AE1288">
        <v>0</v>
      </c>
      <c r="AF1288" t="s">
        <v>3</v>
      </c>
      <c r="AG1288">
        <v>0.05</v>
      </c>
      <c r="AH1288">
        <v>2</v>
      </c>
      <c r="AI1288">
        <v>39502129</v>
      </c>
      <c r="AJ1288">
        <v>1302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</row>
    <row r="1289" spans="1:44" x14ac:dyDescent="0.2">
      <c r="A1289">
        <f>ROW(Source!A536)</f>
        <v>536</v>
      </c>
      <c r="B1289">
        <v>39502142</v>
      </c>
      <c r="C1289">
        <v>39502121</v>
      </c>
      <c r="D1289">
        <v>36852061</v>
      </c>
      <c r="E1289">
        <v>1</v>
      </c>
      <c r="F1289">
        <v>1</v>
      </c>
      <c r="G1289">
        <v>1</v>
      </c>
      <c r="H1289">
        <v>3</v>
      </c>
      <c r="I1289" t="s">
        <v>1498</v>
      </c>
      <c r="J1289" t="s">
        <v>1499</v>
      </c>
      <c r="K1289" t="s">
        <v>1500</v>
      </c>
      <c r="L1289">
        <v>1356</v>
      </c>
      <c r="N1289">
        <v>1010</v>
      </c>
      <c r="O1289" t="s">
        <v>1128</v>
      </c>
      <c r="P1289" t="s">
        <v>1128</v>
      </c>
      <c r="Q1289">
        <v>1000</v>
      </c>
      <c r="X1289">
        <v>1.2200000000000001E-2</v>
      </c>
      <c r="Y1289">
        <v>176.21</v>
      </c>
      <c r="Z1289">
        <v>0</v>
      </c>
      <c r="AA1289">
        <v>0</v>
      </c>
      <c r="AB1289">
        <v>0</v>
      </c>
      <c r="AC1289">
        <v>0</v>
      </c>
      <c r="AD1289">
        <v>1</v>
      </c>
      <c r="AE1289">
        <v>0</v>
      </c>
      <c r="AF1289" t="s">
        <v>3</v>
      </c>
      <c r="AG1289">
        <v>1.2200000000000001E-2</v>
      </c>
      <c r="AH1289">
        <v>2</v>
      </c>
      <c r="AI1289">
        <v>39502130</v>
      </c>
      <c r="AJ1289">
        <v>1303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</row>
    <row r="1290" spans="1:44" x14ac:dyDescent="0.2">
      <c r="A1290">
        <f>ROW(Source!A536)</f>
        <v>536</v>
      </c>
      <c r="B1290">
        <v>39502143</v>
      </c>
      <c r="C1290">
        <v>39502121</v>
      </c>
      <c r="D1290">
        <v>36799065</v>
      </c>
      <c r="E1290">
        <v>17</v>
      </c>
      <c r="F1290">
        <v>1</v>
      </c>
      <c r="G1290">
        <v>1</v>
      </c>
      <c r="H1290">
        <v>3</v>
      </c>
      <c r="I1290" t="s">
        <v>1438</v>
      </c>
      <c r="J1290" t="s">
        <v>3</v>
      </c>
      <c r="K1290" t="s">
        <v>1439</v>
      </c>
      <c r="L1290">
        <v>1374</v>
      </c>
      <c r="N1290">
        <v>1013</v>
      </c>
      <c r="O1290" t="s">
        <v>1440</v>
      </c>
      <c r="P1290" t="s">
        <v>1440</v>
      </c>
      <c r="Q1290">
        <v>1</v>
      </c>
      <c r="X1290">
        <v>1.18</v>
      </c>
      <c r="Y1290">
        <v>1</v>
      </c>
      <c r="Z1290">
        <v>0</v>
      </c>
      <c r="AA1290">
        <v>0</v>
      </c>
      <c r="AB1290">
        <v>0</v>
      </c>
      <c r="AC1290">
        <v>0</v>
      </c>
      <c r="AD1290">
        <v>1</v>
      </c>
      <c r="AE1290">
        <v>0</v>
      </c>
      <c r="AF1290" t="s">
        <v>3</v>
      </c>
      <c r="AG1290">
        <v>1.18</v>
      </c>
      <c r="AH1290">
        <v>2</v>
      </c>
      <c r="AI1290">
        <v>39502131</v>
      </c>
      <c r="AJ1290">
        <v>1306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</row>
    <row r="1291" spans="1:44" x14ac:dyDescent="0.2">
      <c r="A1291">
        <f>ROW(Source!A537)</f>
        <v>537</v>
      </c>
      <c r="B1291">
        <v>39502134</v>
      </c>
      <c r="C1291">
        <v>39502121</v>
      </c>
      <c r="D1291">
        <v>37064878</v>
      </c>
      <c r="E1291">
        <v>1</v>
      </c>
      <c r="F1291">
        <v>1</v>
      </c>
      <c r="G1291">
        <v>1</v>
      </c>
      <c r="H1291">
        <v>1</v>
      </c>
      <c r="I1291" t="s">
        <v>1219</v>
      </c>
      <c r="J1291" t="s">
        <v>3</v>
      </c>
      <c r="K1291" t="s">
        <v>1220</v>
      </c>
      <c r="L1291">
        <v>1191</v>
      </c>
      <c r="N1291">
        <v>1013</v>
      </c>
      <c r="O1291" t="s">
        <v>1028</v>
      </c>
      <c r="P1291" t="s">
        <v>1028</v>
      </c>
      <c r="Q1291">
        <v>1</v>
      </c>
      <c r="X1291">
        <v>6.29</v>
      </c>
      <c r="Y1291">
        <v>0</v>
      </c>
      <c r="Z1291">
        <v>0</v>
      </c>
      <c r="AA1291">
        <v>0</v>
      </c>
      <c r="AB1291">
        <v>9.4</v>
      </c>
      <c r="AC1291">
        <v>0</v>
      </c>
      <c r="AD1291">
        <v>1</v>
      </c>
      <c r="AE1291">
        <v>1</v>
      </c>
      <c r="AF1291" t="s">
        <v>3</v>
      </c>
      <c r="AG1291">
        <v>6.29</v>
      </c>
      <c r="AH1291">
        <v>2</v>
      </c>
      <c r="AI1291">
        <v>39502122</v>
      </c>
      <c r="AJ1291">
        <v>1307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</row>
    <row r="1292" spans="1:44" x14ac:dyDescent="0.2">
      <c r="A1292">
        <f>ROW(Source!A537)</f>
        <v>537</v>
      </c>
      <c r="B1292">
        <v>39502135</v>
      </c>
      <c r="C1292">
        <v>39502121</v>
      </c>
      <c r="D1292">
        <v>37064876</v>
      </c>
      <c r="E1292">
        <v>1</v>
      </c>
      <c r="F1292">
        <v>1</v>
      </c>
      <c r="G1292">
        <v>1</v>
      </c>
      <c r="H1292">
        <v>1</v>
      </c>
      <c r="I1292" t="s">
        <v>1029</v>
      </c>
      <c r="J1292" t="s">
        <v>3</v>
      </c>
      <c r="K1292" t="s">
        <v>1030</v>
      </c>
      <c r="L1292">
        <v>1191</v>
      </c>
      <c r="N1292">
        <v>1013</v>
      </c>
      <c r="O1292" t="s">
        <v>1028</v>
      </c>
      <c r="P1292" t="s">
        <v>1028</v>
      </c>
      <c r="Q1292">
        <v>1</v>
      </c>
      <c r="X1292">
        <v>0.06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1</v>
      </c>
      <c r="AE1292">
        <v>2</v>
      </c>
      <c r="AF1292" t="s">
        <v>3</v>
      </c>
      <c r="AG1292">
        <v>0.06</v>
      </c>
      <c r="AH1292">
        <v>2</v>
      </c>
      <c r="AI1292">
        <v>39502123</v>
      </c>
      <c r="AJ1292">
        <v>1308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</row>
    <row r="1293" spans="1:44" x14ac:dyDescent="0.2">
      <c r="A1293">
        <f>ROW(Source!A537)</f>
        <v>537</v>
      </c>
      <c r="B1293">
        <v>39502136</v>
      </c>
      <c r="C1293">
        <v>39502121</v>
      </c>
      <c r="D1293">
        <v>36882159</v>
      </c>
      <c r="E1293">
        <v>1</v>
      </c>
      <c r="F1293">
        <v>1</v>
      </c>
      <c r="G1293">
        <v>1</v>
      </c>
      <c r="H1293">
        <v>2</v>
      </c>
      <c r="I1293" t="s">
        <v>1119</v>
      </c>
      <c r="J1293" t="s">
        <v>1120</v>
      </c>
      <c r="K1293" t="s">
        <v>1121</v>
      </c>
      <c r="L1293">
        <v>1368</v>
      </c>
      <c r="N1293">
        <v>1011</v>
      </c>
      <c r="O1293" t="s">
        <v>1034</v>
      </c>
      <c r="P1293" t="s">
        <v>1034</v>
      </c>
      <c r="Q1293">
        <v>1</v>
      </c>
      <c r="X1293">
        <v>0.03</v>
      </c>
      <c r="Y1293">
        <v>0</v>
      </c>
      <c r="Z1293">
        <v>111.99</v>
      </c>
      <c r="AA1293">
        <v>13.5</v>
      </c>
      <c r="AB1293">
        <v>0</v>
      </c>
      <c r="AC1293">
        <v>0</v>
      </c>
      <c r="AD1293">
        <v>1</v>
      </c>
      <c r="AE1293">
        <v>0</v>
      </c>
      <c r="AF1293" t="s">
        <v>3</v>
      </c>
      <c r="AG1293">
        <v>0.03</v>
      </c>
      <c r="AH1293">
        <v>2</v>
      </c>
      <c r="AI1293">
        <v>39502124</v>
      </c>
      <c r="AJ1293">
        <v>1309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</row>
    <row r="1294" spans="1:44" x14ac:dyDescent="0.2">
      <c r="A1294">
        <f>ROW(Source!A537)</f>
        <v>537</v>
      </c>
      <c r="B1294">
        <v>39502137</v>
      </c>
      <c r="C1294">
        <v>39502121</v>
      </c>
      <c r="D1294">
        <v>36883554</v>
      </c>
      <c r="E1294">
        <v>1</v>
      </c>
      <c r="F1294">
        <v>1</v>
      </c>
      <c r="G1294">
        <v>1</v>
      </c>
      <c r="H1294">
        <v>2</v>
      </c>
      <c r="I1294" t="s">
        <v>1037</v>
      </c>
      <c r="J1294" t="s">
        <v>1038</v>
      </c>
      <c r="K1294" t="s">
        <v>1039</v>
      </c>
      <c r="L1294">
        <v>1368</v>
      </c>
      <c r="N1294">
        <v>1011</v>
      </c>
      <c r="O1294" t="s">
        <v>1034</v>
      </c>
      <c r="P1294" t="s">
        <v>1034</v>
      </c>
      <c r="Q1294">
        <v>1</v>
      </c>
      <c r="X1294">
        <v>0.03</v>
      </c>
      <c r="Y1294">
        <v>0</v>
      </c>
      <c r="Z1294">
        <v>65.709999999999994</v>
      </c>
      <c r="AA1294">
        <v>11.6</v>
      </c>
      <c r="AB1294">
        <v>0</v>
      </c>
      <c r="AC1294">
        <v>0</v>
      </c>
      <c r="AD1294">
        <v>1</v>
      </c>
      <c r="AE1294">
        <v>0</v>
      </c>
      <c r="AF1294" t="s">
        <v>3</v>
      </c>
      <c r="AG1294">
        <v>0.03</v>
      </c>
      <c r="AH1294">
        <v>2</v>
      </c>
      <c r="AI1294">
        <v>39502125</v>
      </c>
      <c r="AJ1294">
        <v>1310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</row>
    <row r="1295" spans="1:44" x14ac:dyDescent="0.2">
      <c r="A1295">
        <f>ROW(Source!A537)</f>
        <v>537</v>
      </c>
      <c r="B1295">
        <v>39502138</v>
      </c>
      <c r="C1295">
        <v>39502121</v>
      </c>
      <c r="D1295">
        <v>36802094</v>
      </c>
      <c r="E1295">
        <v>1</v>
      </c>
      <c r="F1295">
        <v>1</v>
      </c>
      <c r="G1295">
        <v>1</v>
      </c>
      <c r="H1295">
        <v>3</v>
      </c>
      <c r="I1295" t="s">
        <v>1430</v>
      </c>
      <c r="J1295" t="s">
        <v>1431</v>
      </c>
      <c r="K1295" t="s">
        <v>1432</v>
      </c>
      <c r="L1295">
        <v>1346</v>
      </c>
      <c r="N1295">
        <v>1009</v>
      </c>
      <c r="O1295" t="s">
        <v>52</v>
      </c>
      <c r="P1295" t="s">
        <v>52</v>
      </c>
      <c r="Q1295">
        <v>1</v>
      </c>
      <c r="X1295">
        <v>0.32</v>
      </c>
      <c r="Y1295">
        <v>30.4</v>
      </c>
      <c r="Z1295">
        <v>0</v>
      </c>
      <c r="AA1295">
        <v>0</v>
      </c>
      <c r="AB1295">
        <v>0</v>
      </c>
      <c r="AC1295">
        <v>0</v>
      </c>
      <c r="AD1295">
        <v>1</v>
      </c>
      <c r="AE1295">
        <v>0</v>
      </c>
      <c r="AF1295" t="s">
        <v>3</v>
      </c>
      <c r="AG1295">
        <v>0.32</v>
      </c>
      <c r="AH1295">
        <v>2</v>
      </c>
      <c r="AI1295">
        <v>39502126</v>
      </c>
      <c r="AJ1295">
        <v>1311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</row>
    <row r="1296" spans="1:44" x14ac:dyDescent="0.2">
      <c r="A1296">
        <f>ROW(Source!A537)</f>
        <v>537</v>
      </c>
      <c r="B1296">
        <v>39502139</v>
      </c>
      <c r="C1296">
        <v>39502121</v>
      </c>
      <c r="D1296">
        <v>36802373</v>
      </c>
      <c r="E1296">
        <v>1</v>
      </c>
      <c r="F1296">
        <v>1</v>
      </c>
      <c r="G1296">
        <v>1</v>
      </c>
      <c r="H1296">
        <v>3</v>
      </c>
      <c r="I1296" t="s">
        <v>1258</v>
      </c>
      <c r="J1296" t="s">
        <v>1259</v>
      </c>
      <c r="K1296" t="s">
        <v>1260</v>
      </c>
      <c r="L1296">
        <v>1348</v>
      </c>
      <c r="N1296">
        <v>1009</v>
      </c>
      <c r="O1296" t="s">
        <v>57</v>
      </c>
      <c r="P1296" t="s">
        <v>57</v>
      </c>
      <c r="Q1296">
        <v>1000</v>
      </c>
      <c r="X1296">
        <v>1.0499999999999999E-3</v>
      </c>
      <c r="Y1296">
        <v>1820</v>
      </c>
      <c r="Z1296">
        <v>0</v>
      </c>
      <c r="AA1296">
        <v>0</v>
      </c>
      <c r="AB1296">
        <v>0</v>
      </c>
      <c r="AC1296">
        <v>0</v>
      </c>
      <c r="AD1296">
        <v>1</v>
      </c>
      <c r="AE1296">
        <v>0</v>
      </c>
      <c r="AF1296" t="s">
        <v>3</v>
      </c>
      <c r="AG1296">
        <v>1.0499999999999999E-3</v>
      </c>
      <c r="AH1296">
        <v>2</v>
      </c>
      <c r="AI1296">
        <v>39502127</v>
      </c>
      <c r="AJ1296">
        <v>1312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</row>
    <row r="1297" spans="1:44" x14ac:dyDescent="0.2">
      <c r="A1297">
        <f>ROW(Source!A537)</f>
        <v>537</v>
      </c>
      <c r="B1297">
        <v>39502140</v>
      </c>
      <c r="C1297">
        <v>39502121</v>
      </c>
      <c r="D1297">
        <v>36838317</v>
      </c>
      <c r="E1297">
        <v>1</v>
      </c>
      <c r="F1297">
        <v>1</v>
      </c>
      <c r="G1297">
        <v>1</v>
      </c>
      <c r="H1297">
        <v>3</v>
      </c>
      <c r="I1297" t="s">
        <v>1459</v>
      </c>
      <c r="J1297" t="s">
        <v>1460</v>
      </c>
      <c r="K1297" t="s">
        <v>263</v>
      </c>
      <c r="L1297">
        <v>1346</v>
      </c>
      <c r="N1297">
        <v>1009</v>
      </c>
      <c r="O1297" t="s">
        <v>52</v>
      </c>
      <c r="P1297" t="s">
        <v>52</v>
      </c>
      <c r="Q1297">
        <v>1</v>
      </c>
      <c r="X1297">
        <v>0.02</v>
      </c>
      <c r="Y1297">
        <v>28.6</v>
      </c>
      <c r="Z1297">
        <v>0</v>
      </c>
      <c r="AA1297">
        <v>0</v>
      </c>
      <c r="AB1297">
        <v>0</v>
      </c>
      <c r="AC1297">
        <v>0</v>
      </c>
      <c r="AD1297">
        <v>1</v>
      </c>
      <c r="AE1297">
        <v>0</v>
      </c>
      <c r="AF1297" t="s">
        <v>3</v>
      </c>
      <c r="AG1297">
        <v>0.02</v>
      </c>
      <c r="AH1297">
        <v>2</v>
      </c>
      <c r="AI1297">
        <v>39502128</v>
      </c>
      <c r="AJ1297">
        <v>1313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</row>
    <row r="1298" spans="1:44" x14ac:dyDescent="0.2">
      <c r="A1298">
        <f>ROW(Source!A537)</f>
        <v>537</v>
      </c>
      <c r="B1298">
        <v>39502141</v>
      </c>
      <c r="C1298">
        <v>39502121</v>
      </c>
      <c r="D1298">
        <v>36852011</v>
      </c>
      <c r="E1298">
        <v>1</v>
      </c>
      <c r="F1298">
        <v>1</v>
      </c>
      <c r="G1298">
        <v>1</v>
      </c>
      <c r="H1298">
        <v>3</v>
      </c>
      <c r="I1298" t="s">
        <v>1495</v>
      </c>
      <c r="J1298" t="s">
        <v>1496</v>
      </c>
      <c r="K1298" t="s">
        <v>1497</v>
      </c>
      <c r="L1298">
        <v>1355</v>
      </c>
      <c r="N1298">
        <v>1010</v>
      </c>
      <c r="O1298" t="s">
        <v>390</v>
      </c>
      <c r="P1298" t="s">
        <v>390</v>
      </c>
      <c r="Q1298">
        <v>100</v>
      </c>
      <c r="X1298">
        <v>0.05</v>
      </c>
      <c r="Y1298">
        <v>143</v>
      </c>
      <c r="Z1298">
        <v>0</v>
      </c>
      <c r="AA1298">
        <v>0</v>
      </c>
      <c r="AB1298">
        <v>0</v>
      </c>
      <c r="AC1298">
        <v>0</v>
      </c>
      <c r="AD1298">
        <v>1</v>
      </c>
      <c r="AE1298">
        <v>0</v>
      </c>
      <c r="AF1298" t="s">
        <v>3</v>
      </c>
      <c r="AG1298">
        <v>0.05</v>
      </c>
      <c r="AH1298">
        <v>2</v>
      </c>
      <c r="AI1298">
        <v>39502129</v>
      </c>
      <c r="AJ1298">
        <v>1314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</row>
    <row r="1299" spans="1:44" x14ac:dyDescent="0.2">
      <c r="A1299">
        <f>ROW(Source!A537)</f>
        <v>537</v>
      </c>
      <c r="B1299">
        <v>39502142</v>
      </c>
      <c r="C1299">
        <v>39502121</v>
      </c>
      <c r="D1299">
        <v>36852061</v>
      </c>
      <c r="E1299">
        <v>1</v>
      </c>
      <c r="F1299">
        <v>1</v>
      </c>
      <c r="G1299">
        <v>1</v>
      </c>
      <c r="H1299">
        <v>3</v>
      </c>
      <c r="I1299" t="s">
        <v>1498</v>
      </c>
      <c r="J1299" t="s">
        <v>1499</v>
      </c>
      <c r="K1299" t="s">
        <v>1500</v>
      </c>
      <c r="L1299">
        <v>1356</v>
      </c>
      <c r="N1299">
        <v>1010</v>
      </c>
      <c r="O1299" t="s">
        <v>1128</v>
      </c>
      <c r="P1299" t="s">
        <v>1128</v>
      </c>
      <c r="Q1299">
        <v>1000</v>
      </c>
      <c r="X1299">
        <v>1.2200000000000001E-2</v>
      </c>
      <c r="Y1299">
        <v>176.21</v>
      </c>
      <c r="Z1299">
        <v>0</v>
      </c>
      <c r="AA1299">
        <v>0</v>
      </c>
      <c r="AB1299">
        <v>0</v>
      </c>
      <c r="AC1299">
        <v>0</v>
      </c>
      <c r="AD1299">
        <v>1</v>
      </c>
      <c r="AE1299">
        <v>0</v>
      </c>
      <c r="AF1299" t="s">
        <v>3</v>
      </c>
      <c r="AG1299">
        <v>1.2200000000000001E-2</v>
      </c>
      <c r="AH1299">
        <v>2</v>
      </c>
      <c r="AI1299">
        <v>39502130</v>
      </c>
      <c r="AJ1299">
        <v>1315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</row>
    <row r="1300" spans="1:44" x14ac:dyDescent="0.2">
      <c r="A1300">
        <f>ROW(Source!A537)</f>
        <v>537</v>
      </c>
      <c r="B1300">
        <v>39502143</v>
      </c>
      <c r="C1300">
        <v>39502121</v>
      </c>
      <c r="D1300">
        <v>36799065</v>
      </c>
      <c r="E1300">
        <v>17</v>
      </c>
      <c r="F1300">
        <v>1</v>
      </c>
      <c r="G1300">
        <v>1</v>
      </c>
      <c r="H1300">
        <v>3</v>
      </c>
      <c r="I1300" t="s">
        <v>1438</v>
      </c>
      <c r="J1300" t="s">
        <v>3</v>
      </c>
      <c r="K1300" t="s">
        <v>1439</v>
      </c>
      <c r="L1300">
        <v>1374</v>
      </c>
      <c r="N1300">
        <v>1013</v>
      </c>
      <c r="O1300" t="s">
        <v>1440</v>
      </c>
      <c r="P1300" t="s">
        <v>1440</v>
      </c>
      <c r="Q1300">
        <v>1</v>
      </c>
      <c r="X1300">
        <v>1.18</v>
      </c>
      <c r="Y1300">
        <v>1</v>
      </c>
      <c r="Z1300">
        <v>0</v>
      </c>
      <c r="AA1300">
        <v>0</v>
      </c>
      <c r="AB1300">
        <v>0</v>
      </c>
      <c r="AC1300">
        <v>0</v>
      </c>
      <c r="AD1300">
        <v>1</v>
      </c>
      <c r="AE1300">
        <v>0</v>
      </c>
      <c r="AF1300" t="s">
        <v>3</v>
      </c>
      <c r="AG1300">
        <v>1.18</v>
      </c>
      <c r="AH1300">
        <v>2</v>
      </c>
      <c r="AI1300">
        <v>39502131</v>
      </c>
      <c r="AJ1300">
        <v>1318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</row>
    <row r="1301" spans="1:44" x14ac:dyDescent="0.2">
      <c r="A1301">
        <f>ROW(Source!A542)</f>
        <v>542</v>
      </c>
      <c r="B1301">
        <v>39502157</v>
      </c>
      <c r="C1301">
        <v>39502146</v>
      </c>
      <c r="D1301">
        <v>37064878</v>
      </c>
      <c r="E1301">
        <v>1</v>
      </c>
      <c r="F1301">
        <v>1</v>
      </c>
      <c r="G1301">
        <v>1</v>
      </c>
      <c r="H1301">
        <v>1</v>
      </c>
      <c r="I1301" t="s">
        <v>1219</v>
      </c>
      <c r="J1301" t="s">
        <v>3</v>
      </c>
      <c r="K1301" t="s">
        <v>1220</v>
      </c>
      <c r="L1301">
        <v>1191</v>
      </c>
      <c r="N1301">
        <v>1013</v>
      </c>
      <c r="O1301" t="s">
        <v>1028</v>
      </c>
      <c r="P1301" t="s">
        <v>1028</v>
      </c>
      <c r="Q1301">
        <v>1</v>
      </c>
      <c r="X1301">
        <v>4.49</v>
      </c>
      <c r="Y1301">
        <v>0</v>
      </c>
      <c r="Z1301">
        <v>0</v>
      </c>
      <c r="AA1301">
        <v>0</v>
      </c>
      <c r="AB1301">
        <v>9.4</v>
      </c>
      <c r="AC1301">
        <v>0</v>
      </c>
      <c r="AD1301">
        <v>1</v>
      </c>
      <c r="AE1301">
        <v>1</v>
      </c>
      <c r="AF1301" t="s">
        <v>3</v>
      </c>
      <c r="AG1301">
        <v>4.49</v>
      </c>
      <c r="AH1301">
        <v>2</v>
      </c>
      <c r="AI1301">
        <v>39502147</v>
      </c>
      <c r="AJ1301">
        <v>1319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</row>
    <row r="1302" spans="1:44" x14ac:dyDescent="0.2">
      <c r="A1302">
        <f>ROW(Source!A542)</f>
        <v>542</v>
      </c>
      <c r="B1302">
        <v>39502158</v>
      </c>
      <c r="C1302">
        <v>39502146</v>
      </c>
      <c r="D1302">
        <v>37064876</v>
      </c>
      <c r="E1302">
        <v>1</v>
      </c>
      <c r="F1302">
        <v>1</v>
      </c>
      <c r="G1302">
        <v>1</v>
      </c>
      <c r="H1302">
        <v>1</v>
      </c>
      <c r="I1302" t="s">
        <v>1029</v>
      </c>
      <c r="J1302" t="s">
        <v>3</v>
      </c>
      <c r="K1302" t="s">
        <v>1030</v>
      </c>
      <c r="L1302">
        <v>1191</v>
      </c>
      <c r="N1302">
        <v>1013</v>
      </c>
      <c r="O1302" t="s">
        <v>1028</v>
      </c>
      <c r="P1302" t="s">
        <v>1028</v>
      </c>
      <c r="Q1302">
        <v>1</v>
      </c>
      <c r="X1302">
        <v>0.12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1</v>
      </c>
      <c r="AE1302">
        <v>2</v>
      </c>
      <c r="AF1302" t="s">
        <v>3</v>
      </c>
      <c r="AG1302">
        <v>0.12</v>
      </c>
      <c r="AH1302">
        <v>2</v>
      </c>
      <c r="AI1302">
        <v>39502148</v>
      </c>
      <c r="AJ1302">
        <v>1320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</row>
    <row r="1303" spans="1:44" x14ac:dyDescent="0.2">
      <c r="A1303">
        <f>ROW(Source!A542)</f>
        <v>542</v>
      </c>
      <c r="B1303">
        <v>39502159</v>
      </c>
      <c r="C1303">
        <v>39502146</v>
      </c>
      <c r="D1303">
        <v>36882159</v>
      </c>
      <c r="E1303">
        <v>1</v>
      </c>
      <c r="F1303">
        <v>1</v>
      </c>
      <c r="G1303">
        <v>1</v>
      </c>
      <c r="H1303">
        <v>2</v>
      </c>
      <c r="I1303" t="s">
        <v>1119</v>
      </c>
      <c r="J1303" t="s">
        <v>1120</v>
      </c>
      <c r="K1303" t="s">
        <v>1121</v>
      </c>
      <c r="L1303">
        <v>1368</v>
      </c>
      <c r="N1303">
        <v>1011</v>
      </c>
      <c r="O1303" t="s">
        <v>1034</v>
      </c>
      <c r="P1303" t="s">
        <v>1034</v>
      </c>
      <c r="Q1303">
        <v>1</v>
      </c>
      <c r="X1303">
        <v>0.06</v>
      </c>
      <c r="Y1303">
        <v>0</v>
      </c>
      <c r="Z1303">
        <v>111.99</v>
      </c>
      <c r="AA1303">
        <v>13.5</v>
      </c>
      <c r="AB1303">
        <v>0</v>
      </c>
      <c r="AC1303">
        <v>0</v>
      </c>
      <c r="AD1303">
        <v>1</v>
      </c>
      <c r="AE1303">
        <v>0</v>
      </c>
      <c r="AF1303" t="s">
        <v>3</v>
      </c>
      <c r="AG1303">
        <v>0.06</v>
      </c>
      <c r="AH1303">
        <v>2</v>
      </c>
      <c r="AI1303">
        <v>39502149</v>
      </c>
      <c r="AJ1303">
        <v>1321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</row>
    <row r="1304" spans="1:44" x14ac:dyDescent="0.2">
      <c r="A1304">
        <f>ROW(Source!A542)</f>
        <v>542</v>
      </c>
      <c r="B1304">
        <v>39502160</v>
      </c>
      <c r="C1304">
        <v>39502146</v>
      </c>
      <c r="D1304">
        <v>36883554</v>
      </c>
      <c r="E1304">
        <v>1</v>
      </c>
      <c r="F1304">
        <v>1</v>
      </c>
      <c r="G1304">
        <v>1</v>
      </c>
      <c r="H1304">
        <v>2</v>
      </c>
      <c r="I1304" t="s">
        <v>1037</v>
      </c>
      <c r="J1304" t="s">
        <v>1038</v>
      </c>
      <c r="K1304" t="s">
        <v>1039</v>
      </c>
      <c r="L1304">
        <v>1368</v>
      </c>
      <c r="N1304">
        <v>1011</v>
      </c>
      <c r="O1304" t="s">
        <v>1034</v>
      </c>
      <c r="P1304" t="s">
        <v>1034</v>
      </c>
      <c r="Q1304">
        <v>1</v>
      </c>
      <c r="X1304">
        <v>0.06</v>
      </c>
      <c r="Y1304">
        <v>0</v>
      </c>
      <c r="Z1304">
        <v>65.709999999999994</v>
      </c>
      <c r="AA1304">
        <v>11.6</v>
      </c>
      <c r="AB1304">
        <v>0</v>
      </c>
      <c r="AC1304">
        <v>0</v>
      </c>
      <c r="AD1304">
        <v>1</v>
      </c>
      <c r="AE1304">
        <v>0</v>
      </c>
      <c r="AF1304" t="s">
        <v>3</v>
      </c>
      <c r="AG1304">
        <v>0.06</v>
      </c>
      <c r="AH1304">
        <v>2</v>
      </c>
      <c r="AI1304">
        <v>39502150</v>
      </c>
      <c r="AJ1304">
        <v>1322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</row>
    <row r="1305" spans="1:44" x14ac:dyDescent="0.2">
      <c r="A1305">
        <f>ROW(Source!A542)</f>
        <v>542</v>
      </c>
      <c r="B1305">
        <v>39502161</v>
      </c>
      <c r="C1305">
        <v>39502146</v>
      </c>
      <c r="D1305">
        <v>36802094</v>
      </c>
      <c r="E1305">
        <v>1</v>
      </c>
      <c r="F1305">
        <v>1</v>
      </c>
      <c r="G1305">
        <v>1</v>
      </c>
      <c r="H1305">
        <v>3</v>
      </c>
      <c r="I1305" t="s">
        <v>1430</v>
      </c>
      <c r="J1305" t="s">
        <v>1431</v>
      </c>
      <c r="K1305" t="s">
        <v>1432</v>
      </c>
      <c r="L1305">
        <v>1346</v>
      </c>
      <c r="N1305">
        <v>1009</v>
      </c>
      <c r="O1305" t="s">
        <v>52</v>
      </c>
      <c r="P1305" t="s">
        <v>52</v>
      </c>
      <c r="Q1305">
        <v>1</v>
      </c>
      <c r="X1305">
        <v>0.32</v>
      </c>
      <c r="Y1305">
        <v>30.4</v>
      </c>
      <c r="Z1305">
        <v>0</v>
      </c>
      <c r="AA1305">
        <v>0</v>
      </c>
      <c r="AB1305">
        <v>0</v>
      </c>
      <c r="AC1305">
        <v>0</v>
      </c>
      <c r="AD1305">
        <v>1</v>
      </c>
      <c r="AE1305">
        <v>0</v>
      </c>
      <c r="AF1305" t="s">
        <v>3</v>
      </c>
      <c r="AG1305">
        <v>0.32</v>
      </c>
      <c r="AH1305">
        <v>2</v>
      </c>
      <c r="AI1305">
        <v>39502151</v>
      </c>
      <c r="AJ1305">
        <v>1323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</row>
    <row r="1306" spans="1:44" x14ac:dyDescent="0.2">
      <c r="A1306">
        <f>ROW(Source!A542)</f>
        <v>542</v>
      </c>
      <c r="B1306">
        <v>39502162</v>
      </c>
      <c r="C1306">
        <v>39502146</v>
      </c>
      <c r="D1306">
        <v>36802373</v>
      </c>
      <c r="E1306">
        <v>1</v>
      </c>
      <c r="F1306">
        <v>1</v>
      </c>
      <c r="G1306">
        <v>1</v>
      </c>
      <c r="H1306">
        <v>3</v>
      </c>
      <c r="I1306" t="s">
        <v>1258</v>
      </c>
      <c r="J1306" t="s">
        <v>1259</v>
      </c>
      <c r="K1306" t="s">
        <v>1260</v>
      </c>
      <c r="L1306">
        <v>1348</v>
      </c>
      <c r="N1306">
        <v>1009</v>
      </c>
      <c r="O1306" t="s">
        <v>57</v>
      </c>
      <c r="P1306" t="s">
        <v>57</v>
      </c>
      <c r="Q1306">
        <v>1000</v>
      </c>
      <c r="X1306">
        <v>1.16E-3</v>
      </c>
      <c r="Y1306">
        <v>1820</v>
      </c>
      <c r="Z1306">
        <v>0</v>
      </c>
      <c r="AA1306">
        <v>0</v>
      </c>
      <c r="AB1306">
        <v>0</v>
      </c>
      <c r="AC1306">
        <v>0</v>
      </c>
      <c r="AD1306">
        <v>1</v>
      </c>
      <c r="AE1306">
        <v>0</v>
      </c>
      <c r="AF1306" t="s">
        <v>3</v>
      </c>
      <c r="AG1306">
        <v>1.16E-3</v>
      </c>
      <c r="AH1306">
        <v>2</v>
      </c>
      <c r="AI1306">
        <v>39502152</v>
      </c>
      <c r="AJ1306">
        <v>1324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</row>
    <row r="1307" spans="1:44" x14ac:dyDescent="0.2">
      <c r="A1307">
        <f>ROW(Source!A542)</f>
        <v>542</v>
      </c>
      <c r="B1307">
        <v>39502163</v>
      </c>
      <c r="C1307">
        <v>39502146</v>
      </c>
      <c r="D1307">
        <v>36838317</v>
      </c>
      <c r="E1307">
        <v>1</v>
      </c>
      <c r="F1307">
        <v>1</v>
      </c>
      <c r="G1307">
        <v>1</v>
      </c>
      <c r="H1307">
        <v>3</v>
      </c>
      <c r="I1307" t="s">
        <v>1459</v>
      </c>
      <c r="J1307" t="s">
        <v>1460</v>
      </c>
      <c r="K1307" t="s">
        <v>263</v>
      </c>
      <c r="L1307">
        <v>1346</v>
      </c>
      <c r="N1307">
        <v>1009</v>
      </c>
      <c r="O1307" t="s">
        <v>52</v>
      </c>
      <c r="P1307" t="s">
        <v>52</v>
      </c>
      <c r="Q1307">
        <v>1</v>
      </c>
      <c r="X1307">
        <v>0.02</v>
      </c>
      <c r="Y1307">
        <v>28.6</v>
      </c>
      <c r="Z1307">
        <v>0</v>
      </c>
      <c r="AA1307">
        <v>0</v>
      </c>
      <c r="AB1307">
        <v>0</v>
      </c>
      <c r="AC1307">
        <v>0</v>
      </c>
      <c r="AD1307">
        <v>1</v>
      </c>
      <c r="AE1307">
        <v>0</v>
      </c>
      <c r="AF1307" t="s">
        <v>3</v>
      </c>
      <c r="AG1307">
        <v>0.02</v>
      </c>
      <c r="AH1307">
        <v>2</v>
      </c>
      <c r="AI1307">
        <v>39502153</v>
      </c>
      <c r="AJ1307">
        <v>1325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</row>
    <row r="1308" spans="1:44" x14ac:dyDescent="0.2">
      <c r="A1308">
        <f>ROW(Source!A542)</f>
        <v>542</v>
      </c>
      <c r="B1308">
        <v>39502164</v>
      </c>
      <c r="C1308">
        <v>39502146</v>
      </c>
      <c r="D1308">
        <v>36852062</v>
      </c>
      <c r="E1308">
        <v>1</v>
      </c>
      <c r="F1308">
        <v>1</v>
      </c>
      <c r="G1308">
        <v>1</v>
      </c>
      <c r="H1308">
        <v>3</v>
      </c>
      <c r="I1308" t="s">
        <v>1501</v>
      </c>
      <c r="J1308" t="s">
        <v>1502</v>
      </c>
      <c r="K1308" t="s">
        <v>1503</v>
      </c>
      <c r="L1308">
        <v>1356</v>
      </c>
      <c r="N1308">
        <v>1010</v>
      </c>
      <c r="O1308" t="s">
        <v>1128</v>
      </c>
      <c r="P1308" t="s">
        <v>1128</v>
      </c>
      <c r="Q1308">
        <v>1000</v>
      </c>
      <c r="X1308">
        <v>1.2200000000000001E-2</v>
      </c>
      <c r="Y1308">
        <v>282.02999999999997</v>
      </c>
      <c r="Z1308">
        <v>0</v>
      </c>
      <c r="AA1308">
        <v>0</v>
      </c>
      <c r="AB1308">
        <v>0</v>
      </c>
      <c r="AC1308">
        <v>0</v>
      </c>
      <c r="AD1308">
        <v>1</v>
      </c>
      <c r="AE1308">
        <v>0</v>
      </c>
      <c r="AF1308" t="s">
        <v>3</v>
      </c>
      <c r="AG1308">
        <v>1.2200000000000001E-2</v>
      </c>
      <c r="AH1308">
        <v>2</v>
      </c>
      <c r="AI1308">
        <v>39502154</v>
      </c>
      <c r="AJ1308">
        <v>1326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</row>
    <row r="1309" spans="1:44" x14ac:dyDescent="0.2">
      <c r="A1309">
        <f>ROW(Source!A542)</f>
        <v>542</v>
      </c>
      <c r="B1309">
        <v>39502165</v>
      </c>
      <c r="C1309">
        <v>39502146</v>
      </c>
      <c r="D1309">
        <v>36799065</v>
      </c>
      <c r="E1309">
        <v>17</v>
      </c>
      <c r="F1309">
        <v>1</v>
      </c>
      <c r="G1309">
        <v>1</v>
      </c>
      <c r="H1309">
        <v>3</v>
      </c>
      <c r="I1309" t="s">
        <v>1438</v>
      </c>
      <c r="J1309" t="s">
        <v>3</v>
      </c>
      <c r="K1309" t="s">
        <v>1439</v>
      </c>
      <c r="L1309">
        <v>1374</v>
      </c>
      <c r="N1309">
        <v>1013</v>
      </c>
      <c r="O1309" t="s">
        <v>1440</v>
      </c>
      <c r="P1309" t="s">
        <v>1440</v>
      </c>
      <c r="Q1309">
        <v>1</v>
      </c>
      <c r="X1309">
        <v>0.84</v>
      </c>
      <c r="Y1309">
        <v>1</v>
      </c>
      <c r="Z1309">
        <v>0</v>
      </c>
      <c r="AA1309">
        <v>0</v>
      </c>
      <c r="AB1309">
        <v>0</v>
      </c>
      <c r="AC1309">
        <v>0</v>
      </c>
      <c r="AD1309">
        <v>1</v>
      </c>
      <c r="AE1309">
        <v>0</v>
      </c>
      <c r="AF1309" t="s">
        <v>3</v>
      </c>
      <c r="AG1309">
        <v>0.84</v>
      </c>
      <c r="AH1309">
        <v>2</v>
      </c>
      <c r="AI1309">
        <v>39502155</v>
      </c>
      <c r="AJ1309">
        <v>1328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</row>
    <row r="1310" spans="1:44" x14ac:dyDescent="0.2">
      <c r="A1310">
        <f>ROW(Source!A543)</f>
        <v>543</v>
      </c>
      <c r="B1310">
        <v>39502157</v>
      </c>
      <c r="C1310">
        <v>39502146</v>
      </c>
      <c r="D1310">
        <v>37064878</v>
      </c>
      <c r="E1310">
        <v>1</v>
      </c>
      <c r="F1310">
        <v>1</v>
      </c>
      <c r="G1310">
        <v>1</v>
      </c>
      <c r="H1310">
        <v>1</v>
      </c>
      <c r="I1310" t="s">
        <v>1219</v>
      </c>
      <c r="J1310" t="s">
        <v>3</v>
      </c>
      <c r="K1310" t="s">
        <v>1220</v>
      </c>
      <c r="L1310">
        <v>1191</v>
      </c>
      <c r="N1310">
        <v>1013</v>
      </c>
      <c r="O1310" t="s">
        <v>1028</v>
      </c>
      <c r="P1310" t="s">
        <v>1028</v>
      </c>
      <c r="Q1310">
        <v>1</v>
      </c>
      <c r="X1310">
        <v>4.49</v>
      </c>
      <c r="Y1310">
        <v>0</v>
      </c>
      <c r="Z1310">
        <v>0</v>
      </c>
      <c r="AA1310">
        <v>0</v>
      </c>
      <c r="AB1310">
        <v>9.4</v>
      </c>
      <c r="AC1310">
        <v>0</v>
      </c>
      <c r="AD1310">
        <v>1</v>
      </c>
      <c r="AE1310">
        <v>1</v>
      </c>
      <c r="AF1310" t="s">
        <v>3</v>
      </c>
      <c r="AG1310">
        <v>4.49</v>
      </c>
      <c r="AH1310">
        <v>2</v>
      </c>
      <c r="AI1310">
        <v>39502147</v>
      </c>
      <c r="AJ1310">
        <v>1329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</row>
    <row r="1311" spans="1:44" x14ac:dyDescent="0.2">
      <c r="A1311">
        <f>ROW(Source!A543)</f>
        <v>543</v>
      </c>
      <c r="B1311">
        <v>39502158</v>
      </c>
      <c r="C1311">
        <v>39502146</v>
      </c>
      <c r="D1311">
        <v>37064876</v>
      </c>
      <c r="E1311">
        <v>1</v>
      </c>
      <c r="F1311">
        <v>1</v>
      </c>
      <c r="G1311">
        <v>1</v>
      </c>
      <c r="H1311">
        <v>1</v>
      </c>
      <c r="I1311" t="s">
        <v>1029</v>
      </c>
      <c r="J1311" t="s">
        <v>3</v>
      </c>
      <c r="K1311" t="s">
        <v>1030</v>
      </c>
      <c r="L1311">
        <v>1191</v>
      </c>
      <c r="N1311">
        <v>1013</v>
      </c>
      <c r="O1311" t="s">
        <v>1028</v>
      </c>
      <c r="P1311" t="s">
        <v>1028</v>
      </c>
      <c r="Q1311">
        <v>1</v>
      </c>
      <c r="X1311">
        <v>0.12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1</v>
      </c>
      <c r="AE1311">
        <v>2</v>
      </c>
      <c r="AF1311" t="s">
        <v>3</v>
      </c>
      <c r="AG1311">
        <v>0.12</v>
      </c>
      <c r="AH1311">
        <v>2</v>
      </c>
      <c r="AI1311">
        <v>39502148</v>
      </c>
      <c r="AJ1311">
        <v>1330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</row>
    <row r="1312" spans="1:44" x14ac:dyDescent="0.2">
      <c r="A1312">
        <f>ROW(Source!A543)</f>
        <v>543</v>
      </c>
      <c r="B1312">
        <v>39502159</v>
      </c>
      <c r="C1312">
        <v>39502146</v>
      </c>
      <c r="D1312">
        <v>36882159</v>
      </c>
      <c r="E1312">
        <v>1</v>
      </c>
      <c r="F1312">
        <v>1</v>
      </c>
      <c r="G1312">
        <v>1</v>
      </c>
      <c r="H1312">
        <v>2</v>
      </c>
      <c r="I1312" t="s">
        <v>1119</v>
      </c>
      <c r="J1312" t="s">
        <v>1120</v>
      </c>
      <c r="K1312" t="s">
        <v>1121</v>
      </c>
      <c r="L1312">
        <v>1368</v>
      </c>
      <c r="N1312">
        <v>1011</v>
      </c>
      <c r="O1312" t="s">
        <v>1034</v>
      </c>
      <c r="P1312" t="s">
        <v>1034</v>
      </c>
      <c r="Q1312">
        <v>1</v>
      </c>
      <c r="X1312">
        <v>0.06</v>
      </c>
      <c r="Y1312">
        <v>0</v>
      </c>
      <c r="Z1312">
        <v>111.99</v>
      </c>
      <c r="AA1312">
        <v>13.5</v>
      </c>
      <c r="AB1312">
        <v>0</v>
      </c>
      <c r="AC1312">
        <v>0</v>
      </c>
      <c r="AD1312">
        <v>1</v>
      </c>
      <c r="AE1312">
        <v>0</v>
      </c>
      <c r="AF1312" t="s">
        <v>3</v>
      </c>
      <c r="AG1312">
        <v>0.06</v>
      </c>
      <c r="AH1312">
        <v>2</v>
      </c>
      <c r="AI1312">
        <v>39502149</v>
      </c>
      <c r="AJ1312">
        <v>1331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</row>
    <row r="1313" spans="1:44" x14ac:dyDescent="0.2">
      <c r="A1313">
        <f>ROW(Source!A543)</f>
        <v>543</v>
      </c>
      <c r="B1313">
        <v>39502160</v>
      </c>
      <c r="C1313">
        <v>39502146</v>
      </c>
      <c r="D1313">
        <v>36883554</v>
      </c>
      <c r="E1313">
        <v>1</v>
      </c>
      <c r="F1313">
        <v>1</v>
      </c>
      <c r="G1313">
        <v>1</v>
      </c>
      <c r="H1313">
        <v>2</v>
      </c>
      <c r="I1313" t="s">
        <v>1037</v>
      </c>
      <c r="J1313" t="s">
        <v>1038</v>
      </c>
      <c r="K1313" t="s">
        <v>1039</v>
      </c>
      <c r="L1313">
        <v>1368</v>
      </c>
      <c r="N1313">
        <v>1011</v>
      </c>
      <c r="O1313" t="s">
        <v>1034</v>
      </c>
      <c r="P1313" t="s">
        <v>1034</v>
      </c>
      <c r="Q1313">
        <v>1</v>
      </c>
      <c r="X1313">
        <v>0.06</v>
      </c>
      <c r="Y1313">
        <v>0</v>
      </c>
      <c r="Z1313">
        <v>65.709999999999994</v>
      </c>
      <c r="AA1313">
        <v>11.6</v>
      </c>
      <c r="AB1313">
        <v>0</v>
      </c>
      <c r="AC1313">
        <v>0</v>
      </c>
      <c r="AD1313">
        <v>1</v>
      </c>
      <c r="AE1313">
        <v>0</v>
      </c>
      <c r="AF1313" t="s">
        <v>3</v>
      </c>
      <c r="AG1313">
        <v>0.06</v>
      </c>
      <c r="AH1313">
        <v>2</v>
      </c>
      <c r="AI1313">
        <v>39502150</v>
      </c>
      <c r="AJ1313">
        <v>1332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</row>
    <row r="1314" spans="1:44" x14ac:dyDescent="0.2">
      <c r="A1314">
        <f>ROW(Source!A543)</f>
        <v>543</v>
      </c>
      <c r="B1314">
        <v>39502161</v>
      </c>
      <c r="C1314">
        <v>39502146</v>
      </c>
      <c r="D1314">
        <v>36802094</v>
      </c>
      <c r="E1314">
        <v>1</v>
      </c>
      <c r="F1314">
        <v>1</v>
      </c>
      <c r="G1314">
        <v>1</v>
      </c>
      <c r="H1314">
        <v>3</v>
      </c>
      <c r="I1314" t="s">
        <v>1430</v>
      </c>
      <c r="J1314" t="s">
        <v>1431</v>
      </c>
      <c r="K1314" t="s">
        <v>1432</v>
      </c>
      <c r="L1314">
        <v>1346</v>
      </c>
      <c r="N1314">
        <v>1009</v>
      </c>
      <c r="O1314" t="s">
        <v>52</v>
      </c>
      <c r="P1314" t="s">
        <v>52</v>
      </c>
      <c r="Q1314">
        <v>1</v>
      </c>
      <c r="X1314">
        <v>0.32</v>
      </c>
      <c r="Y1314">
        <v>30.4</v>
      </c>
      <c r="Z1314">
        <v>0</v>
      </c>
      <c r="AA1314">
        <v>0</v>
      </c>
      <c r="AB1314">
        <v>0</v>
      </c>
      <c r="AC1314">
        <v>0</v>
      </c>
      <c r="AD1314">
        <v>1</v>
      </c>
      <c r="AE1314">
        <v>0</v>
      </c>
      <c r="AF1314" t="s">
        <v>3</v>
      </c>
      <c r="AG1314">
        <v>0.32</v>
      </c>
      <c r="AH1314">
        <v>2</v>
      </c>
      <c r="AI1314">
        <v>39502151</v>
      </c>
      <c r="AJ1314">
        <v>1333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</row>
    <row r="1315" spans="1:44" x14ac:dyDescent="0.2">
      <c r="A1315">
        <f>ROW(Source!A543)</f>
        <v>543</v>
      </c>
      <c r="B1315">
        <v>39502162</v>
      </c>
      <c r="C1315">
        <v>39502146</v>
      </c>
      <c r="D1315">
        <v>36802373</v>
      </c>
      <c r="E1315">
        <v>1</v>
      </c>
      <c r="F1315">
        <v>1</v>
      </c>
      <c r="G1315">
        <v>1</v>
      </c>
      <c r="H1315">
        <v>3</v>
      </c>
      <c r="I1315" t="s">
        <v>1258</v>
      </c>
      <c r="J1315" t="s">
        <v>1259</v>
      </c>
      <c r="K1315" t="s">
        <v>1260</v>
      </c>
      <c r="L1315">
        <v>1348</v>
      </c>
      <c r="N1315">
        <v>1009</v>
      </c>
      <c r="O1315" t="s">
        <v>57</v>
      </c>
      <c r="P1315" t="s">
        <v>57</v>
      </c>
      <c r="Q1315">
        <v>1000</v>
      </c>
      <c r="X1315">
        <v>1.16E-3</v>
      </c>
      <c r="Y1315">
        <v>1820</v>
      </c>
      <c r="Z1315">
        <v>0</v>
      </c>
      <c r="AA1315">
        <v>0</v>
      </c>
      <c r="AB1315">
        <v>0</v>
      </c>
      <c r="AC1315">
        <v>0</v>
      </c>
      <c r="AD1315">
        <v>1</v>
      </c>
      <c r="AE1315">
        <v>0</v>
      </c>
      <c r="AF1315" t="s">
        <v>3</v>
      </c>
      <c r="AG1315">
        <v>1.16E-3</v>
      </c>
      <c r="AH1315">
        <v>2</v>
      </c>
      <c r="AI1315">
        <v>39502152</v>
      </c>
      <c r="AJ1315">
        <v>1334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</row>
    <row r="1316" spans="1:44" x14ac:dyDescent="0.2">
      <c r="A1316">
        <f>ROW(Source!A543)</f>
        <v>543</v>
      </c>
      <c r="B1316">
        <v>39502163</v>
      </c>
      <c r="C1316">
        <v>39502146</v>
      </c>
      <c r="D1316">
        <v>36838317</v>
      </c>
      <c r="E1316">
        <v>1</v>
      </c>
      <c r="F1316">
        <v>1</v>
      </c>
      <c r="G1316">
        <v>1</v>
      </c>
      <c r="H1316">
        <v>3</v>
      </c>
      <c r="I1316" t="s">
        <v>1459</v>
      </c>
      <c r="J1316" t="s">
        <v>1460</v>
      </c>
      <c r="K1316" t="s">
        <v>263</v>
      </c>
      <c r="L1316">
        <v>1346</v>
      </c>
      <c r="N1316">
        <v>1009</v>
      </c>
      <c r="O1316" t="s">
        <v>52</v>
      </c>
      <c r="P1316" t="s">
        <v>52</v>
      </c>
      <c r="Q1316">
        <v>1</v>
      </c>
      <c r="X1316">
        <v>0.02</v>
      </c>
      <c r="Y1316">
        <v>28.6</v>
      </c>
      <c r="Z1316">
        <v>0</v>
      </c>
      <c r="AA1316">
        <v>0</v>
      </c>
      <c r="AB1316">
        <v>0</v>
      </c>
      <c r="AC1316">
        <v>0</v>
      </c>
      <c r="AD1316">
        <v>1</v>
      </c>
      <c r="AE1316">
        <v>0</v>
      </c>
      <c r="AF1316" t="s">
        <v>3</v>
      </c>
      <c r="AG1316">
        <v>0.02</v>
      </c>
      <c r="AH1316">
        <v>2</v>
      </c>
      <c r="AI1316">
        <v>39502153</v>
      </c>
      <c r="AJ1316">
        <v>1335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</row>
    <row r="1317" spans="1:44" x14ac:dyDescent="0.2">
      <c r="A1317">
        <f>ROW(Source!A543)</f>
        <v>543</v>
      </c>
      <c r="B1317">
        <v>39502164</v>
      </c>
      <c r="C1317">
        <v>39502146</v>
      </c>
      <c r="D1317">
        <v>36852062</v>
      </c>
      <c r="E1317">
        <v>1</v>
      </c>
      <c r="F1317">
        <v>1</v>
      </c>
      <c r="G1317">
        <v>1</v>
      </c>
      <c r="H1317">
        <v>3</v>
      </c>
      <c r="I1317" t="s">
        <v>1501</v>
      </c>
      <c r="J1317" t="s">
        <v>1502</v>
      </c>
      <c r="K1317" t="s">
        <v>1503</v>
      </c>
      <c r="L1317">
        <v>1356</v>
      </c>
      <c r="N1317">
        <v>1010</v>
      </c>
      <c r="O1317" t="s">
        <v>1128</v>
      </c>
      <c r="P1317" t="s">
        <v>1128</v>
      </c>
      <c r="Q1317">
        <v>1000</v>
      </c>
      <c r="X1317">
        <v>1.2200000000000001E-2</v>
      </c>
      <c r="Y1317">
        <v>282.02999999999997</v>
      </c>
      <c r="Z1317">
        <v>0</v>
      </c>
      <c r="AA1317">
        <v>0</v>
      </c>
      <c r="AB1317">
        <v>0</v>
      </c>
      <c r="AC1317">
        <v>0</v>
      </c>
      <c r="AD1317">
        <v>1</v>
      </c>
      <c r="AE1317">
        <v>0</v>
      </c>
      <c r="AF1317" t="s">
        <v>3</v>
      </c>
      <c r="AG1317">
        <v>1.2200000000000001E-2</v>
      </c>
      <c r="AH1317">
        <v>2</v>
      </c>
      <c r="AI1317">
        <v>39502154</v>
      </c>
      <c r="AJ1317">
        <v>1336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</row>
    <row r="1318" spans="1:44" x14ac:dyDescent="0.2">
      <c r="A1318">
        <f>ROW(Source!A543)</f>
        <v>543</v>
      </c>
      <c r="B1318">
        <v>39502165</v>
      </c>
      <c r="C1318">
        <v>39502146</v>
      </c>
      <c r="D1318">
        <v>36799065</v>
      </c>
      <c r="E1318">
        <v>17</v>
      </c>
      <c r="F1318">
        <v>1</v>
      </c>
      <c r="G1318">
        <v>1</v>
      </c>
      <c r="H1318">
        <v>3</v>
      </c>
      <c r="I1318" t="s">
        <v>1438</v>
      </c>
      <c r="J1318" t="s">
        <v>3</v>
      </c>
      <c r="K1318" t="s">
        <v>1439</v>
      </c>
      <c r="L1318">
        <v>1374</v>
      </c>
      <c r="N1318">
        <v>1013</v>
      </c>
      <c r="O1318" t="s">
        <v>1440</v>
      </c>
      <c r="P1318" t="s">
        <v>1440</v>
      </c>
      <c r="Q1318">
        <v>1</v>
      </c>
      <c r="X1318">
        <v>0.84</v>
      </c>
      <c r="Y1318">
        <v>1</v>
      </c>
      <c r="Z1318">
        <v>0</v>
      </c>
      <c r="AA1318">
        <v>0</v>
      </c>
      <c r="AB1318">
        <v>0</v>
      </c>
      <c r="AC1318">
        <v>0</v>
      </c>
      <c r="AD1318">
        <v>1</v>
      </c>
      <c r="AE1318">
        <v>0</v>
      </c>
      <c r="AF1318" t="s">
        <v>3</v>
      </c>
      <c r="AG1318">
        <v>0.84</v>
      </c>
      <c r="AH1318">
        <v>2</v>
      </c>
      <c r="AI1318">
        <v>39502155</v>
      </c>
      <c r="AJ1318">
        <v>1338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</row>
    <row r="1319" spans="1:44" x14ac:dyDescent="0.2">
      <c r="A1319">
        <f>ROW(Source!A546)</f>
        <v>546</v>
      </c>
      <c r="B1319">
        <v>39502171</v>
      </c>
      <c r="C1319">
        <v>39502167</v>
      </c>
      <c r="D1319">
        <v>37072767</v>
      </c>
      <c r="E1319">
        <v>1</v>
      </c>
      <c r="F1319">
        <v>1</v>
      </c>
      <c r="G1319">
        <v>1</v>
      </c>
      <c r="H1319">
        <v>1</v>
      </c>
      <c r="I1319" t="s">
        <v>1069</v>
      </c>
      <c r="J1319" t="s">
        <v>3</v>
      </c>
      <c r="K1319" t="s">
        <v>1070</v>
      </c>
      <c r="L1319">
        <v>1191</v>
      </c>
      <c r="N1319">
        <v>1013</v>
      </c>
      <c r="O1319" t="s">
        <v>1028</v>
      </c>
      <c r="P1319" t="s">
        <v>1028</v>
      </c>
      <c r="Q1319">
        <v>1</v>
      </c>
      <c r="X1319">
        <v>15.64</v>
      </c>
      <c r="Y1319">
        <v>0</v>
      </c>
      <c r="Z1319">
        <v>0</v>
      </c>
      <c r="AA1319">
        <v>0</v>
      </c>
      <c r="AB1319">
        <v>9.18</v>
      </c>
      <c r="AC1319">
        <v>0</v>
      </c>
      <c r="AD1319">
        <v>1</v>
      </c>
      <c r="AE1319">
        <v>1</v>
      </c>
      <c r="AF1319" t="s">
        <v>3</v>
      </c>
      <c r="AG1319">
        <v>15.64</v>
      </c>
      <c r="AH1319">
        <v>2</v>
      </c>
      <c r="AI1319">
        <v>39502168</v>
      </c>
      <c r="AJ1319">
        <v>1339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</row>
    <row r="1320" spans="1:44" x14ac:dyDescent="0.2">
      <c r="A1320">
        <f>ROW(Source!A546)</f>
        <v>546</v>
      </c>
      <c r="B1320">
        <v>39502172</v>
      </c>
      <c r="C1320">
        <v>39502167</v>
      </c>
      <c r="D1320">
        <v>36883883</v>
      </c>
      <c r="E1320">
        <v>1</v>
      </c>
      <c r="F1320">
        <v>1</v>
      </c>
      <c r="G1320">
        <v>1</v>
      </c>
      <c r="H1320">
        <v>2</v>
      </c>
      <c r="I1320" t="s">
        <v>1113</v>
      </c>
      <c r="J1320" t="s">
        <v>1114</v>
      </c>
      <c r="K1320" t="s">
        <v>1115</v>
      </c>
      <c r="L1320">
        <v>1368</v>
      </c>
      <c r="N1320">
        <v>1011</v>
      </c>
      <c r="O1320" t="s">
        <v>1034</v>
      </c>
      <c r="P1320" t="s">
        <v>1034</v>
      </c>
      <c r="Q1320">
        <v>1</v>
      </c>
      <c r="X1320">
        <v>4.0599999999999996</v>
      </c>
      <c r="Y1320">
        <v>0</v>
      </c>
      <c r="Z1320">
        <v>32.5</v>
      </c>
      <c r="AA1320">
        <v>0</v>
      </c>
      <c r="AB1320">
        <v>0</v>
      </c>
      <c r="AC1320">
        <v>0</v>
      </c>
      <c r="AD1320">
        <v>1</v>
      </c>
      <c r="AE1320">
        <v>0</v>
      </c>
      <c r="AF1320" t="s">
        <v>3</v>
      </c>
      <c r="AG1320">
        <v>4.0599999999999996</v>
      </c>
      <c r="AH1320">
        <v>2</v>
      </c>
      <c r="AI1320">
        <v>39502169</v>
      </c>
      <c r="AJ1320">
        <v>1340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</row>
    <row r="1321" spans="1:44" x14ac:dyDescent="0.2">
      <c r="A1321">
        <f>ROW(Source!A546)</f>
        <v>546</v>
      </c>
      <c r="B1321">
        <v>39502173</v>
      </c>
      <c r="C1321">
        <v>39502167</v>
      </c>
      <c r="D1321">
        <v>36884481</v>
      </c>
      <c r="E1321">
        <v>1</v>
      </c>
      <c r="F1321">
        <v>1</v>
      </c>
      <c r="G1321">
        <v>1</v>
      </c>
      <c r="H1321">
        <v>2</v>
      </c>
      <c r="I1321" t="s">
        <v>1116</v>
      </c>
      <c r="J1321" t="s">
        <v>1117</v>
      </c>
      <c r="K1321" t="s">
        <v>1118</v>
      </c>
      <c r="L1321">
        <v>1368</v>
      </c>
      <c r="N1321">
        <v>1011</v>
      </c>
      <c r="O1321" t="s">
        <v>1034</v>
      </c>
      <c r="P1321" t="s">
        <v>1034</v>
      </c>
      <c r="Q1321">
        <v>1</v>
      </c>
      <c r="X1321">
        <v>8.1199999999999992</v>
      </c>
      <c r="Y1321">
        <v>0</v>
      </c>
      <c r="Z1321">
        <v>1.53</v>
      </c>
      <c r="AA1321">
        <v>0</v>
      </c>
      <c r="AB1321">
        <v>0</v>
      </c>
      <c r="AC1321">
        <v>0</v>
      </c>
      <c r="AD1321">
        <v>1</v>
      </c>
      <c r="AE1321">
        <v>0</v>
      </c>
      <c r="AF1321" t="s">
        <v>3</v>
      </c>
      <c r="AG1321">
        <v>8.1199999999999992</v>
      </c>
      <c r="AH1321">
        <v>2</v>
      </c>
      <c r="AI1321">
        <v>39502170</v>
      </c>
      <c r="AJ1321">
        <v>1341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</row>
    <row r="1322" spans="1:44" x14ac:dyDescent="0.2">
      <c r="A1322">
        <f>ROW(Source!A547)</f>
        <v>547</v>
      </c>
      <c r="B1322">
        <v>39502171</v>
      </c>
      <c r="C1322">
        <v>39502167</v>
      </c>
      <c r="D1322">
        <v>37072767</v>
      </c>
      <c r="E1322">
        <v>1</v>
      </c>
      <c r="F1322">
        <v>1</v>
      </c>
      <c r="G1322">
        <v>1</v>
      </c>
      <c r="H1322">
        <v>1</v>
      </c>
      <c r="I1322" t="s">
        <v>1069</v>
      </c>
      <c r="J1322" t="s">
        <v>3</v>
      </c>
      <c r="K1322" t="s">
        <v>1070</v>
      </c>
      <c r="L1322">
        <v>1191</v>
      </c>
      <c r="N1322">
        <v>1013</v>
      </c>
      <c r="O1322" t="s">
        <v>1028</v>
      </c>
      <c r="P1322" t="s">
        <v>1028</v>
      </c>
      <c r="Q1322">
        <v>1</v>
      </c>
      <c r="X1322">
        <v>15.64</v>
      </c>
      <c r="Y1322">
        <v>0</v>
      </c>
      <c r="Z1322">
        <v>0</v>
      </c>
      <c r="AA1322">
        <v>0</v>
      </c>
      <c r="AB1322">
        <v>9.18</v>
      </c>
      <c r="AC1322">
        <v>0</v>
      </c>
      <c r="AD1322">
        <v>1</v>
      </c>
      <c r="AE1322">
        <v>1</v>
      </c>
      <c r="AF1322" t="s">
        <v>3</v>
      </c>
      <c r="AG1322">
        <v>15.64</v>
      </c>
      <c r="AH1322">
        <v>2</v>
      </c>
      <c r="AI1322">
        <v>39502168</v>
      </c>
      <c r="AJ1322">
        <v>1342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</row>
    <row r="1323" spans="1:44" x14ac:dyDescent="0.2">
      <c r="A1323">
        <f>ROW(Source!A547)</f>
        <v>547</v>
      </c>
      <c r="B1323">
        <v>39502172</v>
      </c>
      <c r="C1323">
        <v>39502167</v>
      </c>
      <c r="D1323">
        <v>36883883</v>
      </c>
      <c r="E1323">
        <v>1</v>
      </c>
      <c r="F1323">
        <v>1</v>
      </c>
      <c r="G1323">
        <v>1</v>
      </c>
      <c r="H1323">
        <v>2</v>
      </c>
      <c r="I1323" t="s">
        <v>1113</v>
      </c>
      <c r="J1323" t="s">
        <v>1114</v>
      </c>
      <c r="K1323" t="s">
        <v>1115</v>
      </c>
      <c r="L1323">
        <v>1368</v>
      </c>
      <c r="N1323">
        <v>1011</v>
      </c>
      <c r="O1323" t="s">
        <v>1034</v>
      </c>
      <c r="P1323" t="s">
        <v>1034</v>
      </c>
      <c r="Q1323">
        <v>1</v>
      </c>
      <c r="X1323">
        <v>4.0599999999999996</v>
      </c>
      <c r="Y1323">
        <v>0</v>
      </c>
      <c r="Z1323">
        <v>32.5</v>
      </c>
      <c r="AA1323">
        <v>0</v>
      </c>
      <c r="AB1323">
        <v>0</v>
      </c>
      <c r="AC1323">
        <v>0</v>
      </c>
      <c r="AD1323">
        <v>1</v>
      </c>
      <c r="AE1323">
        <v>0</v>
      </c>
      <c r="AF1323" t="s">
        <v>3</v>
      </c>
      <c r="AG1323">
        <v>4.0599999999999996</v>
      </c>
      <c r="AH1323">
        <v>2</v>
      </c>
      <c r="AI1323">
        <v>39502169</v>
      </c>
      <c r="AJ1323">
        <v>1343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</row>
    <row r="1324" spans="1:44" x14ac:dyDescent="0.2">
      <c r="A1324">
        <f>ROW(Source!A547)</f>
        <v>547</v>
      </c>
      <c r="B1324">
        <v>39502173</v>
      </c>
      <c r="C1324">
        <v>39502167</v>
      </c>
      <c r="D1324">
        <v>36884481</v>
      </c>
      <c r="E1324">
        <v>1</v>
      </c>
      <c r="F1324">
        <v>1</v>
      </c>
      <c r="G1324">
        <v>1</v>
      </c>
      <c r="H1324">
        <v>2</v>
      </c>
      <c r="I1324" t="s">
        <v>1116</v>
      </c>
      <c r="J1324" t="s">
        <v>1117</v>
      </c>
      <c r="K1324" t="s">
        <v>1118</v>
      </c>
      <c r="L1324">
        <v>1368</v>
      </c>
      <c r="N1324">
        <v>1011</v>
      </c>
      <c r="O1324" t="s">
        <v>1034</v>
      </c>
      <c r="P1324" t="s">
        <v>1034</v>
      </c>
      <c r="Q1324">
        <v>1</v>
      </c>
      <c r="X1324">
        <v>8.1199999999999992</v>
      </c>
      <c r="Y1324">
        <v>0</v>
      </c>
      <c r="Z1324">
        <v>1.53</v>
      </c>
      <c r="AA1324">
        <v>0</v>
      </c>
      <c r="AB1324">
        <v>0</v>
      </c>
      <c r="AC1324">
        <v>0</v>
      </c>
      <c r="AD1324">
        <v>1</v>
      </c>
      <c r="AE1324">
        <v>0</v>
      </c>
      <c r="AF1324" t="s">
        <v>3</v>
      </c>
      <c r="AG1324">
        <v>8.1199999999999992</v>
      </c>
      <c r="AH1324">
        <v>2</v>
      </c>
      <c r="AI1324">
        <v>39502170</v>
      </c>
      <c r="AJ1324">
        <v>1344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</row>
    <row r="1325" spans="1:44" x14ac:dyDescent="0.2">
      <c r="A1325">
        <f>ROW(Source!A548)</f>
        <v>548</v>
      </c>
      <c r="B1325">
        <v>39502178</v>
      </c>
      <c r="C1325">
        <v>39502174</v>
      </c>
      <c r="D1325">
        <v>37064878</v>
      </c>
      <c r="E1325">
        <v>1</v>
      </c>
      <c r="F1325">
        <v>1</v>
      </c>
      <c r="G1325">
        <v>1</v>
      </c>
      <c r="H1325">
        <v>1</v>
      </c>
      <c r="I1325" t="s">
        <v>1219</v>
      </c>
      <c r="J1325" t="s">
        <v>3</v>
      </c>
      <c r="K1325" t="s">
        <v>1220</v>
      </c>
      <c r="L1325">
        <v>1191</v>
      </c>
      <c r="N1325">
        <v>1013</v>
      </c>
      <c r="O1325" t="s">
        <v>1028</v>
      </c>
      <c r="P1325" t="s">
        <v>1028</v>
      </c>
      <c r="Q1325">
        <v>1</v>
      </c>
      <c r="X1325">
        <v>43.4</v>
      </c>
      <c r="Y1325">
        <v>0</v>
      </c>
      <c r="Z1325">
        <v>0</v>
      </c>
      <c r="AA1325">
        <v>0</v>
      </c>
      <c r="AB1325">
        <v>9.4</v>
      </c>
      <c r="AC1325">
        <v>0</v>
      </c>
      <c r="AD1325">
        <v>1</v>
      </c>
      <c r="AE1325">
        <v>1</v>
      </c>
      <c r="AF1325" t="s">
        <v>3</v>
      </c>
      <c r="AG1325">
        <v>43.4</v>
      </c>
      <c r="AH1325">
        <v>2</v>
      </c>
      <c r="AI1325">
        <v>39502175</v>
      </c>
      <c r="AJ1325">
        <v>1345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</row>
    <row r="1326" spans="1:44" x14ac:dyDescent="0.2">
      <c r="A1326">
        <f>ROW(Source!A548)</f>
        <v>548</v>
      </c>
      <c r="B1326">
        <v>39502179</v>
      </c>
      <c r="C1326">
        <v>39502174</v>
      </c>
      <c r="D1326">
        <v>36883883</v>
      </c>
      <c r="E1326">
        <v>1</v>
      </c>
      <c r="F1326">
        <v>1</v>
      </c>
      <c r="G1326">
        <v>1</v>
      </c>
      <c r="H1326">
        <v>2</v>
      </c>
      <c r="I1326" t="s">
        <v>1113</v>
      </c>
      <c r="J1326" t="s">
        <v>1114</v>
      </c>
      <c r="K1326" t="s">
        <v>1115</v>
      </c>
      <c r="L1326">
        <v>1368</v>
      </c>
      <c r="N1326">
        <v>1011</v>
      </c>
      <c r="O1326" t="s">
        <v>1034</v>
      </c>
      <c r="P1326" t="s">
        <v>1034</v>
      </c>
      <c r="Q1326">
        <v>1</v>
      </c>
      <c r="X1326">
        <v>10.56</v>
      </c>
      <c r="Y1326">
        <v>0</v>
      </c>
      <c r="Z1326">
        <v>32.5</v>
      </c>
      <c r="AA1326">
        <v>0</v>
      </c>
      <c r="AB1326">
        <v>0</v>
      </c>
      <c r="AC1326">
        <v>0</v>
      </c>
      <c r="AD1326">
        <v>1</v>
      </c>
      <c r="AE1326">
        <v>0</v>
      </c>
      <c r="AF1326" t="s">
        <v>3</v>
      </c>
      <c r="AG1326">
        <v>10.56</v>
      </c>
      <c r="AH1326">
        <v>2</v>
      </c>
      <c r="AI1326">
        <v>39502176</v>
      </c>
      <c r="AJ1326">
        <v>1346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</row>
    <row r="1327" spans="1:44" x14ac:dyDescent="0.2">
      <c r="A1327">
        <f>ROW(Source!A548)</f>
        <v>548</v>
      </c>
      <c r="B1327">
        <v>39502180</v>
      </c>
      <c r="C1327">
        <v>39502174</v>
      </c>
      <c r="D1327">
        <v>36884481</v>
      </c>
      <c r="E1327">
        <v>1</v>
      </c>
      <c r="F1327">
        <v>1</v>
      </c>
      <c r="G1327">
        <v>1</v>
      </c>
      <c r="H1327">
        <v>2</v>
      </c>
      <c r="I1327" t="s">
        <v>1116</v>
      </c>
      <c r="J1327" t="s">
        <v>1117</v>
      </c>
      <c r="K1327" t="s">
        <v>1118</v>
      </c>
      <c r="L1327">
        <v>1368</v>
      </c>
      <c r="N1327">
        <v>1011</v>
      </c>
      <c r="O1327" t="s">
        <v>1034</v>
      </c>
      <c r="P1327" t="s">
        <v>1034</v>
      </c>
      <c r="Q1327">
        <v>1</v>
      </c>
      <c r="X1327">
        <v>21.12</v>
      </c>
      <c r="Y1327">
        <v>0</v>
      </c>
      <c r="Z1327">
        <v>1.53</v>
      </c>
      <c r="AA1327">
        <v>0</v>
      </c>
      <c r="AB1327">
        <v>0</v>
      </c>
      <c r="AC1327">
        <v>0</v>
      </c>
      <c r="AD1327">
        <v>1</v>
      </c>
      <c r="AE1327">
        <v>0</v>
      </c>
      <c r="AF1327" t="s">
        <v>3</v>
      </c>
      <c r="AG1327">
        <v>21.12</v>
      </c>
      <c r="AH1327">
        <v>2</v>
      </c>
      <c r="AI1327">
        <v>39502177</v>
      </c>
      <c r="AJ1327">
        <v>1347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</row>
    <row r="1328" spans="1:44" x14ac:dyDescent="0.2">
      <c r="A1328">
        <f>ROW(Source!A549)</f>
        <v>549</v>
      </c>
      <c r="B1328">
        <v>39502178</v>
      </c>
      <c r="C1328">
        <v>39502174</v>
      </c>
      <c r="D1328">
        <v>37064878</v>
      </c>
      <c r="E1328">
        <v>1</v>
      </c>
      <c r="F1328">
        <v>1</v>
      </c>
      <c r="G1328">
        <v>1</v>
      </c>
      <c r="H1328">
        <v>1</v>
      </c>
      <c r="I1328" t="s">
        <v>1219</v>
      </c>
      <c r="J1328" t="s">
        <v>3</v>
      </c>
      <c r="K1328" t="s">
        <v>1220</v>
      </c>
      <c r="L1328">
        <v>1191</v>
      </c>
      <c r="N1328">
        <v>1013</v>
      </c>
      <c r="O1328" t="s">
        <v>1028</v>
      </c>
      <c r="P1328" t="s">
        <v>1028</v>
      </c>
      <c r="Q1328">
        <v>1</v>
      </c>
      <c r="X1328">
        <v>43.4</v>
      </c>
      <c r="Y1328">
        <v>0</v>
      </c>
      <c r="Z1328">
        <v>0</v>
      </c>
      <c r="AA1328">
        <v>0</v>
      </c>
      <c r="AB1328">
        <v>9.4</v>
      </c>
      <c r="AC1328">
        <v>0</v>
      </c>
      <c r="AD1328">
        <v>1</v>
      </c>
      <c r="AE1328">
        <v>1</v>
      </c>
      <c r="AF1328" t="s">
        <v>3</v>
      </c>
      <c r="AG1328">
        <v>43.4</v>
      </c>
      <c r="AH1328">
        <v>2</v>
      </c>
      <c r="AI1328">
        <v>39502175</v>
      </c>
      <c r="AJ1328">
        <v>1348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</row>
    <row r="1329" spans="1:44" x14ac:dyDescent="0.2">
      <c r="A1329">
        <f>ROW(Source!A549)</f>
        <v>549</v>
      </c>
      <c r="B1329">
        <v>39502179</v>
      </c>
      <c r="C1329">
        <v>39502174</v>
      </c>
      <c r="D1329">
        <v>36883883</v>
      </c>
      <c r="E1329">
        <v>1</v>
      </c>
      <c r="F1329">
        <v>1</v>
      </c>
      <c r="G1329">
        <v>1</v>
      </c>
      <c r="H1329">
        <v>2</v>
      </c>
      <c r="I1329" t="s">
        <v>1113</v>
      </c>
      <c r="J1329" t="s">
        <v>1114</v>
      </c>
      <c r="K1329" t="s">
        <v>1115</v>
      </c>
      <c r="L1329">
        <v>1368</v>
      </c>
      <c r="N1329">
        <v>1011</v>
      </c>
      <c r="O1329" t="s">
        <v>1034</v>
      </c>
      <c r="P1329" t="s">
        <v>1034</v>
      </c>
      <c r="Q1329">
        <v>1</v>
      </c>
      <c r="X1329">
        <v>10.56</v>
      </c>
      <c r="Y1329">
        <v>0</v>
      </c>
      <c r="Z1329">
        <v>32.5</v>
      </c>
      <c r="AA1329">
        <v>0</v>
      </c>
      <c r="AB1329">
        <v>0</v>
      </c>
      <c r="AC1329">
        <v>0</v>
      </c>
      <c r="AD1329">
        <v>1</v>
      </c>
      <c r="AE1329">
        <v>0</v>
      </c>
      <c r="AF1329" t="s">
        <v>3</v>
      </c>
      <c r="AG1329">
        <v>10.56</v>
      </c>
      <c r="AH1329">
        <v>2</v>
      </c>
      <c r="AI1329">
        <v>39502176</v>
      </c>
      <c r="AJ1329">
        <v>1349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</row>
    <row r="1330" spans="1:44" x14ac:dyDescent="0.2">
      <c r="A1330">
        <f>ROW(Source!A549)</f>
        <v>549</v>
      </c>
      <c r="B1330">
        <v>39502180</v>
      </c>
      <c r="C1330">
        <v>39502174</v>
      </c>
      <c r="D1330">
        <v>36884481</v>
      </c>
      <c r="E1330">
        <v>1</v>
      </c>
      <c r="F1330">
        <v>1</v>
      </c>
      <c r="G1330">
        <v>1</v>
      </c>
      <c r="H1330">
        <v>2</v>
      </c>
      <c r="I1330" t="s">
        <v>1116</v>
      </c>
      <c r="J1330" t="s">
        <v>1117</v>
      </c>
      <c r="K1330" t="s">
        <v>1118</v>
      </c>
      <c r="L1330">
        <v>1368</v>
      </c>
      <c r="N1330">
        <v>1011</v>
      </c>
      <c r="O1330" t="s">
        <v>1034</v>
      </c>
      <c r="P1330" t="s">
        <v>1034</v>
      </c>
      <c r="Q1330">
        <v>1</v>
      </c>
      <c r="X1330">
        <v>21.12</v>
      </c>
      <c r="Y1330">
        <v>0</v>
      </c>
      <c r="Z1330">
        <v>1.53</v>
      </c>
      <c r="AA1330">
        <v>0</v>
      </c>
      <c r="AB1330">
        <v>0</v>
      </c>
      <c r="AC1330">
        <v>0</v>
      </c>
      <c r="AD1330">
        <v>1</v>
      </c>
      <c r="AE1330">
        <v>0</v>
      </c>
      <c r="AF1330" t="s">
        <v>3</v>
      </c>
      <c r="AG1330">
        <v>21.12</v>
      </c>
      <c r="AH1330">
        <v>2</v>
      </c>
      <c r="AI1330">
        <v>39502177</v>
      </c>
      <c r="AJ1330">
        <v>1350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</row>
    <row r="1331" spans="1:44" x14ac:dyDescent="0.2">
      <c r="A1331">
        <f>ROW(Source!A550)</f>
        <v>550</v>
      </c>
      <c r="B1331">
        <v>39502192</v>
      </c>
      <c r="C1331">
        <v>39502181</v>
      </c>
      <c r="D1331">
        <v>37064878</v>
      </c>
      <c r="E1331">
        <v>1</v>
      </c>
      <c r="F1331">
        <v>1</v>
      </c>
      <c r="G1331">
        <v>1</v>
      </c>
      <c r="H1331">
        <v>1</v>
      </c>
      <c r="I1331" t="s">
        <v>1219</v>
      </c>
      <c r="J1331" t="s">
        <v>3</v>
      </c>
      <c r="K1331" t="s">
        <v>1220</v>
      </c>
      <c r="L1331">
        <v>1191</v>
      </c>
      <c r="N1331">
        <v>1013</v>
      </c>
      <c r="O1331" t="s">
        <v>1028</v>
      </c>
      <c r="P1331" t="s">
        <v>1028</v>
      </c>
      <c r="Q1331">
        <v>1</v>
      </c>
      <c r="X1331">
        <v>16.5</v>
      </c>
      <c r="Y1331">
        <v>0</v>
      </c>
      <c r="Z1331">
        <v>0</v>
      </c>
      <c r="AA1331">
        <v>0</v>
      </c>
      <c r="AB1331">
        <v>9.4</v>
      </c>
      <c r="AC1331">
        <v>0</v>
      </c>
      <c r="AD1331">
        <v>1</v>
      </c>
      <c r="AE1331">
        <v>1</v>
      </c>
      <c r="AF1331" t="s">
        <v>3</v>
      </c>
      <c r="AG1331">
        <v>16.5</v>
      </c>
      <c r="AH1331">
        <v>2</v>
      </c>
      <c r="AI1331">
        <v>39502182</v>
      </c>
      <c r="AJ1331">
        <v>1351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</row>
    <row r="1332" spans="1:44" x14ac:dyDescent="0.2">
      <c r="A1332">
        <f>ROW(Source!A550)</f>
        <v>550</v>
      </c>
      <c r="B1332">
        <v>39502193</v>
      </c>
      <c r="C1332">
        <v>39502181</v>
      </c>
      <c r="D1332">
        <v>37064876</v>
      </c>
      <c r="E1332">
        <v>1</v>
      </c>
      <c r="F1332">
        <v>1</v>
      </c>
      <c r="G1332">
        <v>1</v>
      </c>
      <c r="H1332">
        <v>1</v>
      </c>
      <c r="I1332" t="s">
        <v>1029</v>
      </c>
      <c r="J1332" t="s">
        <v>3</v>
      </c>
      <c r="K1332" t="s">
        <v>1030</v>
      </c>
      <c r="L1332">
        <v>1191</v>
      </c>
      <c r="N1332">
        <v>1013</v>
      </c>
      <c r="O1332" t="s">
        <v>1028</v>
      </c>
      <c r="P1332" t="s">
        <v>1028</v>
      </c>
      <c r="Q1332">
        <v>1</v>
      </c>
      <c r="X1332">
        <v>0.04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1</v>
      </c>
      <c r="AE1332">
        <v>2</v>
      </c>
      <c r="AF1332" t="s">
        <v>3</v>
      </c>
      <c r="AG1332">
        <v>0.04</v>
      </c>
      <c r="AH1332">
        <v>2</v>
      </c>
      <c r="AI1332">
        <v>39502183</v>
      </c>
      <c r="AJ1332">
        <v>1352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</row>
    <row r="1333" spans="1:44" x14ac:dyDescent="0.2">
      <c r="A1333">
        <f>ROW(Source!A550)</f>
        <v>550</v>
      </c>
      <c r="B1333">
        <v>39502194</v>
      </c>
      <c r="C1333">
        <v>39502181</v>
      </c>
      <c r="D1333">
        <v>36882159</v>
      </c>
      <c r="E1333">
        <v>1</v>
      </c>
      <c r="F1333">
        <v>1</v>
      </c>
      <c r="G1333">
        <v>1</v>
      </c>
      <c r="H1333">
        <v>2</v>
      </c>
      <c r="I1333" t="s">
        <v>1119</v>
      </c>
      <c r="J1333" t="s">
        <v>1120</v>
      </c>
      <c r="K1333" t="s">
        <v>1121</v>
      </c>
      <c r="L1333">
        <v>1368</v>
      </c>
      <c r="N1333">
        <v>1011</v>
      </c>
      <c r="O1333" t="s">
        <v>1034</v>
      </c>
      <c r="P1333" t="s">
        <v>1034</v>
      </c>
      <c r="Q1333">
        <v>1</v>
      </c>
      <c r="X1333">
        <v>0.02</v>
      </c>
      <c r="Y1333">
        <v>0</v>
      </c>
      <c r="Z1333">
        <v>111.99</v>
      </c>
      <c r="AA1333">
        <v>13.5</v>
      </c>
      <c r="AB1333">
        <v>0</v>
      </c>
      <c r="AC1333">
        <v>0</v>
      </c>
      <c r="AD1333">
        <v>1</v>
      </c>
      <c r="AE1333">
        <v>0</v>
      </c>
      <c r="AF1333" t="s">
        <v>3</v>
      </c>
      <c r="AG1333">
        <v>0.02</v>
      </c>
      <c r="AH1333">
        <v>2</v>
      </c>
      <c r="AI1333">
        <v>39502184</v>
      </c>
      <c r="AJ1333">
        <v>1353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</row>
    <row r="1334" spans="1:44" x14ac:dyDescent="0.2">
      <c r="A1334">
        <f>ROW(Source!A550)</f>
        <v>550</v>
      </c>
      <c r="B1334">
        <v>39502195</v>
      </c>
      <c r="C1334">
        <v>39502181</v>
      </c>
      <c r="D1334">
        <v>36883554</v>
      </c>
      <c r="E1334">
        <v>1</v>
      </c>
      <c r="F1334">
        <v>1</v>
      </c>
      <c r="G1334">
        <v>1</v>
      </c>
      <c r="H1334">
        <v>2</v>
      </c>
      <c r="I1334" t="s">
        <v>1037</v>
      </c>
      <c r="J1334" t="s">
        <v>1038</v>
      </c>
      <c r="K1334" t="s">
        <v>1039</v>
      </c>
      <c r="L1334">
        <v>1368</v>
      </c>
      <c r="N1334">
        <v>1011</v>
      </c>
      <c r="O1334" t="s">
        <v>1034</v>
      </c>
      <c r="P1334" t="s">
        <v>1034</v>
      </c>
      <c r="Q1334">
        <v>1</v>
      </c>
      <c r="X1334">
        <v>0.02</v>
      </c>
      <c r="Y1334">
        <v>0</v>
      </c>
      <c r="Z1334">
        <v>65.709999999999994</v>
      </c>
      <c r="AA1334">
        <v>11.6</v>
      </c>
      <c r="AB1334">
        <v>0</v>
      </c>
      <c r="AC1334">
        <v>0</v>
      </c>
      <c r="AD1334">
        <v>1</v>
      </c>
      <c r="AE1334">
        <v>0</v>
      </c>
      <c r="AF1334" t="s">
        <v>3</v>
      </c>
      <c r="AG1334">
        <v>0.02</v>
      </c>
      <c r="AH1334">
        <v>2</v>
      </c>
      <c r="AI1334">
        <v>39502185</v>
      </c>
      <c r="AJ1334">
        <v>1354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</row>
    <row r="1335" spans="1:44" x14ac:dyDescent="0.2">
      <c r="A1335">
        <f>ROW(Source!A550)</f>
        <v>550</v>
      </c>
      <c r="B1335">
        <v>39502196</v>
      </c>
      <c r="C1335">
        <v>39502181</v>
      </c>
      <c r="D1335">
        <v>36806488</v>
      </c>
      <c r="E1335">
        <v>1</v>
      </c>
      <c r="F1335">
        <v>1</v>
      </c>
      <c r="G1335">
        <v>1</v>
      </c>
      <c r="H1335">
        <v>3</v>
      </c>
      <c r="I1335" t="s">
        <v>1141</v>
      </c>
      <c r="J1335" t="s">
        <v>1142</v>
      </c>
      <c r="K1335" t="s">
        <v>1143</v>
      </c>
      <c r="L1335">
        <v>1348</v>
      </c>
      <c r="N1335">
        <v>1009</v>
      </c>
      <c r="O1335" t="s">
        <v>57</v>
      </c>
      <c r="P1335" t="s">
        <v>57</v>
      </c>
      <c r="Q1335">
        <v>1000</v>
      </c>
      <c r="X1335">
        <v>0.01</v>
      </c>
      <c r="Y1335">
        <v>729.98</v>
      </c>
      <c r="Z1335">
        <v>0</v>
      </c>
      <c r="AA1335">
        <v>0</v>
      </c>
      <c r="AB1335">
        <v>0</v>
      </c>
      <c r="AC1335">
        <v>0</v>
      </c>
      <c r="AD1335">
        <v>1</v>
      </c>
      <c r="AE1335">
        <v>0</v>
      </c>
      <c r="AF1335" t="s">
        <v>3</v>
      </c>
      <c r="AG1335">
        <v>0.01</v>
      </c>
      <c r="AH1335">
        <v>2</v>
      </c>
      <c r="AI1335">
        <v>39502186</v>
      </c>
      <c r="AJ1335">
        <v>1355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</row>
    <row r="1336" spans="1:44" x14ac:dyDescent="0.2">
      <c r="A1336">
        <f>ROW(Source!A550)</f>
        <v>550</v>
      </c>
      <c r="B1336">
        <v>39502197</v>
      </c>
      <c r="C1336">
        <v>39502181</v>
      </c>
      <c r="D1336">
        <v>36838317</v>
      </c>
      <c r="E1336">
        <v>1</v>
      </c>
      <c r="F1336">
        <v>1</v>
      </c>
      <c r="G1336">
        <v>1</v>
      </c>
      <c r="H1336">
        <v>3</v>
      </c>
      <c r="I1336" t="s">
        <v>1459</v>
      </c>
      <c r="J1336" t="s">
        <v>1460</v>
      </c>
      <c r="K1336" t="s">
        <v>263</v>
      </c>
      <c r="L1336">
        <v>1346</v>
      </c>
      <c r="N1336">
        <v>1009</v>
      </c>
      <c r="O1336" t="s">
        <v>52</v>
      </c>
      <c r="P1336" t="s">
        <v>52</v>
      </c>
      <c r="Q1336">
        <v>1</v>
      </c>
      <c r="X1336">
        <v>0.3</v>
      </c>
      <c r="Y1336">
        <v>28.6</v>
      </c>
      <c r="Z1336">
        <v>0</v>
      </c>
      <c r="AA1336">
        <v>0</v>
      </c>
      <c r="AB1336">
        <v>0</v>
      </c>
      <c r="AC1336">
        <v>0</v>
      </c>
      <c r="AD1336">
        <v>1</v>
      </c>
      <c r="AE1336">
        <v>0</v>
      </c>
      <c r="AF1336" t="s">
        <v>3</v>
      </c>
      <c r="AG1336">
        <v>0.3</v>
      </c>
      <c r="AH1336">
        <v>2</v>
      </c>
      <c r="AI1336">
        <v>39502187</v>
      </c>
      <c r="AJ1336">
        <v>1356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</row>
    <row r="1337" spans="1:44" x14ac:dyDescent="0.2">
      <c r="A1337">
        <f>ROW(Source!A550)</f>
        <v>550</v>
      </c>
      <c r="B1337">
        <v>39502198</v>
      </c>
      <c r="C1337">
        <v>39502181</v>
      </c>
      <c r="D1337">
        <v>36867793</v>
      </c>
      <c r="E1337">
        <v>1</v>
      </c>
      <c r="F1337">
        <v>1</v>
      </c>
      <c r="G1337">
        <v>1</v>
      </c>
      <c r="H1337">
        <v>3</v>
      </c>
      <c r="I1337" t="s">
        <v>1504</v>
      </c>
      <c r="J1337" t="s">
        <v>1505</v>
      </c>
      <c r="K1337" t="s">
        <v>1506</v>
      </c>
      <c r="L1337">
        <v>1346</v>
      </c>
      <c r="N1337">
        <v>1009</v>
      </c>
      <c r="O1337" t="s">
        <v>52</v>
      </c>
      <c r="P1337" t="s">
        <v>52</v>
      </c>
      <c r="Q1337">
        <v>1</v>
      </c>
      <c r="X1337">
        <v>0.53</v>
      </c>
      <c r="Y1337">
        <v>41.7</v>
      </c>
      <c r="Z1337">
        <v>0</v>
      </c>
      <c r="AA1337">
        <v>0</v>
      </c>
      <c r="AB1337">
        <v>0</v>
      </c>
      <c r="AC1337">
        <v>0</v>
      </c>
      <c r="AD1337">
        <v>1</v>
      </c>
      <c r="AE1337">
        <v>0</v>
      </c>
      <c r="AF1337" t="s">
        <v>3</v>
      </c>
      <c r="AG1337">
        <v>0.53</v>
      </c>
      <c r="AH1337">
        <v>2</v>
      </c>
      <c r="AI1337">
        <v>39502188</v>
      </c>
      <c r="AJ1337">
        <v>1359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</row>
    <row r="1338" spans="1:44" x14ac:dyDescent="0.2">
      <c r="A1338">
        <f>ROW(Source!A550)</f>
        <v>550</v>
      </c>
      <c r="B1338">
        <v>39502199</v>
      </c>
      <c r="C1338">
        <v>39502181</v>
      </c>
      <c r="D1338">
        <v>36799065</v>
      </c>
      <c r="E1338">
        <v>17</v>
      </c>
      <c r="F1338">
        <v>1</v>
      </c>
      <c r="G1338">
        <v>1</v>
      </c>
      <c r="H1338">
        <v>3</v>
      </c>
      <c r="I1338" t="s">
        <v>1438</v>
      </c>
      <c r="J1338" t="s">
        <v>3</v>
      </c>
      <c r="K1338" t="s">
        <v>1439</v>
      </c>
      <c r="L1338">
        <v>1374</v>
      </c>
      <c r="N1338">
        <v>1013</v>
      </c>
      <c r="O1338" t="s">
        <v>1440</v>
      </c>
      <c r="P1338" t="s">
        <v>1440</v>
      </c>
      <c r="Q1338">
        <v>1</v>
      </c>
      <c r="X1338">
        <v>3.1</v>
      </c>
      <c r="Y1338">
        <v>1</v>
      </c>
      <c r="Z1338">
        <v>0</v>
      </c>
      <c r="AA1338">
        <v>0</v>
      </c>
      <c r="AB1338">
        <v>0</v>
      </c>
      <c r="AC1338">
        <v>0</v>
      </c>
      <c r="AD1338">
        <v>1</v>
      </c>
      <c r="AE1338">
        <v>0</v>
      </c>
      <c r="AF1338" t="s">
        <v>3</v>
      </c>
      <c r="AG1338">
        <v>3.1</v>
      </c>
      <c r="AH1338">
        <v>2</v>
      </c>
      <c r="AI1338">
        <v>39502189</v>
      </c>
      <c r="AJ1338">
        <v>1360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</row>
    <row r="1339" spans="1:44" x14ac:dyDescent="0.2">
      <c r="A1339">
        <f>ROW(Source!A551)</f>
        <v>551</v>
      </c>
      <c r="B1339">
        <v>39502192</v>
      </c>
      <c r="C1339">
        <v>39502181</v>
      </c>
      <c r="D1339">
        <v>37064878</v>
      </c>
      <c r="E1339">
        <v>1</v>
      </c>
      <c r="F1339">
        <v>1</v>
      </c>
      <c r="G1339">
        <v>1</v>
      </c>
      <c r="H1339">
        <v>1</v>
      </c>
      <c r="I1339" t="s">
        <v>1219</v>
      </c>
      <c r="J1339" t="s">
        <v>3</v>
      </c>
      <c r="K1339" t="s">
        <v>1220</v>
      </c>
      <c r="L1339">
        <v>1191</v>
      </c>
      <c r="N1339">
        <v>1013</v>
      </c>
      <c r="O1339" t="s">
        <v>1028</v>
      </c>
      <c r="P1339" t="s">
        <v>1028</v>
      </c>
      <c r="Q1339">
        <v>1</v>
      </c>
      <c r="X1339">
        <v>16.5</v>
      </c>
      <c r="Y1339">
        <v>0</v>
      </c>
      <c r="Z1339">
        <v>0</v>
      </c>
      <c r="AA1339">
        <v>0</v>
      </c>
      <c r="AB1339">
        <v>9.4</v>
      </c>
      <c r="AC1339">
        <v>0</v>
      </c>
      <c r="AD1339">
        <v>1</v>
      </c>
      <c r="AE1339">
        <v>1</v>
      </c>
      <c r="AF1339" t="s">
        <v>3</v>
      </c>
      <c r="AG1339">
        <v>16.5</v>
      </c>
      <c r="AH1339">
        <v>2</v>
      </c>
      <c r="AI1339">
        <v>39502182</v>
      </c>
      <c r="AJ1339">
        <v>1361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</row>
    <row r="1340" spans="1:44" x14ac:dyDescent="0.2">
      <c r="A1340">
        <f>ROW(Source!A551)</f>
        <v>551</v>
      </c>
      <c r="B1340">
        <v>39502193</v>
      </c>
      <c r="C1340">
        <v>39502181</v>
      </c>
      <c r="D1340">
        <v>37064876</v>
      </c>
      <c r="E1340">
        <v>1</v>
      </c>
      <c r="F1340">
        <v>1</v>
      </c>
      <c r="G1340">
        <v>1</v>
      </c>
      <c r="H1340">
        <v>1</v>
      </c>
      <c r="I1340" t="s">
        <v>1029</v>
      </c>
      <c r="J1340" t="s">
        <v>3</v>
      </c>
      <c r="K1340" t="s">
        <v>1030</v>
      </c>
      <c r="L1340">
        <v>1191</v>
      </c>
      <c r="N1340">
        <v>1013</v>
      </c>
      <c r="O1340" t="s">
        <v>1028</v>
      </c>
      <c r="P1340" t="s">
        <v>1028</v>
      </c>
      <c r="Q1340">
        <v>1</v>
      </c>
      <c r="X1340">
        <v>0.04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1</v>
      </c>
      <c r="AE1340">
        <v>2</v>
      </c>
      <c r="AF1340" t="s">
        <v>3</v>
      </c>
      <c r="AG1340">
        <v>0.04</v>
      </c>
      <c r="AH1340">
        <v>2</v>
      </c>
      <c r="AI1340">
        <v>39502183</v>
      </c>
      <c r="AJ1340">
        <v>1362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</row>
    <row r="1341" spans="1:44" x14ac:dyDescent="0.2">
      <c r="A1341">
        <f>ROW(Source!A551)</f>
        <v>551</v>
      </c>
      <c r="B1341">
        <v>39502194</v>
      </c>
      <c r="C1341">
        <v>39502181</v>
      </c>
      <c r="D1341">
        <v>36882159</v>
      </c>
      <c r="E1341">
        <v>1</v>
      </c>
      <c r="F1341">
        <v>1</v>
      </c>
      <c r="G1341">
        <v>1</v>
      </c>
      <c r="H1341">
        <v>2</v>
      </c>
      <c r="I1341" t="s">
        <v>1119</v>
      </c>
      <c r="J1341" t="s">
        <v>1120</v>
      </c>
      <c r="K1341" t="s">
        <v>1121</v>
      </c>
      <c r="L1341">
        <v>1368</v>
      </c>
      <c r="N1341">
        <v>1011</v>
      </c>
      <c r="O1341" t="s">
        <v>1034</v>
      </c>
      <c r="P1341" t="s">
        <v>1034</v>
      </c>
      <c r="Q1341">
        <v>1</v>
      </c>
      <c r="X1341">
        <v>0.02</v>
      </c>
      <c r="Y1341">
        <v>0</v>
      </c>
      <c r="Z1341">
        <v>111.99</v>
      </c>
      <c r="AA1341">
        <v>13.5</v>
      </c>
      <c r="AB1341">
        <v>0</v>
      </c>
      <c r="AC1341">
        <v>0</v>
      </c>
      <c r="AD1341">
        <v>1</v>
      </c>
      <c r="AE1341">
        <v>0</v>
      </c>
      <c r="AF1341" t="s">
        <v>3</v>
      </c>
      <c r="AG1341">
        <v>0.02</v>
      </c>
      <c r="AH1341">
        <v>2</v>
      </c>
      <c r="AI1341">
        <v>39502184</v>
      </c>
      <c r="AJ1341">
        <v>1363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</row>
    <row r="1342" spans="1:44" x14ac:dyDescent="0.2">
      <c r="A1342">
        <f>ROW(Source!A551)</f>
        <v>551</v>
      </c>
      <c r="B1342">
        <v>39502195</v>
      </c>
      <c r="C1342">
        <v>39502181</v>
      </c>
      <c r="D1342">
        <v>36883554</v>
      </c>
      <c r="E1342">
        <v>1</v>
      </c>
      <c r="F1342">
        <v>1</v>
      </c>
      <c r="G1342">
        <v>1</v>
      </c>
      <c r="H1342">
        <v>2</v>
      </c>
      <c r="I1342" t="s">
        <v>1037</v>
      </c>
      <c r="J1342" t="s">
        <v>1038</v>
      </c>
      <c r="K1342" t="s">
        <v>1039</v>
      </c>
      <c r="L1342">
        <v>1368</v>
      </c>
      <c r="N1342">
        <v>1011</v>
      </c>
      <c r="O1342" t="s">
        <v>1034</v>
      </c>
      <c r="P1342" t="s">
        <v>1034</v>
      </c>
      <c r="Q1342">
        <v>1</v>
      </c>
      <c r="X1342">
        <v>0.02</v>
      </c>
      <c r="Y1342">
        <v>0</v>
      </c>
      <c r="Z1342">
        <v>65.709999999999994</v>
      </c>
      <c r="AA1342">
        <v>11.6</v>
      </c>
      <c r="AB1342">
        <v>0</v>
      </c>
      <c r="AC1342">
        <v>0</v>
      </c>
      <c r="AD1342">
        <v>1</v>
      </c>
      <c r="AE1342">
        <v>0</v>
      </c>
      <c r="AF1342" t="s">
        <v>3</v>
      </c>
      <c r="AG1342">
        <v>0.02</v>
      </c>
      <c r="AH1342">
        <v>2</v>
      </c>
      <c r="AI1342">
        <v>39502185</v>
      </c>
      <c r="AJ1342">
        <v>1364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</row>
    <row r="1343" spans="1:44" x14ac:dyDescent="0.2">
      <c r="A1343">
        <f>ROW(Source!A551)</f>
        <v>551</v>
      </c>
      <c r="B1343">
        <v>39502196</v>
      </c>
      <c r="C1343">
        <v>39502181</v>
      </c>
      <c r="D1343">
        <v>36806488</v>
      </c>
      <c r="E1343">
        <v>1</v>
      </c>
      <c r="F1343">
        <v>1</v>
      </c>
      <c r="G1343">
        <v>1</v>
      </c>
      <c r="H1343">
        <v>3</v>
      </c>
      <c r="I1343" t="s">
        <v>1141</v>
      </c>
      <c r="J1343" t="s">
        <v>1142</v>
      </c>
      <c r="K1343" t="s">
        <v>1143</v>
      </c>
      <c r="L1343">
        <v>1348</v>
      </c>
      <c r="N1343">
        <v>1009</v>
      </c>
      <c r="O1343" t="s">
        <v>57</v>
      </c>
      <c r="P1343" t="s">
        <v>57</v>
      </c>
      <c r="Q1343">
        <v>1000</v>
      </c>
      <c r="X1343">
        <v>0.01</v>
      </c>
      <c r="Y1343">
        <v>729.98</v>
      </c>
      <c r="Z1343">
        <v>0</v>
      </c>
      <c r="AA1343">
        <v>0</v>
      </c>
      <c r="AB1343">
        <v>0</v>
      </c>
      <c r="AC1343">
        <v>0</v>
      </c>
      <c r="AD1343">
        <v>1</v>
      </c>
      <c r="AE1343">
        <v>0</v>
      </c>
      <c r="AF1343" t="s">
        <v>3</v>
      </c>
      <c r="AG1343">
        <v>0.01</v>
      </c>
      <c r="AH1343">
        <v>2</v>
      </c>
      <c r="AI1343">
        <v>39502186</v>
      </c>
      <c r="AJ1343">
        <v>1365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</row>
    <row r="1344" spans="1:44" x14ac:dyDescent="0.2">
      <c r="A1344">
        <f>ROW(Source!A551)</f>
        <v>551</v>
      </c>
      <c r="B1344">
        <v>39502197</v>
      </c>
      <c r="C1344">
        <v>39502181</v>
      </c>
      <c r="D1344">
        <v>36838317</v>
      </c>
      <c r="E1344">
        <v>1</v>
      </c>
      <c r="F1344">
        <v>1</v>
      </c>
      <c r="G1344">
        <v>1</v>
      </c>
      <c r="H1344">
        <v>3</v>
      </c>
      <c r="I1344" t="s">
        <v>1459</v>
      </c>
      <c r="J1344" t="s">
        <v>1460</v>
      </c>
      <c r="K1344" t="s">
        <v>263</v>
      </c>
      <c r="L1344">
        <v>1346</v>
      </c>
      <c r="N1344">
        <v>1009</v>
      </c>
      <c r="O1344" t="s">
        <v>52</v>
      </c>
      <c r="P1344" t="s">
        <v>52</v>
      </c>
      <c r="Q1344">
        <v>1</v>
      </c>
      <c r="X1344">
        <v>0.3</v>
      </c>
      <c r="Y1344">
        <v>28.6</v>
      </c>
      <c r="Z1344">
        <v>0</v>
      </c>
      <c r="AA1344">
        <v>0</v>
      </c>
      <c r="AB1344">
        <v>0</v>
      </c>
      <c r="AC1344">
        <v>0</v>
      </c>
      <c r="AD1344">
        <v>1</v>
      </c>
      <c r="AE1344">
        <v>0</v>
      </c>
      <c r="AF1344" t="s">
        <v>3</v>
      </c>
      <c r="AG1344">
        <v>0.3</v>
      </c>
      <c r="AH1344">
        <v>2</v>
      </c>
      <c r="AI1344">
        <v>39502187</v>
      </c>
      <c r="AJ1344">
        <v>1366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</row>
    <row r="1345" spans="1:44" x14ac:dyDescent="0.2">
      <c r="A1345">
        <f>ROW(Source!A551)</f>
        <v>551</v>
      </c>
      <c r="B1345">
        <v>39502198</v>
      </c>
      <c r="C1345">
        <v>39502181</v>
      </c>
      <c r="D1345">
        <v>36867793</v>
      </c>
      <c r="E1345">
        <v>1</v>
      </c>
      <c r="F1345">
        <v>1</v>
      </c>
      <c r="G1345">
        <v>1</v>
      </c>
      <c r="H1345">
        <v>3</v>
      </c>
      <c r="I1345" t="s">
        <v>1504</v>
      </c>
      <c r="J1345" t="s">
        <v>1505</v>
      </c>
      <c r="K1345" t="s">
        <v>1506</v>
      </c>
      <c r="L1345">
        <v>1346</v>
      </c>
      <c r="N1345">
        <v>1009</v>
      </c>
      <c r="O1345" t="s">
        <v>52</v>
      </c>
      <c r="P1345" t="s">
        <v>52</v>
      </c>
      <c r="Q1345">
        <v>1</v>
      </c>
      <c r="X1345">
        <v>0.53</v>
      </c>
      <c r="Y1345">
        <v>41.7</v>
      </c>
      <c r="Z1345">
        <v>0</v>
      </c>
      <c r="AA1345">
        <v>0</v>
      </c>
      <c r="AB1345">
        <v>0</v>
      </c>
      <c r="AC1345">
        <v>0</v>
      </c>
      <c r="AD1345">
        <v>1</v>
      </c>
      <c r="AE1345">
        <v>0</v>
      </c>
      <c r="AF1345" t="s">
        <v>3</v>
      </c>
      <c r="AG1345">
        <v>0.53</v>
      </c>
      <c r="AH1345">
        <v>2</v>
      </c>
      <c r="AI1345">
        <v>39502188</v>
      </c>
      <c r="AJ1345">
        <v>1369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</row>
    <row r="1346" spans="1:44" x14ac:dyDescent="0.2">
      <c r="A1346">
        <f>ROW(Source!A551)</f>
        <v>551</v>
      </c>
      <c r="B1346">
        <v>39502199</v>
      </c>
      <c r="C1346">
        <v>39502181</v>
      </c>
      <c r="D1346">
        <v>36799065</v>
      </c>
      <c r="E1346">
        <v>17</v>
      </c>
      <c r="F1346">
        <v>1</v>
      </c>
      <c r="G1346">
        <v>1</v>
      </c>
      <c r="H1346">
        <v>3</v>
      </c>
      <c r="I1346" t="s">
        <v>1438</v>
      </c>
      <c r="J1346" t="s">
        <v>3</v>
      </c>
      <c r="K1346" t="s">
        <v>1439</v>
      </c>
      <c r="L1346">
        <v>1374</v>
      </c>
      <c r="N1346">
        <v>1013</v>
      </c>
      <c r="O1346" t="s">
        <v>1440</v>
      </c>
      <c r="P1346" t="s">
        <v>1440</v>
      </c>
      <c r="Q1346">
        <v>1</v>
      </c>
      <c r="X1346">
        <v>3.1</v>
      </c>
      <c r="Y1346">
        <v>1</v>
      </c>
      <c r="Z1346">
        <v>0</v>
      </c>
      <c r="AA1346">
        <v>0</v>
      </c>
      <c r="AB1346">
        <v>0</v>
      </c>
      <c r="AC1346">
        <v>0</v>
      </c>
      <c r="AD1346">
        <v>1</v>
      </c>
      <c r="AE1346">
        <v>0</v>
      </c>
      <c r="AF1346" t="s">
        <v>3</v>
      </c>
      <c r="AG1346">
        <v>3.1</v>
      </c>
      <c r="AH1346">
        <v>2</v>
      </c>
      <c r="AI1346">
        <v>39502189</v>
      </c>
      <c r="AJ1346">
        <v>1370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</row>
    <row r="1347" spans="1:44" x14ac:dyDescent="0.2">
      <c r="A1347">
        <f>ROW(Source!A556)</f>
        <v>556</v>
      </c>
      <c r="B1347">
        <v>39502217</v>
      </c>
      <c r="C1347">
        <v>39502202</v>
      </c>
      <c r="D1347">
        <v>37064878</v>
      </c>
      <c r="E1347">
        <v>1</v>
      </c>
      <c r="F1347">
        <v>1</v>
      </c>
      <c r="G1347">
        <v>1</v>
      </c>
      <c r="H1347">
        <v>1</v>
      </c>
      <c r="I1347" t="s">
        <v>1219</v>
      </c>
      <c r="J1347" t="s">
        <v>3</v>
      </c>
      <c r="K1347" t="s">
        <v>1220</v>
      </c>
      <c r="L1347">
        <v>1191</v>
      </c>
      <c r="N1347">
        <v>1013</v>
      </c>
      <c r="O1347" t="s">
        <v>1028</v>
      </c>
      <c r="P1347" t="s">
        <v>1028</v>
      </c>
      <c r="Q1347">
        <v>1</v>
      </c>
      <c r="X1347">
        <v>15.2</v>
      </c>
      <c r="Y1347">
        <v>0</v>
      </c>
      <c r="Z1347">
        <v>0</v>
      </c>
      <c r="AA1347">
        <v>0</v>
      </c>
      <c r="AB1347">
        <v>9.4</v>
      </c>
      <c r="AC1347">
        <v>0</v>
      </c>
      <c r="AD1347">
        <v>1</v>
      </c>
      <c r="AE1347">
        <v>1</v>
      </c>
      <c r="AF1347" t="s">
        <v>3</v>
      </c>
      <c r="AG1347">
        <v>15.2</v>
      </c>
      <c r="AH1347">
        <v>2</v>
      </c>
      <c r="AI1347">
        <v>39502203</v>
      </c>
      <c r="AJ1347">
        <v>1371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</row>
    <row r="1348" spans="1:44" x14ac:dyDescent="0.2">
      <c r="A1348">
        <f>ROW(Source!A556)</f>
        <v>556</v>
      </c>
      <c r="B1348">
        <v>39502218</v>
      </c>
      <c r="C1348">
        <v>39502202</v>
      </c>
      <c r="D1348">
        <v>37064876</v>
      </c>
      <c r="E1348">
        <v>1</v>
      </c>
      <c r="F1348">
        <v>1</v>
      </c>
      <c r="G1348">
        <v>1</v>
      </c>
      <c r="H1348">
        <v>1</v>
      </c>
      <c r="I1348" t="s">
        <v>1029</v>
      </c>
      <c r="J1348" t="s">
        <v>3</v>
      </c>
      <c r="K1348" t="s">
        <v>1030</v>
      </c>
      <c r="L1348">
        <v>1191</v>
      </c>
      <c r="N1348">
        <v>1013</v>
      </c>
      <c r="O1348" t="s">
        <v>1028</v>
      </c>
      <c r="P1348" t="s">
        <v>1028</v>
      </c>
      <c r="Q1348">
        <v>1</v>
      </c>
      <c r="X1348">
        <v>0.76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1</v>
      </c>
      <c r="AE1348">
        <v>2</v>
      </c>
      <c r="AF1348" t="s">
        <v>3</v>
      </c>
      <c r="AG1348">
        <v>0.76</v>
      </c>
      <c r="AH1348">
        <v>2</v>
      </c>
      <c r="AI1348">
        <v>39502204</v>
      </c>
      <c r="AJ1348">
        <v>1372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</row>
    <row r="1349" spans="1:44" x14ac:dyDescent="0.2">
      <c r="A1349">
        <f>ROW(Source!A556)</f>
        <v>556</v>
      </c>
      <c r="B1349">
        <v>39502219</v>
      </c>
      <c r="C1349">
        <v>39502202</v>
      </c>
      <c r="D1349">
        <v>36882159</v>
      </c>
      <c r="E1349">
        <v>1</v>
      </c>
      <c r="F1349">
        <v>1</v>
      </c>
      <c r="G1349">
        <v>1</v>
      </c>
      <c r="H1349">
        <v>2</v>
      </c>
      <c r="I1349" t="s">
        <v>1119</v>
      </c>
      <c r="J1349" t="s">
        <v>1120</v>
      </c>
      <c r="K1349" t="s">
        <v>1121</v>
      </c>
      <c r="L1349">
        <v>1368</v>
      </c>
      <c r="N1349">
        <v>1011</v>
      </c>
      <c r="O1349" t="s">
        <v>1034</v>
      </c>
      <c r="P1349" t="s">
        <v>1034</v>
      </c>
      <c r="Q1349">
        <v>1</v>
      </c>
      <c r="X1349">
        <v>0.38</v>
      </c>
      <c r="Y1349">
        <v>0</v>
      </c>
      <c r="Z1349">
        <v>111.99</v>
      </c>
      <c r="AA1349">
        <v>13.5</v>
      </c>
      <c r="AB1349">
        <v>0</v>
      </c>
      <c r="AC1349">
        <v>0</v>
      </c>
      <c r="AD1349">
        <v>1</v>
      </c>
      <c r="AE1349">
        <v>0</v>
      </c>
      <c r="AF1349" t="s">
        <v>3</v>
      </c>
      <c r="AG1349">
        <v>0.38</v>
      </c>
      <c r="AH1349">
        <v>2</v>
      </c>
      <c r="AI1349">
        <v>39502205</v>
      </c>
      <c r="AJ1349">
        <v>1373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</row>
    <row r="1350" spans="1:44" x14ac:dyDescent="0.2">
      <c r="A1350">
        <f>ROW(Source!A556)</f>
        <v>556</v>
      </c>
      <c r="B1350">
        <v>39502220</v>
      </c>
      <c r="C1350">
        <v>39502202</v>
      </c>
      <c r="D1350">
        <v>36883554</v>
      </c>
      <c r="E1350">
        <v>1</v>
      </c>
      <c r="F1350">
        <v>1</v>
      </c>
      <c r="G1350">
        <v>1</v>
      </c>
      <c r="H1350">
        <v>2</v>
      </c>
      <c r="I1350" t="s">
        <v>1037</v>
      </c>
      <c r="J1350" t="s">
        <v>1038</v>
      </c>
      <c r="K1350" t="s">
        <v>1039</v>
      </c>
      <c r="L1350">
        <v>1368</v>
      </c>
      <c r="N1350">
        <v>1011</v>
      </c>
      <c r="O1350" t="s">
        <v>1034</v>
      </c>
      <c r="P1350" t="s">
        <v>1034</v>
      </c>
      <c r="Q1350">
        <v>1</v>
      </c>
      <c r="X1350">
        <v>0.38</v>
      </c>
      <c r="Y1350">
        <v>0</v>
      </c>
      <c r="Z1350">
        <v>65.709999999999994</v>
      </c>
      <c r="AA1350">
        <v>11.6</v>
      </c>
      <c r="AB1350">
        <v>0</v>
      </c>
      <c r="AC1350">
        <v>0</v>
      </c>
      <c r="AD1350">
        <v>1</v>
      </c>
      <c r="AE1350">
        <v>0</v>
      </c>
      <c r="AF1350" t="s">
        <v>3</v>
      </c>
      <c r="AG1350">
        <v>0.38</v>
      </c>
      <c r="AH1350">
        <v>2</v>
      </c>
      <c r="AI1350">
        <v>39502206</v>
      </c>
      <c r="AJ1350">
        <v>1374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</row>
    <row r="1351" spans="1:44" x14ac:dyDescent="0.2">
      <c r="A1351">
        <f>ROW(Source!A556)</f>
        <v>556</v>
      </c>
      <c r="B1351">
        <v>39502221</v>
      </c>
      <c r="C1351">
        <v>39502202</v>
      </c>
      <c r="D1351">
        <v>36883858</v>
      </c>
      <c r="E1351">
        <v>1</v>
      </c>
      <c r="F1351">
        <v>1</v>
      </c>
      <c r="G1351">
        <v>1</v>
      </c>
      <c r="H1351">
        <v>2</v>
      </c>
      <c r="I1351" t="s">
        <v>1101</v>
      </c>
      <c r="J1351" t="s">
        <v>1102</v>
      </c>
      <c r="K1351" t="s">
        <v>1103</v>
      </c>
      <c r="L1351">
        <v>1368</v>
      </c>
      <c r="N1351">
        <v>1011</v>
      </c>
      <c r="O1351" t="s">
        <v>1034</v>
      </c>
      <c r="P1351" t="s">
        <v>1034</v>
      </c>
      <c r="Q1351">
        <v>1</v>
      </c>
      <c r="X1351">
        <v>3.4</v>
      </c>
      <c r="Y1351">
        <v>0</v>
      </c>
      <c r="Z1351">
        <v>8.1</v>
      </c>
      <c r="AA1351">
        <v>0</v>
      </c>
      <c r="AB1351">
        <v>0</v>
      </c>
      <c r="AC1351">
        <v>0</v>
      </c>
      <c r="AD1351">
        <v>1</v>
      </c>
      <c r="AE1351">
        <v>0</v>
      </c>
      <c r="AF1351" t="s">
        <v>3</v>
      </c>
      <c r="AG1351">
        <v>3.4</v>
      </c>
      <c r="AH1351">
        <v>2</v>
      </c>
      <c r="AI1351">
        <v>39502207</v>
      </c>
      <c r="AJ1351">
        <v>1375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</row>
    <row r="1352" spans="1:44" x14ac:dyDescent="0.2">
      <c r="A1352">
        <f>ROW(Source!A556)</f>
        <v>556</v>
      </c>
      <c r="B1352">
        <v>39502222</v>
      </c>
      <c r="C1352">
        <v>39502202</v>
      </c>
      <c r="D1352">
        <v>36802152</v>
      </c>
      <c r="E1352">
        <v>1</v>
      </c>
      <c r="F1352">
        <v>1</v>
      </c>
      <c r="G1352">
        <v>1</v>
      </c>
      <c r="H1352">
        <v>3</v>
      </c>
      <c r="I1352" t="s">
        <v>1507</v>
      </c>
      <c r="J1352" t="s">
        <v>1508</v>
      </c>
      <c r="K1352" t="s">
        <v>1509</v>
      </c>
      <c r="L1352">
        <v>1346</v>
      </c>
      <c r="N1352">
        <v>1009</v>
      </c>
      <c r="O1352" t="s">
        <v>52</v>
      </c>
      <c r="P1352" t="s">
        <v>52</v>
      </c>
      <c r="Q1352">
        <v>1</v>
      </c>
      <c r="X1352">
        <v>0.03</v>
      </c>
      <c r="Y1352">
        <v>444</v>
      </c>
      <c r="Z1352">
        <v>0</v>
      </c>
      <c r="AA1352">
        <v>0</v>
      </c>
      <c r="AB1352">
        <v>0</v>
      </c>
      <c r="AC1352">
        <v>0</v>
      </c>
      <c r="AD1352">
        <v>1</v>
      </c>
      <c r="AE1352">
        <v>0</v>
      </c>
      <c r="AF1352" t="s">
        <v>3</v>
      </c>
      <c r="AG1352">
        <v>0.03</v>
      </c>
      <c r="AH1352">
        <v>2</v>
      </c>
      <c r="AI1352">
        <v>39502208</v>
      </c>
      <c r="AJ1352">
        <v>1376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</row>
    <row r="1353" spans="1:44" x14ac:dyDescent="0.2">
      <c r="A1353">
        <f>ROW(Source!A556)</f>
        <v>556</v>
      </c>
      <c r="B1353">
        <v>39502223</v>
      </c>
      <c r="C1353">
        <v>39502202</v>
      </c>
      <c r="D1353">
        <v>36803258</v>
      </c>
      <c r="E1353">
        <v>1</v>
      </c>
      <c r="F1353">
        <v>1</v>
      </c>
      <c r="G1353">
        <v>1</v>
      </c>
      <c r="H1353">
        <v>3</v>
      </c>
      <c r="I1353" t="s">
        <v>1447</v>
      </c>
      <c r="J1353" t="s">
        <v>1448</v>
      </c>
      <c r="K1353" t="s">
        <v>1449</v>
      </c>
      <c r="L1353">
        <v>1346</v>
      </c>
      <c r="N1353">
        <v>1009</v>
      </c>
      <c r="O1353" t="s">
        <v>52</v>
      </c>
      <c r="P1353" t="s">
        <v>52</v>
      </c>
      <c r="Q1353">
        <v>1</v>
      </c>
      <c r="X1353">
        <v>1.05</v>
      </c>
      <c r="Y1353">
        <v>10.57</v>
      </c>
      <c r="Z1353">
        <v>0</v>
      </c>
      <c r="AA1353">
        <v>0</v>
      </c>
      <c r="AB1353">
        <v>0</v>
      </c>
      <c r="AC1353">
        <v>0</v>
      </c>
      <c r="AD1353">
        <v>1</v>
      </c>
      <c r="AE1353">
        <v>0</v>
      </c>
      <c r="AF1353" t="s">
        <v>3</v>
      </c>
      <c r="AG1353">
        <v>1.05</v>
      </c>
      <c r="AH1353">
        <v>2</v>
      </c>
      <c r="AI1353">
        <v>39502209</v>
      </c>
      <c r="AJ1353">
        <v>1377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</row>
    <row r="1354" spans="1:44" x14ac:dyDescent="0.2">
      <c r="A1354">
        <f>ROW(Source!A556)</f>
        <v>556</v>
      </c>
      <c r="B1354">
        <v>39502224</v>
      </c>
      <c r="C1354">
        <v>39502202</v>
      </c>
      <c r="D1354">
        <v>36807344</v>
      </c>
      <c r="E1354">
        <v>1</v>
      </c>
      <c r="F1354">
        <v>1</v>
      </c>
      <c r="G1354">
        <v>1</v>
      </c>
      <c r="H1354">
        <v>3</v>
      </c>
      <c r="I1354" t="s">
        <v>1510</v>
      </c>
      <c r="J1354" t="s">
        <v>1511</v>
      </c>
      <c r="K1354" t="s">
        <v>1512</v>
      </c>
      <c r="L1354">
        <v>1339</v>
      </c>
      <c r="N1354">
        <v>1007</v>
      </c>
      <c r="O1354" t="s">
        <v>179</v>
      </c>
      <c r="P1354" t="s">
        <v>179</v>
      </c>
      <c r="Q1354">
        <v>1</v>
      </c>
      <c r="X1354">
        <v>2E-3</v>
      </c>
      <c r="Y1354">
        <v>600</v>
      </c>
      <c r="Z1354">
        <v>0</v>
      </c>
      <c r="AA1354">
        <v>0</v>
      </c>
      <c r="AB1354">
        <v>0</v>
      </c>
      <c r="AC1354">
        <v>0</v>
      </c>
      <c r="AD1354">
        <v>1</v>
      </c>
      <c r="AE1354">
        <v>0</v>
      </c>
      <c r="AF1354" t="s">
        <v>3</v>
      </c>
      <c r="AG1354">
        <v>2E-3</v>
      </c>
      <c r="AH1354">
        <v>2</v>
      </c>
      <c r="AI1354">
        <v>39502210</v>
      </c>
      <c r="AJ1354">
        <v>1378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</row>
    <row r="1355" spans="1:44" x14ac:dyDescent="0.2">
      <c r="A1355">
        <f>ROW(Source!A556)</f>
        <v>556</v>
      </c>
      <c r="B1355">
        <v>39502225</v>
      </c>
      <c r="C1355">
        <v>39502202</v>
      </c>
      <c r="D1355">
        <v>36825981</v>
      </c>
      <c r="E1355">
        <v>1</v>
      </c>
      <c r="F1355">
        <v>1</v>
      </c>
      <c r="G1355">
        <v>1</v>
      </c>
      <c r="H1355">
        <v>3</v>
      </c>
      <c r="I1355" t="s">
        <v>1435</v>
      </c>
      <c r="J1355" t="s">
        <v>1436</v>
      </c>
      <c r="K1355" t="s">
        <v>1437</v>
      </c>
      <c r="L1355">
        <v>1348</v>
      </c>
      <c r="N1355">
        <v>1009</v>
      </c>
      <c r="O1355" t="s">
        <v>57</v>
      </c>
      <c r="P1355" t="s">
        <v>57</v>
      </c>
      <c r="Q1355">
        <v>1000</v>
      </c>
      <c r="X1355">
        <v>3.0000000000000001E-3</v>
      </c>
      <c r="Y1355">
        <v>5000</v>
      </c>
      <c r="Z1355">
        <v>0</v>
      </c>
      <c r="AA1355">
        <v>0</v>
      </c>
      <c r="AB1355">
        <v>0</v>
      </c>
      <c r="AC1355">
        <v>0</v>
      </c>
      <c r="AD1355">
        <v>1</v>
      </c>
      <c r="AE1355">
        <v>0</v>
      </c>
      <c r="AF1355" t="s">
        <v>3</v>
      </c>
      <c r="AG1355">
        <v>3.0000000000000001E-3</v>
      </c>
      <c r="AH1355">
        <v>2</v>
      </c>
      <c r="AI1355">
        <v>39502211</v>
      </c>
      <c r="AJ1355">
        <v>1379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</row>
    <row r="1356" spans="1:44" x14ac:dyDescent="0.2">
      <c r="A1356">
        <f>ROW(Source!A556)</f>
        <v>556</v>
      </c>
      <c r="B1356">
        <v>39502226</v>
      </c>
      <c r="C1356">
        <v>39502202</v>
      </c>
      <c r="D1356">
        <v>36851945</v>
      </c>
      <c r="E1356">
        <v>1</v>
      </c>
      <c r="F1356">
        <v>1</v>
      </c>
      <c r="G1356">
        <v>1</v>
      </c>
      <c r="H1356">
        <v>3</v>
      </c>
      <c r="I1356" t="s">
        <v>1464</v>
      </c>
      <c r="J1356" t="s">
        <v>1465</v>
      </c>
      <c r="K1356" t="s">
        <v>1466</v>
      </c>
      <c r="L1356">
        <v>1358</v>
      </c>
      <c r="N1356">
        <v>1010</v>
      </c>
      <c r="O1356" t="s">
        <v>566</v>
      </c>
      <c r="P1356" t="s">
        <v>566</v>
      </c>
      <c r="Q1356">
        <v>10</v>
      </c>
      <c r="X1356">
        <v>0.6</v>
      </c>
      <c r="Y1356">
        <v>39</v>
      </c>
      <c r="Z1356">
        <v>0</v>
      </c>
      <c r="AA1356">
        <v>0</v>
      </c>
      <c r="AB1356">
        <v>0</v>
      </c>
      <c r="AC1356">
        <v>0</v>
      </c>
      <c r="AD1356">
        <v>1</v>
      </c>
      <c r="AE1356">
        <v>0</v>
      </c>
      <c r="AF1356" t="s">
        <v>3</v>
      </c>
      <c r="AG1356">
        <v>0.6</v>
      </c>
      <c r="AH1356">
        <v>2</v>
      </c>
      <c r="AI1356">
        <v>39502212</v>
      </c>
      <c r="AJ1356">
        <v>1380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</row>
    <row r="1357" spans="1:44" x14ac:dyDescent="0.2">
      <c r="A1357">
        <f>ROW(Source!A556)</f>
        <v>556</v>
      </c>
      <c r="B1357">
        <v>39502227</v>
      </c>
      <c r="C1357">
        <v>39502202</v>
      </c>
      <c r="D1357">
        <v>36852075</v>
      </c>
      <c r="E1357">
        <v>1</v>
      </c>
      <c r="F1357">
        <v>1</v>
      </c>
      <c r="G1357">
        <v>1</v>
      </c>
      <c r="H1357">
        <v>3</v>
      </c>
      <c r="I1357" t="s">
        <v>1513</v>
      </c>
      <c r="J1357" t="s">
        <v>1514</v>
      </c>
      <c r="K1357" t="s">
        <v>1515</v>
      </c>
      <c r="L1357">
        <v>1358</v>
      </c>
      <c r="N1357">
        <v>1010</v>
      </c>
      <c r="O1357" t="s">
        <v>566</v>
      </c>
      <c r="P1357" t="s">
        <v>566</v>
      </c>
      <c r="Q1357">
        <v>10</v>
      </c>
      <c r="X1357">
        <v>1.02</v>
      </c>
      <c r="Y1357">
        <v>19.899999999999999</v>
      </c>
      <c r="Z1357">
        <v>0</v>
      </c>
      <c r="AA1357">
        <v>0</v>
      </c>
      <c r="AB1357">
        <v>0</v>
      </c>
      <c r="AC1357">
        <v>0</v>
      </c>
      <c r="AD1357">
        <v>1</v>
      </c>
      <c r="AE1357">
        <v>0</v>
      </c>
      <c r="AF1357" t="s">
        <v>3</v>
      </c>
      <c r="AG1357">
        <v>1.02</v>
      </c>
      <c r="AH1357">
        <v>2</v>
      </c>
      <c r="AI1357">
        <v>39502213</v>
      </c>
      <c r="AJ1357">
        <v>1381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</row>
    <row r="1358" spans="1:44" x14ac:dyDescent="0.2">
      <c r="A1358">
        <f>ROW(Source!A556)</f>
        <v>556</v>
      </c>
      <c r="B1358">
        <v>39502228</v>
      </c>
      <c r="C1358">
        <v>39502202</v>
      </c>
      <c r="D1358">
        <v>36860519</v>
      </c>
      <c r="E1358">
        <v>1</v>
      </c>
      <c r="F1358">
        <v>1</v>
      </c>
      <c r="G1358">
        <v>1</v>
      </c>
      <c r="H1358">
        <v>3</v>
      </c>
      <c r="I1358" t="s">
        <v>1516</v>
      </c>
      <c r="J1358" t="s">
        <v>1517</v>
      </c>
      <c r="K1358" t="s">
        <v>1518</v>
      </c>
      <c r="L1358">
        <v>1355</v>
      </c>
      <c r="N1358">
        <v>1010</v>
      </c>
      <c r="O1358" t="s">
        <v>390</v>
      </c>
      <c r="P1358" t="s">
        <v>390</v>
      </c>
      <c r="Q1358">
        <v>100</v>
      </c>
      <c r="X1358">
        <v>0.25</v>
      </c>
      <c r="Y1358">
        <v>88.5</v>
      </c>
      <c r="Z1358">
        <v>0</v>
      </c>
      <c r="AA1358">
        <v>0</v>
      </c>
      <c r="AB1358">
        <v>0</v>
      </c>
      <c r="AC1358">
        <v>0</v>
      </c>
      <c r="AD1358">
        <v>1</v>
      </c>
      <c r="AE1358">
        <v>0</v>
      </c>
      <c r="AF1358" t="s">
        <v>3</v>
      </c>
      <c r="AG1358">
        <v>0.25</v>
      </c>
      <c r="AH1358">
        <v>2</v>
      </c>
      <c r="AI1358">
        <v>39502214</v>
      </c>
      <c r="AJ1358">
        <v>1382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</row>
    <row r="1359" spans="1:44" x14ac:dyDescent="0.2">
      <c r="A1359">
        <f>ROW(Source!A556)</f>
        <v>556</v>
      </c>
      <c r="B1359">
        <v>39502229</v>
      </c>
      <c r="C1359">
        <v>39502202</v>
      </c>
      <c r="D1359">
        <v>36799065</v>
      </c>
      <c r="E1359">
        <v>17</v>
      </c>
      <c r="F1359">
        <v>1</v>
      </c>
      <c r="G1359">
        <v>1</v>
      </c>
      <c r="H1359">
        <v>3</v>
      </c>
      <c r="I1359" t="s">
        <v>1438</v>
      </c>
      <c r="J1359" t="s">
        <v>3</v>
      </c>
      <c r="K1359" t="s">
        <v>1439</v>
      </c>
      <c r="L1359">
        <v>1374</v>
      </c>
      <c r="N1359">
        <v>1013</v>
      </c>
      <c r="O1359" t="s">
        <v>1440</v>
      </c>
      <c r="P1359" t="s">
        <v>1440</v>
      </c>
      <c r="Q1359">
        <v>1</v>
      </c>
      <c r="X1359">
        <v>2.86</v>
      </c>
      <c r="Y1359">
        <v>1</v>
      </c>
      <c r="Z1359">
        <v>0</v>
      </c>
      <c r="AA1359">
        <v>0</v>
      </c>
      <c r="AB1359">
        <v>0</v>
      </c>
      <c r="AC1359">
        <v>0</v>
      </c>
      <c r="AD1359">
        <v>1</v>
      </c>
      <c r="AE1359">
        <v>0</v>
      </c>
      <c r="AF1359" t="s">
        <v>3</v>
      </c>
      <c r="AG1359">
        <v>2.86</v>
      </c>
      <c r="AH1359">
        <v>2</v>
      </c>
      <c r="AI1359">
        <v>39502215</v>
      </c>
      <c r="AJ1359">
        <v>1384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</row>
    <row r="1360" spans="1:44" x14ac:dyDescent="0.2">
      <c r="A1360">
        <f>ROW(Source!A557)</f>
        <v>557</v>
      </c>
      <c r="B1360">
        <v>39502217</v>
      </c>
      <c r="C1360">
        <v>39502202</v>
      </c>
      <c r="D1360">
        <v>37064878</v>
      </c>
      <c r="E1360">
        <v>1</v>
      </c>
      <c r="F1360">
        <v>1</v>
      </c>
      <c r="G1360">
        <v>1</v>
      </c>
      <c r="H1360">
        <v>1</v>
      </c>
      <c r="I1360" t="s">
        <v>1219</v>
      </c>
      <c r="J1360" t="s">
        <v>3</v>
      </c>
      <c r="K1360" t="s">
        <v>1220</v>
      </c>
      <c r="L1360">
        <v>1191</v>
      </c>
      <c r="N1360">
        <v>1013</v>
      </c>
      <c r="O1360" t="s">
        <v>1028</v>
      </c>
      <c r="P1360" t="s">
        <v>1028</v>
      </c>
      <c r="Q1360">
        <v>1</v>
      </c>
      <c r="X1360">
        <v>15.2</v>
      </c>
      <c r="Y1360">
        <v>0</v>
      </c>
      <c r="Z1360">
        <v>0</v>
      </c>
      <c r="AA1360">
        <v>0</v>
      </c>
      <c r="AB1360">
        <v>9.4</v>
      </c>
      <c r="AC1360">
        <v>0</v>
      </c>
      <c r="AD1360">
        <v>1</v>
      </c>
      <c r="AE1360">
        <v>1</v>
      </c>
      <c r="AF1360" t="s">
        <v>3</v>
      </c>
      <c r="AG1360">
        <v>15.2</v>
      </c>
      <c r="AH1360">
        <v>2</v>
      </c>
      <c r="AI1360">
        <v>39502203</v>
      </c>
      <c r="AJ1360">
        <v>1385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</row>
    <row r="1361" spans="1:44" x14ac:dyDescent="0.2">
      <c r="A1361">
        <f>ROW(Source!A557)</f>
        <v>557</v>
      </c>
      <c r="B1361">
        <v>39502218</v>
      </c>
      <c r="C1361">
        <v>39502202</v>
      </c>
      <c r="D1361">
        <v>37064876</v>
      </c>
      <c r="E1361">
        <v>1</v>
      </c>
      <c r="F1361">
        <v>1</v>
      </c>
      <c r="G1361">
        <v>1</v>
      </c>
      <c r="H1361">
        <v>1</v>
      </c>
      <c r="I1361" t="s">
        <v>1029</v>
      </c>
      <c r="J1361" t="s">
        <v>3</v>
      </c>
      <c r="K1361" t="s">
        <v>1030</v>
      </c>
      <c r="L1361">
        <v>1191</v>
      </c>
      <c r="N1361">
        <v>1013</v>
      </c>
      <c r="O1361" t="s">
        <v>1028</v>
      </c>
      <c r="P1361" t="s">
        <v>1028</v>
      </c>
      <c r="Q1361">
        <v>1</v>
      </c>
      <c r="X1361">
        <v>0.76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1</v>
      </c>
      <c r="AE1361">
        <v>2</v>
      </c>
      <c r="AF1361" t="s">
        <v>3</v>
      </c>
      <c r="AG1361">
        <v>0.76</v>
      </c>
      <c r="AH1361">
        <v>2</v>
      </c>
      <c r="AI1361">
        <v>39502204</v>
      </c>
      <c r="AJ1361">
        <v>1386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</row>
    <row r="1362" spans="1:44" x14ac:dyDescent="0.2">
      <c r="A1362">
        <f>ROW(Source!A557)</f>
        <v>557</v>
      </c>
      <c r="B1362">
        <v>39502219</v>
      </c>
      <c r="C1362">
        <v>39502202</v>
      </c>
      <c r="D1362">
        <v>36882159</v>
      </c>
      <c r="E1362">
        <v>1</v>
      </c>
      <c r="F1362">
        <v>1</v>
      </c>
      <c r="G1362">
        <v>1</v>
      </c>
      <c r="H1362">
        <v>2</v>
      </c>
      <c r="I1362" t="s">
        <v>1119</v>
      </c>
      <c r="J1362" t="s">
        <v>1120</v>
      </c>
      <c r="K1362" t="s">
        <v>1121</v>
      </c>
      <c r="L1362">
        <v>1368</v>
      </c>
      <c r="N1362">
        <v>1011</v>
      </c>
      <c r="O1362" t="s">
        <v>1034</v>
      </c>
      <c r="P1362" t="s">
        <v>1034</v>
      </c>
      <c r="Q1362">
        <v>1</v>
      </c>
      <c r="X1362">
        <v>0.38</v>
      </c>
      <c r="Y1362">
        <v>0</v>
      </c>
      <c r="Z1362">
        <v>111.99</v>
      </c>
      <c r="AA1362">
        <v>13.5</v>
      </c>
      <c r="AB1362">
        <v>0</v>
      </c>
      <c r="AC1362">
        <v>0</v>
      </c>
      <c r="AD1362">
        <v>1</v>
      </c>
      <c r="AE1362">
        <v>0</v>
      </c>
      <c r="AF1362" t="s">
        <v>3</v>
      </c>
      <c r="AG1362">
        <v>0.38</v>
      </c>
      <c r="AH1362">
        <v>2</v>
      </c>
      <c r="AI1362">
        <v>39502205</v>
      </c>
      <c r="AJ1362">
        <v>1387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</row>
    <row r="1363" spans="1:44" x14ac:dyDescent="0.2">
      <c r="A1363">
        <f>ROW(Source!A557)</f>
        <v>557</v>
      </c>
      <c r="B1363">
        <v>39502220</v>
      </c>
      <c r="C1363">
        <v>39502202</v>
      </c>
      <c r="D1363">
        <v>36883554</v>
      </c>
      <c r="E1363">
        <v>1</v>
      </c>
      <c r="F1363">
        <v>1</v>
      </c>
      <c r="G1363">
        <v>1</v>
      </c>
      <c r="H1363">
        <v>2</v>
      </c>
      <c r="I1363" t="s">
        <v>1037</v>
      </c>
      <c r="J1363" t="s">
        <v>1038</v>
      </c>
      <c r="K1363" t="s">
        <v>1039</v>
      </c>
      <c r="L1363">
        <v>1368</v>
      </c>
      <c r="N1363">
        <v>1011</v>
      </c>
      <c r="O1363" t="s">
        <v>1034</v>
      </c>
      <c r="P1363" t="s">
        <v>1034</v>
      </c>
      <c r="Q1363">
        <v>1</v>
      </c>
      <c r="X1363">
        <v>0.38</v>
      </c>
      <c r="Y1363">
        <v>0</v>
      </c>
      <c r="Z1363">
        <v>65.709999999999994</v>
      </c>
      <c r="AA1363">
        <v>11.6</v>
      </c>
      <c r="AB1363">
        <v>0</v>
      </c>
      <c r="AC1363">
        <v>0</v>
      </c>
      <c r="AD1363">
        <v>1</v>
      </c>
      <c r="AE1363">
        <v>0</v>
      </c>
      <c r="AF1363" t="s">
        <v>3</v>
      </c>
      <c r="AG1363">
        <v>0.38</v>
      </c>
      <c r="AH1363">
        <v>2</v>
      </c>
      <c r="AI1363">
        <v>39502206</v>
      </c>
      <c r="AJ1363">
        <v>1388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</row>
    <row r="1364" spans="1:44" x14ac:dyDescent="0.2">
      <c r="A1364">
        <f>ROW(Source!A557)</f>
        <v>557</v>
      </c>
      <c r="B1364">
        <v>39502221</v>
      </c>
      <c r="C1364">
        <v>39502202</v>
      </c>
      <c r="D1364">
        <v>36883858</v>
      </c>
      <c r="E1364">
        <v>1</v>
      </c>
      <c r="F1364">
        <v>1</v>
      </c>
      <c r="G1364">
        <v>1</v>
      </c>
      <c r="H1364">
        <v>2</v>
      </c>
      <c r="I1364" t="s">
        <v>1101</v>
      </c>
      <c r="J1364" t="s">
        <v>1102</v>
      </c>
      <c r="K1364" t="s">
        <v>1103</v>
      </c>
      <c r="L1364">
        <v>1368</v>
      </c>
      <c r="N1364">
        <v>1011</v>
      </c>
      <c r="O1364" t="s">
        <v>1034</v>
      </c>
      <c r="P1364" t="s">
        <v>1034</v>
      </c>
      <c r="Q1364">
        <v>1</v>
      </c>
      <c r="X1364">
        <v>3.4</v>
      </c>
      <c r="Y1364">
        <v>0</v>
      </c>
      <c r="Z1364">
        <v>8.1</v>
      </c>
      <c r="AA1364">
        <v>0</v>
      </c>
      <c r="AB1364">
        <v>0</v>
      </c>
      <c r="AC1364">
        <v>0</v>
      </c>
      <c r="AD1364">
        <v>1</v>
      </c>
      <c r="AE1364">
        <v>0</v>
      </c>
      <c r="AF1364" t="s">
        <v>3</v>
      </c>
      <c r="AG1364">
        <v>3.4</v>
      </c>
      <c r="AH1364">
        <v>2</v>
      </c>
      <c r="AI1364">
        <v>39502207</v>
      </c>
      <c r="AJ1364">
        <v>1389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</row>
    <row r="1365" spans="1:44" x14ac:dyDescent="0.2">
      <c r="A1365">
        <f>ROW(Source!A557)</f>
        <v>557</v>
      </c>
      <c r="B1365">
        <v>39502222</v>
      </c>
      <c r="C1365">
        <v>39502202</v>
      </c>
      <c r="D1365">
        <v>36802152</v>
      </c>
      <c r="E1365">
        <v>1</v>
      </c>
      <c r="F1365">
        <v>1</v>
      </c>
      <c r="G1365">
        <v>1</v>
      </c>
      <c r="H1365">
        <v>3</v>
      </c>
      <c r="I1365" t="s">
        <v>1507</v>
      </c>
      <c r="J1365" t="s">
        <v>1508</v>
      </c>
      <c r="K1365" t="s">
        <v>1509</v>
      </c>
      <c r="L1365">
        <v>1346</v>
      </c>
      <c r="N1365">
        <v>1009</v>
      </c>
      <c r="O1365" t="s">
        <v>52</v>
      </c>
      <c r="P1365" t="s">
        <v>52</v>
      </c>
      <c r="Q1365">
        <v>1</v>
      </c>
      <c r="X1365">
        <v>0.03</v>
      </c>
      <c r="Y1365">
        <v>444</v>
      </c>
      <c r="Z1365">
        <v>0</v>
      </c>
      <c r="AA1365">
        <v>0</v>
      </c>
      <c r="AB1365">
        <v>0</v>
      </c>
      <c r="AC1365">
        <v>0</v>
      </c>
      <c r="AD1365">
        <v>1</v>
      </c>
      <c r="AE1365">
        <v>0</v>
      </c>
      <c r="AF1365" t="s">
        <v>3</v>
      </c>
      <c r="AG1365">
        <v>0.03</v>
      </c>
      <c r="AH1365">
        <v>2</v>
      </c>
      <c r="AI1365">
        <v>39502208</v>
      </c>
      <c r="AJ1365">
        <v>1390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</row>
    <row r="1366" spans="1:44" x14ac:dyDescent="0.2">
      <c r="A1366">
        <f>ROW(Source!A557)</f>
        <v>557</v>
      </c>
      <c r="B1366">
        <v>39502223</v>
      </c>
      <c r="C1366">
        <v>39502202</v>
      </c>
      <c r="D1366">
        <v>36803258</v>
      </c>
      <c r="E1366">
        <v>1</v>
      </c>
      <c r="F1366">
        <v>1</v>
      </c>
      <c r="G1366">
        <v>1</v>
      </c>
      <c r="H1366">
        <v>3</v>
      </c>
      <c r="I1366" t="s">
        <v>1447</v>
      </c>
      <c r="J1366" t="s">
        <v>1448</v>
      </c>
      <c r="K1366" t="s">
        <v>1449</v>
      </c>
      <c r="L1366">
        <v>1346</v>
      </c>
      <c r="N1366">
        <v>1009</v>
      </c>
      <c r="O1366" t="s">
        <v>52</v>
      </c>
      <c r="P1366" t="s">
        <v>52</v>
      </c>
      <c r="Q1366">
        <v>1</v>
      </c>
      <c r="X1366">
        <v>1.05</v>
      </c>
      <c r="Y1366">
        <v>10.57</v>
      </c>
      <c r="Z1366">
        <v>0</v>
      </c>
      <c r="AA1366">
        <v>0</v>
      </c>
      <c r="AB1366">
        <v>0</v>
      </c>
      <c r="AC1366">
        <v>0</v>
      </c>
      <c r="AD1366">
        <v>1</v>
      </c>
      <c r="AE1366">
        <v>0</v>
      </c>
      <c r="AF1366" t="s">
        <v>3</v>
      </c>
      <c r="AG1366">
        <v>1.05</v>
      </c>
      <c r="AH1366">
        <v>2</v>
      </c>
      <c r="AI1366">
        <v>39502209</v>
      </c>
      <c r="AJ1366">
        <v>1391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</row>
    <row r="1367" spans="1:44" x14ac:dyDescent="0.2">
      <c r="A1367">
        <f>ROW(Source!A557)</f>
        <v>557</v>
      </c>
      <c r="B1367">
        <v>39502224</v>
      </c>
      <c r="C1367">
        <v>39502202</v>
      </c>
      <c r="D1367">
        <v>36807344</v>
      </c>
      <c r="E1367">
        <v>1</v>
      </c>
      <c r="F1367">
        <v>1</v>
      </c>
      <c r="G1367">
        <v>1</v>
      </c>
      <c r="H1367">
        <v>3</v>
      </c>
      <c r="I1367" t="s">
        <v>1510</v>
      </c>
      <c r="J1367" t="s">
        <v>1511</v>
      </c>
      <c r="K1367" t="s">
        <v>1512</v>
      </c>
      <c r="L1367">
        <v>1339</v>
      </c>
      <c r="N1367">
        <v>1007</v>
      </c>
      <c r="O1367" t="s">
        <v>179</v>
      </c>
      <c r="P1367" t="s">
        <v>179</v>
      </c>
      <c r="Q1367">
        <v>1</v>
      </c>
      <c r="X1367">
        <v>2E-3</v>
      </c>
      <c r="Y1367">
        <v>600</v>
      </c>
      <c r="Z1367">
        <v>0</v>
      </c>
      <c r="AA1367">
        <v>0</v>
      </c>
      <c r="AB1367">
        <v>0</v>
      </c>
      <c r="AC1367">
        <v>0</v>
      </c>
      <c r="AD1367">
        <v>1</v>
      </c>
      <c r="AE1367">
        <v>0</v>
      </c>
      <c r="AF1367" t="s">
        <v>3</v>
      </c>
      <c r="AG1367">
        <v>2E-3</v>
      </c>
      <c r="AH1367">
        <v>2</v>
      </c>
      <c r="AI1367">
        <v>39502210</v>
      </c>
      <c r="AJ1367">
        <v>1392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</row>
    <row r="1368" spans="1:44" x14ac:dyDescent="0.2">
      <c r="A1368">
        <f>ROW(Source!A557)</f>
        <v>557</v>
      </c>
      <c r="B1368">
        <v>39502225</v>
      </c>
      <c r="C1368">
        <v>39502202</v>
      </c>
      <c r="D1368">
        <v>36825981</v>
      </c>
      <c r="E1368">
        <v>1</v>
      </c>
      <c r="F1368">
        <v>1</v>
      </c>
      <c r="G1368">
        <v>1</v>
      </c>
      <c r="H1368">
        <v>3</v>
      </c>
      <c r="I1368" t="s">
        <v>1435</v>
      </c>
      <c r="J1368" t="s">
        <v>1436</v>
      </c>
      <c r="K1368" t="s">
        <v>1437</v>
      </c>
      <c r="L1368">
        <v>1348</v>
      </c>
      <c r="N1368">
        <v>1009</v>
      </c>
      <c r="O1368" t="s">
        <v>57</v>
      </c>
      <c r="P1368" t="s">
        <v>57</v>
      </c>
      <c r="Q1368">
        <v>1000</v>
      </c>
      <c r="X1368">
        <v>3.0000000000000001E-3</v>
      </c>
      <c r="Y1368">
        <v>5000</v>
      </c>
      <c r="Z1368">
        <v>0</v>
      </c>
      <c r="AA1368">
        <v>0</v>
      </c>
      <c r="AB1368">
        <v>0</v>
      </c>
      <c r="AC1368">
        <v>0</v>
      </c>
      <c r="AD1368">
        <v>1</v>
      </c>
      <c r="AE1368">
        <v>0</v>
      </c>
      <c r="AF1368" t="s">
        <v>3</v>
      </c>
      <c r="AG1368">
        <v>3.0000000000000001E-3</v>
      </c>
      <c r="AH1368">
        <v>2</v>
      </c>
      <c r="AI1368">
        <v>39502211</v>
      </c>
      <c r="AJ1368">
        <v>1393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</row>
    <row r="1369" spans="1:44" x14ac:dyDescent="0.2">
      <c r="A1369">
        <f>ROW(Source!A557)</f>
        <v>557</v>
      </c>
      <c r="B1369">
        <v>39502226</v>
      </c>
      <c r="C1369">
        <v>39502202</v>
      </c>
      <c r="D1369">
        <v>36851945</v>
      </c>
      <c r="E1369">
        <v>1</v>
      </c>
      <c r="F1369">
        <v>1</v>
      </c>
      <c r="G1369">
        <v>1</v>
      </c>
      <c r="H1369">
        <v>3</v>
      </c>
      <c r="I1369" t="s">
        <v>1464</v>
      </c>
      <c r="J1369" t="s">
        <v>1465</v>
      </c>
      <c r="K1369" t="s">
        <v>1466</v>
      </c>
      <c r="L1369">
        <v>1358</v>
      </c>
      <c r="N1369">
        <v>1010</v>
      </c>
      <c r="O1369" t="s">
        <v>566</v>
      </c>
      <c r="P1369" t="s">
        <v>566</v>
      </c>
      <c r="Q1369">
        <v>10</v>
      </c>
      <c r="X1369">
        <v>0.6</v>
      </c>
      <c r="Y1369">
        <v>39</v>
      </c>
      <c r="Z1369">
        <v>0</v>
      </c>
      <c r="AA1369">
        <v>0</v>
      </c>
      <c r="AB1369">
        <v>0</v>
      </c>
      <c r="AC1369">
        <v>0</v>
      </c>
      <c r="AD1369">
        <v>1</v>
      </c>
      <c r="AE1369">
        <v>0</v>
      </c>
      <c r="AF1369" t="s">
        <v>3</v>
      </c>
      <c r="AG1369">
        <v>0.6</v>
      </c>
      <c r="AH1369">
        <v>2</v>
      </c>
      <c r="AI1369">
        <v>39502212</v>
      </c>
      <c r="AJ1369">
        <v>1394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</row>
    <row r="1370" spans="1:44" x14ac:dyDescent="0.2">
      <c r="A1370">
        <f>ROW(Source!A557)</f>
        <v>557</v>
      </c>
      <c r="B1370">
        <v>39502227</v>
      </c>
      <c r="C1370">
        <v>39502202</v>
      </c>
      <c r="D1370">
        <v>36852075</v>
      </c>
      <c r="E1370">
        <v>1</v>
      </c>
      <c r="F1370">
        <v>1</v>
      </c>
      <c r="G1370">
        <v>1</v>
      </c>
      <c r="H1370">
        <v>3</v>
      </c>
      <c r="I1370" t="s">
        <v>1513</v>
      </c>
      <c r="J1370" t="s">
        <v>1514</v>
      </c>
      <c r="K1370" t="s">
        <v>1515</v>
      </c>
      <c r="L1370">
        <v>1358</v>
      </c>
      <c r="N1370">
        <v>1010</v>
      </c>
      <c r="O1370" t="s">
        <v>566</v>
      </c>
      <c r="P1370" t="s">
        <v>566</v>
      </c>
      <c r="Q1370">
        <v>10</v>
      </c>
      <c r="X1370">
        <v>1.02</v>
      </c>
      <c r="Y1370">
        <v>19.899999999999999</v>
      </c>
      <c r="Z1370">
        <v>0</v>
      </c>
      <c r="AA1370">
        <v>0</v>
      </c>
      <c r="AB1370">
        <v>0</v>
      </c>
      <c r="AC1370">
        <v>0</v>
      </c>
      <c r="AD1370">
        <v>1</v>
      </c>
      <c r="AE1370">
        <v>0</v>
      </c>
      <c r="AF1370" t="s">
        <v>3</v>
      </c>
      <c r="AG1370">
        <v>1.02</v>
      </c>
      <c r="AH1370">
        <v>2</v>
      </c>
      <c r="AI1370">
        <v>39502213</v>
      </c>
      <c r="AJ1370">
        <v>1395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</row>
    <row r="1371" spans="1:44" x14ac:dyDescent="0.2">
      <c r="A1371">
        <f>ROW(Source!A557)</f>
        <v>557</v>
      </c>
      <c r="B1371">
        <v>39502228</v>
      </c>
      <c r="C1371">
        <v>39502202</v>
      </c>
      <c r="D1371">
        <v>36860519</v>
      </c>
      <c r="E1371">
        <v>1</v>
      </c>
      <c r="F1371">
        <v>1</v>
      </c>
      <c r="G1371">
        <v>1</v>
      </c>
      <c r="H1371">
        <v>3</v>
      </c>
      <c r="I1371" t="s">
        <v>1516</v>
      </c>
      <c r="J1371" t="s">
        <v>1517</v>
      </c>
      <c r="K1371" t="s">
        <v>1518</v>
      </c>
      <c r="L1371">
        <v>1355</v>
      </c>
      <c r="N1371">
        <v>1010</v>
      </c>
      <c r="O1371" t="s">
        <v>390</v>
      </c>
      <c r="P1371" t="s">
        <v>390</v>
      </c>
      <c r="Q1371">
        <v>100</v>
      </c>
      <c r="X1371">
        <v>0.25</v>
      </c>
      <c r="Y1371">
        <v>88.5</v>
      </c>
      <c r="Z1371">
        <v>0</v>
      </c>
      <c r="AA1371">
        <v>0</v>
      </c>
      <c r="AB1371">
        <v>0</v>
      </c>
      <c r="AC1371">
        <v>0</v>
      </c>
      <c r="AD1371">
        <v>1</v>
      </c>
      <c r="AE1371">
        <v>0</v>
      </c>
      <c r="AF1371" t="s">
        <v>3</v>
      </c>
      <c r="AG1371">
        <v>0.25</v>
      </c>
      <c r="AH1371">
        <v>2</v>
      </c>
      <c r="AI1371">
        <v>39502214</v>
      </c>
      <c r="AJ1371">
        <v>1396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</row>
    <row r="1372" spans="1:44" x14ac:dyDescent="0.2">
      <c r="A1372">
        <f>ROW(Source!A557)</f>
        <v>557</v>
      </c>
      <c r="B1372">
        <v>39502229</v>
      </c>
      <c r="C1372">
        <v>39502202</v>
      </c>
      <c r="D1372">
        <v>36799065</v>
      </c>
      <c r="E1372">
        <v>17</v>
      </c>
      <c r="F1372">
        <v>1</v>
      </c>
      <c r="G1372">
        <v>1</v>
      </c>
      <c r="H1372">
        <v>3</v>
      </c>
      <c r="I1372" t="s">
        <v>1438</v>
      </c>
      <c r="J1372" t="s">
        <v>3</v>
      </c>
      <c r="K1372" t="s">
        <v>1439</v>
      </c>
      <c r="L1372">
        <v>1374</v>
      </c>
      <c r="N1372">
        <v>1013</v>
      </c>
      <c r="O1372" t="s">
        <v>1440</v>
      </c>
      <c r="P1372" t="s">
        <v>1440</v>
      </c>
      <c r="Q1372">
        <v>1</v>
      </c>
      <c r="X1372">
        <v>2.86</v>
      </c>
      <c r="Y1372">
        <v>1</v>
      </c>
      <c r="Z1372">
        <v>0</v>
      </c>
      <c r="AA1372">
        <v>0</v>
      </c>
      <c r="AB1372">
        <v>0</v>
      </c>
      <c r="AC1372">
        <v>0</v>
      </c>
      <c r="AD1372">
        <v>1</v>
      </c>
      <c r="AE1372">
        <v>0</v>
      </c>
      <c r="AF1372" t="s">
        <v>3</v>
      </c>
      <c r="AG1372">
        <v>2.86</v>
      </c>
      <c r="AH1372">
        <v>2</v>
      </c>
      <c r="AI1372">
        <v>39502215</v>
      </c>
      <c r="AJ1372">
        <v>1398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</row>
    <row r="1373" spans="1:44" x14ac:dyDescent="0.2">
      <c r="A1373">
        <f>ROW(Source!A560)</f>
        <v>560</v>
      </c>
      <c r="B1373">
        <v>39502235</v>
      </c>
      <c r="C1373">
        <v>39502231</v>
      </c>
      <c r="D1373">
        <v>37072767</v>
      </c>
      <c r="E1373">
        <v>1</v>
      </c>
      <c r="F1373">
        <v>1</v>
      </c>
      <c r="G1373">
        <v>1</v>
      </c>
      <c r="H1373">
        <v>1</v>
      </c>
      <c r="I1373" t="s">
        <v>1069</v>
      </c>
      <c r="J1373" t="s">
        <v>3</v>
      </c>
      <c r="K1373" t="s">
        <v>1070</v>
      </c>
      <c r="L1373">
        <v>1191</v>
      </c>
      <c r="N1373">
        <v>1013</v>
      </c>
      <c r="O1373" t="s">
        <v>1028</v>
      </c>
      <c r="P1373" t="s">
        <v>1028</v>
      </c>
      <c r="Q1373">
        <v>1</v>
      </c>
      <c r="X1373">
        <v>36.21</v>
      </c>
      <c r="Y1373">
        <v>0</v>
      </c>
      <c r="Z1373">
        <v>0</v>
      </c>
      <c r="AA1373">
        <v>0</v>
      </c>
      <c r="AB1373">
        <v>9.18</v>
      </c>
      <c r="AC1373">
        <v>0</v>
      </c>
      <c r="AD1373">
        <v>1</v>
      </c>
      <c r="AE1373">
        <v>1</v>
      </c>
      <c r="AF1373" t="s">
        <v>3</v>
      </c>
      <c r="AG1373">
        <v>36.21</v>
      </c>
      <c r="AH1373">
        <v>2</v>
      </c>
      <c r="AI1373">
        <v>39502232</v>
      </c>
      <c r="AJ1373">
        <v>1399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</row>
    <row r="1374" spans="1:44" x14ac:dyDescent="0.2">
      <c r="A1374">
        <f>ROW(Source!A560)</f>
        <v>560</v>
      </c>
      <c r="B1374">
        <v>39502236</v>
      </c>
      <c r="C1374">
        <v>39502231</v>
      </c>
      <c r="D1374">
        <v>36883883</v>
      </c>
      <c r="E1374">
        <v>1</v>
      </c>
      <c r="F1374">
        <v>1</v>
      </c>
      <c r="G1374">
        <v>1</v>
      </c>
      <c r="H1374">
        <v>2</v>
      </c>
      <c r="I1374" t="s">
        <v>1113</v>
      </c>
      <c r="J1374" t="s">
        <v>1114</v>
      </c>
      <c r="K1374" t="s">
        <v>1115</v>
      </c>
      <c r="L1374">
        <v>1368</v>
      </c>
      <c r="N1374">
        <v>1011</v>
      </c>
      <c r="O1374" t="s">
        <v>1034</v>
      </c>
      <c r="P1374" t="s">
        <v>1034</v>
      </c>
      <c r="Q1374">
        <v>1</v>
      </c>
      <c r="X1374">
        <v>11.37</v>
      </c>
      <c r="Y1374">
        <v>0</v>
      </c>
      <c r="Z1374">
        <v>32.5</v>
      </c>
      <c r="AA1374">
        <v>0</v>
      </c>
      <c r="AB1374">
        <v>0</v>
      </c>
      <c r="AC1374">
        <v>0</v>
      </c>
      <c r="AD1374">
        <v>1</v>
      </c>
      <c r="AE1374">
        <v>0</v>
      </c>
      <c r="AF1374" t="s">
        <v>3</v>
      </c>
      <c r="AG1374">
        <v>11.37</v>
      </c>
      <c r="AH1374">
        <v>2</v>
      </c>
      <c r="AI1374">
        <v>39502233</v>
      </c>
      <c r="AJ1374">
        <v>1400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</row>
    <row r="1375" spans="1:44" x14ac:dyDescent="0.2">
      <c r="A1375">
        <f>ROW(Source!A560)</f>
        <v>560</v>
      </c>
      <c r="B1375">
        <v>39502237</v>
      </c>
      <c r="C1375">
        <v>39502231</v>
      </c>
      <c r="D1375">
        <v>36884481</v>
      </c>
      <c r="E1375">
        <v>1</v>
      </c>
      <c r="F1375">
        <v>1</v>
      </c>
      <c r="G1375">
        <v>1</v>
      </c>
      <c r="H1375">
        <v>2</v>
      </c>
      <c r="I1375" t="s">
        <v>1116</v>
      </c>
      <c r="J1375" t="s">
        <v>1117</v>
      </c>
      <c r="K1375" t="s">
        <v>1118</v>
      </c>
      <c r="L1375">
        <v>1368</v>
      </c>
      <c r="N1375">
        <v>1011</v>
      </c>
      <c r="O1375" t="s">
        <v>1034</v>
      </c>
      <c r="P1375" t="s">
        <v>1034</v>
      </c>
      <c r="Q1375">
        <v>1</v>
      </c>
      <c r="X1375">
        <v>22.74</v>
      </c>
      <c r="Y1375">
        <v>0</v>
      </c>
      <c r="Z1375">
        <v>1.53</v>
      </c>
      <c r="AA1375">
        <v>0</v>
      </c>
      <c r="AB1375">
        <v>0</v>
      </c>
      <c r="AC1375">
        <v>0</v>
      </c>
      <c r="AD1375">
        <v>1</v>
      </c>
      <c r="AE1375">
        <v>0</v>
      </c>
      <c r="AF1375" t="s">
        <v>3</v>
      </c>
      <c r="AG1375">
        <v>22.74</v>
      </c>
      <c r="AH1375">
        <v>2</v>
      </c>
      <c r="AI1375">
        <v>39502234</v>
      </c>
      <c r="AJ1375">
        <v>1401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</row>
    <row r="1376" spans="1:44" x14ac:dyDescent="0.2">
      <c r="A1376">
        <f>ROW(Source!A561)</f>
        <v>561</v>
      </c>
      <c r="B1376">
        <v>39502235</v>
      </c>
      <c r="C1376">
        <v>39502231</v>
      </c>
      <c r="D1376">
        <v>37072767</v>
      </c>
      <c r="E1376">
        <v>1</v>
      </c>
      <c r="F1376">
        <v>1</v>
      </c>
      <c r="G1376">
        <v>1</v>
      </c>
      <c r="H1376">
        <v>1</v>
      </c>
      <c r="I1376" t="s">
        <v>1069</v>
      </c>
      <c r="J1376" t="s">
        <v>3</v>
      </c>
      <c r="K1376" t="s">
        <v>1070</v>
      </c>
      <c r="L1376">
        <v>1191</v>
      </c>
      <c r="N1376">
        <v>1013</v>
      </c>
      <c r="O1376" t="s">
        <v>1028</v>
      </c>
      <c r="P1376" t="s">
        <v>1028</v>
      </c>
      <c r="Q1376">
        <v>1</v>
      </c>
      <c r="X1376">
        <v>36.21</v>
      </c>
      <c r="Y1376">
        <v>0</v>
      </c>
      <c r="Z1376">
        <v>0</v>
      </c>
      <c r="AA1376">
        <v>0</v>
      </c>
      <c r="AB1376">
        <v>9.18</v>
      </c>
      <c r="AC1376">
        <v>0</v>
      </c>
      <c r="AD1376">
        <v>1</v>
      </c>
      <c r="AE1376">
        <v>1</v>
      </c>
      <c r="AF1376" t="s">
        <v>3</v>
      </c>
      <c r="AG1376">
        <v>36.21</v>
      </c>
      <c r="AH1376">
        <v>2</v>
      </c>
      <c r="AI1376">
        <v>39502232</v>
      </c>
      <c r="AJ1376">
        <v>1402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</row>
    <row r="1377" spans="1:44" x14ac:dyDescent="0.2">
      <c r="A1377">
        <f>ROW(Source!A561)</f>
        <v>561</v>
      </c>
      <c r="B1377">
        <v>39502236</v>
      </c>
      <c r="C1377">
        <v>39502231</v>
      </c>
      <c r="D1377">
        <v>36883883</v>
      </c>
      <c r="E1377">
        <v>1</v>
      </c>
      <c r="F1377">
        <v>1</v>
      </c>
      <c r="G1377">
        <v>1</v>
      </c>
      <c r="H1377">
        <v>2</v>
      </c>
      <c r="I1377" t="s">
        <v>1113</v>
      </c>
      <c r="J1377" t="s">
        <v>1114</v>
      </c>
      <c r="K1377" t="s">
        <v>1115</v>
      </c>
      <c r="L1377">
        <v>1368</v>
      </c>
      <c r="N1377">
        <v>1011</v>
      </c>
      <c r="O1377" t="s">
        <v>1034</v>
      </c>
      <c r="P1377" t="s">
        <v>1034</v>
      </c>
      <c r="Q1377">
        <v>1</v>
      </c>
      <c r="X1377">
        <v>11.37</v>
      </c>
      <c r="Y1377">
        <v>0</v>
      </c>
      <c r="Z1377">
        <v>32.5</v>
      </c>
      <c r="AA1377">
        <v>0</v>
      </c>
      <c r="AB1377">
        <v>0</v>
      </c>
      <c r="AC1377">
        <v>0</v>
      </c>
      <c r="AD1377">
        <v>1</v>
      </c>
      <c r="AE1377">
        <v>0</v>
      </c>
      <c r="AF1377" t="s">
        <v>3</v>
      </c>
      <c r="AG1377">
        <v>11.37</v>
      </c>
      <c r="AH1377">
        <v>2</v>
      </c>
      <c r="AI1377">
        <v>39502233</v>
      </c>
      <c r="AJ1377">
        <v>1403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</row>
    <row r="1378" spans="1:44" x14ac:dyDescent="0.2">
      <c r="A1378">
        <f>ROW(Source!A561)</f>
        <v>561</v>
      </c>
      <c r="B1378">
        <v>39502237</v>
      </c>
      <c r="C1378">
        <v>39502231</v>
      </c>
      <c r="D1378">
        <v>36884481</v>
      </c>
      <c r="E1378">
        <v>1</v>
      </c>
      <c r="F1378">
        <v>1</v>
      </c>
      <c r="G1378">
        <v>1</v>
      </c>
      <c r="H1378">
        <v>2</v>
      </c>
      <c r="I1378" t="s">
        <v>1116</v>
      </c>
      <c r="J1378" t="s">
        <v>1117</v>
      </c>
      <c r="K1378" t="s">
        <v>1118</v>
      </c>
      <c r="L1378">
        <v>1368</v>
      </c>
      <c r="N1378">
        <v>1011</v>
      </c>
      <c r="O1378" t="s">
        <v>1034</v>
      </c>
      <c r="P1378" t="s">
        <v>1034</v>
      </c>
      <c r="Q1378">
        <v>1</v>
      </c>
      <c r="X1378">
        <v>22.74</v>
      </c>
      <c r="Y1378">
        <v>0</v>
      </c>
      <c r="Z1378">
        <v>1.53</v>
      </c>
      <c r="AA1378">
        <v>0</v>
      </c>
      <c r="AB1378">
        <v>0</v>
      </c>
      <c r="AC1378">
        <v>0</v>
      </c>
      <c r="AD1378">
        <v>1</v>
      </c>
      <c r="AE1378">
        <v>0</v>
      </c>
      <c r="AF1378" t="s">
        <v>3</v>
      </c>
      <c r="AG1378">
        <v>22.74</v>
      </c>
      <c r="AH1378">
        <v>2</v>
      </c>
      <c r="AI1378">
        <v>39502234</v>
      </c>
      <c r="AJ1378">
        <v>1404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</row>
    <row r="1379" spans="1:44" x14ac:dyDescent="0.2">
      <c r="A1379">
        <f>ROW(Source!A562)</f>
        <v>562</v>
      </c>
      <c r="B1379">
        <v>39502245</v>
      </c>
      <c r="C1379">
        <v>39502238</v>
      </c>
      <c r="D1379">
        <v>37082223</v>
      </c>
      <c r="E1379">
        <v>1</v>
      </c>
      <c r="F1379">
        <v>1</v>
      </c>
      <c r="G1379">
        <v>1</v>
      </c>
      <c r="H1379">
        <v>1</v>
      </c>
      <c r="I1379" t="s">
        <v>1470</v>
      </c>
      <c r="J1379" t="s">
        <v>3</v>
      </c>
      <c r="K1379" t="s">
        <v>1471</v>
      </c>
      <c r="L1379">
        <v>1191</v>
      </c>
      <c r="N1379">
        <v>1013</v>
      </c>
      <c r="O1379" t="s">
        <v>1028</v>
      </c>
      <c r="P1379" t="s">
        <v>1028</v>
      </c>
      <c r="Q1379">
        <v>1</v>
      </c>
      <c r="X1379">
        <v>0.5</v>
      </c>
      <c r="Y1379">
        <v>0</v>
      </c>
      <c r="Z1379">
        <v>0</v>
      </c>
      <c r="AA1379">
        <v>0</v>
      </c>
      <c r="AB1379">
        <v>9.76</v>
      </c>
      <c r="AC1379">
        <v>0</v>
      </c>
      <c r="AD1379">
        <v>1</v>
      </c>
      <c r="AE1379">
        <v>1</v>
      </c>
      <c r="AF1379" t="s">
        <v>3</v>
      </c>
      <c r="AG1379">
        <v>0.5</v>
      </c>
      <c r="AH1379">
        <v>2</v>
      </c>
      <c r="AI1379">
        <v>39502239</v>
      </c>
      <c r="AJ1379">
        <v>1405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</row>
    <row r="1380" spans="1:44" x14ac:dyDescent="0.2">
      <c r="A1380">
        <f>ROW(Source!A562)</f>
        <v>562</v>
      </c>
      <c r="B1380">
        <v>39502246</v>
      </c>
      <c r="C1380">
        <v>39502238</v>
      </c>
      <c r="D1380">
        <v>36804944</v>
      </c>
      <c r="E1380">
        <v>1</v>
      </c>
      <c r="F1380">
        <v>1</v>
      </c>
      <c r="G1380">
        <v>1</v>
      </c>
      <c r="H1380">
        <v>3</v>
      </c>
      <c r="I1380" t="s">
        <v>1472</v>
      </c>
      <c r="J1380" t="s">
        <v>1473</v>
      </c>
      <c r="K1380" t="s">
        <v>1474</v>
      </c>
      <c r="L1380">
        <v>1348</v>
      </c>
      <c r="N1380">
        <v>1009</v>
      </c>
      <c r="O1380" t="s">
        <v>57</v>
      </c>
      <c r="P1380" t="s">
        <v>57</v>
      </c>
      <c r="Q1380">
        <v>1000</v>
      </c>
      <c r="X1380">
        <v>1.0000000000000001E-5</v>
      </c>
      <c r="Y1380">
        <v>12430</v>
      </c>
      <c r="Z1380">
        <v>0</v>
      </c>
      <c r="AA1380">
        <v>0</v>
      </c>
      <c r="AB1380">
        <v>0</v>
      </c>
      <c r="AC1380">
        <v>0</v>
      </c>
      <c r="AD1380">
        <v>1</v>
      </c>
      <c r="AE1380">
        <v>0</v>
      </c>
      <c r="AF1380" t="s">
        <v>3</v>
      </c>
      <c r="AG1380">
        <v>1.0000000000000001E-5</v>
      </c>
      <c r="AH1380">
        <v>2</v>
      </c>
      <c r="AI1380">
        <v>39502240</v>
      </c>
      <c r="AJ1380">
        <v>1406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</row>
    <row r="1381" spans="1:44" x14ac:dyDescent="0.2">
      <c r="A1381">
        <f>ROW(Source!A562)</f>
        <v>562</v>
      </c>
      <c r="B1381">
        <v>39502247</v>
      </c>
      <c r="C1381">
        <v>39502238</v>
      </c>
      <c r="D1381">
        <v>36806488</v>
      </c>
      <c r="E1381">
        <v>1</v>
      </c>
      <c r="F1381">
        <v>1</v>
      </c>
      <c r="G1381">
        <v>1</v>
      </c>
      <c r="H1381">
        <v>3</v>
      </c>
      <c r="I1381" t="s">
        <v>1141</v>
      </c>
      <c r="J1381" t="s">
        <v>1142</v>
      </c>
      <c r="K1381" t="s">
        <v>1143</v>
      </c>
      <c r="L1381">
        <v>1348</v>
      </c>
      <c r="N1381">
        <v>1009</v>
      </c>
      <c r="O1381" t="s">
        <v>57</v>
      </c>
      <c r="P1381" t="s">
        <v>57</v>
      </c>
      <c r="Q1381">
        <v>1000</v>
      </c>
      <c r="X1381">
        <v>5.0000000000000002E-5</v>
      </c>
      <c r="Y1381">
        <v>729.98</v>
      </c>
      <c r="Z1381">
        <v>0</v>
      </c>
      <c r="AA1381">
        <v>0</v>
      </c>
      <c r="AB1381">
        <v>0</v>
      </c>
      <c r="AC1381">
        <v>0</v>
      </c>
      <c r="AD1381">
        <v>1</v>
      </c>
      <c r="AE1381">
        <v>0</v>
      </c>
      <c r="AF1381" t="s">
        <v>3</v>
      </c>
      <c r="AG1381">
        <v>5.0000000000000002E-5</v>
      </c>
      <c r="AH1381">
        <v>2</v>
      </c>
      <c r="AI1381">
        <v>39502241</v>
      </c>
      <c r="AJ1381">
        <v>1407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</row>
    <row r="1382" spans="1:44" x14ac:dyDescent="0.2">
      <c r="A1382">
        <f>ROW(Source!A562)</f>
        <v>562</v>
      </c>
      <c r="B1382">
        <v>39502248</v>
      </c>
      <c r="C1382">
        <v>39502238</v>
      </c>
      <c r="D1382">
        <v>36825637</v>
      </c>
      <c r="E1382">
        <v>1</v>
      </c>
      <c r="F1382">
        <v>1</v>
      </c>
      <c r="G1382">
        <v>1</v>
      </c>
      <c r="H1382">
        <v>3</v>
      </c>
      <c r="I1382" t="s">
        <v>1475</v>
      </c>
      <c r="J1382" t="s">
        <v>1476</v>
      </c>
      <c r="K1382" t="s">
        <v>1477</v>
      </c>
      <c r="L1382">
        <v>1348</v>
      </c>
      <c r="N1382">
        <v>1009</v>
      </c>
      <c r="O1382" t="s">
        <v>57</v>
      </c>
      <c r="P1382" t="s">
        <v>57</v>
      </c>
      <c r="Q1382">
        <v>1000</v>
      </c>
      <c r="X1382">
        <v>1.0000000000000001E-5</v>
      </c>
      <c r="Y1382">
        <v>14690</v>
      </c>
      <c r="Z1382">
        <v>0</v>
      </c>
      <c r="AA1382">
        <v>0</v>
      </c>
      <c r="AB1382">
        <v>0</v>
      </c>
      <c r="AC1382">
        <v>0</v>
      </c>
      <c r="AD1382">
        <v>1</v>
      </c>
      <c r="AE1382">
        <v>0</v>
      </c>
      <c r="AF1382" t="s">
        <v>3</v>
      </c>
      <c r="AG1382">
        <v>1.0000000000000001E-5</v>
      </c>
      <c r="AH1382">
        <v>2</v>
      </c>
      <c r="AI1382">
        <v>39502242</v>
      </c>
      <c r="AJ1382">
        <v>1408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</row>
    <row r="1383" spans="1:44" x14ac:dyDescent="0.2">
      <c r="A1383">
        <f>ROW(Source!A562)</f>
        <v>562</v>
      </c>
      <c r="B1383">
        <v>39502249</v>
      </c>
      <c r="C1383">
        <v>39502238</v>
      </c>
      <c r="D1383">
        <v>36799065</v>
      </c>
      <c r="E1383">
        <v>17</v>
      </c>
      <c r="F1383">
        <v>1</v>
      </c>
      <c r="G1383">
        <v>1</v>
      </c>
      <c r="H1383">
        <v>3</v>
      </c>
      <c r="I1383" t="s">
        <v>1438</v>
      </c>
      <c r="J1383" t="s">
        <v>3</v>
      </c>
      <c r="K1383" t="s">
        <v>1439</v>
      </c>
      <c r="L1383">
        <v>1374</v>
      </c>
      <c r="N1383">
        <v>1013</v>
      </c>
      <c r="O1383" t="s">
        <v>1440</v>
      </c>
      <c r="P1383" t="s">
        <v>1440</v>
      </c>
      <c r="Q1383">
        <v>1</v>
      </c>
      <c r="X1383">
        <v>0.1</v>
      </c>
      <c r="Y1383">
        <v>1</v>
      </c>
      <c r="Z1383">
        <v>0</v>
      </c>
      <c r="AA1383">
        <v>0</v>
      </c>
      <c r="AB1383">
        <v>0</v>
      </c>
      <c r="AC1383">
        <v>0</v>
      </c>
      <c r="AD1383">
        <v>1</v>
      </c>
      <c r="AE1383">
        <v>0</v>
      </c>
      <c r="AF1383" t="s">
        <v>3</v>
      </c>
      <c r="AG1383">
        <v>0.1</v>
      </c>
      <c r="AH1383">
        <v>2</v>
      </c>
      <c r="AI1383">
        <v>39502243</v>
      </c>
      <c r="AJ1383">
        <v>1410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</row>
    <row r="1384" spans="1:44" x14ac:dyDescent="0.2">
      <c r="A1384">
        <f>ROW(Source!A563)</f>
        <v>563</v>
      </c>
      <c r="B1384">
        <v>39502245</v>
      </c>
      <c r="C1384">
        <v>39502238</v>
      </c>
      <c r="D1384">
        <v>37082223</v>
      </c>
      <c r="E1384">
        <v>1</v>
      </c>
      <c r="F1384">
        <v>1</v>
      </c>
      <c r="G1384">
        <v>1</v>
      </c>
      <c r="H1384">
        <v>1</v>
      </c>
      <c r="I1384" t="s">
        <v>1470</v>
      </c>
      <c r="J1384" t="s">
        <v>3</v>
      </c>
      <c r="K1384" t="s">
        <v>1471</v>
      </c>
      <c r="L1384">
        <v>1191</v>
      </c>
      <c r="N1384">
        <v>1013</v>
      </c>
      <c r="O1384" t="s">
        <v>1028</v>
      </c>
      <c r="P1384" t="s">
        <v>1028</v>
      </c>
      <c r="Q1384">
        <v>1</v>
      </c>
      <c r="X1384">
        <v>0.5</v>
      </c>
      <c r="Y1384">
        <v>0</v>
      </c>
      <c r="Z1384">
        <v>0</v>
      </c>
      <c r="AA1384">
        <v>0</v>
      </c>
      <c r="AB1384">
        <v>9.76</v>
      </c>
      <c r="AC1384">
        <v>0</v>
      </c>
      <c r="AD1384">
        <v>1</v>
      </c>
      <c r="AE1384">
        <v>1</v>
      </c>
      <c r="AF1384" t="s">
        <v>3</v>
      </c>
      <c r="AG1384">
        <v>0.5</v>
      </c>
      <c r="AH1384">
        <v>2</v>
      </c>
      <c r="AI1384">
        <v>39502239</v>
      </c>
      <c r="AJ1384">
        <v>1411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</row>
    <row r="1385" spans="1:44" x14ac:dyDescent="0.2">
      <c r="A1385">
        <f>ROW(Source!A563)</f>
        <v>563</v>
      </c>
      <c r="B1385">
        <v>39502246</v>
      </c>
      <c r="C1385">
        <v>39502238</v>
      </c>
      <c r="D1385">
        <v>36804944</v>
      </c>
      <c r="E1385">
        <v>1</v>
      </c>
      <c r="F1385">
        <v>1</v>
      </c>
      <c r="G1385">
        <v>1</v>
      </c>
      <c r="H1385">
        <v>3</v>
      </c>
      <c r="I1385" t="s">
        <v>1472</v>
      </c>
      <c r="J1385" t="s">
        <v>1473</v>
      </c>
      <c r="K1385" t="s">
        <v>1474</v>
      </c>
      <c r="L1385">
        <v>1348</v>
      </c>
      <c r="N1385">
        <v>1009</v>
      </c>
      <c r="O1385" t="s">
        <v>57</v>
      </c>
      <c r="P1385" t="s">
        <v>57</v>
      </c>
      <c r="Q1385">
        <v>1000</v>
      </c>
      <c r="X1385">
        <v>1.0000000000000001E-5</v>
      </c>
      <c r="Y1385">
        <v>12430</v>
      </c>
      <c r="Z1385">
        <v>0</v>
      </c>
      <c r="AA1385">
        <v>0</v>
      </c>
      <c r="AB1385">
        <v>0</v>
      </c>
      <c r="AC1385">
        <v>0</v>
      </c>
      <c r="AD1385">
        <v>1</v>
      </c>
      <c r="AE1385">
        <v>0</v>
      </c>
      <c r="AF1385" t="s">
        <v>3</v>
      </c>
      <c r="AG1385">
        <v>1.0000000000000001E-5</v>
      </c>
      <c r="AH1385">
        <v>2</v>
      </c>
      <c r="AI1385">
        <v>39502240</v>
      </c>
      <c r="AJ1385">
        <v>1412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</row>
    <row r="1386" spans="1:44" x14ac:dyDescent="0.2">
      <c r="A1386">
        <f>ROW(Source!A563)</f>
        <v>563</v>
      </c>
      <c r="B1386">
        <v>39502247</v>
      </c>
      <c r="C1386">
        <v>39502238</v>
      </c>
      <c r="D1386">
        <v>36806488</v>
      </c>
      <c r="E1386">
        <v>1</v>
      </c>
      <c r="F1386">
        <v>1</v>
      </c>
      <c r="G1386">
        <v>1</v>
      </c>
      <c r="H1386">
        <v>3</v>
      </c>
      <c r="I1386" t="s">
        <v>1141</v>
      </c>
      <c r="J1386" t="s">
        <v>1142</v>
      </c>
      <c r="K1386" t="s">
        <v>1143</v>
      </c>
      <c r="L1386">
        <v>1348</v>
      </c>
      <c r="N1386">
        <v>1009</v>
      </c>
      <c r="O1386" t="s">
        <v>57</v>
      </c>
      <c r="P1386" t="s">
        <v>57</v>
      </c>
      <c r="Q1386">
        <v>1000</v>
      </c>
      <c r="X1386">
        <v>5.0000000000000002E-5</v>
      </c>
      <c r="Y1386">
        <v>729.98</v>
      </c>
      <c r="Z1386">
        <v>0</v>
      </c>
      <c r="AA1386">
        <v>0</v>
      </c>
      <c r="AB1386">
        <v>0</v>
      </c>
      <c r="AC1386">
        <v>0</v>
      </c>
      <c r="AD1386">
        <v>1</v>
      </c>
      <c r="AE1386">
        <v>0</v>
      </c>
      <c r="AF1386" t="s">
        <v>3</v>
      </c>
      <c r="AG1386">
        <v>5.0000000000000002E-5</v>
      </c>
      <c r="AH1386">
        <v>2</v>
      </c>
      <c r="AI1386">
        <v>39502241</v>
      </c>
      <c r="AJ1386">
        <v>1413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</row>
    <row r="1387" spans="1:44" x14ac:dyDescent="0.2">
      <c r="A1387">
        <f>ROW(Source!A563)</f>
        <v>563</v>
      </c>
      <c r="B1387">
        <v>39502248</v>
      </c>
      <c r="C1387">
        <v>39502238</v>
      </c>
      <c r="D1387">
        <v>36825637</v>
      </c>
      <c r="E1387">
        <v>1</v>
      </c>
      <c r="F1387">
        <v>1</v>
      </c>
      <c r="G1387">
        <v>1</v>
      </c>
      <c r="H1387">
        <v>3</v>
      </c>
      <c r="I1387" t="s">
        <v>1475</v>
      </c>
      <c r="J1387" t="s">
        <v>1476</v>
      </c>
      <c r="K1387" t="s">
        <v>1477</v>
      </c>
      <c r="L1387">
        <v>1348</v>
      </c>
      <c r="N1387">
        <v>1009</v>
      </c>
      <c r="O1387" t="s">
        <v>57</v>
      </c>
      <c r="P1387" t="s">
        <v>57</v>
      </c>
      <c r="Q1387">
        <v>1000</v>
      </c>
      <c r="X1387">
        <v>1.0000000000000001E-5</v>
      </c>
      <c r="Y1387">
        <v>14690</v>
      </c>
      <c r="Z1387">
        <v>0</v>
      </c>
      <c r="AA1387">
        <v>0</v>
      </c>
      <c r="AB1387">
        <v>0</v>
      </c>
      <c r="AC1387">
        <v>0</v>
      </c>
      <c r="AD1387">
        <v>1</v>
      </c>
      <c r="AE1387">
        <v>0</v>
      </c>
      <c r="AF1387" t="s">
        <v>3</v>
      </c>
      <c r="AG1387">
        <v>1.0000000000000001E-5</v>
      </c>
      <c r="AH1387">
        <v>2</v>
      </c>
      <c r="AI1387">
        <v>39502242</v>
      </c>
      <c r="AJ1387">
        <v>1414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</row>
    <row r="1388" spans="1:44" x14ac:dyDescent="0.2">
      <c r="A1388">
        <f>ROW(Source!A563)</f>
        <v>563</v>
      </c>
      <c r="B1388">
        <v>39502249</v>
      </c>
      <c r="C1388">
        <v>39502238</v>
      </c>
      <c r="D1388">
        <v>36799065</v>
      </c>
      <c r="E1388">
        <v>17</v>
      </c>
      <c r="F1388">
        <v>1</v>
      </c>
      <c r="G1388">
        <v>1</v>
      </c>
      <c r="H1388">
        <v>3</v>
      </c>
      <c r="I1388" t="s">
        <v>1438</v>
      </c>
      <c r="J1388" t="s">
        <v>3</v>
      </c>
      <c r="K1388" t="s">
        <v>1439</v>
      </c>
      <c r="L1388">
        <v>1374</v>
      </c>
      <c r="N1388">
        <v>1013</v>
      </c>
      <c r="O1388" t="s">
        <v>1440</v>
      </c>
      <c r="P1388" t="s">
        <v>1440</v>
      </c>
      <c r="Q1388">
        <v>1</v>
      </c>
      <c r="X1388">
        <v>0.1</v>
      </c>
      <c r="Y1388">
        <v>1</v>
      </c>
      <c r="Z1388">
        <v>0</v>
      </c>
      <c r="AA1388">
        <v>0</v>
      </c>
      <c r="AB1388">
        <v>0</v>
      </c>
      <c r="AC1388">
        <v>0</v>
      </c>
      <c r="AD1388">
        <v>1</v>
      </c>
      <c r="AE1388">
        <v>0</v>
      </c>
      <c r="AF1388" t="s">
        <v>3</v>
      </c>
      <c r="AG1388">
        <v>0.1</v>
      </c>
      <c r="AH1388">
        <v>2</v>
      </c>
      <c r="AI1388">
        <v>39502243</v>
      </c>
      <c r="AJ1388">
        <v>1416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</row>
    <row r="1389" spans="1:44" x14ac:dyDescent="0.2">
      <c r="A1389">
        <f>ROW(Source!A566)</f>
        <v>566</v>
      </c>
      <c r="B1389">
        <v>39502255</v>
      </c>
      <c r="C1389">
        <v>39502251</v>
      </c>
      <c r="D1389">
        <v>37070090</v>
      </c>
      <c r="E1389">
        <v>1</v>
      </c>
      <c r="F1389">
        <v>1</v>
      </c>
      <c r="G1389">
        <v>1</v>
      </c>
      <c r="H1389">
        <v>1</v>
      </c>
      <c r="I1389" t="s">
        <v>1230</v>
      </c>
      <c r="J1389" t="s">
        <v>3</v>
      </c>
      <c r="K1389" t="s">
        <v>1231</v>
      </c>
      <c r="L1389">
        <v>1191</v>
      </c>
      <c r="N1389">
        <v>1013</v>
      </c>
      <c r="O1389" t="s">
        <v>1028</v>
      </c>
      <c r="P1389" t="s">
        <v>1028</v>
      </c>
      <c r="Q1389">
        <v>1</v>
      </c>
      <c r="X1389">
        <v>48.4</v>
      </c>
      <c r="Y1389">
        <v>0</v>
      </c>
      <c r="Z1389">
        <v>0</v>
      </c>
      <c r="AA1389">
        <v>0</v>
      </c>
      <c r="AB1389">
        <v>8.9700000000000006</v>
      </c>
      <c r="AC1389">
        <v>0</v>
      </c>
      <c r="AD1389">
        <v>1</v>
      </c>
      <c r="AE1389">
        <v>1</v>
      </c>
      <c r="AF1389" t="s">
        <v>3</v>
      </c>
      <c r="AG1389">
        <v>48.4</v>
      </c>
      <c r="AH1389">
        <v>2</v>
      </c>
      <c r="AI1389">
        <v>39502252</v>
      </c>
      <c r="AJ1389">
        <v>1417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</row>
    <row r="1390" spans="1:44" x14ac:dyDescent="0.2">
      <c r="A1390">
        <f>ROW(Source!A566)</f>
        <v>566</v>
      </c>
      <c r="B1390">
        <v>39502256</v>
      </c>
      <c r="C1390">
        <v>39502251</v>
      </c>
      <c r="D1390">
        <v>36883883</v>
      </c>
      <c r="E1390">
        <v>1</v>
      </c>
      <c r="F1390">
        <v>1</v>
      </c>
      <c r="G1390">
        <v>1</v>
      </c>
      <c r="H1390">
        <v>2</v>
      </c>
      <c r="I1390" t="s">
        <v>1113</v>
      </c>
      <c r="J1390" t="s">
        <v>1114</v>
      </c>
      <c r="K1390" t="s">
        <v>1115</v>
      </c>
      <c r="L1390">
        <v>1368</v>
      </c>
      <c r="N1390">
        <v>1011</v>
      </c>
      <c r="O1390" t="s">
        <v>1034</v>
      </c>
      <c r="P1390" t="s">
        <v>1034</v>
      </c>
      <c r="Q1390">
        <v>1</v>
      </c>
      <c r="X1390">
        <v>9.98</v>
      </c>
      <c r="Y1390">
        <v>0</v>
      </c>
      <c r="Z1390">
        <v>32.5</v>
      </c>
      <c r="AA1390">
        <v>0</v>
      </c>
      <c r="AB1390">
        <v>0</v>
      </c>
      <c r="AC1390">
        <v>0</v>
      </c>
      <c r="AD1390">
        <v>1</v>
      </c>
      <c r="AE1390">
        <v>0</v>
      </c>
      <c r="AF1390" t="s">
        <v>3</v>
      </c>
      <c r="AG1390">
        <v>9.98</v>
      </c>
      <c r="AH1390">
        <v>2</v>
      </c>
      <c r="AI1390">
        <v>39502253</v>
      </c>
      <c r="AJ1390">
        <v>1418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</row>
    <row r="1391" spans="1:44" x14ac:dyDescent="0.2">
      <c r="A1391">
        <f>ROW(Source!A566)</f>
        <v>566</v>
      </c>
      <c r="B1391">
        <v>39502257</v>
      </c>
      <c r="C1391">
        <v>39502251</v>
      </c>
      <c r="D1391">
        <v>36884481</v>
      </c>
      <c r="E1391">
        <v>1</v>
      </c>
      <c r="F1391">
        <v>1</v>
      </c>
      <c r="G1391">
        <v>1</v>
      </c>
      <c r="H1391">
        <v>2</v>
      </c>
      <c r="I1391" t="s">
        <v>1116</v>
      </c>
      <c r="J1391" t="s">
        <v>1117</v>
      </c>
      <c r="K1391" t="s">
        <v>1118</v>
      </c>
      <c r="L1391">
        <v>1368</v>
      </c>
      <c r="N1391">
        <v>1011</v>
      </c>
      <c r="O1391" t="s">
        <v>1034</v>
      </c>
      <c r="P1391" t="s">
        <v>1034</v>
      </c>
      <c r="Q1391">
        <v>1</v>
      </c>
      <c r="X1391">
        <v>19.96</v>
      </c>
      <c r="Y1391">
        <v>0</v>
      </c>
      <c r="Z1391">
        <v>1.53</v>
      </c>
      <c r="AA1391">
        <v>0</v>
      </c>
      <c r="AB1391">
        <v>0</v>
      </c>
      <c r="AC1391">
        <v>0</v>
      </c>
      <c r="AD1391">
        <v>1</v>
      </c>
      <c r="AE1391">
        <v>0</v>
      </c>
      <c r="AF1391" t="s">
        <v>3</v>
      </c>
      <c r="AG1391">
        <v>19.96</v>
      </c>
      <c r="AH1391">
        <v>2</v>
      </c>
      <c r="AI1391">
        <v>39502254</v>
      </c>
      <c r="AJ1391">
        <v>1419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</row>
    <row r="1392" spans="1:44" x14ac:dyDescent="0.2">
      <c r="A1392">
        <f>ROW(Source!A567)</f>
        <v>567</v>
      </c>
      <c r="B1392">
        <v>39502255</v>
      </c>
      <c r="C1392">
        <v>39502251</v>
      </c>
      <c r="D1392">
        <v>37070090</v>
      </c>
      <c r="E1392">
        <v>1</v>
      </c>
      <c r="F1392">
        <v>1</v>
      </c>
      <c r="G1392">
        <v>1</v>
      </c>
      <c r="H1392">
        <v>1</v>
      </c>
      <c r="I1392" t="s">
        <v>1230</v>
      </c>
      <c r="J1392" t="s">
        <v>3</v>
      </c>
      <c r="K1392" t="s">
        <v>1231</v>
      </c>
      <c r="L1392">
        <v>1191</v>
      </c>
      <c r="N1392">
        <v>1013</v>
      </c>
      <c r="O1392" t="s">
        <v>1028</v>
      </c>
      <c r="P1392" t="s">
        <v>1028</v>
      </c>
      <c r="Q1392">
        <v>1</v>
      </c>
      <c r="X1392">
        <v>48.4</v>
      </c>
      <c r="Y1392">
        <v>0</v>
      </c>
      <c r="Z1392">
        <v>0</v>
      </c>
      <c r="AA1392">
        <v>0</v>
      </c>
      <c r="AB1392">
        <v>8.9700000000000006</v>
      </c>
      <c r="AC1392">
        <v>0</v>
      </c>
      <c r="AD1392">
        <v>1</v>
      </c>
      <c r="AE1392">
        <v>1</v>
      </c>
      <c r="AF1392" t="s">
        <v>3</v>
      </c>
      <c r="AG1392">
        <v>48.4</v>
      </c>
      <c r="AH1392">
        <v>2</v>
      </c>
      <c r="AI1392">
        <v>39502252</v>
      </c>
      <c r="AJ1392">
        <v>1420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</row>
    <row r="1393" spans="1:44" x14ac:dyDescent="0.2">
      <c r="A1393">
        <f>ROW(Source!A567)</f>
        <v>567</v>
      </c>
      <c r="B1393">
        <v>39502256</v>
      </c>
      <c r="C1393">
        <v>39502251</v>
      </c>
      <c r="D1393">
        <v>36883883</v>
      </c>
      <c r="E1393">
        <v>1</v>
      </c>
      <c r="F1393">
        <v>1</v>
      </c>
      <c r="G1393">
        <v>1</v>
      </c>
      <c r="H1393">
        <v>2</v>
      </c>
      <c r="I1393" t="s">
        <v>1113</v>
      </c>
      <c r="J1393" t="s">
        <v>1114</v>
      </c>
      <c r="K1393" t="s">
        <v>1115</v>
      </c>
      <c r="L1393">
        <v>1368</v>
      </c>
      <c r="N1393">
        <v>1011</v>
      </c>
      <c r="O1393" t="s">
        <v>1034</v>
      </c>
      <c r="P1393" t="s">
        <v>1034</v>
      </c>
      <c r="Q1393">
        <v>1</v>
      </c>
      <c r="X1393">
        <v>9.98</v>
      </c>
      <c r="Y1393">
        <v>0</v>
      </c>
      <c r="Z1393">
        <v>32.5</v>
      </c>
      <c r="AA1393">
        <v>0</v>
      </c>
      <c r="AB1393">
        <v>0</v>
      </c>
      <c r="AC1393">
        <v>0</v>
      </c>
      <c r="AD1393">
        <v>1</v>
      </c>
      <c r="AE1393">
        <v>0</v>
      </c>
      <c r="AF1393" t="s">
        <v>3</v>
      </c>
      <c r="AG1393">
        <v>9.98</v>
      </c>
      <c r="AH1393">
        <v>2</v>
      </c>
      <c r="AI1393">
        <v>39502253</v>
      </c>
      <c r="AJ1393">
        <v>1421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</row>
    <row r="1394" spans="1:44" x14ac:dyDescent="0.2">
      <c r="A1394">
        <f>ROW(Source!A567)</f>
        <v>567</v>
      </c>
      <c r="B1394">
        <v>39502257</v>
      </c>
      <c r="C1394">
        <v>39502251</v>
      </c>
      <c r="D1394">
        <v>36884481</v>
      </c>
      <c r="E1394">
        <v>1</v>
      </c>
      <c r="F1394">
        <v>1</v>
      </c>
      <c r="G1394">
        <v>1</v>
      </c>
      <c r="H1394">
        <v>2</v>
      </c>
      <c r="I1394" t="s">
        <v>1116</v>
      </c>
      <c r="J1394" t="s">
        <v>1117</v>
      </c>
      <c r="K1394" t="s">
        <v>1118</v>
      </c>
      <c r="L1394">
        <v>1368</v>
      </c>
      <c r="N1394">
        <v>1011</v>
      </c>
      <c r="O1394" t="s">
        <v>1034</v>
      </c>
      <c r="P1394" t="s">
        <v>1034</v>
      </c>
      <c r="Q1394">
        <v>1</v>
      </c>
      <c r="X1394">
        <v>19.96</v>
      </c>
      <c r="Y1394">
        <v>0</v>
      </c>
      <c r="Z1394">
        <v>1.53</v>
      </c>
      <c r="AA1394">
        <v>0</v>
      </c>
      <c r="AB1394">
        <v>0</v>
      </c>
      <c r="AC1394">
        <v>0</v>
      </c>
      <c r="AD1394">
        <v>1</v>
      </c>
      <c r="AE1394">
        <v>0</v>
      </c>
      <c r="AF1394" t="s">
        <v>3</v>
      </c>
      <c r="AG1394">
        <v>19.96</v>
      </c>
      <c r="AH1394">
        <v>2</v>
      </c>
      <c r="AI1394">
        <v>39502254</v>
      </c>
      <c r="AJ1394">
        <v>1422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</row>
    <row r="1395" spans="1:44" x14ac:dyDescent="0.2">
      <c r="A1395">
        <f>ROW(Source!A605)</f>
        <v>605</v>
      </c>
      <c r="B1395">
        <v>39502514</v>
      </c>
      <c r="C1395">
        <v>39502505</v>
      </c>
      <c r="D1395">
        <v>37064878</v>
      </c>
      <c r="E1395">
        <v>1</v>
      </c>
      <c r="F1395">
        <v>1</v>
      </c>
      <c r="G1395">
        <v>1</v>
      </c>
      <c r="H1395">
        <v>1</v>
      </c>
      <c r="I1395" t="s">
        <v>1219</v>
      </c>
      <c r="J1395" t="s">
        <v>3</v>
      </c>
      <c r="K1395" t="s">
        <v>1220</v>
      </c>
      <c r="L1395">
        <v>1191</v>
      </c>
      <c r="N1395">
        <v>1013</v>
      </c>
      <c r="O1395" t="s">
        <v>1028</v>
      </c>
      <c r="P1395" t="s">
        <v>1028</v>
      </c>
      <c r="Q1395">
        <v>1</v>
      </c>
      <c r="X1395">
        <v>17.12</v>
      </c>
      <c r="Y1395">
        <v>0</v>
      </c>
      <c r="Z1395">
        <v>0</v>
      </c>
      <c r="AA1395">
        <v>0</v>
      </c>
      <c r="AB1395">
        <v>9.4</v>
      </c>
      <c r="AC1395">
        <v>0</v>
      </c>
      <c r="AD1395">
        <v>1</v>
      </c>
      <c r="AE1395">
        <v>1</v>
      </c>
      <c r="AF1395" t="s">
        <v>3</v>
      </c>
      <c r="AG1395">
        <v>17.12</v>
      </c>
      <c r="AH1395">
        <v>2</v>
      </c>
      <c r="AI1395">
        <v>39502506</v>
      </c>
      <c r="AJ1395">
        <v>1423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</row>
    <row r="1396" spans="1:44" x14ac:dyDescent="0.2">
      <c r="A1396">
        <f>ROW(Source!A605)</f>
        <v>605</v>
      </c>
      <c r="B1396">
        <v>39502515</v>
      </c>
      <c r="C1396">
        <v>39502505</v>
      </c>
      <c r="D1396">
        <v>37064876</v>
      </c>
      <c r="E1396">
        <v>1</v>
      </c>
      <c r="F1396">
        <v>1</v>
      </c>
      <c r="G1396">
        <v>1</v>
      </c>
      <c r="H1396">
        <v>1</v>
      </c>
      <c r="I1396" t="s">
        <v>1029</v>
      </c>
      <c r="J1396" t="s">
        <v>3</v>
      </c>
      <c r="K1396" t="s">
        <v>1030</v>
      </c>
      <c r="L1396">
        <v>1191</v>
      </c>
      <c r="N1396">
        <v>1013</v>
      </c>
      <c r="O1396" t="s">
        <v>1028</v>
      </c>
      <c r="P1396" t="s">
        <v>1028</v>
      </c>
      <c r="Q1396">
        <v>1</v>
      </c>
      <c r="X1396">
        <v>0.52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1</v>
      </c>
      <c r="AE1396">
        <v>2</v>
      </c>
      <c r="AF1396" t="s">
        <v>3</v>
      </c>
      <c r="AG1396">
        <v>0.52</v>
      </c>
      <c r="AH1396">
        <v>2</v>
      </c>
      <c r="AI1396">
        <v>39502507</v>
      </c>
      <c r="AJ1396">
        <v>1424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</row>
    <row r="1397" spans="1:44" x14ac:dyDescent="0.2">
      <c r="A1397">
        <f>ROW(Source!A605)</f>
        <v>605</v>
      </c>
      <c r="B1397">
        <v>39502516</v>
      </c>
      <c r="C1397">
        <v>39502505</v>
      </c>
      <c r="D1397">
        <v>36882159</v>
      </c>
      <c r="E1397">
        <v>1</v>
      </c>
      <c r="F1397">
        <v>1</v>
      </c>
      <c r="G1397">
        <v>1</v>
      </c>
      <c r="H1397">
        <v>2</v>
      </c>
      <c r="I1397" t="s">
        <v>1119</v>
      </c>
      <c r="J1397" t="s">
        <v>1120</v>
      </c>
      <c r="K1397" t="s">
        <v>1121</v>
      </c>
      <c r="L1397">
        <v>1368</v>
      </c>
      <c r="N1397">
        <v>1011</v>
      </c>
      <c r="O1397" t="s">
        <v>1034</v>
      </c>
      <c r="P1397" t="s">
        <v>1034</v>
      </c>
      <c r="Q1397">
        <v>1</v>
      </c>
      <c r="X1397">
        <v>0.26</v>
      </c>
      <c r="Y1397">
        <v>0</v>
      </c>
      <c r="Z1397">
        <v>111.99</v>
      </c>
      <c r="AA1397">
        <v>13.5</v>
      </c>
      <c r="AB1397">
        <v>0</v>
      </c>
      <c r="AC1397">
        <v>0</v>
      </c>
      <c r="AD1397">
        <v>1</v>
      </c>
      <c r="AE1397">
        <v>0</v>
      </c>
      <c r="AF1397" t="s">
        <v>3</v>
      </c>
      <c r="AG1397">
        <v>0.26</v>
      </c>
      <c r="AH1397">
        <v>2</v>
      </c>
      <c r="AI1397">
        <v>39502508</v>
      </c>
      <c r="AJ1397">
        <v>1425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</row>
    <row r="1398" spans="1:44" x14ac:dyDescent="0.2">
      <c r="A1398">
        <f>ROW(Source!A605)</f>
        <v>605</v>
      </c>
      <c r="B1398">
        <v>39502517</v>
      </c>
      <c r="C1398">
        <v>39502505</v>
      </c>
      <c r="D1398">
        <v>36883554</v>
      </c>
      <c r="E1398">
        <v>1</v>
      </c>
      <c r="F1398">
        <v>1</v>
      </c>
      <c r="G1398">
        <v>1</v>
      </c>
      <c r="H1398">
        <v>2</v>
      </c>
      <c r="I1398" t="s">
        <v>1037</v>
      </c>
      <c r="J1398" t="s">
        <v>1038</v>
      </c>
      <c r="K1398" t="s">
        <v>1039</v>
      </c>
      <c r="L1398">
        <v>1368</v>
      </c>
      <c r="N1398">
        <v>1011</v>
      </c>
      <c r="O1398" t="s">
        <v>1034</v>
      </c>
      <c r="P1398" t="s">
        <v>1034</v>
      </c>
      <c r="Q1398">
        <v>1</v>
      </c>
      <c r="X1398">
        <v>0.26</v>
      </c>
      <c r="Y1398">
        <v>0</v>
      </c>
      <c r="Z1398">
        <v>65.709999999999994</v>
      </c>
      <c r="AA1398">
        <v>11.6</v>
      </c>
      <c r="AB1398">
        <v>0</v>
      </c>
      <c r="AC1398">
        <v>0</v>
      </c>
      <c r="AD1398">
        <v>1</v>
      </c>
      <c r="AE1398">
        <v>0</v>
      </c>
      <c r="AF1398" t="s">
        <v>3</v>
      </c>
      <c r="AG1398">
        <v>0.26</v>
      </c>
      <c r="AH1398">
        <v>2</v>
      </c>
      <c r="AI1398">
        <v>39502509</v>
      </c>
      <c r="AJ1398">
        <v>1426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</row>
    <row r="1399" spans="1:44" x14ac:dyDescent="0.2">
      <c r="A1399">
        <f>ROW(Source!A605)</f>
        <v>605</v>
      </c>
      <c r="B1399">
        <v>39502518</v>
      </c>
      <c r="C1399">
        <v>39502505</v>
      </c>
      <c r="D1399">
        <v>36807344</v>
      </c>
      <c r="E1399">
        <v>1</v>
      </c>
      <c r="F1399">
        <v>1</v>
      </c>
      <c r="G1399">
        <v>1</v>
      </c>
      <c r="H1399">
        <v>3</v>
      </c>
      <c r="I1399" t="s">
        <v>1510</v>
      </c>
      <c r="J1399" t="s">
        <v>1511</v>
      </c>
      <c r="K1399" t="s">
        <v>1512</v>
      </c>
      <c r="L1399">
        <v>1339</v>
      </c>
      <c r="N1399">
        <v>1007</v>
      </c>
      <c r="O1399" t="s">
        <v>179</v>
      </c>
      <c r="P1399" t="s">
        <v>179</v>
      </c>
      <c r="Q1399">
        <v>1</v>
      </c>
      <c r="X1399">
        <v>2.1000000000000001E-2</v>
      </c>
      <c r="Y1399">
        <v>600</v>
      </c>
      <c r="Z1399">
        <v>0</v>
      </c>
      <c r="AA1399">
        <v>0</v>
      </c>
      <c r="AB1399">
        <v>0</v>
      </c>
      <c r="AC1399">
        <v>0</v>
      </c>
      <c r="AD1399">
        <v>1</v>
      </c>
      <c r="AE1399">
        <v>0</v>
      </c>
      <c r="AF1399" t="s">
        <v>3</v>
      </c>
      <c r="AG1399">
        <v>2.1000000000000001E-2</v>
      </c>
      <c r="AH1399">
        <v>2</v>
      </c>
      <c r="AI1399">
        <v>39502510</v>
      </c>
      <c r="AJ1399">
        <v>1427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</row>
    <row r="1400" spans="1:44" x14ac:dyDescent="0.2">
      <c r="A1400">
        <f>ROW(Source!A605)</f>
        <v>605</v>
      </c>
      <c r="B1400">
        <v>39502519</v>
      </c>
      <c r="C1400">
        <v>39502505</v>
      </c>
      <c r="D1400">
        <v>36836935</v>
      </c>
      <c r="E1400">
        <v>1</v>
      </c>
      <c r="F1400">
        <v>1</v>
      </c>
      <c r="G1400">
        <v>1</v>
      </c>
      <c r="H1400">
        <v>3</v>
      </c>
      <c r="I1400" t="s">
        <v>1519</v>
      </c>
      <c r="J1400" t="s">
        <v>1520</v>
      </c>
      <c r="K1400" t="s">
        <v>1521</v>
      </c>
      <c r="L1400">
        <v>1346</v>
      </c>
      <c r="N1400">
        <v>1009</v>
      </c>
      <c r="O1400" t="s">
        <v>52</v>
      </c>
      <c r="P1400" t="s">
        <v>52</v>
      </c>
      <c r="Q1400">
        <v>1</v>
      </c>
      <c r="X1400">
        <v>0.4</v>
      </c>
      <c r="Y1400">
        <v>25.8</v>
      </c>
      <c r="Z1400">
        <v>0</v>
      </c>
      <c r="AA1400">
        <v>0</v>
      </c>
      <c r="AB1400">
        <v>0</v>
      </c>
      <c r="AC1400">
        <v>0</v>
      </c>
      <c r="AD1400">
        <v>1</v>
      </c>
      <c r="AE1400">
        <v>0</v>
      </c>
      <c r="AF1400" t="s">
        <v>3</v>
      </c>
      <c r="AG1400">
        <v>0.4</v>
      </c>
      <c r="AH1400">
        <v>2</v>
      </c>
      <c r="AI1400">
        <v>39502511</v>
      </c>
      <c r="AJ1400">
        <v>1428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</row>
    <row r="1401" spans="1:44" x14ac:dyDescent="0.2">
      <c r="A1401">
        <f>ROW(Source!A605)</f>
        <v>605</v>
      </c>
      <c r="B1401">
        <v>39502520</v>
      </c>
      <c r="C1401">
        <v>39502505</v>
      </c>
      <c r="D1401">
        <v>36799065</v>
      </c>
      <c r="E1401">
        <v>17</v>
      </c>
      <c r="F1401">
        <v>1</v>
      </c>
      <c r="G1401">
        <v>1</v>
      </c>
      <c r="H1401">
        <v>3</v>
      </c>
      <c r="I1401" t="s">
        <v>1438</v>
      </c>
      <c r="J1401" t="s">
        <v>3</v>
      </c>
      <c r="K1401" t="s">
        <v>1439</v>
      </c>
      <c r="L1401">
        <v>1374</v>
      </c>
      <c r="N1401">
        <v>1013</v>
      </c>
      <c r="O1401" t="s">
        <v>1440</v>
      </c>
      <c r="P1401" t="s">
        <v>1440</v>
      </c>
      <c r="Q1401">
        <v>1</v>
      </c>
      <c r="X1401">
        <v>3.22</v>
      </c>
      <c r="Y1401">
        <v>1</v>
      </c>
      <c r="Z1401">
        <v>0</v>
      </c>
      <c r="AA1401">
        <v>0</v>
      </c>
      <c r="AB1401">
        <v>0</v>
      </c>
      <c r="AC1401">
        <v>0</v>
      </c>
      <c r="AD1401">
        <v>1</v>
      </c>
      <c r="AE1401">
        <v>0</v>
      </c>
      <c r="AF1401" t="s">
        <v>3</v>
      </c>
      <c r="AG1401">
        <v>3.22</v>
      </c>
      <c r="AH1401">
        <v>2</v>
      </c>
      <c r="AI1401">
        <v>39502512</v>
      </c>
      <c r="AJ1401">
        <v>1430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</row>
    <row r="1402" spans="1:44" x14ac:dyDescent="0.2">
      <c r="A1402">
        <f>ROW(Source!A606)</f>
        <v>606</v>
      </c>
      <c r="B1402">
        <v>39502514</v>
      </c>
      <c r="C1402">
        <v>39502505</v>
      </c>
      <c r="D1402">
        <v>37064878</v>
      </c>
      <c r="E1402">
        <v>1</v>
      </c>
      <c r="F1402">
        <v>1</v>
      </c>
      <c r="G1402">
        <v>1</v>
      </c>
      <c r="H1402">
        <v>1</v>
      </c>
      <c r="I1402" t="s">
        <v>1219</v>
      </c>
      <c r="J1402" t="s">
        <v>3</v>
      </c>
      <c r="K1402" t="s">
        <v>1220</v>
      </c>
      <c r="L1402">
        <v>1191</v>
      </c>
      <c r="N1402">
        <v>1013</v>
      </c>
      <c r="O1402" t="s">
        <v>1028</v>
      </c>
      <c r="P1402" t="s">
        <v>1028</v>
      </c>
      <c r="Q1402">
        <v>1</v>
      </c>
      <c r="X1402">
        <v>17.12</v>
      </c>
      <c r="Y1402">
        <v>0</v>
      </c>
      <c r="Z1402">
        <v>0</v>
      </c>
      <c r="AA1402">
        <v>0</v>
      </c>
      <c r="AB1402">
        <v>9.4</v>
      </c>
      <c r="AC1402">
        <v>0</v>
      </c>
      <c r="AD1402">
        <v>1</v>
      </c>
      <c r="AE1402">
        <v>1</v>
      </c>
      <c r="AF1402" t="s">
        <v>3</v>
      </c>
      <c r="AG1402">
        <v>17.12</v>
      </c>
      <c r="AH1402">
        <v>2</v>
      </c>
      <c r="AI1402">
        <v>39502506</v>
      </c>
      <c r="AJ1402">
        <v>1431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</row>
    <row r="1403" spans="1:44" x14ac:dyDescent="0.2">
      <c r="A1403">
        <f>ROW(Source!A606)</f>
        <v>606</v>
      </c>
      <c r="B1403">
        <v>39502515</v>
      </c>
      <c r="C1403">
        <v>39502505</v>
      </c>
      <c r="D1403">
        <v>37064876</v>
      </c>
      <c r="E1403">
        <v>1</v>
      </c>
      <c r="F1403">
        <v>1</v>
      </c>
      <c r="G1403">
        <v>1</v>
      </c>
      <c r="H1403">
        <v>1</v>
      </c>
      <c r="I1403" t="s">
        <v>1029</v>
      </c>
      <c r="J1403" t="s">
        <v>3</v>
      </c>
      <c r="K1403" t="s">
        <v>1030</v>
      </c>
      <c r="L1403">
        <v>1191</v>
      </c>
      <c r="N1403">
        <v>1013</v>
      </c>
      <c r="O1403" t="s">
        <v>1028</v>
      </c>
      <c r="P1403" t="s">
        <v>1028</v>
      </c>
      <c r="Q1403">
        <v>1</v>
      </c>
      <c r="X1403">
        <v>0.52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1</v>
      </c>
      <c r="AE1403">
        <v>2</v>
      </c>
      <c r="AF1403" t="s">
        <v>3</v>
      </c>
      <c r="AG1403">
        <v>0.52</v>
      </c>
      <c r="AH1403">
        <v>2</v>
      </c>
      <c r="AI1403">
        <v>39502507</v>
      </c>
      <c r="AJ1403">
        <v>1432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</row>
    <row r="1404" spans="1:44" x14ac:dyDescent="0.2">
      <c r="A1404">
        <f>ROW(Source!A606)</f>
        <v>606</v>
      </c>
      <c r="B1404">
        <v>39502516</v>
      </c>
      <c r="C1404">
        <v>39502505</v>
      </c>
      <c r="D1404">
        <v>36882159</v>
      </c>
      <c r="E1404">
        <v>1</v>
      </c>
      <c r="F1404">
        <v>1</v>
      </c>
      <c r="G1404">
        <v>1</v>
      </c>
      <c r="H1404">
        <v>2</v>
      </c>
      <c r="I1404" t="s">
        <v>1119</v>
      </c>
      <c r="J1404" t="s">
        <v>1120</v>
      </c>
      <c r="K1404" t="s">
        <v>1121</v>
      </c>
      <c r="L1404">
        <v>1368</v>
      </c>
      <c r="N1404">
        <v>1011</v>
      </c>
      <c r="O1404" t="s">
        <v>1034</v>
      </c>
      <c r="P1404" t="s">
        <v>1034</v>
      </c>
      <c r="Q1404">
        <v>1</v>
      </c>
      <c r="X1404">
        <v>0.26</v>
      </c>
      <c r="Y1404">
        <v>0</v>
      </c>
      <c r="Z1404">
        <v>111.99</v>
      </c>
      <c r="AA1404">
        <v>13.5</v>
      </c>
      <c r="AB1404">
        <v>0</v>
      </c>
      <c r="AC1404">
        <v>0</v>
      </c>
      <c r="AD1404">
        <v>1</v>
      </c>
      <c r="AE1404">
        <v>0</v>
      </c>
      <c r="AF1404" t="s">
        <v>3</v>
      </c>
      <c r="AG1404">
        <v>0.26</v>
      </c>
      <c r="AH1404">
        <v>2</v>
      </c>
      <c r="AI1404">
        <v>39502508</v>
      </c>
      <c r="AJ1404">
        <v>1433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</row>
    <row r="1405" spans="1:44" x14ac:dyDescent="0.2">
      <c r="A1405">
        <f>ROW(Source!A606)</f>
        <v>606</v>
      </c>
      <c r="B1405">
        <v>39502517</v>
      </c>
      <c r="C1405">
        <v>39502505</v>
      </c>
      <c r="D1405">
        <v>36883554</v>
      </c>
      <c r="E1405">
        <v>1</v>
      </c>
      <c r="F1405">
        <v>1</v>
      </c>
      <c r="G1405">
        <v>1</v>
      </c>
      <c r="H1405">
        <v>2</v>
      </c>
      <c r="I1405" t="s">
        <v>1037</v>
      </c>
      <c r="J1405" t="s">
        <v>1038</v>
      </c>
      <c r="K1405" t="s">
        <v>1039</v>
      </c>
      <c r="L1405">
        <v>1368</v>
      </c>
      <c r="N1405">
        <v>1011</v>
      </c>
      <c r="O1405" t="s">
        <v>1034</v>
      </c>
      <c r="P1405" t="s">
        <v>1034</v>
      </c>
      <c r="Q1405">
        <v>1</v>
      </c>
      <c r="X1405">
        <v>0.26</v>
      </c>
      <c r="Y1405">
        <v>0</v>
      </c>
      <c r="Z1405">
        <v>65.709999999999994</v>
      </c>
      <c r="AA1405">
        <v>11.6</v>
      </c>
      <c r="AB1405">
        <v>0</v>
      </c>
      <c r="AC1405">
        <v>0</v>
      </c>
      <c r="AD1405">
        <v>1</v>
      </c>
      <c r="AE1405">
        <v>0</v>
      </c>
      <c r="AF1405" t="s">
        <v>3</v>
      </c>
      <c r="AG1405">
        <v>0.26</v>
      </c>
      <c r="AH1405">
        <v>2</v>
      </c>
      <c r="AI1405">
        <v>39502509</v>
      </c>
      <c r="AJ1405">
        <v>1434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</row>
    <row r="1406" spans="1:44" x14ac:dyDescent="0.2">
      <c r="A1406">
        <f>ROW(Source!A606)</f>
        <v>606</v>
      </c>
      <c r="B1406">
        <v>39502518</v>
      </c>
      <c r="C1406">
        <v>39502505</v>
      </c>
      <c r="D1406">
        <v>36807344</v>
      </c>
      <c r="E1406">
        <v>1</v>
      </c>
      <c r="F1406">
        <v>1</v>
      </c>
      <c r="G1406">
        <v>1</v>
      </c>
      <c r="H1406">
        <v>3</v>
      </c>
      <c r="I1406" t="s">
        <v>1510</v>
      </c>
      <c r="J1406" t="s">
        <v>1511</v>
      </c>
      <c r="K1406" t="s">
        <v>1512</v>
      </c>
      <c r="L1406">
        <v>1339</v>
      </c>
      <c r="N1406">
        <v>1007</v>
      </c>
      <c r="O1406" t="s">
        <v>179</v>
      </c>
      <c r="P1406" t="s">
        <v>179</v>
      </c>
      <c r="Q1406">
        <v>1</v>
      </c>
      <c r="X1406">
        <v>2.1000000000000001E-2</v>
      </c>
      <c r="Y1406">
        <v>600</v>
      </c>
      <c r="Z1406">
        <v>0</v>
      </c>
      <c r="AA1406">
        <v>0</v>
      </c>
      <c r="AB1406">
        <v>0</v>
      </c>
      <c r="AC1406">
        <v>0</v>
      </c>
      <c r="AD1406">
        <v>1</v>
      </c>
      <c r="AE1406">
        <v>0</v>
      </c>
      <c r="AF1406" t="s">
        <v>3</v>
      </c>
      <c r="AG1406">
        <v>2.1000000000000001E-2</v>
      </c>
      <c r="AH1406">
        <v>2</v>
      </c>
      <c r="AI1406">
        <v>39502510</v>
      </c>
      <c r="AJ1406">
        <v>1435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</row>
    <row r="1407" spans="1:44" x14ac:dyDescent="0.2">
      <c r="A1407">
        <f>ROW(Source!A606)</f>
        <v>606</v>
      </c>
      <c r="B1407">
        <v>39502519</v>
      </c>
      <c r="C1407">
        <v>39502505</v>
      </c>
      <c r="D1407">
        <v>36836935</v>
      </c>
      <c r="E1407">
        <v>1</v>
      </c>
      <c r="F1407">
        <v>1</v>
      </c>
      <c r="G1407">
        <v>1</v>
      </c>
      <c r="H1407">
        <v>3</v>
      </c>
      <c r="I1407" t="s">
        <v>1519</v>
      </c>
      <c r="J1407" t="s">
        <v>1520</v>
      </c>
      <c r="K1407" t="s">
        <v>1521</v>
      </c>
      <c r="L1407">
        <v>1346</v>
      </c>
      <c r="N1407">
        <v>1009</v>
      </c>
      <c r="O1407" t="s">
        <v>52</v>
      </c>
      <c r="P1407" t="s">
        <v>52</v>
      </c>
      <c r="Q1407">
        <v>1</v>
      </c>
      <c r="X1407">
        <v>0.4</v>
      </c>
      <c r="Y1407">
        <v>25.8</v>
      </c>
      <c r="Z1407">
        <v>0</v>
      </c>
      <c r="AA1407">
        <v>0</v>
      </c>
      <c r="AB1407">
        <v>0</v>
      </c>
      <c r="AC1407">
        <v>0</v>
      </c>
      <c r="AD1407">
        <v>1</v>
      </c>
      <c r="AE1407">
        <v>0</v>
      </c>
      <c r="AF1407" t="s">
        <v>3</v>
      </c>
      <c r="AG1407">
        <v>0.4</v>
      </c>
      <c r="AH1407">
        <v>2</v>
      </c>
      <c r="AI1407">
        <v>39502511</v>
      </c>
      <c r="AJ1407">
        <v>1436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</row>
    <row r="1408" spans="1:44" x14ac:dyDescent="0.2">
      <c r="A1408">
        <f>ROW(Source!A606)</f>
        <v>606</v>
      </c>
      <c r="B1408">
        <v>39502520</v>
      </c>
      <c r="C1408">
        <v>39502505</v>
      </c>
      <c r="D1408">
        <v>36799065</v>
      </c>
      <c r="E1408">
        <v>17</v>
      </c>
      <c r="F1408">
        <v>1</v>
      </c>
      <c r="G1408">
        <v>1</v>
      </c>
      <c r="H1408">
        <v>3</v>
      </c>
      <c r="I1408" t="s">
        <v>1438</v>
      </c>
      <c r="J1408" t="s">
        <v>3</v>
      </c>
      <c r="K1408" t="s">
        <v>1439</v>
      </c>
      <c r="L1408">
        <v>1374</v>
      </c>
      <c r="N1408">
        <v>1013</v>
      </c>
      <c r="O1408" t="s">
        <v>1440</v>
      </c>
      <c r="P1408" t="s">
        <v>1440</v>
      </c>
      <c r="Q1408">
        <v>1</v>
      </c>
      <c r="X1408">
        <v>3.22</v>
      </c>
      <c r="Y1408">
        <v>1</v>
      </c>
      <c r="Z1408">
        <v>0</v>
      </c>
      <c r="AA1408">
        <v>0</v>
      </c>
      <c r="AB1408">
        <v>0</v>
      </c>
      <c r="AC1408">
        <v>0</v>
      </c>
      <c r="AD1408">
        <v>1</v>
      </c>
      <c r="AE1408">
        <v>0</v>
      </c>
      <c r="AF1408" t="s">
        <v>3</v>
      </c>
      <c r="AG1408">
        <v>3.22</v>
      </c>
      <c r="AH1408">
        <v>2</v>
      </c>
      <c r="AI1408">
        <v>39502512</v>
      </c>
      <c r="AJ1408">
        <v>1438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</row>
    <row r="1409" spans="1:44" x14ac:dyDescent="0.2">
      <c r="A1409">
        <f>ROW(Source!A609)</f>
        <v>609</v>
      </c>
      <c r="B1409">
        <v>39502534</v>
      </c>
      <c r="C1409">
        <v>39502522</v>
      </c>
      <c r="D1409">
        <v>37064878</v>
      </c>
      <c r="E1409">
        <v>1</v>
      </c>
      <c r="F1409">
        <v>1</v>
      </c>
      <c r="G1409">
        <v>1</v>
      </c>
      <c r="H1409">
        <v>1</v>
      </c>
      <c r="I1409" t="s">
        <v>1219</v>
      </c>
      <c r="J1409" t="s">
        <v>3</v>
      </c>
      <c r="K1409" t="s">
        <v>1220</v>
      </c>
      <c r="L1409">
        <v>1191</v>
      </c>
      <c r="N1409">
        <v>1013</v>
      </c>
      <c r="O1409" t="s">
        <v>1028</v>
      </c>
      <c r="P1409" t="s">
        <v>1028</v>
      </c>
      <c r="Q1409">
        <v>1</v>
      </c>
      <c r="X1409">
        <v>4.49</v>
      </c>
      <c r="Y1409">
        <v>0</v>
      </c>
      <c r="Z1409">
        <v>0</v>
      </c>
      <c r="AA1409">
        <v>0</v>
      </c>
      <c r="AB1409">
        <v>9.4</v>
      </c>
      <c r="AC1409">
        <v>0</v>
      </c>
      <c r="AD1409">
        <v>1</v>
      </c>
      <c r="AE1409">
        <v>1</v>
      </c>
      <c r="AF1409" t="s">
        <v>3</v>
      </c>
      <c r="AG1409">
        <v>4.49</v>
      </c>
      <c r="AH1409">
        <v>2</v>
      </c>
      <c r="AI1409">
        <v>39502523</v>
      </c>
      <c r="AJ1409">
        <v>1439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</row>
    <row r="1410" spans="1:44" x14ac:dyDescent="0.2">
      <c r="A1410">
        <f>ROW(Source!A609)</f>
        <v>609</v>
      </c>
      <c r="B1410">
        <v>39502535</v>
      </c>
      <c r="C1410">
        <v>39502522</v>
      </c>
      <c r="D1410">
        <v>37064876</v>
      </c>
      <c r="E1410">
        <v>1</v>
      </c>
      <c r="F1410">
        <v>1</v>
      </c>
      <c r="G1410">
        <v>1</v>
      </c>
      <c r="H1410">
        <v>1</v>
      </c>
      <c r="I1410" t="s">
        <v>1029</v>
      </c>
      <c r="J1410" t="s">
        <v>3</v>
      </c>
      <c r="K1410" t="s">
        <v>1030</v>
      </c>
      <c r="L1410">
        <v>1191</v>
      </c>
      <c r="N1410">
        <v>1013</v>
      </c>
      <c r="O1410" t="s">
        <v>1028</v>
      </c>
      <c r="P1410" t="s">
        <v>1028</v>
      </c>
      <c r="Q1410">
        <v>1</v>
      </c>
      <c r="X1410">
        <v>0.02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1</v>
      </c>
      <c r="AE1410">
        <v>2</v>
      </c>
      <c r="AF1410" t="s">
        <v>3</v>
      </c>
      <c r="AG1410">
        <v>0.02</v>
      </c>
      <c r="AH1410">
        <v>2</v>
      </c>
      <c r="AI1410">
        <v>39502524</v>
      </c>
      <c r="AJ1410">
        <v>1440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</row>
    <row r="1411" spans="1:44" x14ac:dyDescent="0.2">
      <c r="A1411">
        <f>ROW(Source!A609)</f>
        <v>609</v>
      </c>
      <c r="B1411">
        <v>39502536</v>
      </c>
      <c r="C1411">
        <v>39502522</v>
      </c>
      <c r="D1411">
        <v>36882159</v>
      </c>
      <c r="E1411">
        <v>1</v>
      </c>
      <c r="F1411">
        <v>1</v>
      </c>
      <c r="G1411">
        <v>1</v>
      </c>
      <c r="H1411">
        <v>2</v>
      </c>
      <c r="I1411" t="s">
        <v>1119</v>
      </c>
      <c r="J1411" t="s">
        <v>1120</v>
      </c>
      <c r="K1411" t="s">
        <v>1121</v>
      </c>
      <c r="L1411">
        <v>1368</v>
      </c>
      <c r="N1411">
        <v>1011</v>
      </c>
      <c r="O1411" t="s">
        <v>1034</v>
      </c>
      <c r="P1411" t="s">
        <v>1034</v>
      </c>
      <c r="Q1411">
        <v>1</v>
      </c>
      <c r="X1411">
        <v>0.01</v>
      </c>
      <c r="Y1411">
        <v>0</v>
      </c>
      <c r="Z1411">
        <v>111.99</v>
      </c>
      <c r="AA1411">
        <v>13.5</v>
      </c>
      <c r="AB1411">
        <v>0</v>
      </c>
      <c r="AC1411">
        <v>0</v>
      </c>
      <c r="AD1411">
        <v>1</v>
      </c>
      <c r="AE1411">
        <v>0</v>
      </c>
      <c r="AF1411" t="s">
        <v>3</v>
      </c>
      <c r="AG1411">
        <v>0.01</v>
      </c>
      <c r="AH1411">
        <v>2</v>
      </c>
      <c r="AI1411">
        <v>39502525</v>
      </c>
      <c r="AJ1411">
        <v>1441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</row>
    <row r="1412" spans="1:44" x14ac:dyDescent="0.2">
      <c r="A1412">
        <f>ROW(Source!A609)</f>
        <v>609</v>
      </c>
      <c r="B1412">
        <v>39502537</v>
      </c>
      <c r="C1412">
        <v>39502522</v>
      </c>
      <c r="D1412">
        <v>36883554</v>
      </c>
      <c r="E1412">
        <v>1</v>
      </c>
      <c r="F1412">
        <v>1</v>
      </c>
      <c r="G1412">
        <v>1</v>
      </c>
      <c r="H1412">
        <v>2</v>
      </c>
      <c r="I1412" t="s">
        <v>1037</v>
      </c>
      <c r="J1412" t="s">
        <v>1038</v>
      </c>
      <c r="K1412" t="s">
        <v>1039</v>
      </c>
      <c r="L1412">
        <v>1368</v>
      </c>
      <c r="N1412">
        <v>1011</v>
      </c>
      <c r="O1412" t="s">
        <v>1034</v>
      </c>
      <c r="P1412" t="s">
        <v>1034</v>
      </c>
      <c r="Q1412">
        <v>1</v>
      </c>
      <c r="X1412">
        <v>0.01</v>
      </c>
      <c r="Y1412">
        <v>0</v>
      </c>
      <c r="Z1412">
        <v>65.709999999999994</v>
      </c>
      <c r="AA1412">
        <v>11.6</v>
      </c>
      <c r="AB1412">
        <v>0</v>
      </c>
      <c r="AC1412">
        <v>0</v>
      </c>
      <c r="AD1412">
        <v>1</v>
      </c>
      <c r="AE1412">
        <v>0</v>
      </c>
      <c r="AF1412" t="s">
        <v>3</v>
      </c>
      <c r="AG1412">
        <v>0.01</v>
      </c>
      <c r="AH1412">
        <v>2</v>
      </c>
      <c r="AI1412">
        <v>39502526</v>
      </c>
      <c r="AJ1412">
        <v>1442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</row>
    <row r="1413" spans="1:44" x14ac:dyDescent="0.2">
      <c r="A1413">
        <f>ROW(Source!A609)</f>
        <v>609</v>
      </c>
      <c r="B1413">
        <v>39502538</v>
      </c>
      <c r="C1413">
        <v>39502522</v>
      </c>
      <c r="D1413">
        <v>36802094</v>
      </c>
      <c r="E1413">
        <v>1</v>
      </c>
      <c r="F1413">
        <v>1</v>
      </c>
      <c r="G1413">
        <v>1</v>
      </c>
      <c r="H1413">
        <v>3</v>
      </c>
      <c r="I1413" t="s">
        <v>1430</v>
      </c>
      <c r="J1413" t="s">
        <v>1431</v>
      </c>
      <c r="K1413" t="s">
        <v>1432</v>
      </c>
      <c r="L1413">
        <v>1346</v>
      </c>
      <c r="N1413">
        <v>1009</v>
      </c>
      <c r="O1413" t="s">
        <v>52</v>
      </c>
      <c r="P1413" t="s">
        <v>52</v>
      </c>
      <c r="Q1413">
        <v>1</v>
      </c>
      <c r="X1413">
        <v>0.16</v>
      </c>
      <c r="Y1413">
        <v>30.4</v>
      </c>
      <c r="Z1413">
        <v>0</v>
      </c>
      <c r="AA1413">
        <v>0</v>
      </c>
      <c r="AB1413">
        <v>0</v>
      </c>
      <c r="AC1413">
        <v>0</v>
      </c>
      <c r="AD1413">
        <v>1</v>
      </c>
      <c r="AE1413">
        <v>0</v>
      </c>
      <c r="AF1413" t="s">
        <v>3</v>
      </c>
      <c r="AG1413">
        <v>0.16</v>
      </c>
      <c r="AH1413">
        <v>2</v>
      </c>
      <c r="AI1413">
        <v>39502527</v>
      </c>
      <c r="AJ1413">
        <v>1443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</row>
    <row r="1414" spans="1:44" x14ac:dyDescent="0.2">
      <c r="A1414">
        <f>ROW(Source!A609)</f>
        <v>609</v>
      </c>
      <c r="B1414">
        <v>39502539</v>
      </c>
      <c r="C1414">
        <v>39502522</v>
      </c>
      <c r="D1414">
        <v>36802373</v>
      </c>
      <c r="E1414">
        <v>1</v>
      </c>
      <c r="F1414">
        <v>1</v>
      </c>
      <c r="G1414">
        <v>1</v>
      </c>
      <c r="H1414">
        <v>3</v>
      </c>
      <c r="I1414" t="s">
        <v>1258</v>
      </c>
      <c r="J1414" t="s">
        <v>1259</v>
      </c>
      <c r="K1414" t="s">
        <v>1260</v>
      </c>
      <c r="L1414">
        <v>1348</v>
      </c>
      <c r="N1414">
        <v>1009</v>
      </c>
      <c r="O1414" t="s">
        <v>57</v>
      </c>
      <c r="P1414" t="s">
        <v>57</v>
      </c>
      <c r="Q1414">
        <v>1000</v>
      </c>
      <c r="X1414">
        <v>4.2999999999999999E-4</v>
      </c>
      <c r="Y1414">
        <v>1820</v>
      </c>
      <c r="Z1414">
        <v>0</v>
      </c>
      <c r="AA1414">
        <v>0</v>
      </c>
      <c r="AB1414">
        <v>0</v>
      </c>
      <c r="AC1414">
        <v>0</v>
      </c>
      <c r="AD1414">
        <v>1</v>
      </c>
      <c r="AE1414">
        <v>0</v>
      </c>
      <c r="AF1414" t="s">
        <v>3</v>
      </c>
      <c r="AG1414">
        <v>4.2999999999999999E-4</v>
      </c>
      <c r="AH1414">
        <v>2</v>
      </c>
      <c r="AI1414">
        <v>39502528</v>
      </c>
      <c r="AJ1414">
        <v>1444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</row>
    <row r="1415" spans="1:44" x14ac:dyDescent="0.2">
      <c r="A1415">
        <f>ROW(Source!A609)</f>
        <v>609</v>
      </c>
      <c r="B1415">
        <v>39502540</v>
      </c>
      <c r="C1415">
        <v>39502522</v>
      </c>
      <c r="D1415">
        <v>36838317</v>
      </c>
      <c r="E1415">
        <v>1</v>
      </c>
      <c r="F1415">
        <v>1</v>
      </c>
      <c r="G1415">
        <v>1</v>
      </c>
      <c r="H1415">
        <v>3</v>
      </c>
      <c r="I1415" t="s">
        <v>1459</v>
      </c>
      <c r="J1415" t="s">
        <v>1460</v>
      </c>
      <c r="K1415" t="s">
        <v>263</v>
      </c>
      <c r="L1415">
        <v>1346</v>
      </c>
      <c r="N1415">
        <v>1009</v>
      </c>
      <c r="O1415" t="s">
        <v>52</v>
      </c>
      <c r="P1415" t="s">
        <v>52</v>
      </c>
      <c r="Q1415">
        <v>1</v>
      </c>
      <c r="X1415">
        <v>0.02</v>
      </c>
      <c r="Y1415">
        <v>28.6</v>
      </c>
      <c r="Z1415">
        <v>0</v>
      </c>
      <c r="AA1415">
        <v>0</v>
      </c>
      <c r="AB1415">
        <v>0</v>
      </c>
      <c r="AC1415">
        <v>0</v>
      </c>
      <c r="AD1415">
        <v>1</v>
      </c>
      <c r="AE1415">
        <v>0</v>
      </c>
      <c r="AF1415" t="s">
        <v>3</v>
      </c>
      <c r="AG1415">
        <v>0.02</v>
      </c>
      <c r="AH1415">
        <v>2</v>
      </c>
      <c r="AI1415">
        <v>39502529</v>
      </c>
      <c r="AJ1415">
        <v>1445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</row>
    <row r="1416" spans="1:44" x14ac:dyDescent="0.2">
      <c r="A1416">
        <f>ROW(Source!A609)</f>
        <v>609</v>
      </c>
      <c r="B1416">
        <v>39502541</v>
      </c>
      <c r="C1416">
        <v>39502522</v>
      </c>
      <c r="D1416">
        <v>36852007</v>
      </c>
      <c r="E1416">
        <v>1</v>
      </c>
      <c r="F1416">
        <v>1</v>
      </c>
      <c r="G1416">
        <v>1</v>
      </c>
      <c r="H1416">
        <v>3</v>
      </c>
      <c r="I1416" t="s">
        <v>1522</v>
      </c>
      <c r="J1416" t="s">
        <v>1523</v>
      </c>
      <c r="K1416" t="s">
        <v>1524</v>
      </c>
      <c r="L1416">
        <v>1355</v>
      </c>
      <c r="N1416">
        <v>1010</v>
      </c>
      <c r="O1416" t="s">
        <v>390</v>
      </c>
      <c r="P1416" t="s">
        <v>390</v>
      </c>
      <c r="Q1416">
        <v>100</v>
      </c>
      <c r="X1416">
        <v>0.05</v>
      </c>
      <c r="Y1416">
        <v>66</v>
      </c>
      <c r="Z1416">
        <v>0</v>
      </c>
      <c r="AA1416">
        <v>0</v>
      </c>
      <c r="AB1416">
        <v>0</v>
      </c>
      <c r="AC1416">
        <v>0</v>
      </c>
      <c r="AD1416">
        <v>1</v>
      </c>
      <c r="AE1416">
        <v>0</v>
      </c>
      <c r="AF1416" t="s">
        <v>3</v>
      </c>
      <c r="AG1416">
        <v>0.05</v>
      </c>
      <c r="AH1416">
        <v>2</v>
      </c>
      <c r="AI1416">
        <v>39502530</v>
      </c>
      <c r="AJ1416">
        <v>1446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</row>
    <row r="1417" spans="1:44" x14ac:dyDescent="0.2">
      <c r="A1417">
        <f>ROW(Source!A609)</f>
        <v>609</v>
      </c>
      <c r="B1417">
        <v>39502542</v>
      </c>
      <c r="C1417">
        <v>39502522</v>
      </c>
      <c r="D1417">
        <v>36852059</v>
      </c>
      <c r="E1417">
        <v>1</v>
      </c>
      <c r="F1417">
        <v>1</v>
      </c>
      <c r="G1417">
        <v>1</v>
      </c>
      <c r="H1417">
        <v>3</v>
      </c>
      <c r="I1417" t="s">
        <v>1525</v>
      </c>
      <c r="J1417" t="s">
        <v>1526</v>
      </c>
      <c r="K1417" t="s">
        <v>1527</v>
      </c>
      <c r="L1417">
        <v>1356</v>
      </c>
      <c r="N1417">
        <v>1010</v>
      </c>
      <c r="O1417" t="s">
        <v>1128</v>
      </c>
      <c r="P1417" t="s">
        <v>1128</v>
      </c>
      <c r="Q1417">
        <v>1000</v>
      </c>
      <c r="X1417">
        <v>1.2200000000000001E-2</v>
      </c>
      <c r="Y1417">
        <v>75.400000000000006</v>
      </c>
      <c r="Z1417">
        <v>0</v>
      </c>
      <c r="AA1417">
        <v>0</v>
      </c>
      <c r="AB1417">
        <v>0</v>
      </c>
      <c r="AC1417">
        <v>0</v>
      </c>
      <c r="AD1417">
        <v>1</v>
      </c>
      <c r="AE1417">
        <v>0</v>
      </c>
      <c r="AF1417" t="s">
        <v>3</v>
      </c>
      <c r="AG1417">
        <v>1.2200000000000001E-2</v>
      </c>
      <c r="AH1417">
        <v>2</v>
      </c>
      <c r="AI1417">
        <v>39502531</v>
      </c>
      <c r="AJ1417">
        <v>1447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</row>
    <row r="1418" spans="1:44" x14ac:dyDescent="0.2">
      <c r="A1418">
        <f>ROW(Source!A609)</f>
        <v>609</v>
      </c>
      <c r="B1418">
        <v>39502543</v>
      </c>
      <c r="C1418">
        <v>39502522</v>
      </c>
      <c r="D1418">
        <v>36799065</v>
      </c>
      <c r="E1418">
        <v>17</v>
      </c>
      <c r="F1418">
        <v>1</v>
      </c>
      <c r="G1418">
        <v>1</v>
      </c>
      <c r="H1418">
        <v>3</v>
      </c>
      <c r="I1418" t="s">
        <v>1438</v>
      </c>
      <c r="J1418" t="s">
        <v>3</v>
      </c>
      <c r="K1418" t="s">
        <v>1439</v>
      </c>
      <c r="L1418">
        <v>1374</v>
      </c>
      <c r="N1418">
        <v>1013</v>
      </c>
      <c r="O1418" t="s">
        <v>1440</v>
      </c>
      <c r="P1418" t="s">
        <v>1440</v>
      </c>
      <c r="Q1418">
        <v>1</v>
      </c>
      <c r="X1418">
        <v>0.84</v>
      </c>
      <c r="Y1418">
        <v>1</v>
      </c>
      <c r="Z1418">
        <v>0</v>
      </c>
      <c r="AA1418">
        <v>0</v>
      </c>
      <c r="AB1418">
        <v>0</v>
      </c>
      <c r="AC1418">
        <v>0</v>
      </c>
      <c r="AD1418">
        <v>1</v>
      </c>
      <c r="AE1418">
        <v>0</v>
      </c>
      <c r="AF1418" t="s">
        <v>3</v>
      </c>
      <c r="AG1418">
        <v>0.84</v>
      </c>
      <c r="AH1418">
        <v>2</v>
      </c>
      <c r="AI1418">
        <v>39502532</v>
      </c>
      <c r="AJ1418">
        <v>1449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</row>
    <row r="1419" spans="1:44" x14ac:dyDescent="0.2">
      <c r="A1419">
        <f>ROW(Source!A610)</f>
        <v>610</v>
      </c>
      <c r="B1419">
        <v>39502534</v>
      </c>
      <c r="C1419">
        <v>39502522</v>
      </c>
      <c r="D1419">
        <v>37064878</v>
      </c>
      <c r="E1419">
        <v>1</v>
      </c>
      <c r="F1419">
        <v>1</v>
      </c>
      <c r="G1419">
        <v>1</v>
      </c>
      <c r="H1419">
        <v>1</v>
      </c>
      <c r="I1419" t="s">
        <v>1219</v>
      </c>
      <c r="J1419" t="s">
        <v>3</v>
      </c>
      <c r="K1419" t="s">
        <v>1220</v>
      </c>
      <c r="L1419">
        <v>1191</v>
      </c>
      <c r="N1419">
        <v>1013</v>
      </c>
      <c r="O1419" t="s">
        <v>1028</v>
      </c>
      <c r="P1419" t="s">
        <v>1028</v>
      </c>
      <c r="Q1419">
        <v>1</v>
      </c>
      <c r="X1419">
        <v>4.49</v>
      </c>
      <c r="Y1419">
        <v>0</v>
      </c>
      <c r="Z1419">
        <v>0</v>
      </c>
      <c r="AA1419">
        <v>0</v>
      </c>
      <c r="AB1419">
        <v>9.4</v>
      </c>
      <c r="AC1419">
        <v>0</v>
      </c>
      <c r="AD1419">
        <v>1</v>
      </c>
      <c r="AE1419">
        <v>1</v>
      </c>
      <c r="AF1419" t="s">
        <v>3</v>
      </c>
      <c r="AG1419">
        <v>4.49</v>
      </c>
      <c r="AH1419">
        <v>2</v>
      </c>
      <c r="AI1419">
        <v>39502523</v>
      </c>
      <c r="AJ1419">
        <v>1450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</row>
    <row r="1420" spans="1:44" x14ac:dyDescent="0.2">
      <c r="A1420">
        <f>ROW(Source!A610)</f>
        <v>610</v>
      </c>
      <c r="B1420">
        <v>39502535</v>
      </c>
      <c r="C1420">
        <v>39502522</v>
      </c>
      <c r="D1420">
        <v>37064876</v>
      </c>
      <c r="E1420">
        <v>1</v>
      </c>
      <c r="F1420">
        <v>1</v>
      </c>
      <c r="G1420">
        <v>1</v>
      </c>
      <c r="H1420">
        <v>1</v>
      </c>
      <c r="I1420" t="s">
        <v>1029</v>
      </c>
      <c r="J1420" t="s">
        <v>3</v>
      </c>
      <c r="K1420" t="s">
        <v>1030</v>
      </c>
      <c r="L1420">
        <v>1191</v>
      </c>
      <c r="N1420">
        <v>1013</v>
      </c>
      <c r="O1420" t="s">
        <v>1028</v>
      </c>
      <c r="P1420" t="s">
        <v>1028</v>
      </c>
      <c r="Q1420">
        <v>1</v>
      </c>
      <c r="X1420">
        <v>0.02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1</v>
      </c>
      <c r="AE1420">
        <v>2</v>
      </c>
      <c r="AF1420" t="s">
        <v>3</v>
      </c>
      <c r="AG1420">
        <v>0.02</v>
      </c>
      <c r="AH1420">
        <v>2</v>
      </c>
      <c r="AI1420">
        <v>39502524</v>
      </c>
      <c r="AJ1420">
        <v>1451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</row>
    <row r="1421" spans="1:44" x14ac:dyDescent="0.2">
      <c r="A1421">
        <f>ROW(Source!A610)</f>
        <v>610</v>
      </c>
      <c r="B1421">
        <v>39502536</v>
      </c>
      <c r="C1421">
        <v>39502522</v>
      </c>
      <c r="D1421">
        <v>36882159</v>
      </c>
      <c r="E1421">
        <v>1</v>
      </c>
      <c r="F1421">
        <v>1</v>
      </c>
      <c r="G1421">
        <v>1</v>
      </c>
      <c r="H1421">
        <v>2</v>
      </c>
      <c r="I1421" t="s">
        <v>1119</v>
      </c>
      <c r="J1421" t="s">
        <v>1120</v>
      </c>
      <c r="K1421" t="s">
        <v>1121</v>
      </c>
      <c r="L1421">
        <v>1368</v>
      </c>
      <c r="N1421">
        <v>1011</v>
      </c>
      <c r="O1421" t="s">
        <v>1034</v>
      </c>
      <c r="P1421" t="s">
        <v>1034</v>
      </c>
      <c r="Q1421">
        <v>1</v>
      </c>
      <c r="X1421">
        <v>0.01</v>
      </c>
      <c r="Y1421">
        <v>0</v>
      </c>
      <c r="Z1421">
        <v>111.99</v>
      </c>
      <c r="AA1421">
        <v>13.5</v>
      </c>
      <c r="AB1421">
        <v>0</v>
      </c>
      <c r="AC1421">
        <v>0</v>
      </c>
      <c r="AD1421">
        <v>1</v>
      </c>
      <c r="AE1421">
        <v>0</v>
      </c>
      <c r="AF1421" t="s">
        <v>3</v>
      </c>
      <c r="AG1421">
        <v>0.01</v>
      </c>
      <c r="AH1421">
        <v>2</v>
      </c>
      <c r="AI1421">
        <v>39502525</v>
      </c>
      <c r="AJ1421">
        <v>1452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</row>
    <row r="1422" spans="1:44" x14ac:dyDescent="0.2">
      <c r="A1422">
        <f>ROW(Source!A610)</f>
        <v>610</v>
      </c>
      <c r="B1422">
        <v>39502537</v>
      </c>
      <c r="C1422">
        <v>39502522</v>
      </c>
      <c r="D1422">
        <v>36883554</v>
      </c>
      <c r="E1422">
        <v>1</v>
      </c>
      <c r="F1422">
        <v>1</v>
      </c>
      <c r="G1422">
        <v>1</v>
      </c>
      <c r="H1422">
        <v>2</v>
      </c>
      <c r="I1422" t="s">
        <v>1037</v>
      </c>
      <c r="J1422" t="s">
        <v>1038</v>
      </c>
      <c r="K1422" t="s">
        <v>1039</v>
      </c>
      <c r="L1422">
        <v>1368</v>
      </c>
      <c r="N1422">
        <v>1011</v>
      </c>
      <c r="O1422" t="s">
        <v>1034</v>
      </c>
      <c r="P1422" t="s">
        <v>1034</v>
      </c>
      <c r="Q1422">
        <v>1</v>
      </c>
      <c r="X1422">
        <v>0.01</v>
      </c>
      <c r="Y1422">
        <v>0</v>
      </c>
      <c r="Z1422">
        <v>65.709999999999994</v>
      </c>
      <c r="AA1422">
        <v>11.6</v>
      </c>
      <c r="AB1422">
        <v>0</v>
      </c>
      <c r="AC1422">
        <v>0</v>
      </c>
      <c r="AD1422">
        <v>1</v>
      </c>
      <c r="AE1422">
        <v>0</v>
      </c>
      <c r="AF1422" t="s">
        <v>3</v>
      </c>
      <c r="AG1422">
        <v>0.01</v>
      </c>
      <c r="AH1422">
        <v>2</v>
      </c>
      <c r="AI1422">
        <v>39502526</v>
      </c>
      <c r="AJ1422">
        <v>1453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</row>
    <row r="1423" spans="1:44" x14ac:dyDescent="0.2">
      <c r="A1423">
        <f>ROW(Source!A610)</f>
        <v>610</v>
      </c>
      <c r="B1423">
        <v>39502538</v>
      </c>
      <c r="C1423">
        <v>39502522</v>
      </c>
      <c r="D1423">
        <v>36802094</v>
      </c>
      <c r="E1423">
        <v>1</v>
      </c>
      <c r="F1423">
        <v>1</v>
      </c>
      <c r="G1423">
        <v>1</v>
      </c>
      <c r="H1423">
        <v>3</v>
      </c>
      <c r="I1423" t="s">
        <v>1430</v>
      </c>
      <c r="J1423" t="s">
        <v>1431</v>
      </c>
      <c r="K1423" t="s">
        <v>1432</v>
      </c>
      <c r="L1423">
        <v>1346</v>
      </c>
      <c r="N1423">
        <v>1009</v>
      </c>
      <c r="O1423" t="s">
        <v>52</v>
      </c>
      <c r="P1423" t="s">
        <v>52</v>
      </c>
      <c r="Q1423">
        <v>1</v>
      </c>
      <c r="X1423">
        <v>0.16</v>
      </c>
      <c r="Y1423">
        <v>30.4</v>
      </c>
      <c r="Z1423">
        <v>0</v>
      </c>
      <c r="AA1423">
        <v>0</v>
      </c>
      <c r="AB1423">
        <v>0</v>
      </c>
      <c r="AC1423">
        <v>0</v>
      </c>
      <c r="AD1423">
        <v>1</v>
      </c>
      <c r="AE1423">
        <v>0</v>
      </c>
      <c r="AF1423" t="s">
        <v>3</v>
      </c>
      <c r="AG1423">
        <v>0.16</v>
      </c>
      <c r="AH1423">
        <v>2</v>
      </c>
      <c r="AI1423">
        <v>39502527</v>
      </c>
      <c r="AJ1423">
        <v>1454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</row>
    <row r="1424" spans="1:44" x14ac:dyDescent="0.2">
      <c r="A1424">
        <f>ROW(Source!A610)</f>
        <v>610</v>
      </c>
      <c r="B1424">
        <v>39502539</v>
      </c>
      <c r="C1424">
        <v>39502522</v>
      </c>
      <c r="D1424">
        <v>36802373</v>
      </c>
      <c r="E1424">
        <v>1</v>
      </c>
      <c r="F1424">
        <v>1</v>
      </c>
      <c r="G1424">
        <v>1</v>
      </c>
      <c r="H1424">
        <v>3</v>
      </c>
      <c r="I1424" t="s">
        <v>1258</v>
      </c>
      <c r="J1424" t="s">
        <v>1259</v>
      </c>
      <c r="K1424" t="s">
        <v>1260</v>
      </c>
      <c r="L1424">
        <v>1348</v>
      </c>
      <c r="N1424">
        <v>1009</v>
      </c>
      <c r="O1424" t="s">
        <v>57</v>
      </c>
      <c r="P1424" t="s">
        <v>57</v>
      </c>
      <c r="Q1424">
        <v>1000</v>
      </c>
      <c r="X1424">
        <v>4.2999999999999999E-4</v>
      </c>
      <c r="Y1424">
        <v>1820</v>
      </c>
      <c r="Z1424">
        <v>0</v>
      </c>
      <c r="AA1424">
        <v>0</v>
      </c>
      <c r="AB1424">
        <v>0</v>
      </c>
      <c r="AC1424">
        <v>0</v>
      </c>
      <c r="AD1424">
        <v>1</v>
      </c>
      <c r="AE1424">
        <v>0</v>
      </c>
      <c r="AF1424" t="s">
        <v>3</v>
      </c>
      <c r="AG1424">
        <v>4.2999999999999999E-4</v>
      </c>
      <c r="AH1424">
        <v>2</v>
      </c>
      <c r="AI1424">
        <v>39502528</v>
      </c>
      <c r="AJ1424">
        <v>1455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</row>
    <row r="1425" spans="1:44" x14ac:dyDescent="0.2">
      <c r="A1425">
        <f>ROW(Source!A610)</f>
        <v>610</v>
      </c>
      <c r="B1425">
        <v>39502540</v>
      </c>
      <c r="C1425">
        <v>39502522</v>
      </c>
      <c r="D1425">
        <v>36838317</v>
      </c>
      <c r="E1425">
        <v>1</v>
      </c>
      <c r="F1425">
        <v>1</v>
      </c>
      <c r="G1425">
        <v>1</v>
      </c>
      <c r="H1425">
        <v>3</v>
      </c>
      <c r="I1425" t="s">
        <v>1459</v>
      </c>
      <c r="J1425" t="s">
        <v>1460</v>
      </c>
      <c r="K1425" t="s">
        <v>263</v>
      </c>
      <c r="L1425">
        <v>1346</v>
      </c>
      <c r="N1425">
        <v>1009</v>
      </c>
      <c r="O1425" t="s">
        <v>52</v>
      </c>
      <c r="P1425" t="s">
        <v>52</v>
      </c>
      <c r="Q1425">
        <v>1</v>
      </c>
      <c r="X1425">
        <v>0.02</v>
      </c>
      <c r="Y1425">
        <v>28.6</v>
      </c>
      <c r="Z1425">
        <v>0</v>
      </c>
      <c r="AA1425">
        <v>0</v>
      </c>
      <c r="AB1425">
        <v>0</v>
      </c>
      <c r="AC1425">
        <v>0</v>
      </c>
      <c r="AD1425">
        <v>1</v>
      </c>
      <c r="AE1425">
        <v>0</v>
      </c>
      <c r="AF1425" t="s">
        <v>3</v>
      </c>
      <c r="AG1425">
        <v>0.02</v>
      </c>
      <c r="AH1425">
        <v>2</v>
      </c>
      <c r="AI1425">
        <v>39502529</v>
      </c>
      <c r="AJ1425">
        <v>1456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</row>
    <row r="1426" spans="1:44" x14ac:dyDescent="0.2">
      <c r="A1426">
        <f>ROW(Source!A610)</f>
        <v>610</v>
      </c>
      <c r="B1426">
        <v>39502541</v>
      </c>
      <c r="C1426">
        <v>39502522</v>
      </c>
      <c r="D1426">
        <v>36852007</v>
      </c>
      <c r="E1426">
        <v>1</v>
      </c>
      <c r="F1426">
        <v>1</v>
      </c>
      <c r="G1426">
        <v>1</v>
      </c>
      <c r="H1426">
        <v>3</v>
      </c>
      <c r="I1426" t="s">
        <v>1522</v>
      </c>
      <c r="J1426" t="s">
        <v>1523</v>
      </c>
      <c r="K1426" t="s">
        <v>1524</v>
      </c>
      <c r="L1426">
        <v>1355</v>
      </c>
      <c r="N1426">
        <v>1010</v>
      </c>
      <c r="O1426" t="s">
        <v>390</v>
      </c>
      <c r="P1426" t="s">
        <v>390</v>
      </c>
      <c r="Q1426">
        <v>100</v>
      </c>
      <c r="X1426">
        <v>0.05</v>
      </c>
      <c r="Y1426">
        <v>66</v>
      </c>
      <c r="Z1426">
        <v>0</v>
      </c>
      <c r="AA1426">
        <v>0</v>
      </c>
      <c r="AB1426">
        <v>0</v>
      </c>
      <c r="AC1426">
        <v>0</v>
      </c>
      <c r="AD1426">
        <v>1</v>
      </c>
      <c r="AE1426">
        <v>0</v>
      </c>
      <c r="AF1426" t="s">
        <v>3</v>
      </c>
      <c r="AG1426">
        <v>0.05</v>
      </c>
      <c r="AH1426">
        <v>2</v>
      </c>
      <c r="AI1426">
        <v>39502530</v>
      </c>
      <c r="AJ1426">
        <v>1457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</row>
    <row r="1427" spans="1:44" x14ac:dyDescent="0.2">
      <c r="A1427">
        <f>ROW(Source!A610)</f>
        <v>610</v>
      </c>
      <c r="B1427">
        <v>39502542</v>
      </c>
      <c r="C1427">
        <v>39502522</v>
      </c>
      <c r="D1427">
        <v>36852059</v>
      </c>
      <c r="E1427">
        <v>1</v>
      </c>
      <c r="F1427">
        <v>1</v>
      </c>
      <c r="G1427">
        <v>1</v>
      </c>
      <c r="H1427">
        <v>3</v>
      </c>
      <c r="I1427" t="s">
        <v>1525</v>
      </c>
      <c r="J1427" t="s">
        <v>1526</v>
      </c>
      <c r="K1427" t="s">
        <v>1527</v>
      </c>
      <c r="L1427">
        <v>1356</v>
      </c>
      <c r="N1427">
        <v>1010</v>
      </c>
      <c r="O1427" t="s">
        <v>1128</v>
      </c>
      <c r="P1427" t="s">
        <v>1128</v>
      </c>
      <c r="Q1427">
        <v>1000</v>
      </c>
      <c r="X1427">
        <v>1.2200000000000001E-2</v>
      </c>
      <c r="Y1427">
        <v>75.400000000000006</v>
      </c>
      <c r="Z1427">
        <v>0</v>
      </c>
      <c r="AA1427">
        <v>0</v>
      </c>
      <c r="AB1427">
        <v>0</v>
      </c>
      <c r="AC1427">
        <v>0</v>
      </c>
      <c r="AD1427">
        <v>1</v>
      </c>
      <c r="AE1427">
        <v>0</v>
      </c>
      <c r="AF1427" t="s">
        <v>3</v>
      </c>
      <c r="AG1427">
        <v>1.2200000000000001E-2</v>
      </c>
      <c r="AH1427">
        <v>2</v>
      </c>
      <c r="AI1427">
        <v>39502531</v>
      </c>
      <c r="AJ1427">
        <v>1458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</row>
    <row r="1428" spans="1:44" x14ac:dyDescent="0.2">
      <c r="A1428">
        <f>ROW(Source!A610)</f>
        <v>610</v>
      </c>
      <c r="B1428">
        <v>39502543</v>
      </c>
      <c r="C1428">
        <v>39502522</v>
      </c>
      <c r="D1428">
        <v>36799065</v>
      </c>
      <c r="E1428">
        <v>17</v>
      </c>
      <c r="F1428">
        <v>1</v>
      </c>
      <c r="G1428">
        <v>1</v>
      </c>
      <c r="H1428">
        <v>3</v>
      </c>
      <c r="I1428" t="s">
        <v>1438</v>
      </c>
      <c r="J1428" t="s">
        <v>3</v>
      </c>
      <c r="K1428" t="s">
        <v>1439</v>
      </c>
      <c r="L1428">
        <v>1374</v>
      </c>
      <c r="N1428">
        <v>1013</v>
      </c>
      <c r="O1428" t="s">
        <v>1440</v>
      </c>
      <c r="P1428" t="s">
        <v>1440</v>
      </c>
      <c r="Q1428">
        <v>1</v>
      </c>
      <c r="X1428">
        <v>0.84</v>
      </c>
      <c r="Y1428">
        <v>1</v>
      </c>
      <c r="Z1428">
        <v>0</v>
      </c>
      <c r="AA1428">
        <v>0</v>
      </c>
      <c r="AB1428">
        <v>0</v>
      </c>
      <c r="AC1428">
        <v>0</v>
      </c>
      <c r="AD1428">
        <v>1</v>
      </c>
      <c r="AE1428">
        <v>0</v>
      </c>
      <c r="AF1428" t="s">
        <v>3</v>
      </c>
      <c r="AG1428">
        <v>0.84</v>
      </c>
      <c r="AH1428">
        <v>2</v>
      </c>
      <c r="AI1428">
        <v>39502532</v>
      </c>
      <c r="AJ1428">
        <v>1460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</row>
    <row r="1429" spans="1:44" x14ac:dyDescent="0.2">
      <c r="A1429">
        <f>ROW(Source!A613)</f>
        <v>613</v>
      </c>
      <c r="B1429">
        <v>39502556</v>
      </c>
      <c r="C1429">
        <v>39502545</v>
      </c>
      <c r="D1429">
        <v>37064878</v>
      </c>
      <c r="E1429">
        <v>1</v>
      </c>
      <c r="F1429">
        <v>1</v>
      </c>
      <c r="G1429">
        <v>1</v>
      </c>
      <c r="H1429">
        <v>1</v>
      </c>
      <c r="I1429" t="s">
        <v>1219</v>
      </c>
      <c r="J1429" t="s">
        <v>3</v>
      </c>
      <c r="K1429" t="s">
        <v>1220</v>
      </c>
      <c r="L1429">
        <v>1191</v>
      </c>
      <c r="N1429">
        <v>1013</v>
      </c>
      <c r="O1429" t="s">
        <v>1028</v>
      </c>
      <c r="P1429" t="s">
        <v>1028</v>
      </c>
      <c r="Q1429">
        <v>1</v>
      </c>
      <c r="X1429">
        <v>1.83</v>
      </c>
      <c r="Y1429">
        <v>0</v>
      </c>
      <c r="Z1429">
        <v>0</v>
      </c>
      <c r="AA1429">
        <v>0</v>
      </c>
      <c r="AB1429">
        <v>9.4</v>
      </c>
      <c r="AC1429">
        <v>0</v>
      </c>
      <c r="AD1429">
        <v>1</v>
      </c>
      <c r="AE1429">
        <v>1</v>
      </c>
      <c r="AF1429" t="s">
        <v>3</v>
      </c>
      <c r="AG1429">
        <v>1.83</v>
      </c>
      <c r="AH1429">
        <v>2</v>
      </c>
      <c r="AI1429">
        <v>39502546</v>
      </c>
      <c r="AJ1429">
        <v>1461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</row>
    <row r="1430" spans="1:44" x14ac:dyDescent="0.2">
      <c r="A1430">
        <f>ROW(Source!A613)</f>
        <v>613</v>
      </c>
      <c r="B1430">
        <v>39502557</v>
      </c>
      <c r="C1430">
        <v>39502545</v>
      </c>
      <c r="D1430">
        <v>37064876</v>
      </c>
      <c r="E1430">
        <v>1</v>
      </c>
      <c r="F1430">
        <v>1</v>
      </c>
      <c r="G1430">
        <v>1</v>
      </c>
      <c r="H1430">
        <v>1</v>
      </c>
      <c r="I1430" t="s">
        <v>1029</v>
      </c>
      <c r="J1430" t="s">
        <v>3</v>
      </c>
      <c r="K1430" t="s">
        <v>1030</v>
      </c>
      <c r="L1430">
        <v>1191</v>
      </c>
      <c r="N1430">
        <v>1013</v>
      </c>
      <c r="O1430" t="s">
        <v>1028</v>
      </c>
      <c r="P1430" t="s">
        <v>1028</v>
      </c>
      <c r="Q1430">
        <v>1</v>
      </c>
      <c r="X1430">
        <v>0.02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1</v>
      </c>
      <c r="AE1430">
        <v>2</v>
      </c>
      <c r="AF1430" t="s">
        <v>3</v>
      </c>
      <c r="AG1430">
        <v>0.02</v>
      </c>
      <c r="AH1430">
        <v>2</v>
      </c>
      <c r="AI1430">
        <v>39502547</v>
      </c>
      <c r="AJ1430">
        <v>1462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</row>
    <row r="1431" spans="1:44" x14ac:dyDescent="0.2">
      <c r="A1431">
        <f>ROW(Source!A613)</f>
        <v>613</v>
      </c>
      <c r="B1431">
        <v>39502558</v>
      </c>
      <c r="C1431">
        <v>39502545</v>
      </c>
      <c r="D1431">
        <v>36882159</v>
      </c>
      <c r="E1431">
        <v>1</v>
      </c>
      <c r="F1431">
        <v>1</v>
      </c>
      <c r="G1431">
        <v>1</v>
      </c>
      <c r="H1431">
        <v>2</v>
      </c>
      <c r="I1431" t="s">
        <v>1119</v>
      </c>
      <c r="J1431" t="s">
        <v>1120</v>
      </c>
      <c r="K1431" t="s">
        <v>1121</v>
      </c>
      <c r="L1431">
        <v>1368</v>
      </c>
      <c r="N1431">
        <v>1011</v>
      </c>
      <c r="O1431" t="s">
        <v>1034</v>
      </c>
      <c r="P1431" t="s">
        <v>1034</v>
      </c>
      <c r="Q1431">
        <v>1</v>
      </c>
      <c r="X1431">
        <v>0.01</v>
      </c>
      <c r="Y1431">
        <v>0</v>
      </c>
      <c r="Z1431">
        <v>111.99</v>
      </c>
      <c r="AA1431">
        <v>13.5</v>
      </c>
      <c r="AB1431">
        <v>0</v>
      </c>
      <c r="AC1431">
        <v>0</v>
      </c>
      <c r="AD1431">
        <v>1</v>
      </c>
      <c r="AE1431">
        <v>0</v>
      </c>
      <c r="AF1431" t="s">
        <v>3</v>
      </c>
      <c r="AG1431">
        <v>0.01</v>
      </c>
      <c r="AH1431">
        <v>2</v>
      </c>
      <c r="AI1431">
        <v>39502548</v>
      </c>
      <c r="AJ1431">
        <v>1463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</row>
    <row r="1432" spans="1:44" x14ac:dyDescent="0.2">
      <c r="A1432">
        <f>ROW(Source!A613)</f>
        <v>613</v>
      </c>
      <c r="B1432">
        <v>39502559</v>
      </c>
      <c r="C1432">
        <v>39502545</v>
      </c>
      <c r="D1432">
        <v>36883554</v>
      </c>
      <c r="E1432">
        <v>1</v>
      </c>
      <c r="F1432">
        <v>1</v>
      </c>
      <c r="G1432">
        <v>1</v>
      </c>
      <c r="H1432">
        <v>2</v>
      </c>
      <c r="I1432" t="s">
        <v>1037</v>
      </c>
      <c r="J1432" t="s">
        <v>1038</v>
      </c>
      <c r="K1432" t="s">
        <v>1039</v>
      </c>
      <c r="L1432">
        <v>1368</v>
      </c>
      <c r="N1432">
        <v>1011</v>
      </c>
      <c r="O1432" t="s">
        <v>1034</v>
      </c>
      <c r="P1432" t="s">
        <v>1034</v>
      </c>
      <c r="Q1432">
        <v>1</v>
      </c>
      <c r="X1432">
        <v>0.01</v>
      </c>
      <c r="Y1432">
        <v>0</v>
      </c>
      <c r="Z1432">
        <v>65.709999999999994</v>
      </c>
      <c r="AA1432">
        <v>11.6</v>
      </c>
      <c r="AB1432">
        <v>0</v>
      </c>
      <c r="AC1432">
        <v>0</v>
      </c>
      <c r="AD1432">
        <v>1</v>
      </c>
      <c r="AE1432">
        <v>0</v>
      </c>
      <c r="AF1432" t="s">
        <v>3</v>
      </c>
      <c r="AG1432">
        <v>0.01</v>
      </c>
      <c r="AH1432">
        <v>2</v>
      </c>
      <c r="AI1432">
        <v>39502549</v>
      </c>
      <c r="AJ1432">
        <v>1464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</row>
    <row r="1433" spans="1:44" x14ac:dyDescent="0.2">
      <c r="A1433">
        <f>ROW(Source!A613)</f>
        <v>613</v>
      </c>
      <c r="B1433">
        <v>39502560</v>
      </c>
      <c r="C1433">
        <v>39502545</v>
      </c>
      <c r="D1433">
        <v>36802094</v>
      </c>
      <c r="E1433">
        <v>1</v>
      </c>
      <c r="F1433">
        <v>1</v>
      </c>
      <c r="G1433">
        <v>1</v>
      </c>
      <c r="H1433">
        <v>3</v>
      </c>
      <c r="I1433" t="s">
        <v>1430</v>
      </c>
      <c r="J1433" t="s">
        <v>1431</v>
      </c>
      <c r="K1433" t="s">
        <v>1432</v>
      </c>
      <c r="L1433">
        <v>1346</v>
      </c>
      <c r="N1433">
        <v>1009</v>
      </c>
      <c r="O1433" t="s">
        <v>52</v>
      </c>
      <c r="P1433" t="s">
        <v>52</v>
      </c>
      <c r="Q1433">
        <v>1</v>
      </c>
      <c r="X1433">
        <v>0.16</v>
      </c>
      <c r="Y1433">
        <v>30.4</v>
      </c>
      <c r="Z1433">
        <v>0</v>
      </c>
      <c r="AA1433">
        <v>0</v>
      </c>
      <c r="AB1433">
        <v>0</v>
      </c>
      <c r="AC1433">
        <v>0</v>
      </c>
      <c r="AD1433">
        <v>1</v>
      </c>
      <c r="AE1433">
        <v>0</v>
      </c>
      <c r="AF1433" t="s">
        <v>3</v>
      </c>
      <c r="AG1433">
        <v>0.16</v>
      </c>
      <c r="AH1433">
        <v>2</v>
      </c>
      <c r="AI1433">
        <v>39502550</v>
      </c>
      <c r="AJ1433">
        <v>1465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</row>
    <row r="1434" spans="1:44" x14ac:dyDescent="0.2">
      <c r="A1434">
        <f>ROW(Source!A613)</f>
        <v>613</v>
      </c>
      <c r="B1434">
        <v>39502561</v>
      </c>
      <c r="C1434">
        <v>39502545</v>
      </c>
      <c r="D1434">
        <v>36802373</v>
      </c>
      <c r="E1434">
        <v>1</v>
      </c>
      <c r="F1434">
        <v>1</v>
      </c>
      <c r="G1434">
        <v>1</v>
      </c>
      <c r="H1434">
        <v>3</v>
      </c>
      <c r="I1434" t="s">
        <v>1258</v>
      </c>
      <c r="J1434" t="s">
        <v>1259</v>
      </c>
      <c r="K1434" t="s">
        <v>1260</v>
      </c>
      <c r="L1434">
        <v>1348</v>
      </c>
      <c r="N1434">
        <v>1009</v>
      </c>
      <c r="O1434" t="s">
        <v>57</v>
      </c>
      <c r="P1434" t="s">
        <v>57</v>
      </c>
      <c r="Q1434">
        <v>1000</v>
      </c>
      <c r="X1434">
        <v>5.9999999999999995E-4</v>
      </c>
      <c r="Y1434">
        <v>1820</v>
      </c>
      <c r="Z1434">
        <v>0</v>
      </c>
      <c r="AA1434">
        <v>0</v>
      </c>
      <c r="AB1434">
        <v>0</v>
      </c>
      <c r="AC1434">
        <v>0</v>
      </c>
      <c r="AD1434">
        <v>1</v>
      </c>
      <c r="AE1434">
        <v>0</v>
      </c>
      <c r="AF1434" t="s">
        <v>3</v>
      </c>
      <c r="AG1434">
        <v>5.9999999999999995E-4</v>
      </c>
      <c r="AH1434">
        <v>2</v>
      </c>
      <c r="AI1434">
        <v>39502551</v>
      </c>
      <c r="AJ1434">
        <v>1466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</row>
    <row r="1435" spans="1:44" x14ac:dyDescent="0.2">
      <c r="A1435">
        <f>ROW(Source!A613)</f>
        <v>613</v>
      </c>
      <c r="B1435">
        <v>39502562</v>
      </c>
      <c r="C1435">
        <v>39502545</v>
      </c>
      <c r="D1435">
        <v>36838317</v>
      </c>
      <c r="E1435">
        <v>1</v>
      </c>
      <c r="F1435">
        <v>1</v>
      </c>
      <c r="G1435">
        <v>1</v>
      </c>
      <c r="H1435">
        <v>3</v>
      </c>
      <c r="I1435" t="s">
        <v>1459</v>
      </c>
      <c r="J1435" t="s">
        <v>1460</v>
      </c>
      <c r="K1435" t="s">
        <v>263</v>
      </c>
      <c r="L1435">
        <v>1346</v>
      </c>
      <c r="N1435">
        <v>1009</v>
      </c>
      <c r="O1435" t="s">
        <v>52</v>
      </c>
      <c r="P1435" t="s">
        <v>52</v>
      </c>
      <c r="Q1435">
        <v>1</v>
      </c>
      <c r="X1435">
        <v>0.02</v>
      </c>
      <c r="Y1435">
        <v>28.6</v>
      </c>
      <c r="Z1435">
        <v>0</v>
      </c>
      <c r="AA1435">
        <v>0</v>
      </c>
      <c r="AB1435">
        <v>0</v>
      </c>
      <c r="AC1435">
        <v>0</v>
      </c>
      <c r="AD1435">
        <v>1</v>
      </c>
      <c r="AE1435">
        <v>0</v>
      </c>
      <c r="AF1435" t="s">
        <v>3</v>
      </c>
      <c r="AG1435">
        <v>0.02</v>
      </c>
      <c r="AH1435">
        <v>2</v>
      </c>
      <c r="AI1435">
        <v>39502552</v>
      </c>
      <c r="AJ1435">
        <v>1467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</row>
    <row r="1436" spans="1:44" x14ac:dyDescent="0.2">
      <c r="A1436">
        <f>ROW(Source!A613)</f>
        <v>613</v>
      </c>
      <c r="B1436">
        <v>39502563</v>
      </c>
      <c r="C1436">
        <v>39502545</v>
      </c>
      <c r="D1436">
        <v>36852060</v>
      </c>
      <c r="E1436">
        <v>1</v>
      </c>
      <c r="F1436">
        <v>1</v>
      </c>
      <c r="G1436">
        <v>1</v>
      </c>
      <c r="H1436">
        <v>3</v>
      </c>
      <c r="I1436" t="s">
        <v>1528</v>
      </c>
      <c r="J1436" t="s">
        <v>1529</v>
      </c>
      <c r="K1436" t="s">
        <v>1530</v>
      </c>
      <c r="L1436">
        <v>1356</v>
      </c>
      <c r="N1436">
        <v>1010</v>
      </c>
      <c r="O1436" t="s">
        <v>1128</v>
      </c>
      <c r="P1436" t="s">
        <v>1128</v>
      </c>
      <c r="Q1436">
        <v>1000</v>
      </c>
      <c r="X1436">
        <v>1.2200000000000001E-2</v>
      </c>
      <c r="Y1436">
        <v>119</v>
      </c>
      <c r="Z1436">
        <v>0</v>
      </c>
      <c r="AA1436">
        <v>0</v>
      </c>
      <c r="AB1436">
        <v>0</v>
      </c>
      <c r="AC1436">
        <v>0</v>
      </c>
      <c r="AD1436">
        <v>1</v>
      </c>
      <c r="AE1436">
        <v>0</v>
      </c>
      <c r="AF1436" t="s">
        <v>3</v>
      </c>
      <c r="AG1436">
        <v>1.2200000000000001E-2</v>
      </c>
      <c r="AH1436">
        <v>2</v>
      </c>
      <c r="AI1436">
        <v>39502553</v>
      </c>
      <c r="AJ1436">
        <v>1468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</row>
    <row r="1437" spans="1:44" x14ac:dyDescent="0.2">
      <c r="A1437">
        <f>ROW(Source!A613)</f>
        <v>613</v>
      </c>
      <c r="B1437">
        <v>39502564</v>
      </c>
      <c r="C1437">
        <v>39502545</v>
      </c>
      <c r="D1437">
        <v>36799065</v>
      </c>
      <c r="E1437">
        <v>17</v>
      </c>
      <c r="F1437">
        <v>1</v>
      </c>
      <c r="G1437">
        <v>1</v>
      </c>
      <c r="H1437">
        <v>3</v>
      </c>
      <c r="I1437" t="s">
        <v>1438</v>
      </c>
      <c r="J1437" t="s">
        <v>3</v>
      </c>
      <c r="K1437" t="s">
        <v>1439</v>
      </c>
      <c r="L1437">
        <v>1374</v>
      </c>
      <c r="N1437">
        <v>1013</v>
      </c>
      <c r="O1437" t="s">
        <v>1440</v>
      </c>
      <c r="P1437" t="s">
        <v>1440</v>
      </c>
      <c r="Q1437">
        <v>1</v>
      </c>
      <c r="X1437">
        <v>0.34</v>
      </c>
      <c r="Y1437">
        <v>1</v>
      </c>
      <c r="Z1437">
        <v>0</v>
      </c>
      <c r="AA1437">
        <v>0</v>
      </c>
      <c r="AB1437">
        <v>0</v>
      </c>
      <c r="AC1437">
        <v>0</v>
      </c>
      <c r="AD1437">
        <v>1</v>
      </c>
      <c r="AE1437">
        <v>0</v>
      </c>
      <c r="AF1437" t="s">
        <v>3</v>
      </c>
      <c r="AG1437">
        <v>0.34</v>
      </c>
      <c r="AH1437">
        <v>2</v>
      </c>
      <c r="AI1437">
        <v>39502554</v>
      </c>
      <c r="AJ1437">
        <v>1470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</row>
    <row r="1438" spans="1:44" x14ac:dyDescent="0.2">
      <c r="A1438">
        <f>ROW(Source!A614)</f>
        <v>614</v>
      </c>
      <c r="B1438">
        <v>39502556</v>
      </c>
      <c r="C1438">
        <v>39502545</v>
      </c>
      <c r="D1438">
        <v>37064878</v>
      </c>
      <c r="E1438">
        <v>1</v>
      </c>
      <c r="F1438">
        <v>1</v>
      </c>
      <c r="G1438">
        <v>1</v>
      </c>
      <c r="H1438">
        <v>1</v>
      </c>
      <c r="I1438" t="s">
        <v>1219</v>
      </c>
      <c r="J1438" t="s">
        <v>3</v>
      </c>
      <c r="K1438" t="s">
        <v>1220</v>
      </c>
      <c r="L1438">
        <v>1191</v>
      </c>
      <c r="N1438">
        <v>1013</v>
      </c>
      <c r="O1438" t="s">
        <v>1028</v>
      </c>
      <c r="P1438" t="s">
        <v>1028</v>
      </c>
      <c r="Q1438">
        <v>1</v>
      </c>
      <c r="X1438">
        <v>1.83</v>
      </c>
      <c r="Y1438">
        <v>0</v>
      </c>
      <c r="Z1438">
        <v>0</v>
      </c>
      <c r="AA1438">
        <v>0</v>
      </c>
      <c r="AB1438">
        <v>9.4</v>
      </c>
      <c r="AC1438">
        <v>0</v>
      </c>
      <c r="AD1438">
        <v>1</v>
      </c>
      <c r="AE1438">
        <v>1</v>
      </c>
      <c r="AF1438" t="s">
        <v>3</v>
      </c>
      <c r="AG1438">
        <v>1.83</v>
      </c>
      <c r="AH1438">
        <v>2</v>
      </c>
      <c r="AI1438">
        <v>39502546</v>
      </c>
      <c r="AJ1438">
        <v>1471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</row>
    <row r="1439" spans="1:44" x14ac:dyDescent="0.2">
      <c r="A1439">
        <f>ROW(Source!A614)</f>
        <v>614</v>
      </c>
      <c r="B1439">
        <v>39502557</v>
      </c>
      <c r="C1439">
        <v>39502545</v>
      </c>
      <c r="D1439">
        <v>37064876</v>
      </c>
      <c r="E1439">
        <v>1</v>
      </c>
      <c r="F1439">
        <v>1</v>
      </c>
      <c r="G1439">
        <v>1</v>
      </c>
      <c r="H1439">
        <v>1</v>
      </c>
      <c r="I1439" t="s">
        <v>1029</v>
      </c>
      <c r="J1439" t="s">
        <v>3</v>
      </c>
      <c r="K1439" t="s">
        <v>1030</v>
      </c>
      <c r="L1439">
        <v>1191</v>
      </c>
      <c r="N1439">
        <v>1013</v>
      </c>
      <c r="O1439" t="s">
        <v>1028</v>
      </c>
      <c r="P1439" t="s">
        <v>1028</v>
      </c>
      <c r="Q1439">
        <v>1</v>
      </c>
      <c r="X1439">
        <v>0.02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1</v>
      </c>
      <c r="AE1439">
        <v>2</v>
      </c>
      <c r="AF1439" t="s">
        <v>3</v>
      </c>
      <c r="AG1439">
        <v>0.02</v>
      </c>
      <c r="AH1439">
        <v>2</v>
      </c>
      <c r="AI1439">
        <v>39502547</v>
      </c>
      <c r="AJ1439">
        <v>1472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</row>
    <row r="1440" spans="1:44" x14ac:dyDescent="0.2">
      <c r="A1440">
        <f>ROW(Source!A614)</f>
        <v>614</v>
      </c>
      <c r="B1440">
        <v>39502558</v>
      </c>
      <c r="C1440">
        <v>39502545</v>
      </c>
      <c r="D1440">
        <v>36882159</v>
      </c>
      <c r="E1440">
        <v>1</v>
      </c>
      <c r="F1440">
        <v>1</v>
      </c>
      <c r="G1440">
        <v>1</v>
      </c>
      <c r="H1440">
        <v>2</v>
      </c>
      <c r="I1440" t="s">
        <v>1119</v>
      </c>
      <c r="J1440" t="s">
        <v>1120</v>
      </c>
      <c r="K1440" t="s">
        <v>1121</v>
      </c>
      <c r="L1440">
        <v>1368</v>
      </c>
      <c r="N1440">
        <v>1011</v>
      </c>
      <c r="O1440" t="s">
        <v>1034</v>
      </c>
      <c r="P1440" t="s">
        <v>1034</v>
      </c>
      <c r="Q1440">
        <v>1</v>
      </c>
      <c r="X1440">
        <v>0.01</v>
      </c>
      <c r="Y1440">
        <v>0</v>
      </c>
      <c r="Z1440">
        <v>111.99</v>
      </c>
      <c r="AA1440">
        <v>13.5</v>
      </c>
      <c r="AB1440">
        <v>0</v>
      </c>
      <c r="AC1440">
        <v>0</v>
      </c>
      <c r="AD1440">
        <v>1</v>
      </c>
      <c r="AE1440">
        <v>0</v>
      </c>
      <c r="AF1440" t="s">
        <v>3</v>
      </c>
      <c r="AG1440">
        <v>0.01</v>
      </c>
      <c r="AH1440">
        <v>2</v>
      </c>
      <c r="AI1440">
        <v>39502548</v>
      </c>
      <c r="AJ1440">
        <v>1473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</row>
    <row r="1441" spans="1:44" x14ac:dyDescent="0.2">
      <c r="A1441">
        <f>ROW(Source!A614)</f>
        <v>614</v>
      </c>
      <c r="B1441">
        <v>39502559</v>
      </c>
      <c r="C1441">
        <v>39502545</v>
      </c>
      <c r="D1441">
        <v>36883554</v>
      </c>
      <c r="E1441">
        <v>1</v>
      </c>
      <c r="F1441">
        <v>1</v>
      </c>
      <c r="G1441">
        <v>1</v>
      </c>
      <c r="H1441">
        <v>2</v>
      </c>
      <c r="I1441" t="s">
        <v>1037</v>
      </c>
      <c r="J1441" t="s">
        <v>1038</v>
      </c>
      <c r="K1441" t="s">
        <v>1039</v>
      </c>
      <c r="L1441">
        <v>1368</v>
      </c>
      <c r="N1441">
        <v>1011</v>
      </c>
      <c r="O1441" t="s">
        <v>1034</v>
      </c>
      <c r="P1441" t="s">
        <v>1034</v>
      </c>
      <c r="Q1441">
        <v>1</v>
      </c>
      <c r="X1441">
        <v>0.01</v>
      </c>
      <c r="Y1441">
        <v>0</v>
      </c>
      <c r="Z1441">
        <v>65.709999999999994</v>
      </c>
      <c r="AA1441">
        <v>11.6</v>
      </c>
      <c r="AB1441">
        <v>0</v>
      </c>
      <c r="AC1441">
        <v>0</v>
      </c>
      <c r="AD1441">
        <v>1</v>
      </c>
      <c r="AE1441">
        <v>0</v>
      </c>
      <c r="AF1441" t="s">
        <v>3</v>
      </c>
      <c r="AG1441">
        <v>0.01</v>
      </c>
      <c r="AH1441">
        <v>2</v>
      </c>
      <c r="AI1441">
        <v>39502549</v>
      </c>
      <c r="AJ1441">
        <v>1474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</row>
    <row r="1442" spans="1:44" x14ac:dyDescent="0.2">
      <c r="A1442">
        <f>ROW(Source!A614)</f>
        <v>614</v>
      </c>
      <c r="B1442">
        <v>39502560</v>
      </c>
      <c r="C1442">
        <v>39502545</v>
      </c>
      <c r="D1442">
        <v>36802094</v>
      </c>
      <c r="E1442">
        <v>1</v>
      </c>
      <c r="F1442">
        <v>1</v>
      </c>
      <c r="G1442">
        <v>1</v>
      </c>
      <c r="H1442">
        <v>3</v>
      </c>
      <c r="I1442" t="s">
        <v>1430</v>
      </c>
      <c r="J1442" t="s">
        <v>1431</v>
      </c>
      <c r="K1442" t="s">
        <v>1432</v>
      </c>
      <c r="L1442">
        <v>1346</v>
      </c>
      <c r="N1442">
        <v>1009</v>
      </c>
      <c r="O1442" t="s">
        <v>52</v>
      </c>
      <c r="P1442" t="s">
        <v>52</v>
      </c>
      <c r="Q1442">
        <v>1</v>
      </c>
      <c r="X1442">
        <v>0.16</v>
      </c>
      <c r="Y1442">
        <v>30.4</v>
      </c>
      <c r="Z1442">
        <v>0</v>
      </c>
      <c r="AA1442">
        <v>0</v>
      </c>
      <c r="AB1442">
        <v>0</v>
      </c>
      <c r="AC1442">
        <v>0</v>
      </c>
      <c r="AD1442">
        <v>1</v>
      </c>
      <c r="AE1442">
        <v>0</v>
      </c>
      <c r="AF1442" t="s">
        <v>3</v>
      </c>
      <c r="AG1442">
        <v>0.16</v>
      </c>
      <c r="AH1442">
        <v>2</v>
      </c>
      <c r="AI1442">
        <v>39502550</v>
      </c>
      <c r="AJ1442">
        <v>1475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</row>
    <row r="1443" spans="1:44" x14ac:dyDescent="0.2">
      <c r="A1443">
        <f>ROW(Source!A614)</f>
        <v>614</v>
      </c>
      <c r="B1443">
        <v>39502561</v>
      </c>
      <c r="C1443">
        <v>39502545</v>
      </c>
      <c r="D1443">
        <v>36802373</v>
      </c>
      <c r="E1443">
        <v>1</v>
      </c>
      <c r="F1443">
        <v>1</v>
      </c>
      <c r="G1443">
        <v>1</v>
      </c>
      <c r="H1443">
        <v>3</v>
      </c>
      <c r="I1443" t="s">
        <v>1258</v>
      </c>
      <c r="J1443" t="s">
        <v>1259</v>
      </c>
      <c r="K1443" t="s">
        <v>1260</v>
      </c>
      <c r="L1443">
        <v>1348</v>
      </c>
      <c r="N1443">
        <v>1009</v>
      </c>
      <c r="O1443" t="s">
        <v>57</v>
      </c>
      <c r="P1443" t="s">
        <v>57</v>
      </c>
      <c r="Q1443">
        <v>1000</v>
      </c>
      <c r="X1443">
        <v>5.9999999999999995E-4</v>
      </c>
      <c r="Y1443">
        <v>1820</v>
      </c>
      <c r="Z1443">
        <v>0</v>
      </c>
      <c r="AA1443">
        <v>0</v>
      </c>
      <c r="AB1443">
        <v>0</v>
      </c>
      <c r="AC1443">
        <v>0</v>
      </c>
      <c r="AD1443">
        <v>1</v>
      </c>
      <c r="AE1443">
        <v>0</v>
      </c>
      <c r="AF1443" t="s">
        <v>3</v>
      </c>
      <c r="AG1443">
        <v>5.9999999999999995E-4</v>
      </c>
      <c r="AH1443">
        <v>2</v>
      </c>
      <c r="AI1443">
        <v>39502551</v>
      </c>
      <c r="AJ1443">
        <v>1476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</row>
    <row r="1444" spans="1:44" x14ac:dyDescent="0.2">
      <c r="A1444">
        <f>ROW(Source!A614)</f>
        <v>614</v>
      </c>
      <c r="B1444">
        <v>39502562</v>
      </c>
      <c r="C1444">
        <v>39502545</v>
      </c>
      <c r="D1444">
        <v>36838317</v>
      </c>
      <c r="E1444">
        <v>1</v>
      </c>
      <c r="F1444">
        <v>1</v>
      </c>
      <c r="G1444">
        <v>1</v>
      </c>
      <c r="H1444">
        <v>3</v>
      </c>
      <c r="I1444" t="s">
        <v>1459</v>
      </c>
      <c r="J1444" t="s">
        <v>1460</v>
      </c>
      <c r="K1444" t="s">
        <v>263</v>
      </c>
      <c r="L1444">
        <v>1346</v>
      </c>
      <c r="N1444">
        <v>1009</v>
      </c>
      <c r="O1444" t="s">
        <v>52</v>
      </c>
      <c r="P1444" t="s">
        <v>52</v>
      </c>
      <c r="Q1444">
        <v>1</v>
      </c>
      <c r="X1444">
        <v>0.02</v>
      </c>
      <c r="Y1444">
        <v>28.6</v>
      </c>
      <c r="Z1444">
        <v>0</v>
      </c>
      <c r="AA1444">
        <v>0</v>
      </c>
      <c r="AB1444">
        <v>0</v>
      </c>
      <c r="AC1444">
        <v>0</v>
      </c>
      <c r="AD1444">
        <v>1</v>
      </c>
      <c r="AE1444">
        <v>0</v>
      </c>
      <c r="AF1444" t="s">
        <v>3</v>
      </c>
      <c r="AG1444">
        <v>0.02</v>
      </c>
      <c r="AH1444">
        <v>2</v>
      </c>
      <c r="AI1444">
        <v>39502552</v>
      </c>
      <c r="AJ1444">
        <v>1477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</row>
    <row r="1445" spans="1:44" x14ac:dyDescent="0.2">
      <c r="A1445">
        <f>ROW(Source!A614)</f>
        <v>614</v>
      </c>
      <c r="B1445">
        <v>39502563</v>
      </c>
      <c r="C1445">
        <v>39502545</v>
      </c>
      <c r="D1445">
        <v>36852060</v>
      </c>
      <c r="E1445">
        <v>1</v>
      </c>
      <c r="F1445">
        <v>1</v>
      </c>
      <c r="G1445">
        <v>1</v>
      </c>
      <c r="H1445">
        <v>3</v>
      </c>
      <c r="I1445" t="s">
        <v>1528</v>
      </c>
      <c r="J1445" t="s">
        <v>1529</v>
      </c>
      <c r="K1445" t="s">
        <v>1530</v>
      </c>
      <c r="L1445">
        <v>1356</v>
      </c>
      <c r="N1445">
        <v>1010</v>
      </c>
      <c r="O1445" t="s">
        <v>1128</v>
      </c>
      <c r="P1445" t="s">
        <v>1128</v>
      </c>
      <c r="Q1445">
        <v>1000</v>
      </c>
      <c r="X1445">
        <v>1.2200000000000001E-2</v>
      </c>
      <c r="Y1445">
        <v>119</v>
      </c>
      <c r="Z1445">
        <v>0</v>
      </c>
      <c r="AA1445">
        <v>0</v>
      </c>
      <c r="AB1445">
        <v>0</v>
      </c>
      <c r="AC1445">
        <v>0</v>
      </c>
      <c r="AD1445">
        <v>1</v>
      </c>
      <c r="AE1445">
        <v>0</v>
      </c>
      <c r="AF1445" t="s">
        <v>3</v>
      </c>
      <c r="AG1445">
        <v>1.2200000000000001E-2</v>
      </c>
      <c r="AH1445">
        <v>2</v>
      </c>
      <c r="AI1445">
        <v>39502553</v>
      </c>
      <c r="AJ1445">
        <v>1478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</row>
    <row r="1446" spans="1:44" x14ac:dyDescent="0.2">
      <c r="A1446">
        <f>ROW(Source!A614)</f>
        <v>614</v>
      </c>
      <c r="B1446">
        <v>39502564</v>
      </c>
      <c r="C1446">
        <v>39502545</v>
      </c>
      <c r="D1446">
        <v>36799065</v>
      </c>
      <c r="E1446">
        <v>17</v>
      </c>
      <c r="F1446">
        <v>1</v>
      </c>
      <c r="G1446">
        <v>1</v>
      </c>
      <c r="H1446">
        <v>3</v>
      </c>
      <c r="I1446" t="s">
        <v>1438</v>
      </c>
      <c r="J1446" t="s">
        <v>3</v>
      </c>
      <c r="K1446" t="s">
        <v>1439</v>
      </c>
      <c r="L1446">
        <v>1374</v>
      </c>
      <c r="N1446">
        <v>1013</v>
      </c>
      <c r="O1446" t="s">
        <v>1440</v>
      </c>
      <c r="P1446" t="s">
        <v>1440</v>
      </c>
      <c r="Q1446">
        <v>1</v>
      </c>
      <c r="X1446">
        <v>0.34</v>
      </c>
      <c r="Y1446">
        <v>1</v>
      </c>
      <c r="Z1446">
        <v>0</v>
      </c>
      <c r="AA1446">
        <v>0</v>
      </c>
      <c r="AB1446">
        <v>0</v>
      </c>
      <c r="AC1446">
        <v>0</v>
      </c>
      <c r="AD1446">
        <v>1</v>
      </c>
      <c r="AE1446">
        <v>0</v>
      </c>
      <c r="AF1446" t="s">
        <v>3</v>
      </c>
      <c r="AG1446">
        <v>0.34</v>
      </c>
      <c r="AH1446">
        <v>2</v>
      </c>
      <c r="AI1446">
        <v>39502554</v>
      </c>
      <c r="AJ1446">
        <v>1480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</row>
    <row r="1447" spans="1:44" x14ac:dyDescent="0.2">
      <c r="A1447">
        <f>ROW(Source!A617)</f>
        <v>617</v>
      </c>
      <c r="B1447">
        <v>39502574</v>
      </c>
      <c r="C1447">
        <v>39502566</v>
      </c>
      <c r="D1447">
        <v>37070202</v>
      </c>
      <c r="E1447">
        <v>1</v>
      </c>
      <c r="F1447">
        <v>1</v>
      </c>
      <c r="G1447">
        <v>1</v>
      </c>
      <c r="H1447">
        <v>1</v>
      </c>
      <c r="I1447" t="s">
        <v>1342</v>
      </c>
      <c r="J1447" t="s">
        <v>3</v>
      </c>
      <c r="K1447" t="s">
        <v>1343</v>
      </c>
      <c r="L1447">
        <v>1191</v>
      </c>
      <c r="N1447">
        <v>1013</v>
      </c>
      <c r="O1447" t="s">
        <v>1028</v>
      </c>
      <c r="P1447" t="s">
        <v>1028</v>
      </c>
      <c r="Q1447">
        <v>1</v>
      </c>
      <c r="X1447">
        <v>16.29</v>
      </c>
      <c r="Y1447">
        <v>0</v>
      </c>
      <c r="Z1447">
        <v>0</v>
      </c>
      <c r="AA1447">
        <v>0</v>
      </c>
      <c r="AB1447">
        <v>9.51</v>
      </c>
      <c r="AC1447">
        <v>0</v>
      </c>
      <c r="AD1447">
        <v>1</v>
      </c>
      <c r="AE1447">
        <v>1</v>
      </c>
      <c r="AF1447" t="s">
        <v>3</v>
      </c>
      <c r="AG1447">
        <v>16.29</v>
      </c>
      <c r="AH1447">
        <v>2</v>
      </c>
      <c r="AI1447">
        <v>39502567</v>
      </c>
      <c r="AJ1447">
        <v>1481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</row>
    <row r="1448" spans="1:44" x14ac:dyDescent="0.2">
      <c r="A1448">
        <f>ROW(Source!A617)</f>
        <v>617</v>
      </c>
      <c r="B1448">
        <v>39502575</v>
      </c>
      <c r="C1448">
        <v>39502566</v>
      </c>
      <c r="D1448">
        <v>37064876</v>
      </c>
      <c r="E1448">
        <v>1</v>
      </c>
      <c r="F1448">
        <v>1</v>
      </c>
      <c r="G1448">
        <v>1</v>
      </c>
      <c r="H1448">
        <v>1</v>
      </c>
      <c r="I1448" t="s">
        <v>1029</v>
      </c>
      <c r="J1448" t="s">
        <v>3</v>
      </c>
      <c r="K1448" t="s">
        <v>1030</v>
      </c>
      <c r="L1448">
        <v>1191</v>
      </c>
      <c r="N1448">
        <v>1013</v>
      </c>
      <c r="O1448" t="s">
        <v>1028</v>
      </c>
      <c r="P1448" t="s">
        <v>1028</v>
      </c>
      <c r="Q1448">
        <v>1</v>
      </c>
      <c r="X1448">
        <v>0.01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1</v>
      </c>
      <c r="AE1448">
        <v>2</v>
      </c>
      <c r="AF1448" t="s">
        <v>3</v>
      </c>
      <c r="AG1448">
        <v>0.01</v>
      </c>
      <c r="AH1448">
        <v>2</v>
      </c>
      <c r="AI1448">
        <v>39502568</v>
      </c>
      <c r="AJ1448">
        <v>1482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</row>
    <row r="1449" spans="1:44" x14ac:dyDescent="0.2">
      <c r="A1449">
        <f>ROW(Source!A617)</f>
        <v>617</v>
      </c>
      <c r="B1449">
        <v>39502576</v>
      </c>
      <c r="C1449">
        <v>39502566</v>
      </c>
      <c r="D1449">
        <v>36882452</v>
      </c>
      <c r="E1449">
        <v>1</v>
      </c>
      <c r="F1449">
        <v>1</v>
      </c>
      <c r="G1449">
        <v>1</v>
      </c>
      <c r="H1449">
        <v>2</v>
      </c>
      <c r="I1449" t="s">
        <v>1031</v>
      </c>
      <c r="J1449" t="s">
        <v>1032</v>
      </c>
      <c r="K1449" t="s">
        <v>1033</v>
      </c>
      <c r="L1449">
        <v>1368</v>
      </c>
      <c r="N1449">
        <v>1011</v>
      </c>
      <c r="O1449" t="s">
        <v>1034</v>
      </c>
      <c r="P1449" t="s">
        <v>1034</v>
      </c>
      <c r="Q1449">
        <v>1</v>
      </c>
      <c r="X1449">
        <v>0.01</v>
      </c>
      <c r="Y1449">
        <v>0</v>
      </c>
      <c r="Z1449">
        <v>31.26</v>
      </c>
      <c r="AA1449">
        <v>13.5</v>
      </c>
      <c r="AB1449">
        <v>0</v>
      </c>
      <c r="AC1449">
        <v>0</v>
      </c>
      <c r="AD1449">
        <v>1</v>
      </c>
      <c r="AE1449">
        <v>0</v>
      </c>
      <c r="AF1449" t="s">
        <v>3</v>
      </c>
      <c r="AG1449">
        <v>0.01</v>
      </c>
      <c r="AH1449">
        <v>2</v>
      </c>
      <c r="AI1449">
        <v>39502569</v>
      </c>
      <c r="AJ1449">
        <v>1483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</row>
    <row r="1450" spans="1:44" x14ac:dyDescent="0.2">
      <c r="A1450">
        <f>ROW(Source!A617)</f>
        <v>617</v>
      </c>
      <c r="B1450">
        <v>39502577</v>
      </c>
      <c r="C1450">
        <v>39502566</v>
      </c>
      <c r="D1450">
        <v>36804582</v>
      </c>
      <c r="E1450">
        <v>1</v>
      </c>
      <c r="F1450">
        <v>1</v>
      </c>
      <c r="G1450">
        <v>1</v>
      </c>
      <c r="H1450">
        <v>3</v>
      </c>
      <c r="I1450" t="s">
        <v>1353</v>
      </c>
      <c r="J1450" t="s">
        <v>1354</v>
      </c>
      <c r="K1450" t="s">
        <v>1355</v>
      </c>
      <c r="L1450">
        <v>1356</v>
      </c>
      <c r="N1450">
        <v>1010</v>
      </c>
      <c r="O1450" t="s">
        <v>1128</v>
      </c>
      <c r="P1450" t="s">
        <v>1128</v>
      </c>
      <c r="Q1450">
        <v>1000</v>
      </c>
      <c r="X1450">
        <v>0.2</v>
      </c>
      <c r="Y1450">
        <v>180</v>
      </c>
      <c r="Z1450">
        <v>0</v>
      </c>
      <c r="AA1450">
        <v>0</v>
      </c>
      <c r="AB1450">
        <v>0</v>
      </c>
      <c r="AC1450">
        <v>0</v>
      </c>
      <c r="AD1450">
        <v>1</v>
      </c>
      <c r="AE1450">
        <v>0</v>
      </c>
      <c r="AF1450" t="s">
        <v>3</v>
      </c>
      <c r="AG1450">
        <v>0.2</v>
      </c>
      <c r="AH1450">
        <v>2</v>
      </c>
      <c r="AI1450">
        <v>39502570</v>
      </c>
      <c r="AJ1450">
        <v>1484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</row>
    <row r="1451" spans="1:44" x14ac:dyDescent="0.2">
      <c r="A1451">
        <f>ROW(Source!A617)</f>
        <v>617</v>
      </c>
      <c r="B1451">
        <v>39502578</v>
      </c>
      <c r="C1451">
        <v>39502566</v>
      </c>
      <c r="D1451">
        <v>36804944</v>
      </c>
      <c r="E1451">
        <v>1</v>
      </c>
      <c r="F1451">
        <v>1</v>
      </c>
      <c r="G1451">
        <v>1</v>
      </c>
      <c r="H1451">
        <v>3</v>
      </c>
      <c r="I1451" t="s">
        <v>1472</v>
      </c>
      <c r="J1451" t="s">
        <v>1473</v>
      </c>
      <c r="K1451" t="s">
        <v>1474</v>
      </c>
      <c r="L1451">
        <v>1348</v>
      </c>
      <c r="N1451">
        <v>1009</v>
      </c>
      <c r="O1451" t="s">
        <v>57</v>
      </c>
      <c r="P1451" t="s">
        <v>57</v>
      </c>
      <c r="Q1451">
        <v>1000</v>
      </c>
      <c r="X1451">
        <v>1E-3</v>
      </c>
      <c r="Y1451">
        <v>12430</v>
      </c>
      <c r="Z1451">
        <v>0</v>
      </c>
      <c r="AA1451">
        <v>0</v>
      </c>
      <c r="AB1451">
        <v>0</v>
      </c>
      <c r="AC1451">
        <v>0</v>
      </c>
      <c r="AD1451">
        <v>1</v>
      </c>
      <c r="AE1451">
        <v>0</v>
      </c>
      <c r="AF1451" t="s">
        <v>3</v>
      </c>
      <c r="AG1451">
        <v>1E-3</v>
      </c>
      <c r="AH1451">
        <v>2</v>
      </c>
      <c r="AI1451">
        <v>39502571</v>
      </c>
      <c r="AJ1451">
        <v>1485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</row>
    <row r="1452" spans="1:44" x14ac:dyDescent="0.2">
      <c r="A1452">
        <f>ROW(Source!A617)</f>
        <v>617</v>
      </c>
      <c r="B1452">
        <v>39502579</v>
      </c>
      <c r="C1452">
        <v>39502566</v>
      </c>
      <c r="D1452">
        <v>36799065</v>
      </c>
      <c r="E1452">
        <v>17</v>
      </c>
      <c r="F1452">
        <v>1</v>
      </c>
      <c r="G1452">
        <v>1</v>
      </c>
      <c r="H1452">
        <v>3</v>
      </c>
      <c r="I1452" t="s">
        <v>1438</v>
      </c>
      <c r="J1452" t="s">
        <v>3</v>
      </c>
      <c r="K1452" t="s">
        <v>1439</v>
      </c>
      <c r="L1452">
        <v>1374</v>
      </c>
      <c r="N1452">
        <v>1013</v>
      </c>
      <c r="O1452" t="s">
        <v>1440</v>
      </c>
      <c r="P1452" t="s">
        <v>1440</v>
      </c>
      <c r="Q1452">
        <v>1</v>
      </c>
      <c r="X1452">
        <v>3.1</v>
      </c>
      <c r="Y1452">
        <v>1</v>
      </c>
      <c r="Z1452">
        <v>0</v>
      </c>
      <c r="AA1452">
        <v>0</v>
      </c>
      <c r="AB1452">
        <v>0</v>
      </c>
      <c r="AC1452">
        <v>0</v>
      </c>
      <c r="AD1452">
        <v>1</v>
      </c>
      <c r="AE1452">
        <v>0</v>
      </c>
      <c r="AF1452" t="s">
        <v>3</v>
      </c>
      <c r="AG1452">
        <v>3.1</v>
      </c>
      <c r="AH1452">
        <v>2</v>
      </c>
      <c r="AI1452">
        <v>39502572</v>
      </c>
      <c r="AJ1452">
        <v>1487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</row>
    <row r="1453" spans="1:44" x14ac:dyDescent="0.2">
      <c r="A1453">
        <f>ROW(Source!A618)</f>
        <v>618</v>
      </c>
      <c r="B1453">
        <v>39502574</v>
      </c>
      <c r="C1453">
        <v>39502566</v>
      </c>
      <c r="D1453">
        <v>37070202</v>
      </c>
      <c r="E1453">
        <v>1</v>
      </c>
      <c r="F1453">
        <v>1</v>
      </c>
      <c r="G1453">
        <v>1</v>
      </c>
      <c r="H1453">
        <v>1</v>
      </c>
      <c r="I1453" t="s">
        <v>1342</v>
      </c>
      <c r="J1453" t="s">
        <v>3</v>
      </c>
      <c r="K1453" t="s">
        <v>1343</v>
      </c>
      <c r="L1453">
        <v>1191</v>
      </c>
      <c r="N1453">
        <v>1013</v>
      </c>
      <c r="O1453" t="s">
        <v>1028</v>
      </c>
      <c r="P1453" t="s">
        <v>1028</v>
      </c>
      <c r="Q1453">
        <v>1</v>
      </c>
      <c r="X1453">
        <v>16.29</v>
      </c>
      <c r="Y1453">
        <v>0</v>
      </c>
      <c r="Z1453">
        <v>0</v>
      </c>
      <c r="AA1453">
        <v>0</v>
      </c>
      <c r="AB1453">
        <v>9.51</v>
      </c>
      <c r="AC1453">
        <v>0</v>
      </c>
      <c r="AD1453">
        <v>1</v>
      </c>
      <c r="AE1453">
        <v>1</v>
      </c>
      <c r="AF1453" t="s">
        <v>3</v>
      </c>
      <c r="AG1453">
        <v>16.29</v>
      </c>
      <c r="AH1453">
        <v>2</v>
      </c>
      <c r="AI1453">
        <v>39502567</v>
      </c>
      <c r="AJ1453">
        <v>1488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</row>
    <row r="1454" spans="1:44" x14ac:dyDescent="0.2">
      <c r="A1454">
        <f>ROW(Source!A618)</f>
        <v>618</v>
      </c>
      <c r="B1454">
        <v>39502575</v>
      </c>
      <c r="C1454">
        <v>39502566</v>
      </c>
      <c r="D1454">
        <v>37064876</v>
      </c>
      <c r="E1454">
        <v>1</v>
      </c>
      <c r="F1454">
        <v>1</v>
      </c>
      <c r="G1454">
        <v>1</v>
      </c>
      <c r="H1454">
        <v>1</v>
      </c>
      <c r="I1454" t="s">
        <v>1029</v>
      </c>
      <c r="J1454" t="s">
        <v>3</v>
      </c>
      <c r="K1454" t="s">
        <v>1030</v>
      </c>
      <c r="L1454">
        <v>1191</v>
      </c>
      <c r="N1454">
        <v>1013</v>
      </c>
      <c r="O1454" t="s">
        <v>1028</v>
      </c>
      <c r="P1454" t="s">
        <v>1028</v>
      </c>
      <c r="Q1454">
        <v>1</v>
      </c>
      <c r="X1454">
        <v>0.01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1</v>
      </c>
      <c r="AE1454">
        <v>2</v>
      </c>
      <c r="AF1454" t="s">
        <v>3</v>
      </c>
      <c r="AG1454">
        <v>0.01</v>
      </c>
      <c r="AH1454">
        <v>2</v>
      </c>
      <c r="AI1454">
        <v>39502568</v>
      </c>
      <c r="AJ1454">
        <v>1489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</row>
    <row r="1455" spans="1:44" x14ac:dyDescent="0.2">
      <c r="A1455">
        <f>ROW(Source!A618)</f>
        <v>618</v>
      </c>
      <c r="B1455">
        <v>39502576</v>
      </c>
      <c r="C1455">
        <v>39502566</v>
      </c>
      <c r="D1455">
        <v>36882452</v>
      </c>
      <c r="E1455">
        <v>1</v>
      </c>
      <c r="F1455">
        <v>1</v>
      </c>
      <c r="G1455">
        <v>1</v>
      </c>
      <c r="H1455">
        <v>2</v>
      </c>
      <c r="I1455" t="s">
        <v>1031</v>
      </c>
      <c r="J1455" t="s">
        <v>1032</v>
      </c>
      <c r="K1455" t="s">
        <v>1033</v>
      </c>
      <c r="L1455">
        <v>1368</v>
      </c>
      <c r="N1455">
        <v>1011</v>
      </c>
      <c r="O1455" t="s">
        <v>1034</v>
      </c>
      <c r="P1455" t="s">
        <v>1034</v>
      </c>
      <c r="Q1455">
        <v>1</v>
      </c>
      <c r="X1455">
        <v>0.01</v>
      </c>
      <c r="Y1455">
        <v>0</v>
      </c>
      <c r="Z1455">
        <v>31.26</v>
      </c>
      <c r="AA1455">
        <v>13.5</v>
      </c>
      <c r="AB1455">
        <v>0</v>
      </c>
      <c r="AC1455">
        <v>0</v>
      </c>
      <c r="AD1455">
        <v>1</v>
      </c>
      <c r="AE1455">
        <v>0</v>
      </c>
      <c r="AF1455" t="s">
        <v>3</v>
      </c>
      <c r="AG1455">
        <v>0.01</v>
      </c>
      <c r="AH1455">
        <v>2</v>
      </c>
      <c r="AI1455">
        <v>39502569</v>
      </c>
      <c r="AJ1455">
        <v>1490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</row>
    <row r="1456" spans="1:44" x14ac:dyDescent="0.2">
      <c r="A1456">
        <f>ROW(Source!A618)</f>
        <v>618</v>
      </c>
      <c r="B1456">
        <v>39502577</v>
      </c>
      <c r="C1456">
        <v>39502566</v>
      </c>
      <c r="D1456">
        <v>36804582</v>
      </c>
      <c r="E1456">
        <v>1</v>
      </c>
      <c r="F1456">
        <v>1</v>
      </c>
      <c r="G1456">
        <v>1</v>
      </c>
      <c r="H1456">
        <v>3</v>
      </c>
      <c r="I1456" t="s">
        <v>1353</v>
      </c>
      <c r="J1456" t="s">
        <v>1354</v>
      </c>
      <c r="K1456" t="s">
        <v>1355</v>
      </c>
      <c r="L1456">
        <v>1356</v>
      </c>
      <c r="N1456">
        <v>1010</v>
      </c>
      <c r="O1456" t="s">
        <v>1128</v>
      </c>
      <c r="P1456" t="s">
        <v>1128</v>
      </c>
      <c r="Q1456">
        <v>1000</v>
      </c>
      <c r="X1456">
        <v>0.2</v>
      </c>
      <c r="Y1456">
        <v>180</v>
      </c>
      <c r="Z1456">
        <v>0</v>
      </c>
      <c r="AA1456">
        <v>0</v>
      </c>
      <c r="AB1456">
        <v>0</v>
      </c>
      <c r="AC1456">
        <v>0</v>
      </c>
      <c r="AD1456">
        <v>1</v>
      </c>
      <c r="AE1456">
        <v>0</v>
      </c>
      <c r="AF1456" t="s">
        <v>3</v>
      </c>
      <c r="AG1456">
        <v>0.2</v>
      </c>
      <c r="AH1456">
        <v>2</v>
      </c>
      <c r="AI1456">
        <v>39502570</v>
      </c>
      <c r="AJ1456">
        <v>1491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</row>
    <row r="1457" spans="1:44" x14ac:dyDescent="0.2">
      <c r="A1457">
        <f>ROW(Source!A618)</f>
        <v>618</v>
      </c>
      <c r="B1457">
        <v>39502578</v>
      </c>
      <c r="C1457">
        <v>39502566</v>
      </c>
      <c r="D1457">
        <v>36804944</v>
      </c>
      <c r="E1457">
        <v>1</v>
      </c>
      <c r="F1457">
        <v>1</v>
      </c>
      <c r="G1457">
        <v>1</v>
      </c>
      <c r="H1457">
        <v>3</v>
      </c>
      <c r="I1457" t="s">
        <v>1472</v>
      </c>
      <c r="J1457" t="s">
        <v>1473</v>
      </c>
      <c r="K1457" t="s">
        <v>1474</v>
      </c>
      <c r="L1457">
        <v>1348</v>
      </c>
      <c r="N1457">
        <v>1009</v>
      </c>
      <c r="O1457" t="s">
        <v>57</v>
      </c>
      <c r="P1457" t="s">
        <v>57</v>
      </c>
      <c r="Q1457">
        <v>1000</v>
      </c>
      <c r="X1457">
        <v>1E-3</v>
      </c>
      <c r="Y1457">
        <v>12430</v>
      </c>
      <c r="Z1457">
        <v>0</v>
      </c>
      <c r="AA1457">
        <v>0</v>
      </c>
      <c r="AB1457">
        <v>0</v>
      </c>
      <c r="AC1457">
        <v>0</v>
      </c>
      <c r="AD1457">
        <v>1</v>
      </c>
      <c r="AE1457">
        <v>0</v>
      </c>
      <c r="AF1457" t="s">
        <v>3</v>
      </c>
      <c r="AG1457">
        <v>1E-3</v>
      </c>
      <c r="AH1457">
        <v>2</v>
      </c>
      <c r="AI1457">
        <v>39502571</v>
      </c>
      <c r="AJ1457">
        <v>1492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</row>
    <row r="1458" spans="1:44" x14ac:dyDescent="0.2">
      <c r="A1458">
        <f>ROW(Source!A618)</f>
        <v>618</v>
      </c>
      <c r="B1458">
        <v>39502579</v>
      </c>
      <c r="C1458">
        <v>39502566</v>
      </c>
      <c r="D1458">
        <v>36799065</v>
      </c>
      <c r="E1458">
        <v>17</v>
      </c>
      <c r="F1458">
        <v>1</v>
      </c>
      <c r="G1458">
        <v>1</v>
      </c>
      <c r="H1458">
        <v>3</v>
      </c>
      <c r="I1458" t="s">
        <v>1438</v>
      </c>
      <c r="J1458" t="s">
        <v>3</v>
      </c>
      <c r="K1458" t="s">
        <v>1439</v>
      </c>
      <c r="L1458">
        <v>1374</v>
      </c>
      <c r="N1458">
        <v>1013</v>
      </c>
      <c r="O1458" t="s">
        <v>1440</v>
      </c>
      <c r="P1458" t="s">
        <v>1440</v>
      </c>
      <c r="Q1458">
        <v>1</v>
      </c>
      <c r="X1458">
        <v>3.1</v>
      </c>
      <c r="Y1458">
        <v>1</v>
      </c>
      <c r="Z1458">
        <v>0</v>
      </c>
      <c r="AA1458">
        <v>0</v>
      </c>
      <c r="AB1458">
        <v>0</v>
      </c>
      <c r="AC1458">
        <v>0</v>
      </c>
      <c r="AD1458">
        <v>1</v>
      </c>
      <c r="AE1458">
        <v>0</v>
      </c>
      <c r="AF1458" t="s">
        <v>3</v>
      </c>
      <c r="AG1458">
        <v>3.1</v>
      </c>
      <c r="AH1458">
        <v>2</v>
      </c>
      <c r="AI1458">
        <v>39502572</v>
      </c>
      <c r="AJ1458">
        <v>1494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</row>
    <row r="1459" spans="1:44" x14ac:dyDescent="0.2">
      <c r="A1459">
        <f>ROW(Source!A621)</f>
        <v>621</v>
      </c>
      <c r="B1459">
        <v>39502591</v>
      </c>
      <c r="C1459">
        <v>39502581</v>
      </c>
      <c r="D1459">
        <v>37064878</v>
      </c>
      <c r="E1459">
        <v>1</v>
      </c>
      <c r="F1459">
        <v>1</v>
      </c>
      <c r="G1459">
        <v>1</v>
      </c>
      <c r="H1459">
        <v>1</v>
      </c>
      <c r="I1459" t="s">
        <v>1219</v>
      </c>
      <c r="J1459" t="s">
        <v>3</v>
      </c>
      <c r="K1459" t="s">
        <v>1220</v>
      </c>
      <c r="L1459">
        <v>1191</v>
      </c>
      <c r="N1459">
        <v>1013</v>
      </c>
      <c r="O1459" t="s">
        <v>1028</v>
      </c>
      <c r="P1459" t="s">
        <v>1028</v>
      </c>
      <c r="Q1459">
        <v>1</v>
      </c>
      <c r="X1459">
        <v>2.82</v>
      </c>
      <c r="Y1459">
        <v>0</v>
      </c>
      <c r="Z1459">
        <v>0</v>
      </c>
      <c r="AA1459">
        <v>0</v>
      </c>
      <c r="AB1459">
        <v>9.4</v>
      </c>
      <c r="AC1459">
        <v>0</v>
      </c>
      <c r="AD1459">
        <v>1</v>
      </c>
      <c r="AE1459">
        <v>1</v>
      </c>
      <c r="AF1459" t="s">
        <v>3</v>
      </c>
      <c r="AG1459">
        <v>2.82</v>
      </c>
      <c r="AH1459">
        <v>2</v>
      </c>
      <c r="AI1459">
        <v>39502582</v>
      </c>
      <c r="AJ1459">
        <v>1495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</row>
    <row r="1460" spans="1:44" x14ac:dyDescent="0.2">
      <c r="A1460">
        <f>ROW(Source!A621)</f>
        <v>621</v>
      </c>
      <c r="B1460">
        <v>39502592</v>
      </c>
      <c r="C1460">
        <v>39502581</v>
      </c>
      <c r="D1460">
        <v>37064876</v>
      </c>
      <c r="E1460">
        <v>1</v>
      </c>
      <c r="F1460">
        <v>1</v>
      </c>
      <c r="G1460">
        <v>1</v>
      </c>
      <c r="H1460">
        <v>1</v>
      </c>
      <c r="I1460" t="s">
        <v>1029</v>
      </c>
      <c r="J1460" t="s">
        <v>3</v>
      </c>
      <c r="K1460" t="s">
        <v>1030</v>
      </c>
      <c r="L1460">
        <v>1191</v>
      </c>
      <c r="N1460">
        <v>1013</v>
      </c>
      <c r="O1460" t="s">
        <v>1028</v>
      </c>
      <c r="P1460" t="s">
        <v>1028</v>
      </c>
      <c r="Q1460">
        <v>1</v>
      </c>
      <c r="X1460">
        <v>0.02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1</v>
      </c>
      <c r="AE1460">
        <v>2</v>
      </c>
      <c r="AF1460" t="s">
        <v>3</v>
      </c>
      <c r="AG1460">
        <v>0.02</v>
      </c>
      <c r="AH1460">
        <v>2</v>
      </c>
      <c r="AI1460">
        <v>39502583</v>
      </c>
      <c r="AJ1460">
        <v>1496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</row>
    <row r="1461" spans="1:44" x14ac:dyDescent="0.2">
      <c r="A1461">
        <f>ROW(Source!A621)</f>
        <v>621</v>
      </c>
      <c r="B1461">
        <v>39502593</v>
      </c>
      <c r="C1461">
        <v>39502581</v>
      </c>
      <c r="D1461">
        <v>36882159</v>
      </c>
      <c r="E1461">
        <v>1</v>
      </c>
      <c r="F1461">
        <v>1</v>
      </c>
      <c r="G1461">
        <v>1</v>
      </c>
      <c r="H1461">
        <v>2</v>
      </c>
      <c r="I1461" t="s">
        <v>1119</v>
      </c>
      <c r="J1461" t="s">
        <v>1120</v>
      </c>
      <c r="K1461" t="s">
        <v>1121</v>
      </c>
      <c r="L1461">
        <v>1368</v>
      </c>
      <c r="N1461">
        <v>1011</v>
      </c>
      <c r="O1461" t="s">
        <v>1034</v>
      </c>
      <c r="P1461" t="s">
        <v>1034</v>
      </c>
      <c r="Q1461">
        <v>1</v>
      </c>
      <c r="X1461">
        <v>0.01</v>
      </c>
      <c r="Y1461">
        <v>0</v>
      </c>
      <c r="Z1461">
        <v>111.99</v>
      </c>
      <c r="AA1461">
        <v>13.5</v>
      </c>
      <c r="AB1461">
        <v>0</v>
      </c>
      <c r="AC1461">
        <v>0</v>
      </c>
      <c r="AD1461">
        <v>1</v>
      </c>
      <c r="AE1461">
        <v>0</v>
      </c>
      <c r="AF1461" t="s">
        <v>3</v>
      </c>
      <c r="AG1461">
        <v>0.01</v>
      </c>
      <c r="AH1461">
        <v>2</v>
      </c>
      <c r="AI1461">
        <v>39502584</v>
      </c>
      <c r="AJ1461">
        <v>1497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</row>
    <row r="1462" spans="1:44" x14ac:dyDescent="0.2">
      <c r="A1462">
        <f>ROW(Source!A621)</f>
        <v>621</v>
      </c>
      <c r="B1462">
        <v>39502594</v>
      </c>
      <c r="C1462">
        <v>39502581</v>
      </c>
      <c r="D1462">
        <v>36883554</v>
      </c>
      <c r="E1462">
        <v>1</v>
      </c>
      <c r="F1462">
        <v>1</v>
      </c>
      <c r="G1462">
        <v>1</v>
      </c>
      <c r="H1462">
        <v>2</v>
      </c>
      <c r="I1462" t="s">
        <v>1037</v>
      </c>
      <c r="J1462" t="s">
        <v>1038</v>
      </c>
      <c r="K1462" t="s">
        <v>1039</v>
      </c>
      <c r="L1462">
        <v>1368</v>
      </c>
      <c r="N1462">
        <v>1011</v>
      </c>
      <c r="O1462" t="s">
        <v>1034</v>
      </c>
      <c r="P1462" t="s">
        <v>1034</v>
      </c>
      <c r="Q1462">
        <v>1</v>
      </c>
      <c r="X1462">
        <v>0.01</v>
      </c>
      <c r="Y1462">
        <v>0</v>
      </c>
      <c r="Z1462">
        <v>65.709999999999994</v>
      </c>
      <c r="AA1462">
        <v>11.6</v>
      </c>
      <c r="AB1462">
        <v>0</v>
      </c>
      <c r="AC1462">
        <v>0</v>
      </c>
      <c r="AD1462">
        <v>1</v>
      </c>
      <c r="AE1462">
        <v>0</v>
      </c>
      <c r="AF1462" t="s">
        <v>3</v>
      </c>
      <c r="AG1462">
        <v>0.01</v>
      </c>
      <c r="AH1462">
        <v>2</v>
      </c>
      <c r="AI1462">
        <v>39502585</v>
      </c>
      <c r="AJ1462">
        <v>1498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</row>
    <row r="1463" spans="1:44" x14ac:dyDescent="0.2">
      <c r="A1463">
        <f>ROW(Source!A621)</f>
        <v>621</v>
      </c>
      <c r="B1463">
        <v>39502595</v>
      </c>
      <c r="C1463">
        <v>39502581</v>
      </c>
      <c r="D1463">
        <v>36802094</v>
      </c>
      <c r="E1463">
        <v>1</v>
      </c>
      <c r="F1463">
        <v>1</v>
      </c>
      <c r="G1463">
        <v>1</v>
      </c>
      <c r="H1463">
        <v>3</v>
      </c>
      <c r="I1463" t="s">
        <v>1430</v>
      </c>
      <c r="J1463" t="s">
        <v>1431</v>
      </c>
      <c r="K1463" t="s">
        <v>1432</v>
      </c>
      <c r="L1463">
        <v>1346</v>
      </c>
      <c r="N1463">
        <v>1009</v>
      </c>
      <c r="O1463" t="s">
        <v>52</v>
      </c>
      <c r="P1463" t="s">
        <v>52</v>
      </c>
      <c r="Q1463">
        <v>1</v>
      </c>
      <c r="X1463">
        <v>0.16</v>
      </c>
      <c r="Y1463">
        <v>30.4</v>
      </c>
      <c r="Z1463">
        <v>0</v>
      </c>
      <c r="AA1463">
        <v>0</v>
      </c>
      <c r="AB1463">
        <v>0</v>
      </c>
      <c r="AC1463">
        <v>0</v>
      </c>
      <c r="AD1463">
        <v>1</v>
      </c>
      <c r="AE1463">
        <v>0</v>
      </c>
      <c r="AF1463" t="s">
        <v>3</v>
      </c>
      <c r="AG1463">
        <v>0.16</v>
      </c>
      <c r="AH1463">
        <v>2</v>
      </c>
      <c r="AI1463">
        <v>39502586</v>
      </c>
      <c r="AJ1463">
        <v>1499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</row>
    <row r="1464" spans="1:44" x14ac:dyDescent="0.2">
      <c r="A1464">
        <f>ROW(Source!A621)</f>
        <v>621</v>
      </c>
      <c r="B1464">
        <v>39502596</v>
      </c>
      <c r="C1464">
        <v>39502581</v>
      </c>
      <c r="D1464">
        <v>36802106</v>
      </c>
      <c r="E1464">
        <v>1</v>
      </c>
      <c r="F1464">
        <v>1</v>
      </c>
      <c r="G1464">
        <v>1</v>
      </c>
      <c r="H1464">
        <v>3</v>
      </c>
      <c r="I1464" t="s">
        <v>1480</v>
      </c>
      <c r="J1464" t="s">
        <v>1481</v>
      </c>
      <c r="K1464" t="s">
        <v>1482</v>
      </c>
      <c r="L1464">
        <v>1308</v>
      </c>
      <c r="N1464">
        <v>1003</v>
      </c>
      <c r="O1464" t="s">
        <v>61</v>
      </c>
      <c r="P1464" t="s">
        <v>61</v>
      </c>
      <c r="Q1464">
        <v>100</v>
      </c>
      <c r="X1464">
        <v>0.05</v>
      </c>
      <c r="Y1464">
        <v>120</v>
      </c>
      <c r="Z1464">
        <v>0</v>
      </c>
      <c r="AA1464">
        <v>0</v>
      </c>
      <c r="AB1464">
        <v>0</v>
      </c>
      <c r="AC1464">
        <v>0</v>
      </c>
      <c r="AD1464">
        <v>1</v>
      </c>
      <c r="AE1464">
        <v>0</v>
      </c>
      <c r="AF1464" t="s">
        <v>3</v>
      </c>
      <c r="AG1464">
        <v>0.05</v>
      </c>
      <c r="AH1464">
        <v>2</v>
      </c>
      <c r="AI1464">
        <v>39502587</v>
      </c>
      <c r="AJ1464">
        <v>1500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</row>
    <row r="1465" spans="1:44" x14ac:dyDescent="0.2">
      <c r="A1465">
        <f>ROW(Source!A621)</f>
        <v>621</v>
      </c>
      <c r="B1465">
        <v>39502597</v>
      </c>
      <c r="C1465">
        <v>39502581</v>
      </c>
      <c r="D1465">
        <v>36838317</v>
      </c>
      <c r="E1465">
        <v>1</v>
      </c>
      <c r="F1465">
        <v>1</v>
      </c>
      <c r="G1465">
        <v>1</v>
      </c>
      <c r="H1465">
        <v>3</v>
      </c>
      <c r="I1465" t="s">
        <v>1459</v>
      </c>
      <c r="J1465" t="s">
        <v>1460</v>
      </c>
      <c r="K1465" t="s">
        <v>263</v>
      </c>
      <c r="L1465">
        <v>1346</v>
      </c>
      <c r="N1465">
        <v>1009</v>
      </c>
      <c r="O1465" t="s">
        <v>52</v>
      </c>
      <c r="P1465" t="s">
        <v>52</v>
      </c>
      <c r="Q1465">
        <v>1</v>
      </c>
      <c r="X1465">
        <v>0.05</v>
      </c>
      <c r="Y1465">
        <v>28.6</v>
      </c>
      <c r="Z1465">
        <v>0</v>
      </c>
      <c r="AA1465">
        <v>0</v>
      </c>
      <c r="AB1465">
        <v>0</v>
      </c>
      <c r="AC1465">
        <v>0</v>
      </c>
      <c r="AD1465">
        <v>1</v>
      </c>
      <c r="AE1465">
        <v>0</v>
      </c>
      <c r="AF1465" t="s">
        <v>3</v>
      </c>
      <c r="AG1465">
        <v>0.05</v>
      </c>
      <c r="AH1465">
        <v>2</v>
      </c>
      <c r="AI1465">
        <v>39502588</v>
      </c>
      <c r="AJ1465">
        <v>1501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</row>
    <row r="1466" spans="1:44" x14ac:dyDescent="0.2">
      <c r="A1466">
        <f>ROW(Source!A621)</f>
        <v>621</v>
      </c>
      <c r="B1466">
        <v>39502598</v>
      </c>
      <c r="C1466">
        <v>39502581</v>
      </c>
      <c r="D1466">
        <v>36799065</v>
      </c>
      <c r="E1466">
        <v>17</v>
      </c>
      <c r="F1466">
        <v>1</v>
      </c>
      <c r="G1466">
        <v>1</v>
      </c>
      <c r="H1466">
        <v>3</v>
      </c>
      <c r="I1466" t="s">
        <v>1438</v>
      </c>
      <c r="J1466" t="s">
        <v>3</v>
      </c>
      <c r="K1466" t="s">
        <v>1439</v>
      </c>
      <c r="L1466">
        <v>1374</v>
      </c>
      <c r="N1466">
        <v>1013</v>
      </c>
      <c r="O1466" t="s">
        <v>1440</v>
      </c>
      <c r="P1466" t="s">
        <v>1440</v>
      </c>
      <c r="Q1466">
        <v>1</v>
      </c>
      <c r="X1466">
        <v>0.53</v>
      </c>
      <c r="Y1466">
        <v>1</v>
      </c>
      <c r="Z1466">
        <v>0</v>
      </c>
      <c r="AA1466">
        <v>0</v>
      </c>
      <c r="AB1466">
        <v>0</v>
      </c>
      <c r="AC1466">
        <v>0</v>
      </c>
      <c r="AD1466">
        <v>1</v>
      </c>
      <c r="AE1466">
        <v>0</v>
      </c>
      <c r="AF1466" t="s">
        <v>3</v>
      </c>
      <c r="AG1466">
        <v>0.53</v>
      </c>
      <c r="AH1466">
        <v>2</v>
      </c>
      <c r="AI1466">
        <v>39502589</v>
      </c>
      <c r="AJ1466">
        <v>1503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</row>
    <row r="1467" spans="1:44" x14ac:dyDescent="0.2">
      <c r="A1467">
        <f>ROW(Source!A622)</f>
        <v>622</v>
      </c>
      <c r="B1467">
        <v>39502591</v>
      </c>
      <c r="C1467">
        <v>39502581</v>
      </c>
      <c r="D1467">
        <v>37064878</v>
      </c>
      <c r="E1467">
        <v>1</v>
      </c>
      <c r="F1467">
        <v>1</v>
      </c>
      <c r="G1467">
        <v>1</v>
      </c>
      <c r="H1467">
        <v>1</v>
      </c>
      <c r="I1467" t="s">
        <v>1219</v>
      </c>
      <c r="J1467" t="s">
        <v>3</v>
      </c>
      <c r="K1467" t="s">
        <v>1220</v>
      </c>
      <c r="L1467">
        <v>1191</v>
      </c>
      <c r="N1467">
        <v>1013</v>
      </c>
      <c r="O1467" t="s">
        <v>1028</v>
      </c>
      <c r="P1467" t="s">
        <v>1028</v>
      </c>
      <c r="Q1467">
        <v>1</v>
      </c>
      <c r="X1467">
        <v>2.82</v>
      </c>
      <c r="Y1467">
        <v>0</v>
      </c>
      <c r="Z1467">
        <v>0</v>
      </c>
      <c r="AA1467">
        <v>0</v>
      </c>
      <c r="AB1467">
        <v>9.4</v>
      </c>
      <c r="AC1467">
        <v>0</v>
      </c>
      <c r="AD1467">
        <v>1</v>
      </c>
      <c r="AE1467">
        <v>1</v>
      </c>
      <c r="AF1467" t="s">
        <v>3</v>
      </c>
      <c r="AG1467">
        <v>2.82</v>
      </c>
      <c r="AH1467">
        <v>2</v>
      </c>
      <c r="AI1467">
        <v>39502582</v>
      </c>
      <c r="AJ1467">
        <v>1504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</row>
    <row r="1468" spans="1:44" x14ac:dyDescent="0.2">
      <c r="A1468">
        <f>ROW(Source!A622)</f>
        <v>622</v>
      </c>
      <c r="B1468">
        <v>39502592</v>
      </c>
      <c r="C1468">
        <v>39502581</v>
      </c>
      <c r="D1468">
        <v>37064876</v>
      </c>
      <c r="E1468">
        <v>1</v>
      </c>
      <c r="F1468">
        <v>1</v>
      </c>
      <c r="G1468">
        <v>1</v>
      </c>
      <c r="H1468">
        <v>1</v>
      </c>
      <c r="I1468" t="s">
        <v>1029</v>
      </c>
      <c r="J1468" t="s">
        <v>3</v>
      </c>
      <c r="K1468" t="s">
        <v>1030</v>
      </c>
      <c r="L1468">
        <v>1191</v>
      </c>
      <c r="N1468">
        <v>1013</v>
      </c>
      <c r="O1468" t="s">
        <v>1028</v>
      </c>
      <c r="P1468" t="s">
        <v>1028</v>
      </c>
      <c r="Q1468">
        <v>1</v>
      </c>
      <c r="X1468">
        <v>0.02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1</v>
      </c>
      <c r="AE1468">
        <v>2</v>
      </c>
      <c r="AF1468" t="s">
        <v>3</v>
      </c>
      <c r="AG1468">
        <v>0.02</v>
      </c>
      <c r="AH1468">
        <v>2</v>
      </c>
      <c r="AI1468">
        <v>39502583</v>
      </c>
      <c r="AJ1468">
        <v>1505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</row>
    <row r="1469" spans="1:44" x14ac:dyDescent="0.2">
      <c r="A1469">
        <f>ROW(Source!A622)</f>
        <v>622</v>
      </c>
      <c r="B1469">
        <v>39502593</v>
      </c>
      <c r="C1469">
        <v>39502581</v>
      </c>
      <c r="D1469">
        <v>36882159</v>
      </c>
      <c r="E1469">
        <v>1</v>
      </c>
      <c r="F1469">
        <v>1</v>
      </c>
      <c r="G1469">
        <v>1</v>
      </c>
      <c r="H1469">
        <v>2</v>
      </c>
      <c r="I1469" t="s">
        <v>1119</v>
      </c>
      <c r="J1469" t="s">
        <v>1120</v>
      </c>
      <c r="K1469" t="s">
        <v>1121</v>
      </c>
      <c r="L1469">
        <v>1368</v>
      </c>
      <c r="N1469">
        <v>1011</v>
      </c>
      <c r="O1469" t="s">
        <v>1034</v>
      </c>
      <c r="P1469" t="s">
        <v>1034</v>
      </c>
      <c r="Q1469">
        <v>1</v>
      </c>
      <c r="X1469">
        <v>0.01</v>
      </c>
      <c r="Y1469">
        <v>0</v>
      </c>
      <c r="Z1469">
        <v>111.99</v>
      </c>
      <c r="AA1469">
        <v>13.5</v>
      </c>
      <c r="AB1469">
        <v>0</v>
      </c>
      <c r="AC1469">
        <v>0</v>
      </c>
      <c r="AD1469">
        <v>1</v>
      </c>
      <c r="AE1469">
        <v>0</v>
      </c>
      <c r="AF1469" t="s">
        <v>3</v>
      </c>
      <c r="AG1469">
        <v>0.01</v>
      </c>
      <c r="AH1469">
        <v>2</v>
      </c>
      <c r="AI1469">
        <v>39502584</v>
      </c>
      <c r="AJ1469">
        <v>1506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</row>
    <row r="1470" spans="1:44" x14ac:dyDescent="0.2">
      <c r="A1470">
        <f>ROW(Source!A622)</f>
        <v>622</v>
      </c>
      <c r="B1470">
        <v>39502594</v>
      </c>
      <c r="C1470">
        <v>39502581</v>
      </c>
      <c r="D1470">
        <v>36883554</v>
      </c>
      <c r="E1470">
        <v>1</v>
      </c>
      <c r="F1470">
        <v>1</v>
      </c>
      <c r="G1470">
        <v>1</v>
      </c>
      <c r="H1470">
        <v>2</v>
      </c>
      <c r="I1470" t="s">
        <v>1037</v>
      </c>
      <c r="J1470" t="s">
        <v>1038</v>
      </c>
      <c r="K1470" t="s">
        <v>1039</v>
      </c>
      <c r="L1470">
        <v>1368</v>
      </c>
      <c r="N1470">
        <v>1011</v>
      </c>
      <c r="O1470" t="s">
        <v>1034</v>
      </c>
      <c r="P1470" t="s">
        <v>1034</v>
      </c>
      <c r="Q1470">
        <v>1</v>
      </c>
      <c r="X1470">
        <v>0.01</v>
      </c>
      <c r="Y1470">
        <v>0</v>
      </c>
      <c r="Z1470">
        <v>65.709999999999994</v>
      </c>
      <c r="AA1470">
        <v>11.6</v>
      </c>
      <c r="AB1470">
        <v>0</v>
      </c>
      <c r="AC1470">
        <v>0</v>
      </c>
      <c r="AD1470">
        <v>1</v>
      </c>
      <c r="AE1470">
        <v>0</v>
      </c>
      <c r="AF1470" t="s">
        <v>3</v>
      </c>
      <c r="AG1470">
        <v>0.01</v>
      </c>
      <c r="AH1470">
        <v>2</v>
      </c>
      <c r="AI1470">
        <v>39502585</v>
      </c>
      <c r="AJ1470">
        <v>1507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</row>
    <row r="1471" spans="1:44" x14ac:dyDescent="0.2">
      <c r="A1471">
        <f>ROW(Source!A622)</f>
        <v>622</v>
      </c>
      <c r="B1471">
        <v>39502595</v>
      </c>
      <c r="C1471">
        <v>39502581</v>
      </c>
      <c r="D1471">
        <v>36802094</v>
      </c>
      <c r="E1471">
        <v>1</v>
      </c>
      <c r="F1471">
        <v>1</v>
      </c>
      <c r="G1471">
        <v>1</v>
      </c>
      <c r="H1471">
        <v>3</v>
      </c>
      <c r="I1471" t="s">
        <v>1430</v>
      </c>
      <c r="J1471" t="s">
        <v>1431</v>
      </c>
      <c r="K1471" t="s">
        <v>1432</v>
      </c>
      <c r="L1471">
        <v>1346</v>
      </c>
      <c r="N1471">
        <v>1009</v>
      </c>
      <c r="O1471" t="s">
        <v>52</v>
      </c>
      <c r="P1471" t="s">
        <v>52</v>
      </c>
      <c r="Q1471">
        <v>1</v>
      </c>
      <c r="X1471">
        <v>0.16</v>
      </c>
      <c r="Y1471">
        <v>30.4</v>
      </c>
      <c r="Z1471">
        <v>0</v>
      </c>
      <c r="AA1471">
        <v>0</v>
      </c>
      <c r="AB1471">
        <v>0</v>
      </c>
      <c r="AC1471">
        <v>0</v>
      </c>
      <c r="AD1471">
        <v>1</v>
      </c>
      <c r="AE1471">
        <v>0</v>
      </c>
      <c r="AF1471" t="s">
        <v>3</v>
      </c>
      <c r="AG1471">
        <v>0.16</v>
      </c>
      <c r="AH1471">
        <v>2</v>
      </c>
      <c r="AI1471">
        <v>39502586</v>
      </c>
      <c r="AJ1471">
        <v>1508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</row>
    <row r="1472" spans="1:44" x14ac:dyDescent="0.2">
      <c r="A1472">
        <f>ROW(Source!A622)</f>
        <v>622</v>
      </c>
      <c r="B1472">
        <v>39502596</v>
      </c>
      <c r="C1472">
        <v>39502581</v>
      </c>
      <c r="D1472">
        <v>36802106</v>
      </c>
      <c r="E1472">
        <v>1</v>
      </c>
      <c r="F1472">
        <v>1</v>
      </c>
      <c r="G1472">
        <v>1</v>
      </c>
      <c r="H1472">
        <v>3</v>
      </c>
      <c r="I1472" t="s">
        <v>1480</v>
      </c>
      <c r="J1472" t="s">
        <v>1481</v>
      </c>
      <c r="K1472" t="s">
        <v>1482</v>
      </c>
      <c r="L1472">
        <v>1308</v>
      </c>
      <c r="N1472">
        <v>1003</v>
      </c>
      <c r="O1472" t="s">
        <v>61</v>
      </c>
      <c r="P1472" t="s">
        <v>61</v>
      </c>
      <c r="Q1472">
        <v>100</v>
      </c>
      <c r="X1472">
        <v>0.05</v>
      </c>
      <c r="Y1472">
        <v>120</v>
      </c>
      <c r="Z1472">
        <v>0</v>
      </c>
      <c r="AA1472">
        <v>0</v>
      </c>
      <c r="AB1472">
        <v>0</v>
      </c>
      <c r="AC1472">
        <v>0</v>
      </c>
      <c r="AD1472">
        <v>1</v>
      </c>
      <c r="AE1472">
        <v>0</v>
      </c>
      <c r="AF1472" t="s">
        <v>3</v>
      </c>
      <c r="AG1472">
        <v>0.05</v>
      </c>
      <c r="AH1472">
        <v>2</v>
      </c>
      <c r="AI1472">
        <v>39502587</v>
      </c>
      <c r="AJ1472">
        <v>1509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</row>
    <row r="1473" spans="1:44" x14ac:dyDescent="0.2">
      <c r="A1473">
        <f>ROW(Source!A622)</f>
        <v>622</v>
      </c>
      <c r="B1473">
        <v>39502597</v>
      </c>
      <c r="C1473">
        <v>39502581</v>
      </c>
      <c r="D1473">
        <v>36838317</v>
      </c>
      <c r="E1473">
        <v>1</v>
      </c>
      <c r="F1473">
        <v>1</v>
      </c>
      <c r="G1473">
        <v>1</v>
      </c>
      <c r="H1473">
        <v>3</v>
      </c>
      <c r="I1473" t="s">
        <v>1459</v>
      </c>
      <c r="J1473" t="s">
        <v>1460</v>
      </c>
      <c r="K1473" t="s">
        <v>263</v>
      </c>
      <c r="L1473">
        <v>1346</v>
      </c>
      <c r="N1473">
        <v>1009</v>
      </c>
      <c r="O1473" t="s">
        <v>52</v>
      </c>
      <c r="P1473" t="s">
        <v>52</v>
      </c>
      <c r="Q1473">
        <v>1</v>
      </c>
      <c r="X1473">
        <v>0.05</v>
      </c>
      <c r="Y1473">
        <v>28.6</v>
      </c>
      <c r="Z1473">
        <v>0</v>
      </c>
      <c r="AA1473">
        <v>0</v>
      </c>
      <c r="AB1473">
        <v>0</v>
      </c>
      <c r="AC1473">
        <v>0</v>
      </c>
      <c r="AD1473">
        <v>1</v>
      </c>
      <c r="AE1473">
        <v>0</v>
      </c>
      <c r="AF1473" t="s">
        <v>3</v>
      </c>
      <c r="AG1473">
        <v>0.05</v>
      </c>
      <c r="AH1473">
        <v>2</v>
      </c>
      <c r="AI1473">
        <v>39502588</v>
      </c>
      <c r="AJ1473">
        <v>1510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</row>
    <row r="1474" spans="1:44" x14ac:dyDescent="0.2">
      <c r="A1474">
        <f>ROW(Source!A622)</f>
        <v>622</v>
      </c>
      <c r="B1474">
        <v>39502598</v>
      </c>
      <c r="C1474">
        <v>39502581</v>
      </c>
      <c r="D1474">
        <v>36799065</v>
      </c>
      <c r="E1474">
        <v>17</v>
      </c>
      <c r="F1474">
        <v>1</v>
      </c>
      <c r="G1474">
        <v>1</v>
      </c>
      <c r="H1474">
        <v>3</v>
      </c>
      <c r="I1474" t="s">
        <v>1438</v>
      </c>
      <c r="J1474" t="s">
        <v>3</v>
      </c>
      <c r="K1474" t="s">
        <v>1439</v>
      </c>
      <c r="L1474">
        <v>1374</v>
      </c>
      <c r="N1474">
        <v>1013</v>
      </c>
      <c r="O1474" t="s">
        <v>1440</v>
      </c>
      <c r="P1474" t="s">
        <v>1440</v>
      </c>
      <c r="Q1474">
        <v>1</v>
      </c>
      <c r="X1474">
        <v>0.53</v>
      </c>
      <c r="Y1474">
        <v>1</v>
      </c>
      <c r="Z1474">
        <v>0</v>
      </c>
      <c r="AA1474">
        <v>0</v>
      </c>
      <c r="AB1474">
        <v>0</v>
      </c>
      <c r="AC1474">
        <v>0</v>
      </c>
      <c r="AD1474">
        <v>1</v>
      </c>
      <c r="AE1474">
        <v>0</v>
      </c>
      <c r="AF1474" t="s">
        <v>3</v>
      </c>
      <c r="AG1474">
        <v>0.53</v>
      </c>
      <c r="AH1474">
        <v>2</v>
      </c>
      <c r="AI1474">
        <v>39502589</v>
      </c>
      <c r="AJ1474">
        <v>1512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</row>
    <row r="1475" spans="1:44" x14ac:dyDescent="0.2">
      <c r="A1475">
        <f>ROW(Source!A625)</f>
        <v>625</v>
      </c>
      <c r="B1475">
        <v>39502605</v>
      </c>
      <c r="C1475">
        <v>39502600</v>
      </c>
      <c r="D1475">
        <v>37072767</v>
      </c>
      <c r="E1475">
        <v>1</v>
      </c>
      <c r="F1475">
        <v>1</v>
      </c>
      <c r="G1475">
        <v>1</v>
      </c>
      <c r="H1475">
        <v>1</v>
      </c>
      <c r="I1475" t="s">
        <v>1069</v>
      </c>
      <c r="J1475" t="s">
        <v>3</v>
      </c>
      <c r="K1475" t="s">
        <v>1070</v>
      </c>
      <c r="L1475">
        <v>1191</v>
      </c>
      <c r="N1475">
        <v>1013</v>
      </c>
      <c r="O1475" t="s">
        <v>1028</v>
      </c>
      <c r="P1475" t="s">
        <v>1028</v>
      </c>
      <c r="Q1475">
        <v>1</v>
      </c>
      <c r="X1475">
        <v>15.2</v>
      </c>
      <c r="Y1475">
        <v>0</v>
      </c>
      <c r="Z1475">
        <v>0</v>
      </c>
      <c r="AA1475">
        <v>0</v>
      </c>
      <c r="AB1475">
        <v>9.18</v>
      </c>
      <c r="AC1475">
        <v>0</v>
      </c>
      <c r="AD1475">
        <v>1</v>
      </c>
      <c r="AE1475">
        <v>1</v>
      </c>
      <c r="AF1475" t="s">
        <v>3</v>
      </c>
      <c r="AG1475">
        <v>15.2</v>
      </c>
      <c r="AH1475">
        <v>2</v>
      </c>
      <c r="AI1475">
        <v>39502601</v>
      </c>
      <c r="AJ1475">
        <v>1513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</row>
    <row r="1476" spans="1:44" x14ac:dyDescent="0.2">
      <c r="A1476">
        <f>ROW(Source!A625)</f>
        <v>625</v>
      </c>
      <c r="B1476">
        <v>39502606</v>
      </c>
      <c r="C1476">
        <v>39502600</v>
      </c>
      <c r="D1476">
        <v>36804661</v>
      </c>
      <c r="E1476">
        <v>1</v>
      </c>
      <c r="F1476">
        <v>1</v>
      </c>
      <c r="G1476">
        <v>1</v>
      </c>
      <c r="H1476">
        <v>3</v>
      </c>
      <c r="I1476" t="s">
        <v>1177</v>
      </c>
      <c r="J1476" t="s">
        <v>1178</v>
      </c>
      <c r="K1476" t="s">
        <v>1179</v>
      </c>
      <c r="L1476">
        <v>1355</v>
      </c>
      <c r="N1476">
        <v>1010</v>
      </c>
      <c r="O1476" t="s">
        <v>390</v>
      </c>
      <c r="P1476" t="s">
        <v>390</v>
      </c>
      <c r="Q1476">
        <v>100</v>
      </c>
      <c r="X1476">
        <v>1.75</v>
      </c>
      <c r="Y1476">
        <v>8</v>
      </c>
      <c r="Z1476">
        <v>0</v>
      </c>
      <c r="AA1476">
        <v>0</v>
      </c>
      <c r="AB1476">
        <v>0</v>
      </c>
      <c r="AC1476">
        <v>0</v>
      </c>
      <c r="AD1476">
        <v>1</v>
      </c>
      <c r="AE1476">
        <v>0</v>
      </c>
      <c r="AF1476" t="s">
        <v>3</v>
      </c>
      <c r="AG1476">
        <v>1.75</v>
      </c>
      <c r="AH1476">
        <v>2</v>
      </c>
      <c r="AI1476">
        <v>39502602</v>
      </c>
      <c r="AJ1476">
        <v>1514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</row>
    <row r="1477" spans="1:44" x14ac:dyDescent="0.2">
      <c r="A1477">
        <f>ROW(Source!A625)</f>
        <v>625</v>
      </c>
      <c r="B1477">
        <v>39502607</v>
      </c>
      <c r="C1477">
        <v>39502600</v>
      </c>
      <c r="D1477">
        <v>36799065</v>
      </c>
      <c r="E1477">
        <v>17</v>
      </c>
      <c r="F1477">
        <v>1</v>
      </c>
      <c r="G1477">
        <v>1</v>
      </c>
      <c r="H1477">
        <v>3</v>
      </c>
      <c r="I1477" t="s">
        <v>1438</v>
      </c>
      <c r="J1477" t="s">
        <v>3</v>
      </c>
      <c r="K1477" t="s">
        <v>1439</v>
      </c>
      <c r="L1477">
        <v>1374</v>
      </c>
      <c r="N1477">
        <v>1013</v>
      </c>
      <c r="O1477" t="s">
        <v>1440</v>
      </c>
      <c r="P1477" t="s">
        <v>1440</v>
      </c>
      <c r="Q1477">
        <v>1</v>
      </c>
      <c r="X1477">
        <v>2.79</v>
      </c>
      <c r="Y1477">
        <v>1</v>
      </c>
      <c r="Z1477">
        <v>0</v>
      </c>
      <c r="AA1477">
        <v>0</v>
      </c>
      <c r="AB1477">
        <v>0</v>
      </c>
      <c r="AC1477">
        <v>0</v>
      </c>
      <c r="AD1477">
        <v>1</v>
      </c>
      <c r="AE1477">
        <v>0</v>
      </c>
      <c r="AF1477" t="s">
        <v>3</v>
      </c>
      <c r="AG1477">
        <v>2.79</v>
      </c>
      <c r="AH1477">
        <v>2</v>
      </c>
      <c r="AI1477">
        <v>39502603</v>
      </c>
      <c r="AJ1477">
        <v>1516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</row>
    <row r="1478" spans="1:44" x14ac:dyDescent="0.2">
      <c r="A1478">
        <f>ROW(Source!A626)</f>
        <v>626</v>
      </c>
      <c r="B1478">
        <v>39502605</v>
      </c>
      <c r="C1478">
        <v>39502600</v>
      </c>
      <c r="D1478">
        <v>37072767</v>
      </c>
      <c r="E1478">
        <v>1</v>
      </c>
      <c r="F1478">
        <v>1</v>
      </c>
      <c r="G1478">
        <v>1</v>
      </c>
      <c r="H1478">
        <v>1</v>
      </c>
      <c r="I1478" t="s">
        <v>1069</v>
      </c>
      <c r="J1478" t="s">
        <v>3</v>
      </c>
      <c r="K1478" t="s">
        <v>1070</v>
      </c>
      <c r="L1478">
        <v>1191</v>
      </c>
      <c r="N1478">
        <v>1013</v>
      </c>
      <c r="O1478" t="s">
        <v>1028</v>
      </c>
      <c r="P1478" t="s">
        <v>1028</v>
      </c>
      <c r="Q1478">
        <v>1</v>
      </c>
      <c r="X1478">
        <v>15.2</v>
      </c>
      <c r="Y1478">
        <v>0</v>
      </c>
      <c r="Z1478">
        <v>0</v>
      </c>
      <c r="AA1478">
        <v>0</v>
      </c>
      <c r="AB1478">
        <v>9.18</v>
      </c>
      <c r="AC1478">
        <v>0</v>
      </c>
      <c r="AD1478">
        <v>1</v>
      </c>
      <c r="AE1478">
        <v>1</v>
      </c>
      <c r="AF1478" t="s">
        <v>3</v>
      </c>
      <c r="AG1478">
        <v>15.2</v>
      </c>
      <c r="AH1478">
        <v>2</v>
      </c>
      <c r="AI1478">
        <v>39502601</v>
      </c>
      <c r="AJ1478">
        <v>1517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</row>
    <row r="1479" spans="1:44" x14ac:dyDescent="0.2">
      <c r="A1479">
        <f>ROW(Source!A626)</f>
        <v>626</v>
      </c>
      <c r="B1479">
        <v>39502606</v>
      </c>
      <c r="C1479">
        <v>39502600</v>
      </c>
      <c r="D1479">
        <v>36804661</v>
      </c>
      <c r="E1479">
        <v>1</v>
      </c>
      <c r="F1479">
        <v>1</v>
      </c>
      <c r="G1479">
        <v>1</v>
      </c>
      <c r="H1479">
        <v>3</v>
      </c>
      <c r="I1479" t="s">
        <v>1177</v>
      </c>
      <c r="J1479" t="s">
        <v>1178</v>
      </c>
      <c r="K1479" t="s">
        <v>1179</v>
      </c>
      <c r="L1479">
        <v>1355</v>
      </c>
      <c r="N1479">
        <v>1010</v>
      </c>
      <c r="O1479" t="s">
        <v>390</v>
      </c>
      <c r="P1479" t="s">
        <v>390</v>
      </c>
      <c r="Q1479">
        <v>100</v>
      </c>
      <c r="X1479">
        <v>1.75</v>
      </c>
      <c r="Y1479">
        <v>8</v>
      </c>
      <c r="Z1479">
        <v>0</v>
      </c>
      <c r="AA1479">
        <v>0</v>
      </c>
      <c r="AB1479">
        <v>0</v>
      </c>
      <c r="AC1479">
        <v>0</v>
      </c>
      <c r="AD1479">
        <v>1</v>
      </c>
      <c r="AE1479">
        <v>0</v>
      </c>
      <c r="AF1479" t="s">
        <v>3</v>
      </c>
      <c r="AG1479">
        <v>1.75</v>
      </c>
      <c r="AH1479">
        <v>2</v>
      </c>
      <c r="AI1479">
        <v>39502602</v>
      </c>
      <c r="AJ1479">
        <v>1518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</row>
    <row r="1480" spans="1:44" x14ac:dyDescent="0.2">
      <c r="A1480">
        <f>ROW(Source!A626)</f>
        <v>626</v>
      </c>
      <c r="B1480">
        <v>39502607</v>
      </c>
      <c r="C1480">
        <v>39502600</v>
      </c>
      <c r="D1480">
        <v>36799065</v>
      </c>
      <c r="E1480">
        <v>17</v>
      </c>
      <c r="F1480">
        <v>1</v>
      </c>
      <c r="G1480">
        <v>1</v>
      </c>
      <c r="H1480">
        <v>3</v>
      </c>
      <c r="I1480" t="s">
        <v>1438</v>
      </c>
      <c r="J1480" t="s">
        <v>3</v>
      </c>
      <c r="K1480" t="s">
        <v>1439</v>
      </c>
      <c r="L1480">
        <v>1374</v>
      </c>
      <c r="N1480">
        <v>1013</v>
      </c>
      <c r="O1480" t="s">
        <v>1440</v>
      </c>
      <c r="P1480" t="s">
        <v>1440</v>
      </c>
      <c r="Q1480">
        <v>1</v>
      </c>
      <c r="X1480">
        <v>2.79</v>
      </c>
      <c r="Y1480">
        <v>1</v>
      </c>
      <c r="Z1480">
        <v>0</v>
      </c>
      <c r="AA1480">
        <v>0</v>
      </c>
      <c r="AB1480">
        <v>0</v>
      </c>
      <c r="AC1480">
        <v>0</v>
      </c>
      <c r="AD1480">
        <v>1</v>
      </c>
      <c r="AE1480">
        <v>0</v>
      </c>
      <c r="AF1480" t="s">
        <v>3</v>
      </c>
      <c r="AG1480">
        <v>2.79</v>
      </c>
      <c r="AH1480">
        <v>2</v>
      </c>
      <c r="AI1480">
        <v>39502603</v>
      </c>
      <c r="AJ1480">
        <v>1520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</row>
    <row r="1481" spans="1:44" x14ac:dyDescent="0.2">
      <c r="A1481">
        <f>ROW(Source!A663)</f>
        <v>663</v>
      </c>
      <c r="B1481">
        <v>39502616</v>
      </c>
      <c r="C1481">
        <v>39502609</v>
      </c>
      <c r="D1481">
        <v>37071037</v>
      </c>
      <c r="E1481">
        <v>1</v>
      </c>
      <c r="F1481">
        <v>1</v>
      </c>
      <c r="G1481">
        <v>1</v>
      </c>
      <c r="H1481">
        <v>1</v>
      </c>
      <c r="I1481" t="s">
        <v>1217</v>
      </c>
      <c r="J1481" t="s">
        <v>3</v>
      </c>
      <c r="K1481" t="s">
        <v>1218</v>
      </c>
      <c r="L1481">
        <v>1191</v>
      </c>
      <c r="N1481">
        <v>1013</v>
      </c>
      <c r="O1481" t="s">
        <v>1028</v>
      </c>
      <c r="P1481" t="s">
        <v>1028</v>
      </c>
      <c r="Q1481">
        <v>1</v>
      </c>
      <c r="X1481">
        <v>1.68</v>
      </c>
      <c r="Y1481">
        <v>0</v>
      </c>
      <c r="Z1481">
        <v>0</v>
      </c>
      <c r="AA1481">
        <v>0</v>
      </c>
      <c r="AB1481">
        <v>9.6199999999999992</v>
      </c>
      <c r="AC1481">
        <v>0</v>
      </c>
      <c r="AD1481">
        <v>1</v>
      </c>
      <c r="AE1481">
        <v>1</v>
      </c>
      <c r="AF1481" t="s">
        <v>918</v>
      </c>
      <c r="AG1481">
        <v>1.008</v>
      </c>
      <c r="AH1481">
        <v>2</v>
      </c>
      <c r="AI1481">
        <v>39502610</v>
      </c>
      <c r="AJ1481">
        <v>1521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</row>
    <row r="1482" spans="1:44" x14ac:dyDescent="0.2">
      <c r="A1482">
        <f>ROW(Source!A663)</f>
        <v>663</v>
      </c>
      <c r="B1482">
        <v>39502617</v>
      </c>
      <c r="C1482">
        <v>39502609</v>
      </c>
      <c r="D1482">
        <v>36800424</v>
      </c>
      <c r="E1482">
        <v>1</v>
      </c>
      <c r="F1482">
        <v>1</v>
      </c>
      <c r="G1482">
        <v>1</v>
      </c>
      <c r="H1482">
        <v>3</v>
      </c>
      <c r="I1482" t="s">
        <v>1531</v>
      </c>
      <c r="J1482" t="s">
        <v>1532</v>
      </c>
      <c r="K1482" t="s">
        <v>1533</v>
      </c>
      <c r="L1482">
        <v>1346</v>
      </c>
      <c r="N1482">
        <v>1009</v>
      </c>
      <c r="O1482" t="s">
        <v>52</v>
      </c>
      <c r="P1482" t="s">
        <v>52</v>
      </c>
      <c r="Q1482">
        <v>1</v>
      </c>
      <c r="X1482">
        <v>5.0000000000000001E-4</v>
      </c>
      <c r="Y1482">
        <v>27.74</v>
      </c>
      <c r="Z1482">
        <v>0</v>
      </c>
      <c r="AA1482">
        <v>0</v>
      </c>
      <c r="AB1482">
        <v>0</v>
      </c>
      <c r="AC1482">
        <v>0</v>
      </c>
      <c r="AD1482">
        <v>1</v>
      </c>
      <c r="AE1482">
        <v>0</v>
      </c>
      <c r="AF1482" t="s">
        <v>319</v>
      </c>
      <c r="AG1482">
        <v>0</v>
      </c>
      <c r="AH1482">
        <v>2</v>
      </c>
      <c r="AI1482">
        <v>39502611</v>
      </c>
      <c r="AJ1482">
        <v>1522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</row>
    <row r="1483" spans="1:44" x14ac:dyDescent="0.2">
      <c r="A1483">
        <f>ROW(Source!A663)</f>
        <v>663</v>
      </c>
      <c r="B1483">
        <v>39502618</v>
      </c>
      <c r="C1483">
        <v>39502609</v>
      </c>
      <c r="D1483">
        <v>36804578</v>
      </c>
      <c r="E1483">
        <v>1</v>
      </c>
      <c r="F1483">
        <v>1</v>
      </c>
      <c r="G1483">
        <v>1</v>
      </c>
      <c r="H1483">
        <v>3</v>
      </c>
      <c r="I1483" t="s">
        <v>491</v>
      </c>
      <c r="J1483" t="s">
        <v>493</v>
      </c>
      <c r="K1483" t="s">
        <v>492</v>
      </c>
      <c r="L1483">
        <v>1355</v>
      </c>
      <c r="N1483">
        <v>1010</v>
      </c>
      <c r="O1483" t="s">
        <v>390</v>
      </c>
      <c r="P1483" t="s">
        <v>390</v>
      </c>
      <c r="Q1483">
        <v>100</v>
      </c>
      <c r="X1483">
        <v>2.5000000000000001E-2</v>
      </c>
      <c r="Y1483">
        <v>83</v>
      </c>
      <c r="Z1483">
        <v>0</v>
      </c>
      <c r="AA1483">
        <v>0</v>
      </c>
      <c r="AB1483">
        <v>0</v>
      </c>
      <c r="AC1483">
        <v>0</v>
      </c>
      <c r="AD1483">
        <v>1</v>
      </c>
      <c r="AE1483">
        <v>0</v>
      </c>
      <c r="AF1483" t="s">
        <v>319</v>
      </c>
      <c r="AG1483">
        <v>0</v>
      </c>
      <c r="AH1483">
        <v>2</v>
      </c>
      <c r="AI1483">
        <v>39502612</v>
      </c>
      <c r="AJ1483">
        <v>1523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</row>
    <row r="1484" spans="1:44" x14ac:dyDescent="0.2">
      <c r="A1484">
        <f>ROW(Source!A663)</f>
        <v>663</v>
      </c>
      <c r="B1484">
        <v>39502619</v>
      </c>
      <c r="C1484">
        <v>39502609</v>
      </c>
      <c r="D1484">
        <v>36806488</v>
      </c>
      <c r="E1484">
        <v>1</v>
      </c>
      <c r="F1484">
        <v>1</v>
      </c>
      <c r="G1484">
        <v>1</v>
      </c>
      <c r="H1484">
        <v>3</v>
      </c>
      <c r="I1484" t="s">
        <v>1141</v>
      </c>
      <c r="J1484" t="s">
        <v>1142</v>
      </c>
      <c r="K1484" t="s">
        <v>1143</v>
      </c>
      <c r="L1484">
        <v>1348</v>
      </c>
      <c r="N1484">
        <v>1009</v>
      </c>
      <c r="O1484" t="s">
        <v>57</v>
      </c>
      <c r="P1484" t="s">
        <v>57</v>
      </c>
      <c r="Q1484">
        <v>1000</v>
      </c>
      <c r="X1484">
        <v>1.0000000000000001E-5</v>
      </c>
      <c r="Y1484">
        <v>729.98</v>
      </c>
      <c r="Z1484">
        <v>0</v>
      </c>
      <c r="AA1484">
        <v>0</v>
      </c>
      <c r="AB1484">
        <v>0</v>
      </c>
      <c r="AC1484">
        <v>0</v>
      </c>
      <c r="AD1484">
        <v>1</v>
      </c>
      <c r="AE1484">
        <v>0</v>
      </c>
      <c r="AF1484" t="s">
        <v>319</v>
      </c>
      <c r="AG1484">
        <v>0</v>
      </c>
      <c r="AH1484">
        <v>2</v>
      </c>
      <c r="AI1484">
        <v>39502613</v>
      </c>
      <c r="AJ1484">
        <v>1524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</row>
    <row r="1485" spans="1:44" x14ac:dyDescent="0.2">
      <c r="A1485">
        <f>ROW(Source!A663)</f>
        <v>663</v>
      </c>
      <c r="B1485">
        <v>39502620</v>
      </c>
      <c r="C1485">
        <v>39502609</v>
      </c>
      <c r="D1485">
        <v>36829536</v>
      </c>
      <c r="E1485">
        <v>1</v>
      </c>
      <c r="F1485">
        <v>1</v>
      </c>
      <c r="G1485">
        <v>1</v>
      </c>
      <c r="H1485">
        <v>3</v>
      </c>
      <c r="I1485" t="s">
        <v>1534</v>
      </c>
      <c r="J1485" t="s">
        <v>1535</v>
      </c>
      <c r="K1485" t="s">
        <v>1536</v>
      </c>
      <c r="L1485">
        <v>1346</v>
      </c>
      <c r="N1485">
        <v>1009</v>
      </c>
      <c r="O1485" t="s">
        <v>52</v>
      </c>
      <c r="P1485" t="s">
        <v>52</v>
      </c>
      <c r="Q1485">
        <v>1</v>
      </c>
      <c r="X1485">
        <v>5.0000000000000001E-3</v>
      </c>
      <c r="Y1485">
        <v>65.75</v>
      </c>
      <c r="Z1485">
        <v>0</v>
      </c>
      <c r="AA1485">
        <v>0</v>
      </c>
      <c r="AB1485">
        <v>0</v>
      </c>
      <c r="AC1485">
        <v>0</v>
      </c>
      <c r="AD1485">
        <v>1</v>
      </c>
      <c r="AE1485">
        <v>0</v>
      </c>
      <c r="AF1485" t="s">
        <v>319</v>
      </c>
      <c r="AG1485">
        <v>0</v>
      </c>
      <c r="AH1485">
        <v>2</v>
      </c>
      <c r="AI1485">
        <v>39502614</v>
      </c>
      <c r="AJ1485">
        <v>1525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</row>
    <row r="1486" spans="1:44" x14ac:dyDescent="0.2">
      <c r="A1486">
        <f>ROW(Source!A663)</f>
        <v>663</v>
      </c>
      <c r="B1486">
        <v>39502621</v>
      </c>
      <c r="C1486">
        <v>39502609</v>
      </c>
      <c r="D1486">
        <v>36799065</v>
      </c>
      <c r="E1486">
        <v>17</v>
      </c>
      <c r="F1486">
        <v>1</v>
      </c>
      <c r="G1486">
        <v>1</v>
      </c>
      <c r="H1486">
        <v>3</v>
      </c>
      <c r="I1486" t="s">
        <v>1438</v>
      </c>
      <c r="J1486" t="s">
        <v>3</v>
      </c>
      <c r="K1486" t="s">
        <v>1439</v>
      </c>
      <c r="L1486">
        <v>1374</v>
      </c>
      <c r="N1486">
        <v>1013</v>
      </c>
      <c r="O1486" t="s">
        <v>1440</v>
      </c>
      <c r="P1486" t="s">
        <v>1440</v>
      </c>
      <c r="Q1486">
        <v>1</v>
      </c>
      <c r="X1486">
        <v>0.32</v>
      </c>
      <c r="Y1486">
        <v>1</v>
      </c>
      <c r="Z1486">
        <v>0</v>
      </c>
      <c r="AA1486">
        <v>0</v>
      </c>
      <c r="AB1486">
        <v>0</v>
      </c>
      <c r="AC1486">
        <v>0</v>
      </c>
      <c r="AD1486">
        <v>1</v>
      </c>
      <c r="AE1486">
        <v>0</v>
      </c>
      <c r="AF1486" t="s">
        <v>319</v>
      </c>
      <c r="AG1486">
        <v>0</v>
      </c>
      <c r="AH1486">
        <v>2</v>
      </c>
      <c r="AI1486">
        <v>39502615</v>
      </c>
      <c r="AJ1486">
        <v>1526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</row>
    <row r="1487" spans="1:44" x14ac:dyDescent="0.2">
      <c r="A1487">
        <f>ROW(Source!A664)</f>
        <v>664</v>
      </c>
      <c r="B1487">
        <v>39502616</v>
      </c>
      <c r="C1487">
        <v>39502609</v>
      </c>
      <c r="D1487">
        <v>37071037</v>
      </c>
      <c r="E1487">
        <v>1</v>
      </c>
      <c r="F1487">
        <v>1</v>
      </c>
      <c r="G1487">
        <v>1</v>
      </c>
      <c r="H1487">
        <v>1</v>
      </c>
      <c r="I1487" t="s">
        <v>1217</v>
      </c>
      <c r="J1487" t="s">
        <v>3</v>
      </c>
      <c r="K1487" t="s">
        <v>1218</v>
      </c>
      <c r="L1487">
        <v>1191</v>
      </c>
      <c r="N1487">
        <v>1013</v>
      </c>
      <c r="O1487" t="s">
        <v>1028</v>
      </c>
      <c r="P1487" t="s">
        <v>1028</v>
      </c>
      <c r="Q1487">
        <v>1</v>
      </c>
      <c r="X1487">
        <v>1.68</v>
      </c>
      <c r="Y1487">
        <v>0</v>
      </c>
      <c r="Z1487">
        <v>0</v>
      </c>
      <c r="AA1487">
        <v>0</v>
      </c>
      <c r="AB1487">
        <v>9.6199999999999992</v>
      </c>
      <c r="AC1487">
        <v>0</v>
      </c>
      <c r="AD1487">
        <v>1</v>
      </c>
      <c r="AE1487">
        <v>1</v>
      </c>
      <c r="AF1487" t="s">
        <v>918</v>
      </c>
      <c r="AG1487">
        <v>1.008</v>
      </c>
      <c r="AH1487">
        <v>2</v>
      </c>
      <c r="AI1487">
        <v>39502610</v>
      </c>
      <c r="AJ1487">
        <v>1527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</row>
    <row r="1488" spans="1:44" x14ac:dyDescent="0.2">
      <c r="A1488">
        <f>ROW(Source!A664)</f>
        <v>664</v>
      </c>
      <c r="B1488">
        <v>39502617</v>
      </c>
      <c r="C1488">
        <v>39502609</v>
      </c>
      <c r="D1488">
        <v>36800424</v>
      </c>
      <c r="E1488">
        <v>1</v>
      </c>
      <c r="F1488">
        <v>1</v>
      </c>
      <c r="G1488">
        <v>1</v>
      </c>
      <c r="H1488">
        <v>3</v>
      </c>
      <c r="I1488" t="s">
        <v>1531</v>
      </c>
      <c r="J1488" t="s">
        <v>1532</v>
      </c>
      <c r="K1488" t="s">
        <v>1533</v>
      </c>
      <c r="L1488">
        <v>1346</v>
      </c>
      <c r="N1488">
        <v>1009</v>
      </c>
      <c r="O1488" t="s">
        <v>52</v>
      </c>
      <c r="P1488" t="s">
        <v>52</v>
      </c>
      <c r="Q1488">
        <v>1</v>
      </c>
      <c r="X1488">
        <v>5.0000000000000001E-4</v>
      </c>
      <c r="Y1488">
        <v>27.74</v>
      </c>
      <c r="Z1488">
        <v>0</v>
      </c>
      <c r="AA1488">
        <v>0</v>
      </c>
      <c r="AB1488">
        <v>0</v>
      </c>
      <c r="AC1488">
        <v>0</v>
      </c>
      <c r="AD1488">
        <v>1</v>
      </c>
      <c r="AE1488">
        <v>0</v>
      </c>
      <c r="AF1488" t="s">
        <v>319</v>
      </c>
      <c r="AG1488">
        <v>0</v>
      </c>
      <c r="AH1488">
        <v>2</v>
      </c>
      <c r="AI1488">
        <v>39502611</v>
      </c>
      <c r="AJ1488">
        <v>1528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</row>
    <row r="1489" spans="1:44" x14ac:dyDescent="0.2">
      <c r="A1489">
        <f>ROW(Source!A664)</f>
        <v>664</v>
      </c>
      <c r="B1489">
        <v>39502618</v>
      </c>
      <c r="C1489">
        <v>39502609</v>
      </c>
      <c r="D1489">
        <v>36804578</v>
      </c>
      <c r="E1489">
        <v>1</v>
      </c>
      <c r="F1489">
        <v>1</v>
      </c>
      <c r="G1489">
        <v>1</v>
      </c>
      <c r="H1489">
        <v>3</v>
      </c>
      <c r="I1489" t="s">
        <v>491</v>
      </c>
      <c r="J1489" t="s">
        <v>493</v>
      </c>
      <c r="K1489" t="s">
        <v>492</v>
      </c>
      <c r="L1489">
        <v>1355</v>
      </c>
      <c r="N1489">
        <v>1010</v>
      </c>
      <c r="O1489" t="s">
        <v>390</v>
      </c>
      <c r="P1489" t="s">
        <v>390</v>
      </c>
      <c r="Q1489">
        <v>100</v>
      </c>
      <c r="X1489">
        <v>2.5000000000000001E-2</v>
      </c>
      <c r="Y1489">
        <v>83</v>
      </c>
      <c r="Z1489">
        <v>0</v>
      </c>
      <c r="AA1489">
        <v>0</v>
      </c>
      <c r="AB1489">
        <v>0</v>
      </c>
      <c r="AC1489">
        <v>0</v>
      </c>
      <c r="AD1489">
        <v>1</v>
      </c>
      <c r="AE1489">
        <v>0</v>
      </c>
      <c r="AF1489" t="s">
        <v>319</v>
      </c>
      <c r="AG1489">
        <v>0</v>
      </c>
      <c r="AH1489">
        <v>2</v>
      </c>
      <c r="AI1489">
        <v>39502612</v>
      </c>
      <c r="AJ1489">
        <v>1529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</row>
    <row r="1490" spans="1:44" x14ac:dyDescent="0.2">
      <c r="A1490">
        <f>ROW(Source!A664)</f>
        <v>664</v>
      </c>
      <c r="B1490">
        <v>39502619</v>
      </c>
      <c r="C1490">
        <v>39502609</v>
      </c>
      <c r="D1490">
        <v>36806488</v>
      </c>
      <c r="E1490">
        <v>1</v>
      </c>
      <c r="F1490">
        <v>1</v>
      </c>
      <c r="G1490">
        <v>1</v>
      </c>
      <c r="H1490">
        <v>3</v>
      </c>
      <c r="I1490" t="s">
        <v>1141</v>
      </c>
      <c r="J1490" t="s">
        <v>1142</v>
      </c>
      <c r="K1490" t="s">
        <v>1143</v>
      </c>
      <c r="L1490">
        <v>1348</v>
      </c>
      <c r="N1490">
        <v>1009</v>
      </c>
      <c r="O1490" t="s">
        <v>57</v>
      </c>
      <c r="P1490" t="s">
        <v>57</v>
      </c>
      <c r="Q1490">
        <v>1000</v>
      </c>
      <c r="X1490">
        <v>1.0000000000000001E-5</v>
      </c>
      <c r="Y1490">
        <v>729.98</v>
      </c>
      <c r="Z1490">
        <v>0</v>
      </c>
      <c r="AA1490">
        <v>0</v>
      </c>
      <c r="AB1490">
        <v>0</v>
      </c>
      <c r="AC1490">
        <v>0</v>
      </c>
      <c r="AD1490">
        <v>1</v>
      </c>
      <c r="AE1490">
        <v>0</v>
      </c>
      <c r="AF1490" t="s">
        <v>319</v>
      </c>
      <c r="AG1490">
        <v>0</v>
      </c>
      <c r="AH1490">
        <v>2</v>
      </c>
      <c r="AI1490">
        <v>39502613</v>
      </c>
      <c r="AJ1490">
        <v>1530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</row>
    <row r="1491" spans="1:44" x14ac:dyDescent="0.2">
      <c r="A1491">
        <f>ROW(Source!A664)</f>
        <v>664</v>
      </c>
      <c r="B1491">
        <v>39502620</v>
      </c>
      <c r="C1491">
        <v>39502609</v>
      </c>
      <c r="D1491">
        <v>36829536</v>
      </c>
      <c r="E1491">
        <v>1</v>
      </c>
      <c r="F1491">
        <v>1</v>
      </c>
      <c r="G1491">
        <v>1</v>
      </c>
      <c r="H1491">
        <v>3</v>
      </c>
      <c r="I1491" t="s">
        <v>1534</v>
      </c>
      <c r="J1491" t="s">
        <v>1535</v>
      </c>
      <c r="K1491" t="s">
        <v>1536</v>
      </c>
      <c r="L1491">
        <v>1346</v>
      </c>
      <c r="N1491">
        <v>1009</v>
      </c>
      <c r="O1491" t="s">
        <v>52</v>
      </c>
      <c r="P1491" t="s">
        <v>52</v>
      </c>
      <c r="Q1491">
        <v>1</v>
      </c>
      <c r="X1491">
        <v>5.0000000000000001E-3</v>
      </c>
      <c r="Y1491">
        <v>65.75</v>
      </c>
      <c r="Z1491">
        <v>0</v>
      </c>
      <c r="AA1491">
        <v>0</v>
      </c>
      <c r="AB1491">
        <v>0</v>
      </c>
      <c r="AC1491">
        <v>0</v>
      </c>
      <c r="AD1491">
        <v>1</v>
      </c>
      <c r="AE1491">
        <v>0</v>
      </c>
      <c r="AF1491" t="s">
        <v>319</v>
      </c>
      <c r="AG1491">
        <v>0</v>
      </c>
      <c r="AH1491">
        <v>2</v>
      </c>
      <c r="AI1491">
        <v>39502614</v>
      </c>
      <c r="AJ1491">
        <v>1531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</row>
    <row r="1492" spans="1:44" x14ac:dyDescent="0.2">
      <c r="A1492">
        <f>ROW(Source!A664)</f>
        <v>664</v>
      </c>
      <c r="B1492">
        <v>39502621</v>
      </c>
      <c r="C1492">
        <v>39502609</v>
      </c>
      <c r="D1492">
        <v>36799065</v>
      </c>
      <c r="E1492">
        <v>17</v>
      </c>
      <c r="F1492">
        <v>1</v>
      </c>
      <c r="G1492">
        <v>1</v>
      </c>
      <c r="H1492">
        <v>3</v>
      </c>
      <c r="I1492" t="s">
        <v>1438</v>
      </c>
      <c r="J1492" t="s">
        <v>3</v>
      </c>
      <c r="K1492" t="s">
        <v>1439</v>
      </c>
      <c r="L1492">
        <v>1374</v>
      </c>
      <c r="N1492">
        <v>1013</v>
      </c>
      <c r="O1492" t="s">
        <v>1440</v>
      </c>
      <c r="P1492" t="s">
        <v>1440</v>
      </c>
      <c r="Q1492">
        <v>1</v>
      </c>
      <c r="X1492">
        <v>0.32</v>
      </c>
      <c r="Y1492">
        <v>1</v>
      </c>
      <c r="Z1492">
        <v>0</v>
      </c>
      <c r="AA1492">
        <v>0</v>
      </c>
      <c r="AB1492">
        <v>0</v>
      </c>
      <c r="AC1492">
        <v>0</v>
      </c>
      <c r="AD1492">
        <v>1</v>
      </c>
      <c r="AE1492">
        <v>0</v>
      </c>
      <c r="AF1492" t="s">
        <v>319</v>
      </c>
      <c r="AG1492">
        <v>0</v>
      </c>
      <c r="AH1492">
        <v>2</v>
      </c>
      <c r="AI1492">
        <v>39502615</v>
      </c>
      <c r="AJ1492">
        <v>1532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</row>
    <row r="1493" spans="1:44" x14ac:dyDescent="0.2">
      <c r="A1493">
        <f>ROW(Source!A665)</f>
        <v>665</v>
      </c>
      <c r="B1493">
        <v>39502630</v>
      </c>
      <c r="C1493">
        <v>39502622</v>
      </c>
      <c r="D1493">
        <v>37071037</v>
      </c>
      <c r="E1493">
        <v>1</v>
      </c>
      <c r="F1493">
        <v>1</v>
      </c>
      <c r="G1493">
        <v>1</v>
      </c>
      <c r="H1493">
        <v>1</v>
      </c>
      <c r="I1493" t="s">
        <v>1217</v>
      </c>
      <c r="J1493" t="s">
        <v>3</v>
      </c>
      <c r="K1493" t="s">
        <v>1218</v>
      </c>
      <c r="L1493">
        <v>1191</v>
      </c>
      <c r="N1493">
        <v>1013</v>
      </c>
      <c r="O1493" t="s">
        <v>1028</v>
      </c>
      <c r="P1493" t="s">
        <v>1028</v>
      </c>
      <c r="Q1493">
        <v>1</v>
      </c>
      <c r="X1493">
        <v>1.68</v>
      </c>
      <c r="Y1493">
        <v>0</v>
      </c>
      <c r="Z1493">
        <v>0</v>
      </c>
      <c r="AA1493">
        <v>0</v>
      </c>
      <c r="AB1493">
        <v>9.6199999999999992</v>
      </c>
      <c r="AC1493">
        <v>0</v>
      </c>
      <c r="AD1493">
        <v>1</v>
      </c>
      <c r="AE1493">
        <v>1</v>
      </c>
      <c r="AF1493" t="s">
        <v>3</v>
      </c>
      <c r="AG1493">
        <v>1.68</v>
      </c>
      <c r="AH1493">
        <v>2</v>
      </c>
      <c r="AI1493">
        <v>39502623</v>
      </c>
      <c r="AJ1493">
        <v>1533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</row>
    <row r="1494" spans="1:44" x14ac:dyDescent="0.2">
      <c r="A1494">
        <f>ROW(Source!A665)</f>
        <v>665</v>
      </c>
      <c r="B1494">
        <v>39502631</v>
      </c>
      <c r="C1494">
        <v>39502622</v>
      </c>
      <c r="D1494">
        <v>36800424</v>
      </c>
      <c r="E1494">
        <v>1</v>
      </c>
      <c r="F1494">
        <v>1</v>
      </c>
      <c r="G1494">
        <v>1</v>
      </c>
      <c r="H1494">
        <v>3</v>
      </c>
      <c r="I1494" t="s">
        <v>1531</v>
      </c>
      <c r="J1494" t="s">
        <v>1532</v>
      </c>
      <c r="K1494" t="s">
        <v>1533</v>
      </c>
      <c r="L1494">
        <v>1346</v>
      </c>
      <c r="N1494">
        <v>1009</v>
      </c>
      <c r="O1494" t="s">
        <v>52</v>
      </c>
      <c r="P1494" t="s">
        <v>52</v>
      </c>
      <c r="Q1494">
        <v>1</v>
      </c>
      <c r="X1494">
        <v>5.0000000000000001E-4</v>
      </c>
      <c r="Y1494">
        <v>27.74</v>
      </c>
      <c r="Z1494">
        <v>0</v>
      </c>
      <c r="AA1494">
        <v>0</v>
      </c>
      <c r="AB1494">
        <v>0</v>
      </c>
      <c r="AC1494">
        <v>0</v>
      </c>
      <c r="AD1494">
        <v>1</v>
      </c>
      <c r="AE1494">
        <v>0</v>
      </c>
      <c r="AF1494" t="s">
        <v>3</v>
      </c>
      <c r="AG1494">
        <v>5.0000000000000001E-4</v>
      </c>
      <c r="AH1494">
        <v>2</v>
      </c>
      <c r="AI1494">
        <v>39502624</v>
      </c>
      <c r="AJ1494">
        <v>1534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</row>
    <row r="1495" spans="1:44" x14ac:dyDescent="0.2">
      <c r="A1495">
        <f>ROW(Source!A665)</f>
        <v>665</v>
      </c>
      <c r="B1495">
        <v>39502632</v>
      </c>
      <c r="C1495">
        <v>39502622</v>
      </c>
      <c r="D1495">
        <v>36804578</v>
      </c>
      <c r="E1495">
        <v>1</v>
      </c>
      <c r="F1495">
        <v>1</v>
      </c>
      <c r="G1495">
        <v>1</v>
      </c>
      <c r="H1495">
        <v>3</v>
      </c>
      <c r="I1495" t="s">
        <v>491</v>
      </c>
      <c r="J1495" t="s">
        <v>493</v>
      </c>
      <c r="K1495" t="s">
        <v>492</v>
      </c>
      <c r="L1495">
        <v>1355</v>
      </c>
      <c r="N1495">
        <v>1010</v>
      </c>
      <c r="O1495" t="s">
        <v>390</v>
      </c>
      <c r="P1495" t="s">
        <v>390</v>
      </c>
      <c r="Q1495">
        <v>100</v>
      </c>
      <c r="X1495">
        <v>2.5000000000000001E-2</v>
      </c>
      <c r="Y1495">
        <v>83</v>
      </c>
      <c r="Z1495">
        <v>0</v>
      </c>
      <c r="AA1495">
        <v>0</v>
      </c>
      <c r="AB1495">
        <v>0</v>
      </c>
      <c r="AC1495">
        <v>0</v>
      </c>
      <c r="AD1495">
        <v>1</v>
      </c>
      <c r="AE1495">
        <v>0</v>
      </c>
      <c r="AF1495" t="s">
        <v>3</v>
      </c>
      <c r="AG1495">
        <v>2.5000000000000001E-2</v>
      </c>
      <c r="AH1495">
        <v>2</v>
      </c>
      <c r="AI1495">
        <v>39502625</v>
      </c>
      <c r="AJ1495">
        <v>1535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</row>
    <row r="1496" spans="1:44" x14ac:dyDescent="0.2">
      <c r="A1496">
        <f>ROW(Source!A665)</f>
        <v>665</v>
      </c>
      <c r="B1496">
        <v>39502633</v>
      </c>
      <c r="C1496">
        <v>39502622</v>
      </c>
      <c r="D1496">
        <v>36806488</v>
      </c>
      <c r="E1496">
        <v>1</v>
      </c>
      <c r="F1496">
        <v>1</v>
      </c>
      <c r="G1496">
        <v>1</v>
      </c>
      <c r="H1496">
        <v>3</v>
      </c>
      <c r="I1496" t="s">
        <v>1141</v>
      </c>
      <c r="J1496" t="s">
        <v>1142</v>
      </c>
      <c r="K1496" t="s">
        <v>1143</v>
      </c>
      <c r="L1496">
        <v>1348</v>
      </c>
      <c r="N1496">
        <v>1009</v>
      </c>
      <c r="O1496" t="s">
        <v>57</v>
      </c>
      <c r="P1496" t="s">
        <v>57</v>
      </c>
      <c r="Q1496">
        <v>1000</v>
      </c>
      <c r="X1496">
        <v>1.0000000000000001E-5</v>
      </c>
      <c r="Y1496">
        <v>729.98</v>
      </c>
      <c r="Z1496">
        <v>0</v>
      </c>
      <c r="AA1496">
        <v>0</v>
      </c>
      <c r="AB1496">
        <v>0</v>
      </c>
      <c r="AC1496">
        <v>0</v>
      </c>
      <c r="AD1496">
        <v>1</v>
      </c>
      <c r="AE1496">
        <v>0</v>
      </c>
      <c r="AF1496" t="s">
        <v>3</v>
      </c>
      <c r="AG1496">
        <v>1.0000000000000001E-5</v>
      </c>
      <c r="AH1496">
        <v>2</v>
      </c>
      <c r="AI1496">
        <v>39502626</v>
      </c>
      <c r="AJ1496">
        <v>1536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</row>
    <row r="1497" spans="1:44" x14ac:dyDescent="0.2">
      <c r="A1497">
        <f>ROW(Source!A665)</f>
        <v>665</v>
      </c>
      <c r="B1497">
        <v>39502634</v>
      </c>
      <c r="C1497">
        <v>39502622</v>
      </c>
      <c r="D1497">
        <v>36829536</v>
      </c>
      <c r="E1497">
        <v>1</v>
      </c>
      <c r="F1497">
        <v>1</v>
      </c>
      <c r="G1497">
        <v>1</v>
      </c>
      <c r="H1497">
        <v>3</v>
      </c>
      <c r="I1497" t="s">
        <v>1534</v>
      </c>
      <c r="J1497" t="s">
        <v>1535</v>
      </c>
      <c r="K1497" t="s">
        <v>1536</v>
      </c>
      <c r="L1497">
        <v>1346</v>
      </c>
      <c r="N1497">
        <v>1009</v>
      </c>
      <c r="O1497" t="s">
        <v>52</v>
      </c>
      <c r="P1497" t="s">
        <v>52</v>
      </c>
      <c r="Q1497">
        <v>1</v>
      </c>
      <c r="X1497">
        <v>5.0000000000000001E-3</v>
      </c>
      <c r="Y1497">
        <v>65.75</v>
      </c>
      <c r="Z1497">
        <v>0</v>
      </c>
      <c r="AA1497">
        <v>0</v>
      </c>
      <c r="AB1497">
        <v>0</v>
      </c>
      <c r="AC1497">
        <v>0</v>
      </c>
      <c r="AD1497">
        <v>1</v>
      </c>
      <c r="AE1497">
        <v>0</v>
      </c>
      <c r="AF1497" t="s">
        <v>3</v>
      </c>
      <c r="AG1497">
        <v>5.0000000000000001E-3</v>
      </c>
      <c r="AH1497">
        <v>2</v>
      </c>
      <c r="AI1497">
        <v>39502627</v>
      </c>
      <c r="AJ1497">
        <v>1537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</row>
    <row r="1498" spans="1:44" x14ac:dyDescent="0.2">
      <c r="A1498">
        <f>ROW(Source!A665)</f>
        <v>665</v>
      </c>
      <c r="B1498">
        <v>39502635</v>
      </c>
      <c r="C1498">
        <v>39502622</v>
      </c>
      <c r="D1498">
        <v>36799065</v>
      </c>
      <c r="E1498">
        <v>17</v>
      </c>
      <c r="F1498">
        <v>1</v>
      </c>
      <c r="G1498">
        <v>1</v>
      </c>
      <c r="H1498">
        <v>3</v>
      </c>
      <c r="I1498" t="s">
        <v>1438</v>
      </c>
      <c r="J1498" t="s">
        <v>3</v>
      </c>
      <c r="K1498" t="s">
        <v>1439</v>
      </c>
      <c r="L1498">
        <v>1374</v>
      </c>
      <c r="N1498">
        <v>1013</v>
      </c>
      <c r="O1498" t="s">
        <v>1440</v>
      </c>
      <c r="P1498" t="s">
        <v>1440</v>
      </c>
      <c r="Q1498">
        <v>1</v>
      </c>
      <c r="X1498">
        <v>0.32</v>
      </c>
      <c r="Y1498">
        <v>1</v>
      </c>
      <c r="Z1498">
        <v>0</v>
      </c>
      <c r="AA1498">
        <v>0</v>
      </c>
      <c r="AB1498">
        <v>0</v>
      </c>
      <c r="AC1498">
        <v>0</v>
      </c>
      <c r="AD1498">
        <v>1</v>
      </c>
      <c r="AE1498">
        <v>0</v>
      </c>
      <c r="AF1498" t="s">
        <v>3</v>
      </c>
      <c r="AG1498">
        <v>0.32</v>
      </c>
      <c r="AH1498">
        <v>2</v>
      </c>
      <c r="AI1498">
        <v>39502628</v>
      </c>
      <c r="AJ1498">
        <v>1539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</row>
    <row r="1499" spans="1:44" x14ac:dyDescent="0.2">
      <c r="A1499">
        <f>ROW(Source!A666)</f>
        <v>666</v>
      </c>
      <c r="B1499">
        <v>39502630</v>
      </c>
      <c r="C1499">
        <v>39502622</v>
      </c>
      <c r="D1499">
        <v>37071037</v>
      </c>
      <c r="E1499">
        <v>1</v>
      </c>
      <c r="F1499">
        <v>1</v>
      </c>
      <c r="G1499">
        <v>1</v>
      </c>
      <c r="H1499">
        <v>1</v>
      </c>
      <c r="I1499" t="s">
        <v>1217</v>
      </c>
      <c r="J1499" t="s">
        <v>3</v>
      </c>
      <c r="K1499" t="s">
        <v>1218</v>
      </c>
      <c r="L1499">
        <v>1191</v>
      </c>
      <c r="N1499">
        <v>1013</v>
      </c>
      <c r="O1499" t="s">
        <v>1028</v>
      </c>
      <c r="P1499" t="s">
        <v>1028</v>
      </c>
      <c r="Q1499">
        <v>1</v>
      </c>
      <c r="X1499">
        <v>1.68</v>
      </c>
      <c r="Y1499">
        <v>0</v>
      </c>
      <c r="Z1499">
        <v>0</v>
      </c>
      <c r="AA1499">
        <v>0</v>
      </c>
      <c r="AB1499">
        <v>9.6199999999999992</v>
      </c>
      <c r="AC1499">
        <v>0</v>
      </c>
      <c r="AD1499">
        <v>1</v>
      </c>
      <c r="AE1499">
        <v>1</v>
      </c>
      <c r="AF1499" t="s">
        <v>3</v>
      </c>
      <c r="AG1499">
        <v>1.68</v>
      </c>
      <c r="AH1499">
        <v>2</v>
      </c>
      <c r="AI1499">
        <v>39502623</v>
      </c>
      <c r="AJ1499">
        <v>1540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</row>
    <row r="1500" spans="1:44" x14ac:dyDescent="0.2">
      <c r="A1500">
        <f>ROW(Source!A666)</f>
        <v>666</v>
      </c>
      <c r="B1500">
        <v>39502631</v>
      </c>
      <c r="C1500">
        <v>39502622</v>
      </c>
      <c r="D1500">
        <v>36800424</v>
      </c>
      <c r="E1500">
        <v>1</v>
      </c>
      <c r="F1500">
        <v>1</v>
      </c>
      <c r="G1500">
        <v>1</v>
      </c>
      <c r="H1500">
        <v>3</v>
      </c>
      <c r="I1500" t="s">
        <v>1531</v>
      </c>
      <c r="J1500" t="s">
        <v>1532</v>
      </c>
      <c r="K1500" t="s">
        <v>1533</v>
      </c>
      <c r="L1500">
        <v>1346</v>
      </c>
      <c r="N1500">
        <v>1009</v>
      </c>
      <c r="O1500" t="s">
        <v>52</v>
      </c>
      <c r="P1500" t="s">
        <v>52</v>
      </c>
      <c r="Q1500">
        <v>1</v>
      </c>
      <c r="X1500">
        <v>5.0000000000000001E-4</v>
      </c>
      <c r="Y1500">
        <v>27.74</v>
      </c>
      <c r="Z1500">
        <v>0</v>
      </c>
      <c r="AA1500">
        <v>0</v>
      </c>
      <c r="AB1500">
        <v>0</v>
      </c>
      <c r="AC1500">
        <v>0</v>
      </c>
      <c r="AD1500">
        <v>1</v>
      </c>
      <c r="AE1500">
        <v>0</v>
      </c>
      <c r="AF1500" t="s">
        <v>3</v>
      </c>
      <c r="AG1500">
        <v>5.0000000000000001E-4</v>
      </c>
      <c r="AH1500">
        <v>2</v>
      </c>
      <c r="AI1500">
        <v>39502624</v>
      </c>
      <c r="AJ1500">
        <v>1541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</row>
    <row r="1501" spans="1:44" x14ac:dyDescent="0.2">
      <c r="A1501">
        <f>ROW(Source!A666)</f>
        <v>666</v>
      </c>
      <c r="B1501">
        <v>39502632</v>
      </c>
      <c r="C1501">
        <v>39502622</v>
      </c>
      <c r="D1501">
        <v>36804578</v>
      </c>
      <c r="E1501">
        <v>1</v>
      </c>
      <c r="F1501">
        <v>1</v>
      </c>
      <c r="G1501">
        <v>1</v>
      </c>
      <c r="H1501">
        <v>3</v>
      </c>
      <c r="I1501" t="s">
        <v>491</v>
      </c>
      <c r="J1501" t="s">
        <v>493</v>
      </c>
      <c r="K1501" t="s">
        <v>492</v>
      </c>
      <c r="L1501">
        <v>1355</v>
      </c>
      <c r="N1501">
        <v>1010</v>
      </c>
      <c r="O1501" t="s">
        <v>390</v>
      </c>
      <c r="P1501" t="s">
        <v>390</v>
      </c>
      <c r="Q1501">
        <v>100</v>
      </c>
      <c r="X1501">
        <v>2.5000000000000001E-2</v>
      </c>
      <c r="Y1501">
        <v>83</v>
      </c>
      <c r="Z1501">
        <v>0</v>
      </c>
      <c r="AA1501">
        <v>0</v>
      </c>
      <c r="AB1501">
        <v>0</v>
      </c>
      <c r="AC1501">
        <v>0</v>
      </c>
      <c r="AD1501">
        <v>1</v>
      </c>
      <c r="AE1501">
        <v>0</v>
      </c>
      <c r="AF1501" t="s">
        <v>3</v>
      </c>
      <c r="AG1501">
        <v>2.5000000000000001E-2</v>
      </c>
      <c r="AH1501">
        <v>2</v>
      </c>
      <c r="AI1501">
        <v>39502625</v>
      </c>
      <c r="AJ1501">
        <v>1542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</row>
    <row r="1502" spans="1:44" x14ac:dyDescent="0.2">
      <c r="A1502">
        <f>ROW(Source!A666)</f>
        <v>666</v>
      </c>
      <c r="B1502">
        <v>39502633</v>
      </c>
      <c r="C1502">
        <v>39502622</v>
      </c>
      <c r="D1502">
        <v>36806488</v>
      </c>
      <c r="E1502">
        <v>1</v>
      </c>
      <c r="F1502">
        <v>1</v>
      </c>
      <c r="G1502">
        <v>1</v>
      </c>
      <c r="H1502">
        <v>3</v>
      </c>
      <c r="I1502" t="s">
        <v>1141</v>
      </c>
      <c r="J1502" t="s">
        <v>1142</v>
      </c>
      <c r="K1502" t="s">
        <v>1143</v>
      </c>
      <c r="L1502">
        <v>1348</v>
      </c>
      <c r="N1502">
        <v>1009</v>
      </c>
      <c r="O1502" t="s">
        <v>57</v>
      </c>
      <c r="P1502" t="s">
        <v>57</v>
      </c>
      <c r="Q1502">
        <v>1000</v>
      </c>
      <c r="X1502">
        <v>1.0000000000000001E-5</v>
      </c>
      <c r="Y1502">
        <v>729.98</v>
      </c>
      <c r="Z1502">
        <v>0</v>
      </c>
      <c r="AA1502">
        <v>0</v>
      </c>
      <c r="AB1502">
        <v>0</v>
      </c>
      <c r="AC1502">
        <v>0</v>
      </c>
      <c r="AD1502">
        <v>1</v>
      </c>
      <c r="AE1502">
        <v>0</v>
      </c>
      <c r="AF1502" t="s">
        <v>3</v>
      </c>
      <c r="AG1502">
        <v>1.0000000000000001E-5</v>
      </c>
      <c r="AH1502">
        <v>2</v>
      </c>
      <c r="AI1502">
        <v>39502626</v>
      </c>
      <c r="AJ1502">
        <v>1543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</row>
    <row r="1503" spans="1:44" x14ac:dyDescent="0.2">
      <c r="A1503">
        <f>ROW(Source!A666)</f>
        <v>666</v>
      </c>
      <c r="B1503">
        <v>39502634</v>
      </c>
      <c r="C1503">
        <v>39502622</v>
      </c>
      <c r="D1503">
        <v>36829536</v>
      </c>
      <c r="E1503">
        <v>1</v>
      </c>
      <c r="F1503">
        <v>1</v>
      </c>
      <c r="G1503">
        <v>1</v>
      </c>
      <c r="H1503">
        <v>3</v>
      </c>
      <c r="I1503" t="s">
        <v>1534</v>
      </c>
      <c r="J1503" t="s">
        <v>1535</v>
      </c>
      <c r="K1503" t="s">
        <v>1536</v>
      </c>
      <c r="L1503">
        <v>1346</v>
      </c>
      <c r="N1503">
        <v>1009</v>
      </c>
      <c r="O1503" t="s">
        <v>52</v>
      </c>
      <c r="P1503" t="s">
        <v>52</v>
      </c>
      <c r="Q1503">
        <v>1</v>
      </c>
      <c r="X1503">
        <v>5.0000000000000001E-3</v>
      </c>
      <c r="Y1503">
        <v>65.75</v>
      </c>
      <c r="Z1503">
        <v>0</v>
      </c>
      <c r="AA1503">
        <v>0</v>
      </c>
      <c r="AB1503">
        <v>0</v>
      </c>
      <c r="AC1503">
        <v>0</v>
      </c>
      <c r="AD1503">
        <v>1</v>
      </c>
      <c r="AE1503">
        <v>0</v>
      </c>
      <c r="AF1503" t="s">
        <v>3</v>
      </c>
      <c r="AG1503">
        <v>5.0000000000000001E-3</v>
      </c>
      <c r="AH1503">
        <v>2</v>
      </c>
      <c r="AI1503">
        <v>39502627</v>
      </c>
      <c r="AJ1503">
        <v>1544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</row>
    <row r="1504" spans="1:44" x14ac:dyDescent="0.2">
      <c r="A1504">
        <f>ROW(Source!A666)</f>
        <v>666</v>
      </c>
      <c r="B1504">
        <v>39502635</v>
      </c>
      <c r="C1504">
        <v>39502622</v>
      </c>
      <c r="D1504">
        <v>36799065</v>
      </c>
      <c r="E1504">
        <v>17</v>
      </c>
      <c r="F1504">
        <v>1</v>
      </c>
      <c r="G1504">
        <v>1</v>
      </c>
      <c r="H1504">
        <v>3</v>
      </c>
      <c r="I1504" t="s">
        <v>1438</v>
      </c>
      <c r="J1504" t="s">
        <v>3</v>
      </c>
      <c r="K1504" t="s">
        <v>1439</v>
      </c>
      <c r="L1504">
        <v>1374</v>
      </c>
      <c r="N1504">
        <v>1013</v>
      </c>
      <c r="O1504" t="s">
        <v>1440</v>
      </c>
      <c r="P1504" t="s">
        <v>1440</v>
      </c>
      <c r="Q1504">
        <v>1</v>
      </c>
      <c r="X1504">
        <v>0.32</v>
      </c>
      <c r="Y1504">
        <v>1</v>
      </c>
      <c r="Z1504">
        <v>0</v>
      </c>
      <c r="AA1504">
        <v>0</v>
      </c>
      <c r="AB1504">
        <v>0</v>
      </c>
      <c r="AC1504">
        <v>0</v>
      </c>
      <c r="AD1504">
        <v>1</v>
      </c>
      <c r="AE1504">
        <v>0</v>
      </c>
      <c r="AF1504" t="s">
        <v>3</v>
      </c>
      <c r="AG1504">
        <v>0.32</v>
      </c>
      <c r="AH1504">
        <v>2</v>
      </c>
      <c r="AI1504">
        <v>39502628</v>
      </c>
      <c r="AJ1504">
        <v>1546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</row>
    <row r="1505" spans="1:44" x14ac:dyDescent="0.2">
      <c r="A1505">
        <f>ROW(Source!A669)</f>
        <v>669</v>
      </c>
      <c r="B1505">
        <v>39502641</v>
      </c>
      <c r="C1505">
        <v>39502637</v>
      </c>
      <c r="D1505">
        <v>37064998</v>
      </c>
      <c r="E1505">
        <v>1</v>
      </c>
      <c r="F1505">
        <v>1</v>
      </c>
      <c r="G1505">
        <v>1</v>
      </c>
      <c r="H1505">
        <v>1</v>
      </c>
      <c r="I1505" t="s">
        <v>1215</v>
      </c>
      <c r="J1505" t="s">
        <v>3</v>
      </c>
      <c r="K1505" t="s">
        <v>1216</v>
      </c>
      <c r="L1505">
        <v>1191</v>
      </c>
      <c r="N1505">
        <v>1013</v>
      </c>
      <c r="O1505" t="s">
        <v>1028</v>
      </c>
      <c r="P1505" t="s">
        <v>1028</v>
      </c>
      <c r="Q1505">
        <v>1</v>
      </c>
      <c r="X1505">
        <v>9.64</v>
      </c>
      <c r="Y1505">
        <v>0</v>
      </c>
      <c r="Z1505">
        <v>0</v>
      </c>
      <c r="AA1505">
        <v>0</v>
      </c>
      <c r="AB1505">
        <v>7.8</v>
      </c>
      <c r="AC1505">
        <v>0</v>
      </c>
      <c r="AD1505">
        <v>1</v>
      </c>
      <c r="AE1505">
        <v>1</v>
      </c>
      <c r="AF1505" t="s">
        <v>3</v>
      </c>
      <c r="AG1505">
        <v>9.64</v>
      </c>
      <c r="AH1505">
        <v>2</v>
      </c>
      <c r="AI1505">
        <v>39502638</v>
      </c>
      <c r="AJ1505">
        <v>1547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</row>
    <row r="1506" spans="1:44" x14ac:dyDescent="0.2">
      <c r="A1506">
        <f>ROW(Source!A669)</f>
        <v>669</v>
      </c>
      <c r="B1506">
        <v>39502642</v>
      </c>
      <c r="C1506">
        <v>39502637</v>
      </c>
      <c r="D1506">
        <v>37064876</v>
      </c>
      <c r="E1506">
        <v>1</v>
      </c>
      <c r="F1506">
        <v>1</v>
      </c>
      <c r="G1506">
        <v>1</v>
      </c>
      <c r="H1506">
        <v>1</v>
      </c>
      <c r="I1506" t="s">
        <v>1029</v>
      </c>
      <c r="J1506" t="s">
        <v>3</v>
      </c>
      <c r="K1506" t="s">
        <v>1030</v>
      </c>
      <c r="L1506">
        <v>1191</v>
      </c>
      <c r="N1506">
        <v>1013</v>
      </c>
      <c r="O1506" t="s">
        <v>1028</v>
      </c>
      <c r="P1506" t="s">
        <v>1028</v>
      </c>
      <c r="Q1506">
        <v>1</v>
      </c>
      <c r="X1506">
        <v>0.01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1</v>
      </c>
      <c r="AE1506">
        <v>2</v>
      </c>
      <c r="AF1506" t="s">
        <v>3</v>
      </c>
      <c r="AG1506">
        <v>0.01</v>
      </c>
      <c r="AH1506">
        <v>2</v>
      </c>
      <c r="AI1506">
        <v>39502639</v>
      </c>
      <c r="AJ1506">
        <v>1548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</row>
    <row r="1507" spans="1:44" x14ac:dyDescent="0.2">
      <c r="A1507">
        <f>ROW(Source!A669)</f>
        <v>669</v>
      </c>
      <c r="B1507">
        <v>39502643</v>
      </c>
      <c r="C1507">
        <v>39502637</v>
      </c>
      <c r="D1507">
        <v>36882452</v>
      </c>
      <c r="E1507">
        <v>1</v>
      </c>
      <c r="F1507">
        <v>1</v>
      </c>
      <c r="G1507">
        <v>1</v>
      </c>
      <c r="H1507">
        <v>2</v>
      </c>
      <c r="I1507" t="s">
        <v>1031</v>
      </c>
      <c r="J1507" t="s">
        <v>1032</v>
      </c>
      <c r="K1507" t="s">
        <v>1033</v>
      </c>
      <c r="L1507">
        <v>1368</v>
      </c>
      <c r="N1507">
        <v>1011</v>
      </c>
      <c r="O1507" t="s">
        <v>1034</v>
      </c>
      <c r="P1507" t="s">
        <v>1034</v>
      </c>
      <c r="Q1507">
        <v>1</v>
      </c>
      <c r="X1507">
        <v>0.01</v>
      </c>
      <c r="Y1507">
        <v>0</v>
      </c>
      <c r="Z1507">
        <v>31.26</v>
      </c>
      <c r="AA1507">
        <v>13.5</v>
      </c>
      <c r="AB1507">
        <v>0</v>
      </c>
      <c r="AC1507">
        <v>0</v>
      </c>
      <c r="AD1507">
        <v>1</v>
      </c>
      <c r="AE1507">
        <v>0</v>
      </c>
      <c r="AF1507" t="s">
        <v>3</v>
      </c>
      <c r="AG1507">
        <v>0.01</v>
      </c>
      <c r="AH1507">
        <v>2</v>
      </c>
      <c r="AI1507">
        <v>39502640</v>
      </c>
      <c r="AJ1507">
        <v>1549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</row>
    <row r="1508" spans="1:44" x14ac:dyDescent="0.2">
      <c r="A1508">
        <f>ROW(Source!A670)</f>
        <v>670</v>
      </c>
      <c r="B1508">
        <v>39502641</v>
      </c>
      <c r="C1508">
        <v>39502637</v>
      </c>
      <c r="D1508">
        <v>37064998</v>
      </c>
      <c r="E1508">
        <v>1</v>
      </c>
      <c r="F1508">
        <v>1</v>
      </c>
      <c r="G1508">
        <v>1</v>
      </c>
      <c r="H1508">
        <v>1</v>
      </c>
      <c r="I1508" t="s">
        <v>1215</v>
      </c>
      <c r="J1508" t="s">
        <v>3</v>
      </c>
      <c r="K1508" t="s">
        <v>1216</v>
      </c>
      <c r="L1508">
        <v>1191</v>
      </c>
      <c r="N1508">
        <v>1013</v>
      </c>
      <c r="O1508" t="s">
        <v>1028</v>
      </c>
      <c r="P1508" t="s">
        <v>1028</v>
      </c>
      <c r="Q1508">
        <v>1</v>
      </c>
      <c r="X1508">
        <v>9.64</v>
      </c>
      <c r="Y1508">
        <v>0</v>
      </c>
      <c r="Z1508">
        <v>0</v>
      </c>
      <c r="AA1508">
        <v>0</v>
      </c>
      <c r="AB1508">
        <v>7.8</v>
      </c>
      <c r="AC1508">
        <v>0</v>
      </c>
      <c r="AD1508">
        <v>1</v>
      </c>
      <c r="AE1508">
        <v>1</v>
      </c>
      <c r="AF1508" t="s">
        <v>3</v>
      </c>
      <c r="AG1508">
        <v>9.64</v>
      </c>
      <c r="AH1508">
        <v>2</v>
      </c>
      <c r="AI1508">
        <v>39502638</v>
      </c>
      <c r="AJ1508">
        <v>1550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</row>
    <row r="1509" spans="1:44" x14ac:dyDescent="0.2">
      <c r="A1509">
        <f>ROW(Source!A670)</f>
        <v>670</v>
      </c>
      <c r="B1509">
        <v>39502642</v>
      </c>
      <c r="C1509">
        <v>39502637</v>
      </c>
      <c r="D1509">
        <v>37064876</v>
      </c>
      <c r="E1509">
        <v>1</v>
      </c>
      <c r="F1509">
        <v>1</v>
      </c>
      <c r="G1509">
        <v>1</v>
      </c>
      <c r="H1509">
        <v>1</v>
      </c>
      <c r="I1509" t="s">
        <v>1029</v>
      </c>
      <c r="J1509" t="s">
        <v>3</v>
      </c>
      <c r="K1509" t="s">
        <v>1030</v>
      </c>
      <c r="L1509">
        <v>1191</v>
      </c>
      <c r="N1509">
        <v>1013</v>
      </c>
      <c r="O1509" t="s">
        <v>1028</v>
      </c>
      <c r="P1509" t="s">
        <v>1028</v>
      </c>
      <c r="Q1509">
        <v>1</v>
      </c>
      <c r="X1509">
        <v>0.01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1</v>
      </c>
      <c r="AE1509">
        <v>2</v>
      </c>
      <c r="AF1509" t="s">
        <v>3</v>
      </c>
      <c r="AG1509">
        <v>0.01</v>
      </c>
      <c r="AH1509">
        <v>2</v>
      </c>
      <c r="AI1509">
        <v>39502639</v>
      </c>
      <c r="AJ1509">
        <v>1551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</row>
    <row r="1510" spans="1:44" x14ac:dyDescent="0.2">
      <c r="A1510">
        <f>ROW(Source!A670)</f>
        <v>670</v>
      </c>
      <c r="B1510">
        <v>39502643</v>
      </c>
      <c r="C1510">
        <v>39502637</v>
      </c>
      <c r="D1510">
        <v>36882452</v>
      </c>
      <c r="E1510">
        <v>1</v>
      </c>
      <c r="F1510">
        <v>1</v>
      </c>
      <c r="G1510">
        <v>1</v>
      </c>
      <c r="H1510">
        <v>2</v>
      </c>
      <c r="I1510" t="s">
        <v>1031</v>
      </c>
      <c r="J1510" t="s">
        <v>1032</v>
      </c>
      <c r="K1510" t="s">
        <v>1033</v>
      </c>
      <c r="L1510">
        <v>1368</v>
      </c>
      <c r="N1510">
        <v>1011</v>
      </c>
      <c r="O1510" t="s">
        <v>1034</v>
      </c>
      <c r="P1510" t="s">
        <v>1034</v>
      </c>
      <c r="Q1510">
        <v>1</v>
      </c>
      <c r="X1510">
        <v>0.01</v>
      </c>
      <c r="Y1510">
        <v>0</v>
      </c>
      <c r="Z1510">
        <v>31.26</v>
      </c>
      <c r="AA1510">
        <v>13.5</v>
      </c>
      <c r="AB1510">
        <v>0</v>
      </c>
      <c r="AC1510">
        <v>0</v>
      </c>
      <c r="AD1510">
        <v>1</v>
      </c>
      <c r="AE1510">
        <v>0</v>
      </c>
      <c r="AF1510" t="s">
        <v>3</v>
      </c>
      <c r="AG1510">
        <v>0.01</v>
      </c>
      <c r="AH1510">
        <v>2</v>
      </c>
      <c r="AI1510">
        <v>39502640</v>
      </c>
      <c r="AJ1510">
        <v>1552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</row>
    <row r="1511" spans="1:44" x14ac:dyDescent="0.2">
      <c r="A1511">
        <f>ROW(Source!A671)</f>
        <v>671</v>
      </c>
      <c r="B1511">
        <v>39502651</v>
      </c>
      <c r="C1511">
        <v>39502644</v>
      </c>
      <c r="D1511">
        <v>37070202</v>
      </c>
      <c r="E1511">
        <v>1</v>
      </c>
      <c r="F1511">
        <v>1</v>
      </c>
      <c r="G1511">
        <v>1</v>
      </c>
      <c r="H1511">
        <v>1</v>
      </c>
      <c r="I1511" t="s">
        <v>1342</v>
      </c>
      <c r="J1511" t="s">
        <v>3</v>
      </c>
      <c r="K1511" t="s">
        <v>1343</v>
      </c>
      <c r="L1511">
        <v>1191</v>
      </c>
      <c r="N1511">
        <v>1013</v>
      </c>
      <c r="O1511" t="s">
        <v>1028</v>
      </c>
      <c r="P1511" t="s">
        <v>1028</v>
      </c>
      <c r="Q1511">
        <v>1</v>
      </c>
      <c r="X1511">
        <v>16.29</v>
      </c>
      <c r="Y1511">
        <v>0</v>
      </c>
      <c r="Z1511">
        <v>0</v>
      </c>
      <c r="AA1511">
        <v>0</v>
      </c>
      <c r="AB1511">
        <v>9.51</v>
      </c>
      <c r="AC1511">
        <v>0</v>
      </c>
      <c r="AD1511">
        <v>1</v>
      </c>
      <c r="AE1511">
        <v>1</v>
      </c>
      <c r="AF1511" t="s">
        <v>696</v>
      </c>
      <c r="AG1511">
        <v>4.8869999999999996</v>
      </c>
      <c r="AH1511">
        <v>2</v>
      </c>
      <c r="AI1511">
        <v>39502645</v>
      </c>
      <c r="AJ1511">
        <v>1553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</row>
    <row r="1512" spans="1:44" x14ac:dyDescent="0.2">
      <c r="A1512">
        <f>ROW(Source!A671)</f>
        <v>671</v>
      </c>
      <c r="B1512">
        <v>39502652</v>
      </c>
      <c r="C1512">
        <v>39502644</v>
      </c>
      <c r="D1512">
        <v>37064876</v>
      </c>
      <c r="E1512">
        <v>1</v>
      </c>
      <c r="F1512">
        <v>1</v>
      </c>
      <c r="G1512">
        <v>1</v>
      </c>
      <c r="H1512">
        <v>1</v>
      </c>
      <c r="I1512" t="s">
        <v>1029</v>
      </c>
      <c r="J1512" t="s">
        <v>3</v>
      </c>
      <c r="K1512" t="s">
        <v>1030</v>
      </c>
      <c r="L1512">
        <v>1191</v>
      </c>
      <c r="N1512">
        <v>1013</v>
      </c>
      <c r="O1512" t="s">
        <v>1028</v>
      </c>
      <c r="P1512" t="s">
        <v>1028</v>
      </c>
      <c r="Q1512">
        <v>1</v>
      </c>
      <c r="X1512">
        <v>0.01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1</v>
      </c>
      <c r="AE1512">
        <v>2</v>
      </c>
      <c r="AF1512" t="s">
        <v>696</v>
      </c>
      <c r="AG1512">
        <v>3.0000000000000001E-3</v>
      </c>
      <c r="AH1512">
        <v>2</v>
      </c>
      <c r="AI1512">
        <v>39502646</v>
      </c>
      <c r="AJ1512">
        <v>1554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</row>
    <row r="1513" spans="1:44" x14ac:dyDescent="0.2">
      <c r="A1513">
        <f>ROW(Source!A671)</f>
        <v>671</v>
      </c>
      <c r="B1513">
        <v>39502653</v>
      </c>
      <c r="C1513">
        <v>39502644</v>
      </c>
      <c r="D1513">
        <v>36882452</v>
      </c>
      <c r="E1513">
        <v>1</v>
      </c>
      <c r="F1513">
        <v>1</v>
      </c>
      <c r="G1513">
        <v>1</v>
      </c>
      <c r="H1513">
        <v>2</v>
      </c>
      <c r="I1513" t="s">
        <v>1031</v>
      </c>
      <c r="J1513" t="s">
        <v>1032</v>
      </c>
      <c r="K1513" t="s">
        <v>1033</v>
      </c>
      <c r="L1513">
        <v>1368</v>
      </c>
      <c r="N1513">
        <v>1011</v>
      </c>
      <c r="O1513" t="s">
        <v>1034</v>
      </c>
      <c r="P1513" t="s">
        <v>1034</v>
      </c>
      <c r="Q1513">
        <v>1</v>
      </c>
      <c r="X1513">
        <v>0.01</v>
      </c>
      <c r="Y1513">
        <v>0</v>
      </c>
      <c r="Z1513">
        <v>31.26</v>
      </c>
      <c r="AA1513">
        <v>13.5</v>
      </c>
      <c r="AB1513">
        <v>0</v>
      </c>
      <c r="AC1513">
        <v>0</v>
      </c>
      <c r="AD1513">
        <v>1</v>
      </c>
      <c r="AE1513">
        <v>0</v>
      </c>
      <c r="AF1513" t="s">
        <v>696</v>
      </c>
      <c r="AG1513">
        <v>3.0000000000000001E-3</v>
      </c>
      <c r="AH1513">
        <v>2</v>
      </c>
      <c r="AI1513">
        <v>39502647</v>
      </c>
      <c r="AJ1513">
        <v>1555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</row>
    <row r="1514" spans="1:44" x14ac:dyDescent="0.2">
      <c r="A1514">
        <f>ROW(Source!A671)</f>
        <v>671</v>
      </c>
      <c r="B1514">
        <v>39502654</v>
      </c>
      <c r="C1514">
        <v>39502644</v>
      </c>
      <c r="D1514">
        <v>36804582</v>
      </c>
      <c r="E1514">
        <v>1</v>
      </c>
      <c r="F1514">
        <v>1</v>
      </c>
      <c r="G1514">
        <v>1</v>
      </c>
      <c r="H1514">
        <v>3</v>
      </c>
      <c r="I1514" t="s">
        <v>1353</v>
      </c>
      <c r="J1514" t="s">
        <v>1354</v>
      </c>
      <c r="K1514" t="s">
        <v>1355</v>
      </c>
      <c r="L1514">
        <v>1356</v>
      </c>
      <c r="N1514">
        <v>1010</v>
      </c>
      <c r="O1514" t="s">
        <v>1128</v>
      </c>
      <c r="P1514" t="s">
        <v>1128</v>
      </c>
      <c r="Q1514">
        <v>1000</v>
      </c>
      <c r="X1514">
        <v>0.2</v>
      </c>
      <c r="Y1514">
        <v>180</v>
      </c>
      <c r="Z1514">
        <v>0</v>
      </c>
      <c r="AA1514">
        <v>0</v>
      </c>
      <c r="AB1514">
        <v>0</v>
      </c>
      <c r="AC1514">
        <v>0</v>
      </c>
      <c r="AD1514">
        <v>1</v>
      </c>
      <c r="AE1514">
        <v>0</v>
      </c>
      <c r="AF1514" t="s">
        <v>319</v>
      </c>
      <c r="AG1514">
        <v>0</v>
      </c>
      <c r="AH1514">
        <v>2</v>
      </c>
      <c r="AI1514">
        <v>39502648</v>
      </c>
      <c r="AJ1514">
        <v>1556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</row>
    <row r="1515" spans="1:44" x14ac:dyDescent="0.2">
      <c r="A1515">
        <f>ROW(Source!A671)</f>
        <v>671</v>
      </c>
      <c r="B1515">
        <v>39502655</v>
      </c>
      <c r="C1515">
        <v>39502644</v>
      </c>
      <c r="D1515">
        <v>36804944</v>
      </c>
      <c r="E1515">
        <v>1</v>
      </c>
      <c r="F1515">
        <v>1</v>
      </c>
      <c r="G1515">
        <v>1</v>
      </c>
      <c r="H1515">
        <v>3</v>
      </c>
      <c r="I1515" t="s">
        <v>1472</v>
      </c>
      <c r="J1515" t="s">
        <v>1473</v>
      </c>
      <c r="K1515" t="s">
        <v>1474</v>
      </c>
      <c r="L1515">
        <v>1348</v>
      </c>
      <c r="N1515">
        <v>1009</v>
      </c>
      <c r="O1515" t="s">
        <v>57</v>
      </c>
      <c r="P1515" t="s">
        <v>57</v>
      </c>
      <c r="Q1515">
        <v>1000</v>
      </c>
      <c r="X1515">
        <v>1E-3</v>
      </c>
      <c r="Y1515">
        <v>12430</v>
      </c>
      <c r="Z1515">
        <v>0</v>
      </c>
      <c r="AA1515">
        <v>0</v>
      </c>
      <c r="AB1515">
        <v>0</v>
      </c>
      <c r="AC1515">
        <v>0</v>
      </c>
      <c r="AD1515">
        <v>1</v>
      </c>
      <c r="AE1515">
        <v>0</v>
      </c>
      <c r="AF1515" t="s">
        <v>319</v>
      </c>
      <c r="AG1515">
        <v>0</v>
      </c>
      <c r="AH1515">
        <v>2</v>
      </c>
      <c r="AI1515">
        <v>39502649</v>
      </c>
      <c r="AJ1515">
        <v>1557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</row>
    <row r="1516" spans="1:44" x14ac:dyDescent="0.2">
      <c r="A1516">
        <f>ROW(Source!A671)</f>
        <v>671</v>
      </c>
      <c r="B1516">
        <v>39502656</v>
      </c>
      <c r="C1516">
        <v>39502644</v>
      </c>
      <c r="D1516">
        <v>36799065</v>
      </c>
      <c r="E1516">
        <v>17</v>
      </c>
      <c r="F1516">
        <v>1</v>
      </c>
      <c r="G1516">
        <v>1</v>
      </c>
      <c r="H1516">
        <v>3</v>
      </c>
      <c r="I1516" t="s">
        <v>1438</v>
      </c>
      <c r="J1516" t="s">
        <v>3</v>
      </c>
      <c r="K1516" t="s">
        <v>1439</v>
      </c>
      <c r="L1516">
        <v>1374</v>
      </c>
      <c r="N1516">
        <v>1013</v>
      </c>
      <c r="O1516" t="s">
        <v>1440</v>
      </c>
      <c r="P1516" t="s">
        <v>1440</v>
      </c>
      <c r="Q1516">
        <v>1</v>
      </c>
      <c r="X1516">
        <v>3.1</v>
      </c>
      <c r="Y1516">
        <v>1</v>
      </c>
      <c r="Z1516">
        <v>0</v>
      </c>
      <c r="AA1516">
        <v>0</v>
      </c>
      <c r="AB1516">
        <v>0</v>
      </c>
      <c r="AC1516">
        <v>0</v>
      </c>
      <c r="AD1516">
        <v>1</v>
      </c>
      <c r="AE1516">
        <v>0</v>
      </c>
      <c r="AF1516" t="s">
        <v>319</v>
      </c>
      <c r="AG1516">
        <v>0</v>
      </c>
      <c r="AH1516">
        <v>2</v>
      </c>
      <c r="AI1516">
        <v>39502650</v>
      </c>
      <c r="AJ1516">
        <v>1558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</row>
    <row r="1517" spans="1:44" x14ac:dyDescent="0.2">
      <c r="A1517">
        <f>ROW(Source!A672)</f>
        <v>672</v>
      </c>
      <c r="B1517">
        <v>39502651</v>
      </c>
      <c r="C1517">
        <v>39502644</v>
      </c>
      <c r="D1517">
        <v>37070202</v>
      </c>
      <c r="E1517">
        <v>1</v>
      </c>
      <c r="F1517">
        <v>1</v>
      </c>
      <c r="G1517">
        <v>1</v>
      </c>
      <c r="H1517">
        <v>1</v>
      </c>
      <c r="I1517" t="s">
        <v>1342</v>
      </c>
      <c r="J1517" t="s">
        <v>3</v>
      </c>
      <c r="K1517" t="s">
        <v>1343</v>
      </c>
      <c r="L1517">
        <v>1191</v>
      </c>
      <c r="N1517">
        <v>1013</v>
      </c>
      <c r="O1517" t="s">
        <v>1028</v>
      </c>
      <c r="P1517" t="s">
        <v>1028</v>
      </c>
      <c r="Q1517">
        <v>1</v>
      </c>
      <c r="X1517">
        <v>16.29</v>
      </c>
      <c r="Y1517">
        <v>0</v>
      </c>
      <c r="Z1517">
        <v>0</v>
      </c>
      <c r="AA1517">
        <v>0</v>
      </c>
      <c r="AB1517">
        <v>9.51</v>
      </c>
      <c r="AC1517">
        <v>0</v>
      </c>
      <c r="AD1517">
        <v>1</v>
      </c>
      <c r="AE1517">
        <v>1</v>
      </c>
      <c r="AF1517" t="s">
        <v>696</v>
      </c>
      <c r="AG1517">
        <v>4.8869999999999996</v>
      </c>
      <c r="AH1517">
        <v>2</v>
      </c>
      <c r="AI1517">
        <v>39502645</v>
      </c>
      <c r="AJ1517">
        <v>1559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</row>
    <row r="1518" spans="1:44" x14ac:dyDescent="0.2">
      <c r="A1518">
        <f>ROW(Source!A672)</f>
        <v>672</v>
      </c>
      <c r="B1518">
        <v>39502652</v>
      </c>
      <c r="C1518">
        <v>39502644</v>
      </c>
      <c r="D1518">
        <v>37064876</v>
      </c>
      <c r="E1518">
        <v>1</v>
      </c>
      <c r="F1518">
        <v>1</v>
      </c>
      <c r="G1518">
        <v>1</v>
      </c>
      <c r="H1518">
        <v>1</v>
      </c>
      <c r="I1518" t="s">
        <v>1029</v>
      </c>
      <c r="J1518" t="s">
        <v>3</v>
      </c>
      <c r="K1518" t="s">
        <v>1030</v>
      </c>
      <c r="L1518">
        <v>1191</v>
      </c>
      <c r="N1518">
        <v>1013</v>
      </c>
      <c r="O1518" t="s">
        <v>1028</v>
      </c>
      <c r="P1518" t="s">
        <v>1028</v>
      </c>
      <c r="Q1518">
        <v>1</v>
      </c>
      <c r="X1518">
        <v>0.01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1</v>
      </c>
      <c r="AE1518">
        <v>2</v>
      </c>
      <c r="AF1518" t="s">
        <v>696</v>
      </c>
      <c r="AG1518">
        <v>3.0000000000000001E-3</v>
      </c>
      <c r="AH1518">
        <v>2</v>
      </c>
      <c r="AI1518">
        <v>39502646</v>
      </c>
      <c r="AJ1518">
        <v>1560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</row>
    <row r="1519" spans="1:44" x14ac:dyDescent="0.2">
      <c r="A1519">
        <f>ROW(Source!A672)</f>
        <v>672</v>
      </c>
      <c r="B1519">
        <v>39502653</v>
      </c>
      <c r="C1519">
        <v>39502644</v>
      </c>
      <c r="D1519">
        <v>36882452</v>
      </c>
      <c r="E1519">
        <v>1</v>
      </c>
      <c r="F1519">
        <v>1</v>
      </c>
      <c r="G1519">
        <v>1</v>
      </c>
      <c r="H1519">
        <v>2</v>
      </c>
      <c r="I1519" t="s">
        <v>1031</v>
      </c>
      <c r="J1519" t="s">
        <v>1032</v>
      </c>
      <c r="K1519" t="s">
        <v>1033</v>
      </c>
      <c r="L1519">
        <v>1368</v>
      </c>
      <c r="N1519">
        <v>1011</v>
      </c>
      <c r="O1519" t="s">
        <v>1034</v>
      </c>
      <c r="P1519" t="s">
        <v>1034</v>
      </c>
      <c r="Q1519">
        <v>1</v>
      </c>
      <c r="X1519">
        <v>0.01</v>
      </c>
      <c r="Y1519">
        <v>0</v>
      </c>
      <c r="Z1519">
        <v>31.26</v>
      </c>
      <c r="AA1519">
        <v>13.5</v>
      </c>
      <c r="AB1519">
        <v>0</v>
      </c>
      <c r="AC1519">
        <v>0</v>
      </c>
      <c r="AD1519">
        <v>1</v>
      </c>
      <c r="AE1519">
        <v>0</v>
      </c>
      <c r="AF1519" t="s">
        <v>696</v>
      </c>
      <c r="AG1519">
        <v>3.0000000000000001E-3</v>
      </c>
      <c r="AH1519">
        <v>2</v>
      </c>
      <c r="AI1519">
        <v>39502647</v>
      </c>
      <c r="AJ1519">
        <v>1561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</row>
    <row r="1520" spans="1:44" x14ac:dyDescent="0.2">
      <c r="A1520">
        <f>ROW(Source!A672)</f>
        <v>672</v>
      </c>
      <c r="B1520">
        <v>39502654</v>
      </c>
      <c r="C1520">
        <v>39502644</v>
      </c>
      <c r="D1520">
        <v>36804582</v>
      </c>
      <c r="E1520">
        <v>1</v>
      </c>
      <c r="F1520">
        <v>1</v>
      </c>
      <c r="G1520">
        <v>1</v>
      </c>
      <c r="H1520">
        <v>3</v>
      </c>
      <c r="I1520" t="s">
        <v>1353</v>
      </c>
      <c r="J1520" t="s">
        <v>1354</v>
      </c>
      <c r="K1520" t="s">
        <v>1355</v>
      </c>
      <c r="L1520">
        <v>1356</v>
      </c>
      <c r="N1520">
        <v>1010</v>
      </c>
      <c r="O1520" t="s">
        <v>1128</v>
      </c>
      <c r="P1520" t="s">
        <v>1128</v>
      </c>
      <c r="Q1520">
        <v>1000</v>
      </c>
      <c r="X1520">
        <v>0.2</v>
      </c>
      <c r="Y1520">
        <v>180</v>
      </c>
      <c r="Z1520">
        <v>0</v>
      </c>
      <c r="AA1520">
        <v>0</v>
      </c>
      <c r="AB1520">
        <v>0</v>
      </c>
      <c r="AC1520">
        <v>0</v>
      </c>
      <c r="AD1520">
        <v>1</v>
      </c>
      <c r="AE1520">
        <v>0</v>
      </c>
      <c r="AF1520" t="s">
        <v>319</v>
      </c>
      <c r="AG1520">
        <v>0</v>
      </c>
      <c r="AH1520">
        <v>2</v>
      </c>
      <c r="AI1520">
        <v>39502648</v>
      </c>
      <c r="AJ1520">
        <v>1562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</row>
    <row r="1521" spans="1:44" x14ac:dyDescent="0.2">
      <c r="A1521">
        <f>ROW(Source!A672)</f>
        <v>672</v>
      </c>
      <c r="B1521">
        <v>39502655</v>
      </c>
      <c r="C1521">
        <v>39502644</v>
      </c>
      <c r="D1521">
        <v>36804944</v>
      </c>
      <c r="E1521">
        <v>1</v>
      </c>
      <c r="F1521">
        <v>1</v>
      </c>
      <c r="G1521">
        <v>1</v>
      </c>
      <c r="H1521">
        <v>3</v>
      </c>
      <c r="I1521" t="s">
        <v>1472</v>
      </c>
      <c r="J1521" t="s">
        <v>1473</v>
      </c>
      <c r="K1521" t="s">
        <v>1474</v>
      </c>
      <c r="L1521">
        <v>1348</v>
      </c>
      <c r="N1521">
        <v>1009</v>
      </c>
      <c r="O1521" t="s">
        <v>57</v>
      </c>
      <c r="P1521" t="s">
        <v>57</v>
      </c>
      <c r="Q1521">
        <v>1000</v>
      </c>
      <c r="X1521">
        <v>1E-3</v>
      </c>
      <c r="Y1521">
        <v>12430</v>
      </c>
      <c r="Z1521">
        <v>0</v>
      </c>
      <c r="AA1521">
        <v>0</v>
      </c>
      <c r="AB1521">
        <v>0</v>
      </c>
      <c r="AC1521">
        <v>0</v>
      </c>
      <c r="AD1521">
        <v>1</v>
      </c>
      <c r="AE1521">
        <v>0</v>
      </c>
      <c r="AF1521" t="s">
        <v>319</v>
      </c>
      <c r="AG1521">
        <v>0</v>
      </c>
      <c r="AH1521">
        <v>2</v>
      </c>
      <c r="AI1521">
        <v>39502649</v>
      </c>
      <c r="AJ1521">
        <v>1563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</row>
    <row r="1522" spans="1:44" x14ac:dyDescent="0.2">
      <c r="A1522">
        <f>ROW(Source!A672)</f>
        <v>672</v>
      </c>
      <c r="B1522">
        <v>39502656</v>
      </c>
      <c r="C1522">
        <v>39502644</v>
      </c>
      <c r="D1522">
        <v>36799065</v>
      </c>
      <c r="E1522">
        <v>17</v>
      </c>
      <c r="F1522">
        <v>1</v>
      </c>
      <c r="G1522">
        <v>1</v>
      </c>
      <c r="H1522">
        <v>3</v>
      </c>
      <c r="I1522" t="s">
        <v>1438</v>
      </c>
      <c r="J1522" t="s">
        <v>3</v>
      </c>
      <c r="K1522" t="s">
        <v>1439</v>
      </c>
      <c r="L1522">
        <v>1374</v>
      </c>
      <c r="N1522">
        <v>1013</v>
      </c>
      <c r="O1522" t="s">
        <v>1440</v>
      </c>
      <c r="P1522" t="s">
        <v>1440</v>
      </c>
      <c r="Q1522">
        <v>1</v>
      </c>
      <c r="X1522">
        <v>3.1</v>
      </c>
      <c r="Y1522">
        <v>1</v>
      </c>
      <c r="Z1522">
        <v>0</v>
      </c>
      <c r="AA1522">
        <v>0</v>
      </c>
      <c r="AB1522">
        <v>0</v>
      </c>
      <c r="AC1522">
        <v>0</v>
      </c>
      <c r="AD1522">
        <v>1</v>
      </c>
      <c r="AE1522">
        <v>0</v>
      </c>
      <c r="AF1522" t="s">
        <v>319</v>
      </c>
      <c r="AG1522">
        <v>0</v>
      </c>
      <c r="AH1522">
        <v>2</v>
      </c>
      <c r="AI1522">
        <v>39502650</v>
      </c>
      <c r="AJ1522">
        <v>1564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</row>
    <row r="1523" spans="1:44" x14ac:dyDescent="0.2">
      <c r="A1523">
        <f>ROW(Source!A673)</f>
        <v>673</v>
      </c>
      <c r="B1523">
        <v>39502662</v>
      </c>
      <c r="C1523">
        <v>39502657</v>
      </c>
      <c r="D1523">
        <v>37072767</v>
      </c>
      <c r="E1523">
        <v>1</v>
      </c>
      <c r="F1523">
        <v>1</v>
      </c>
      <c r="G1523">
        <v>1</v>
      </c>
      <c r="H1523">
        <v>1</v>
      </c>
      <c r="I1523" t="s">
        <v>1069</v>
      </c>
      <c r="J1523" t="s">
        <v>3</v>
      </c>
      <c r="K1523" t="s">
        <v>1070</v>
      </c>
      <c r="L1523">
        <v>1191</v>
      </c>
      <c r="N1523">
        <v>1013</v>
      </c>
      <c r="O1523" t="s">
        <v>1028</v>
      </c>
      <c r="P1523" t="s">
        <v>1028</v>
      </c>
      <c r="Q1523">
        <v>1</v>
      </c>
      <c r="X1523">
        <v>15.2</v>
      </c>
      <c r="Y1523">
        <v>0</v>
      </c>
      <c r="Z1523">
        <v>0</v>
      </c>
      <c r="AA1523">
        <v>0</v>
      </c>
      <c r="AB1523">
        <v>9.18</v>
      </c>
      <c r="AC1523">
        <v>0</v>
      </c>
      <c r="AD1523">
        <v>1</v>
      </c>
      <c r="AE1523">
        <v>1</v>
      </c>
      <c r="AF1523" t="s">
        <v>3</v>
      </c>
      <c r="AG1523">
        <v>15.2</v>
      </c>
      <c r="AH1523">
        <v>2</v>
      </c>
      <c r="AI1523">
        <v>39502658</v>
      </c>
      <c r="AJ1523">
        <v>1565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</row>
    <row r="1524" spans="1:44" x14ac:dyDescent="0.2">
      <c r="A1524">
        <f>ROW(Source!A673)</f>
        <v>673</v>
      </c>
      <c r="B1524">
        <v>39502663</v>
      </c>
      <c r="C1524">
        <v>39502657</v>
      </c>
      <c r="D1524">
        <v>36804661</v>
      </c>
      <c r="E1524">
        <v>1</v>
      </c>
      <c r="F1524">
        <v>1</v>
      </c>
      <c r="G1524">
        <v>1</v>
      </c>
      <c r="H1524">
        <v>3</v>
      </c>
      <c r="I1524" t="s">
        <v>1177</v>
      </c>
      <c r="J1524" t="s">
        <v>1178</v>
      </c>
      <c r="K1524" t="s">
        <v>1179</v>
      </c>
      <c r="L1524">
        <v>1355</v>
      </c>
      <c r="N1524">
        <v>1010</v>
      </c>
      <c r="O1524" t="s">
        <v>390</v>
      </c>
      <c r="P1524" t="s">
        <v>390</v>
      </c>
      <c r="Q1524">
        <v>100</v>
      </c>
      <c r="X1524">
        <v>1.75</v>
      </c>
      <c r="Y1524">
        <v>8</v>
      </c>
      <c r="Z1524">
        <v>0</v>
      </c>
      <c r="AA1524">
        <v>0</v>
      </c>
      <c r="AB1524">
        <v>0</v>
      </c>
      <c r="AC1524">
        <v>0</v>
      </c>
      <c r="AD1524">
        <v>1</v>
      </c>
      <c r="AE1524">
        <v>0</v>
      </c>
      <c r="AF1524" t="s">
        <v>3</v>
      </c>
      <c r="AG1524">
        <v>1.75</v>
      </c>
      <c r="AH1524">
        <v>2</v>
      </c>
      <c r="AI1524">
        <v>39502659</v>
      </c>
      <c r="AJ1524">
        <v>1566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</row>
    <row r="1525" spans="1:44" x14ac:dyDescent="0.2">
      <c r="A1525">
        <f>ROW(Source!A673)</f>
        <v>673</v>
      </c>
      <c r="B1525">
        <v>39502664</v>
      </c>
      <c r="C1525">
        <v>39502657</v>
      </c>
      <c r="D1525">
        <v>36799065</v>
      </c>
      <c r="E1525">
        <v>17</v>
      </c>
      <c r="F1525">
        <v>1</v>
      </c>
      <c r="G1525">
        <v>1</v>
      </c>
      <c r="H1525">
        <v>3</v>
      </c>
      <c r="I1525" t="s">
        <v>1438</v>
      </c>
      <c r="J1525" t="s">
        <v>3</v>
      </c>
      <c r="K1525" t="s">
        <v>1439</v>
      </c>
      <c r="L1525">
        <v>1374</v>
      </c>
      <c r="N1525">
        <v>1013</v>
      </c>
      <c r="O1525" t="s">
        <v>1440</v>
      </c>
      <c r="P1525" t="s">
        <v>1440</v>
      </c>
      <c r="Q1525">
        <v>1</v>
      </c>
      <c r="X1525">
        <v>2.79</v>
      </c>
      <c r="Y1525">
        <v>1</v>
      </c>
      <c r="Z1525">
        <v>0</v>
      </c>
      <c r="AA1525">
        <v>0</v>
      </c>
      <c r="AB1525">
        <v>0</v>
      </c>
      <c r="AC1525">
        <v>0</v>
      </c>
      <c r="AD1525">
        <v>1</v>
      </c>
      <c r="AE1525">
        <v>0</v>
      </c>
      <c r="AF1525" t="s">
        <v>3</v>
      </c>
      <c r="AG1525">
        <v>2.79</v>
      </c>
      <c r="AH1525">
        <v>2</v>
      </c>
      <c r="AI1525">
        <v>39502661</v>
      </c>
      <c r="AJ1525">
        <v>1568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</row>
    <row r="1526" spans="1:44" x14ac:dyDescent="0.2">
      <c r="A1526">
        <f>ROW(Source!A674)</f>
        <v>674</v>
      </c>
      <c r="B1526">
        <v>39502662</v>
      </c>
      <c r="C1526">
        <v>39502657</v>
      </c>
      <c r="D1526">
        <v>37072767</v>
      </c>
      <c r="E1526">
        <v>1</v>
      </c>
      <c r="F1526">
        <v>1</v>
      </c>
      <c r="G1526">
        <v>1</v>
      </c>
      <c r="H1526">
        <v>1</v>
      </c>
      <c r="I1526" t="s">
        <v>1069</v>
      </c>
      <c r="J1526" t="s">
        <v>3</v>
      </c>
      <c r="K1526" t="s">
        <v>1070</v>
      </c>
      <c r="L1526">
        <v>1191</v>
      </c>
      <c r="N1526">
        <v>1013</v>
      </c>
      <c r="O1526" t="s">
        <v>1028</v>
      </c>
      <c r="P1526" t="s">
        <v>1028</v>
      </c>
      <c r="Q1526">
        <v>1</v>
      </c>
      <c r="X1526">
        <v>15.2</v>
      </c>
      <c r="Y1526">
        <v>0</v>
      </c>
      <c r="Z1526">
        <v>0</v>
      </c>
      <c r="AA1526">
        <v>0</v>
      </c>
      <c r="AB1526">
        <v>9.18</v>
      </c>
      <c r="AC1526">
        <v>0</v>
      </c>
      <c r="AD1526">
        <v>1</v>
      </c>
      <c r="AE1526">
        <v>1</v>
      </c>
      <c r="AF1526" t="s">
        <v>3</v>
      </c>
      <c r="AG1526">
        <v>15.2</v>
      </c>
      <c r="AH1526">
        <v>2</v>
      </c>
      <c r="AI1526">
        <v>39502658</v>
      </c>
      <c r="AJ1526">
        <v>1569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</row>
    <row r="1527" spans="1:44" x14ac:dyDescent="0.2">
      <c r="A1527">
        <f>ROW(Source!A674)</f>
        <v>674</v>
      </c>
      <c r="B1527">
        <v>39502663</v>
      </c>
      <c r="C1527">
        <v>39502657</v>
      </c>
      <c r="D1527">
        <v>36804661</v>
      </c>
      <c r="E1527">
        <v>1</v>
      </c>
      <c r="F1527">
        <v>1</v>
      </c>
      <c r="G1527">
        <v>1</v>
      </c>
      <c r="H1527">
        <v>3</v>
      </c>
      <c r="I1527" t="s">
        <v>1177</v>
      </c>
      <c r="J1527" t="s">
        <v>1178</v>
      </c>
      <c r="K1527" t="s">
        <v>1179</v>
      </c>
      <c r="L1527">
        <v>1355</v>
      </c>
      <c r="N1527">
        <v>1010</v>
      </c>
      <c r="O1527" t="s">
        <v>390</v>
      </c>
      <c r="P1527" t="s">
        <v>390</v>
      </c>
      <c r="Q1527">
        <v>100</v>
      </c>
      <c r="X1527">
        <v>1.75</v>
      </c>
      <c r="Y1527">
        <v>8</v>
      </c>
      <c r="Z1527">
        <v>0</v>
      </c>
      <c r="AA1527">
        <v>0</v>
      </c>
      <c r="AB1527">
        <v>0</v>
      </c>
      <c r="AC1527">
        <v>0</v>
      </c>
      <c r="AD1527">
        <v>1</v>
      </c>
      <c r="AE1527">
        <v>0</v>
      </c>
      <c r="AF1527" t="s">
        <v>3</v>
      </c>
      <c r="AG1527">
        <v>1.75</v>
      </c>
      <c r="AH1527">
        <v>2</v>
      </c>
      <c r="AI1527">
        <v>39502659</v>
      </c>
      <c r="AJ1527">
        <v>1570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</row>
    <row r="1528" spans="1:44" x14ac:dyDescent="0.2">
      <c r="A1528">
        <f>ROW(Source!A674)</f>
        <v>674</v>
      </c>
      <c r="B1528">
        <v>39502664</v>
      </c>
      <c r="C1528">
        <v>39502657</v>
      </c>
      <c r="D1528">
        <v>36799065</v>
      </c>
      <c r="E1528">
        <v>17</v>
      </c>
      <c r="F1528">
        <v>1</v>
      </c>
      <c r="G1528">
        <v>1</v>
      </c>
      <c r="H1528">
        <v>3</v>
      </c>
      <c r="I1528" t="s">
        <v>1438</v>
      </c>
      <c r="J1528" t="s">
        <v>3</v>
      </c>
      <c r="K1528" t="s">
        <v>1439</v>
      </c>
      <c r="L1528">
        <v>1374</v>
      </c>
      <c r="N1528">
        <v>1013</v>
      </c>
      <c r="O1528" t="s">
        <v>1440</v>
      </c>
      <c r="P1528" t="s">
        <v>1440</v>
      </c>
      <c r="Q1528">
        <v>1</v>
      </c>
      <c r="X1528">
        <v>2.79</v>
      </c>
      <c r="Y1528">
        <v>1</v>
      </c>
      <c r="Z1528">
        <v>0</v>
      </c>
      <c r="AA1528">
        <v>0</v>
      </c>
      <c r="AB1528">
        <v>0</v>
      </c>
      <c r="AC1528">
        <v>0</v>
      </c>
      <c r="AD1528">
        <v>1</v>
      </c>
      <c r="AE1528">
        <v>0</v>
      </c>
      <c r="AF1528" t="s">
        <v>3</v>
      </c>
      <c r="AG1528">
        <v>2.79</v>
      </c>
      <c r="AH1528">
        <v>2</v>
      </c>
      <c r="AI1528">
        <v>39502661</v>
      </c>
      <c r="AJ1528">
        <v>1572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</row>
    <row r="1529" spans="1:44" x14ac:dyDescent="0.2">
      <c r="A1529">
        <f>ROW(Source!A677)</f>
        <v>677</v>
      </c>
      <c r="B1529">
        <v>39502678</v>
      </c>
      <c r="C1529">
        <v>39502666</v>
      </c>
      <c r="D1529">
        <v>37064878</v>
      </c>
      <c r="E1529">
        <v>1</v>
      </c>
      <c r="F1529">
        <v>1</v>
      </c>
      <c r="G1529">
        <v>1</v>
      </c>
      <c r="H1529">
        <v>1</v>
      </c>
      <c r="I1529" t="s">
        <v>1219</v>
      </c>
      <c r="J1529" t="s">
        <v>3</v>
      </c>
      <c r="K1529" t="s">
        <v>1220</v>
      </c>
      <c r="L1529">
        <v>1191</v>
      </c>
      <c r="N1529">
        <v>1013</v>
      </c>
      <c r="O1529" t="s">
        <v>1028</v>
      </c>
      <c r="P1529" t="s">
        <v>1028</v>
      </c>
      <c r="Q1529">
        <v>1</v>
      </c>
      <c r="X1529">
        <v>5.39</v>
      </c>
      <c r="Y1529">
        <v>0</v>
      </c>
      <c r="Z1529">
        <v>0</v>
      </c>
      <c r="AA1529">
        <v>0</v>
      </c>
      <c r="AB1529">
        <v>9.4</v>
      </c>
      <c r="AC1529">
        <v>0</v>
      </c>
      <c r="AD1529">
        <v>1</v>
      </c>
      <c r="AE1529">
        <v>1</v>
      </c>
      <c r="AF1529" t="s">
        <v>3</v>
      </c>
      <c r="AG1529">
        <v>5.39</v>
      </c>
      <c r="AH1529">
        <v>2</v>
      </c>
      <c r="AI1529">
        <v>39502667</v>
      </c>
      <c r="AJ1529">
        <v>1573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</row>
    <row r="1530" spans="1:44" x14ac:dyDescent="0.2">
      <c r="A1530">
        <f>ROW(Source!A677)</f>
        <v>677</v>
      </c>
      <c r="B1530">
        <v>39502679</v>
      </c>
      <c r="C1530">
        <v>39502666</v>
      </c>
      <c r="D1530">
        <v>37064876</v>
      </c>
      <c r="E1530">
        <v>1</v>
      </c>
      <c r="F1530">
        <v>1</v>
      </c>
      <c r="G1530">
        <v>1</v>
      </c>
      <c r="H1530">
        <v>1</v>
      </c>
      <c r="I1530" t="s">
        <v>1029</v>
      </c>
      <c r="J1530" t="s">
        <v>3</v>
      </c>
      <c r="K1530" t="s">
        <v>1030</v>
      </c>
      <c r="L1530">
        <v>1191</v>
      </c>
      <c r="N1530">
        <v>1013</v>
      </c>
      <c r="O1530" t="s">
        <v>1028</v>
      </c>
      <c r="P1530" t="s">
        <v>1028</v>
      </c>
      <c r="Q1530">
        <v>1</v>
      </c>
      <c r="X1530">
        <v>0.04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1</v>
      </c>
      <c r="AE1530">
        <v>2</v>
      </c>
      <c r="AF1530" t="s">
        <v>3</v>
      </c>
      <c r="AG1530">
        <v>0.04</v>
      </c>
      <c r="AH1530">
        <v>2</v>
      </c>
      <c r="AI1530">
        <v>39502668</v>
      </c>
      <c r="AJ1530">
        <v>1574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</row>
    <row r="1531" spans="1:44" x14ac:dyDescent="0.2">
      <c r="A1531">
        <f>ROW(Source!A677)</f>
        <v>677</v>
      </c>
      <c r="B1531">
        <v>39502680</v>
      </c>
      <c r="C1531">
        <v>39502666</v>
      </c>
      <c r="D1531">
        <v>36882159</v>
      </c>
      <c r="E1531">
        <v>1</v>
      </c>
      <c r="F1531">
        <v>1</v>
      </c>
      <c r="G1531">
        <v>1</v>
      </c>
      <c r="H1531">
        <v>2</v>
      </c>
      <c r="I1531" t="s">
        <v>1119</v>
      </c>
      <c r="J1531" t="s">
        <v>1120</v>
      </c>
      <c r="K1531" t="s">
        <v>1121</v>
      </c>
      <c r="L1531">
        <v>1368</v>
      </c>
      <c r="N1531">
        <v>1011</v>
      </c>
      <c r="O1531" t="s">
        <v>1034</v>
      </c>
      <c r="P1531" t="s">
        <v>1034</v>
      </c>
      <c r="Q1531">
        <v>1</v>
      </c>
      <c r="X1531">
        <v>0.02</v>
      </c>
      <c r="Y1531">
        <v>0</v>
      </c>
      <c r="Z1531">
        <v>111.99</v>
      </c>
      <c r="AA1531">
        <v>13.5</v>
      </c>
      <c r="AB1531">
        <v>0</v>
      </c>
      <c r="AC1531">
        <v>0</v>
      </c>
      <c r="AD1531">
        <v>1</v>
      </c>
      <c r="AE1531">
        <v>0</v>
      </c>
      <c r="AF1531" t="s">
        <v>3</v>
      </c>
      <c r="AG1531">
        <v>0.02</v>
      </c>
      <c r="AH1531">
        <v>2</v>
      </c>
      <c r="AI1531">
        <v>39502669</v>
      </c>
      <c r="AJ1531">
        <v>1575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</row>
    <row r="1532" spans="1:44" x14ac:dyDescent="0.2">
      <c r="A1532">
        <f>ROW(Source!A677)</f>
        <v>677</v>
      </c>
      <c r="B1532">
        <v>39502681</v>
      </c>
      <c r="C1532">
        <v>39502666</v>
      </c>
      <c r="D1532">
        <v>36883554</v>
      </c>
      <c r="E1532">
        <v>1</v>
      </c>
      <c r="F1532">
        <v>1</v>
      </c>
      <c r="G1532">
        <v>1</v>
      </c>
      <c r="H1532">
        <v>2</v>
      </c>
      <c r="I1532" t="s">
        <v>1037</v>
      </c>
      <c r="J1532" t="s">
        <v>1038</v>
      </c>
      <c r="K1532" t="s">
        <v>1039</v>
      </c>
      <c r="L1532">
        <v>1368</v>
      </c>
      <c r="N1532">
        <v>1011</v>
      </c>
      <c r="O1532" t="s">
        <v>1034</v>
      </c>
      <c r="P1532" t="s">
        <v>1034</v>
      </c>
      <c r="Q1532">
        <v>1</v>
      </c>
      <c r="X1532">
        <v>0.02</v>
      </c>
      <c r="Y1532">
        <v>0</v>
      </c>
      <c r="Z1532">
        <v>65.709999999999994</v>
      </c>
      <c r="AA1532">
        <v>11.6</v>
      </c>
      <c r="AB1532">
        <v>0</v>
      </c>
      <c r="AC1532">
        <v>0</v>
      </c>
      <c r="AD1532">
        <v>1</v>
      </c>
      <c r="AE1532">
        <v>0</v>
      </c>
      <c r="AF1532" t="s">
        <v>3</v>
      </c>
      <c r="AG1532">
        <v>0.02</v>
      </c>
      <c r="AH1532">
        <v>2</v>
      </c>
      <c r="AI1532">
        <v>39502670</v>
      </c>
      <c r="AJ1532">
        <v>1576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</row>
    <row r="1533" spans="1:44" x14ac:dyDescent="0.2">
      <c r="A1533">
        <f>ROW(Source!A677)</f>
        <v>677</v>
      </c>
      <c r="B1533">
        <v>39502682</v>
      </c>
      <c r="C1533">
        <v>39502666</v>
      </c>
      <c r="D1533">
        <v>36802094</v>
      </c>
      <c r="E1533">
        <v>1</v>
      </c>
      <c r="F1533">
        <v>1</v>
      </c>
      <c r="G1533">
        <v>1</v>
      </c>
      <c r="H1533">
        <v>3</v>
      </c>
      <c r="I1533" t="s">
        <v>1430</v>
      </c>
      <c r="J1533" t="s">
        <v>1431</v>
      </c>
      <c r="K1533" t="s">
        <v>1432</v>
      </c>
      <c r="L1533">
        <v>1346</v>
      </c>
      <c r="N1533">
        <v>1009</v>
      </c>
      <c r="O1533" t="s">
        <v>52</v>
      </c>
      <c r="P1533" t="s">
        <v>52</v>
      </c>
      <c r="Q1533">
        <v>1</v>
      </c>
      <c r="X1533">
        <v>0.16</v>
      </c>
      <c r="Y1533">
        <v>30.4</v>
      </c>
      <c r="Z1533">
        <v>0</v>
      </c>
      <c r="AA1533">
        <v>0</v>
      </c>
      <c r="AB1533">
        <v>0</v>
      </c>
      <c r="AC1533">
        <v>0</v>
      </c>
      <c r="AD1533">
        <v>1</v>
      </c>
      <c r="AE1533">
        <v>0</v>
      </c>
      <c r="AF1533" t="s">
        <v>3</v>
      </c>
      <c r="AG1533">
        <v>0.16</v>
      </c>
      <c r="AH1533">
        <v>2</v>
      </c>
      <c r="AI1533">
        <v>39502671</v>
      </c>
      <c r="AJ1533">
        <v>1577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</row>
    <row r="1534" spans="1:44" x14ac:dyDescent="0.2">
      <c r="A1534">
        <f>ROW(Source!A677)</f>
        <v>677</v>
      </c>
      <c r="B1534">
        <v>39502683</v>
      </c>
      <c r="C1534">
        <v>39502666</v>
      </c>
      <c r="D1534">
        <v>36802373</v>
      </c>
      <c r="E1534">
        <v>1</v>
      </c>
      <c r="F1534">
        <v>1</v>
      </c>
      <c r="G1534">
        <v>1</v>
      </c>
      <c r="H1534">
        <v>3</v>
      </c>
      <c r="I1534" t="s">
        <v>1258</v>
      </c>
      <c r="J1534" t="s">
        <v>1259</v>
      </c>
      <c r="K1534" t="s">
        <v>1260</v>
      </c>
      <c r="L1534">
        <v>1348</v>
      </c>
      <c r="N1534">
        <v>1009</v>
      </c>
      <c r="O1534" t="s">
        <v>57</v>
      </c>
      <c r="P1534" t="s">
        <v>57</v>
      </c>
      <c r="Q1534">
        <v>1000</v>
      </c>
      <c r="X1534">
        <v>5.9999999999999995E-4</v>
      </c>
      <c r="Y1534">
        <v>1820</v>
      </c>
      <c r="Z1534">
        <v>0</v>
      </c>
      <c r="AA1534">
        <v>0</v>
      </c>
      <c r="AB1534">
        <v>0</v>
      </c>
      <c r="AC1534">
        <v>0</v>
      </c>
      <c r="AD1534">
        <v>1</v>
      </c>
      <c r="AE1534">
        <v>0</v>
      </c>
      <c r="AF1534" t="s">
        <v>3</v>
      </c>
      <c r="AG1534">
        <v>5.9999999999999995E-4</v>
      </c>
      <c r="AH1534">
        <v>2</v>
      </c>
      <c r="AI1534">
        <v>39502672</v>
      </c>
      <c r="AJ1534">
        <v>1578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</row>
    <row r="1535" spans="1:44" x14ac:dyDescent="0.2">
      <c r="A1535">
        <f>ROW(Source!A677)</f>
        <v>677</v>
      </c>
      <c r="B1535">
        <v>39502684</v>
      </c>
      <c r="C1535">
        <v>39502666</v>
      </c>
      <c r="D1535">
        <v>36838317</v>
      </c>
      <c r="E1535">
        <v>1</v>
      </c>
      <c r="F1535">
        <v>1</v>
      </c>
      <c r="G1535">
        <v>1</v>
      </c>
      <c r="H1535">
        <v>3</v>
      </c>
      <c r="I1535" t="s">
        <v>1459</v>
      </c>
      <c r="J1535" t="s">
        <v>1460</v>
      </c>
      <c r="K1535" t="s">
        <v>263</v>
      </c>
      <c r="L1535">
        <v>1346</v>
      </c>
      <c r="N1535">
        <v>1009</v>
      </c>
      <c r="O1535" t="s">
        <v>52</v>
      </c>
      <c r="P1535" t="s">
        <v>52</v>
      </c>
      <c r="Q1535">
        <v>1</v>
      </c>
      <c r="X1535">
        <v>0.02</v>
      </c>
      <c r="Y1535">
        <v>28.6</v>
      </c>
      <c r="Z1535">
        <v>0</v>
      </c>
      <c r="AA1535">
        <v>0</v>
      </c>
      <c r="AB1535">
        <v>0</v>
      </c>
      <c r="AC1535">
        <v>0</v>
      </c>
      <c r="AD1535">
        <v>1</v>
      </c>
      <c r="AE1535">
        <v>0</v>
      </c>
      <c r="AF1535" t="s">
        <v>3</v>
      </c>
      <c r="AG1535">
        <v>0.02</v>
      </c>
      <c r="AH1535">
        <v>2</v>
      </c>
      <c r="AI1535">
        <v>39502673</v>
      </c>
      <c r="AJ1535">
        <v>1579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</row>
    <row r="1536" spans="1:44" x14ac:dyDescent="0.2">
      <c r="A1536">
        <f>ROW(Source!A677)</f>
        <v>677</v>
      </c>
      <c r="B1536">
        <v>39502685</v>
      </c>
      <c r="C1536">
        <v>39502666</v>
      </c>
      <c r="D1536">
        <v>36852009</v>
      </c>
      <c r="E1536">
        <v>1</v>
      </c>
      <c r="F1536">
        <v>1</v>
      </c>
      <c r="G1536">
        <v>1</v>
      </c>
      <c r="H1536">
        <v>3</v>
      </c>
      <c r="I1536" t="s">
        <v>1537</v>
      </c>
      <c r="J1536" t="s">
        <v>1538</v>
      </c>
      <c r="K1536" t="s">
        <v>1539</v>
      </c>
      <c r="L1536">
        <v>1355</v>
      </c>
      <c r="N1536">
        <v>1010</v>
      </c>
      <c r="O1536" t="s">
        <v>390</v>
      </c>
      <c r="P1536" t="s">
        <v>390</v>
      </c>
      <c r="Q1536">
        <v>100</v>
      </c>
      <c r="X1536">
        <v>0.05</v>
      </c>
      <c r="Y1536">
        <v>110</v>
      </c>
      <c r="Z1536">
        <v>0</v>
      </c>
      <c r="AA1536">
        <v>0</v>
      </c>
      <c r="AB1536">
        <v>0</v>
      </c>
      <c r="AC1536">
        <v>0</v>
      </c>
      <c r="AD1536">
        <v>1</v>
      </c>
      <c r="AE1536">
        <v>0</v>
      </c>
      <c r="AF1536" t="s">
        <v>3</v>
      </c>
      <c r="AG1536">
        <v>0.05</v>
      </c>
      <c r="AH1536">
        <v>2</v>
      </c>
      <c r="AI1536">
        <v>39502674</v>
      </c>
      <c r="AJ1536">
        <v>1580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</row>
    <row r="1537" spans="1:44" x14ac:dyDescent="0.2">
      <c r="A1537">
        <f>ROW(Source!A677)</f>
        <v>677</v>
      </c>
      <c r="B1537">
        <v>39502686</v>
      </c>
      <c r="C1537">
        <v>39502666</v>
      </c>
      <c r="D1537">
        <v>36852060</v>
      </c>
      <c r="E1537">
        <v>1</v>
      </c>
      <c r="F1537">
        <v>1</v>
      </c>
      <c r="G1537">
        <v>1</v>
      </c>
      <c r="H1537">
        <v>3</v>
      </c>
      <c r="I1537" t="s">
        <v>1528</v>
      </c>
      <c r="J1537" t="s">
        <v>1529</v>
      </c>
      <c r="K1537" t="s">
        <v>1530</v>
      </c>
      <c r="L1537">
        <v>1356</v>
      </c>
      <c r="N1537">
        <v>1010</v>
      </c>
      <c r="O1537" t="s">
        <v>1128</v>
      </c>
      <c r="P1537" t="s">
        <v>1128</v>
      </c>
      <c r="Q1537">
        <v>1000</v>
      </c>
      <c r="X1537">
        <v>1.2200000000000001E-2</v>
      </c>
      <c r="Y1537">
        <v>119</v>
      </c>
      <c r="Z1537">
        <v>0</v>
      </c>
      <c r="AA1537">
        <v>0</v>
      </c>
      <c r="AB1537">
        <v>0</v>
      </c>
      <c r="AC1537">
        <v>0</v>
      </c>
      <c r="AD1537">
        <v>1</v>
      </c>
      <c r="AE1537">
        <v>0</v>
      </c>
      <c r="AF1537" t="s">
        <v>3</v>
      </c>
      <c r="AG1537">
        <v>1.2200000000000001E-2</v>
      </c>
      <c r="AH1537">
        <v>2</v>
      </c>
      <c r="AI1537">
        <v>39502675</v>
      </c>
      <c r="AJ1537">
        <v>1581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</row>
    <row r="1538" spans="1:44" x14ac:dyDescent="0.2">
      <c r="A1538">
        <f>ROW(Source!A677)</f>
        <v>677</v>
      </c>
      <c r="B1538">
        <v>39502687</v>
      </c>
      <c r="C1538">
        <v>39502666</v>
      </c>
      <c r="D1538">
        <v>36799065</v>
      </c>
      <c r="E1538">
        <v>17</v>
      </c>
      <c r="F1538">
        <v>1</v>
      </c>
      <c r="G1538">
        <v>1</v>
      </c>
      <c r="H1538">
        <v>3</v>
      </c>
      <c r="I1538" t="s">
        <v>1438</v>
      </c>
      <c r="J1538" t="s">
        <v>3</v>
      </c>
      <c r="K1538" t="s">
        <v>1439</v>
      </c>
      <c r="L1538">
        <v>1374</v>
      </c>
      <c r="N1538">
        <v>1013</v>
      </c>
      <c r="O1538" t="s">
        <v>1440</v>
      </c>
      <c r="P1538" t="s">
        <v>1440</v>
      </c>
      <c r="Q1538">
        <v>1</v>
      </c>
      <c r="X1538">
        <v>1.01</v>
      </c>
      <c r="Y1538">
        <v>1</v>
      </c>
      <c r="Z1538">
        <v>0</v>
      </c>
      <c r="AA1538">
        <v>0</v>
      </c>
      <c r="AB1538">
        <v>0</v>
      </c>
      <c r="AC1538">
        <v>0</v>
      </c>
      <c r="AD1538">
        <v>1</v>
      </c>
      <c r="AE1538">
        <v>0</v>
      </c>
      <c r="AF1538" t="s">
        <v>3</v>
      </c>
      <c r="AG1538">
        <v>1.01</v>
      </c>
      <c r="AH1538">
        <v>2</v>
      </c>
      <c r="AI1538">
        <v>39502676</v>
      </c>
      <c r="AJ1538">
        <v>1583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</row>
    <row r="1539" spans="1:44" x14ac:dyDescent="0.2">
      <c r="A1539">
        <f>ROW(Source!A678)</f>
        <v>678</v>
      </c>
      <c r="B1539">
        <v>39502678</v>
      </c>
      <c r="C1539">
        <v>39502666</v>
      </c>
      <c r="D1539">
        <v>37064878</v>
      </c>
      <c r="E1539">
        <v>1</v>
      </c>
      <c r="F1539">
        <v>1</v>
      </c>
      <c r="G1539">
        <v>1</v>
      </c>
      <c r="H1539">
        <v>1</v>
      </c>
      <c r="I1539" t="s">
        <v>1219</v>
      </c>
      <c r="J1539" t="s">
        <v>3</v>
      </c>
      <c r="K1539" t="s">
        <v>1220</v>
      </c>
      <c r="L1539">
        <v>1191</v>
      </c>
      <c r="N1539">
        <v>1013</v>
      </c>
      <c r="O1539" t="s">
        <v>1028</v>
      </c>
      <c r="P1539" t="s">
        <v>1028</v>
      </c>
      <c r="Q1539">
        <v>1</v>
      </c>
      <c r="X1539">
        <v>5.39</v>
      </c>
      <c r="Y1539">
        <v>0</v>
      </c>
      <c r="Z1539">
        <v>0</v>
      </c>
      <c r="AA1539">
        <v>0</v>
      </c>
      <c r="AB1539">
        <v>9.4</v>
      </c>
      <c r="AC1539">
        <v>0</v>
      </c>
      <c r="AD1539">
        <v>1</v>
      </c>
      <c r="AE1539">
        <v>1</v>
      </c>
      <c r="AF1539" t="s">
        <v>3</v>
      </c>
      <c r="AG1539">
        <v>5.39</v>
      </c>
      <c r="AH1539">
        <v>2</v>
      </c>
      <c r="AI1539">
        <v>39502667</v>
      </c>
      <c r="AJ1539">
        <v>1584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</row>
    <row r="1540" spans="1:44" x14ac:dyDescent="0.2">
      <c r="A1540">
        <f>ROW(Source!A678)</f>
        <v>678</v>
      </c>
      <c r="B1540">
        <v>39502679</v>
      </c>
      <c r="C1540">
        <v>39502666</v>
      </c>
      <c r="D1540">
        <v>37064876</v>
      </c>
      <c r="E1540">
        <v>1</v>
      </c>
      <c r="F1540">
        <v>1</v>
      </c>
      <c r="G1540">
        <v>1</v>
      </c>
      <c r="H1540">
        <v>1</v>
      </c>
      <c r="I1540" t="s">
        <v>1029</v>
      </c>
      <c r="J1540" t="s">
        <v>3</v>
      </c>
      <c r="K1540" t="s">
        <v>1030</v>
      </c>
      <c r="L1540">
        <v>1191</v>
      </c>
      <c r="N1540">
        <v>1013</v>
      </c>
      <c r="O1540" t="s">
        <v>1028</v>
      </c>
      <c r="P1540" t="s">
        <v>1028</v>
      </c>
      <c r="Q1540">
        <v>1</v>
      </c>
      <c r="X1540">
        <v>0.04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1</v>
      </c>
      <c r="AE1540">
        <v>2</v>
      </c>
      <c r="AF1540" t="s">
        <v>3</v>
      </c>
      <c r="AG1540">
        <v>0.04</v>
      </c>
      <c r="AH1540">
        <v>2</v>
      </c>
      <c r="AI1540">
        <v>39502668</v>
      </c>
      <c r="AJ1540">
        <v>1585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</row>
    <row r="1541" spans="1:44" x14ac:dyDescent="0.2">
      <c r="A1541">
        <f>ROW(Source!A678)</f>
        <v>678</v>
      </c>
      <c r="B1541">
        <v>39502680</v>
      </c>
      <c r="C1541">
        <v>39502666</v>
      </c>
      <c r="D1541">
        <v>36882159</v>
      </c>
      <c r="E1541">
        <v>1</v>
      </c>
      <c r="F1541">
        <v>1</v>
      </c>
      <c r="G1541">
        <v>1</v>
      </c>
      <c r="H1541">
        <v>2</v>
      </c>
      <c r="I1541" t="s">
        <v>1119</v>
      </c>
      <c r="J1541" t="s">
        <v>1120</v>
      </c>
      <c r="K1541" t="s">
        <v>1121</v>
      </c>
      <c r="L1541">
        <v>1368</v>
      </c>
      <c r="N1541">
        <v>1011</v>
      </c>
      <c r="O1541" t="s">
        <v>1034</v>
      </c>
      <c r="P1541" t="s">
        <v>1034</v>
      </c>
      <c r="Q1541">
        <v>1</v>
      </c>
      <c r="X1541">
        <v>0.02</v>
      </c>
      <c r="Y1541">
        <v>0</v>
      </c>
      <c r="Z1541">
        <v>111.99</v>
      </c>
      <c r="AA1541">
        <v>13.5</v>
      </c>
      <c r="AB1541">
        <v>0</v>
      </c>
      <c r="AC1541">
        <v>0</v>
      </c>
      <c r="AD1541">
        <v>1</v>
      </c>
      <c r="AE1541">
        <v>0</v>
      </c>
      <c r="AF1541" t="s">
        <v>3</v>
      </c>
      <c r="AG1541">
        <v>0.02</v>
      </c>
      <c r="AH1541">
        <v>2</v>
      </c>
      <c r="AI1541">
        <v>39502669</v>
      </c>
      <c r="AJ1541">
        <v>1586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</row>
    <row r="1542" spans="1:44" x14ac:dyDescent="0.2">
      <c r="A1542">
        <f>ROW(Source!A678)</f>
        <v>678</v>
      </c>
      <c r="B1542">
        <v>39502681</v>
      </c>
      <c r="C1542">
        <v>39502666</v>
      </c>
      <c r="D1542">
        <v>36883554</v>
      </c>
      <c r="E1542">
        <v>1</v>
      </c>
      <c r="F1542">
        <v>1</v>
      </c>
      <c r="G1542">
        <v>1</v>
      </c>
      <c r="H1542">
        <v>2</v>
      </c>
      <c r="I1542" t="s">
        <v>1037</v>
      </c>
      <c r="J1542" t="s">
        <v>1038</v>
      </c>
      <c r="K1542" t="s">
        <v>1039</v>
      </c>
      <c r="L1542">
        <v>1368</v>
      </c>
      <c r="N1542">
        <v>1011</v>
      </c>
      <c r="O1542" t="s">
        <v>1034</v>
      </c>
      <c r="P1542" t="s">
        <v>1034</v>
      </c>
      <c r="Q1542">
        <v>1</v>
      </c>
      <c r="X1542">
        <v>0.02</v>
      </c>
      <c r="Y1542">
        <v>0</v>
      </c>
      <c r="Z1542">
        <v>65.709999999999994</v>
      </c>
      <c r="AA1542">
        <v>11.6</v>
      </c>
      <c r="AB1542">
        <v>0</v>
      </c>
      <c r="AC1542">
        <v>0</v>
      </c>
      <c r="AD1542">
        <v>1</v>
      </c>
      <c r="AE1542">
        <v>0</v>
      </c>
      <c r="AF1542" t="s">
        <v>3</v>
      </c>
      <c r="AG1542">
        <v>0.02</v>
      </c>
      <c r="AH1542">
        <v>2</v>
      </c>
      <c r="AI1542">
        <v>39502670</v>
      </c>
      <c r="AJ1542">
        <v>1587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</row>
    <row r="1543" spans="1:44" x14ac:dyDescent="0.2">
      <c r="A1543">
        <f>ROW(Source!A678)</f>
        <v>678</v>
      </c>
      <c r="B1543">
        <v>39502682</v>
      </c>
      <c r="C1543">
        <v>39502666</v>
      </c>
      <c r="D1543">
        <v>36802094</v>
      </c>
      <c r="E1543">
        <v>1</v>
      </c>
      <c r="F1543">
        <v>1</v>
      </c>
      <c r="G1543">
        <v>1</v>
      </c>
      <c r="H1543">
        <v>3</v>
      </c>
      <c r="I1543" t="s">
        <v>1430</v>
      </c>
      <c r="J1543" t="s">
        <v>1431</v>
      </c>
      <c r="K1543" t="s">
        <v>1432</v>
      </c>
      <c r="L1543">
        <v>1346</v>
      </c>
      <c r="N1543">
        <v>1009</v>
      </c>
      <c r="O1543" t="s">
        <v>52</v>
      </c>
      <c r="P1543" t="s">
        <v>52</v>
      </c>
      <c r="Q1543">
        <v>1</v>
      </c>
      <c r="X1543">
        <v>0.16</v>
      </c>
      <c r="Y1543">
        <v>30.4</v>
      </c>
      <c r="Z1543">
        <v>0</v>
      </c>
      <c r="AA1543">
        <v>0</v>
      </c>
      <c r="AB1543">
        <v>0</v>
      </c>
      <c r="AC1543">
        <v>0</v>
      </c>
      <c r="AD1543">
        <v>1</v>
      </c>
      <c r="AE1543">
        <v>0</v>
      </c>
      <c r="AF1543" t="s">
        <v>3</v>
      </c>
      <c r="AG1543">
        <v>0.16</v>
      </c>
      <c r="AH1543">
        <v>2</v>
      </c>
      <c r="AI1543">
        <v>39502671</v>
      </c>
      <c r="AJ1543">
        <v>1588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</row>
    <row r="1544" spans="1:44" x14ac:dyDescent="0.2">
      <c r="A1544">
        <f>ROW(Source!A678)</f>
        <v>678</v>
      </c>
      <c r="B1544">
        <v>39502683</v>
      </c>
      <c r="C1544">
        <v>39502666</v>
      </c>
      <c r="D1544">
        <v>36802373</v>
      </c>
      <c r="E1544">
        <v>1</v>
      </c>
      <c r="F1544">
        <v>1</v>
      </c>
      <c r="G1544">
        <v>1</v>
      </c>
      <c r="H1544">
        <v>3</v>
      </c>
      <c r="I1544" t="s">
        <v>1258</v>
      </c>
      <c r="J1544" t="s">
        <v>1259</v>
      </c>
      <c r="K1544" t="s">
        <v>1260</v>
      </c>
      <c r="L1544">
        <v>1348</v>
      </c>
      <c r="N1544">
        <v>1009</v>
      </c>
      <c r="O1544" t="s">
        <v>57</v>
      </c>
      <c r="P1544" t="s">
        <v>57</v>
      </c>
      <c r="Q1544">
        <v>1000</v>
      </c>
      <c r="X1544">
        <v>5.9999999999999995E-4</v>
      </c>
      <c r="Y1544">
        <v>1820</v>
      </c>
      <c r="Z1544">
        <v>0</v>
      </c>
      <c r="AA1544">
        <v>0</v>
      </c>
      <c r="AB1544">
        <v>0</v>
      </c>
      <c r="AC1544">
        <v>0</v>
      </c>
      <c r="AD1544">
        <v>1</v>
      </c>
      <c r="AE1544">
        <v>0</v>
      </c>
      <c r="AF1544" t="s">
        <v>3</v>
      </c>
      <c r="AG1544">
        <v>5.9999999999999995E-4</v>
      </c>
      <c r="AH1544">
        <v>2</v>
      </c>
      <c r="AI1544">
        <v>39502672</v>
      </c>
      <c r="AJ1544">
        <v>1589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</row>
    <row r="1545" spans="1:44" x14ac:dyDescent="0.2">
      <c r="A1545">
        <f>ROW(Source!A678)</f>
        <v>678</v>
      </c>
      <c r="B1545">
        <v>39502684</v>
      </c>
      <c r="C1545">
        <v>39502666</v>
      </c>
      <c r="D1545">
        <v>36838317</v>
      </c>
      <c r="E1545">
        <v>1</v>
      </c>
      <c r="F1545">
        <v>1</v>
      </c>
      <c r="G1545">
        <v>1</v>
      </c>
      <c r="H1545">
        <v>3</v>
      </c>
      <c r="I1545" t="s">
        <v>1459</v>
      </c>
      <c r="J1545" t="s">
        <v>1460</v>
      </c>
      <c r="K1545" t="s">
        <v>263</v>
      </c>
      <c r="L1545">
        <v>1346</v>
      </c>
      <c r="N1545">
        <v>1009</v>
      </c>
      <c r="O1545" t="s">
        <v>52</v>
      </c>
      <c r="P1545" t="s">
        <v>52</v>
      </c>
      <c r="Q1545">
        <v>1</v>
      </c>
      <c r="X1545">
        <v>0.02</v>
      </c>
      <c r="Y1545">
        <v>28.6</v>
      </c>
      <c r="Z1545">
        <v>0</v>
      </c>
      <c r="AA1545">
        <v>0</v>
      </c>
      <c r="AB1545">
        <v>0</v>
      </c>
      <c r="AC1545">
        <v>0</v>
      </c>
      <c r="AD1545">
        <v>1</v>
      </c>
      <c r="AE1545">
        <v>0</v>
      </c>
      <c r="AF1545" t="s">
        <v>3</v>
      </c>
      <c r="AG1545">
        <v>0.02</v>
      </c>
      <c r="AH1545">
        <v>2</v>
      </c>
      <c r="AI1545">
        <v>39502673</v>
      </c>
      <c r="AJ1545">
        <v>1590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</row>
    <row r="1546" spans="1:44" x14ac:dyDescent="0.2">
      <c r="A1546">
        <f>ROW(Source!A678)</f>
        <v>678</v>
      </c>
      <c r="B1546">
        <v>39502685</v>
      </c>
      <c r="C1546">
        <v>39502666</v>
      </c>
      <c r="D1546">
        <v>36852009</v>
      </c>
      <c r="E1546">
        <v>1</v>
      </c>
      <c r="F1546">
        <v>1</v>
      </c>
      <c r="G1546">
        <v>1</v>
      </c>
      <c r="H1546">
        <v>3</v>
      </c>
      <c r="I1546" t="s">
        <v>1537</v>
      </c>
      <c r="J1546" t="s">
        <v>1538</v>
      </c>
      <c r="K1546" t="s">
        <v>1539</v>
      </c>
      <c r="L1546">
        <v>1355</v>
      </c>
      <c r="N1546">
        <v>1010</v>
      </c>
      <c r="O1546" t="s">
        <v>390</v>
      </c>
      <c r="P1546" t="s">
        <v>390</v>
      </c>
      <c r="Q1546">
        <v>100</v>
      </c>
      <c r="X1546">
        <v>0.05</v>
      </c>
      <c r="Y1546">
        <v>110</v>
      </c>
      <c r="Z1546">
        <v>0</v>
      </c>
      <c r="AA1546">
        <v>0</v>
      </c>
      <c r="AB1546">
        <v>0</v>
      </c>
      <c r="AC1546">
        <v>0</v>
      </c>
      <c r="AD1546">
        <v>1</v>
      </c>
      <c r="AE1546">
        <v>0</v>
      </c>
      <c r="AF1546" t="s">
        <v>3</v>
      </c>
      <c r="AG1546">
        <v>0.05</v>
      </c>
      <c r="AH1546">
        <v>2</v>
      </c>
      <c r="AI1546">
        <v>39502674</v>
      </c>
      <c r="AJ1546">
        <v>1591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</row>
    <row r="1547" spans="1:44" x14ac:dyDescent="0.2">
      <c r="A1547">
        <f>ROW(Source!A678)</f>
        <v>678</v>
      </c>
      <c r="B1547">
        <v>39502686</v>
      </c>
      <c r="C1547">
        <v>39502666</v>
      </c>
      <c r="D1547">
        <v>36852060</v>
      </c>
      <c r="E1547">
        <v>1</v>
      </c>
      <c r="F1547">
        <v>1</v>
      </c>
      <c r="G1547">
        <v>1</v>
      </c>
      <c r="H1547">
        <v>3</v>
      </c>
      <c r="I1547" t="s">
        <v>1528</v>
      </c>
      <c r="J1547" t="s">
        <v>1529</v>
      </c>
      <c r="K1547" t="s">
        <v>1530</v>
      </c>
      <c r="L1547">
        <v>1356</v>
      </c>
      <c r="N1547">
        <v>1010</v>
      </c>
      <c r="O1547" t="s">
        <v>1128</v>
      </c>
      <c r="P1547" t="s">
        <v>1128</v>
      </c>
      <c r="Q1547">
        <v>1000</v>
      </c>
      <c r="X1547">
        <v>1.2200000000000001E-2</v>
      </c>
      <c r="Y1547">
        <v>119</v>
      </c>
      <c r="Z1547">
        <v>0</v>
      </c>
      <c r="AA1547">
        <v>0</v>
      </c>
      <c r="AB1547">
        <v>0</v>
      </c>
      <c r="AC1547">
        <v>0</v>
      </c>
      <c r="AD1547">
        <v>1</v>
      </c>
      <c r="AE1547">
        <v>0</v>
      </c>
      <c r="AF1547" t="s">
        <v>3</v>
      </c>
      <c r="AG1547">
        <v>1.2200000000000001E-2</v>
      </c>
      <c r="AH1547">
        <v>2</v>
      </c>
      <c r="AI1547">
        <v>39502675</v>
      </c>
      <c r="AJ1547">
        <v>1592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</row>
    <row r="1548" spans="1:44" x14ac:dyDescent="0.2">
      <c r="A1548">
        <f>ROW(Source!A678)</f>
        <v>678</v>
      </c>
      <c r="B1548">
        <v>39502687</v>
      </c>
      <c r="C1548">
        <v>39502666</v>
      </c>
      <c r="D1548">
        <v>36799065</v>
      </c>
      <c r="E1548">
        <v>17</v>
      </c>
      <c r="F1548">
        <v>1</v>
      </c>
      <c r="G1548">
        <v>1</v>
      </c>
      <c r="H1548">
        <v>3</v>
      </c>
      <c r="I1548" t="s">
        <v>1438</v>
      </c>
      <c r="J1548" t="s">
        <v>3</v>
      </c>
      <c r="K1548" t="s">
        <v>1439</v>
      </c>
      <c r="L1548">
        <v>1374</v>
      </c>
      <c r="N1548">
        <v>1013</v>
      </c>
      <c r="O1548" t="s">
        <v>1440</v>
      </c>
      <c r="P1548" t="s">
        <v>1440</v>
      </c>
      <c r="Q1548">
        <v>1</v>
      </c>
      <c r="X1548">
        <v>1.01</v>
      </c>
      <c r="Y1548">
        <v>1</v>
      </c>
      <c r="Z1548">
        <v>0</v>
      </c>
      <c r="AA1548">
        <v>0</v>
      </c>
      <c r="AB1548">
        <v>0</v>
      </c>
      <c r="AC1548">
        <v>0</v>
      </c>
      <c r="AD1548">
        <v>1</v>
      </c>
      <c r="AE1548">
        <v>0</v>
      </c>
      <c r="AF1548" t="s">
        <v>3</v>
      </c>
      <c r="AG1548">
        <v>1.01</v>
      </c>
      <c r="AH1548">
        <v>2</v>
      </c>
      <c r="AI1548">
        <v>39502676</v>
      </c>
      <c r="AJ1548">
        <v>1594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2018-08-21T09:00:12Z</cp:lastPrinted>
  <dcterms:created xsi:type="dcterms:W3CDTF">2018-06-19T07:21:56Z</dcterms:created>
  <dcterms:modified xsi:type="dcterms:W3CDTF">2018-08-21T09:00:32Z</dcterms:modified>
</cp:coreProperties>
</file>